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xml" ContentType="application/vnd.openxmlformats-officedocument.spreadsheetml.table+xml"/>
  <Override PartName="/xl/worksheets/sheet29.xml" ContentType="application/vnd.openxmlformats-officedocument.spreadsheetml.worksheet+xml"/>
  <Override PartName="/xl/tables/table2.xml" ContentType="application/vnd.openxmlformats-officedocument.spreadsheetml.table+xml"/>
  <Override PartName="/xl/worksheets/sheet30.xml" ContentType="application/vnd.openxmlformats-officedocument.spreadsheetml.worksheet+xml"/>
  <Override PartName="/xl/tables/table3.xml" ContentType="application/vnd.openxmlformats-officedocument.spreadsheetml.table+xml"/>
  <Override PartName="/xl/worksheets/sheet31.xml" ContentType="application/vnd.openxmlformats-officedocument.spreadsheetml.worksheet+xml"/>
  <Override PartName="/xl/tables/table4.xml" ContentType="application/vnd.openxmlformats-officedocument.spreadsheetml.table+xml"/>
  <Override PartName="/xl/worksheets/sheet32.xml" ContentType="application/vnd.openxmlformats-officedocument.spreadsheetml.worksheet+xml"/>
  <Override PartName="/xl/tables/table5.xml" ContentType="application/vnd.openxmlformats-officedocument.spreadsheetml.table+xml"/>
  <Override PartName="/xl/worksheets/sheet33.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a72e57ed784cc9" /></Relationships>
</file>

<file path=xl/workbook.xml><?xml version="1.0" encoding="utf-8"?>
<x:workbook xmlns:x="http://schemas.openxmlformats.org/spreadsheetml/2006/main">
  <x:sheets>
    <x:sheet xmlns:r="http://schemas.openxmlformats.org/officeDocument/2006/relationships" name="INTRO" sheetId="1" r:id="Reedf55ed166c451b"/>
    <x:sheet xmlns:r="http://schemas.openxmlformats.org/officeDocument/2006/relationships" name="Settings" sheetId="2" r:id="R794ef60f9f3843c7"/>
    <x:sheet xmlns:r="http://schemas.openxmlformats.org/officeDocument/2006/relationships" name="Arrivals" sheetId="3" r:id="R630c06ddcaf34195"/>
    <x:sheet xmlns:r="http://schemas.openxmlformats.org/officeDocument/2006/relationships" name="RGS_Ground_Run" sheetId="4" r:id="Rad282aff574b46e7"/>
    <x:sheet xmlns:r="http://schemas.openxmlformats.org/officeDocument/2006/relationships" name="Edge_Run" sheetId="5" r:id="Ra687d2e250b746b0"/>
    <x:sheet xmlns:r="http://schemas.openxmlformats.org/officeDocument/2006/relationships" name="Comparison" sheetId="6" r:id="Rab83e071393f48fd"/>
    <x:sheet xmlns:r="http://schemas.openxmlformats.org/officeDocument/2006/relationships" name="Replications" sheetId="7" r:id="Rcd07ae1ac1834f2f"/>
    <x:sheet xmlns:r="http://schemas.openxmlformats.org/officeDocument/2006/relationships" name="Hand_Check" sheetId="8" r:id="Rd02a82f8f97f4e4c"/>
    <x:sheet xmlns:r="http://schemas.openxmlformats.org/officeDocument/2006/relationships" name="MATLAB_Map" sheetId="9" r:id="R71f64cb792f94c6d"/>
    <x:sheet xmlns:r="http://schemas.openxmlformats.org/officeDocument/2006/relationships" name="_Build_Check" sheetId="10" r:id="Rf04b2d3299d145e6"/>
    <x:sheet xmlns:r="http://schemas.openxmlformats.org/officeDocument/2006/relationships" name="v9_Original_Readme" sheetId="11" r:id="R70be5c6073394db0"/>
    <x:sheet xmlns:r="http://schemas.openxmlformats.org/officeDocument/2006/relationships" name="Protocol" sheetId="12" r:id="R1384fb9a98fb4cfc"/>
    <x:sheet xmlns:r="http://schemas.openxmlformats.org/officeDocument/2006/relationships" name="AI_Segments" sheetId="13" r:id="Rd289b38a12144f6d"/>
    <x:sheet xmlns:r="http://schemas.openxmlformats.org/officeDocument/2006/relationships" name="AI_Telemetry" sheetId="14" r:id="R2561e3dcfd7f4fc9"/>
    <x:sheet xmlns:r="http://schemas.openxmlformats.org/officeDocument/2006/relationships" name="COMM_Receptions" sheetId="15" r:id="Reb3981406e474262"/>
    <x:sheet xmlns:r="http://schemas.openxmlformats.org/officeDocument/2006/relationships" name="OMNI_Raw" sheetId="16" r:id="Rdaef0ada866b44bf"/>
    <x:sheet xmlns:r="http://schemas.openxmlformats.org/officeDocument/2006/relationships" name="OMNI_Normalized" sheetId="17" r:id="R29c319693bcd4dad"/>
    <x:sheet xmlns:r="http://schemas.openxmlformats.org/officeDocument/2006/relationships" name="Join_Audit" sheetId="18" r:id="Ra7b37d758e9f4bb6"/>
    <x:sheet xmlns:r="http://schemas.openxmlformats.org/officeDocument/2006/relationships" name="ACE_Input" sheetId="19" r:id="Rff15cc661bda42ab"/>
    <x:sheet xmlns:r="http://schemas.openxmlformats.org/officeDocument/2006/relationships" name="Common_Timeline" sheetId="20" r:id="R522d9eed0a5e4af7"/>
    <x:sheet xmlns:r="http://schemas.openxmlformats.org/officeDocument/2006/relationships" name="Fit_Decision" sheetId="21" r:id="Rb00d3ac0addf4457"/>
    <x:sheet xmlns:r="http://schemas.openxmlformats.org/officeDocument/2006/relationships" name="Validation" sheetId="22" r:id="Rc4d14d98deb94318"/>
    <x:sheet xmlns:r="http://schemas.openxmlformats.org/officeDocument/2006/relationships" name="Scenario_Snapshots" sheetId="23" r:id="Rd5a40473ebaf40ce"/>
    <x:sheet xmlns:r="http://schemas.openxmlformats.org/officeDocument/2006/relationships" name="Sensitivity" sheetId="24" r:id="R90dd9750bcd94cc1"/>
    <x:sheet xmlns:r="http://schemas.openxmlformats.org/officeDocument/2006/relationships" name="Provenance" sheetId="25" r:id="Re5e246a7b5d24fb2"/>
    <x:sheet xmlns:r="http://schemas.openxmlformats.org/officeDocument/2006/relationships" name="Yasir_Handoff" sheetId="26" r:id="R7bd47a2db8c84276"/>
    <x:sheet xmlns:r="http://schemas.openxmlformats.org/officeDocument/2006/relationships" name="Change_Log" sheetId="27" r:id="R93f48f020c314483"/>
    <x:sheet xmlns:r="http://schemas.openxmlformats.org/officeDocument/2006/relationships" name="COMM_Decoded" sheetId="28" r:id="Rd8de529dc03247c7"/>
    <x:sheet xmlns:r="http://schemas.openxmlformats.org/officeDocument/2006/relationships" name="COMM_Beacons" sheetId="29" r:id="R1a1ba4e9041b47d3"/>
    <x:sheet xmlns:r="http://schemas.openxmlformats.org/officeDocument/2006/relationships" name="COMM_Counter_Deltas" sheetId="30" r:id="R93700de3445b464c"/>
    <x:sheet xmlns:r="http://schemas.openxmlformats.org/officeDocument/2006/relationships" name="COMM_Rejected" sheetId="31" r:id="R5d1bb1abc44544dd"/>
    <x:sheet xmlns:r="http://schemas.openxmlformats.org/officeDocument/2006/relationships" name="COMM_Field_Map" sheetId="32" r:id="R5a24d44bb1b04ebe"/>
    <x:sheet xmlns:r="http://schemas.openxmlformats.org/officeDocument/2006/relationships" name="COMM_Decode_QC" sheetId="33" r:id="Rd841b146c65a4092"/>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000"/>
    <x:numFmt numFmtId="201" formatCode="0.00000000"/>
    <x:numFmt numFmtId="202" formatCode="0.00"/>
    <x:numFmt numFmtId="203" formatCode="0.000000000000E+00"/>
    <x:numFmt numFmtId="204" formatCode="0"/>
    <x:numFmt numFmtId="205" formatCode="0.0%"/>
    <x:numFmt numFmtId="206" formatCode="0.00E+00"/>
    <x:numFmt numFmtId="207" formatCode="hh:mm"/>
    <x:numFmt numFmtId="208" formatCode="yyyy-mm-dd hh:mm:ss.000"/>
    <x:numFmt numFmtId="209" formatCode="yyyy-mm-dd hh:mm:ss"/>
    <x:numFmt numFmtId="210" formatCode="0.###"/>
    <x:numFmt numFmtId="211" formatCode="#,##0.00"/>
    <x:numFmt numFmtId="212" formatCode="0.0"/>
  </x:numFmts>
  <x:fonts count="38">
    <x:font>
      <x:sz val="11"/>
      <x:name val="Carlito"/>
    </x:font>
    <x:font>
      <x:sz val="11"/>
      <x:name val="Calibri"/>
    </x:font>
    <x:font>
      <x:b/>
      <x:sz val="15"/>
      <x:color rgb="FFFFFFFF"/>
      <x:name val="Calibri"/>
    </x:font>
    <x:font>
      <x:sz val="11"/>
      <x:color rgb="FF1F4E79"/>
      <x:name val="Calibri"/>
    </x:font>
    <x:font>
      <x:b/>
      <x:sz val="11"/>
      <x:name val="Calibri"/>
    </x:font>
    <x:font>
      <x:b/>
      <x:sz val="17"/>
      <x:color rgb="FFFFFFFF"/>
      <x:name val="Calibri"/>
    </x:font>
    <x:font>
      <x:sz val="11"/>
      <x:color rgb="FF475569"/>
      <x:name val="Calibri"/>
    </x:font>
    <x:font>
      <x:sz val="11"/>
      <x:color rgb="FF176447"/>
      <x:name val="Calibri"/>
    </x:font>
    <x:font>
      <x:sz val="11"/>
      <x:color rgb="FF000000"/>
      <x:name val="Calibri"/>
    </x:font>
    <x:font>
      <x:b/>
      <x:sz val="11"/>
      <x:color rgb="FFFFFFFF"/>
      <x:name val="Carlito"/>
    </x:font>
    <x:font>
      <x:b/>
      <x:sz val="11"/>
      <x:color rgb="FF17212B"/>
      <x:name val="Calibri"/>
    </x:font>
    <x:font>
      <x:sz val="11"/>
      <x:color rgb="FF17212B"/>
      <x:name val="Calibri"/>
    </x:font>
    <x:font>
      <x:b/>
      <x:sz val="22"/>
      <x:color rgb="FFFFFFFF"/>
      <x:name val="Calibri"/>
    </x:font>
    <x:font>
      <x:sz val="12"/>
      <x:color rgb="FF52616B"/>
      <x:name val="Calibri"/>
    </x:font>
    <x:font>
      <x:b/>
      <x:sz val="11"/>
      <x:color rgb="FF475569"/>
      <x:name val="Calibri"/>
    </x:font>
    <x:font>
      <x:b/>
      <x:sz val="16"/>
      <x:color rgb="FF176447"/>
      <x:name val="Calibri"/>
    </x:font>
    <x:font>
      <x:b/>
      <x:sz val="21"/>
      <x:color rgb="FFA52828"/>
      <x:name val="Calibri"/>
    </x:font>
    <x:font>
      <x:b/>
      <x:sz val="13"/>
      <x:color rgb="FF17212B"/>
      <x:name val="Calibri"/>
    </x:font>
    <x:font>
      <x:sz val="11"/>
      <x:color rgb="FF17212B"/>
      <x:name val="Calibri"/>
    </x:font>
    <x:font>
      <x:b/>
      <x:sz val="11"/>
      <x:color rgb="FF8C2525"/>
      <x:name val="Calibri"/>
    </x:font>
    <x:font>
      <x:sz val="11"/>
      <x:color rgb="FF52616B"/>
      <x:name val="Calibri"/>
    </x:font>
    <x:font>
      <x:sz val="11"/>
      <x:color rgb="FF203246"/>
      <x:name val="Carlito"/>
    </x:font>
    <x:font>
      <x:sz val="11"/>
      <x:color rgb="FF176B68"/>
      <x:name val="Carlito"/>
    </x:font>
    <x:font>
      <x:b/>
      <x:sz val="22"/>
      <x:color rgb="FF203246"/>
      <x:name val="Calibri"/>
    </x:font>
    <x:font>
      <x:sz val="12"/>
      <x:color rgb="FF203246"/>
      <x:name val="Calibri"/>
    </x:font>
    <x:font>
      <x:sz val="11"/>
      <x:color rgb="FF203246"/>
      <x:name val="Calibri"/>
    </x:font>
    <x:font>
      <x:b/>
      <x:sz val="11"/>
      <x:color rgb="FF203246"/>
      <x:name val="Calibri"/>
    </x:font>
    <x:font>
      <x:b/>
      <x:sz val="16"/>
      <x:color rgb="FF203246"/>
      <x:name val="Calibri"/>
    </x:font>
    <x:font>
      <x:b/>
      <x:sz val="21"/>
      <x:color rgb="FF203246"/>
      <x:name val="Calibri"/>
    </x:font>
    <x:font>
      <x:b/>
      <x:sz val="13"/>
      <x:color rgb="FF203246"/>
      <x:name val="Calibri"/>
    </x:font>
    <x:font>
      <x:b/>
      <x:sz val="12"/>
      <x:color rgb="FF203246"/>
      <x:name val="Calibri"/>
    </x:font>
    <x:font>
      <x:b/>
      <x:sz val="16"/>
      <x:color rgb="FF0B634A"/>
      <x:name val="Calibri"/>
    </x:font>
    <x:font>
      <x:b/>
      <x:sz val="16"/>
      <x:color rgb="FF76520F"/>
      <x:name val="Calibri"/>
    </x:font>
    <x:font>
      <x:b/>
      <x:sz val="21"/>
      <x:color rgb="FF76520F"/>
      <x:name val="Calibri"/>
    </x:font>
    <x:font>
      <x:b/>
      <x:sz val="13"/>
      <x:color rgb="FF0B634A"/>
      <x:name val="Calibri"/>
    </x:font>
    <x:font>
      <x:b/>
      <x:sz val="11"/>
      <x:color rgb="FF0B634A"/>
      <x:name val="Calibri"/>
    </x:font>
    <x:font>
      <x:b/>
      <x:sz val="11"/>
      <x:color rgb="FFFFFFFF"/>
      <x:name val="Calibri"/>
    </x:font>
    <x:font>
      <x:b/>
      <x:sz val="11"/>
      <x:color rgb="FF76520F"/>
      <x:name val="Calibri"/>
    </x:font>
  </x:fonts>
  <x:fills count="20">
    <x:fill>
      <x:patternFill patternType="none"/>
    </x:fill>
    <x:fill>
      <x:patternFill patternType="gray125"/>
    </x:fill>
    <x:fill>
      <x:patternFill patternType="solid">
        <x:fgColor rgb="FF173A4A"/>
      </x:patternFill>
    </x:fill>
    <x:fill>
      <x:patternFill patternType="solid">
        <x:fgColor rgb="FFFFF2CC"/>
      </x:patternFill>
    </x:fill>
    <x:fill>
      <x:patternFill patternType="solid">
        <x:fgColor rgb="FFDCE8EA"/>
      </x:patternFill>
    </x:fill>
    <x:fill>
      <x:patternFill patternType="solid">
        <x:fgColor rgb="FFFFF0CC"/>
      </x:patternFill>
    </x:fill>
    <x:fill>
      <x:patternFill patternType="solid">
        <x:fgColor rgb="FFE5EEF3"/>
      </x:patternFill>
    </x:fill>
    <x:fill>
      <x:patternFill patternType="solid">
        <x:fgColor rgb="FFFFFFFF"/>
      </x:patternFill>
    </x:fill>
    <x:fill>
      <x:patternFill patternType="solid">
        <x:fgColor rgb="FFE1F0E9"/>
      </x:patternFill>
    </x:fill>
    <x:fill>
      <x:patternFill patternType="solid">
        <x:fgColor rgb="FFFCE3DF"/>
      </x:patternFill>
    </x:fill>
    <x:fill>
      <x:patternFill patternType="solid">
        <x:fgColor rgb="FFF2F6F7"/>
      </x:patternFill>
    </x:fill>
    <x:fill>
      <x:patternFill patternType="solid">
        <x:fgColor rgb="FFF1F5F8"/>
      </x:patternFill>
    </x:fill>
    <x:fill>
      <x:patternFill patternType="solid">
        <x:fgColor rgb="FFEDF2F7"/>
      </x:patternFill>
    </x:fill>
    <x:fill>
      <x:patternFill patternType="solid">
        <x:fgColor rgb="FFFFFFFF"/>
      </x:patternFill>
    </x:fill>
    <x:fill>
      <x:patternFill patternType="solid">
        <x:fgColor rgb="FF16324A"/>
      </x:patternFill>
    </x:fill>
    <x:fill>
      <x:patternFill patternType="solid">
        <x:fgColor rgb="FFE8F1F5"/>
      </x:patternFill>
    </x:fill>
    <x:fill>
      <x:patternFill patternType="solid">
        <x:fgColor rgb="FF176B68"/>
      </x:patternFill>
    </x:fill>
    <x:fill>
      <x:patternFill patternType="solid">
        <x:fgColor rgb="FFDCF2E7"/>
      </x:patternFill>
    </x:fill>
    <x:fill>
      <x:patternFill patternType="solid">
        <x:fgColor rgb="FFFFF0D0"/>
      </x:patternFill>
    </x:fill>
    <x:fill>
      <x:patternFill patternType="solid">
        <x:fgColor rgb="FFF4F8FA"/>
      </x:patternFill>
    </x:fill>
  </x:fills>
  <x:borders count="2">
    <x:border/>
    <x:border/>
  </x:borders>
  <x:cellStyleXfs count="1">
    <x:xf numFmtId="0" fontId="0" fillId="0" borderId="0"/>
  </x:cellStyleXfs>
  <x:cellXfs count="30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1"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4"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x:xf numFmtId="0" fontId="5" fillId="2" borderId="0" xfId="0" applyNumberFormat="1" applyFont="1" applyFill="1" applyBorder="1"/>
    <x:xf numFmtId="0" fontId="1" fillId="2" borderId="1" xfId="0" applyNumberFormat="1" applyFont="1" applyFill="1" applyBorder="1"/>
    <x:xf numFmtId="0" fontId="5" fillId="2" borderId="1"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1" fillId="4" borderId="1" xfId="0" applyNumberFormat="1" applyFont="1" applyFill="1" applyBorder="1"/>
    <x:xf numFmtId="0" fontId="4" fillId="4"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7"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0" fillId="0" borderId="1" xfId="0" applyNumberFormat="1" applyFont="1" applyFill="1" applyBorder="1" applyAlignment="1">
      <x:alignment wrapText="1"/>
    </x:xf>
    <x:xf numFmtId="201" fontId="7" fillId="0" borderId="0" xfId="0" applyNumberFormat="1" applyFont="1" applyFill="1" applyBorder="1"/>
    <x:xf numFmtId="201" fontId="7" fillId="0" borderId="1" xfId="0" applyNumberFormat="1" applyFont="1" applyFill="1" applyBorder="1"/>
    <x:xf numFmtId="202" fontId="7" fillId="0" borderId="0" xfId="0" applyNumberFormat="1" applyFont="1" applyFill="1" applyBorder="1"/>
    <x:xf numFmtId="202" fontId="7" fillId="0" borderId="1" xfId="0" applyNumberFormat="1" applyFont="1" applyFill="1" applyBorder="1"/>
    <x:xf numFmtId="0" fontId="8" fillId="0" borderId="0" xfId="0" applyNumberFormat="1" applyFont="1" applyFill="1" applyBorder="1"/>
    <x:xf numFmtId="202" fontId="8" fillId="0" borderId="0" xfId="0" applyNumberFormat="1" applyFont="1" applyFill="1" applyBorder="1"/>
    <x:xf numFmtId="0" fontId="8" fillId="0" borderId="1" xfId="0" applyNumberFormat="1" applyFont="1" applyFill="1" applyBorder="1"/>
    <x:xf numFmtId="202" fontId="8" fillId="0" borderId="1" xfId="0" applyNumberFormat="1" applyFont="1" applyFill="1" applyBorder="1"/>
    <x:xf numFmtId="0" fontId="7" fillId="5" borderId="0" xfId="0" applyNumberFormat="1" applyFont="1" applyFill="1" applyBorder="1"/>
    <x:xf numFmtId="0" fontId="8" fillId="5" borderId="0" xfId="0" applyNumberFormat="1" applyFont="1" applyFill="1" applyBorder="1"/>
    <x:xf numFmtId="0" fontId="7" fillId="5" borderId="1" xfId="0" applyNumberFormat="1" applyFont="1" applyFill="1" applyBorder="1"/>
    <x:xf numFmtId="0" fontId="8" fillId="5" borderId="1" xfId="0" applyNumberFormat="1" applyFont="1" applyFill="1" applyBorder="1"/>
    <x:xf numFmtId="0" fontId="3" fillId="6" borderId="0" xfId="0" applyNumberFormat="1" applyFont="1" applyFill="1" applyBorder="1" applyAlignment="1">
      <x:alignment wrapText="1"/>
    </x:xf>
    <x:xf numFmtId="0" fontId="8"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8" fillId="6" borderId="1" xfId="0" applyNumberFormat="1" applyFont="1" applyFill="1" applyBorder="1" applyAlignment="1">
      <x:alignment wrapText="1"/>
    </x:xf>
    <x:xf numFmtId="203" fontId="7" fillId="0" borderId="0" xfId="0" applyNumberFormat="1" applyFont="1" applyFill="1" applyBorder="1" applyAlignment="1">
      <x:alignment wrapText="1"/>
    </x:xf>
    <x:xf numFmtId="203" fontId="7" fillId="0" borderId="1" xfId="0" applyNumberFormat="1" applyFont="1" applyFill="1" applyBorder="1" applyAlignment="1">
      <x:alignment wrapText="1"/>
    </x:xf>
    <x:xf numFmtId="200" fontId="7" fillId="0" borderId="0" xfId="0" applyNumberFormat="1" applyFont="1" applyFill="1" applyBorder="1"/>
    <x:xf numFmtId="200" fontId="7" fillId="0" borderId="1" xfId="0" applyNumberFormat="1" applyFont="1" applyFill="1" applyBorder="1"/>
    <x:xf numFmtId="204" fontId="7" fillId="0" borderId="0" xfId="0" applyNumberFormat="1" applyFont="1" applyFill="1" applyBorder="1"/>
    <x:xf numFmtId="204" fontId="0" fillId="0" borderId="0" xfId="0" applyNumberFormat="1" applyFont="1" applyFill="1" applyBorder="1"/>
    <x:xf numFmtId="204" fontId="7" fillId="0" borderId="1" xfId="0" applyNumberFormat="1" applyFont="1" applyFill="1" applyBorder="1"/>
    <x:xf numFmtId="204" fontId="0" fillId="0" borderId="1" xfId="0" applyNumberFormat="1" applyFont="1" applyFill="1" applyBorder="1"/>
    <x:xf numFmtId="205" fontId="7" fillId="0" borderId="0" xfId="0" applyNumberFormat="1" applyFont="1" applyFill="1" applyBorder="1"/>
    <x:xf numFmtId="205" fontId="7" fillId="0" borderId="1" xfId="0" applyNumberFormat="1" applyFont="1" applyFill="1" applyBorder="1"/>
    <x:xf numFmtId="206" fontId="7" fillId="0" borderId="0" xfId="0" applyNumberFormat="1" applyFont="1" applyFill="1" applyBorder="1"/>
    <x:xf numFmtId="206" fontId="7" fillId="0" borderId="1" xfId="0" applyNumberFormat="1" applyFont="1" applyFill="1" applyBorder="1"/>
    <x:xf numFmtId="0" fontId="0" fillId="2" borderId="0" xfId="0" applyNumberFormat="1" applyFont="1" applyFill="1" applyBorder="1" applyAlignment="1">
      <x:alignment wrapText="1"/>
    </x:xf>
    <x:xf numFmtId="0" fontId="9"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9" fillId="2" borderId="1" xfId="0" applyNumberFormat="1" applyFont="1" applyFill="1" applyBorder="1" applyAlignment="1">
      <x:alignment wrapText="1"/>
    </x:xf>
    <x:xf numFmtId="0" fontId="2" fillId="7"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applyAlignment="1">
      <x:alignment wrapText="1"/>
    </x:xf>
    <x:xf numFmtId="0" fontId="10" fillId="7" borderId="0" xfId="0" applyNumberFormat="1" applyFont="1" applyFill="1" applyBorder="1" applyAlignment="1">
      <x:alignment wrapText="1"/>
    </x:xf>
    <x:xf numFmtId="0" fontId="11" fillId="7" borderId="0" xfId="0" applyNumberFormat="1" applyFont="1" applyFill="1" applyBorder="1"/>
    <x:xf numFmtId="0" fontId="11" fillId="7" borderId="0" xfId="0" applyNumberFormat="1" applyFont="1" applyFill="1" applyBorder="1" applyAlignment="1">
      <x:alignment wrapText="1"/>
    </x:xf>
    <x:xf numFmtId="0" fontId="2" fillId="7" borderId="1" xfId="0" applyNumberFormat="1" applyFont="1" applyFill="1" applyBorder="1" applyAlignment="1">
      <x:alignment wrapText="1"/>
    </x:xf>
    <x:xf numFmtId="0" fontId="0" fillId="7" borderId="1" xfId="0" applyNumberFormat="1" applyFont="1" applyFill="1" applyBorder="1"/>
    <x:xf numFmtId="0" fontId="1" fillId="7" borderId="1" xfId="0" applyNumberFormat="1" applyFont="1" applyFill="1" applyBorder="1" applyAlignment="1">
      <x:alignment wrapText="1"/>
    </x:xf>
    <x:xf numFmtId="0" fontId="10" fillId="7" borderId="1" xfId="0" applyNumberFormat="1" applyFont="1" applyFill="1" applyBorder="1" applyAlignment="1">
      <x:alignment wrapText="1"/>
    </x:xf>
    <x:xf numFmtId="0" fontId="11" fillId="7" borderId="1" xfId="0" applyNumberFormat="1" applyFont="1" applyFill="1" applyBorder="1"/>
    <x:xf numFmtId="0" fontId="11" fillId="7" borderId="1" xfId="0" applyNumberFormat="1" applyFont="1" applyFill="1" applyBorder="1" applyAlignment="1">
      <x:alignment wrapText="1"/>
    </x:xf>
    <x:xf numFmtId="0" fontId="10" fillId="2" borderId="0" xfId="0" applyNumberFormat="1" applyFont="1" applyFill="1" applyBorder="1" applyAlignment="1">
      <x:alignment wrapText="1"/>
    </x:xf>
    <x:xf numFmtId="0" fontId="11" fillId="2" borderId="0" xfId="0" applyNumberFormat="1" applyFont="1" applyFill="1" applyBorder="1"/>
    <x:xf numFmtId="0" fontId="11" fillId="2" borderId="0" xfId="0" applyNumberFormat="1" applyFont="1" applyFill="1" applyBorder="1" applyAlignment="1">
      <x:alignment wrapText="1"/>
    </x:xf>
    <x:xf numFmtId="0" fontId="12" fillId="2" borderId="0" xfId="0" applyNumberFormat="1" applyFont="1" applyFill="1" applyBorder="1" applyAlignment="1">
      <x:alignment wrapText="1"/>
    </x:xf>
    <x:xf numFmtId="0" fontId="12" fillId="2" borderId="0" xfId="0" applyNumberFormat="1" applyFont="1" applyFill="1" applyBorder="1"/>
    <x:xf numFmtId="0" fontId="12" fillId="2" borderId="0" xfId="0" applyNumberFormat="1" applyFont="1" applyFill="1" applyBorder="1" applyAlignment="1">
      <x:alignment vertical="center" wrapText="1"/>
    </x:xf>
    <x:xf numFmtId="0" fontId="10" fillId="2" borderId="1" xfId="0" applyNumberFormat="1" applyFont="1" applyFill="1" applyBorder="1" applyAlignment="1">
      <x:alignment wrapText="1"/>
    </x:xf>
    <x:xf numFmtId="0" fontId="11" fillId="2" borderId="1" xfId="0" applyNumberFormat="1" applyFont="1" applyFill="1" applyBorder="1"/>
    <x:xf numFmtId="0" fontId="11" fillId="2" borderId="1" xfId="0" applyNumberFormat="1" applyFont="1" applyFill="1" applyBorder="1" applyAlignment="1">
      <x:alignment wrapText="1"/>
    </x:xf>
    <x:xf numFmtId="0" fontId="12" fillId="2" borderId="1" xfId="0" applyNumberFormat="1" applyFont="1" applyFill="1" applyBorder="1" applyAlignment="1">
      <x:alignment wrapText="1"/>
    </x:xf>
    <x:xf numFmtId="0" fontId="12" fillId="2" borderId="1" xfId="0" applyNumberFormat="1" applyFont="1" applyFill="1" applyBorder="1"/>
    <x:xf numFmtId="0" fontId="12" fillId="2" borderId="1" xfId="0" applyNumberFormat="1" applyFont="1" applyFill="1" applyBorder="1" applyAlignment="1">
      <x:alignment vertical="center" wrapText="1"/>
    </x:xf>
    <x:xf numFmtId="0" fontId="13" fillId="7" borderId="0" xfId="0" applyNumberFormat="1" applyFont="1" applyFill="1" applyBorder="1" applyAlignment="1">
      <x:alignment wrapText="1"/>
    </x:xf>
    <x:xf numFmtId="0" fontId="13" fillId="7" borderId="0" xfId="0" applyNumberFormat="1" applyFont="1" applyFill="1" applyBorder="1"/>
    <x:xf numFmtId="0" fontId="13" fillId="7" borderId="0" xfId="0" applyNumberFormat="1" applyFont="1" applyFill="1" applyBorder="1" applyAlignment="1">
      <x:alignment vertical="center" wrapText="1"/>
    </x:xf>
    <x:xf numFmtId="0" fontId="13" fillId="7" borderId="1" xfId="0" applyNumberFormat="1" applyFont="1" applyFill="1" applyBorder="1" applyAlignment="1">
      <x:alignment wrapText="1"/>
    </x:xf>
    <x:xf numFmtId="0" fontId="13" fillId="7" borderId="1" xfId="0" applyNumberFormat="1" applyFont="1" applyFill="1" applyBorder="1"/>
    <x:xf numFmtId="0" fontId="13" fillId="7" borderId="1" xfId="0" applyNumberFormat="1" applyFont="1" applyFill="1" applyBorder="1" applyAlignment="1">
      <x:alignment vertical="center" wrapText="1"/>
    </x:xf>
    <x:xf numFmtId="0" fontId="14" fillId="7" borderId="0" xfId="0" applyNumberFormat="1" applyFont="1" applyFill="1" applyBorder="1" applyAlignment="1">
      <x:alignment wrapText="1"/>
    </x:xf>
    <x:xf numFmtId="0" fontId="14" fillId="7" borderId="0" xfId="0" applyNumberFormat="1" applyFont="1" applyFill="1" applyBorder="1"/>
    <x:xf numFmtId="0" fontId="14" fillId="7" borderId="0" xfId="0" applyNumberFormat="1" applyFont="1" applyFill="1" applyBorder="1" applyAlignment="1">
      <x:alignment vertical="center" wrapText="1"/>
    </x:xf>
    <x:xf numFmtId="0" fontId="14" fillId="7" borderId="1" xfId="0" applyNumberFormat="1" applyFont="1" applyFill="1" applyBorder="1" applyAlignment="1">
      <x:alignment wrapText="1"/>
    </x:xf>
    <x:xf numFmtId="0" fontId="14" fillId="7" borderId="1" xfId="0" applyNumberFormat="1" applyFont="1" applyFill="1" applyBorder="1"/>
    <x:xf numFmtId="0" fontId="14" fillId="7" borderId="1" xfId="0" applyNumberFormat="1" applyFont="1" applyFill="1" applyBorder="1" applyAlignment="1">
      <x:alignment vertical="center" wrapText="1"/>
    </x:xf>
    <x:xf numFmtId="0" fontId="11" fillId="8" borderId="0" xfId="0" applyNumberFormat="1" applyFont="1" applyFill="1" applyBorder="1" applyAlignment="1">
      <x:alignment wrapText="1"/>
    </x:xf>
    <x:xf numFmtId="0" fontId="11" fillId="8" borderId="0" xfId="0" applyNumberFormat="1" applyFont="1" applyFill="1" applyBorder="1"/>
    <x:xf numFmtId="0" fontId="15" fillId="8" borderId="0" xfId="0" applyNumberFormat="1" applyFont="1" applyFill="1" applyBorder="1" applyAlignment="1">
      <x:alignment wrapText="1"/>
    </x:xf>
    <x:xf numFmtId="0" fontId="15" fillId="8" borderId="0" xfId="0" applyNumberFormat="1" applyFont="1" applyFill="1" applyBorder="1"/>
    <x:xf numFmtId="0" fontId="15" fillId="8" borderId="0" xfId="0" applyNumberFormat="1" applyFont="1" applyFill="1" applyBorder="1" applyAlignment="1">
      <x:alignment vertical="center" wrapText="1"/>
    </x:xf>
    <x:xf numFmtId="0" fontId="11" fillId="8" borderId="1" xfId="0" applyNumberFormat="1" applyFont="1" applyFill="1" applyBorder="1" applyAlignment="1">
      <x:alignment wrapText="1"/>
    </x:xf>
    <x:xf numFmtId="0" fontId="11" fillId="8" borderId="1" xfId="0" applyNumberFormat="1" applyFont="1" applyFill="1" applyBorder="1"/>
    <x:xf numFmtId="0" fontId="15" fillId="8" borderId="1" xfId="0" applyNumberFormat="1" applyFont="1" applyFill="1" applyBorder="1" applyAlignment="1">
      <x:alignment wrapText="1"/>
    </x:xf>
    <x:xf numFmtId="0" fontId="15" fillId="8" borderId="1" xfId="0" applyNumberFormat="1" applyFont="1" applyFill="1" applyBorder="1"/>
    <x:xf numFmtId="0" fontId="15" fillId="8" borderId="1" xfId="0" applyNumberFormat="1" applyFont="1" applyFill="1" applyBorder="1" applyAlignment="1">
      <x:alignment vertical="center" wrapText="1"/>
    </x:xf>
    <x:xf numFmtId="0" fontId="11" fillId="9" borderId="0" xfId="0" applyNumberFormat="1" applyFont="1" applyFill="1" applyBorder="1"/>
    <x:xf numFmtId="0" fontId="16" fillId="9" borderId="0" xfId="0" applyNumberFormat="1" applyFont="1" applyFill="1" applyBorder="1"/>
    <x:xf numFmtId="0" fontId="16" fillId="9" borderId="0" xfId="0" applyNumberFormat="1" applyFont="1" applyFill="1" applyBorder="1" applyAlignment="1">
      <x:alignment wrapText="1"/>
    </x:xf>
    <x:xf numFmtId="0" fontId="16" fillId="9" borderId="0" xfId="0" applyNumberFormat="1" applyFont="1" applyFill="1" applyBorder="1" applyAlignment="1">
      <x:alignment vertical="center" wrapText="1"/>
    </x:xf>
    <x:xf numFmtId="0" fontId="11" fillId="9" borderId="1" xfId="0" applyNumberFormat="1" applyFont="1" applyFill="1" applyBorder="1"/>
    <x:xf numFmtId="0" fontId="16" fillId="9" borderId="1" xfId="0" applyNumberFormat="1" applyFont="1" applyFill="1" applyBorder="1"/>
    <x:xf numFmtId="0" fontId="16" fillId="9" borderId="1" xfId="0" applyNumberFormat="1" applyFont="1" applyFill="1" applyBorder="1" applyAlignment="1">
      <x:alignment wrapText="1"/>
    </x:xf>
    <x:xf numFmtId="0" fontId="16" fillId="9" borderId="1" xfId="0" applyNumberFormat="1" applyFont="1" applyFill="1" applyBorder="1" applyAlignment="1">
      <x:alignment vertical="center" wrapText="1"/>
    </x:xf>
    <x:xf numFmtId="0" fontId="11" fillId="5" borderId="0" xfId="0" applyNumberFormat="1" applyFont="1" applyFill="1" applyBorder="1" applyAlignment="1">
      <x:alignment wrapText="1"/>
    </x:xf>
    <x:xf numFmtId="0" fontId="11" fillId="5" borderId="0" xfId="0" applyNumberFormat="1" applyFont="1" applyFill="1" applyBorder="1"/>
    <x:xf numFmtId="0" fontId="17" fillId="5" borderId="0" xfId="0" applyNumberFormat="1" applyFont="1" applyFill="1" applyBorder="1" applyAlignment="1">
      <x:alignment wrapText="1"/>
    </x:xf>
    <x:xf numFmtId="0" fontId="17" fillId="5" borderId="0" xfId="0" applyNumberFormat="1" applyFont="1" applyFill="1" applyBorder="1"/>
    <x:xf numFmtId="0" fontId="17" fillId="5" borderId="0" xfId="0" applyNumberFormat="1" applyFont="1" applyFill="1" applyBorder="1" applyAlignment="1">
      <x:alignment vertical="center" wrapText="1"/>
    </x:xf>
    <x:xf numFmtId="0" fontId="11" fillId="5" borderId="1" xfId="0" applyNumberFormat="1" applyFont="1" applyFill="1" applyBorder="1" applyAlignment="1">
      <x:alignment wrapText="1"/>
    </x:xf>
    <x:xf numFmtId="0" fontId="11" fillId="5" borderId="1" xfId="0" applyNumberFormat="1" applyFont="1" applyFill="1" applyBorder="1"/>
    <x:xf numFmtId="0" fontId="17" fillId="5" borderId="1" xfId="0" applyNumberFormat="1" applyFont="1" applyFill="1" applyBorder="1" applyAlignment="1">
      <x:alignment wrapText="1"/>
    </x:xf>
    <x:xf numFmtId="0" fontId="17" fillId="5" borderId="1" xfId="0" applyNumberFormat="1" applyFont="1" applyFill="1" applyBorder="1"/>
    <x:xf numFmtId="0" fontId="17" fillId="5" borderId="1" xfId="0" applyNumberFormat="1" applyFont="1" applyFill="1" applyBorder="1" applyAlignment="1">
      <x:alignment vertical="center" wrapText="1"/>
    </x:xf>
    <x:xf numFmtId="0" fontId="11" fillId="4" borderId="0" xfId="0" applyNumberFormat="1" applyFont="1" applyFill="1" applyBorder="1" applyAlignment="1">
      <x:alignment wrapText="1"/>
    </x:xf>
    <x:xf numFmtId="0" fontId="11"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x:xf numFmtId="0" fontId="10" fillId="4" borderId="0" xfId="0" applyNumberFormat="1" applyFont="1" applyFill="1" applyBorder="1" applyAlignment="1">
      <x:alignment vertical="center" wrapText="1"/>
    </x:xf>
    <x:xf numFmtId="0" fontId="11" fillId="4" borderId="1" xfId="0" applyNumberFormat="1" applyFont="1" applyFill="1" applyBorder="1" applyAlignment="1">
      <x:alignment wrapText="1"/>
    </x:xf>
    <x:xf numFmtId="0" fontId="11" fillId="4" borderId="1" xfId="0" applyNumberFormat="1" applyFont="1" applyFill="1" applyBorder="1"/>
    <x:xf numFmtId="0" fontId="10" fillId="4" borderId="1" xfId="0" applyNumberFormat="1" applyFont="1" applyFill="1" applyBorder="1" applyAlignment="1">
      <x:alignment wrapText="1"/>
    </x:xf>
    <x:xf numFmtId="0" fontId="10" fillId="4" borderId="1" xfId="0" applyNumberFormat="1" applyFont="1" applyFill="1" applyBorder="1"/>
    <x:xf numFmtId="0" fontId="10" fillId="4" borderId="1" xfId="0" applyNumberFormat="1" applyFont="1" applyFill="1" applyBorder="1" applyAlignment="1">
      <x:alignment vertical="center" wrapText="1"/>
    </x:xf>
    <x:xf numFmtId="0" fontId="11" fillId="10" borderId="0" xfId="0" applyNumberFormat="1" applyFont="1" applyFill="1" applyBorder="1" applyAlignment="1">
      <x:alignment wrapText="1"/>
    </x:xf>
    <x:xf numFmtId="0" fontId="11" fillId="10" borderId="0" xfId="0" applyNumberFormat="1" applyFont="1" applyFill="1" applyBorder="1"/>
    <x:xf numFmtId="0" fontId="18" fillId="10" borderId="0" xfId="0" applyNumberFormat="1" applyFont="1" applyFill="1" applyBorder="1" applyAlignment="1">
      <x:alignment wrapText="1"/>
    </x:xf>
    <x:xf numFmtId="0" fontId="18" fillId="10" borderId="0" xfId="0" applyNumberFormat="1" applyFont="1" applyFill="1" applyBorder="1"/>
    <x:xf numFmtId="0" fontId="18" fillId="10" borderId="0" xfId="0" applyNumberFormat="1" applyFont="1" applyFill="1" applyBorder="1" applyAlignment="1">
      <x:alignment vertical="center" wrapText="1"/>
    </x:xf>
    <x:xf numFmtId="0" fontId="11" fillId="10" borderId="1" xfId="0" applyNumberFormat="1" applyFont="1" applyFill="1" applyBorder="1" applyAlignment="1">
      <x:alignment wrapText="1"/>
    </x:xf>
    <x:xf numFmtId="0" fontId="11" fillId="10" borderId="1" xfId="0" applyNumberFormat="1" applyFont="1" applyFill="1" applyBorder="1"/>
    <x:xf numFmtId="0" fontId="18" fillId="10" borderId="1" xfId="0" applyNumberFormat="1" applyFont="1" applyFill="1" applyBorder="1" applyAlignment="1">
      <x:alignment wrapText="1"/>
    </x:xf>
    <x:xf numFmtId="0" fontId="18" fillId="10" borderId="1" xfId="0" applyNumberFormat="1" applyFont="1" applyFill="1" applyBorder="1"/>
    <x:xf numFmtId="0" fontId="18" fillId="10" borderId="1" xfId="0" applyNumberFormat="1" applyFont="1" applyFill="1" applyBorder="1" applyAlignment="1">
      <x:alignment vertical="center" wrapText="1"/>
    </x:xf>
    <x:xf numFmtId="0" fontId="17" fillId="7" borderId="0" xfId="0" applyNumberFormat="1" applyFont="1" applyFill="1" applyBorder="1"/>
    <x:xf numFmtId="0" fontId="17" fillId="7" borderId="0" xfId="0" applyNumberFormat="1" applyFont="1" applyFill="1" applyBorder="1" applyAlignment="1">
      <x:alignment wrapText="1"/>
    </x:xf>
    <x:xf numFmtId="0" fontId="17" fillId="7" borderId="0" xfId="0" applyNumberFormat="1" applyFont="1" applyFill="1" applyBorder="1" applyAlignment="1">
      <x:alignment vertical="center" wrapText="1"/>
    </x:xf>
    <x:xf numFmtId="0" fontId="17" fillId="7" borderId="1" xfId="0" applyNumberFormat="1" applyFont="1" applyFill="1" applyBorder="1"/>
    <x:xf numFmtId="0" fontId="17" fillId="7" borderId="1" xfId="0" applyNumberFormat="1" applyFont="1" applyFill="1" applyBorder="1" applyAlignment="1">
      <x:alignment wrapText="1"/>
    </x:xf>
    <x:xf numFmtId="0" fontId="17" fillId="7" borderId="1" xfId="0" applyNumberFormat="1" applyFont="1" applyFill="1" applyBorder="1" applyAlignment="1">
      <x:alignment vertical="center" wrapText="1"/>
    </x:xf>
    <x:xf numFmtId="202" fontId="17" fillId="7" borderId="0" xfId="0" applyNumberFormat="1" applyFont="1" applyFill="1" applyBorder="1" applyAlignment="1">
      <x:alignment vertical="center" wrapText="1"/>
    </x:xf>
    <x:xf numFmtId="202" fontId="17" fillId="7" borderId="1" xfId="0" applyNumberFormat="1" applyFont="1" applyFill="1" applyBorder="1" applyAlignment="1">
      <x:alignment vertical="center" wrapText="1"/>
    </x:xf>
    <x:xf numFmtId="0" fontId="18" fillId="7" borderId="0" xfId="0" applyNumberFormat="1" applyFont="1" applyFill="1" applyBorder="1" applyAlignment="1">
      <x:alignment wrapText="1"/>
    </x:xf>
    <x:xf numFmtId="0" fontId="18" fillId="7" borderId="0" xfId="0" applyNumberFormat="1" applyFont="1" applyFill="1" applyBorder="1"/>
    <x:xf numFmtId="0" fontId="18" fillId="7" borderId="0" xfId="0" applyNumberFormat="1" applyFont="1" applyFill="1" applyBorder="1" applyAlignment="1">
      <x:alignment vertical="center" wrapText="1"/>
    </x:xf>
    <x:xf numFmtId="0" fontId="18" fillId="7" borderId="1" xfId="0" applyNumberFormat="1" applyFont="1" applyFill="1" applyBorder="1" applyAlignment="1">
      <x:alignment wrapText="1"/>
    </x:xf>
    <x:xf numFmtId="0" fontId="18" fillId="7" borderId="1" xfId="0" applyNumberFormat="1" applyFont="1" applyFill="1" applyBorder="1"/>
    <x:xf numFmtId="0" fontId="18" fillId="7" borderId="1" xfId="0" applyNumberFormat="1" applyFont="1" applyFill="1" applyBorder="1" applyAlignment="1">
      <x:alignment vertical="center" wrapText="1"/>
    </x:xf>
    <x:xf numFmtId="205" fontId="17" fillId="7" borderId="0" xfId="0" applyNumberFormat="1" applyFont="1" applyFill="1" applyBorder="1" applyAlignment="1">
      <x:alignment vertical="center" wrapText="1"/>
    </x:xf>
    <x:xf numFmtId="205" fontId="17" fillId="7" borderId="1" xfId="0" applyNumberFormat="1" applyFont="1" applyFill="1" applyBorder="1" applyAlignment="1">
      <x:alignment vertical="center" wrapText="1"/>
    </x:xf>
    <x:xf numFmtId="0" fontId="11" fillId="11" borderId="0" xfId="0" applyNumberFormat="1" applyFont="1" applyFill="1" applyBorder="1" applyAlignment="1">
      <x:alignment wrapText="1"/>
    </x:xf>
    <x:xf numFmtId="0" fontId="11"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x:xf numFmtId="0" fontId="18" fillId="11" borderId="0" xfId="0" applyNumberFormat="1" applyFont="1" applyFill="1" applyBorder="1" applyAlignment="1">
      <x:alignment vertical="center" wrapText="1"/>
    </x:xf>
    <x:xf numFmtId="0" fontId="11" fillId="11" borderId="1" xfId="0" applyNumberFormat="1" applyFont="1" applyFill="1" applyBorder="1" applyAlignment="1">
      <x:alignment wrapText="1"/>
    </x:xf>
    <x:xf numFmtId="0" fontId="11" fillId="11" borderId="1" xfId="0" applyNumberFormat="1" applyFont="1" applyFill="1" applyBorder="1"/>
    <x:xf numFmtId="0" fontId="18" fillId="11" borderId="1" xfId="0" applyNumberFormat="1" applyFont="1" applyFill="1" applyBorder="1" applyAlignment="1">
      <x:alignment wrapText="1"/>
    </x:xf>
    <x:xf numFmtId="0" fontId="18" fillId="11" borderId="1" xfId="0" applyNumberFormat="1" applyFont="1" applyFill="1" applyBorder="1"/>
    <x:xf numFmtId="0" fontId="18" fillId="11" borderId="1" xfId="0" applyNumberFormat="1" applyFont="1" applyFill="1" applyBorder="1" applyAlignment="1">
      <x:alignment vertical="center" wrapText="1"/>
    </x:xf>
    <x:xf numFmtId="0" fontId="10" fillId="7" borderId="0" xfId="0" applyNumberFormat="1" applyFont="1" applyFill="1" applyBorder="1"/>
    <x:xf numFmtId="0" fontId="10" fillId="7" borderId="0" xfId="0" applyNumberFormat="1" applyFont="1" applyFill="1" applyBorder="1" applyAlignment="1">
      <x:alignment vertical="center" wrapText="1"/>
    </x:xf>
    <x:xf numFmtId="0" fontId="10" fillId="7" borderId="1" xfId="0" applyNumberFormat="1" applyFont="1" applyFill="1" applyBorder="1"/>
    <x:xf numFmtId="0" fontId="10" fillId="7" borderId="1" xfId="0" applyNumberFormat="1" applyFont="1" applyFill="1" applyBorder="1" applyAlignment="1">
      <x:alignment vertical="center" wrapText="1"/>
    </x:xf>
    <x:xf numFmtId="0" fontId="11" fillId="9" borderId="0" xfId="0" applyNumberFormat="1" applyFont="1" applyFill="1" applyBorder="1" applyAlignment="1">
      <x:alignment wrapText="1"/>
    </x:xf>
    <x:xf numFmtId="0" fontId="19" fillId="9" borderId="0" xfId="0" applyNumberFormat="1" applyFont="1" applyFill="1" applyBorder="1" applyAlignment="1">
      <x:alignment wrapText="1"/>
    </x:xf>
    <x:xf numFmtId="0" fontId="19" fillId="9" borderId="0" xfId="0" applyNumberFormat="1" applyFont="1" applyFill="1" applyBorder="1"/>
    <x:xf numFmtId="0" fontId="19" fillId="9" borderId="0" xfId="0" applyNumberFormat="1" applyFont="1" applyFill="1" applyBorder="1" applyAlignment="1">
      <x:alignment vertical="center" wrapText="1"/>
    </x:xf>
    <x:xf numFmtId="0" fontId="11" fillId="9" borderId="1" xfId="0" applyNumberFormat="1" applyFont="1" applyFill="1" applyBorder="1" applyAlignment="1">
      <x:alignment wrapText="1"/>
    </x:xf>
    <x:xf numFmtId="0" fontId="19" fillId="9" borderId="1" xfId="0" applyNumberFormat="1" applyFont="1" applyFill="1" applyBorder="1" applyAlignment="1">
      <x:alignment wrapText="1"/>
    </x:xf>
    <x:xf numFmtId="0" fontId="19" fillId="9" borderId="1" xfId="0" applyNumberFormat="1" applyFont="1" applyFill="1" applyBorder="1"/>
    <x:xf numFmtId="0" fontId="19" fillId="9" borderId="1" xfId="0" applyNumberFormat="1" applyFont="1" applyFill="1" applyBorder="1" applyAlignment="1">
      <x:alignment vertical="center" wrapText="1"/>
    </x:xf>
    <x:xf numFmtId="0" fontId="11" fillId="12" borderId="0" xfId="0" applyNumberFormat="1" applyFont="1" applyFill="1" applyBorder="1"/>
    <x:xf numFmtId="0" fontId="18" fillId="12" borderId="0" xfId="0" applyNumberFormat="1" applyFont="1" applyFill="1" applyBorder="1"/>
    <x:xf numFmtId="0" fontId="18" fillId="12" borderId="0" xfId="0" applyNumberFormat="1" applyFont="1" applyFill="1" applyBorder="1" applyAlignment="1">
      <x:alignment wrapText="1"/>
    </x:xf>
    <x:xf numFmtId="0" fontId="18" fillId="12" borderId="0" xfId="0" applyNumberFormat="1" applyFont="1" applyFill="1" applyBorder="1" applyAlignment="1">
      <x:alignment vertical="center" wrapText="1"/>
    </x:xf>
    <x:xf numFmtId="0" fontId="11" fillId="12" borderId="1" xfId="0" applyNumberFormat="1" applyFont="1" applyFill="1" applyBorder="1"/>
    <x:xf numFmtId="0" fontId="18" fillId="12" borderId="1" xfId="0" applyNumberFormat="1" applyFont="1" applyFill="1" applyBorder="1"/>
    <x:xf numFmtId="0" fontId="18" fillId="12" borderId="1" xfId="0" applyNumberFormat="1" applyFont="1" applyFill="1" applyBorder="1" applyAlignment="1">
      <x:alignment wrapText="1"/>
    </x:xf>
    <x:xf numFmtId="0" fontId="18" fillId="12" borderId="1" xfId="0" applyNumberFormat="1" applyFont="1" applyFill="1" applyBorder="1" applyAlignment="1">
      <x:alignment vertical="center" wrapText="1"/>
    </x:xf>
    <x:xf numFmtId="0" fontId="20" fillId="7" borderId="0" xfId="0" applyNumberFormat="1" applyFont="1" applyFill="1" applyBorder="1"/>
    <x:xf numFmtId="0" fontId="20" fillId="7" borderId="0" xfId="0" applyNumberFormat="1" applyFont="1" applyFill="1" applyBorder="1" applyAlignment="1">
      <x:alignment wrapText="1"/>
    </x:xf>
    <x:xf numFmtId="0" fontId="20" fillId="7" borderId="0" xfId="0" applyNumberFormat="1" applyFont="1" applyFill="1" applyBorder="1" applyAlignment="1">
      <x:alignment vertical="center" wrapText="1"/>
    </x:xf>
    <x:xf numFmtId="0" fontId="20" fillId="7" borderId="1" xfId="0" applyNumberFormat="1" applyFont="1" applyFill="1" applyBorder="1"/>
    <x:xf numFmtId="0" fontId="20" fillId="7" borderId="1" xfId="0" applyNumberFormat="1" applyFont="1" applyFill="1" applyBorder="1" applyAlignment="1">
      <x:alignment wrapText="1"/>
    </x:xf>
    <x:xf numFmtId="0" fontId="20" fillId="7" borderId="1" xfId="0" applyNumberFormat="1" applyFont="1" applyFill="1" applyBorder="1" applyAlignment="1">
      <x:alignment vertical="center" wrapText="1"/>
    </x:xf>
    <x:xf numFmtId="207" fontId="7" fillId="0" borderId="0" xfId="0" applyNumberFormat="1" applyFont="1" applyFill="1" applyBorder="1"/>
    <x:xf numFmtId="207" fontId="7" fillId="0" borderId="1" xfId="0" applyNumberFormat="1" applyFont="1" applyFill="1" applyBorder="1"/>
    <x:xf numFmtId="208" fontId="7" fillId="0" borderId="0" xfId="0" applyNumberFormat="1" applyFont="1" applyFill="1" applyBorder="1"/>
    <x:xf numFmtId="208" fontId="7" fillId="0" borderId="1" xfId="0" applyNumberFormat="1" applyFont="1" applyFill="1" applyBorder="1"/>
    <x:xf numFmtId="208" fontId="8" fillId="0" borderId="0" xfId="0" applyNumberFormat="1" applyFont="1" applyFill="1" applyBorder="1"/>
    <x:xf numFmtId="208" fontId="8" fillId="0" borderId="1" xfId="0" applyNumberFormat="1" applyFont="1" applyFill="1" applyBorder="1"/>
    <x:xf numFmtId="0" fontId="0" fillId="0" borderId="0" xfId="0" applyNumberFormat="1" applyFont="1" applyFill="1" applyBorder="1"/>
    <x:xf numFmtId="0" fontId="11" fillId="10" borderId="0" xfId="0" applyNumberFormat="1" applyFont="1" applyFill="1" applyBorder="1" applyAlignment="1">
      <x:alignment vertical="center" wrapText="1"/>
    </x:xf>
    <x:xf numFmtId="0" fontId="11" fillId="7" borderId="0"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11" fillId="12" borderId="0" xfId="0" applyNumberFormat="1" applyFont="1" applyFill="1" applyBorder="1" applyAlignment="1">
      <x:alignment wrapText="1"/>
    </x:xf>
    <x:xf numFmtId="0" fontId="11" fillId="12" borderId="0" xfId="0" applyNumberFormat="1" applyFont="1" applyFill="1" applyBorder="1" applyAlignment="1">
      <x:alignment vertical="center" wrapText="1"/>
    </x:xf>
    <x:xf numFmtId="0" fontId="0" fillId="13" borderId="0" xfId="0" applyNumberFormat="1" applyFont="1" applyFill="1" applyBorder="1"/>
    <x:xf numFmtId="0" fontId="21" fillId="13" borderId="0" xfId="0" applyNumberFormat="1" applyFont="1" applyFill="1" applyBorder="1"/>
    <x:xf numFmtId="0" fontId="21" fillId="13" borderId="0" xfId="0" applyNumberFormat="1" applyFont="1" applyFill="1" applyBorder="1" applyAlignment="1">
      <x:alignment vertical="center"/>
    </x:xf>
    <x:xf numFmtId="0" fontId="21" fillId="14" borderId="0" xfId="0" applyNumberFormat="1" applyFont="1" applyFill="1" applyBorder="1" applyAlignment="1">
      <x:alignment vertical="center"/>
    </x:xf>
    <x:xf numFmtId="0" fontId="9" fillId="14" borderId="0" xfId="0" applyNumberFormat="1" applyFont="1" applyFill="1" applyBorder="1" applyAlignment="1">
      <x:alignment vertical="center"/>
    </x:xf>
    <x:xf numFmtId="0" fontId="9" fillId="14" borderId="0" xfId="0" applyNumberFormat="1" applyFont="1" applyFill="1" applyBorder="1" applyAlignment="1">
      <x:alignment vertical="center" wrapText="1"/>
    </x:xf>
    <x:xf numFmtId="0" fontId="21" fillId="15" borderId="0" xfId="0" applyNumberFormat="1" applyFont="1" applyFill="1" applyBorder="1" applyAlignment="1">
      <x:alignment vertical="center"/>
    </x:xf>
    <x:xf numFmtId="0" fontId="21" fillId="15" borderId="0" xfId="0" applyNumberFormat="1" applyFont="1" applyFill="1" applyBorder="1" applyAlignment="1">
      <x:alignment vertical="center" wrapText="1"/>
    </x:xf>
    <x:xf numFmtId="0" fontId="21" fillId="16" borderId="0" xfId="0" applyNumberFormat="1" applyFont="1" applyFill="1" applyBorder="1" applyAlignment="1">
      <x:alignment vertical="center"/>
    </x:xf>
    <x:xf numFmtId="0" fontId="9" fillId="16" borderId="0" xfId="0" applyNumberFormat="1" applyFont="1" applyFill="1" applyBorder="1" applyAlignment="1">
      <x:alignment vertical="center"/>
    </x:xf>
    <x:xf numFmtId="0" fontId="9" fillId="16" borderId="0" xfId="0" applyNumberFormat="1" applyFont="1" applyFill="1" applyBorder="1" applyAlignment="1">
      <x:alignment vertical="center" wrapText="1"/>
    </x:xf>
    <x:xf numFmtId="209" fontId="21" fillId="13" borderId="0" xfId="0" applyNumberFormat="1" applyFont="1" applyFill="1" applyBorder="1" applyAlignment="1">
      <x:alignment vertical="center"/>
    </x:xf>
    <x:xf numFmtId="200" fontId="21" fillId="13" borderId="0" xfId="0" applyNumberFormat="1" applyFont="1" applyFill="1" applyBorder="1" applyAlignment="1">
      <x:alignment vertical="center"/>
    </x:xf>
    <x:xf numFmtId="0" fontId="21" fillId="13"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1" fillId="13" borderId="0" xfId="0" applyNumberFormat="1" applyFont="1" applyFill="1" applyBorder="1" applyAlignment="1">
      <x:alignment vertical="center" wrapText="1"/>
    </x:xf>
    <x:xf numFmtId="209" fontId="21" fillId="13" borderId="0" xfId="0" applyNumberFormat="1" applyFont="1" applyFill="1" applyBorder="1" applyAlignment="1">
      <x:alignment vertical="center" wrapText="1"/>
    </x:xf>
    <x:xf numFmtId="0" fontId="21" fillId="1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wrapText="1"/>
    </x:xf>
    <x:xf numFmtId="0" fontId="22" fillId="13" borderId="0" xfId="0" applyNumberFormat="1" applyFont="1" applyFill="1" applyBorder="1"/>
    <x:xf numFmtId="0" fontId="22" fillId="13" borderId="0" xfId="0" applyNumberFormat="1" applyFont="1" applyFill="1" applyBorder="1">
      <x:extLst>
        <x:ext uri="{C7286773-470A-42A8-94C5-96B5CB345126}">
          <xfpb:xfComplement xmlns:xfpb="http://schemas.microsoft.com/office/spreadsheetml/2022/featurepropertybag" i="0"/>
        </x:ext>
      </x:extLst>
    </x:xf>
    <x:xf numFmtId="209" fontId="22" fillId="13" borderId="0" xfId="0" applyNumberFormat="1" applyFont="1" applyFill="1" applyBorder="1"/>
    <x:xf numFmtId="200" fontId="22" fillId="13" borderId="0" xfId="0" applyNumberFormat="1" applyFont="1" applyFill="1" applyBorder="1"/>
    <x:xf numFmtId="202" fontId="22" fillId="13"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13" borderId="0" xfId="0" applyNumberFormat="1" applyFont="1" applyFill="1" applyBorder="1">
      <x:extLst>
        <x:ext uri="{C7286773-470A-42A8-94C5-96B5CB345126}">
          <xfpb:xfComplement xmlns:xfpb="http://schemas.microsoft.com/office/spreadsheetml/2022/featurepropertybag" i="0"/>
        </x:ext>
      </x:extLst>
    </x:xf>
    <x:xf numFmtId="0" fontId="21" fillId="13" borderId="0" xfId="0" applyNumberFormat="1" applyFont="1" applyFill="1" applyBorder="1">
      <x:extLst>
        <x:ext uri="{C7286773-470A-42A8-94C5-96B5CB345126}">
          <xfpb:xfComplement xmlns:xfpb="http://schemas.microsoft.com/office/spreadsheetml/2022/featurepropertybag" i="0"/>
        </x:ext>
      </x:extLst>
    </x:xf>
    <x:xf numFmtId="0" fontId="21" fillId="13" borderId="0" xfId="0" applyNumberFormat="1" applyFont="1" applyFill="1" applyBorder="1" applyAlignment="1">
      <x:alignment wrapText="1"/>
    </x:xf>
    <x:xf numFmtId="0" fontId="21" fillId="13"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10" fontId="21" fillId="13" borderId="0" xfId="0" applyNumberFormat="1" applyFont="1" applyFill="1" applyBorder="1" applyAlignment="1">
      <x:alignment vertical="center" wrapText="1"/>
    </x:xf>
    <x:xf numFmtId="0" fontId="12" fillId="13" borderId="0" xfId="0" applyNumberFormat="1" applyFont="1" applyFill="1" applyBorder="1" applyAlignment="1">
      <x:alignment vertical="center" wrapText="1"/>
    </x:xf>
    <x:xf numFmtId="0" fontId="13" fillId="13" borderId="0" xfId="0" applyNumberFormat="1" applyFont="1" applyFill="1" applyBorder="1" applyAlignment="1">
      <x:alignment vertical="center" wrapText="1"/>
    </x:xf>
    <x:xf numFmtId="0" fontId="11" fillId="13" borderId="0" xfId="0" applyNumberFormat="1" applyFont="1" applyFill="1" applyBorder="1" applyAlignment="1">
      <x:alignment wrapText="1"/>
    </x:xf>
    <x:xf numFmtId="0" fontId="11" fillId="13" borderId="0" xfId="0" applyNumberFormat="1" applyFont="1" applyFill="1" applyBorder="1"/>
    <x:xf numFmtId="0" fontId="14" fillId="13" borderId="0" xfId="0" applyNumberFormat="1" applyFont="1" applyFill="1" applyBorder="1" applyAlignment="1">
      <x:alignment vertical="center" wrapText="1"/>
    </x:xf>
    <x:xf numFmtId="0" fontId="15" fillId="13" borderId="0" xfId="0" applyNumberFormat="1" applyFont="1" applyFill="1" applyBorder="1" applyAlignment="1">
      <x:alignment vertical="center" wrapText="1"/>
    </x:xf>
    <x:xf numFmtId="0" fontId="16" fillId="13" borderId="0" xfId="0" applyNumberFormat="1" applyFont="1" applyFill="1" applyBorder="1" applyAlignment="1">
      <x:alignment vertical="center" wrapText="1"/>
    </x:xf>
    <x:xf numFmtId="0" fontId="17" fillId="13" borderId="0" xfId="0" applyNumberFormat="1" applyFont="1" applyFill="1" applyBorder="1" applyAlignment="1">
      <x:alignment vertical="center" wrapText="1"/>
    </x:xf>
    <x:xf numFmtId="0" fontId="10" fillId="13" borderId="0" xfId="0" applyNumberFormat="1" applyFont="1" applyFill="1" applyBorder="1" applyAlignment="1">
      <x:alignment vertical="center" wrapText="1"/>
    </x:xf>
    <x:xf numFmtId="0" fontId="11" fillId="13" borderId="0" xfId="0" applyNumberFormat="1" applyFont="1" applyFill="1" applyBorder="1" applyAlignment="1">
      <x:alignment vertical="center" wrapText="1"/>
    </x:xf>
    <x:xf numFmtId="202" fontId="17" fillId="13" borderId="0" xfId="0" applyNumberFormat="1" applyFont="1" applyFill="1" applyBorder="1" applyAlignment="1">
      <x:alignment vertical="center" wrapText="1"/>
    </x:xf>
    <x:xf numFmtId="205" fontId="17" fillId="13" borderId="0" xfId="0" applyNumberFormat="1" applyFont="1" applyFill="1" applyBorder="1" applyAlignment="1">
      <x:alignment vertical="center" wrapText="1"/>
    </x:xf>
    <x:xf numFmtId="0" fontId="19" fillId="13" borderId="0" xfId="0" applyNumberFormat="1" applyFont="1" applyFill="1" applyBorder="1" applyAlignment="1">
      <x:alignment vertical="center" wrapText="1"/>
    </x:xf>
    <x:xf numFmtId="0" fontId="20" fillId="13" borderId="0" xfId="0" applyNumberFormat="1" applyFont="1" applyFill="1" applyBorder="1" applyAlignment="1">
      <x:alignment vertical="center" wrapText="1"/>
    </x:xf>
    <x:xf numFmtId="0" fontId="23" fillId="13" borderId="0" xfId="0" applyNumberFormat="1" applyFont="1" applyFill="1" applyBorder="1" applyAlignment="1">
      <x:alignment vertical="center" wrapText="1"/>
    </x:xf>
    <x:xf numFmtId="0" fontId="24" fillId="13" borderId="0" xfId="0" applyNumberFormat="1" applyFont="1" applyFill="1" applyBorder="1" applyAlignment="1">
      <x:alignment vertical="center" wrapText="1"/>
    </x:xf>
    <x:xf numFmtId="0" fontId="25" fillId="13" borderId="0" xfId="0" applyNumberFormat="1" applyFont="1" applyFill="1" applyBorder="1" applyAlignment="1">
      <x:alignment wrapText="1"/>
    </x:xf>
    <x:xf numFmtId="0" fontId="25" fillId="13" borderId="0" xfId="0" applyNumberFormat="1" applyFont="1" applyFill="1" applyBorder="1"/>
    <x:xf numFmtId="0" fontId="26" fillId="13" borderId="0" xfId="0" applyNumberFormat="1" applyFont="1" applyFill="1" applyBorder="1" applyAlignment="1">
      <x:alignment vertical="center" wrapText="1"/>
    </x:xf>
    <x:xf numFmtId="0" fontId="27" fillId="13" borderId="0" xfId="0" applyNumberFormat="1" applyFont="1" applyFill="1" applyBorder="1" applyAlignment="1">
      <x:alignment vertical="center" wrapText="1"/>
    </x:xf>
    <x:xf numFmtId="0" fontId="28" fillId="13" borderId="0" xfId="0" applyNumberFormat="1" applyFont="1" applyFill="1" applyBorder="1" applyAlignment="1">
      <x:alignment vertical="center" wrapText="1"/>
    </x:xf>
    <x:xf numFmtId="0" fontId="29" fillId="13" borderId="0" xfId="0" applyNumberFormat="1" applyFont="1" applyFill="1" applyBorder="1" applyAlignment="1">
      <x:alignment vertical="center" wrapText="1"/>
    </x:xf>
    <x:xf numFmtId="0" fontId="25" fillId="13" borderId="0" xfId="0" applyNumberFormat="1" applyFont="1" applyFill="1" applyBorder="1" applyAlignment="1">
      <x:alignment vertical="center" wrapText="1"/>
    </x:xf>
    <x:xf numFmtId="202" fontId="29" fillId="13" borderId="0" xfId="0" applyNumberFormat="1" applyFont="1" applyFill="1" applyBorder="1" applyAlignment="1">
      <x:alignment vertical="center" wrapText="1"/>
    </x:xf>
    <x:xf numFmtId="205" fontId="29" fillId="13" borderId="0" xfId="0" applyNumberFormat="1" applyFont="1" applyFill="1" applyBorder="1" applyAlignment="1">
      <x:alignment vertical="center" wrapText="1"/>
    </x:xf>
    <x:xf numFmtId="0" fontId="23" fillId="14" borderId="0" xfId="0" applyNumberFormat="1" applyFont="1" applyFill="1" applyBorder="1" applyAlignment="1">
      <x:alignment vertical="center" wrapText="1"/>
    </x:xf>
    <x:xf numFmtId="0" fontId="12" fillId="14" borderId="0" xfId="0" applyNumberFormat="1" applyFont="1" applyFill="1" applyBorder="1" applyAlignment="1">
      <x:alignment vertical="center" wrapText="1"/>
    </x:xf>
    <x:xf numFmtId="0" fontId="24" fillId="15" borderId="0" xfId="0" applyNumberFormat="1" applyFont="1" applyFill="1" applyBorder="1" applyAlignment="1">
      <x:alignment vertical="center" wrapText="1"/>
    </x:xf>
    <x:xf numFmtId="0" fontId="25" fillId="15" borderId="0" xfId="0" applyNumberFormat="1" applyFont="1" applyFill="1" applyBorder="1" applyAlignment="1">
      <x:alignment vertical="center" wrapText="1"/>
    </x:xf>
    <x:xf numFmtId="0" fontId="30" fillId="15" borderId="0" xfId="0" applyNumberFormat="1" applyFont="1" applyFill="1" applyBorder="1" applyAlignment="1">
      <x:alignment vertical="center" wrapText="1"/>
    </x:xf>
    <x:xf numFmtId="0" fontId="26" fillId="15" borderId="0" xfId="0" applyNumberFormat="1" applyFont="1" applyFill="1" applyBorder="1" applyAlignment="1">
      <x:alignment vertical="center" wrapText="1"/>
    </x:xf>
    <x:xf numFmtId="0" fontId="27" fillId="17" borderId="0" xfId="0" applyNumberFormat="1" applyFont="1" applyFill="1" applyBorder="1" applyAlignment="1">
      <x:alignment vertical="center" wrapText="1"/>
    </x:xf>
    <x:xf numFmtId="0" fontId="31" fillId="17" borderId="0" xfId="0" applyNumberFormat="1" applyFont="1" applyFill="1" applyBorder="1" applyAlignment="1">
      <x:alignment vertical="center" wrapText="1"/>
    </x:xf>
    <x:xf numFmtId="0" fontId="27" fillId="18" borderId="0" xfId="0" applyNumberFormat="1" applyFont="1" applyFill="1" applyBorder="1" applyAlignment="1">
      <x:alignment vertical="center" wrapText="1"/>
    </x:xf>
    <x:xf numFmtId="0" fontId="28" fillId="18" borderId="0" xfId="0" applyNumberFormat="1" applyFont="1" applyFill="1" applyBorder="1" applyAlignment="1">
      <x:alignment vertical="center" wrapText="1"/>
    </x:xf>
    <x:xf numFmtId="0" fontId="32" fillId="18" borderId="0" xfId="0" applyNumberFormat="1" applyFont="1" applyFill="1" applyBorder="1" applyAlignment="1">
      <x:alignment vertical="center" wrapText="1"/>
    </x:xf>
    <x:xf numFmtId="0" fontId="33" fillId="18" borderId="0" xfId="0" applyNumberFormat="1" applyFont="1" applyFill="1" applyBorder="1" applyAlignment="1">
      <x:alignment vertical="center" wrapText="1"/>
    </x:xf>
    <x:xf numFmtId="0" fontId="29" fillId="15" borderId="0" xfId="0" applyNumberFormat="1" applyFont="1" applyFill="1" applyBorder="1" applyAlignment="1">
      <x:alignment vertical="center" wrapText="1"/>
    </x:xf>
    <x:xf numFmtId="0" fontId="29" fillId="19" borderId="0" xfId="0" applyNumberFormat="1" applyFont="1" applyFill="1" applyBorder="1" applyAlignment="1">
      <x:alignment vertical="center" wrapText="1"/>
    </x:xf>
    <x:xf numFmtId="0" fontId="25" fillId="19" borderId="0" xfId="0" applyNumberFormat="1" applyFont="1" applyFill="1" applyBorder="1" applyAlignment="1">
      <x:alignment vertical="center" wrapText="1"/>
    </x:xf>
    <x:xf numFmtId="0" fontId="34" fillId="19" borderId="0" xfId="0" applyNumberFormat="1" applyFont="1" applyFill="1" applyBorder="1" applyAlignment="1">
      <x:alignment vertical="center" wrapText="1"/>
    </x:xf>
    <x:xf numFmtId="0" fontId="35" fillId="19" borderId="0" xfId="0" applyNumberFormat="1" applyFont="1" applyFill="1" applyBorder="1" applyAlignment="1">
      <x:alignment vertical="center" wrapText="1"/>
    </x:xf>
    <x:xf numFmtId="0" fontId="34" fillId="19" borderId="0" xfId="0" applyNumberFormat="1" applyFont="1" applyFill="1" applyBorder="1" applyAlignment="1">
      <x:alignment horizontal="center" vertical="center" wrapText="1"/>
    </x:xf>
    <x:xf numFmtId="0" fontId="35" fillId="19" borderId="0" xfId="0" applyNumberFormat="1" applyFont="1" applyFill="1" applyBorder="1" applyAlignment="1">
      <x:alignment horizontal="center" vertical="center" wrapText="1"/>
    </x:xf>
    <x:xf numFmtId="202" fontId="29" fillId="15" borderId="0" xfId="0" applyNumberFormat="1" applyFont="1" applyFill="1" applyBorder="1" applyAlignment="1">
      <x:alignment vertical="center" wrapText="1"/>
    </x:xf>
    <x:xf numFmtId="205" fontId="29" fillId="15" borderId="0" xfId="0" applyNumberFormat="1" applyFont="1" applyFill="1" applyBorder="1" applyAlignment="1">
      <x:alignment vertical="center" wrapText="1"/>
    </x:xf>
    <x:xf numFmtId="202" fontId="29" fillId="19" borderId="0" xfId="0" applyNumberFormat="1" applyFont="1" applyFill="1" applyBorder="1" applyAlignment="1">
      <x:alignment vertical="center" wrapText="1"/>
    </x:xf>
    <x:xf numFmtId="0" fontId="26" fillId="19" borderId="0" xfId="0" applyNumberFormat="1" applyFont="1" applyFill="1" applyBorder="1" applyAlignment="1">
      <x:alignment vertical="center" wrapText="1"/>
    </x:xf>
    <x:xf numFmtId="0" fontId="25" fillId="14" borderId="0" xfId="0" applyNumberFormat="1" applyFont="1" applyFill="1" applyBorder="1" applyAlignment="1">
      <x:alignment vertical="center" wrapText="1"/>
    </x:xf>
    <x:xf numFmtId="0" fontId="36" fillId="14" borderId="0" xfId="0" applyNumberFormat="1" applyFont="1" applyFill="1" applyBorder="1" applyAlignment="1">
      <x:alignment vertical="center" wrapText="1"/>
    </x:xf>
    <x:xf numFmtId="0" fontId="25" fillId="16" borderId="0" xfId="0" applyNumberFormat="1" applyFont="1" applyFill="1" applyBorder="1" applyAlignment="1">
      <x:alignment vertical="center" wrapText="1"/>
    </x:xf>
    <x:xf numFmtId="0" fontId="36" fillId="16" borderId="0" xfId="0" applyNumberFormat="1" applyFont="1" applyFill="1" applyBorder="1" applyAlignment="1">
      <x:alignment vertical="center" wrapText="1"/>
    </x:xf>
    <x:xf numFmtId="211" fontId="26" fillId="13" borderId="0" xfId="0" applyNumberFormat="1" applyFont="1" applyFill="1" applyBorder="1" applyAlignment="1">
      <x:alignment vertical="center" wrapText="1"/>
    </x:xf>
    <x:xf numFmtId="211" fontId="25" fillId="13" borderId="0" xfId="0" applyNumberFormat="1" applyFont="1" applyFill="1" applyBorder="1" applyAlignment="1">
      <x:alignment vertical="center" wrapText="1"/>
    </x:xf>
    <x:xf numFmtId="0" fontId="25" fillId="18" borderId="0" xfId="0" applyNumberFormat="1" applyFont="1" applyFill="1" applyBorder="1" applyAlignment="1">
      <x:alignment vertical="center" wrapText="1"/>
    </x:xf>
    <x:xf numFmtId="0" fontId="37" fillId="18" borderId="0" xfId="0" applyNumberFormat="1" applyFont="1" applyFill="1" applyBorder="1" applyAlignment="1">
      <x:alignment vertical="center" wrapText="1"/>
    </x:xf>
    <x:xf numFmtId="204" fontId="21" fillId="13" borderId="0" xfId="0" applyNumberFormat="1" applyFont="1" applyFill="1" applyBorder="1" applyAlignment="1">
      <x:alignment vertical="center" wrapText="1"/>
    </x:xf>
    <x:xf numFmtId="212" fontId="21" fillId="13" borderId="0" xfId="0" applyNumberFormat="1" applyFont="1" applyFill="1" applyBorder="1" applyAlignment="1">
      <x:alignment vertical="center" wrapText="1"/>
    </x:xf>
  </x:cellXfs>
  <x:cellStyles count="1">
    <x:cellStyle name="Normal" xfId="0"/>
  </x:cellStyles>
  <x:dxfs count="4">
    <x:dxf>
      <x:font>
        <x:color rgb="FF9B1C1C"/>
      </x:font>
      <x:fill>
        <x:patternFill>
          <x:bgColor rgb="FFFDE7E7"/>
        </x:patternFill>
      </x:fill>
    </x:dxf>
    <x:dxf>
      <x:font>
        <x:color rgb="FF9B1C1C"/>
      </x:font>
      <x:fill>
        <x:patternFill>
          <x:bgColor rgb="FFFDE7E7"/>
        </x:patternFill>
      </x:fill>
    </x:dxf>
    <x:dxf>
      <x:font>
        <x:b/>
        <x:color rgb="FF0B634A"/>
      </x:font>
      <x:fill>
        <x:patternFill patternType="solid">
          <x:bgColor rgb="FFDCF2E7"/>
        </x:patternFill>
      </x:fill>
    </x:dxf>
    <x:dxf>
      <x:font>
        <x:b/>
        <x:color rgb="FFA52A2A"/>
      </x:font>
      <x:fill>
        <x:patternFill patternType="solid">
          <x:bgColor rgb="FFFBE2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af2f47ff764b24" /><Relationship Type="http://schemas.openxmlformats.org/officeDocument/2006/relationships/theme" Target="/xl/theme/theme1.xml" Id="R08901d817896485a" /><Relationship Type="http://schemas.microsoft.com/office/2022/11/relationships/FeaturePropertyBag" Target="/xl/featurePropertyBag/featurePropertyBag.xml" Id="R8b98f10367b94c98" /><Relationship Type="http://schemas.openxmlformats.org/officeDocument/2006/relationships/sharedStrings" Target="/xl/sharedStrings.xml" Id="Ra8104d81b47d4947" /><Relationship Type="http://schemas.openxmlformats.org/officeDocument/2006/relationships/worksheet" Target="/xl/worksheets/sheet1.xml" Id="Reedf55ed166c451b" /><Relationship Type="http://schemas.openxmlformats.org/officeDocument/2006/relationships/worksheet" Target="/xl/worksheets/sheet2.xml" Id="R794ef60f9f3843c7" /><Relationship Type="http://schemas.openxmlformats.org/officeDocument/2006/relationships/worksheet" Target="/xl/worksheets/sheet3.xml" Id="R630c06ddcaf34195" /><Relationship Type="http://schemas.openxmlformats.org/officeDocument/2006/relationships/worksheet" Target="/xl/worksheets/sheet4.xml" Id="Rad282aff574b46e7" /><Relationship Type="http://schemas.openxmlformats.org/officeDocument/2006/relationships/worksheet" Target="/xl/worksheets/sheet5.xml" Id="Ra687d2e250b746b0" /><Relationship Type="http://schemas.openxmlformats.org/officeDocument/2006/relationships/worksheet" Target="/xl/worksheets/sheet6.xml" Id="Rab83e071393f48fd" /><Relationship Type="http://schemas.openxmlformats.org/officeDocument/2006/relationships/worksheet" Target="/xl/worksheets/sheet7.xml" Id="Rcd07ae1ac1834f2f" /><Relationship Type="http://schemas.openxmlformats.org/officeDocument/2006/relationships/worksheet" Target="/xl/worksheets/sheet8.xml" Id="Rd02a82f8f97f4e4c" /><Relationship Type="http://schemas.openxmlformats.org/officeDocument/2006/relationships/worksheet" Target="/xl/worksheets/sheet9.xml" Id="R71f64cb792f94c6d" /><Relationship Type="http://schemas.openxmlformats.org/officeDocument/2006/relationships/worksheet" Target="/xl/worksheets/sheet10.xml" Id="Rf04b2d3299d145e6" /><Relationship Type="http://schemas.openxmlformats.org/officeDocument/2006/relationships/worksheet" Target="/xl/worksheets/sheet11.xml" Id="R70be5c6073394db0" /><Relationship Type="http://schemas.openxmlformats.org/officeDocument/2006/relationships/worksheet" Target="/xl/worksheets/sheet12.xml" Id="R1384fb9a98fb4cfc" /><Relationship Type="http://schemas.openxmlformats.org/officeDocument/2006/relationships/worksheet" Target="/xl/worksheets/sheet13.xml" Id="Rd289b38a12144f6d" /><Relationship Type="http://schemas.openxmlformats.org/officeDocument/2006/relationships/worksheet" Target="/xl/worksheets/sheet14.xml" Id="R2561e3dcfd7f4fc9" /><Relationship Type="http://schemas.openxmlformats.org/officeDocument/2006/relationships/worksheet" Target="/xl/worksheets/sheet15.xml" Id="Reb3981406e474262" /><Relationship Type="http://schemas.openxmlformats.org/officeDocument/2006/relationships/worksheet" Target="/xl/worksheets/sheet16.xml" Id="Rdaef0ada866b44bf" /><Relationship Type="http://schemas.openxmlformats.org/officeDocument/2006/relationships/worksheet" Target="/xl/worksheets/sheet17.xml" Id="R29c319693bcd4dad" /><Relationship Type="http://schemas.openxmlformats.org/officeDocument/2006/relationships/worksheet" Target="/xl/worksheets/sheet18.xml" Id="Ra7b37d758e9f4bb6" /><Relationship Type="http://schemas.openxmlformats.org/officeDocument/2006/relationships/worksheet" Target="/xl/worksheets/sheet19.xml" Id="Rff15cc661bda42ab" /><Relationship Type="http://schemas.openxmlformats.org/officeDocument/2006/relationships/worksheet" Target="/xl/worksheets/sheet20.xml" Id="R522d9eed0a5e4af7" /><Relationship Type="http://schemas.openxmlformats.org/officeDocument/2006/relationships/worksheet" Target="/xl/worksheets/sheet21.xml" Id="Rb00d3ac0addf4457" /><Relationship Type="http://schemas.openxmlformats.org/officeDocument/2006/relationships/worksheet" Target="/xl/worksheets/sheet22.xml" Id="Rc4d14d98deb94318" /><Relationship Type="http://schemas.openxmlformats.org/officeDocument/2006/relationships/worksheet" Target="/xl/worksheets/sheet23.xml" Id="Rd5a40473ebaf40ce" /><Relationship Type="http://schemas.openxmlformats.org/officeDocument/2006/relationships/worksheet" Target="/xl/worksheets/sheet24.xml" Id="R90dd9750bcd94cc1" /><Relationship Type="http://schemas.openxmlformats.org/officeDocument/2006/relationships/worksheet" Target="/xl/worksheets/sheet25.xml" Id="Re5e246a7b5d24fb2" /><Relationship Type="http://schemas.openxmlformats.org/officeDocument/2006/relationships/worksheet" Target="/xl/worksheets/sheet26.xml" Id="R7bd47a2db8c84276" /><Relationship Type="http://schemas.openxmlformats.org/officeDocument/2006/relationships/worksheet" Target="/xl/worksheets/sheet27.xml" Id="R93f48f020c314483" /><Relationship Type="http://schemas.openxmlformats.org/officeDocument/2006/relationships/worksheet" Target="/xl/worksheets/sheet28.xml" Id="Rd8de529dc03247c7" /><Relationship Type="http://schemas.openxmlformats.org/officeDocument/2006/relationships/worksheet" Target="/xl/worksheets/sheet29.xml" Id="R1a1ba4e9041b47d3" /><Relationship Type="http://schemas.openxmlformats.org/officeDocument/2006/relationships/worksheet" Target="/xl/worksheets/sheet30.xml" Id="R93700de3445b464c" /><Relationship Type="http://schemas.openxmlformats.org/officeDocument/2006/relationships/worksheet" Target="/xl/worksheets/sheet31.xml" Id="R5d1bb1abc44544dd" /><Relationship Type="http://schemas.openxmlformats.org/officeDocument/2006/relationships/worksheet" Target="/xl/worksheets/sheet32.xml" Id="R5a24d44bb1b04ebe" /><Relationship Type="http://schemas.openxmlformats.org/officeDocument/2006/relationships/worksheet" Target="/xl/worksheets/sheet33.xml" Id="Rd841b146c65a4092" /></Relationships>
</file>

<file path=xl/drawings/_rels/drawing1.xml.rels>&#65279;<?xml version="1.0" encoding="utf-8"?><Relationships xmlns="http://schemas.openxmlformats.org/package/2006/relationships"><Relationship Type="http://schemas.openxmlformats.org/officeDocument/2006/relationships/chart" Target="/xl/drawings/charts/chart1.xml" Id="Ra3c897fbee2943d8" /></Relationships>
</file>

<file path=xl/drawings/_rels/drawing2.xml.rels>&#65279;<?xml version="1.0" encoding="utf-8"?><Relationships xmlns="http://schemas.openxmlformats.org/package/2006/relationships"><Relationship Type="http://schemas.openxmlformats.org/officeDocument/2006/relationships/chart" Target="/xl/drawings/charts/chart2.xml" Id="R3b67f091c78b44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Onboard receiver background RSSI (dBm)</a:t>
            </a:r>
          </a:p>
        </c:rich>
      </c:tx>
    </c:title>
    <c:plotArea>
      <c:lineChart>
        <c:grouping val="standard"/>
        <c:ser>
          <c:idx val="0"/>
          <c:order val="0"/>
          <c:tx>
            <c:v>Background RSSI</c:v>
          </c:tx>
          <c:marker>
            <c:symbol val="none"/>
          </c:marker>
          <c:cat>
            <c:strRef>
              <c:f>'COMM_Beacons'!$B$6:$B$66</c:f>
              <c:strCache>
                <c:ptCount val="0"/>
              </c:strCache>
            </c:strRef>
          </c:cat>
          <c:val>
            <c:numRef>
              <c:f>'COMM_Beacons'!$W$6:$W$66</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hh:mm:ss"/>
        <c:majorTickMark val="none"/>
        <c:minorTickMark val="none"/>
        <c:tickLblPos val="nextTo"/>
        <c:tickLblSkip val="10"/>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varyColors val="0"/>
        <c:ser>
          <c:idx val="0"/>
          <c:order val="0"/>
          <c:tx>
            <c:v>AI candidates</c:v>
          </c:tx>
          <c:marker>
            <c:symbol val="none"/>
          </c:marker>
          <c:cat>
            <c:strRef>
              <c:f>'Common_Timeline'!$A$6:$A$18</c:f>
              <c:strCache>
                <c:ptCount val="0"/>
              </c:strCache>
            </c:strRef>
          </c:cat>
          <c:val>
            <c:numRef>
              <c:f>'Common_Timeline'!$C$6:$C$18</c:f>
              <c:numCache>
                <c:formatCode>0</c:formatCode>
                <c:ptCount val="0"/>
              </c:numCache>
            </c:numRef>
          </c:val>
        </c:ser>
        <c:ser>
          <c:idx val="1"/>
          <c:order val="1"/>
          <c:tx>
            <c:v>AI retained</c:v>
          </c:tx>
          <c:marker>
            <c:symbol val="none"/>
          </c:marker>
          <c:cat>
            <c:strRef>
              <c:f>'Common_Timeline'!$A$6:$A$18</c:f>
              <c:strCache>
                <c:ptCount val="0"/>
              </c:strCache>
            </c:strRef>
          </c:cat>
          <c:val>
            <c:numRef>
              <c:f>'Common_Timeline'!$D$6:$D$18</c:f>
              <c:numCache>
                <c:formatCode>0</c:formatCode>
                <c:ptCount val="0"/>
              </c:numCache>
            </c:numRef>
          </c:val>
        </c:ser>
        <c:ser>
          <c:idx val="2"/>
          <c:order val="2"/>
          <c:tx>
            <c:v>COMM reception records</c:v>
          </c:tx>
          <c:marker>
            <c:symbol val="none"/>
          </c:marker>
          <c:cat>
            <c:strRef>
              <c:f>'Common_Timeline'!$A$6:$A$18</c:f>
              <c:strCache>
                <c:ptCount val="0"/>
              </c:strCache>
            </c:strRef>
          </c:cat>
          <c:val>
            <c:numRef>
              <c:f>'Common_Timeline'!$E$6:$E$18</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hh:mm"/>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34</xdr:row>
      <xdr:rowOff>0</xdr:rowOff>
    </xdr:from>
    <xdr:to>
      <xdr:col>8</xdr:col>
      <xdr:colOff>0</xdr:colOff>
      <xdr:row>50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c897fbee2943d8"/>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4</xdr:row>
      <xdr:rowOff>0</xdr:rowOff>
    </xdr:from>
    <xdr:to>
      <xdr:col>23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67f091c78b449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MMDecodedTable" displayName="COMMDecodedTable" ref="A5:AG105" headerRowCount="1" totalsRowCount="0" totalsRowShown="0">
  <x:tableColumns count="33">
    <x:tableColumn id="1" name="JSON row"/>
    <x:tableColumn id="2" name="Reception UTC"/>
    <x:tableColumn id="3" name="Observer"/>
    <x:tableColumn id="4" name="Station ID"/>
    <x:tableColumn id="5" name="Observation ID"/>
    <x:tableColumn id="6" name="Frame bytes"/>
    <x:tableColumn id="7" name="Representation"/>
    <x:tableColumn id="8" name="CRC32-C"/>
    <x:tableColumn id="9" name="Beacon ID"/>
    <x:tableColumn id="10" name="Beacon quality"/>
    <x:tableColumn id="11" name="Raw-frame SHA256"/>
    <x:tableColumn id="12" name="Beacon SHA256"/>
    <x:tableColumn id="13" name="Original frame hex"/>
    <x:tableColumn id="14" name="board_temperature"/>
    <x:tableColumn id="15" name="pa_temperature"/>
    <x:tableColumn id="16" name="last_received_rssi"/>
    <x:tableColumn id="17" name="last_received_rf_error"/>
    <x:tableColumn id="18" name="number_of_tx_packets_since_reboot"/>
    <x:tableColumn id="19" name="number_of_rx_packets_since_reboot"/>
    <x:tableColumn id="20" name="number_of_tx_bytes_since_reboot"/>
    <x:tableColumn id="21" name="number_of_rx_bytes_since_reboot"/>
    <x:tableColumn id="22" name="active_system_configuration"/>
    <x:tableColumn id="23" name="reboot_number"/>
    <x:tableColumn id="24" name="reboot_cause"/>
    <x:tableColumn id="25" name="last_valid_packet_timestamp"/>
    <x:tableColumn id="26" name="background_rssi_level"/>
    <x:tableColumn id="27" name="tx_duty_time_since_reboot"/>
    <x:tableColumn id="28" name="total_tx_packets"/>
    <x:tableColumn id="29" name="total_rx_packets"/>
    <x:tableColumn id="30" name="total_tx_bytes"/>
    <x:tableColumn id="31" name="total_rx_bytes"/>
    <x:tableColumn id="32" name="CRC received hex"/>
    <x:tableColumn id="33" name="CRC computed hex"/>
  </x:tableColumns>
  <x:tableStyleInfo name="TableStyleMedium2" showFirstColumn="0" showLastColumn="0" showRowStripes="1" showColumnStripes="0"/>
</x:table>
</file>

<file path=xl/tables/table2.xml><?xml version="1.0" encoding="utf-8"?>
<x:table xmlns:x="http://schemas.openxmlformats.org/spreadsheetml/2006/main" id="2" name="COMMBeaconsTable" displayName="COMMBeaconsTable" ref="A5:AB66" headerRowCount="1" totalsRowCount="0" totalsRowShown="0">
  <x:tableColumns count="28">
    <x:tableColumn id="1" name="Beacon ID"/>
    <x:tableColumn id="2" name="Reception UTC"/>
    <x:tableColumn id="3" name="Elapsed s"/>
    <x:tableColumn id="4" name="Preferred JSON row"/>
    <x:tableColumn id="5" name="Quality"/>
    <x:tableColumn id="6" name="Reception count"/>
    <x:tableColumn id="7" name="CRC-pass receptions"/>
    <x:tableColumn id="8" name="Preprocessed receptions"/>
    <x:tableColumn id="9" name="Canonical SHA256"/>
    <x:tableColumn id="10" name="Observers"/>
    <x:tableColumn id="11" name="board_temperature"/>
    <x:tableColumn id="12" name="pa_temperature"/>
    <x:tableColumn id="13" name="last_received_rssi"/>
    <x:tableColumn id="14" name="last_received_rf_error"/>
    <x:tableColumn id="15" name="number_of_tx_packets_since_reboot"/>
    <x:tableColumn id="16" name="number_of_rx_packets_since_reboot"/>
    <x:tableColumn id="17" name="number_of_tx_bytes_since_reboot"/>
    <x:tableColumn id="18" name="number_of_rx_bytes_since_reboot"/>
    <x:tableColumn id="19" name="active_system_configuration"/>
    <x:tableColumn id="20" name="reboot_number"/>
    <x:tableColumn id="21" name="reboot_cause"/>
    <x:tableColumn id="22" name="last_valid_packet_timestamp"/>
    <x:tableColumn id="23" name="background_rssi_level"/>
    <x:tableColumn id="24" name="tx_duty_time_since_reboot"/>
    <x:tableColumn id="25" name="total_tx_packets"/>
    <x:tableColumn id="26" name="total_rx_packets"/>
    <x:tableColumn id="27" name="total_tx_bytes"/>
    <x:tableColumn id="28" name="total_rx_bytes"/>
  </x:tableColumns>
  <x:tableStyleInfo name="TableStyleMedium2" showFirstColumn="0" showLastColumn="0" showRowStripes="1" showColumnStripes="0"/>
</x:table>
</file>

<file path=xl/tables/table3.xml><?xml version="1.0" encoding="utf-8"?>
<x:table xmlns:x="http://schemas.openxmlformats.org/spreadsheetml/2006/main" id="3" name="COMMCounterDeltasTable" displayName="COMMCounterDeltasTable" ref="A5:R65" headerRowCount="1" totalsRowCount="0" totalsRowShown="0">
  <x:tableColumns count="18">
    <x:tableColumn id="1" name="End beacon ID"/>
    <x:tableColumn id="2" name="Start UTC"/>
    <x:tableColumn id="3" name="End UTC"/>
    <x:tableColumn id="4" name="Interval s"/>
    <x:tableColumn id="5" name="TX packet increment"/>
    <x:tableColumn id="6" name="TX byte increment"/>
    <x:tableColumn id="7" name="RX packet increment"/>
    <x:tableColumn id="8" name="RX byte increment"/>
    <x:tableColumn id="9" name="TX counter packets/s"/>
    <x:tableColumn id="10" name="TX counter bytes/s"/>
    <x:tableColumn id="11" name="TX counter bits/s"/>
    <x:tableColumn id="12" name="Bytes / TX increment"/>
    <x:tableColumn id="13" name="New observed beacon"/>
    <x:tableColumn id="14" name="Unobserved increments*"/>
    <x:tableColumn id="15" name="Reboot changed"/>
    <x:tableColumn id="16" name="Counter decrease"/>
    <x:tableColumn id="17" name="Lifetime deltas agree"/>
    <x:tableColumn id="18" name="Interval eligible"/>
  </x:tableColumns>
  <x:tableStyleInfo name="TableStyleMedium2" showFirstColumn="0" showLastColumn="0" showRowStripes="1" showColumnStripes="0"/>
</x:table>
</file>

<file path=xl/tables/table4.xml><?xml version="1.0" encoding="utf-8"?>
<x:table xmlns:x="http://schemas.openxmlformats.org/spreadsheetml/2006/main" id="4" name="COMMRejectedTable" displayName="COMMRejectedTable" ref="A5:I6" headerRowCount="1" totalsRowCount="0" totalsRowShown="0">
  <x:tableColumns count="9">
    <x:tableColumn id="1" name="JSON row"/>
    <x:tableColumn id="2" name="UTC"/>
    <x:tableColumn id="3" name="Observer"/>
    <x:tableColumn id="4" name="Reason for rejection"/>
    <x:tableColumn id="5" name="Source callsign"/>
    <x:tableColumn id="6" name="Original frame hex"/>
    <x:tableColumn id="7" name="Payload duplicates an accepted beacon"/>
    <x:tableColumn id="8" name="Matched beacon ID"/>
    <x:tableColumn id="9" name="CRC corroboration"/>
  </x:tableColumns>
  <x:tableStyleInfo name="TableStyleMedium2" showFirstColumn="0" showLastColumn="0" showRowStripes="1" showColumnStripes="0"/>
</x:table>
</file>

<file path=xl/tables/table5.xml><?xml version="1.0" encoding="utf-8"?>
<x:table xmlns:x="http://schemas.openxmlformats.org/spreadsheetml/2006/main" id="5" name="COMMFieldMapTable" displayName="COMMFieldMapTable" ref="A5:H28" headerRowCount="1" totalsRowCount="0" totalsRowShown="0">
  <x:tableColumns count="8">
    <x:tableColumn id="1" name="Field"/>
    <x:tableColumn id="2" name="Unit / encoding"/>
    <x:tableColumn id="3" name="Minimum"/>
    <x:tableColumn id="4" name="Maximum"/>
    <x:tableColumn id="5" name="v9 fit"/>
    <x:tableColumn id="6" name="Permitted use"/>
    <x:tableColumn id="7" name="Boundary / excluded inference"/>
    <x:tableColumn id="8" name="Primary source"/>
  </x:tableColumns>
  <x:tableStyleInfo name="TableStyleMedium2" showFirstColumn="0" showLastColumn="0" showRowStripes="1" showColumnStripes="0"/>
</x:table>
</file>

<file path=xl/tables/table6.xml><?xml version="1.0" encoding="utf-8"?>
<x:table xmlns:x="http://schemas.openxmlformats.org/spreadsheetml/2006/main" id="6" name="COMMDecodeQCTable" displayName="COMMDecodeQCTable" ref="A5:E33" headerRowCount="1" totalsRowCount="0" totalsRowShown="0">
  <x:tableColumns count="5">
    <x:tableColumn id="1" name="Check"/>
    <x:tableColumn id="2" name="Workbook result"/>
    <x:tableColumn id="3" name="Independent reference"/>
    <x:tableColumn id="4" name="Agreement"/>
    <x:tableColumn id="5" name="Scope / 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fb8484bed204d2e" /></Relationships>
</file>

<file path=xl/worksheets/_rels/sheet20.xml.rels>&#65279;<?xml version="1.0" encoding="utf-8"?><Relationships xmlns="http://schemas.openxmlformats.org/package/2006/relationships"><Relationship Type="http://schemas.openxmlformats.org/officeDocument/2006/relationships/drawing" Target="/xl/drawings/drawing2.xml" Id="Red4ac24e0e4b400f" /></Relationships>
</file>

<file path=xl/worksheets/_rels/sheet28.xml.rels>&#65279;<?xml version="1.0" encoding="utf-8"?><Relationships xmlns="http://schemas.openxmlformats.org/package/2006/relationships"><Relationship Type="http://schemas.openxmlformats.org/officeDocument/2006/relationships/table" Target="/xl/tables/table1.xml" Id="Rc1f5a7e1bc604092" /></Relationships>
</file>

<file path=xl/worksheets/_rels/sheet29.xml.rels>&#65279;<?xml version="1.0" encoding="utf-8"?><Relationships xmlns="http://schemas.openxmlformats.org/package/2006/relationships"><Relationship Type="http://schemas.openxmlformats.org/officeDocument/2006/relationships/table" Target="/xl/tables/table2.xml" Id="R3f5ab0b0ceaf4bf9" /></Relationships>
</file>

<file path=xl/worksheets/_rels/sheet30.xml.rels>&#65279;<?xml version="1.0" encoding="utf-8"?><Relationships xmlns="http://schemas.openxmlformats.org/package/2006/relationships"><Relationship Type="http://schemas.openxmlformats.org/officeDocument/2006/relationships/table" Target="/xl/tables/table3.xml" Id="Rdd98bd7fc0f44603" /></Relationships>
</file>

<file path=xl/worksheets/_rels/sheet31.xml.rels>&#65279;<?xml version="1.0" encoding="utf-8"?><Relationships xmlns="http://schemas.openxmlformats.org/package/2006/relationships"><Relationship Type="http://schemas.openxmlformats.org/officeDocument/2006/relationships/table" Target="/xl/tables/table4.xml" Id="R5d0bc44bc13e47a3" /></Relationships>
</file>

<file path=xl/worksheets/_rels/sheet32.xml.rels>&#65279;<?xml version="1.0" encoding="utf-8"?><Relationships xmlns="http://schemas.openxmlformats.org/package/2006/relationships"><Relationship Type="http://schemas.openxmlformats.org/officeDocument/2006/relationships/table" Target="/xl/tables/table5.xml" Id="R9d53f99c0ec84bbb" /></Relationships>
</file>

<file path=xl/worksheets/_rels/sheet33.xml.rels>&#65279;<?xml version="1.0" encoding="utf-8"?><Relationships xmlns="http://schemas.openxmlformats.org/package/2006/relationships"><Relationship Type="http://schemas.openxmlformats.org/officeDocument/2006/relationships/table" Target="/xl/tables/table6.xml" Id="R3916462af0ab4ad9"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5" customHeight="1">
      <x:c r="A1" s="276" t="str">
        <x:v>OPS-SAT | SIMULTANEOUS ACE v02</x:v>
      </x:c>
      <x:c r="B1" s="276"/>
      <x:c r="C1" s="276"/>
      <x:c r="D1" s="276"/>
      <x:c r="E1" s="276"/>
      <x:c r="F1" s="276"/>
      <x:c r="G1" s="276"/>
      <x:c r="H1" s="276"/>
    </x:row>
    <x:row r="2" ht="25" customHeight="1">
      <x:c r="A2" s="276"/>
      <x:c r="B2" s="276"/>
      <x:c r="C2" s="276"/>
      <x:c r="D2" s="276"/>
      <x:c r="E2" s="276"/>
      <x:c r="F2" s="276"/>
      <x:c r="G2" s="276"/>
      <x:c r="H2" s="276"/>
    </x:row>
    <x:row r="3" ht="25" customHeight="1">
      <x:c r="A3" s="279" t="str">
        <x:v>Carlo Antonio Nino · GWU D.Eng. Praxis · 23 September 2026
Window: 28 January 2022, 17:42:49–17:54:19 UTC</x:v>
      </x:c>
      <x:c r="B3" s="279"/>
      <x:c r="C3" s="279"/>
      <x:c r="D3" s="279"/>
      <x:c r="E3" s="279"/>
      <x:c r="F3" s="279"/>
      <x:c r="G3" s="279"/>
      <x:c r="H3" s="279"/>
    </x:row>
    <x:row r="4" ht="25" customHeight="1">
      <x:c r="A4" s="280"/>
      <x:c r="B4" s="280"/>
      <x:c r="C4" s="280"/>
      <x:c r="D4" s="280"/>
      <x:c r="E4" s="280"/>
      <x:c r="F4" s="280"/>
      <x:c r="G4" s="280"/>
      <x:c r="H4" s="280"/>
    </x:row>
    <x:row r="5" ht="24" customHeight="1">
      <x:c r="A5" s="268"/>
      <x:c r="B5" s="268"/>
      <x:c r="C5" s="268"/>
      <x:c r="D5" s="268"/>
      <x:c r="E5" s="268"/>
      <x:c r="F5" s="268"/>
      <x:c r="G5" s="268"/>
      <x:c r="H5" s="268"/>
    </x:row>
    <x:row r="6" ht="25" customHeight="1">
      <x:c r="A6" s="282" t="str">
        <x:v>QUALIFIED PASS
Synchronized radio-state data fit</x:v>
      </x:c>
      <x:c r="B6" s="282"/>
      <x:c r="C6" s="282"/>
      <x:c r="D6" s="282"/>
      <x:c r="E6" s="285" t="str">
        <x:v>NOT CALIBRATED
Rate, delay and outages remain synthetic</x:v>
      </x:c>
      <x:c r="F6" s="285"/>
      <x:c r="G6" s="286"/>
      <x:c r="H6" s="286"/>
    </x:row>
    <x:row r="7" ht="25" customHeight="1">
      <x:c r="A7" s="282"/>
      <x:c r="B7" s="282"/>
      <x:c r="C7" s="282"/>
      <x:c r="D7" s="282"/>
      <x:c r="E7" s="285"/>
      <x:c r="F7" s="285"/>
      <x:c r="G7" s="286"/>
      <x:c r="H7" s="286"/>
    </x:row>
    <x:row r="8" ht="24" customHeight="1">
      <x:c r="A8" s="272"/>
      <x:c r="B8" s="272"/>
      <x:c r="C8" s="272"/>
      <x:c r="D8" s="272"/>
      <x:c r="E8" s="272"/>
      <x:c r="F8" s="272"/>
      <x:c r="G8" s="272"/>
      <x:c r="H8" s="272"/>
    </x:row>
    <x:row r="9" ht="25" customHeight="1">
      <x:c r="A9" s="287" t="str">
        <x:v>RECEPTIONS REVIEWED</x:v>
      </x:c>
      <x:c r="B9" s="287"/>
      <x:c r="C9" s="287" t="str">
        <x:v>DECODED ADMISSIONS</x:v>
      </x:c>
      <x:c r="D9" s="287"/>
      <x:c r="E9" s="287" t="str">
        <x:v>DISTINCT BEACONS</x:v>
      </x:c>
      <x:c r="F9" s="287"/>
      <x:c r="G9" s="287" t="str">
        <x:v>ACE OBSERVATIONS</x:v>
      </x:c>
      <x:c r="H9" s="287"/>
    </x:row>
    <x:row r="10" ht="24" customHeight="1">
      <x:c r="A10" s="292" t="n">
        <x:f>'COMM_Decode_QC'!B6</x:f>
        <x:v>101</x:v>
      </x:c>
      <x:c r="B10" s="292"/>
      <x:c r="C10" s="292" t="n">
        <x:f>'COMM_Decode_QC'!B7</x:f>
        <x:v>100</x:v>
      </x:c>
      <x:c r="D10" s="292"/>
      <x:c r="E10" s="292" t="n">
        <x:f>'COMM_Decode_QC'!B9</x:f>
        <x:v>61</x:v>
      </x:c>
      <x:c r="F10" s="292"/>
      <x:c r="G10" s="292" t="n">
        <x:f>'COMM_Decode_QC'!B29</x:f>
        <x:v>100</x:v>
      </x:c>
      <x:c r="H10" s="292"/>
    </x:row>
    <x:row r="11" ht="24" customHeight="1">
      <x:c r="A11" s="293"/>
      <x:c r="B11" s="293"/>
      <x:c r="C11" s="293"/>
      <x:c r="D11" s="293"/>
      <x:c r="E11" s="293"/>
      <x:c r="F11" s="293"/>
      <x:c r="G11" s="293"/>
      <x:c r="H11" s="293"/>
    </x:row>
    <x:row r="12" ht="24" customHeight="1">
      <x:c r="A12" s="268"/>
      <x:c r="B12" s="268"/>
      <x:c r="C12" s="268"/>
      <x:c r="D12" s="268"/>
      <x:c r="E12" s="268"/>
      <x:c r="F12" s="268"/>
      <x:c r="G12" s="268"/>
      <x:c r="H12" s="268"/>
    </x:row>
    <x:row r="13" ht="25" customHeight="1">
      <x:c r="A13" s="280" t="str">
        <x:v>65/65 retained CRC32-C checks pass. One malformed AX.25 source header is rejected, not repaired. The 61-beacon series contains 54 CRC-verified and 7 preprocessed-only beacons; 10 of the 100 ACE observations use a no-CRC witness.</x:v>
      </x:c>
      <x:c r="B13" s="280"/>
      <x:c r="C13" s="280"/>
      <x:c r="D13" s="280"/>
      <x:c r="E13" s="294"/>
      <x:c r="F13" s="294"/>
      <x:c r="G13" s="294"/>
      <x:c r="H13" s="294"/>
    </x:row>
    <x:row r="14" ht="25" customHeight="1">
      <x:c r="A14" s="280"/>
      <x:c r="B14" s="280"/>
      <x:c r="C14" s="280"/>
      <x:c r="D14" s="280"/>
      <x:c r="E14" s="295"/>
      <x:c r="F14" s="295"/>
      <x:c r="G14" s="295"/>
      <x:c r="H14" s="295"/>
    </x:row>
    <x:row r="15" ht="25" customHeight="1">
      <x:c r="A15" s="280"/>
      <x:c r="B15" s="280"/>
      <x:c r="C15" s="280"/>
      <x:c r="D15" s="280"/>
      <x:c r="E15" s="295"/>
      <x:c r="F15" s="295"/>
      <x:c r="G15" s="295"/>
      <x:c r="H15" s="295"/>
    </x:row>
    <x:row r="16" ht="24" customHeight="1">
      <x:c r="A16" s="272"/>
      <x:c r="B16" s="272"/>
      <x:c r="C16" s="272"/>
      <x:c r="D16" s="272"/>
      <x:c r="E16" s="273"/>
      <x:c r="F16" s="273"/>
      <x:c r="G16" s="273"/>
      <x:c r="H16" s="273"/>
    </x:row>
    <x:row r="17" ht="25" customHeight="1">
      <x:c r="A17" s="297" t="str">
        <x:v>WHAT CHANGED: 18 decoded radio fields and counter-activity attributes now accompany the same AI/ML–COMM–ENV timeline. TX counters advance by 69 packets and 6,486 bytes across 690 s; 9.4 B/s is radio activity, NOT available link capacity.</x:v>
      </x:c>
      <x:c r="B17" s="297"/>
      <x:c r="C17" s="297"/>
      <x:c r="D17" s="297"/>
      <x:c r="E17" s="296"/>
      <x:c r="F17" s="296"/>
      <x:c r="G17" s="296"/>
      <x:c r="H17" s="296"/>
    </x:row>
    <x:row r="18" ht="25" customHeight="1">
      <x:c r="A18" s="297"/>
      <x:c r="B18" s="297"/>
      <x:c r="C18" s="297"/>
      <x:c r="D18" s="297"/>
      <x:c r="E18" s="297"/>
      <x:c r="F18" s="297"/>
      <x:c r="G18" s="297"/>
      <x:c r="H18" s="297"/>
    </x:row>
    <x:row r="19" ht="25" customHeight="1">
      <x:c r="A19" s="297"/>
      <x:c r="B19" s="297"/>
      <x:c r="C19" s="297"/>
      <x:c r="D19" s="297"/>
      <x:c r="E19" s="297"/>
      <x:c r="F19" s="297"/>
      <x:c r="G19" s="297"/>
      <x:c r="H19" s="297"/>
    </x:row>
    <x:row r="20" ht="24" customHeight="1">
      <x:c r="A20" s="272"/>
      <x:c r="B20" s="272"/>
      <x:c r="C20" s="272"/>
      <x:c r="D20" s="272"/>
      <x:c r="E20" s="272"/>
      <x:c r="F20" s="272"/>
      <x:c r="G20" s="272"/>
      <x:c r="H20" s="272"/>
    </x:row>
    <x:row r="21" ht="25" customHeight="1">
      <x:c r="A21" s="299" t="str">
        <x:v>GROUND / EDGE RESULTS | assumption-conditioned simulation</x:v>
      </x:c>
      <x:c r="B21" s="299"/>
      <x:c r="C21" s="299"/>
      <x:c r="D21" s="299"/>
      <x:c r="E21" s="299"/>
      <x:c r="F21" s="299"/>
      <x:c r="G21" s="299"/>
      <x:c r="H21" s="299"/>
    </x:row>
    <x:row r="22" ht="25" customHeight="1">
      <x:c r="A22" s="301" t="str">
        <x:v>Scenario</x:v>
      </x:c>
      <x:c r="B22" s="301"/>
      <x:c r="C22" s="301" t="str">
        <x:v>Ground mean, s</x:v>
      </x:c>
      <x:c r="D22" s="301"/>
      <x:c r="E22" s="301" t="str">
        <x:v>Edge mean, s</x:v>
      </x:c>
      <x:c r="F22" s="301"/>
      <x:c r="G22" s="301" t="str">
        <x:v>Lower modeled time</x:v>
      </x:c>
      <x:c r="H22" s="301"/>
    </x:row>
    <x:row r="23" ht="35" customHeight="1">
      <x:c r="A23" s="268" t="str">
        <x:v>Inherited 300 MB</x:v>
      </x:c>
      <x:c r="B23" s="268"/>
      <x:c r="C23" s="302" t="n">
        <x:f>'Sensitivity'!G6</x:f>
        <x:v>1067.8566572620803</x:v>
      </x:c>
      <x:c r="D23" s="302"/>
      <x:c r="E23" s="302" t="n">
        <x:f>'Sensitivity'!H6</x:f>
        <x:v>280.18075382694917</x:v>
      </x:c>
      <x:c r="F23" s="302"/>
      <x:c r="G23" s="268" t="str">
        <x:f>IF(ABS(C23-E23)&lt;0.000001,"TIE",IF(C23&lt;E23,"GROUND","EDGE"))</x:f>
        <x:v>EDGE</x:v>
      </x:c>
      <x:c r="H23" s="268"/>
    </x:row>
    <x:row r="24" ht="35" customHeight="1">
      <x:c r="A24" s="268" t="str">
        <x:v>1 MB workload</x:v>
      </x:c>
      <x:c r="B24" s="268"/>
      <x:c r="C24" s="302" t="n">
        <x:f>'Sensitivity'!G7</x:f>
        <x:v>16.175253873657272</x:v>
      </x:c>
      <x:c r="D24" s="303"/>
      <x:c r="E24" s="303" t="n">
        <x:f>'Sensitivity'!H7</x:f>
        <x:v>262.4353771522386</x:v>
      </x:c>
      <x:c r="F24" s="303"/>
      <x:c r="G24" s="272" t="str">
        <x:f>IF(ABS(C24-E24)&lt;0.000001,"TIE",IF(C24&lt;E24,"GROUND","EDGE"))</x:f>
        <x:v>GROUND</x:v>
      </x:c>
      <x:c r="H24" s="272"/>
    </x:row>
    <x:row r="25" ht="35" customHeight="1">
      <x:c r="A25" s="268" t="str">
        <x:v>No volume reduction</x:v>
      </x:c>
      <x:c r="B25" s="268"/>
      <x:c r="C25" s="302" t="n">
        <x:f>'Sensitivity'!G8</x:f>
        <x:v>1067.8566572620803</x:v>
      </x:c>
      <x:c r="D25" s="303"/>
      <x:c r="E25" s="303" t="n">
        <x:f>'Sensitivity'!H8</x:f>
        <x:v>1072.3113551443928</x:v>
      </x:c>
      <x:c r="F25" s="303"/>
      <x:c r="G25" s="272" t="str">
        <x:f>IF(ABS(C25-E25)&lt;0.000001,"TIE",IF(C25&lt;E25,"GROUND","EDGE"))</x:f>
        <x:v>GROUND</x:v>
      </x:c>
      <x:c r="H25" s="272"/>
    </x:row>
    <x:row r="26" ht="35" customHeight="1">
      <x:c r="A26" s="268" t="str">
        <x:v>60 s edge compute</x:v>
      </x:c>
      <x:c r="B26" s="268"/>
      <x:c r="C26" s="302" t="n">
        <x:f>'Sensitivity'!G9</x:f>
        <x:v>1067.8566572620803</x:v>
      </x:c>
      <x:c r="D26" s="303"/>
      <x:c r="E26" s="303" t="n">
        <x:f>'Sensitivity'!H9</x:f>
        <x:v>2396.3430472716186</x:v>
      </x:c>
      <x:c r="F26" s="303"/>
      <x:c r="G26" s="272" t="str">
        <x:f>IF(ABS(C26-E26)&lt;0.000001,"TIE",IF(C26&lt;E26,"GROUND","EDGE"))</x:f>
        <x:v>GROUND</x:v>
      </x:c>
      <x:c r="H26" s="272"/>
    </x:row>
    <x:row r="27" ht="35" customHeight="1">
      <x:c r="A27" s="272" t="str">
        <x:v>Identical paths</x:v>
      </x:c>
      <x:c r="B27" s="272"/>
      <x:c r="C27" s="303" t="n">
        <x:f>'Sensitivity'!G10</x:f>
        <x:v>1064.1319999999998</x:v>
      </x:c>
      <x:c r="D27" s="303"/>
      <x:c r="E27" s="303" t="n">
        <x:f>'Sensitivity'!H10</x:f>
        <x:v>1064.1319999999998</x:v>
      </x:c>
      <x:c r="F27" s="303"/>
      <x:c r="G27" s="272" t="str">
        <x:f>IF(ABS(C27-E27)&lt;0.000001,"TIE",IF(C27&lt;E27,"GROUND","EDGE"))</x:f>
        <x:v>TIE</x:v>
      </x:c>
      <x:c r="H27" s="272"/>
    </x:row>
    <x:row r="28" ht="24" customHeight="1">
      <x:c r="A28" s="272"/>
      <x:c r="B28" s="272"/>
      <x:c r="C28" s="272"/>
      <x:c r="D28" s="272"/>
      <x:c r="E28" s="272"/>
      <x:c r="F28" s="272"/>
      <x:c r="G28" s="272"/>
      <x:c r="H28" s="272"/>
    </x:row>
    <x:row r="29" ht="25" customHeight="1">
      <x:c r="A29" s="305" t="str">
        <x:v>Results are unchanged: the same 100 arrivals and performance assumptions are used. 100 Mbps, 300 MB, 4/12 s compute, 25% output and the 600/120 s link cycle remain synthetic. Stale jobs are flagged after modeled completion, not cancelled from queues.</x:v>
      </x:c>
      <x:c r="B29" s="305"/>
      <x:c r="C29" s="305"/>
      <x:c r="D29" s="305"/>
      <x:c r="E29" s="305"/>
      <x:c r="F29" s="305"/>
      <x:c r="G29" s="305"/>
      <x:c r="H29" s="305"/>
    </x:row>
    <x:row r="30" ht="25" customHeight="1">
      <x:c r="A30" s="305"/>
      <x:c r="B30" s="305"/>
      <x:c r="C30" s="305"/>
      <x:c r="D30" s="305"/>
      <x:c r="E30" s="305"/>
      <x:c r="F30" s="305"/>
      <x:c r="G30" s="305"/>
      <x:c r="H30" s="305"/>
    </x:row>
    <x:row r="31" ht="25" customHeight="1">
      <x:c r="A31" s="305"/>
      <x:c r="B31" s="305"/>
      <x:c r="C31" s="305"/>
      <x:c r="D31" s="305"/>
      <x:c r="E31" s="305"/>
      <x:c r="F31" s="305"/>
      <x:c r="G31" s="305"/>
      <x:c r="H31" s="305"/>
    </x:row>
    <x:row r="32" ht="24" customHeight="1">
      <x:c r="A32" s="268"/>
      <x:c r="B32" s="268"/>
      <x:c r="C32" s="268"/>
      <x:c r="D32" s="268"/>
      <x:c r="E32" s="268"/>
      <x:c r="F32" s="268"/>
      <x:c r="G32" s="268"/>
      <x:c r="H32" s="268"/>
    </x:row>
    <x:row r="33" ht="25" customHeight="1">
      <x:c r="A33" s="280" t="str">
        <x:v>OBSERVED RADIO STATE | onboard background RSSI
Context only: no RSSI-to-throughput or RSSI-to-outage rule is imposed.</x:v>
      </x:c>
      <x:c r="B33" s="280"/>
      <x:c r="C33" s="280"/>
      <x:c r="D33" s="280"/>
      <x:c r="E33" s="280"/>
      <x:c r="F33" s="280"/>
      <x:c r="G33" s="280"/>
      <x:c r="H33" s="280"/>
    </x:row>
    <x:row r="34" ht="25" customHeight="1">
      <x:c r="A34" s="280"/>
      <x:c r="B34" s="280"/>
      <x:c r="C34" s="280"/>
      <x:c r="D34" s="280"/>
      <x:c r="E34" s="280"/>
      <x:c r="F34" s="280"/>
      <x:c r="G34" s="280"/>
      <x:c r="H34" s="280"/>
    </x:row>
    <x:row r="35" ht="24" customHeight="1">
      <x:c r="A35" s="272"/>
      <x:c r="B35" s="272"/>
      <x:c r="C35" s="272"/>
      <x:c r="D35" s="272"/>
      <x:c r="E35" s="272"/>
      <x:c r="F35" s="272"/>
      <x:c r="G35" s="272"/>
      <x:c r="H35" s="272"/>
    </x:row>
    <x:row r="36" ht="24" customHeight="1">
      <x:c r="A36" s="272"/>
      <x:c r="B36" s="272"/>
      <x:c r="C36" s="272"/>
      <x:c r="D36" s="272"/>
      <x:c r="E36" s="272"/>
      <x:c r="F36" s="272"/>
      <x:c r="G36" s="272"/>
      <x:c r="H36" s="272"/>
    </x:row>
    <x:row r="37" ht="24" customHeight="1">
      <x:c r="A37" s="272"/>
      <x:c r="B37" s="272"/>
      <x:c r="C37" s="272"/>
      <x:c r="D37" s="272"/>
      <x:c r="E37" s="272"/>
      <x:c r="F37" s="272"/>
      <x:c r="G37" s="272"/>
      <x:c r="H37" s="272"/>
    </x:row>
    <x:row r="38" ht="24" customHeight="1">
      <x:c r="A38" s="272"/>
      <x:c r="B38" s="272"/>
      <x:c r="C38" s="272"/>
      <x:c r="D38" s="272"/>
      <x:c r="E38" s="272"/>
      <x:c r="F38" s="272"/>
      <x:c r="G38" s="272"/>
      <x:c r="H38" s="272"/>
    </x:row>
    <x:row r="39" ht="24" customHeight="1">
      <x:c r="A39" s="272"/>
      <x:c r="B39" s="272"/>
      <x:c r="C39" s="272"/>
      <x:c r="D39" s="272"/>
      <x:c r="E39" s="272"/>
      <x:c r="F39" s="272"/>
      <x:c r="G39" s="272"/>
      <x:c r="H39" s="272"/>
    </x:row>
    <x:row r="40" ht="24" customHeight="1">
      <x:c r="A40" s="272"/>
      <x:c r="B40" s="272"/>
      <x:c r="C40" s="272"/>
      <x:c r="D40" s="272"/>
      <x:c r="E40" s="272"/>
      <x:c r="F40" s="272"/>
      <x:c r="G40" s="272"/>
      <x:c r="H40" s="272"/>
    </x:row>
    <x:row r="41" ht="24" customHeight="1">
      <x:c r="A41" s="272"/>
      <x:c r="B41" s="272"/>
      <x:c r="C41" s="272"/>
      <x:c r="D41" s="272"/>
      <x:c r="E41" s="272"/>
      <x:c r="F41" s="272"/>
      <x:c r="G41" s="272"/>
      <x:c r="H41" s="272"/>
    </x:row>
    <x:row r="42" ht="24" customHeight="1">
      <x:c r="A42" s="272"/>
      <x:c r="B42" s="272"/>
      <x:c r="C42" s="272"/>
      <x:c r="D42" s="272"/>
      <x:c r="E42" s="272"/>
      <x:c r="F42" s="272"/>
      <x:c r="G42" s="272"/>
      <x:c r="H42" s="272"/>
    </x:row>
    <x:row r="43" ht="24" customHeight="1">
      <x:c r="A43" s="272"/>
      <x:c r="B43" s="272"/>
      <x:c r="C43" s="272"/>
      <x:c r="D43" s="272"/>
      <x:c r="E43" s="272"/>
      <x:c r="F43" s="272"/>
      <x:c r="G43" s="272"/>
      <x:c r="H43" s="272"/>
    </x:row>
    <x:row r="44" ht="24" customHeight="1">
      <x:c r="A44" s="272"/>
      <x:c r="B44" s="272"/>
      <x:c r="C44" s="272"/>
      <x:c r="D44" s="272"/>
      <x:c r="E44" s="272"/>
      <x:c r="F44" s="272"/>
      <x:c r="G44" s="272"/>
      <x:c r="H44" s="272"/>
    </x:row>
    <x:row r="45" ht="24" customHeight="1">
      <x:c r="A45" s="272"/>
      <x:c r="B45" s="272"/>
      <x:c r="C45" s="272"/>
      <x:c r="D45" s="272"/>
      <x:c r="E45" s="272"/>
      <x:c r="F45" s="272"/>
      <x:c r="G45" s="272"/>
      <x:c r="H45" s="272"/>
    </x:row>
    <x:row r="46" ht="24" customHeight="1">
      <x:c r="A46" s="272"/>
      <x:c r="B46" s="272"/>
      <x:c r="C46" s="272"/>
      <x:c r="D46" s="272"/>
      <x:c r="E46" s="272"/>
      <x:c r="F46" s="272"/>
      <x:c r="G46" s="272"/>
      <x:c r="H46" s="272"/>
    </x:row>
    <x:row r="47" ht="24" customHeight="1">
      <x:c r="A47" s="272"/>
      <x:c r="B47" s="272"/>
      <x:c r="C47" s="272"/>
      <x:c r="D47" s="272"/>
      <x:c r="E47" s="272"/>
      <x:c r="F47" s="272"/>
      <x:c r="G47" s="272"/>
      <x:c r="H47" s="272"/>
    </x:row>
    <x:row r="48" ht="24" customHeight="1">
      <x:c r="A48" s="272"/>
      <x:c r="B48" s="272"/>
      <x:c r="C48" s="272"/>
      <x:c r="D48" s="272"/>
      <x:c r="E48" s="272"/>
      <x:c r="F48" s="272"/>
      <x:c r="G48" s="272"/>
      <x:c r="H48" s="272"/>
    </x:row>
    <x:row r="49" ht="24" customHeight="1">
      <x:c r="A49" s="272"/>
      <x:c r="B49" s="272"/>
      <x:c r="C49" s="272"/>
      <x:c r="D49" s="272"/>
      <x:c r="E49" s="272"/>
      <x:c r="F49" s="272"/>
      <x:c r="G49" s="272"/>
      <x:c r="H49" s="272"/>
    </x:row>
    <x:row r="50" ht="24" customHeight="1">
      <x:c r="A50" s="272"/>
      <x:c r="B50" s="272"/>
      <x:c r="C50" s="272"/>
      <x:c r="D50" s="272"/>
      <x:c r="E50" s="272"/>
      <x:c r="F50" s="272"/>
      <x:c r="G50" s="272"/>
      <x:c r="H50" s="272"/>
    </x:row>
    <x:row r="51" ht="24" customHeight="1">
      <x:c r="A51" s="272"/>
      <x:c r="B51" s="272"/>
      <x:c r="C51" s="272"/>
      <x:c r="D51" s="272"/>
      <x:c r="E51" s="272"/>
      <x:c r="F51" s="272"/>
      <x:c r="G51" s="272"/>
      <x:c r="H51" s="272"/>
    </x:row>
    <x:row r="52" ht="25" customHeight="1">
      <x:c r="A52" s="297" t="str">
        <x:v>QC SENSITIVITY: the qualified primary cohort remains 100 observations. Restricting all witnesses to CRC-verified beacons retains 90 at the same 10 s freshness rule. This is a distinct cohort option, not another independent dataset.</x:v>
      </x:c>
      <x:c r="B52" s="297"/>
      <x:c r="C52" s="297"/>
      <x:c r="D52" s="297"/>
      <x:c r="E52" s="297"/>
      <x:c r="F52" s="297"/>
      <x:c r="G52" s="297"/>
      <x:c r="H52" s="297"/>
    </x:row>
    <x:row r="53" ht="25" customHeight="1">
      <x:c r="A53" s="297"/>
      <x:c r="B53" s="297"/>
      <x:c r="C53" s="297"/>
      <x:c r="D53" s="297"/>
      <x:c r="E53" s="297"/>
      <x:c r="F53" s="297"/>
      <x:c r="G53" s="297"/>
      <x:c r="H53" s="297"/>
    </x:row>
    <x:row r="54" ht="25" customHeight="1">
      <x:c r="A54" s="297"/>
      <x:c r="B54" s="297"/>
      <x:c r="C54" s="297"/>
      <x:c r="D54" s="297"/>
      <x:c r="E54" s="297"/>
      <x:c r="F54" s="297"/>
      <x:c r="G54" s="297"/>
      <x:c r="H54" s="297"/>
    </x:row>
    <x:row r="55" ht="24" customHeight="1">
      <x:c r="A55" s="272"/>
      <x:c r="B55" s="272"/>
      <x:c r="C55" s="272"/>
      <x:c r="D55" s="272"/>
      <x:c r="E55" s="272"/>
      <x:c r="F55" s="272"/>
      <x:c r="G55" s="272"/>
      <x:c r="H55" s="272"/>
    </x:row>
    <x:row r="56" ht="25" customHeight="1">
      <x:c r="A56" s="297" t="str">
        <x:v>METHOD: schema-driven Python adapter reads the uploaded opssat1.ksy and executes its unchanged SatNOGS descrambler. A second scalar reader cross-checks 1,800 values. Kaitai compiler and MATLAB were not executed. CRC checks do not establish spacecraft-to-ground timing calibration.</x:v>
      </x:c>
      <x:c r="B56" s="297"/>
      <x:c r="C56" s="297"/>
      <x:c r="D56" s="297"/>
      <x:c r="E56" s="297"/>
      <x:c r="F56" s="297"/>
      <x:c r="G56" s="297"/>
      <x:c r="H56" s="297"/>
    </x:row>
    <x:row r="57" ht="25" customHeight="1">
      <x:c r="A57" s="297"/>
      <x:c r="B57" s="297"/>
      <x:c r="C57" s="297"/>
      <x:c r="D57" s="297"/>
      <x:c r="E57" s="297"/>
      <x:c r="F57" s="297"/>
      <x:c r="G57" s="297"/>
      <x:c r="H57" s="297"/>
    </x:row>
    <x:row r="58" ht="25" customHeight="1">
      <x:c r="A58" s="297"/>
      <x:c r="B58" s="297"/>
      <x:c r="C58" s="297"/>
      <x:c r="D58" s="297"/>
      <x:c r="E58" s="297"/>
      <x:c r="F58" s="297"/>
      <x:c r="G58" s="297"/>
      <x:c r="H58" s="297"/>
    </x:row>
    <x:row r="59" ht="25" customHeight="1">
      <x:c r="A59" s="297"/>
      <x:c r="B59" s="297"/>
      <x:c r="C59" s="297"/>
      <x:c r="D59" s="297"/>
      <x:c r="E59" s="297"/>
      <x:c r="F59" s="297"/>
      <x:c r="G59" s="297"/>
      <x:c r="H59" s="297"/>
    </x:row>
    <x:row r="60" ht="24" customHeight="1">
      <x:c r="A60" s="272"/>
      <x:c r="B60" s="272"/>
      <x:c r="C60" s="272"/>
      <x:c r="D60" s="272"/>
      <x:c r="E60" s="272"/>
      <x:c r="F60" s="272"/>
      <x:c r="G60" s="272"/>
      <x:c r="H60" s="272"/>
    </x:row>
    <x:row r="61" ht="25" customHeight="1">
      <x:c r="A61" s="280" t="str">
        <x:v>START HERE: COMM_Decode_QC → COMM_Field_Map → COMM_Beacons → Join_Audit → ACE_Input → Settings / run sheets → Validation → Yasir_Handoff. Raw originals and v01 are preserved.</x:v>
      </x:c>
      <x:c r="B61" s="280"/>
      <x:c r="C61" s="280"/>
      <x:c r="D61" s="280"/>
      <x:c r="E61" s="280"/>
      <x:c r="F61" s="280"/>
      <x:c r="G61" s="280"/>
      <x:c r="H61" s="280"/>
    </x:row>
    <x:row r="62" ht="25" customHeight="1">
      <x:c r="A62" s="280"/>
      <x:c r="B62" s="280"/>
      <x:c r="C62" s="280"/>
      <x:c r="D62" s="280"/>
      <x:c r="E62" s="280"/>
      <x:c r="F62" s="280"/>
      <x:c r="G62" s="280"/>
      <x:c r="H62" s="280"/>
    </x:row>
    <x:row r="63" ht="25" customHeight="1">
      <x:c r="A63" s="280"/>
      <x:c r="B63" s="280"/>
      <x:c r="C63" s="280"/>
      <x:c r="D63" s="280"/>
      <x:c r="E63" s="280"/>
      <x:c r="F63" s="280"/>
      <x:c r="G63" s="280"/>
      <x:c r="H63" s="280"/>
    </x:row>
    <x:row r="64" ht="24" customHeight="1">
      <x:c r="A64" s="272"/>
      <x:c r="B64" s="272"/>
      <x:c r="C64" s="272"/>
      <x:c r="D64" s="272"/>
      <x:c r="E64" s="272"/>
      <x:c r="F64" s="272"/>
      <x:c r="G64" s="272"/>
      <x:c r="H64" s="272"/>
    </x:row>
    <x:row r="65" ht="24" customHeight="1">
      <x:c r="A65" s="272"/>
      <x:c r="B65" s="272"/>
      <x:c r="C65" s="272"/>
      <x:c r="D65" s="272"/>
      <x:c r="E65" s="272"/>
      <x:c r="F65" s="272"/>
      <x:c r="G65" s="272"/>
      <x:c r="H65" s="272"/>
    </x:row>
    <x:row r="66" ht="24" customHeight="1">
      <x:c r="A66" s="232"/>
      <x:c r="B66" s="232"/>
      <x:c r="C66" s="232"/>
      <x:c r="D66" s="232"/>
      <x:c r="E66" s="232"/>
      <x:c r="F66" s="232"/>
      <x:c r="G66" s="232"/>
      <x:c r="H66" s="232"/>
    </x:row>
    <x:row r="67" ht="24" customHeight="1">
      <x:c r="A67" s="232"/>
      <x:c r="B67" s="232"/>
      <x:c r="C67" s="232"/>
      <x:c r="D67" s="232"/>
      <x:c r="E67" s="232"/>
      <x:c r="F67" s="232"/>
      <x:c r="G67" s="232"/>
      <x:c r="H67" s="232"/>
    </x:row>
    <x:row r="68" ht="24" customHeight="1">
      <x:c r="A68" s="232"/>
      <x:c r="B68" s="232"/>
      <x:c r="C68" s="232"/>
      <x:c r="D68" s="232"/>
      <x:c r="E68" s="232"/>
      <x:c r="F68" s="232"/>
      <x:c r="G68" s="232"/>
      <x:c r="H68" s="232"/>
    </x:row>
    <x:row r="69" ht="24" customHeight="1">
      <x:c r="A69" s="232"/>
      <x:c r="B69" s="232"/>
      <x:c r="C69" s="232"/>
      <x:c r="D69" s="232"/>
      <x:c r="E69" s="232"/>
      <x:c r="F69" s="232"/>
      <x:c r="G69" s="232"/>
      <x:c r="H69" s="232"/>
    </x:row>
    <x:row r="70" ht="24" customHeight="1">
      <x:c r="A70" s="232"/>
      <x:c r="B70" s="232"/>
      <x:c r="C70" s="232"/>
      <x:c r="D70" s="232"/>
      <x:c r="E70" s="232"/>
      <x:c r="F70" s="232"/>
      <x:c r="G70" s="232"/>
      <x:c r="H70" s="232"/>
    </x:row>
    <x:row r="71" ht="24" customHeight="1">
      <x:c r="A71" s="232"/>
      <x:c r="B71" s="232"/>
      <x:c r="C71" s="232"/>
      <x:c r="D71" s="232"/>
      <x:c r="E71" s="232"/>
      <x:c r="F71" s="232"/>
      <x:c r="G71" s="232"/>
      <x:c r="H71" s="232"/>
    </x:row>
    <x:row r="72" ht="24" customHeight="1">
      <x:c r="A72" s="232"/>
      <x:c r="B72" s="232"/>
      <x:c r="C72" s="232"/>
      <x:c r="D72" s="232"/>
      <x:c r="E72" s="232"/>
      <x:c r="F72" s="232"/>
      <x:c r="G72" s="232"/>
      <x:c r="H72" s="232"/>
    </x:row>
    <x:row r="73" ht="24" customHeight="1">
      <x:c r="A73" s="232"/>
      <x:c r="B73" s="232"/>
      <x:c r="C73" s="232"/>
      <x:c r="D73" s="232"/>
      <x:c r="E73" s="232"/>
      <x:c r="F73" s="232"/>
      <x:c r="G73" s="232"/>
      <x:c r="H73" s="232"/>
    </x:row>
    <x:row r="74" ht="24" customHeight="1">
      <x:c r="A74" s="232"/>
      <x:c r="B74" s="232"/>
      <x:c r="C74" s="232"/>
      <x:c r="D74" s="232"/>
      <x:c r="E74" s="232"/>
      <x:c r="F74" s="232"/>
      <x:c r="G74" s="232"/>
      <x:c r="H74" s="232"/>
    </x:row>
    <x:row r="75" ht="24" customHeight="1">
      <x:c r="A75" s="232"/>
      <x:c r="B75" s="232"/>
      <x:c r="C75" s="232"/>
      <x:c r="D75" s="232"/>
      <x:c r="E75" s="232"/>
      <x:c r="F75" s="232"/>
      <x:c r="G75" s="232"/>
      <x:c r="H75" s="232"/>
    </x:row>
    <x:row r="76" ht="24" customHeight="1">
      <x:c r="A76" s="232"/>
      <x:c r="B76" s="232"/>
      <x:c r="C76" s="232"/>
      <x:c r="D76" s="232"/>
      <x:c r="E76" s="232"/>
      <x:c r="F76" s="232"/>
      <x:c r="G76" s="232"/>
      <x:c r="H76" s="232"/>
    </x:row>
    <x:row r="77" ht="24" customHeight="1">
      <x:c r="A77" s="232"/>
      <x:c r="B77" s="232"/>
      <x:c r="C77" s="232"/>
      <x:c r="D77" s="232"/>
      <x:c r="E77" s="232"/>
      <x:c r="F77" s="232"/>
      <x:c r="G77" s="232"/>
      <x:c r="H77" s="232"/>
    </x:row>
    <x:row r="78" ht="24" customHeight="1">
      <x:c r="A78" s="232"/>
      <x:c r="B78" s="232"/>
      <x:c r="C78" s="232"/>
      <x:c r="D78" s="232"/>
      <x:c r="E78" s="232"/>
      <x:c r="F78" s="232"/>
      <x:c r="G78" s="232"/>
      <x:c r="H78" s="232"/>
    </x:row>
    <x:row r="79" ht="24" customHeight="1">
      <x:c r="A79" s="232"/>
      <x:c r="B79" s="232"/>
      <x:c r="C79" s="232"/>
      <x:c r="D79" s="232"/>
      <x:c r="E79" s="232"/>
      <x:c r="F79" s="232"/>
      <x:c r="G79" s="232"/>
      <x:c r="H79" s="232"/>
    </x:row>
    <x:row r="80" ht="24" customHeight="1">
      <x:c r="A80" s="232"/>
      <x:c r="B80" s="232"/>
      <x:c r="C80" s="232"/>
      <x:c r="D80" s="232"/>
      <x:c r="E80" s="232"/>
      <x:c r="F80" s="232"/>
      <x:c r="G80" s="232"/>
      <x:c r="H80" s="232"/>
    </x:row>
    <x:row r="81" ht="24" customHeight="1">
      <x:c r="A81" s="232"/>
      <x:c r="B81" s="232"/>
      <x:c r="C81" s="232"/>
      <x:c r="D81" s="232"/>
      <x:c r="E81" s="232"/>
      <x:c r="F81" s="232"/>
      <x:c r="G81" s="232"/>
      <x:c r="H81" s="232"/>
    </x:row>
    <x:row r="82" ht="24" customHeight="1">
      <x:c r="A82" s="232"/>
      <x:c r="B82" s="232"/>
      <x:c r="C82" s="232"/>
      <x:c r="D82" s="232"/>
      <x:c r="E82" s="232"/>
      <x:c r="F82" s="232"/>
      <x:c r="G82" s="232"/>
      <x:c r="H82" s="232"/>
    </x:row>
  </x:sheetData>
  <x:mergeCells>
    <x:mergeCell ref="A1:H2"/>
    <x:mergeCell ref="A3:H4"/>
    <x:mergeCell ref="A6:D7"/>
    <x:mergeCell ref="E6:H7"/>
    <x:mergeCell ref="A9:B9"/>
    <x:mergeCell ref="A10:B11"/>
    <x:mergeCell ref="C9:D9"/>
    <x:mergeCell ref="C10:D11"/>
    <x:mergeCell ref="E9:F9"/>
    <x:mergeCell ref="E10:F11"/>
    <x:mergeCell ref="G9:H9"/>
    <x:mergeCell ref="G10:H11"/>
    <x:mergeCell ref="A13:H15"/>
    <x:mergeCell ref="A17:H19"/>
    <x:mergeCell ref="A21:H21"/>
    <x:mergeCell ref="A22:B22"/>
    <x:mergeCell ref="C22:D22"/>
    <x:mergeCell ref="E22:F22"/>
    <x:mergeCell ref="G22:H22"/>
    <x:mergeCell ref="A23:B23"/>
    <x:mergeCell ref="C23:D23"/>
    <x:mergeCell ref="E23:F23"/>
    <x:mergeCell ref="G23:H23"/>
    <x:mergeCell ref="A24:B24"/>
    <x:mergeCell ref="C24:D24"/>
    <x:mergeCell ref="E24:F24"/>
    <x:mergeCell ref="G24:H24"/>
    <x:mergeCell ref="A25:B25"/>
    <x:mergeCell ref="C25:D25"/>
    <x:mergeCell ref="E25:F25"/>
    <x:mergeCell ref="G25:H25"/>
    <x:mergeCell ref="A26:B26"/>
    <x:mergeCell ref="C26:D26"/>
    <x:mergeCell ref="E26:F26"/>
    <x:mergeCell ref="G26:H26"/>
    <x:mergeCell ref="A27:B27"/>
    <x:mergeCell ref="C27:D27"/>
    <x:mergeCell ref="E27:F27"/>
    <x:mergeCell ref="G27:H27"/>
    <x:mergeCell ref="A29:H31"/>
    <x:mergeCell ref="A33:H34"/>
    <x:mergeCell ref="A52:H54"/>
    <x:mergeCell ref="A56:H59"/>
    <x:mergeCell ref="A61:H63"/>
  </x:mergeCells>
  <x:pageMargins left="0.7" right="0.7" top="0.75" bottom="0.75" header="0.3" footer="0.3"/>
  <x:drawing xmlns:r="http://schemas.openxmlformats.org/officeDocument/2006/relationships" r:id="R0fb8484bed204d2e"/>
</x:worksheet>
</file>

<file path=xl/worksheets/sheet2.xml><?xml version="1.0" encoding="utf-8"?>
<x:worksheet xmlns:x="http://schemas.openxmlformats.org/spreadsheetml/2006/main">
  <x:sheetFormatPr defaultRowHeight="15"/>
  <x:cols>
    <x:col min="1" max="1" width="48" hidden="0" customWidth="1"/>
    <x:col min="2" max="2" width="22" hidden="0" customWidth="1"/>
    <x:col min="3" max="3" width="95" hidden="0" customWidth="1"/>
  </x:cols>
  <x:sheetData>
    <x:row r="1" ht="34" customHeight="1">
      <x:c r="A1" s="7" t="str">
        <x:v>Settings  -  every input lives here</x:v>
      </x:c>
      <x:c r="B1" s="7"/>
      <x:c r="C1" s="7"/>
    </x:row>
    <x:row r="2" ht="22" customHeight="1">
      <x:c r="A2" s="3" t="str">
        <x:v>Excel DES Baseline v1.2  | 19 September 2026  |  Prepared by Carlo Antonio Nino, GWU D.Eng. Praxis</x:v>
      </x:c>
      <x:c r="B2" s="3"/>
      <x:c r="C2" s="3"/>
    </x:row>
    <x:row r="3" ht="22" customHeight="1">
      <x:c r="A3" s="3" t="str">
        <x:v>PARTIAL-FIT DIAGNOSTIC. Real chronology + context; active performance assumptions remain synthetic. Not an empirical architecture finding.</x:v>
      </x:c>
      <x:c r="B3" s="3"/>
      <x:c r="C3" s="3"/>
    </x:row>
    <x:row r="4" ht="22" customHeight="1">
      <x:c r="A4" s="3"/>
      <x:c r="B4" s="3"/>
      <x:c r="C4" s="3"/>
    </x:row>
    <x:row r="5" ht="22" customHeight="1">
      <x:c r="A5" s="3" t="str">
        <x:v>Blue cells on a yellow fill are inputs. Black cells are calculated. Change nothing else.</x:v>
      </x:c>
      <x:c r="B5" s="3"/>
      <x:c r="C5" s="3"/>
    </x:row>
    <x:row r="6" ht="22" customHeight="1">
      <x:c r="A6" s="3"/>
      <x:c r="B6" s="3"/>
      <x:c r="C6" s="3"/>
    </x:row>
    <x:row r="7" ht="22" customHeight="1">
      <x:c r="A7" s="3" t="str">
        <x:v>SCENARIO</x:v>
      </x:c>
      <x:c r="B7" s="3"/>
      <x:c r="C7" s="3"/>
    </x:row>
    <x:row r="8" ht="22" customHeight="1">
      <x:c r="A8" s="3" t="str">
        <x:v>Entities per replication</x:v>
      </x:c>
      <x:c r="B8" s="51" t="n">
        <x:f>COUNTA(ACE_Input!A6:A105)</x:f>
        <x:v>100</x:v>
      </x:c>
      <x:c r="C8" s="3" t="str">
        <x:v>DERIVED / CONTROLLED. 100 accepted source observations. Cohort changes require a new configuration.</x:v>
      </x:c>
    </x:row>
    <x:row r="9" ht="22" customHeight="1">
      <x:c r="A9" s="3" t="str">
        <x:v>Replications</x:v>
      </x:c>
      <x:c r="B9" s="51" t="n">
        <x:f>Protocol!B12</x:f>
        <x:v>10</x:v>
      </x:c>
      <x:c r="C9" s="3" t="str">
        <x:v>CONTROLLED. Ten conditional service replications of ONE observed trace, not ten independent passes.</x:v>
      </x:c>
    </x:row>
    <x:row r="10" ht="22" customHeight="1">
      <x:c r="A10" s="3" t="str">
        <x:v>Scheduled assessment window (s)</x:v>
      </x:c>
      <x:c r="B10" s="51" t="n">
        <x:f>Protocol!B8-Protocol!B7</x:f>
        <x:v>690</x:v>
      </x:c>
      <x:c r="C10" s="3" t="str">
        <x:v>DERIVED. Bounded source window only; modeled completion may occur later under a synthetic schedule.</x:v>
      </x:c>
    </x:row>
    <x:row r="11" ht="22" customHeight="1">
      <x:c r="A11" s="3" t="str">
        <x:v>Mean time between arrivals (s)</x:v>
      </x:c>
      <x:c r="B11" s="11" t="n">
        <x:v>60</x:v>
      </x:c>
      <x:c r="C11" s="3" t="str">
        <x:v>INACTIVE. Arrivals now replay measured telemetry times; this synthetic exponential mean is not used.</x:v>
      </x:c>
    </x:row>
    <x:row r="12" ht="22" customHeight="1">
      <x:c r="A12" s="3" t="str">
        <x:v>Observation size (MB)</x:v>
      </x:c>
      <x:c r="B12" s="11" t="n">
        <x:v>300</x:v>
      </x:c>
      <x:c r="C12" s="3" t="str">
        <x:v>SYNTHETIC. Inherited 300 MB per modeled observation. Not measured OPS-SAT task bytes.</x:v>
      </x:c>
    </x:row>
    <x:row r="13" ht="22" customHeight="1">
      <x:c r="A13" s="3"/>
      <x:c r="B13" s="3"/>
      <x:c r="C13" s="3"/>
    </x:row>
    <x:row r="14" ht="22" customHeight="1">
      <x:c r="A14" s="3" t="str">
        <x:v>RANDOM STREAMS</x:v>
      </x:c>
      <x:c r="B14" s="3"/>
      <x:c r="C14" s="3"/>
    </x:row>
    <x:row r="15" ht="22" customHeight="1">
      <x:c r="A15" s="3" t="str">
        <x:v>Base seed, arrival stream</x:v>
      </x:c>
      <x:c r="B15" s="11" t="n">
        <x:v>12345</x:v>
      </x:c>
      <x:c r="C15" s="3" t="str">
        <x:v>INACTIVE arrival RNG retained for historical traceability.</x:v>
      </x:c>
    </x:row>
    <x:row r="16" ht="22" customHeight="1">
      <x:c r="A16" s="3" t="str">
        <x:v>Base seed, processing stream</x:v>
      </x:c>
      <x:c r="B16" s="11" t="n">
        <x:v>54321</x:v>
      </x:c>
      <x:c r="C16" s="3" t="str">
        <x:v>ACTIVE synthetic service RNG. Same U for Ground and Edge, seed increment 1000 per rep.</x:v>
      </x:c>
    </x:row>
    <x:row r="17" ht="22" customHeight="1">
      <x:c r="A17" s="3" t="str">
        <x:v>Generator multiplier a</x:v>
      </x:c>
      <x:c r="B17" s="11" t="n">
        <x:v>16807</x:v>
      </x:c>
      <x:c r="C17" s="3" t="str">
        <x:v>Park-Miller generator, as used in HW5.</x:v>
      </x:c>
    </x:row>
    <x:row r="18" ht="22" customHeight="1">
      <x:c r="A18" s="3" t="str">
        <x:v>Generator modulus m</x:v>
      </x:c>
      <x:c r="B18" s="11" t="n">
        <x:v>2147483647</x:v>
      </x:c>
      <x:c r="C18" s="3" t="str">
        <x:v>2^31 - 1.</x:v>
      </x:c>
    </x:row>
    <x:row r="19" ht="22" customHeight="1">
      <x:c r="A19" s="3"/>
      <x:c r="B19" s="3"/>
      <x:c r="C19" s="3"/>
    </x:row>
    <x:row r="20" ht="22" customHeight="1">
      <x:c r="A20" s="3" t="str">
        <x:v>GROUND-CENTRIC PATH</x:v>
      </x:c>
      <x:c r="B20" s="3"/>
      <x:c r="C20" s="3"/>
    </x:row>
    <x:row r="21" ht="22" customHeight="1">
      <x:c r="A21" s="3" t="str">
        <x:v>Ground processing mean time (s)</x:v>
      </x:c>
      <x:c r="B21" s="11" t="n">
        <x:v>4</x:v>
      </x:c>
      <x:c r="C21" s="3" t="str">
        <x:v>SYNTHETIC. Not OPSSAT-AD inference timing.</x:v>
      </x:c>
    </x:row>
    <x:row r="22" ht="22" customHeight="1">
      <x:c r="A22" s="3"/>
      <x:c r="B22" s="3"/>
      <x:c r="C22" s="3"/>
    </x:row>
    <x:row r="23" ht="22" customHeight="1">
      <x:c r="A23" s="3" t="str">
        <x:v>ORBITAL EDGE PATH</x:v>
      </x:c>
      <x:c r="B23" s="3"/>
      <x:c r="C23" s="3"/>
    </x:row>
    <x:row r="24" ht="22" customHeight="1">
      <x:c r="A24" s="3" t="str">
        <x:v>Onboard processing mean time (s)</x:v>
      </x:c>
      <x:c r="B24" s="11" t="n">
        <x:v>12</x:v>
      </x:c>
      <x:c r="C24" s="3" t="str">
        <x:v>SYNTHETIC. Paired service draw, larger assumed mean.</x:v>
      </x:c>
    </x:row>
    <x:row r="25" ht="22" customHeight="1">
      <x:c r="A25" s="3" t="str">
        <x:v>Output fraction after filtering</x:v>
      </x:c>
      <x:c r="B25" s="11" t="n">
        <x:v>0.25</x:v>
      </x:c>
      <x:c r="C25" s="3" t="str">
        <x:v>SYNTHETIC. No measured before/after byte reduction is supplied.</x:v>
      </x:c>
    </x:row>
    <x:row r="26" ht="22" customHeight="1">
      <x:c r="A26" s="3"/>
      <x:c r="B26" s="3"/>
      <x:c r="C26" s="3"/>
    </x:row>
    <x:row r="27" ht="22" customHeight="1">
      <x:c r="A27" s="3" t="str">
        <x:v>COMMUNICATIONS LINK (identical for both paths)</x:v>
      </x:c>
      <x:c r="B27" s="3"/>
      <x:c r="C27" s="3"/>
    </x:row>
    <x:row r="28" ht="22" customHeight="1">
      <x:c r="A28" s="3" t="str">
        <x:v>Link rate (Mbps)</x:v>
      </x:c>
      <x:c r="B28" s="11" t="n">
        <x:v>100</x:v>
      </x:c>
      <x:c r="C28" s="3" t="str">
        <x:v>SYNTHETIC. Not throughput measured by SatNOGS and not calibrated to the OPS-SAT UHF radio.</x:v>
      </x:c>
    </x:row>
    <x:row r="29" ht="22" customHeight="1">
      <x:c r="A29" s="3" t="str">
        <x:v>One-way propagation delay (s)</x:v>
      </x:c>
      <x:c r="B29" s="11" t="n">
        <x:v>0.02</x:v>
      </x:c>
      <x:c r="C29" s="3" t="str">
        <x:v>SYNTHETIC. Not a measured one-way delay.</x:v>
      </x:c>
    </x:row>
    <x:row r="30" ht="22" customHeight="1">
      <x:c r="A30" s="3" t="str">
        <x:v>Link up window (s)</x:v>
      </x:c>
      <x:c r="B30" s="11" t="n">
        <x:v>600</x:v>
      </x:c>
      <x:c r="C30" s="3" t="str">
        <x:v>SYNTHETIC. Repeating availability scenario, not reception-derived uptime.</x:v>
      </x:c>
    </x:row>
    <x:row r="31" ht="22" customHeight="1">
      <x:c r="A31" s="3" t="str">
        <x:v>Link down window (s)</x:v>
      </x:c>
      <x:c r="B31" s="11" t="n">
        <x:v>120</x:v>
      </x:c>
      <x:c r="C31" s="3" t="str">
        <x:v>SYNTHETIC. Not a historical outage; receptions may exist during this imposed scenario interval.</x:v>
      </x:c>
    </x:row>
    <x:row r="32" ht="22" customHeight="1">
      <x:c r="A32" s="3" t="str">
        <x:v>Cycle offset (s)</x:v>
      </x:c>
      <x:c r="B32" s="11" t="n">
        <x:v>0</x:v>
      </x:c>
      <x:c r="C32" s="3" t="str">
        <x:v>SYNTHETIC. Counterfactual schedule anchored to the replay origin.</x:v>
      </x:c>
    </x:row>
    <x:row r="33" ht="22" customHeight="1">
      <x:c r="A33" s="3" t="str">
        <x:v>Cycle length (s)</x:v>
      </x:c>
      <x:c r="B33" s="3" t="n">
        <x:f>B30+B31</x:f>
        <x:v>720</x:v>
      </x:c>
      <x:c r="C33" s="3" t="str">
        <x:v>Up window plus down window.</x:v>
      </x:c>
    </x:row>
    <x:row r="34" ht="22" customHeight="1">
      <x:c r="A34" s="3"/>
      <x:c r="B34" s="3"/>
      <x:c r="C34" s="3"/>
    </x:row>
    <x:row r="35" ht="22" customHeight="1">
      <x:c r="A35" s="3" t="str">
        <x:v>ANALYSIS</x:v>
      </x:c>
      <x:c r="B35" s="3"/>
      <x:c r="C35" s="3"/>
    </x:row>
    <x:row r="36" ht="22" customHeight="1">
      <x:c r="A36" s="3" t="str">
        <x:v>Service deadline (s)</x:v>
      </x:c>
      <x:c r="B36" s="11" t="n">
        <x:v>120</x:v>
      </x:c>
      <x:c r="C36" s="3" t="str">
        <x:v>Delivered later than this counts as outside the service deadline. Drives the availability measure.</x:v>
      </x:c>
    </x:row>
    <x:row r="37" ht="22" customHeight="1">
      <x:c r="A37" s="3" t="str">
        <x:v>Staleness limit (s)</x:v>
      </x:c>
      <x:c r="B37" s="11" t="n">
        <x:v>900</x:v>
      </x:c>
      <x:c r="C37" s="3" t="str">
        <x:v>Not delivered by this time counts as dropped, not delivered. Keep it above the deadline.</x:v>
      </x:c>
    </x:row>
    <x:row r="38" ht="22" customHeight="1">
      <x:c r="A38" s="3" t="str">
        <x:v>Significance level alpha</x:v>
      </x:c>
      <x:c r="B38" s="11" t="n">
        <x:v>0.05</x:v>
      </x:c>
      <x:c r="C38" s="3" t="str">
        <x:v>Two-sided. 0.05 with 9 degrees of freedom gives t = 2.2622, as in HW10.</x:v>
      </x:c>
    </x:row>
    <x:row r="39" ht="22" customHeight="1">
      <x:c r="A39" s="3" t="str">
        <x:v>Acceptable-loss margin, availability</x:v>
      </x:c>
      <x:c r="B39" s="11" t="n">
        <x:v>0.02</x:v>
      </x:c>
      <x:c r="C39" s="3" t="str">
        <x:v>Recorded before testing. For a preservation claim only, never for an improvement claim.</x:v>
      </x:c>
    </x:row>
    <x:row r="40" ht="22" customHeight="1">
      <x:c r="A40" s="3" t="str">
        <x:v>Main latency statistic, selected before testing</x:v>
      </x:c>
      <x:c r="B40" s="11" t="str">
        <x:v>Mean</x:v>
      </x:c>
      <x:c r="C40" s="3" t="str">
        <x:v>Type Mean, Median or P90. This choice drives the comparison sheet.</x:v>
      </x:c>
    </x:row>
    <x:row r="41" ht="22" customHeight="1">
      <x:c r="A41" s="3"/>
      <x:c r="B41" s="3"/>
      <x:c r="C41" s="3"/>
    </x:row>
    <x:row r="42" ht="22" customHeight="1">
      <x:c r="A42" s="3" t="str">
        <x:v>HYPOTHESIS TEXT (editable, nothing is locked into the sheet)</x:v>
      </x:c>
      <x:c r="B42" s="3"/>
      <x:c r="C42" s="3"/>
    </x:row>
    <x:row r="43" ht="22" customHeight="1">
      <x:c r="A43" s="3" t="str">
        <x:v>H0 latency (NULL HYPOTHESIS)</x:v>
      </x:c>
      <x:c r="B43" s="3" t="str">
        <x:v>Edge processing does not reduce the selected latency measure.</x:v>
      </x:c>
      <x:c r="C43" s="3"/>
    </x:row>
    <x:row r="44" ht="22" customHeight="1">
      <x:c r="A44" s="3" t="str">
        <x:v>H1 latency</x:v>
      </x:c>
      <x:c r="B44" s="3" t="str">
        <x:v>Edge processing reduces the selected latency measure.</x:v>
      </x:c>
      <x:c r="C44" s="3"/>
    </x:row>
    <x:row r="45" ht="22" customHeight="1">
      <x:c r="A45" s="3" t="str">
        <x:v>H0 availability (NULL HYPOTHESIS)</x:v>
      </x:c>
      <x:c r="B45" s="3" t="str">
        <x:v>Edge availability is not higher than ground availability.</x:v>
      </x:c>
      <x:c r="C45" s="3"/>
    </x:row>
    <x:row r="46" ht="22" customHeight="1">
      <x:c r="A46" s="3" t="str">
        <x:v>H1 availability</x:v>
      </x:c>
      <x:c r="B46" s="3" t="str">
        <x:v>Edge availability is higher than ground availability.</x:v>
      </x:c>
      <x:c r="C46" s="3"/>
    </x:row>
    <x:row r="47" ht="22" customHeight="1">
      <x:c r="A47" s="3"/>
      <x:c r="B47" s="3"/>
      <x:c r="C47" s="3"/>
    </x:row>
    <x:row r="48" ht="22" customHeight="1">
      <x:c r="A48" s="3" t="str">
        <x:v>Cohort is fixed by ACE_Input (100). To change the tolerance, entity set or replication design, regenerate and version the experiment. Performance assumptions remain editable.</x:v>
      </x:c>
      <x:c r="B48" s="3"/>
      <x:c r="C48" s="3"/>
    </x:row>
    <x:row r="49">
      <x:c r="A49" s="35"/>
      <x:c r="B49" s="35"/>
      <x:c r="C49" s="35"/>
    </x:row>
    <x:row r="50">
      <x:c r="A50" s="35"/>
      <x:c r="B50" s="35"/>
      <x:c r="C50" s="3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7" t="str">
        <x:v>Arrivals  -  shared random streams used by BOTH paths</x:v>
      </x:c>
      <x:c r="B1" s="7"/>
      <x:c r="C1" s="7"/>
      <x:c r="D1" s="7"/>
      <x:c r="E1" s="7"/>
      <x:c r="F1" s="7"/>
      <x:c r="G1" s="7"/>
      <x:c r="H1" s="7"/>
      <x:c r="I1" s="7"/>
      <x:c r="J1" s="7"/>
      <x:c r="K1" s="7"/>
      <x:c r="L1" s="7"/>
    </x:row>
    <x:row r="2" ht="22" customHeight="1">
      <x:c r="A2" s="3" t="str">
        <x:v>100 retained observation times replayed in each conditional replication. C:D are inactive historical arrival RNG diagnostics. G:J drive synthetic service demands.</x:v>
      </x:c>
      <x:c r="B2" s="3"/>
      <x:c r="C2" s="3"/>
      <x:c r="D2" s="3"/>
      <x:c r="E2" s="3"/>
      <x:c r="F2" s="3"/>
      <x:c r="G2" s="3"/>
      <x:c r="H2" s="3"/>
      <x:c r="I2" s="3"/>
      <x:c r="J2" s="3"/>
      <x:c r="K2" s="3"/>
      <x:c r="L2" s="3"/>
    </x:row>
    <x:row r="3" ht="22" customHeight="1">
      <x:c r="A3" s="3"/>
      <x:c r="B3" s="3"/>
      <x:c r="C3" s="3"/>
      <x:c r="D3" s="3"/>
      <x:c r="E3" s="3"/>
      <x:c r="F3" s="3"/>
      <x:c r="G3" s="3"/>
      <x:c r="H3" s="3"/>
      <x:c r="I3" s="3"/>
      <x:c r="J3" s="3"/>
      <x:c r="K3" s="3"/>
      <x:c r="L3" s="3"/>
    </x:row>
    <x:row r="4" ht="22" customHeight="1">
      <x:c r="A4" s="3"/>
      <x:c r="B4" s="3"/>
      <x:c r="C4" s="3"/>
      <x:c r="D4" s="3"/>
      <x:c r="E4" s="3"/>
      <x:c r="F4" s="3"/>
      <x:c r="G4" s="3"/>
      <x:c r="H4" s="3"/>
      <x:c r="I4" s="3"/>
      <x:c r="J4" s="3"/>
      <x:c r="K4" s="3"/>
      <x:c r="L4" s="3"/>
    </x:row>
    <x:row r="5" ht="64" customHeight="1">
      <x:c r="A5" s="15" t="str">
        <x:v>Rep</x:v>
      </x:c>
      <x:c r="B5" s="15" t="str">
        <x:v>Entity</x:v>
      </x:c>
      <x:c r="C5" s="15" t="str">
        <x:v>X arrival</x:v>
      </x:c>
      <x:c r="D5" s="15" t="str">
        <x:v>U arrival</x:v>
      </x:c>
      <x:c r="E5" s="15" t="str">
        <x:v>Interarrival (s)</x:v>
      </x:c>
      <x:c r="F5" s="15" t="str">
        <x:v>Arrival time (s)</x:v>
      </x:c>
      <x:c r="G5" s="15" t="str">
        <x:v>X service</x:v>
      </x:c>
      <x:c r="H5" s="15" t="str">
        <x:v>U service</x:v>
      </x:c>
      <x:c r="I5" s="15" t="str">
        <x:v>Ground proc time (s)</x:v>
      </x:c>
      <x:c r="J5" s="15" t="str">
        <x:v>Edge proc time (s)</x:v>
      </x:c>
      <x:c r="K5" s="15" t="str">
        <x:v>Ground volume (MB)</x:v>
      </x:c>
      <x:c r="L5" s="15" t="str">
        <x:v>Edge volume (MB)</x:v>
      </x:c>
    </x:row>
    <x:row r="6">
      <x:c r="A6" t="n">
        <x:f>1</x:f>
        <x:v>1</x:v>
      </x:c>
      <x:c r="B6" t="n">
        <x:f>ACE_Input!A6</x:f>
        <x:v>1</x:v>
      </x:c>
      <x:c r="C6" s="18" t="n">
        <x:f>MOD(Settings!$B$17*(Settings!$B$15+1000*A6),Settings!$B$18)</x:f>
        <x:v>224289415</x:v>
      </x:c>
      <x:c r="D6" s="18" t="n">
        <x:f>MAX(C6,1)/Settings!$B$18</x:f>
        <x:v>0.10444289776703478</x:v>
      </x:c>
      <x:c r="E6" s="18" t="n">
        <x:f>F6</x:f>
        <x:v>2</x:v>
      </x:c>
      <x:c r="F6" s="18" t="n">
        <x:f>ACE_Input!D6</x:f>
        <x:v>2</x:v>
      </x:c>
      <x:c r="G6" s="18" t="n">
        <x:f>MOD(Settings!$B$17*(Settings!$B$16+1000*A6),Settings!$B$18)</x:f>
        <x:v>929780047</x:v>
      </x:c>
      <x:c r="H6" s="18" t="n">
        <x:f>MAX(G6,1)/Settings!$B$18</x:f>
        <x:v>0.4329625738006842</x:v>
      </x:c>
      <x:c r="I6" s="18" t="n">
        <x:f>-ACE_Input!W6*LN(H6)</x:f>
        <x:v>3.348415957423153</x:v>
      </x:c>
      <x:c r="J6" s="18" t="n">
        <x:f>-ACE_Input!X6*LN(H6)</x:f>
        <x:v>10.045247872269458</x:v>
      </x:c>
      <x:c r="K6" s="18" t="n">
        <x:f>ACE_Input!U6</x:f>
        <x:v>300</x:v>
      </x:c>
      <x:c r="L6" s="18" t="n">
        <x:f>K6*ACE_Input!V6</x:f>
        <x:v>75</x:v>
      </x:c>
    </x:row>
    <x:row r="7">
      <x:c r="A7" t="n">
        <x:f>1</x:f>
        <x:v>1</x:v>
      </x:c>
      <x:c r="B7" t="n">
        <x:f>ACE_Input!A7</x:f>
        <x:v>2</x:v>
      </x:c>
      <x:c r="C7" s="18" t="n">
        <x:f>MOD(Settings!$B$17*(C6),Settings!$B$18)</x:f>
        <x:v>798397420</x:v>
      </x:c>
      <x:c r="D7" s="18" t="n">
        <x:f>MAX(C7,1)/Settings!$B$18</x:f>
        <x:v>0.3717827705535026</x:v>
      </x:c>
      <x:c r="E7" s="18" t="n">
        <x:f>F7-F6</x:f>
        <x:v>5</x:v>
      </x:c>
      <x:c r="F7" s="18" t="n">
        <x:f>ACE_Input!D7</x:f>
        <x:v>7</x:v>
      </x:c>
      <x:c r="G7" s="18" t="n">
        <x:f>MOD(Settings!$B$17*(G6),Settings!$B$18)</x:f>
        <x:v>1722234357</x:v>
      </x:c>
      <x:c r="H7" s="18" t="n">
        <x:f>MAX(G7,1)/Settings!$B$18</x:f>
        <x:v>0.8019778680996866</x:v>
      </x:c>
      <x:c r="I7" s="18" t="n">
        <x:f>-ACE_Input!W7*LN(H7)</x:f>
        <x:v>0.8826970695282942</x:v>
      </x:c>
      <x:c r="J7" s="18" t="n">
        <x:f>-ACE_Input!X7*LN(H7)</x:f>
        <x:v>2.6480912085848827</x:v>
      </x:c>
      <x:c r="K7" s="18" t="n">
        <x:f>ACE_Input!U7</x:f>
        <x:v>300</x:v>
      </x:c>
      <x:c r="L7" s="18" t="n">
        <x:f>K7*ACE_Input!V7</x:f>
        <x:v>75</x:v>
      </x:c>
    </x:row>
    <x:row r="8">
      <x:c r="A8" t="n">
        <x:f>1</x:f>
        <x:v>1</x:v>
      </x:c>
      <x:c r="B8" t="n">
        <x:f>ACE_Input!A8</x:f>
        <x:v>3</x:v>
      </x:c>
      <x:c r="C8" s="18" t="n">
        <x:f>MOD(Settings!$B$17*(C7),Settings!$B$18)</x:f>
        <x:v>1187611484</x:v>
      </x:c>
      <x:c r="D8" s="18" t="n">
        <x:f>MAX(C8,1)/Settings!$B$18</x:f>
        <x:v>0.5530246927184168</x:v>
      </x:c>
      <x:c r="E8" s="18" t="n">
        <x:f>F8-F7</x:f>
        <x:v>25</x:v>
      </x:c>
      <x:c r="F8" s="18" t="n">
        <x:f>ACE_Input!D8</x:f>
        <x:v>32</x:v>
      </x:c>
      <x:c r="G8" s="18" t="n">
        <x:f>MOD(Settings!$B$17*(G7),Settings!$B$18)</x:f>
        <x:v>1808243833</x:v>
      </x:c>
      <x:c r="H8" s="18" t="n">
        <x:f>MAX(G8,1)/Settings!$B$18</x:f>
        <x:v>0.842029151433161</x:v>
      </x:c>
      <x:c r="I8" s="18" t="n">
        <x:f>-ACE_Input!W8*LN(H8)</x:f>
        <x:v>0.6877625747381617</x:v>
      </x:c>
      <x:c r="J8" s="18" t="n">
        <x:f>-ACE_Input!X8*LN(H8)</x:f>
        <x:v>2.063287724214485</x:v>
      </x:c>
      <x:c r="K8" s="18" t="n">
        <x:f>ACE_Input!U8</x:f>
        <x:v>300</x:v>
      </x:c>
      <x:c r="L8" s="18" t="n">
        <x:f>K8*ACE_Input!V8</x:f>
        <x:v>75</x:v>
      </x:c>
    </x:row>
    <x:row r="9">
      <x:c r="A9" t="n">
        <x:f>1</x:f>
        <x:v>1</x:v>
      </x:c>
      <x:c r="B9" t="n">
        <x:f>ACE_Input!A9</x:f>
        <x:v>4</x:v>
      </x:c>
      <x:c r="C9" s="18" t="n">
        <x:f>MOD(Settings!$B$17*(C8),Settings!$B$18)</x:f>
        <x:v>1473196370</x:v>
      </x:c>
      <x:c r="D9" s="18" t="n">
        <x:f>MAX(C9,1)/Settings!$B$18</x:f>
        <x:v>0.6860105184307371</x:v>
      </x:c>
      <x:c r="E9" s="18" t="n">
        <x:f>F9-F8</x:f>
        <x:v>5</x:v>
      </x:c>
      <x:c r="F9" s="18" t="n">
        <x:f>ACE_Input!D9</x:f>
        <x:v>37</x:v>
      </x:c>
      <x:c r="G9" s="18" t="n">
        <x:f>MOD(Settings!$B$17*(G8),Settings!$B$18)</x:f>
        <x:v>2113012534</x:v>
      </x:c>
      <x:c r="H9" s="18" t="n">
        <x:f>MAX(G9,1)/Settings!$B$18</x:f>
        <x:v>0.9839481371380148</x:v>
      </x:c>
      <x:c r="I9" s="18" t="n">
        <x:f>-ACE_Input!W9*LN(H9)</x:f>
        <x:v>0.06472835791782486</x:v>
      </x:c>
      <x:c r="J9" s="18" t="n">
        <x:f>-ACE_Input!X9*LN(H9)</x:f>
        <x:v>0.19418507375347457</x:v>
      </x:c>
      <x:c r="K9" s="18" t="n">
        <x:f>ACE_Input!U9</x:f>
        <x:v>300</x:v>
      </x:c>
      <x:c r="L9" s="18" t="n">
        <x:f>K9*ACE_Input!V9</x:f>
        <x:v>75</x:v>
      </x:c>
    </x:row>
    <x:row r="10">
      <x:c r="A10" t="n">
        <x:f>1</x:f>
        <x:v>1</x:v>
      </x:c>
      <x:c r="B10" t="n">
        <x:f>ACE_Input!A10</x:f>
        <x:v>5</x:v>
      </x:c>
      <x:c r="C10" s="18" t="n">
        <x:f>MOD(Settings!$B$17*(C9),Settings!$B$18)</x:f>
        <x:v>1672424327</x:v>
      </x:c>
      <x:c r="D10" s="18" t="n">
        <x:f>MAX(C10,1)/Settings!$B$18</x:f>
        <x:v>0.7787832653982487</x:v>
      </x:c>
      <x:c r="E10" s="18" t="n">
        <x:f>F10-F9</x:f>
        <x:v>5</x:v>
      </x:c>
      <x:c r="F10" s="18" t="n">
        <x:f>ACE_Input!D10</x:f>
        <x:v>42</x:v>
      </x:c>
      <x:c r="G10" s="18" t="n">
        <x:f>MOD(Settings!$B$17*(G9),Settings!$B$18)</x:f>
        <x:v>464588499</x:v>
      </x:c>
      <x:c r="H10" s="18" t="n">
        <x:f>MAX(G10,1)/Settings!$B$18</x:f>
        <x:v>0.21634087861345191</x:v>
      </x:c>
      <x:c r="I10" s="18" t="n">
        <x:f>-ACE_Input!W10*LN(H10)</x:f>
        <x:v>6.123599894104392</x:v>
      </x:c>
      <x:c r="J10" s="18" t="n">
        <x:f>-ACE_Input!X10*LN(H10)</x:f>
        <x:v>18.370799682313177</x:v>
      </x:c>
      <x:c r="K10" s="18" t="n">
        <x:f>ACE_Input!U10</x:f>
        <x:v>300</x:v>
      </x:c>
      <x:c r="L10" s="18" t="n">
        <x:f>K10*ACE_Input!V10</x:f>
        <x:v>75</x:v>
      </x:c>
    </x:row>
    <x:row r="11">
      <x:c r="A11" t="n">
        <x:f>1</x:f>
        <x:v>1</x:v>
      </x:c>
      <x:c r="B11" t="n">
        <x:f>ACE_Input!A11</x:f>
        <x:v>6</x:v>
      </x:c>
      <x:c r="C11" s="18" t="n">
        <x:f>MOD(Settings!$B$17*(C10),Settings!$B$18)</x:f>
        <x:v>22208306</x:v>
      </x:c>
      <x:c r="D11" s="18" t="n">
        <x:f>MAX(C11,1)/Settings!$B$18</x:f>
        <x:v>0.010341548365699848</x:v>
      </x:c>
      <x:c r="E11" s="18" t="n">
        <x:f>F11-F10</x:f>
        <x:v>5</x:v>
      </x:c>
      <x:c r="F11" s="18" t="n">
        <x:f>ACE_Input!D11</x:f>
        <x:v>47</x:v>
      </x:c>
      <x:c r="G11" s="18" t="n">
        <x:f>MOD(Settings!$B$17*(G10),Settings!$B$18)</x:f>
        <x:v>88362201</x:v>
      </x:c>
      <x:c r="H11" s="18" t="n">
        <x:f>MAX(G11,1)/Settings!$B$18</x:f>
        <x:v>0.041146856286165705</x:v>
      </x:c>
      <x:c r="I11" s="18" t="n">
        <x:f>-ACE_Input!W11*LN(H11)</x:f>
        <x:v>12.762431004901574</x:v>
      </x:c>
      <x:c r="J11" s="18" t="n">
        <x:f>-ACE_Input!X11*LN(H11)</x:f>
        <x:v>38.28729301470472</x:v>
      </x:c>
      <x:c r="K11" s="18" t="n">
        <x:f>ACE_Input!U11</x:f>
        <x:v>300</x:v>
      </x:c>
      <x:c r="L11" s="18" t="n">
        <x:f>K11*ACE_Input!V11</x:f>
        <x:v>75</x:v>
      </x:c>
    </x:row>
    <x:row r="12">
      <x:c r="A12" t="n">
        <x:f>1</x:f>
        <x:v>1</x:v>
      </x:c>
      <x:c r="B12" t="n">
        <x:f>ACE_Input!A12</x:f>
        <x:v>7</x:v>
      </x:c>
      <x:c r="C12" s="18" t="n">
        <x:f>MOD(Settings!$B$17*(C11),Settings!$B$18)</x:f>
        <x:v>1740328011</x:v>
      </x:c>
      <x:c r="D12" s="18" t="n">
        <x:f>MAX(C12,1)/Settings!$B$18</x:f>
        <x:v>0.8104033823173509</x:v>
      </x:c>
      <x:c r="E12" s="18" t="n">
        <x:f>F12-F11</x:f>
        <x:v>5</x:v>
      </x:c>
      <x:c r="F12" s="18" t="n">
        <x:f>ACE_Input!D12</x:f>
        <x:v>52</x:v>
      </x:c>
      <x:c r="G12" s="18" t="n">
        <x:f>MOD(Settings!$B$17*(G11),Settings!$B$18)</x:f>
        <x:v>1192312130</x:v>
      </x:c>
      <x:c r="H12" s="18" t="n">
        <x:f>MAX(G12,1)/Settings!$B$18</x:f>
        <x:v>0.5552136015869741</x:v>
      </x:c>
      <x:c r="I12" s="18" t="n">
        <x:f>-ACE_Input!W12*LN(H12)</x:f>
        <x:v>2.3536094862160417</x:v>
      </x:c>
      <x:c r="J12" s="18" t="n">
        <x:f>-ACE_Input!X12*LN(H12)</x:f>
        <x:v>7.060828458648125</x:v>
      </x:c>
      <x:c r="K12" s="18" t="n">
        <x:f>ACE_Input!U12</x:f>
        <x:v>300</x:v>
      </x:c>
      <x:c r="L12" s="18" t="n">
        <x:f>K12*ACE_Input!V12</x:f>
        <x:v>75</x:v>
      </x:c>
    </x:row>
    <x:row r="13">
      <x:c r="A13" t="n">
        <x:f>1</x:f>
        <x:v>1</x:v>
      </x:c>
      <x:c r="B13" t="n">
        <x:f>ACE_Input!A13</x:f>
        <x:v>8</x:v>
      </x:c>
      <x:c r="C13" s="18" t="n">
        <x:f>MOD(Settings!$B$17*(C12),Settings!$B$18)</x:f>
        <x:v>965608737</x:v>
      </x:c>
      <x:c r="D13" s="18" t="n">
        <x:f>MAX(C13,1)/Settings!$B$18</x:f>
        <x:v>0.44964660771640325</x:v>
      </x:c>
      <x:c r="E13" s="18" t="n">
        <x:f>F13-F12</x:f>
        <x:v>5</x:v>
      </x:c>
      <x:c r="F13" s="18" t="n">
        <x:f>ACE_Input!D13</x:f>
        <x:v>57</x:v>
      </x:c>
      <x:c r="G13" s="18" t="n">
        <x:f>MOD(Settings!$B$17*(G12),Settings!$B$18)</x:f>
        <x:v>1020058753</x:v>
      </x:c>
      <x:c r="H13" s="18" t="n">
        <x:f>MAX(G13,1)/Settings!$B$18</x:f>
        <x:v>0.47500187227269725</x:v>
      </x:c>
      <x:c r="I13" s="18" t="n">
        <x:f>-ACE_Input!W13*LN(H13)</x:f>
        <x:v>2.977746133314132</x:v>
      </x:c>
      <x:c r="J13" s="18" t="n">
        <x:f>-ACE_Input!X13*LN(H13)</x:f>
        <x:v>8.933238399942397</x:v>
      </x:c>
      <x:c r="K13" s="18" t="n">
        <x:f>ACE_Input!U13</x:f>
        <x:v>300</x:v>
      </x:c>
      <x:c r="L13" s="18" t="n">
        <x:f>K13*ACE_Input!V13</x:f>
        <x:v>75</x:v>
      </x:c>
    </x:row>
    <x:row r="14">
      <x:c r="A14" t="n">
        <x:f>1</x:f>
        <x:v>1</x:v>
      </x:c>
      <x:c r="B14" t="n">
        <x:f>ACE_Input!A14</x:f>
        <x:v>9</x:v>
      </x:c>
      <x:c r="C14" s="18" t="n">
        <x:f>MOD(Settings!$B$17*(C13),Settings!$B$18)</x:f>
        <x:v>452122380</x:v>
      </x:c>
      <x:c r="D14" s="18" t="n">
        <x:f>MAX(C14,1)/Settings!$B$18</x:f>
        <x:v>0.21053588958947728</x:v>
      </x:c>
      <x:c r="E14" s="18" t="n">
        <x:f>F14-F13</x:f>
        <x:v>115</x:v>
      </x:c>
      <x:c r="F14" s="18" t="n">
        <x:f>ACE_Input!D14</x:f>
        <x:v>172</x:v>
      </x:c>
      <x:c r="G14" s="18" t="n">
        <x:f>MOD(Settings!$B$17*(G13),Settings!$B$18)</x:f>
        <x:v>765507670</x:v>
      </x:c>
      <x:c r="H14" s="18" t="n">
        <x:f>MAX(G14,1)/Settings!$B$18</x:f>
        <x:v>0.35646728722214105</x:v>
      </x:c>
      <x:c r="I14" s="18" t="n">
        <x:f>-ACE_Input!W14*LN(H14)</x:f>
        <x:v>4.1260512171431625</x:v>
      </x:c>
      <x:c r="J14" s="18" t="n">
        <x:f>-ACE_Input!X14*LN(H14)</x:f>
        <x:v>12.378153651429487</x:v>
      </x:c>
      <x:c r="K14" s="18" t="n">
        <x:f>ACE_Input!U14</x:f>
        <x:v>300</x:v>
      </x:c>
      <x:c r="L14" s="18" t="n">
        <x:f>K14*ACE_Input!V14</x:f>
        <x:v>75</x:v>
      </x:c>
    </x:row>
    <x:row r="15">
      <x:c r="A15" t="n">
        <x:f>1</x:f>
        <x:v>1</x:v>
      </x:c>
      <x:c r="B15" t="n">
        <x:f>ACE_Input!A15</x:f>
        <x:v>10</x:v>
      </x:c>
      <x:c r="C15" s="18" t="n">
        <x:f>MOD(Settings!$B$17*(C14),Settings!$B$18)</x:f>
        <x:v>1023697574</x:v>
      </x:c>
      <x:c r="D15" s="18" t="n">
        <x:f>MAX(C15,1)/Settings!$B$18</x:f>
        <x:v>0.4766963303446287</x:v>
      </x:c>
      <x:c r="E15" s="18" t="n">
        <x:f>F15-F14</x:f>
        <x:v>5</x:v>
      </x:c>
      <x:c r="F15" s="18" t="n">
        <x:f>ACE_Input!D15</x:f>
        <x:v>177</x:v>
      </x:c>
      <x:c r="G15" s="18" t="n">
        <x:f>MOD(Settings!$B$17*(G14),Settings!$B$18)</x:f>
        <x:v>312880513</x:v>
      </x:c>
      <x:c r="H15" s="18" t="n">
        <x:f>MAX(G15,1)/Settings!$B$18</x:f>
        <x:v>0.145696342524931</x:v>
      </x:c>
      <x:c r="I15" s="18" t="n">
        <x:f>-ACE_Input!W15*LN(H15)</x:f>
        <x:v>7.704922675504863</x:v>
      </x:c>
      <x:c r="J15" s="18" t="n">
        <x:f>-ACE_Input!X15*LN(H15)</x:f>
        <x:v>23.11476802651459</x:v>
      </x:c>
      <x:c r="K15" s="18" t="n">
        <x:f>ACE_Input!U15</x:f>
        <x:v>300</x:v>
      </x:c>
      <x:c r="L15" s="18" t="n">
        <x:f>K15*ACE_Input!V15</x:f>
        <x:v>75</x:v>
      </x:c>
    </x:row>
    <x:row r="16">
      <x:c r="A16" t="n">
        <x:f>1</x:f>
        <x:v>1</x:v>
      </x:c>
      <x:c r="B16" t="n">
        <x:f>ACE_Input!A16</x:f>
        <x:v>11</x:v>
      </x:c>
      <x:c r="C16" s="18" t="n">
        <x:f>MOD(Settings!$B$17*(C15),Settings!$B$18)</x:f>
        <x:v>1793630101</x:v>
      </x:c>
      <x:c r="D16" s="18" t="n">
        <x:f>MAX(C16,1)/Settings!$B$18</x:f>
        <x:v>0.8352241021745019</x:v>
      </x:c>
      <x:c r="E16" s="18" t="n">
        <x:f>F16-F15</x:f>
        <x:v>5</x:v>
      </x:c>
      <x:c r="F16" s="18" t="n">
        <x:f>ACE_Input!D16</x:f>
        <x:v>182</x:v>
      </x:c>
      <x:c r="G16" s="18" t="n">
        <x:f>MOD(Settings!$B$17*(G15),Settings!$B$18)</x:f>
        <x:v>1542814135</x:v>
      </x:c>
      <x:c r="H16" s="18" t="n">
        <x:f>MAX(G16,1)/Settings!$B$18</x:f>
        <x:v>0.7184288165152207</x:v>
      </x:c>
      <x:c r="I16" s="18" t="n">
        <x:f>-ACE_Input!W16*LN(H16)</x:f>
        <x:v>1.3227546028914492</x:v>
      </x:c>
      <x:c r="J16" s="18" t="n">
        <x:f>-ACE_Input!X16*LN(H16)</x:f>
        <x:v>3.9682638086743474</x:v>
      </x:c>
      <x:c r="K16" s="18" t="n">
        <x:f>ACE_Input!U16</x:f>
        <x:v>300</x:v>
      </x:c>
      <x:c r="L16" s="18" t="n">
        <x:f>K16*ACE_Input!V16</x:f>
        <x:v>75</x:v>
      </x:c>
    </x:row>
    <x:row r="17">
      <x:c r="A17" t="n">
        <x:f>1</x:f>
        <x:v>1</x:v>
      </x:c>
      <x:c r="B17" t="n">
        <x:f>ACE_Input!A17</x:f>
        <x:v>12</x:v>
      </x:c>
      <x:c r="C17" s="18" t="n">
        <x:f>MOD(Settings!$B$17*(C16),Settings!$B$18)</x:f>
        <x:v>1313154568</x:v>
      </x:c>
      <x:c r="D17" s="18" t="n">
        <x:f>MAX(C17,1)/Settings!$B$18</x:f>
        <x:v>0.6114852468536632</x:v>
      </x:c>
      <x:c r="E17" s="18" t="n">
        <x:f>F17-F16</x:f>
        <x:v>5</x:v>
      </x:c>
      <x:c r="F17" s="18" t="n">
        <x:f>ACE_Input!D17</x:f>
        <x:v>187</x:v>
      </x:c>
      <x:c r="G17" s="18" t="n">
        <x:f>MOD(Settings!$B$17*(G16),Settings!$B$18)</x:f>
        <x:v>1359613067</x:v>
      </x:c>
      <x:c r="H17" s="18" t="n">
        <x:f>MAX(G17,1)/Settings!$B$18</x:f>
        <x:v>0.6331191713144626</x:v>
      </x:c>
      <x:c r="I17" s="18" t="n">
        <x:f>-ACE_Input!W17*LN(H17)</x:f>
        <x:v>1.8283864409504715</x:v>
      </x:c>
      <x:c r="J17" s="18" t="n">
        <x:f>-ACE_Input!X17*LN(H17)</x:f>
        <x:v>5.485159322851414</x:v>
      </x:c>
      <x:c r="K17" s="18" t="n">
        <x:f>ACE_Input!U17</x:f>
        <x:v>300</x:v>
      </x:c>
      <x:c r="L17" s="18" t="n">
        <x:f>K17*ACE_Input!V17</x:f>
        <x:v>75</x:v>
      </x:c>
    </x:row>
    <x:row r="18">
      <x:c r="A18" t="n">
        <x:f>1</x:f>
        <x:v>1</x:v>
      </x:c>
      <x:c r="B18" t="n">
        <x:f>ACE_Input!A18</x:f>
        <x:v>13</x:v>
      </x:c>
      <x:c r="C18" s="18" t="n">
        <x:f>MOD(Settings!$B$17*(C17),Settings!$B$18)</x:f>
        <x:v>499384157</x:v>
      </x:c>
      <x:c r="D18" s="18" t="n">
        <x:f>MAX(C18,1)/Settings!$B$18</x:f>
        <x:v>0.23254386951799685</x:v>
      </x:c>
      <x:c r="E18" s="18" t="n">
        <x:f>F18-F17</x:f>
        <x:v>5</x:v>
      </x:c>
      <x:c r="F18" s="18" t="n">
        <x:f>ACE_Input!D18</x:f>
        <x:v>192</x:v>
      </x:c>
      <x:c r="G18" s="18" t="n">
        <x:f>MOD(Settings!$B$17*(G17),Settings!$B$18)</x:f>
        <x:v>1790812989</x:v>
      </x:c>
      <x:c r="H18" s="18" t="n">
        <x:f>MAX(G18,1)/Settings!$B$18</x:f>
        <x:v>0.833912282173481</x:v>
      </x:c>
      <x:c r="I18" s="18" t="n">
        <x:f>-ACE_Input!W18*LN(H18)</x:f>
        <x:v>0.7265082376197115</x:v>
      </x:c>
      <x:c r="J18" s="18" t="n">
        <x:f>-ACE_Input!X18*LN(H18)</x:f>
        <x:v>2.1795247128591346</x:v>
      </x:c>
      <x:c r="K18" s="18" t="n">
        <x:f>ACE_Input!U18</x:f>
        <x:v>300</x:v>
      </x:c>
      <x:c r="L18" s="18" t="n">
        <x:f>K18*ACE_Input!V18</x:f>
        <x:v>75</x:v>
      </x:c>
    </x:row>
    <x:row r="19">
      <x:c r="A19" t="n">
        <x:f>1</x:f>
        <x:v>1</x:v>
      </x:c>
      <x:c r="B19" t="n">
        <x:f>ACE_Input!A19</x:f>
        <x:v>14</x:v>
      </x:c>
      <x:c r="C19" s="18" t="n">
        <x:f>MOD(Settings!$B$17*(C18),Settings!$B$18)</x:f>
        <x:v>783434223</x:v>
      </x:c>
      <x:c r="D19" s="18" t="n">
        <x:f>MAX(C19,1)/Settings!$B$18</x:f>
        <x:v>0.3648149889729987</x:v>
      </x:c>
      <x:c r="E19" s="18" t="n">
        <x:f>F19-F18</x:f>
        <x:v>5</x:v>
      </x:c>
      <x:c r="F19" s="18" t="n">
        <x:f>ACE_Input!D19</x:f>
        <x:v>197</x:v>
      </x:c>
      <x:c r="G19" s="18" t="n">
        <x:f>MOD(Settings!$B$17*(G18),Settings!$B$18)</x:f>
        <x:v>1210593418</x:v>
      </x:c>
      <x:c r="H19" s="18" t="n">
        <x:f>MAX(G19,1)/Settings!$B$18</x:f>
        <x:v>0.5637264896946617</x:v>
      </x:c>
      <x:c r="I19" s="18" t="n">
        <x:f>-ACE_Input!W19*LN(H19)</x:f>
        <x:v>2.292744369835858</x:v>
      </x:c>
      <x:c r="J19" s="18" t="n">
        <x:f>-ACE_Input!X19*LN(H19)</x:f>
        <x:v>6.8782331095075735</x:v>
      </x:c>
      <x:c r="K19" s="18" t="n">
        <x:f>ACE_Input!U19</x:f>
        <x:v>300</x:v>
      </x:c>
      <x:c r="L19" s="18" t="n">
        <x:f>K19*ACE_Input!V19</x:f>
        <x:v>75</x:v>
      </x:c>
    </x:row>
    <x:row r="20">
      <x:c r="A20" t="n">
        <x:f>1</x:f>
        <x:v>1</x:v>
      </x:c>
      <x:c r="B20" t="n">
        <x:f>ACE_Input!A20</x:f>
        <x:v>15</x:v>
      </x:c>
      <x:c r="C20" s="18" t="n">
        <x:f>MOD(Settings!$B$17*(C19),Settings!$B$18)</x:f>
        <x:v>956746204</x:v>
      </x:c>
      <x:c r="D20" s="18" t="n">
        <x:f>MAX(C20,1)/Settings!$B$18</x:f>
        <x:v>0.4455196691888942</x:v>
      </x:c>
      <x:c r="E20" s="18" t="n">
        <x:f>F20-F19</x:f>
        <x:v>5</x:v>
      </x:c>
      <x:c r="F20" s="18" t="n">
        <x:f>ACE_Input!D20</x:f>
        <x:v>202</x:v>
      </x:c>
      <x:c r="G20" s="18" t="n">
        <x:f>MOD(Settings!$B$17*(G19),Settings!$B$18)</x:f>
        <x:v>1183504648</x:v>
      </x:c>
      <x:c r="H20" s="18" t="n">
        <x:f>MAX(G20,1)/Settings!$B$18</x:f>
        <x:v>0.5511122981790045</x:v>
      </x:c>
      <x:c r="I20" s="18" t="n">
        <x:f>-ACE_Input!W20*LN(H20)</x:f>
        <x:v>2.3832667305914566</x:v>
      </x:c>
      <x:c r="J20" s="18" t="n">
        <x:f>-ACE_Input!X20*LN(H20)</x:f>
        <x:v>7.14980019177437</x:v>
      </x:c>
      <x:c r="K20" s="18" t="n">
        <x:f>ACE_Input!U20</x:f>
        <x:v>300</x:v>
      </x:c>
      <x:c r="L20" s="18" t="n">
        <x:f>K20*ACE_Input!V20</x:f>
        <x:v>75</x:v>
      </x:c>
    </x:row>
    <x:row r="21">
      <x:c r="A21" t="n">
        <x:f>1</x:f>
        <x:v>1</x:v>
      </x:c>
      <x:c r="B21" t="n">
        <x:f>ACE_Input!A21</x:f>
        <x:v>16</x:v>
      </x:c>
      <x:c r="C21" s="18" t="n">
        <x:f>MOD(Settings!$B$17*(C20),Settings!$B$18)</x:f>
        <x:v>1823385539</x:v>
      </x:c>
      <x:c r="D21" s="18" t="n">
        <x:f>MAX(C21,1)/Settings!$B$18</x:f>
        <x:v>0.8490800577444397</x:v>
      </x:c>
      <x:c r="E21" s="18" t="n">
        <x:f>F21-F20</x:f>
        <x:v>5</x:v>
      </x:c>
      <x:c r="F21" s="18" t="n">
        <x:f>ACE_Input!D21</x:f>
        <x:v>207</x:v>
      </x:c>
      <x:c r="G21" s="18" t="n">
        <x:f>MOD(Settings!$B$17*(G20),Settings!$B$18)</x:f>
        <x:v>1169080422</x:v>
      </x:c>
      <x:c r="H21" s="18" t="n">
        <x:f>MAX(G21,1)/Settings!$B$18</x:f>
        <x:v>0.5443954945282989</x:v>
      </x:c>
      <x:c r="I21" s="18" t="n">
        <x:f>-ACE_Input!W21*LN(H21)</x:f>
        <x:v>2.4323171370834107</x:v>
      </x:c>
      <x:c r="J21" s="18" t="n">
        <x:f>-ACE_Input!X21*LN(H21)</x:f>
        <x:v>7.296951411250232</x:v>
      </x:c>
      <x:c r="K21" s="18" t="n">
        <x:f>ACE_Input!U21</x:f>
        <x:v>300</x:v>
      </x:c>
      <x:c r="L21" s="18" t="n">
        <x:f>K21*ACE_Input!V21</x:f>
        <x:v>75</x:v>
      </x:c>
    </x:row>
    <x:row r="22">
      <x:c r="A22" t="n">
        <x:f>1</x:f>
        <x:v>1</x:v>
      </x:c>
      <x:c r="B22" t="n">
        <x:f>ACE_Input!A22</x:f>
        <x:v>17</x:v>
      </x:c>
      <x:c r="C22" s="18" t="n">
        <x:f>MOD(Settings!$B$17*(C21),Settings!$B$18)</x:f>
        <x:v>1049111283</x:v>
      </x:c>
      <x:c r="D22" s="18" t="n">
        <x:f>MAX(C22,1)/Settings!$B$18</x:f>
        <x:v>0.4885305107983437</x:v>
      </x:c>
      <x:c r="E22" s="18" t="n">
        <x:f>F22-F21</x:f>
        <x:v>5</x:v>
      </x:c>
      <x:c r="F22" s="18" t="n">
        <x:f>ACE_Input!D22</x:f>
        <x:v>212</x:v>
      </x:c>
      <x:c r="G22" s="18" t="n">
        <x:f>MOD(Settings!$B$17*(G21),Settings!$B$18)</x:f>
        <x:v>1406766151</x:v>
      </x:c>
      <x:c r="H22" s="18" t="n">
        <x:f>MAX(G22,1)/Settings!$B$18</x:f>
        <x:v>0.6550765371206573</x:v>
      </x:c>
      <x:c r="I22" s="18" t="n">
        <x:f>-ACE_Input!W22*LN(H22)</x:f>
        <x:v>1.692012798429967</x:v>
      </x:c>
      <x:c r="J22" s="18" t="n">
        <x:f>-ACE_Input!X22*LN(H22)</x:f>
        <x:v>5.076038395289901</x:v>
      </x:c>
      <x:c r="K22" s="18" t="n">
        <x:f>ACE_Input!U22</x:f>
        <x:v>300</x:v>
      </x:c>
      <x:c r="L22" s="18" t="n">
        <x:f>K22*ACE_Input!V22</x:f>
        <x:v>75</x:v>
      </x:c>
    </x:row>
    <x:row r="23">
      <x:c r="A23" t="n">
        <x:f>1</x:f>
        <x:v>1</x:v>
      </x:c>
      <x:c r="B23" t="n">
        <x:f>ACE_Input!A23</x:f>
        <x:v>18</x:v>
      </x:c>
      <x:c r="C23" s="18" t="n">
        <x:f>MOD(Settings!$B$17*(C22),Settings!$B$18)</x:f>
        <x:v>1572591511</x:v>
      </x:c>
      <x:c r="D23" s="18" t="n">
        <x:f>MAX(C23,1)/Settings!$B$18</x:f>
        <x:v>0.7322949877624843</x:v>
      </x:c>
      <x:c r="E23" s="18" t="n">
        <x:f>F23-F22</x:f>
        <x:v>5</x:v>
      </x:c>
      <x:c r="F23" s="18" t="n">
        <x:f>ACE_Input!D23</x:f>
        <x:v>217</x:v>
      </x:c>
      <x:c r="G23" s="18" t="n">
        <x:f>MOD(Settings!$B$17*(G22),Settings!$B$18)</x:f>
        <x:v>1871230034</x:v>
      </x:c>
      <x:c r="H23" s="18" t="n">
        <x:f>MAX(G23,1)/Settings!$B$18</x:f>
        <x:v>0.871359386887103</x:v>
      </x:c>
      <x:c r="I23" s="18" t="n">
        <x:f>-ACE_Input!W23*LN(H23)</x:f>
        <x:v>0.5508030924981364</x:v>
      </x:c>
      <x:c r="J23" s="18" t="n">
        <x:f>-ACE_Input!X23*LN(H23)</x:f>
        <x:v>1.6524092774944092</x:v>
      </x:c>
      <x:c r="K23" s="18" t="n">
        <x:f>ACE_Input!U23</x:f>
        <x:v>300</x:v>
      </x:c>
      <x:c r="L23" s="18" t="n">
        <x:f>K23*ACE_Input!V23</x:f>
        <x:v>75</x:v>
      </x:c>
    </x:row>
    <x:row r="24">
      <x:c r="A24" t="n">
        <x:f>1</x:f>
        <x:v>1</x:v>
      </x:c>
      <x:c r="B24" t="n">
        <x:f>ACE_Input!A24</x:f>
        <x:v>19</x:v>
      </x:c>
      <x:c r="C24" s="18" t="n">
        <x:f>MOD(Settings!$B$17*(C23),Settings!$B$18)</x:f>
        <x:v>1464281748</x:v>
      </x:c>
      <x:c r="D24" s="18" t="n">
        <x:f>MAX(C24,1)/Settings!$B$18</x:f>
        <x:v>0.6818593240724221</x:v>
      </x:c>
      <x:c r="E24" s="18" t="n">
        <x:f>F24-F23</x:f>
        <x:v>5</x:v>
      </x:c>
      <x:c r="F24" s="18" t="n">
        <x:f>ACE_Input!D24</x:f>
        <x:v>222</x:v>
      </x:c>
      <x:c r="G24" s="18" t="n">
        <x:f>MOD(Settings!$B$17*(G23),Settings!$B$18)</x:f>
        <x:v>2012654770</x:v>
      </x:c>
      <x:c r="H24" s="18" t="n">
        <x:f>MAX(G24,1)/Settings!$B$18</x:f>
        <x:v>0.9372154115406868</x:v>
      </x:c>
      <x:c r="I24" s="18" t="n">
        <x:f>-ACE_Input!W24*LN(H24)</x:f>
        <x:v>0.2593685129792499</x:v>
      </x:c>
      <x:c r="J24" s="18" t="n">
        <x:f>-ACE_Input!X24*LN(H24)</x:f>
        <x:v>0.7781055389377497</x:v>
      </x:c>
      <x:c r="K24" s="18" t="n">
        <x:f>ACE_Input!U24</x:f>
        <x:v>300</x:v>
      </x:c>
      <x:c r="L24" s="18" t="n">
        <x:f>K24*ACE_Input!V24</x:f>
        <x:v>75</x:v>
      </x:c>
    </x:row>
    <x:row r="25">
      <x:c r="A25" t="n">
        <x:f>1</x:f>
        <x:v>1</x:v>
      </x:c>
      <x:c r="B25" t="n">
        <x:f>ACE_Input!A25</x:f>
        <x:v>20</x:v>
      </x:c>
      <x:c r="C25" s="18" t="n">
        <x:f>MOD(Settings!$B$17*(C24),Settings!$B$18)</x:f>
        <x:v>20744016</x:v>
      </x:c>
      <x:c r="D25" s="18" t="n">
        <x:f>MAX(C25,1)/Settings!$B$18</x:f>
        <x:v>0.009659685198990482</x:v>
      </x:c>
      <x:c r="E25" s="18" t="n">
        <x:f>F25-F24</x:f>
        <x:v>5</x:v>
      </x:c>
      <x:c r="F25" s="18" t="n">
        <x:f>ACE_Input!D25</x:f>
        <x:v>227</x:v>
      </x:c>
      <x:c r="G25" s="18" t="n">
        <x:f>MOD(Settings!$B$17*(G24),Settings!$B$18)</x:f>
        <x:v>1673795493</x:v>
      </x:c>
      <x:c r="H25" s="18" t="n">
        <x:f>MAX(G25,1)/Settings!$B$18</x:f>
        <x:v>0.7794217643232186</x:v>
      </x:c>
      <x:c r="I25" s="18" t="n">
        <x:f>-ACE_Input!W25*LN(H25)</x:f>
        <x:v>0.996811848034281</x:v>
      </x:c>
      <x:c r="J25" s="18" t="n">
        <x:f>-ACE_Input!X25*LN(H25)</x:f>
        <x:v>2.990435544102843</x:v>
      </x:c>
      <x:c r="K25" s="18" t="n">
        <x:f>ACE_Input!U25</x:f>
        <x:v>300</x:v>
      </x:c>
      <x:c r="L25" s="18" t="n">
        <x:f>K25*ACE_Input!V25</x:f>
        <x:v>75</x:v>
      </x:c>
    </x:row>
    <x:row r="26">
      <x:c r="A26" t="n">
        <x:f>1</x:f>
        <x:v>1</x:v>
      </x:c>
      <x:c r="B26" t="n">
        <x:f>ACE_Input!A26</x:f>
        <x:v>21</x:v>
      </x:c>
      <x:c r="C26" s="18" t="n">
        <x:f>MOD(Settings!$B$17*(C25),Settings!$B$18)</x:f>
        <x:v>752326098</x:v>
      </x:c>
      <x:c r="D26" s="18" t="n">
        <x:f>MAX(C26,1)/Settings!$B$18</x:f>
        <x:v>0.35032913943302313</x:v>
      </x:c>
      <x:c r="E26" s="18" t="n">
        <x:f>F26-F25</x:f>
        <x:v>5</x:v>
      </x:c>
      <x:c r="F26" s="18" t="n">
        <x:f>ACE_Input!D26</x:f>
        <x:v>232</x:v>
      </x:c>
      <x:c r="G26" s="18" t="n">
        <x:f>MOD(Settings!$B$17*(G25),Settings!$B$18)</x:f>
        <x:v>1592558798</x:v>
      </x:c>
      <x:c r="H26" s="18" t="n">
        <x:f>MAX(G26,1)/Settings!$B$18</x:f>
        <x:v>0.741592980335277</x:v>
      </x:c>
      <x:c r="I26" s="18" t="n">
        <x:f>-ACE_Input!W26*LN(H26)</x:f>
        <x:v>1.1958189213704336</x:v>
      </x:c>
      <x:c r="J26" s="18" t="n">
        <x:f>-ACE_Input!X26*LN(H26)</x:f>
        <x:v>3.587456764111301</x:v>
      </x:c>
      <x:c r="K26" s="18" t="n">
        <x:f>ACE_Input!U26</x:f>
        <x:v>300</x:v>
      </x:c>
      <x:c r="L26" s="18" t="n">
        <x:f>K26*ACE_Input!V26</x:f>
        <x:v>75</x:v>
      </x:c>
    </x:row>
    <x:row r="27">
      <x:c r="A27" t="n">
        <x:f>1</x:f>
        <x:v>1</x:v>
      </x:c>
      <x:c r="B27" t="n">
        <x:f>ACE_Input!A27</x:f>
        <x:v>22</x:v>
      </x:c>
      <x:c r="C27" s="18" t="n">
        <x:f>MOD(Settings!$B$17*(C26),Settings!$B$18)</x:f>
        <x:v>2108499197</x:v>
      </x:c>
      <x:c r="D27" s="18" t="n">
        <x:f>MAX(C27,1)/Settings!$B$18</x:f>
        <x:v>0.9818464508195623</x:v>
      </x:c>
      <x:c r="E27" s="18" t="n">
        <x:f>F27-F26</x:f>
        <x:v>5</x:v>
      </x:c>
      <x:c r="F27" s="18" t="n">
        <x:f>ACE_Input!D27</x:f>
        <x:v>237</x:v>
      </x:c>
      <x:c r="G27" s="18" t="n">
        <x:f>MOD(Settings!$B$17*(G26),Settings!$B$18)</x:f>
        <x:v>2047025425</x:v>
      </x:c>
      <x:c r="H27" s="18" t="n">
        <x:f>MAX(G27,1)/Settings!$B$18</x:f>
        <x:v>0.95322049500105</x:v>
      </x:c>
      <x:c r="I27" s="18" t="n">
        <x:f>-ACE_Input!W27*LN(H27)</x:f>
        <x:v>0.19163613091471957</x:v>
      </x:c>
      <x:c r="J27" s="18" t="n">
        <x:f>-ACE_Input!X27*LN(H27)</x:f>
        <x:v>0.5749083927441587</x:v>
      </x:c>
      <x:c r="K27" s="18" t="n">
        <x:f>ACE_Input!U27</x:f>
        <x:v>300</x:v>
      </x:c>
      <x:c r="L27" s="18" t="n">
        <x:f>K27*ACE_Input!V27</x:f>
        <x:v>75</x:v>
      </x:c>
    </x:row>
    <x:row r="28">
      <x:c r="A28" t="n">
        <x:f>1</x:f>
        <x:v>1</x:v>
      </x:c>
      <x:c r="B28" t="n">
        <x:f>ACE_Input!A28</x:f>
        <x:v>23</x:v>
      </x:c>
      <x:c r="C28" s="18" t="n">
        <x:f>MOD(Settings!$B$17*(C27),Settings!$B$18)</x:f>
        <x:v>1918344832</x:v>
      </x:c>
      <x:c r="D28" s="18" t="n">
        <x:f>MAX(C28,1)/Settings!$B$18</x:f>
        <x:v>0.8932989243852435</x:v>
      </x:c>
      <x:c r="E28" s="18" t="n">
        <x:f>F28-F27</x:f>
        <x:v>5</x:v>
      </x:c>
      <x:c r="F28" s="18" t="n">
        <x:f>ACE_Input!D28</x:f>
        <x:v>242</x:v>
      </x:c>
      <x:c r="G28" s="18" t="n">
        <x:f>MOD(Settings!$B$17*(G27),Settings!$B$18)</x:f>
        <x:v>1668293035</x:v>
      </x:c>
      <x:c r="H28" s="18" t="n">
        <x:f>MAX(G28,1)/Settings!$B$18</x:f>
        <x:v>0.7768594826463887</x:v>
      </x:c>
      <x:c r="I28" s="18" t="n">
        <x:f>-ACE_Input!W28*LN(H28)</x:f>
        <x:v>1.009983163936183</x:v>
      </x:c>
      <x:c r="J28" s="18" t="n">
        <x:f>-ACE_Input!X28*LN(H28)</x:f>
        <x:v>3.029949491808549</x:v>
      </x:c>
      <x:c r="K28" s="18" t="n">
        <x:f>ACE_Input!U28</x:f>
        <x:v>300</x:v>
      </x:c>
      <x:c r="L28" s="18" t="n">
        <x:f>K28*ACE_Input!V28</x:f>
        <x:v>75</x:v>
      </x:c>
    </x:row>
    <x:row r="29">
      <x:c r="A29" t="n">
        <x:f>1</x:f>
        <x:v>1</x:v>
      </x:c>
      <x:c r="B29" t="n">
        <x:f>ACE_Input!A29</x:f>
        <x:v>24</x:v>
      </x:c>
      <x:c r="C29" s="18" t="n">
        <x:f>MOD(Settings!$B$17*(C28),Settings!$B$18)</x:f>
        <x:v>1449599013</x:v>
      </x:c>
      <x:c r="D29" s="18" t="n">
        <x:f>MAX(C29,1)/Settings!$B$18</x:f>
        <x:v>0.6750221427879399</x:v>
      </x:c>
      <x:c r="E29" s="18" t="n">
        <x:f>F29-F28</x:f>
        <x:v>5</x:v>
      </x:c>
      <x:c r="F29" s="18" t="n">
        <x:f>ACE_Input!D29</x:f>
        <x:v>247</x:v>
      </x:c>
      <x:c r="G29" s="18" t="n">
        <x:f>MOD(Settings!$B$17*(G28),Settings!$B$18)</x:f>
        <x:v>1454544013</x:v>
      </x:c>
      <x:c r="H29" s="18" t="n">
        <x:f>MAX(G29,1)/Settings!$B$18</x:f>
        <x:v>0.677324837854749</x:v>
      </x:c>
      <x:c r="I29" s="18" t="n">
        <x:f>-ACE_Input!W29*LN(H29)</x:f>
        <x:v>1.5584172062712505</x:v>
      </x:c>
      <x:c r="J29" s="18" t="n">
        <x:f>-ACE_Input!X29*LN(H29)</x:f>
        <x:v>4.675251618813752</x:v>
      </x:c>
      <x:c r="K29" s="18" t="n">
        <x:f>ACE_Input!U29</x:f>
        <x:v>300</x:v>
      </x:c>
      <x:c r="L29" s="18" t="n">
        <x:f>K29*ACE_Input!V29</x:f>
        <x:v>75</x:v>
      </x:c>
    </x:row>
    <x:row r="30">
      <x:c r="A30" t="n">
        <x:f>1</x:f>
        <x:v>1</x:v>
      </x:c>
      <x:c r="B30" t="n">
        <x:f>ACE_Input!A30</x:f>
        <x:v>25</x:v>
      </x:c>
      <x:c r="C30" s="18" t="n">
        <x:f>MOD(Settings!$B$17*(C29),Settings!$B$18)</x:f>
        <x:v>208636276</x:v>
      </x:c>
      <x:c r="D30" s="18" t="n">
        <x:f>MAX(C30,1)/Settings!$B$18</x:f>
        <x:v>0.09715383690649357</x:v>
      </x:c>
      <x:c r="E30" s="18" t="n">
        <x:f>F30-F29</x:f>
        <x:v>5</x:v>
      </x:c>
      <x:c r="F30" s="18" t="n">
        <x:f>ACE_Input!D30</x:f>
        <x:v>252</x:v>
      </x:c>
      <x:c r="G30" s="18" t="n">
        <x:f>MOD(Settings!$B$17*(G29),Settings!$B$18)</x:f>
        <x:v>1714872690</x:v>
      </x:c>
      <x:c r="H30" s="18" t="n">
        <x:f>MAX(G30,1)/Settings!$B$18</x:f>
        <x:v>0.7985498247661394</x:v>
      </x:c>
      <x:c r="I30" s="18" t="n">
        <x:f>-ACE_Input!W30*LN(H30)</x:f>
        <x:v>0.899831661279614</x:v>
      </x:c>
      <x:c r="J30" s="18" t="n">
        <x:f>-ACE_Input!X30*LN(H30)</x:f>
        <x:v>2.699494983838842</x:v>
      </x:c>
      <x:c r="K30" s="18" t="n">
        <x:f>ACE_Input!U30</x:f>
        <x:v>300</x:v>
      </x:c>
      <x:c r="L30" s="18" t="n">
        <x:f>K30*ACE_Input!V30</x:f>
        <x:v>75</x:v>
      </x:c>
    </x:row>
    <x:row r="31">
      <x:c r="A31" t="n">
        <x:f>1</x:f>
        <x:v>1</x:v>
      </x:c>
      <x:c r="B31" t="n">
        <x:f>ACE_Input!A31</x:f>
        <x:v>26</x:v>
      </x:c>
      <x:c r="C31" s="18" t="n">
        <x:f>MOD(Settings!$B$17*(C30),Settings!$B$18)</x:f>
        <x:v>1856578828</x:v>
      </x:c>
      <x:c r="D31" s="18" t="n">
        <x:f>MAX(C31,1)/Settings!$B$18</x:f>
        <x:v>0.8645368874373552</x:v>
      </x:c>
      <x:c r="E31" s="18" t="n">
        <x:f>F31-F30</x:f>
        <x:v>5</x:v>
      </x:c>
      <x:c r="F31" s="18" t="n">
        <x:f>ACE_Input!D31</x:f>
        <x:v>257</x:v>
      </x:c>
      <x:c r="G31" s="18" t="n">
        <x:f>MOD(Settings!$B$17*(G30),Settings!$B$18)</x:f>
        <x:v>487274443</x:v>
      </x:c>
      <x:c r="H31" s="18" t="n">
        <x:f>MAX(G31,1)/Settings!$B$18</x:f>
        <x:v>0.22690484450520243</x:v>
      </x:c>
      <x:c r="I31" s="18" t="n">
        <x:f>-ACE_Input!W31*LN(H31)</x:f>
        <x:v>5.932898146344006</x:v>
      </x:c>
      <x:c r="J31" s="18" t="n">
        <x:f>-ACE_Input!X31*LN(H31)</x:f>
        <x:v>17.79869443903202</x:v>
      </x:c>
      <x:c r="K31" s="18" t="n">
        <x:f>ACE_Input!U31</x:f>
        <x:v>300</x:v>
      </x:c>
      <x:c r="L31" s="18" t="n">
        <x:f>K31*ACE_Input!V31</x:f>
        <x:v>75</x:v>
      </x:c>
    </x:row>
    <x:row r="32">
      <x:c r="A32" t="n">
        <x:f>1</x:f>
        <x:v>1</x:v>
      </x:c>
      <x:c r="B32" t="n">
        <x:f>ACE_Input!A32</x:f>
        <x:v>27</x:v>
      </x:c>
      <x:c r="C32" s="18" t="n">
        <x:f>MOD(Settings!$B$17*(C31),Settings!$B$18)</x:f>
        <x:v>582971286</x:v>
      </x:c>
      <x:c r="D32" s="18" t="n">
        <x:f>MAX(C32,1)/Settings!$B$18</x:f>
        <x:v>0.27146715962862</x:v>
      </x:c>
      <x:c r="E32" s="18" t="n">
        <x:f>F32-F31</x:f>
        <x:v>5</x:v>
      </x:c>
      <x:c r="F32" s="18" t="n">
        <x:f>ACE_Input!D32</x:f>
        <x:v>262</x:v>
      </x:c>
      <x:c r="G32" s="18" t="n">
        <x:f>MOD(Settings!$B$17*(G31),Settings!$B$18)</x:f>
        <x:v>1266417490</x:v>
      </x:c>
      <x:c r="H32" s="18" t="n">
        <x:f>MAX(G32,1)/Settings!$B$18</x:f>
        <x:v>0.5897215989370466</x:v>
      </x:c>
      <x:c r="I32" s="18" t="n">
        <x:f>-ACE_Input!W32*LN(H32)</x:f>
        <x:v>2.1124188786186435</x:v>
      </x:c>
      <x:c r="J32" s="18" t="n">
        <x:f>-ACE_Input!X32*LN(H32)</x:f>
        <x:v>6.337256635855931</x:v>
      </x:c>
      <x:c r="K32" s="18" t="n">
        <x:f>ACE_Input!U32</x:f>
        <x:v>300</x:v>
      </x:c>
      <x:c r="L32" s="18" t="n">
        <x:f>K32*ACE_Input!V32</x:f>
        <x:v>75</x:v>
      </x:c>
    </x:row>
    <x:row r="33">
      <x:c r="A33" t="n">
        <x:f>1</x:f>
        <x:v>1</x:v>
      </x:c>
      <x:c r="B33" t="n">
        <x:f>ACE_Input!A33</x:f>
        <x:v>28</x:v>
      </x:c>
      <x:c r="C33" s="18" t="n">
        <x:f>MOD(Settings!$B$17*(C32),Settings!$B$18)</x:f>
        <x:v>1178006188</x:v>
      </x:c>
      <x:c r="D33" s="18" t="n">
        <x:f>MAX(C33,1)/Settings!$B$18</x:f>
        <x:v>0.548551878216002</x:v>
      </x:c>
      <x:c r="E33" s="18" t="n">
        <x:f>F33-F32</x:f>
        <x:v>6</x:v>
      </x:c>
      <x:c r="F33" s="18" t="n">
        <x:f>ACE_Input!D33</x:f>
        <x:v>268</x:v>
      </x:c>
      <x:c r="G33" s="18" t="n">
        <x:f>MOD(Settings!$B$17*(G32),Settings!$B$18)</x:f>
        <x:v>968329013</x:v>
      </x:c>
      <x:c r="H33" s="18" t="n">
        <x:f>MAX(G33,1)/Settings!$B$18</x:f>
        <x:v>0.45091333494098546</x:v>
      </x:c>
      <x:c r="I33" s="18" t="n">
        <x:f>-ACE_Input!W33*LN(H33)</x:f>
        <x:v>3.1859204797532823</x:v>
      </x:c>
      <x:c r="J33" s="18" t="n">
        <x:f>-ACE_Input!X33*LN(H33)</x:f>
        <x:v>9.557761439259847</x:v>
      </x:c>
      <x:c r="K33" s="18" t="n">
        <x:f>ACE_Input!U33</x:f>
        <x:v>300</x:v>
      </x:c>
      <x:c r="L33" s="18" t="n">
        <x:f>K33*ACE_Input!V33</x:f>
        <x:v>75</x:v>
      </x:c>
    </x:row>
    <x:row r="34">
      <x:c r="A34" t="n">
        <x:f>1</x:f>
        <x:v>1</x:v>
      </x:c>
      <x:c r="B34" t="n">
        <x:f>ACE_Input!A34</x:f>
        <x:v>29</x:v>
      </x:c>
      <x:c r="C34" s="18" t="n">
        <x:f>MOD(Settings!$B$17*(C33),Settings!$B$18)</x:f>
        <x:v>1098260023</x:v>
      </x:c>
      <x:c r="D34" s="18" t="n">
        <x:f>MAX(C34,1)/Settings!$B$18</x:f>
        <x:v>0.5114171763469545</x:v>
      </x:c>
      <x:c r="E34" s="18" t="n">
        <x:f>F34-F33</x:f>
        <x:v>5</x:v>
      </x:c>
      <x:c r="F34" s="18" t="n">
        <x:f>ACE_Input!D34</x:f>
        <x:v>273</x:v>
      </x:c>
      <x:c r="G34" s="18" t="n">
        <x:f>MOD(Settings!$B$17*(G33),Settings!$B$18)</x:f>
        <x:v>1074644525</x:v>
      </x:c>
      <x:c r="H34" s="18" t="n">
        <x:f>MAX(G34,1)/Settings!$B$18</x:f>
        <x:v>0.5004203531427404</x:v>
      </x:c>
      <x:c r="I34" s="18" t="n">
        <x:f>-ACE_Input!W34*LN(H34)</x:f>
        <x:v>2.769227309880207</x:v>
      </x:c>
      <x:c r="J34" s="18" t="n">
        <x:f>-ACE_Input!X34*LN(H34)</x:f>
        <x:v>8.307681929640621</x:v>
      </x:c>
      <x:c r="K34" s="18" t="n">
        <x:f>ACE_Input!U34</x:f>
        <x:v>300</x:v>
      </x:c>
      <x:c r="L34" s="18" t="n">
        <x:f>K34*ACE_Input!V34</x:f>
        <x:v>75</x:v>
      </x:c>
    </x:row>
    <x:row r="35">
      <x:c r="A35" t="n">
        <x:f>1</x:f>
        <x:v>1</x:v>
      </x:c>
      <x:c r="B35" t="n">
        <x:f>ACE_Input!A35</x:f>
        <x:v>30</x:v>
      </x:c>
      <x:c r="C35" s="18" t="n">
        <x:f>MOD(Settings!$B$17*(C34),Settings!$B$18)</x:f>
        <x:v>834260596</x:v>
      </x:c>
      <x:c r="D35" s="18" t="n">
        <x:f>MAX(C35,1)/Settings!$B$18</x:f>
        <x:v>0.3884828632643832</x:v>
      </x:c>
      <x:c r="E35" s="18" t="n">
        <x:f>F35-F34</x:f>
        <x:v>5</x:v>
      </x:c>
      <x:c r="F35" s="18" t="n">
        <x:f>ACE_Input!D35</x:f>
        <x:v>278</x:v>
      </x:c>
      <x:c r="G35" s="18" t="n">
        <x:f>MOD(Settings!$B$17*(G34),Settings!$B$18)</x:f>
        <x:v>1213060405</x:v>
      </x:c>
      <x:c r="H35" s="18" t="n">
        <x:f>MAX(G35,1)/Settings!$B$18</x:f>
        <x:v>0.5648752700373881</x:v>
      </x:c>
      <x:c r="I35" s="18" t="n">
        <x:f>-ACE_Input!W35*LN(H35)</x:f>
        <x:v>2.2846013328110595</x:v>
      </x:c>
      <x:c r="J35" s="18" t="n">
        <x:f>-ACE_Input!X35*LN(H35)</x:f>
        <x:v>6.853803998433179</x:v>
      </x:c>
      <x:c r="K35" s="18" t="n">
        <x:f>ACE_Input!U35</x:f>
        <x:v>300</x:v>
      </x:c>
      <x:c r="L35" s="18" t="n">
        <x:f>K35*ACE_Input!V35</x:f>
        <x:v>75</x:v>
      </x:c>
    </x:row>
    <x:row r="36">
      <x:c r="A36" t="n">
        <x:f>1</x:f>
        <x:v>1</x:v>
      </x:c>
      <x:c r="B36" t="n">
        <x:f>ACE_Input!A36</x:f>
        <x:v>31</x:v>
      </x:c>
      <x:c r="C36" s="18" t="n">
        <x:f>MOD(Settings!$B$17*(C35),Settings!$B$18)</x:f>
        <x:v>497105709</x:v>
      </x:c>
      <x:c r="D36" s="18" t="n">
        <x:f>MAX(C36,1)/Settings!$B$18</x:f>
        <x:v>0.23148288448875903</x:v>
      </x:c>
      <x:c r="E36" s="18" t="n">
        <x:f>F36-F35</x:f>
        <x:v>5</x:v>
      </x:c>
      <x:c r="F36" s="18" t="n">
        <x:f>ACE_Input!D36</x:f>
        <x:v>283</x:v>
      </x:c>
      <x:c r="G36" s="18" t="n">
        <x:f>MOD(Settings!$B$17*(G35),Settings!$B$18)</x:f>
        <x:v>1843965864</x:v>
      </x:c>
      <x:c r="H36" s="18" t="n">
        <x:f>MAX(G36,1)/Settings!$B$18</x:f>
        <x:v>0.858663518381614</x:v>
      </x:c>
      <x:c r="I36" s="18" t="n">
        <x:f>-ACE_Input!W36*LN(H36)</x:f>
        <x:v>0.6095125876550544</x:v>
      </x:c>
      <x:c r="J36" s="18" t="n">
        <x:f>-ACE_Input!X36*LN(H36)</x:f>
        <x:v>1.8285377629651633</x:v>
      </x:c>
      <x:c r="K36" s="18" t="n">
        <x:f>ACE_Input!U36</x:f>
        <x:v>300</x:v>
      </x:c>
      <x:c r="L36" s="18" t="n">
        <x:f>K36*ACE_Input!V36</x:f>
        <x:v>75</x:v>
      </x:c>
    </x:row>
    <x:row r="37">
      <x:c r="A37" t="n">
        <x:f>1</x:f>
        <x:v>1</x:v>
      </x:c>
      <x:c r="B37" t="n">
        <x:f>ACE_Input!A37</x:f>
        <x:v>32</x:v>
      </x:c>
      <x:c r="C37" s="18" t="n">
        <x:f>MOD(Settings!$B$17*(C36),Settings!$B$18)</x:f>
        <x:v>1144264333</x:v>
      </x:c>
      <x:c r="D37" s="18" t="n">
        <x:f>MAX(C37,1)/Settings!$B$18</x:f>
        <x:v>0.5328396025732344</x:v>
      </x:c>
      <x:c r="E37" s="18" t="n">
        <x:f>F37-F36</x:f>
        <x:v>5</x:v>
      </x:c>
      <x:c r="F37" s="18" t="n">
        <x:f>ACE_Input!D37</x:f>
        <x:v>288</x:v>
      </x:c>
      <x:c r="G37" s="18" t="n">
        <x:f>MOD(Settings!$B$17*(G36),Settings!$B$18)</x:f>
        <x:v>1197766391</x:v>
      </x:c>
      <x:c r="H37" s="18" t="n">
        <x:f>MAX(G37,1)/Settings!$B$18</x:f>
        <x:v>0.5577534397867291</x:v>
      </x:c>
      <x:c r="I37" s="18" t="n">
        <x:f>-ACE_Input!W37*LN(H37)</x:f>
        <x:v>2.335353113732237</x:v>
      </x:c>
      <x:c r="J37" s="18" t="n">
        <x:f>-ACE_Input!X37*LN(H37)</x:f>
        <x:v>7.0060593411967105</x:v>
      </x:c>
      <x:c r="K37" s="18" t="n">
        <x:f>ACE_Input!U37</x:f>
        <x:v>300</x:v>
      </x:c>
      <x:c r="L37" s="18" t="n">
        <x:f>K37*ACE_Input!V37</x:f>
        <x:v>75</x:v>
      </x:c>
    </x:row>
    <x:row r="38">
      <x:c r="A38" t="n">
        <x:f>1</x:f>
        <x:v>1</x:v>
      </x:c>
      <x:c r="B38" t="n">
        <x:f>ACE_Input!A38</x:f>
        <x:v>33</x:v>
      </x:c>
      <x:c r="C38" s="18" t="n">
        <x:f>MOD(Settings!$B$17*(C37),Settings!$B$18)</x:f>
        <x:v>934585846</x:v>
      </x:c>
      <x:c r="D38" s="18" t="n">
        <x:f>MAX(C38,1)/Settings!$B$18</x:f>
        <x:v>0.43520044835060856</x:v>
      </x:c>
      <x:c r="E38" s="18" t="n">
        <x:f>F38-F37</x:f>
        <x:v>5</x:v>
      </x:c>
      <x:c r="F38" s="18" t="n">
        <x:f>ACE_Input!D38</x:f>
        <x:v>293</x:v>
      </x:c>
      <x:c r="G38" s="18" t="n">
        <x:f>MOD(Settings!$B$17*(G37),Settings!$B$18)</x:f>
        <x:v>348026559</x:v>
      </x:c>
      <x:c r="H38" s="18" t="n">
        <x:f>MAX(G38,1)/Settings!$B$18</x:f>
        <x:v>0.16206249555668908</x:v>
      </x:c>
      <x:c r="I38" s="18" t="n">
        <x:f>-ACE_Input!W38*LN(H38)</x:f>
        <x:v>7.279092972402087</x:v>
      </x:c>
      <x:c r="J38" s="18" t="n">
        <x:f>-ACE_Input!X38*LN(H38)</x:f>
        <x:v>21.837278917206262</x:v>
      </x:c>
      <x:c r="K38" s="18" t="n">
        <x:f>ACE_Input!U38</x:f>
        <x:v>300</x:v>
      </x:c>
      <x:c r="L38" s="18" t="n">
        <x:f>K38*ACE_Input!V38</x:f>
        <x:v>75</x:v>
      </x:c>
    </x:row>
    <x:row r="39">
      <x:c r="A39" t="n">
        <x:f>1</x:f>
        <x:v>1</x:v>
      </x:c>
      <x:c r="B39" t="n">
        <x:f>ACE_Input!A39</x:f>
        <x:v>34</x:v>
      </x:c>
      <x:c r="C39" s="18" t="n">
        <x:f>MOD(Settings!$B$17*(C38),Settings!$B$18)</x:f>
        <x:v>888919564</x:v>
      </x:c>
      <x:c r="D39" s="18" t="n">
        <x:f>MAX(C39,1)/Settings!$B$18</x:f>
        <x:v>0.413935428678028</x:v>
      </x:c>
      <x:c r="E39" s="18" t="n">
        <x:f>F39-F38</x:f>
        <x:v>5</x:v>
      </x:c>
      <x:c r="F39" s="18" t="n">
        <x:f>ACE_Input!D39</x:f>
        <x:v>298</x:v>
      </x:c>
      <x:c r="G39" s="18" t="n">
        <x:f>MOD(Settings!$B$17*(G38),Settings!$B$18)</x:f>
        <x:v>1684406332</x:v>
      </x:c>
      <x:c r="H39" s="18" t="n">
        <x:f>MAX(G39,1)/Settings!$B$18</x:f>
        <x:v>0.7843628212736746</x:v>
      </x:c>
      <x:c r="I39" s="18" t="n">
        <x:f>-ACE_Input!W39*LN(H39)</x:f>
        <x:v>0.9715343337822901</x:v>
      </x:c>
      <x:c r="J39" s="18" t="n">
        <x:f>-ACE_Input!X39*LN(H39)</x:f>
        <x:v>2.9146030013468707</x:v>
      </x:c>
      <x:c r="K39" s="18" t="n">
        <x:f>ACE_Input!U39</x:f>
        <x:v>300</x:v>
      </x:c>
      <x:c r="L39" s="18" t="n">
        <x:f>K39*ACE_Input!V39</x:f>
        <x:v>75</x:v>
      </x:c>
    </x:row>
    <x:row r="40">
      <x:c r="A40" t="n">
        <x:f>1</x:f>
        <x:v>1</x:v>
      </x:c>
      <x:c r="B40" t="n">
        <x:f>ACE_Input!A40</x:f>
        <x:v>35</x:v>
      </x:c>
      <x:c r="C40" s="18" t="n">
        <x:f>MOD(Settings!$B$17*(C39),Settings!$B$18)</x:f>
        <x:v>27379969</x:v>
      </x:c>
      <x:c r="D40" s="18" t="n">
        <x:f>MAX(C40,1)/Settings!$B$18</x:f>
        <x:v>0.012749791616923078</x:v>
      </x:c>
      <x:c r="E40" s="18" t="n">
        <x:f>F40-F39</x:f>
        <x:v>5</x:v>
      </x:c>
      <x:c r="F40" s="18" t="n">
        <x:f>ACE_Input!D40</x:f>
        <x:v>303</x:v>
      </x:c>
      <x:c r="G40" s="18" t="n">
        <x:f>MOD(Settings!$B$17*(G39),Settings!$B$18)</x:f>
        <x:v>1687787170</x:v>
      </x:c>
      <x:c r="H40" s="18" t="n">
        <x:f>MAX(G40,1)/Settings!$B$18</x:f>
        <x:v>0.7859371466496666</x:v>
      </x:c>
      <x:c r="I40" s="18" t="n">
        <x:f>-ACE_Input!W40*LN(H40)</x:f>
        <x:v>0.9635138233798433</x:v>
      </x:c>
      <x:c r="J40" s="18" t="n">
        <x:f>-ACE_Input!X40*LN(H40)</x:f>
        <x:v>2.89054147013953</x:v>
      </x:c>
      <x:c r="K40" s="18" t="n">
        <x:f>ACE_Input!U40</x:f>
        <x:v>300</x:v>
      </x:c>
      <x:c r="L40" s="18" t="n">
        <x:f>K40*ACE_Input!V40</x:f>
        <x:v>75</x:v>
      </x:c>
    </x:row>
    <x:row r="41">
      <x:c r="A41" t="n">
        <x:f>1</x:f>
        <x:v>1</x:v>
      </x:c>
      <x:c r="B41" t="n">
        <x:f>ACE_Input!A41</x:f>
        <x:v>36</x:v>
      </x:c>
      <x:c r="C41" s="18" t="n">
        <x:f>MOD(Settings!$B$17*(C40),Settings!$B$18)</x:f>
        <x:v>613638525</x:v>
      </x:c>
      <x:c r="D41" s="18" t="n">
        <x:f>MAX(C41,1)/Settings!$B$18</x:f>
        <x:v>0.28574770562618396</x:v>
      </x:c>
      <x:c r="E41" s="18" t="n">
        <x:f>F41-F40</x:f>
        <x:v>5</x:v>
      </x:c>
      <x:c r="F41" s="18" t="n">
        <x:f>ACE_Input!D41</x:f>
        <x:v>308</x:v>
      </x:c>
      <x:c r="G41" s="18" t="n">
        <x:f>MOD(Settings!$B$17*(G40),Settings!$B$18)</x:f>
        <x:v>527472967</x:v>
      </x:c>
      <x:c r="H41" s="18" t="n">
        <x:f>MAX(G41,1)/Settings!$B$18</x:f>
        <x:v>0.24562374094763015</x:v>
      </x:c>
      <x:c r="I41" s="18" t="n">
        <x:f>-ACE_Input!W41*LN(H41)</x:f>
        <x:v>5.6158176891388205</x:v>
      </x:c>
      <x:c r="J41" s="18" t="n">
        <x:f>-ACE_Input!X41*LN(H41)</x:f>
        <x:v>16.84745306741646</x:v>
      </x:c>
      <x:c r="K41" s="18" t="n">
        <x:f>ACE_Input!U41</x:f>
        <x:v>300</x:v>
      </x:c>
      <x:c r="L41" s="18" t="n">
        <x:f>K41*ACE_Input!V41</x:f>
        <x:v>75</x:v>
      </x:c>
    </x:row>
    <x:row r="42">
      <x:c r="A42" t="n">
        <x:f>1</x:f>
        <x:v>1</x:v>
      </x:c>
      <x:c r="B42" t="n">
        <x:f>ACE_Input!A42</x:f>
        <x:v>37</x:v>
      </x:c>
      <x:c r="C42" s="18" t="n">
        <x:f>MOD(Settings!$B$17*(C41),Settings!$B$18)</x:f>
        <x:v>1206216781</x:v>
      </x:c>
      <x:c r="D42" s="18" t="n">
        <x:f>MAX(C42,1)/Settings!$B$18</x:f>
        <x:v>0.561688459274214</x:v>
      </x:c>
      <x:c r="E42" s="18" t="n">
        <x:f>F42-F41</x:f>
        <x:v>5</x:v>
      </x:c>
      <x:c r="F42" s="18" t="n">
        <x:f>ACE_Input!D42</x:f>
        <x:v>313</x:v>
      </x:c>
      <x:c r="G42" s="18" t="n">
        <x:f>MOD(Settings!$B$17*(G41),Settings!$B$18)</x:f>
        <x:v>425661553</x:v>
      </x:c>
      <x:c r="H42" s="18" t="n">
        <x:f>MAX(G42,1)/Settings!$B$18</x:f>
        <x:v>0.19821410681969212</x:v>
      </x:c>
      <x:c r="I42" s="18" t="n">
        <x:f>-ACE_Input!W42*LN(H42)</x:f>
        <x:v>6.473629939794204</x:v>
      </x:c>
      <x:c r="J42" s="18" t="n">
        <x:f>-ACE_Input!X42*LN(H42)</x:f>
        <x:v>19.420889819382612</x:v>
      </x:c>
      <x:c r="K42" s="18" t="n">
        <x:f>ACE_Input!U42</x:f>
        <x:v>300</x:v>
      </x:c>
      <x:c r="L42" s="18" t="n">
        <x:f>K42*ACE_Input!V42</x:f>
        <x:v>75</x:v>
      </x:c>
    </x:row>
    <x:row r="43">
      <x:c r="A43" t="n">
        <x:f>1</x:f>
        <x:v>1</x:v>
      </x:c>
      <x:c r="B43" t="n">
        <x:f>ACE_Input!A43</x:f>
        <x:v>38</x:v>
      </x:c>
      <x:c r="C43" s="18" t="n">
        <x:f>MOD(Settings!$B$17*(C42),Settings!$B$18)</x:f>
        <x:v>639810587</x:v>
      </x:c>
      <x:c r="D43" s="18" t="n">
        <x:f>MAX(C43,1)/Settings!$B$18</x:f>
        <x:v>0.2979350217142771</x:v>
      </x:c>
      <x:c r="E43" s="18" t="n">
        <x:f>F43-F42</x:f>
        <x:v>5</x:v>
      </x:c>
      <x:c r="F43" s="18" t="n">
        <x:f>ACE_Input!D43</x:f>
        <x:v>318</x:v>
      </x:c>
      <x:c r="G43" s="18" t="n">
        <x:f>MOD(Settings!$B$17*(G42),Settings!$B$18)</x:f>
        <x:v>825693114</x:v>
      </x:c>
      <x:c r="H43" s="18" t="n">
        <x:f>MAX(G43,1)/Settings!$B$18</x:f>
        <x:v>0.3844933185654196</x:v>
      </x:c>
      <x:c r="I43" s="18" t="n">
        <x:f>-ACE_Input!W43*LN(H43)</x:f>
        <x:v>3.823315468521645</x:v>
      </x:c>
      <x:c r="J43" s="18" t="n">
        <x:f>-ACE_Input!X43*LN(H43)</x:f>
        <x:v>11.469946405564935</x:v>
      </x:c>
      <x:c r="K43" s="18" t="n">
        <x:f>ACE_Input!U43</x:f>
        <x:v>300</x:v>
      </x:c>
      <x:c r="L43" s="18" t="n">
        <x:f>K43*ACE_Input!V43</x:f>
        <x:v>75</x:v>
      </x:c>
    </x:row>
    <x:row r="44">
      <x:c r="A44" t="n">
        <x:f>1</x:f>
        <x:v>1</x:v>
      </x:c>
      <x:c r="B44" t="n">
        <x:f>ACE_Input!A44</x:f>
        <x:v>39</x:v>
      </x:c>
      <x:c r="C44" s="18" t="n">
        <x:f>MOD(Settings!$B$17*(C43),Settings!$B$18)</x:f>
        <x:v>845915180</x:v>
      </x:c>
      <x:c r="D44" s="18" t="n">
        <x:f>MAX(C44,1)/Settings!$B$18</x:f>
        <x:v>0.3939099518553866</x:v>
      </x:c>
      <x:c r="E44" s="18" t="n">
        <x:f>F44-F43</x:f>
        <x:v>5</x:v>
      </x:c>
      <x:c r="F44" s="18" t="n">
        <x:f>ACE_Input!D44</x:f>
        <x:v>323</x:v>
      </x:c>
      <x:c r="G44" s="18" t="n">
        <x:f>MOD(Settings!$B$17*(G43),Settings!$B$18)</x:f>
        <x:v>384840084</x:v>
      </x:c>
      <x:c r="H44" s="18" t="n">
        <x:f>MAX(G44,1)/Settings!$B$18</x:f>
        <x:v>0.1792051290065074</x:v>
      </x:c>
      <x:c r="I44" s="18" t="n">
        <x:f>-ACE_Input!W44*LN(H44)</x:f>
        <x:v>6.876896628651202</x:v>
      </x:c>
      <x:c r="J44" s="18" t="n">
        <x:f>-ACE_Input!X44*LN(H44)</x:f>
        <x:v>20.630689885953604</x:v>
      </x:c>
      <x:c r="K44" s="18" t="n">
        <x:f>ACE_Input!U44</x:f>
        <x:v>300</x:v>
      </x:c>
      <x:c r="L44" s="18" t="n">
        <x:f>K44*ACE_Input!V44</x:f>
        <x:v>75</x:v>
      </x:c>
    </x:row>
    <x:row r="45">
      <x:c r="A45" t="n">
        <x:f>1</x:f>
        <x:v>1</x:v>
      </x:c>
      <x:c r="B45" t="n">
        <x:f>ACE_Input!A45</x:f>
        <x:v>40</x:v>
      </x:c>
      <x:c r="C45" s="18" t="n">
        <x:f>MOD(Settings!$B$17*(C44),Settings!$B$18)</x:f>
        <x:v>954687120</x:v>
      </x:c>
      <x:c r="D45" s="18" t="n">
        <x:f>MAX(C45,1)/Settings!$B$18</x:f>
        <x:v>0.44456083348233294</x:v>
      </x:c>
      <x:c r="E45" s="18" t="n">
        <x:f>F45-F44</x:f>
        <x:v>5</x:v>
      </x:c>
      <x:c r="F45" s="18" t="n">
        <x:f>ACE_Input!D45</x:f>
        <x:v>328</x:v>
      </x:c>
      <x:c r="G45" s="18" t="n">
        <x:f>MOD(Settings!$B$17*(G44),Settings!$B$18)</x:f>
        <x:v>1934030671</x:v>
      </x:c>
      <x:c r="H45" s="18" t="n">
        <x:f>MAX(G45,1)/Settings!$B$18</x:f>
        <x:v>0.9006032123698868</x:v>
      </x:c>
      <x:c r="I45" s="18" t="n">
        <x:f>-ACE_Input!W45*LN(H45)</x:f>
        <x:v>0.41876201679640374</x:v>
      </x:c>
      <x:c r="J45" s="18" t="n">
        <x:f>-ACE_Input!X45*LN(H45)</x:f>
        <x:v>1.2562860503892113</x:v>
      </x:c>
      <x:c r="K45" s="18" t="n">
        <x:f>ACE_Input!U45</x:f>
        <x:v>300</x:v>
      </x:c>
      <x:c r="L45" s="18" t="n">
        <x:f>K45*ACE_Input!V45</x:f>
        <x:v>75</x:v>
      </x:c>
    </x:row>
    <x:row r="46">
      <x:c r="A46" t="n">
        <x:f>1</x:f>
        <x:v>1</x:v>
      </x:c>
      <x:c r="B46" t="n">
        <x:f>ACE_Input!A46</x:f>
        <x:v>41</x:v>
      </x:c>
      <x:c r="C46" s="18" t="n">
        <x:f>MOD(Settings!$B$17*(C45),Settings!$B$18)</x:f>
        <x:v>1576099103</x:v>
      </x:c>
      <x:c r="D46" s="18" t="n">
        <x:f>MAX(C46,1)/Settings!$B$18</x:f>
        <x:v>0.7339283375693152</x:v>
      </x:c>
      <x:c r="E46" s="18" t="n">
        <x:f>F46-F45</x:f>
        <x:v>5</x:v>
      </x:c>
      <x:c r="F46" s="18" t="n">
        <x:f>ACE_Input!D46</x:f>
        <x:v>333</x:v>
      </x:c>
      <x:c r="G46" s="18" t="n">
        <x:f>MOD(Settings!$B$17*(G45),Settings!$B$18)</x:f>
        <x:v>941006505</x:v>
      </x:c>
      <x:c r="H46" s="18" t="n">
        <x:f>MAX(G46,1)/Settings!$B$18</x:f>
        <x:v>0.43819030068730486</x:v>
      </x:c>
      <x:c r="I46" s="18" t="n">
        <x:f>-ACE_Input!W46*LN(H46)</x:f>
        <x:v>3.300407946032889</x:v>
      </x:c>
      <x:c r="J46" s="18" t="n">
        <x:f>-ACE_Input!X46*LN(H46)</x:f>
        <x:v>9.901223838098666</x:v>
      </x:c>
      <x:c r="K46" s="18" t="n">
        <x:f>ACE_Input!U46</x:f>
        <x:v>300</x:v>
      </x:c>
      <x:c r="L46" s="18" t="n">
        <x:f>K46*ACE_Input!V46</x:f>
        <x:v>75</x:v>
      </x:c>
    </x:row>
    <x:row r="47">
      <x:c r="A47" t="n">
        <x:f>1</x:f>
        <x:v>1</x:v>
      </x:c>
      <x:c r="B47" t="n">
        <x:f>ACE_Input!A47</x:f>
        <x:v>42</x:v>
      </x:c>
      <x:c r="C47" s="18" t="n">
        <x:f>MOD(Settings!$B$17*(C46),Settings!$B$18)</x:f>
        <x:v>286838376</x:v>
      </x:c>
      <x:c r="D47" s="18" t="n">
        <x:f>MAX(C47,1)/Settings!$B$18</x:f>
        <x:v>0.1335695274796195</x:v>
      </x:c>
      <x:c r="E47" s="18" t="n">
        <x:f>F47-F46</x:f>
        <x:v>5</x:v>
      </x:c>
      <x:c r="F47" s="18" t="n">
        <x:f>ACE_Input!D47</x:f>
        <x:v>338</x:v>
      </x:c>
      <x:c r="G47" s="18" t="n">
        <x:f>MOD(Settings!$B$17*(G46),Settings!$B$18)</x:f>
        <x:v>1426753027</x:v>
      </x:c>
      <x:c r="H47" s="18" t="n">
        <x:f>MAX(G47,1)/Settings!$B$18</x:f>
        <x:v>0.6643836515324114</x:v>
      </x:c>
      <x:c r="I47" s="18" t="n">
        <x:f>-ACE_Input!W47*LN(H47)</x:f>
        <x:v>1.6355820316350236</x:v>
      </x:c>
      <x:c r="J47" s="18" t="n">
        <x:f>-ACE_Input!X47*LN(H47)</x:f>
        <x:v>4.9067460949050705</x:v>
      </x:c>
      <x:c r="K47" s="18" t="n">
        <x:f>ACE_Input!U47</x:f>
        <x:v>300</x:v>
      </x:c>
      <x:c r="L47" s="18" t="n">
        <x:f>K47*ACE_Input!V47</x:f>
        <x:v>75</x:v>
      </x:c>
    </x:row>
    <x:row r="48">
      <x:c r="A48" t="n">
        <x:f>1</x:f>
        <x:v>1</x:v>
      </x:c>
      <x:c r="B48" t="n">
        <x:f>ACE_Input!A48</x:f>
        <x:v>43</x:v>
      </x:c>
      <x:c r="C48" s="18" t="n">
        <x:f>MOD(Settings!$B$17*(C47),Settings!$B$18)</x:f>
        <x:v>1939281564</x:v>
      </x:c>
      <x:c r="D48" s="18" t="n">
        <x:f>MAX(C48,1)/Settings!$B$18</x:f>
        <x:v>0.9030483499649206</x:v>
      </x:c>
      <x:c r="E48" s="18" t="n">
        <x:f>F48-F47</x:f>
        <x:v>5</x:v>
      </x:c>
      <x:c r="F48" s="18" t="n">
        <x:f>ACE_Input!D48</x:f>
        <x:v>343</x:v>
      </x:c>
      <x:c r="G48" s="18" t="n">
        <x:f>MOD(Settings!$B$17*(G47),Settings!$B$18)</x:f>
        <x:v>635722387</x:v>
      </x:c>
      <x:c r="H48" s="18" t="n">
        <x:f>MAX(G48,1)/Settings!$B$18</x:f>
        <x:v>0.29603130523861915</x:v>
      </x:c>
      <x:c r="I48" s="18" t="n">
        <x:f>-ACE_Input!W48*LN(H48)</x:f>
        <x:v>4.869160277236359</x:v>
      </x:c>
      <x:c r="J48" s="18" t="n">
        <x:f>-ACE_Input!X48*LN(H48)</x:f>
        <x:v>14.607480831709077</x:v>
      </x:c>
      <x:c r="K48" s="18" t="n">
        <x:f>ACE_Input!U48</x:f>
        <x:v>300</x:v>
      </x:c>
      <x:c r="L48" s="18" t="n">
        <x:f>K48*ACE_Input!V48</x:f>
        <x:v>75</x:v>
      </x:c>
    </x:row>
    <x:row r="49">
      <x:c r="A49" t="n">
        <x:f>1</x:f>
        <x:v>1</x:v>
      </x:c>
      <x:c r="B49" t="n">
        <x:f>ACE_Input!A49</x:f>
        <x:v>44</x:v>
      </x:c>
      <x:c r="C49" s="18" t="n">
        <x:f>MOD(Settings!$B$17*(C48),Settings!$B$18)</x:f>
        <x:v>1145935629</x:v>
      </x:c>
      <x:c r="D49" s="18" t="n">
        <x:f>MAX(C49,1)/Settings!$B$18</x:f>
        <x:v>0.5336178604204291</x:v>
      </x:c>
      <x:c r="E49" s="18" t="n">
        <x:f>F49-F48</x:f>
        <x:v>5</x:v>
      </x:c>
      <x:c r="F49" s="18" t="n">
        <x:f>ACE_Input!D49</x:f>
        <x:v>348</x:v>
      </x:c>
      <x:c r="G49" s="18" t="n">
        <x:f>MOD(Settings!$B$17*(G48),Settings!$B$18)</x:f>
        <x:v>855014484</x:v>
      </x:c>
      <x:c r="H49" s="18" t="n">
        <x:f>MAX(G49,1)/Settings!$B$18</x:f>
        <x:v>0.3981471454716041</x:v>
      </x:c>
      <x:c r="I49" s="18" t="n">
        <x:f>-ACE_Input!W49*LN(H49)</x:f>
        <x:v>3.683734519136872</x:v>
      </x:c>
      <x:c r="J49" s="18" t="n">
        <x:f>-ACE_Input!X49*LN(H49)</x:f>
        <x:v>11.051203557410616</x:v>
      </x:c>
      <x:c r="K49" s="18" t="n">
        <x:f>ACE_Input!U49</x:f>
        <x:v>300</x:v>
      </x:c>
      <x:c r="L49" s="18" t="n">
        <x:f>K49*ACE_Input!V49</x:f>
        <x:v>75</x:v>
      </x:c>
    </x:row>
    <x:row r="50">
      <x:c r="A50" t="n">
        <x:f>1</x:f>
        <x:v>1</x:v>
      </x:c>
      <x:c r="B50" t="n">
        <x:f>ACE_Input!A50</x:f>
        <x:v>45</x:v>
      </x:c>
      <x:c r="C50" s="18" t="n">
        <x:f>MOD(Settings!$B$17*(C49),Settings!$B$18)</x:f>
        <x:v>1106770307</x:v>
      </x:c>
      <x:c r="D50" s="18" t="n">
        <x:f>MAX(C50,1)/Settings!$B$18</x:f>
        <x:v>0.5153800861515944</x:v>
      </x:c>
      <x:c r="E50" s="18" t="n">
        <x:f>F50-F49</x:f>
        <x:v>6</x:v>
      </x:c>
      <x:c r="F50" s="18" t="n">
        <x:f>ACE_Input!D50</x:f>
        <x:v>354</x:v>
      </x:c>
      <x:c r="G50" s="18" t="n">
        <x:f>MOD(Settings!$B$17*(G49),Settings!$B$18)</x:f>
        <x:v>1415350511</x:v>
      </x:c>
      <x:c r="H50" s="18" t="n">
        <x:f>MAX(G50,1)/Settings!$B$18</x:f>
        <x:v>0.6590739412508317</x:v>
      </x:c>
      <x:c r="I50" s="18" t="n">
        <x:f>-ACE_Input!W50*LN(H50)</x:f>
        <x:v>1.6676781942890417</x:v>
      </x:c>
      <x:c r="J50" s="18" t="n">
        <x:f>-ACE_Input!X50*LN(H50)</x:f>
        <x:v>5.003034582867125</x:v>
      </x:c>
      <x:c r="K50" s="18" t="n">
        <x:f>ACE_Input!U50</x:f>
        <x:v>300</x:v>
      </x:c>
      <x:c r="L50" s="18" t="n">
        <x:f>K50*ACE_Input!V50</x:f>
        <x:v>75</x:v>
      </x:c>
    </x:row>
    <x:row r="51">
      <x:c r="A51" t="n">
        <x:f>1</x:f>
        <x:v>1</x:v>
      </x:c>
      <x:c r="B51" t="n">
        <x:f>ACE_Input!A51</x:f>
        <x:v>46</x:v>
      </x:c>
      <x:c r="C51" s="18" t="n">
        <x:f>MOD(Settings!$B$17*(C50),Settings!$B$18)</x:f>
        <x:v>2132683082</x:v>
      </x:c>
      <x:c r="D51" s="18" t="n">
        <x:f>MAX(C51,1)/Settings!$B$18</x:f>
        <x:v>0.9931079498460088</x:v>
      </x:c>
      <x:c r="E51" s="18" t="n">
        <x:f>F51-F50</x:f>
        <x:v>5</x:v>
      </x:c>
      <x:c r="F51" s="18" t="n">
        <x:f>ACE_Input!D51</x:f>
        <x:v>359</x:v>
      </x:c>
      <x:c r="G51" s="18" t="n">
        <x:f>MOD(Settings!$B$17*(G50),Settings!$B$18)</x:f>
        <x:v>119680558</x:v>
      </x:c>
      <x:c r="H51" s="18" t="n">
        <x:f>MAX(G51,1)/Settings!$B$18</x:f>
        <x:v>0.05573060272994013</x:v>
      </x:c>
      <x:c r="I51" s="18" t="n">
        <x:f>-ACE_Input!W51*LN(H51)</x:f>
        <x:v>11.548903449119665</x:v>
      </x:c>
      <x:c r="J51" s="18" t="n">
        <x:f>-ACE_Input!X51*LN(H51)</x:f>
        <x:v>34.646710347359</x:v>
      </x:c>
      <x:c r="K51" s="18" t="n">
        <x:f>ACE_Input!U51</x:f>
        <x:v>300</x:v>
      </x:c>
      <x:c r="L51" s="18" t="n">
        <x:f>K51*ACE_Input!V51</x:f>
        <x:v>75</x:v>
      </x:c>
    </x:row>
    <x:row r="52">
      <x:c r="A52" t="n">
        <x:f>1</x:f>
        <x:v>1</x:v>
      </x:c>
      <x:c r="B52" t="n">
        <x:f>ACE_Input!A52</x:f>
        <x:v>47</x:v>
      </x:c>
      <x:c r="C52" s="18" t="n">
        <x:f>MOD(Settings!$B$17*(C51),Settings!$B$18)</x:f>
        <x:v>355007097</x:v>
      </x:c>
      <x:c r="D52" s="18" t="n">
        <x:f>MAX(C52,1)/Settings!$B$18</x:f>
        <x:v>0.16531306186938335</x:v>
      </x:c>
      <x:c r="E52" s="18" t="n">
        <x:f>F52-F51</x:f>
        <x:v>5</x:v>
      </x:c>
      <x:c r="F52" s="18" t="n">
        <x:f>ACE_Input!D52</x:f>
        <x:v>364</x:v>
      </x:c>
      <x:c r="G52" s="18" t="n">
        <x:f>MOD(Settings!$B$17*(G51),Settings!$B$18)</x:f>
        <x:v>1426444714</x:v>
      </x:c>
      <x:c r="H52" s="18" t="n">
        <x:f>MAX(G52,1)/Settings!$B$18</x:f>
        <x:v>0.6642400821038709</x:v>
      </x:c>
      <x:c r="I52" s="18" t="n">
        <x:f>-ACE_Input!W52*LN(H52)</x:f>
        <x:v>1.6364465016905534</x:v>
      </x:c>
      <x:c r="J52" s="18" t="n">
        <x:f>-ACE_Input!X52*LN(H52)</x:f>
        <x:v>4.90933950507166</x:v>
      </x:c>
      <x:c r="K52" s="18" t="n">
        <x:f>ACE_Input!U52</x:f>
        <x:v>300</x:v>
      </x:c>
      <x:c r="L52" s="18" t="n">
        <x:f>K52*ACE_Input!V52</x:f>
        <x:v>75</x:v>
      </x:c>
    </x:row>
    <x:row r="53">
      <x:c r="A53" t="n">
        <x:f>1</x:f>
        <x:v>1</x:v>
      </x:c>
      <x:c r="B53" t="n">
        <x:f>ACE_Input!A53</x:f>
        <x:v>48</x:v>
      </x:c>
      <x:c r="C53" s="18" t="n">
        <x:f>MOD(Settings!$B$17*(C52),Settings!$B$18)</x:f>
        <x:v>894707913</x:v>
      </x:c>
      <x:c r="D53" s="18" t="n">
        <x:f>MAX(C53,1)/Settings!$B$18</x:f>
        <x:v>0.41663083872600964</x:v>
      </x:c>
      <x:c r="E53" s="18" t="n">
        <x:f>F53-F52</x:f>
        <x:v>5</x:v>
      </x:c>
      <x:c r="F53" s="18" t="n">
        <x:f>ACE_Input!D53</x:f>
        <x:v>369</x:v>
      </x:c>
      <x:c r="G53" s="18" t="n">
        <x:f>MOD(Settings!$B$17*(G52),Settings!$B$18)</x:f>
        <x:v>1896356737</x:v>
      </x:c>
      <x:c r="H53" s="18" t="n">
        <x:f>MAX(G53,1)/Settings!$B$18</x:f>
        <x:v>0.8830599197573308</x:v>
      </x:c>
      <x:c r="I53" s="18" t="n">
        <x:f>-ACE_Input!W53*LN(H53)</x:f>
        <x:v>0.49744888554275796</x:v>
      </x:c>
      <x:c r="J53" s="18" t="n">
        <x:f>-ACE_Input!X53*LN(H53)</x:f>
        <x:v>1.492346656628274</x:v>
      </x:c>
      <x:c r="K53" s="18" t="n">
        <x:f>ACE_Input!U53</x:f>
        <x:v>300</x:v>
      </x:c>
      <x:c r="L53" s="18" t="n">
        <x:f>K53*ACE_Input!V53</x:f>
        <x:v>75</x:v>
      </x:c>
    </x:row>
    <x:row r="54">
      <x:c r="A54" t="n">
        <x:f>1</x:f>
        <x:v>1</x:v>
      </x:c>
      <x:c r="B54" t="n">
        <x:f>ACE_Input!A54</x:f>
        <x:v>49</x:v>
      </x:c>
      <x:c r="C54" s="18" t="n">
        <x:f>MOD(Settings!$B$17*(C53),Settings!$B$18)</x:f>
        <x:v>675397497</x:v>
      </x:c>
      <x:c r="D54" s="18" t="n">
        <x:f>MAX(C54,1)/Settings!$B$18</x:f>
        <x:v>0.3145064680438984</x:v>
      </x:c>
      <x:c r="E54" s="18" t="n">
        <x:f>F54-F53</x:f>
        <x:v>5</x:v>
      </x:c>
      <x:c r="F54" s="18" t="n">
        <x:f>ACE_Input!D54</x:f>
        <x:v>374</x:v>
      </x:c>
      <x:c r="G54" s="18" t="n">
        <x:f>MOD(Settings!$B$17*(G53),Settings!$B$18)</x:f>
        <x:v>1262873632</x:v>
      </x:c>
      <x:c r="H54" s="18" t="n">
        <x:f>MAX(G54,1)/Settings!$B$18</x:f>
        <x:v>0.5880713614579622</x:v>
      </x:c>
      <x:c r="I54" s="18" t="n">
        <x:f>-ACE_Input!W54*LN(H54)</x:f>
        <x:v>2.1236279016946433</x:v>
      </x:c>
      <x:c r="J54" s="18" t="n">
        <x:f>-ACE_Input!X54*LN(H54)</x:f>
        <x:v>6.37088370508393</x:v>
      </x:c>
      <x:c r="K54" s="18" t="n">
        <x:f>ACE_Input!U54</x:f>
        <x:v>300</x:v>
      </x:c>
      <x:c r="L54" s="18" t="n">
        <x:f>K54*ACE_Input!V54</x:f>
        <x:v>75</x:v>
      </x:c>
    </x:row>
    <x:row r="55">
      <x:c r="A55" t="n">
        <x:f>1</x:f>
        <x:v>1</x:v>
      </x:c>
      <x:c r="B55" t="n">
        <x:f>ACE_Input!A55</x:f>
        <x:v>50</x:v>
      </x:c>
      <x:c r="C55" s="18" t="n">
        <x:f>MOD(Settings!$B$17*(C54),Settings!$B$18)</x:f>
        <x:v>1954657684</x:v>
      </x:c>
      <x:c r="D55" s="18" t="n">
        <x:f>MAX(C55,1)/Settings!$B$18</x:f>
        <x:v>0.9102084138012531</x:v>
      </x:c>
      <x:c r="E55" s="18" t="n">
        <x:f>F55-F54</x:f>
        <x:v>5</x:v>
      </x:c>
      <x:c r="F55" s="18" t="n">
        <x:f>ACE_Input!D55</x:f>
        <x:v>379</x:v>
      </x:c>
      <x:c r="G55" s="18" t="n">
        <x:f>MOD(Settings!$B$17*(G54),Settings!$B$18)</x:f>
        <x:v>1536249723</x:v>
      </x:c>
      <x:c r="H55" s="18" t="n">
        <x:f>MAX(G55,1)/Settings!$B$18</x:f>
        <x:v>0.7153720239714589</x:v>
      </x:c>
      <x:c r="I55" s="18" t="n">
        <x:f>-ACE_Input!W55*LN(H55)</x:f>
        <x:v>1.3398102334293411</x:v>
      </x:c>
      <x:c r="J55" s="18" t="n">
        <x:f>-ACE_Input!X55*LN(H55)</x:f>
        <x:v>4.019430700288023</x:v>
      </x:c>
      <x:c r="K55" s="18" t="n">
        <x:f>ACE_Input!U55</x:f>
        <x:v>300</x:v>
      </x:c>
      <x:c r="L55" s="18" t="n">
        <x:f>K55*ACE_Input!V55</x:f>
        <x:v>75</x:v>
      </x:c>
    </x:row>
    <x:row r="56">
      <x:c r="A56" t="n">
        <x:f>1</x:f>
        <x:v>1</x:v>
      </x:c>
      <x:c r="B56" t="n">
        <x:f>ACE_Input!A56</x:f>
        <x:v>51</x:v>
      </x:c>
      <x:c r="C56" s="18" t="n">
        <x:f>MOD(Settings!$B$17*(C55),Settings!$B$18)</x:f>
        <x:v>1874346829</x:v>
      </x:c>
      <x:c r="D56" s="18" t="n">
        <x:f>MAX(C56,1)/Settings!$B$18</x:f>
        <x:v>0.8728107576597532</x:v>
      </x:c>
      <x:c r="E56" s="18" t="n">
        <x:f>F56-F55</x:f>
        <x:v>5</x:v>
      </x:c>
      <x:c r="F56" s="18" t="n">
        <x:f>ACE_Input!D56</x:f>
        <x:v>384</x:v>
      </x:c>
      <x:c r="G56" s="18" t="n">
        <x:f>MOD(Settings!$B$17*(G55),Settings!$B$18)</x:f>
        <x:v>553206580</x:v>
      </x:c>
      <x:c r="H56" s="18" t="n">
        <x:f>MAX(G56,1)/Settings!$B$18</x:f>
        <x:v>0.2576068883098694</x:v>
      </x:c>
      <x:c r="I56" s="18" t="n">
        <x:f>-ACE_Input!W56*LN(H56)</x:f>
        <x:v>5.425282179104443</x:v>
      </x:c>
      <x:c r="J56" s="18" t="n">
        <x:f>-ACE_Input!X56*LN(H56)</x:f>
        <x:v>16.27584653731333</x:v>
      </x:c>
      <x:c r="K56" s="18" t="n">
        <x:f>ACE_Input!U56</x:f>
        <x:v>300</x:v>
      </x:c>
      <x:c r="L56" s="18" t="n">
        <x:f>K56*ACE_Input!V56</x:f>
        <x:v>75</x:v>
      </x:c>
    </x:row>
    <x:row r="57">
      <x:c r="A57" t="n">
        <x:f>1</x:f>
        <x:v>1</x:v>
      </x:c>
      <x:c r="B57" t="n">
        <x:f>ACE_Input!A57</x:f>
        <x:v>52</x:v>
      </x:c>
      <x:c r="C57" s="18" t="n">
        <x:f>MOD(Settings!$B$17*(C56),Settings!$B$18)</x:f>
        <x:v>709537160</x:v>
      </x:c>
      <x:c r="D57" s="18" t="n">
        <x:f>MAX(C57,1)/Settings!$B$18</x:f>
        <x:v>0.33040398747213373</x:v>
      </x:c>
      <x:c r="E57" s="18" t="n">
        <x:f>F57-F56</x:f>
        <x:v>5</x:v>
      </x:c>
      <x:c r="F57" s="18" t="n">
        <x:f>ACE_Input!D57</x:f>
        <x:v>389</x:v>
      </x:c>
      <x:c r="G57" s="18" t="n">
        <x:f>MOD(Settings!$B$17*(G56),Settings!$B$18)</x:f>
        <x:v>1286282197</x:v>
      </x:c>
      <x:c r="H57" s="18" t="n">
        <x:f>MAX(G57,1)/Settings!$B$18</x:f>
        <x:v>0.5989718239749651</x:v>
      </x:c>
      <x:c r="I57" s="18" t="n">
        <x:f>-ACE_Input!W57*LN(H57)</x:f>
        <x:v>2.0501628816486126</x:v>
      </x:c>
      <x:c r="J57" s="18" t="n">
        <x:f>-ACE_Input!X57*LN(H57)</x:f>
        <x:v>6.150488644945838</x:v>
      </x:c>
      <x:c r="K57" s="18" t="n">
        <x:f>ACE_Input!U57</x:f>
        <x:v>300</x:v>
      </x:c>
      <x:c r="L57" s="18" t="n">
        <x:f>K57*ACE_Input!V57</x:f>
        <x:v>75</x:v>
      </x:c>
    </x:row>
    <x:row r="58">
      <x:c r="A58" t="n">
        <x:f>1</x:f>
        <x:v>1</x:v>
      </x:c>
      <x:c r="B58" t="n">
        <x:f>ACE_Input!A58</x:f>
        <x:v>53</x:v>
      </x:c>
      <x:c r="C58" s="18" t="n">
        <x:f>MOD(Settings!$B$17*(C57),Settings!$B$18)</x:f>
        <x:v>214356329</x:v>
      </x:c>
      <x:c r="D58" s="18" t="n">
        <x:f>MAX(C58,1)/Settings!$B$18</x:f>
        <x:v>0.0998174441511824</x:v>
      </x:c>
      <x:c r="E58" s="18" t="n">
        <x:f>F58-F57</x:f>
        <x:v>5</x:v>
      </x:c>
      <x:c r="F58" s="18" t="n">
        <x:f>ACE_Input!D58</x:f>
        <x:v>394</x:v>
      </x:c>
      <x:c r="G58" s="18" t="n">
        <x:f>MOD(Settings!$B$17*(G57),Settings!$B$18)</x:f>
        <x:v>1974494277</x:v>
      </x:c>
      <x:c r="H58" s="18" t="n">
        <x:f>MAX(G58,1)/Settings!$B$18</x:f>
        <x:v>0.9194455472377341</x:v>
      </x:c>
      <x:c r="I58" s="18" t="n">
        <x:f>-ACE_Input!W58*LN(H58)</x:f>
        <x:v>0.33593782664468314</x:v>
      </x:c>
      <x:c r="J58" s="18" t="n">
        <x:f>-ACE_Input!X58*LN(H58)</x:f>
        <x:v>1.0078134799340495</x:v>
      </x:c>
      <x:c r="K58" s="18" t="n">
        <x:f>ACE_Input!U58</x:f>
        <x:v>300</x:v>
      </x:c>
      <x:c r="L58" s="18" t="n">
        <x:f>K58*ACE_Input!V58</x:f>
        <x:v>75</x:v>
      </x:c>
    </x:row>
    <x:row r="59">
      <x:c r="A59" t="n">
        <x:f>1</x:f>
        <x:v>1</x:v>
      </x:c>
      <x:c r="B59" t="n">
        <x:f>ACE_Input!A59</x:f>
        <x:v>54</x:v>
      </x:c>
      <x:c r="C59" s="18" t="n">
        <x:f>MOD(Settings!$B$17*(C58),Settings!$B$18)</x:f>
        <x:v>1356745484</x:v>
      </x:c>
      <x:c r="D59" s="18" t="n">
        <x:f>MAX(C59,1)/Settings!$B$18</x:f>
        <x:v>0.6317838489225991</x:v>
      </x:c>
      <x:c r="E59" s="18" t="n">
        <x:f>F59-F58</x:f>
        <x:v>5</x:v>
      </x:c>
      <x:c r="F59" s="18" t="n">
        <x:f>ACE_Input!D59</x:f>
        <x:v>399</x:v>
      </x:c>
      <x:c r="G59" s="18" t="n">
        <x:f>MOD(Settings!$B$17*(G58),Settings!$B$18)</x:f>
        <x:v>260516448</x:v>
      </x:c>
      <x:c r="H59" s="18" t="n">
        <x:f>MAX(G59,1)/Settings!$B$18</x:f>
        <x:v>0.12131242459701022</x:v>
      </x:c>
      <x:c r="I59" s="18" t="n">
        <x:f>-ACE_Input!W59*LN(H59)</x:f>
        <x:v>8.43754415845215</x:v>
      </x:c>
      <x:c r="J59" s="18" t="n">
        <x:f>-ACE_Input!X59*LN(H59)</x:f>
        <x:v>25.312632475356452</x:v>
      </x:c>
      <x:c r="K59" s="18" t="n">
        <x:f>ACE_Input!U59</x:f>
        <x:v>300</x:v>
      </x:c>
      <x:c r="L59" s="18" t="n">
        <x:f>K59*ACE_Input!V59</x:f>
        <x:v>75</x:v>
      </x:c>
    </x:row>
    <x:row r="60">
      <x:c r="A60" t="n">
        <x:f>1</x:f>
        <x:v>1</x:v>
      </x:c>
      <x:c r="B60" t="n">
        <x:f>ACE_Input!A60</x:f>
        <x:v>55</x:v>
      </x:c>
      <x:c r="C60" s="18" t="n">
        <x:f>MOD(Settings!$B$17*(C59),Settings!$B$18)</x:f>
        <x:v>839985742</x:v>
      </x:c>
      <x:c r="D60" s="18" t="n">
        <x:f>MAX(C60,1)/Settings!$B$18</x:f>
        <x:v>0.3911488421220094</x:v>
      </x:c>
      <x:c r="E60" s="18" t="n">
        <x:f>F60-F59</x:f>
        <x:v>5</x:v>
      </x:c>
      <x:c r="F60" s="18" t="n">
        <x:f>ACE_Input!D60</x:f>
        <x:v>404</x:v>
      </x:c>
      <x:c r="G60" s="18" t="n">
        <x:f>MOD(Settings!$B$17*(G59),Settings!$B$18)</x:f>
        <x:v>1928268950</x:v>
      </x:c>
      <x:c r="H60" s="18" t="n">
        <x:f>MAX(G60,1)/Settings!$B$18</x:f>
        <x:v>0.8979202019506693</x:v>
      </x:c>
      <x:c r="I60" s="18" t="n">
        <x:f>-ACE_Input!W60*LN(H60)</x:f>
        <x:v>0.43069630639479056</x:v>
      </x:c>
      <x:c r="J60" s="18" t="n">
        <x:f>-ACE_Input!X60*LN(H60)</x:f>
        <x:v>1.2920889191843716</x:v>
      </x:c>
      <x:c r="K60" s="18" t="n">
        <x:f>ACE_Input!U60</x:f>
        <x:v>300</x:v>
      </x:c>
      <x:c r="L60" s="18" t="n">
        <x:f>K60*ACE_Input!V60</x:f>
        <x:v>75</x:v>
      </x:c>
    </x:row>
    <x:row r="61">
      <x:c r="A61" t="n">
        <x:f>1</x:f>
        <x:v>1</x:v>
      </x:c>
      <x:c r="B61" t="n">
        <x:f>ACE_Input!A61</x:f>
        <x:v>56</x:v>
      </x:c>
      <x:c r="C61" s="18" t="n">
        <x:f>MOD(Settings!$B$17*(C60),Settings!$B$18)</x:f>
        <x:v>82870416</x:v>
      </x:c>
      <x:c r="D61" s="18" t="n">
        <x:f>MAX(C61,1)/Settings!$B$18</x:f>
        <x:v>0.03858954461225753</x:v>
      </x:c>
      <x:c r="E61" s="18" t="n">
        <x:f>F61-F60</x:f>
        <x:v>5</x:v>
      </x:c>
      <x:c r="F61" s="18" t="n">
        <x:f>ACE_Input!D61</x:f>
        <x:v>409</x:v>
      </x:c>
      <x:c r="G61" s="18" t="n">
        <x:f>MOD(Settings!$B$17*(G60),Settings!$B$18)</x:f>
        <x:v>740525773</x:v>
      </x:c>
      <x:c r="H61" s="18" t="n">
        <x:f>MAX(G61,1)/Settings!$B$18</x:f>
        <x:v>0.34483418490031464</x:v>
      </x:c>
      <x:c r="I61" s="18" t="n">
        <x:f>-ACE_Input!W61*LN(H61)</x:f>
        <x:v>4.258766403858443</x:v>
      </x:c>
      <x:c r="J61" s="18" t="n">
        <x:f>-ACE_Input!X61*LN(H61)</x:f>
        <x:v>12.77629921157533</x:v>
      </x:c>
      <x:c r="K61" s="18" t="n">
        <x:f>ACE_Input!U61</x:f>
        <x:v>300</x:v>
      </x:c>
      <x:c r="L61" s="18" t="n">
        <x:f>K61*ACE_Input!V61</x:f>
        <x:v>75</x:v>
      </x:c>
    </x:row>
    <x:row r="62">
      <x:c r="A62" t="n">
        <x:f>1</x:f>
        <x:v>1</x:v>
      </x:c>
      <x:c r="B62" t="n">
        <x:f>ACE_Input!A62</x:f>
        <x:v>57</x:v>
      </x:c>
      <x:c r="C62" s="18" t="n">
        <x:f>MOD(Settings!$B$17*(C61),Settings!$B$18)</x:f>
        <x:v>1233678456</x:v>
      </x:c>
      <x:c r="D62" s="18" t="n">
        <x:f>MAX(C62,1)/Settings!$B$18</x:f>
        <x:v>0.5744762982122955</x:v>
      </x:c>
      <x:c r="E62" s="18" t="n">
        <x:f>F62-F61</x:f>
        <x:v>5</x:v>
      </x:c>
      <x:c r="F62" s="18" t="n">
        <x:f>ACE_Input!D62</x:f>
        <x:v>414</x:v>
      </x:c>
      <x:c r="G62" s="18" t="n">
        <x:f>MOD(Settings!$B$17*(G61),Settings!$B$18)</x:f>
        <x:v>1348932446</x:v>
      </x:c>
      <x:c r="H62" s="18" t="n">
        <x:f>MAX(G62,1)/Settings!$B$18</x:f>
        <x:v>0.6281456195880406</x:v>
      </x:c>
      <x:c r="I62" s="18" t="n">
        <x:f>-ACE_Input!W62*LN(H62)</x:f>
        <x:v>1.8599330442746265</x:v>
      </x:c>
      <x:c r="J62" s="18" t="n">
        <x:f>-ACE_Input!X62*LN(H62)</x:f>
        <x:v>5.579799132823879</x:v>
      </x:c>
      <x:c r="K62" s="18" t="n">
        <x:f>ACE_Input!U62</x:f>
        <x:v>300</x:v>
      </x:c>
      <x:c r="L62" s="18" t="n">
        <x:f>K62*ACE_Input!V62</x:f>
        <x:v>75</x:v>
      </x:c>
    </x:row>
    <x:row r="63">
      <x:c r="A63" t="n">
        <x:f>1</x:f>
        <x:v>1</x:v>
      </x:c>
      <x:c r="B63" t="n">
        <x:f>ACE_Input!A63</x:f>
        <x:v>58</x:v>
      </x:c>
      <x:c r="C63" s="18" t="n">
        <x:f>MOD(Settings!$B$17*(C62),Settings!$B$18)</x:f>
        <x:v>479198207</x:v>
      </x:c>
      <x:c r="D63" s="18" t="n">
        <x:f>MAX(C63,1)/Settings!$B$18</x:f>
        <x:v>0.22314405405109006</x:v>
      </x:c>
      <x:c r="E63" s="18" t="n">
        <x:f>F63-F62</x:f>
        <x:v>5</x:v>
      </x:c>
      <x:c r="F63" s="18" t="n">
        <x:f>ACE_Input!D63</x:f>
        <x:v>419</x:v>
      </x:c>
      <x:c r="G63" s="18" t="n">
        <x:f>MOD(Settings!$B$17*(G62),Settings!$B$18)</x:f>
        <x:v>522758543</x:v>
      </x:c>
      <x:c r="H63" s="18" t="n">
        <x:f>MAX(G63,1)/Settings!$B$18</x:f>
        <x:v>0.24342841619785335</x:v>
      </x:c>
      <x:c r="I63" s="18" t="n">
        <x:f>-ACE_Input!W63*LN(H63)</x:f>
        <x:v>5.651729433333069</x:v>
      </x:c>
      <x:c r="J63" s="18" t="n">
        <x:f>-ACE_Input!X63*LN(H63)</x:f>
        <x:v>16.955188299999207</x:v>
      </x:c>
      <x:c r="K63" s="18" t="n">
        <x:f>ACE_Input!U63</x:f>
        <x:v>300</x:v>
      </x:c>
      <x:c r="L63" s="18" t="n">
        <x:f>K63*ACE_Input!V63</x:f>
        <x:v>75</x:v>
      </x:c>
    </x:row>
    <x:row r="64">
      <x:c r="A64" t="n">
        <x:f>1</x:f>
        <x:v>1</x:v>
      </x:c>
      <x:c r="B64" t="n">
        <x:f>ACE_Input!A64</x:f>
        <x:v>59</x:v>
      </x:c>
      <x:c r="C64" s="18" t="n">
        <x:f>MOD(Settings!$B$17*(C63),Settings!$B$18)</x:f>
        <x:v>820588799</x:v>
      </x:c>
      <x:c r="D64" s="18" t="n">
        <x:f>MAX(C64,1)/Settings!$B$18</x:f>
        <x:v>0.38211643667058853</x:v>
      </x:c>
      <x:c r="E64" s="18" t="n">
        <x:f>F64-F63</x:f>
        <x:v>5</x:v>
      </x:c>
      <x:c r="F64" s="18" t="n">
        <x:f>ACE_Input!D64</x:f>
        <x:v>424</x:v>
      </x:c>
      <x:c r="G64" s="18" t="n">
        <x:f>MOD(Settings!$B$17*(G63),Settings!$B$18)</x:f>
        <x:v>647232324</x:v>
      </x:c>
      <x:c r="H64" s="18" t="n">
        <x:f>MAX(G64,1)/Settings!$B$18</x:f>
        <x:v>0.3013910373213659</x:v>
      </x:c>
      <x:c r="I64" s="18" t="n">
        <x:f>-ACE_Input!W64*LN(H64)</x:f>
        <x:v>4.7973869202219745</x:v>
      </x:c>
      <x:c r="J64" s="18" t="n">
        <x:f>-ACE_Input!X64*LN(H64)</x:f>
        <x:v>14.392160760665924</x:v>
      </x:c>
      <x:c r="K64" s="18" t="n">
        <x:f>ACE_Input!U64</x:f>
        <x:v>300</x:v>
      </x:c>
      <x:c r="L64" s="18" t="n">
        <x:f>K64*ACE_Input!V64</x:f>
        <x:v>75</x:v>
      </x:c>
    </x:row>
    <x:row r="65">
      <x:c r="A65" t="n">
        <x:f>1</x:f>
        <x:v>1</x:v>
      </x:c>
      <x:c r="B65" t="n">
        <x:f>ACE_Input!A65</x:f>
        <x:v>60</x:v>
      </x:c>
      <x:c r="C65" s="18" t="n">
        <x:f>MOD(Settings!$B$17*(C64),Settings!$B$18)</x:f>
        <x:v>495963759</x:v>
      </x:c>
      <x:c r="D65" s="18" t="n">
        <x:f>MAX(C65,1)/Settings!$B$18</x:f>
        <x:v>0.23095112258147035</x:v>
      </x:c>
      <x:c r="E65" s="18" t="n">
        <x:f>F65-F64</x:f>
        <x:v>5</x:v>
      </x:c>
      <x:c r="F65" s="18" t="n">
        <x:f>ACE_Input!D65</x:f>
        <x:v>429</x:v>
      </x:c>
      <x:c r="G65" s="18" t="n">
        <x:f>MOD(Settings!$B$17*(G64),Settings!$B$18)</x:f>
        <x:v>1028997413</x:v>
      </x:c>
      <x:c r="H65" s="18" t="n">
        <x:f>MAX(G65,1)/Settings!$B$18</x:f>
        <x:v>0.47916426019704167</x:v>
      </x:c>
      <x:c r="I65" s="18" t="n">
        <x:f>-ACE_Input!W65*LN(H65)</x:f>
        <x:v>2.942847268755323</x:v>
      </x:c>
      <x:c r="J65" s="18" t="n">
        <x:f>-ACE_Input!X65*LN(H65)</x:f>
        <x:v>8.828541806265969</x:v>
      </x:c>
      <x:c r="K65" s="18" t="n">
        <x:f>ACE_Input!U65</x:f>
        <x:v>300</x:v>
      </x:c>
      <x:c r="L65" s="18" t="n">
        <x:f>K65*ACE_Input!V65</x:f>
        <x:v>75</x:v>
      </x:c>
    </x:row>
    <x:row r="66">
      <x:c r="A66" t="n">
        <x:f>1</x:f>
        <x:v>1</x:v>
      </x:c>
      <x:c r="B66" t="n">
        <x:f>ACE_Input!A66</x:f>
        <x:v>61</x:v>
      </x:c>
      <x:c r="C66" s="18" t="n">
        <x:f>MOD(Settings!$B$17*(C65),Settings!$B$18)</x:f>
        <x:v>1278863506</x:v>
      </x:c>
      <x:c r="D66" s="18" t="n">
        <x:f>MAX(C66,1)/Settings!$B$18</x:f>
        <x:v>0.595517226772158</x:v>
      </x:c>
      <x:c r="E66" s="18" t="n">
        <x:f>F66-F65</x:f>
        <x:v>5</x:v>
      </x:c>
      <x:c r="F66" s="18" t="n">
        <x:f>ACE_Input!D66</x:f>
        <x:v>434</x:v>
      </x:c>
      <x:c r="G66" s="18" t="n">
        <x:f>MOD(Settings!$B$17*(G65),Settings!$B$18)</x:f>
        <x:v>673711000</x:v>
      </x:c>
      <x:c r="H66" s="18" t="n">
        <x:f>MAX(G66,1)/Settings!$B$18</x:f>
        <x:v>0.31372113167947213</x:v>
      </x:c>
      <x:c r="I66" s="18" t="n">
        <x:f>-ACE_Input!W66*LN(H66)</x:f>
        <x:v>4.63700321341093</x:v>
      </x:c>
      <x:c r="J66" s="18" t="n">
        <x:f>-ACE_Input!X66*LN(H66)</x:f>
        <x:v>13.91100964023279</x:v>
      </x:c>
      <x:c r="K66" s="18" t="n">
        <x:f>ACE_Input!U66</x:f>
        <x:v>300</x:v>
      </x:c>
      <x:c r="L66" s="18" t="n">
        <x:f>K66*ACE_Input!V66</x:f>
        <x:v>75</x:v>
      </x:c>
    </x:row>
    <x:row r="67">
      <x:c r="A67" t="n">
        <x:f>1</x:f>
        <x:v>1</x:v>
      </x:c>
      <x:c r="B67" t="n">
        <x:f>ACE_Input!A67</x:f>
        <x:v>62</x:v>
      </x:c>
      <x:c r="C67" s="18" t="n">
        <x:f>MOD(Settings!$B$17*(C66),Settings!$B$18)</x:f>
        <x:v>1842606166</x:v>
      </x:c>
      <x:c r="D67" s="18" t="n">
        <x:f>MAX(C67,1)/Settings!$B$18</x:f>
        <x:v>0.8580303596602894</x:v>
      </x:c>
      <x:c r="E67" s="18" t="n">
        <x:f>F67-F66</x:f>
        <x:v>5</x:v>
      </x:c>
      <x:c r="F67" s="18" t="n">
        <x:f>ACE_Input!D67</x:f>
        <x:v>439</x:v>
      </x:c>
      <x:c r="G67" s="18" t="n">
        <x:f>MOD(Settings!$B$17*(G66),Settings!$B$18)</x:f>
        <x:v>1526990016</x:v>
      </x:c>
      <x:c r="H67" s="18" t="n">
        <x:f>MAX(G67,1)/Settings!$B$18</x:f>
        <x:v>0.7110601368877385</x:v>
      </x:c>
      <x:c r="I67" s="18" t="n">
        <x:f>-ACE_Input!W67*LN(H67)</x:f>
        <x:v>1.3639930881660969</x:v>
      </x:c>
      <x:c r="J67" s="18" t="n">
        <x:f>-ACE_Input!X67*LN(H67)</x:f>
        <x:v>4.09197926449829</x:v>
      </x:c>
      <x:c r="K67" s="18" t="n">
        <x:f>ACE_Input!U67</x:f>
        <x:v>300</x:v>
      </x:c>
      <x:c r="L67" s="18" t="n">
        <x:f>K67*ACE_Input!V67</x:f>
        <x:v>75</x:v>
      </x:c>
    </x:row>
    <x:row r="68">
      <x:c r="A68" t="n">
        <x:f>1</x:f>
        <x:v>1</x:v>
      </x:c>
      <x:c r="B68" t="n">
        <x:f>ACE_Input!A68</x:f>
        <x:v>63</x:v>
      </x:c>
      <x:c r="C68" s="18" t="n">
        <x:f>MOD(Settings!$B$17*(C67),Settings!$B$18)</x:f>
        <x:v>1967642222</x:v>
      </x:c>
      <x:c r="D68" s="18" t="n">
        <x:f>MAX(C68,1)/Settings!$B$18</x:f>
        <x:v>0.9162548104842448</x:v>
      </x:c>
      <x:c r="E68" s="18" t="n">
        <x:f>F68-F67</x:f>
        <x:v>5</x:v>
      </x:c>
      <x:c r="F68" s="18" t="n">
        <x:f>ACE_Input!D68</x:f>
        <x:v>444</x:v>
      </x:c>
      <x:c r="G68" s="18" t="n">
        <x:f>MOD(Settings!$B$17*(G67),Settings!$B$18)</x:f>
        <x:v>1691617262</x:v>
      </x:c>
      <x:c r="H68" s="18" t="n">
        <x:f>MAX(G68,1)/Settings!$B$18</x:f>
        <x:v>0.7877206722217243</x:v>
      </x:c>
      <x:c r="I68" s="18" t="n">
        <x:f>-ACE_Input!W68*LN(H68)</x:f>
        <x:v>0.954446915368085</x:v>
      </x:c>
      <x:c r="J68" s="18" t="n">
        <x:f>-ACE_Input!X68*LN(H68)</x:f>
        <x:v>2.863340746104255</x:v>
      </x:c>
      <x:c r="K68" s="18" t="n">
        <x:f>ACE_Input!U68</x:f>
        <x:v>300</x:v>
      </x:c>
      <x:c r="L68" s="18" t="n">
        <x:f>K68*ACE_Input!V68</x:f>
        <x:v>75</x:v>
      </x:c>
    </x:row>
    <x:row r="69">
      <x:c r="A69" t="n">
        <x:f>1</x:f>
        <x:v>1</x:v>
      </x:c>
      <x:c r="B69" t="n">
        <x:f>ACE_Input!A69</x:f>
        <x:v>64</x:v>
      </x:c>
      <x:c r="C69" s="18" t="n">
        <x:f>MOD(Settings!$B$17*(C68),Settings!$B$18)</x:f>
        <x:v>1062145001</x:v>
      </x:c>
      <x:c r="D69" s="18" t="n">
        <x:f>MAX(C69,1)/Settings!$B$18</x:f>
        <x:v>0.494599808703456</x:v>
      </x:c>
      <x:c r="E69" s="18" t="n">
        <x:f>F69-F68</x:f>
        <x:v>5</x:v>
      </x:c>
      <x:c r="F69" s="18" t="n">
        <x:f>ACE_Input!D69</x:f>
        <x:v>449</x:v>
      </x:c>
      <x:c r="G69" s="18" t="n">
        <x:f>MOD(Settings!$B$17*(G68),Settings!$B$18)</x:f>
        <x:v>475319801</x:v>
      </x:c>
      <x:c r="H69" s="18" t="n">
        <x:f>MAX(G69,1)/Settings!$B$18</x:f>
        <x:v>0.221338030519587</x:v>
      </x:c>
      <x:c r="I69" s="18" t="n">
        <x:f>-ACE_Input!W69*LN(H69)</x:f>
        <x:v>6.032256784687806</x:v>
      </x:c>
      <x:c r="J69" s="18" t="n">
        <x:f>-ACE_Input!X69*LN(H69)</x:f>
        <x:v>18.096770354063416</x:v>
      </x:c>
      <x:c r="K69" s="18" t="n">
        <x:f>ACE_Input!U69</x:f>
        <x:v>300</x:v>
      </x:c>
      <x:c r="L69" s="18" t="n">
        <x:f>K69*ACE_Input!V69</x:f>
        <x:v>75</x:v>
      </x:c>
    </x:row>
    <x:row r="70">
      <x:c r="A70" t="n">
        <x:f>1</x:f>
        <x:v>1</x:v>
      </x:c>
      <x:c r="B70" t="n">
        <x:f>ACE_Input!A70</x:f>
        <x:v>65</x:v>
      </x:c>
      <x:c r="C70" s="18" t="n">
        <x:f>MOD(Settings!$B$17*(C69),Settings!$B$18)</x:f>
        <x:v>1586957943</x:v>
      </x:c>
      <x:c r="D70" s="18" t="n">
        <x:f>MAX(C70,1)/Settings!$B$18</x:f>
        <x:v>0.7389848789847385</x:v>
      </x:c>
      <x:c r="E70" s="18" t="n">
        <x:f>F70-F69</x:f>
        <x:v>5</x:v>
      </x:c>
      <x:c r="F70" s="18" t="n">
        <x:f>ACE_Input!D70</x:f>
        <x:v>454</x:v>
      </x:c>
      <x:c r="G70" s="18" t="n">
        <x:f>MOD(Settings!$B$17*(G69),Settings!$B$18)</x:f>
        <x:v>60728567</x:v>
      </x:c>
      <x:c r="H70" s="18" t="n">
        <x:f>MAX(G70,1)/Settings!$B$18</x:f>
        <x:v>0.0282789426987427</x:v>
      </x:c>
      <x:c r="I70" s="18" t="n">
        <x:f>-ACE_Input!W70*LN(H70)</x:f>
        <x:v>14.262551302171834</x:v>
      </x:c>
      <x:c r="J70" s="18" t="n">
        <x:f>-ACE_Input!X70*LN(H70)</x:f>
        <x:v>42.7876539065155</x:v>
      </x:c>
      <x:c r="K70" s="18" t="n">
        <x:f>ACE_Input!U70</x:f>
        <x:v>300</x:v>
      </x:c>
      <x:c r="L70" s="18" t="n">
        <x:f>K70*ACE_Input!V70</x:f>
        <x:v>75</x:v>
      </x:c>
    </x:row>
    <x:row r="71">
      <x:c r="A71" t="n">
        <x:f>1</x:f>
        <x:v>1</x:v>
      </x:c>
      <x:c r="B71" t="n">
        <x:f>ACE_Input!A71</x:f>
        <x:v>66</x:v>
      </x:c>
      <x:c r="C71" s="18" t="n">
        <x:f>MOD(Settings!$B$17*(C70),Settings!$B$18)</x:f>
        <x:v>255252261</x:v>
      </x:c>
      <x:c r="D71" s="18" t="n">
        <x:f>MAX(C71,1)/Settings!$B$18</x:f>
        <x:v>0.11886109650082007</x:v>
      </x:c>
      <x:c r="E71" s="18" t="n">
        <x:f>F71-F70</x:f>
        <x:v>5</x:v>
      </x:c>
      <x:c r="F71" s="18" t="n">
        <x:f>ACE_Input!D71</x:f>
        <x:v>459</x:v>
      </x:c>
      <x:c r="G71" s="18" t="n">
        <x:f>MOD(Settings!$B$17*(G70),Settings!$B$18)</x:f>
        <x:v>610293244</x:v>
      </x:c>
      <x:c r="H71" s="18" t="n">
        <x:f>MAX(G71,1)/Settings!$B$18</x:f>
        <x:v>0.28418993776859247</x:v>
      </x:c>
      <x:c r="I71" s="18" t="n">
        <x:f>-ACE_Input!W71*LN(H71)</x:f>
        <x:v>5.032449877619133</x:v>
      </x:c>
      <x:c r="J71" s="18" t="n">
        <x:f>-ACE_Input!X71*LN(H71)</x:f>
        <x:v>15.097349632857398</x:v>
      </x:c>
      <x:c r="K71" s="18" t="n">
        <x:f>ACE_Input!U71</x:f>
        <x:v>300</x:v>
      </x:c>
      <x:c r="L71" s="18" t="n">
        <x:f>K71*ACE_Input!V71</x:f>
        <x:v>75</x:v>
      </x:c>
    </x:row>
    <x:row r="72">
      <x:c r="A72" t="n">
        <x:f>1</x:f>
        <x:v>1</x:v>
      </x:c>
      <x:c r="B72" t="n">
        <x:f>ACE_Input!A72</x:f>
        <x:v>67</x:v>
      </x:c>
      <x:c r="C72" s="18" t="n">
        <x:f>MOD(Settings!$B$17*(C71),Settings!$B$18)</x:f>
        <x:v>1499907568</x:v>
      </x:c>
      <x:c r="D72" s="18" t="n">
        <x:f>MAX(C72,1)/Settings!$B$18</x:f>
        <x:v>0.6984488892827411</x:v>
      </x:c>
      <x:c r="E72" s="18" t="n">
        <x:f>F72-F71</x:f>
        <x:v>15</x:v>
      </x:c>
      <x:c r="F72" s="18" t="n">
        <x:f>ACE_Input!D72</x:f>
        <x:v>474</x:v>
      </x:c>
      <x:c r="G72" s="18" t="n">
        <x:f>MOD(Settings!$B$17*(G71),Settings!$B$18)</x:f>
        <x:v>816653836</x:v>
      </x:c>
      <x:c r="H72" s="18" t="n">
        <x:f>MAX(G72,1)/Settings!$B$18</x:f>
        <x:v>0.38028407673364695</x:v>
      </x:c>
      <x:c r="I72" s="18" t="n">
        <x:f>-ACE_Input!W72*LN(H72)</x:f>
        <x:v>3.867346940806135</x:v>
      </x:c>
      <x:c r="J72" s="18" t="n">
        <x:f>-ACE_Input!X72*LN(H72)</x:f>
        <x:v>11.602040822418406</x:v>
      </x:c>
      <x:c r="K72" s="18" t="n">
        <x:f>ACE_Input!U72</x:f>
        <x:v>300</x:v>
      </x:c>
      <x:c r="L72" s="18" t="n">
        <x:f>K72*ACE_Input!V72</x:f>
        <x:v>75</x:v>
      </x:c>
    </x:row>
    <x:row r="73">
      <x:c r="A73" t="n">
        <x:f>1</x:f>
        <x:v>1</x:v>
      </x:c>
      <x:c r="B73" t="n">
        <x:f>ACE_Input!A73</x:f>
        <x:v>68</x:v>
      </x:c>
      <x:c r="C73" s="18" t="n">
        <x:f>MOD(Settings!$B$17*(C72),Settings!$B$18)</x:f>
        <x:v>1783446890</x:v>
      </x:c>
      <x:c r="D73" s="18" t="n">
        <x:f>MAX(C73,1)/Settings!$B$18</x:f>
        <x:v>0.8304821750291075</x:v>
      </x:c>
      <x:c r="E73" s="18" t="n">
        <x:f>F73-F72</x:f>
        <x:v>5</x:v>
      </x:c>
      <x:c r="F73" s="18" t="n">
        <x:f>ACE_Input!D73</x:f>
        <x:v>479</x:v>
      </x:c>
      <x:c r="G73" s="18" t="n">
        <x:f>MOD(Settings!$B$17*(G72),Settings!$B$18)</x:f>
        <x:v>933033675</x:v>
      </x:c>
      <x:c r="H73" s="18" t="n">
        <x:f>MAX(G73,1)/Settings!$B$18</x:f>
        <x:v>0.43447766240429025</x:v>
      </x:c>
      <x:c r="I73" s="18" t="n">
        <x:f>-ACE_Input!W73*LN(H73)</x:f>
        <x:v>3.33444298193913</x:v>
      </x:c>
      <x:c r="J73" s="18" t="n">
        <x:f>-ACE_Input!X73*LN(H73)</x:f>
        <x:v>10.00332894581739</x:v>
      </x:c>
      <x:c r="K73" s="18" t="n">
        <x:f>ACE_Input!U73</x:f>
        <x:v>300</x:v>
      </x:c>
      <x:c r="L73" s="18" t="n">
        <x:f>K73*ACE_Input!V73</x:f>
        <x:v>75</x:v>
      </x:c>
    </x:row>
    <x:row r="74">
      <x:c r="A74" t="n">
        <x:f>1</x:f>
        <x:v>1</x:v>
      </x:c>
      <x:c r="B74" t="n">
        <x:f>ACE_Input!A74</x:f>
        <x:v>69</x:v>
      </x:c>
      <x:c r="C74" s="18" t="n">
        <x:f>MOD(Settings!$B$17*(C73),Settings!$B$18)</x:f>
        <x:v>1962619051</x:v>
      </x:c>
      <x:c r="D74" s="18" t="n">
        <x:f>MAX(C74,1)/Settings!$B$18</x:f>
        <x:v>0.9139157142089287</x:v>
      </x:c>
      <x:c r="E74" s="18" t="n">
        <x:f>F74-F73</x:f>
        <x:v>15</x:v>
      </x:c>
      <x:c r="F74" s="18" t="n">
        <x:f>ACE_Input!D74</x:f>
        <x:v>494</x:v>
      </x:c>
      <x:c r="G74" s="18" t="n">
        <x:f>MOD(Settings!$B$17*(G73),Settings!$B$18)</x:f>
        <x:v>571385331</x:v>
      </x:c>
      <x:c r="H74" s="18" t="n">
        <x:f>MAX(G74,1)/Settings!$B$18</x:f>
        <x:v>0.26607202890611814</x:v>
      </x:c>
      <x:c r="I74" s="18" t="n">
        <x:f>-ACE_Input!W74*LN(H74)</x:f>
        <x:v>5.295952885979322</x:v>
      </x:c>
      <x:c r="J74" s="18" t="n">
        <x:f>-ACE_Input!X74*LN(H74)</x:f>
        <x:v>15.887858657937965</x:v>
      </x:c>
      <x:c r="K74" s="18" t="n">
        <x:f>ACE_Input!U74</x:f>
        <x:v>300</x:v>
      </x:c>
      <x:c r="L74" s="18" t="n">
        <x:f>K74*ACE_Input!V74</x:f>
        <x:v>75</x:v>
      </x:c>
    </x:row>
    <x:row r="75">
      <x:c r="A75" t="n">
        <x:f>1</x:f>
        <x:v>1</x:v>
      </x:c>
      <x:c r="B75" t="n">
        <x:f>ACE_Input!A75</x:f>
        <x:v>70</x:v>
      </x:c>
      <x:c r="C75" s="18" t="n">
        <x:f>MOD(Settings!$B$17*(C74),Settings!$B$18)</x:f>
        <x:v>389572237</x:v>
      </x:c>
      <x:c r="D75" s="18" t="n">
        <x:f>MAX(C75,1)/Settings!$B$18</x:f>
        <x:v>0.1814087094652507</x:v>
      </x:c>
      <x:c r="E75" s="18" t="n">
        <x:f>F75-F74</x:f>
        <x:v>5</x:v>
      </x:c>
      <x:c r="F75" s="18" t="n">
        <x:f>ACE_Input!D75</x:f>
        <x:v>499</x:v>
      </x:c>
      <x:c r="G75" s="18" t="n">
        <x:f>MOD(Settings!$B$17*(G74),Settings!$B$18)</x:f>
        <x:v>1873872380</x:v>
      </x:c>
      <x:c r="H75" s="18" t="n">
        <x:f>MAX(G75,1)/Settings!$B$18</x:f>
        <x:v>0.8725898251275485</x:v>
      </x:c>
      <x:c r="I75" s="18" t="n">
        <x:f>-ACE_Input!W75*LN(H75)</x:f>
        <x:v>0.5451587150764182</x:v>
      </x:c>
      <x:c r="J75" s="18" t="n">
        <x:f>-ACE_Input!X75*LN(H75)</x:f>
        <x:v>1.6354761452292546</x:v>
      </x:c>
      <x:c r="K75" s="18" t="n">
        <x:f>ACE_Input!U75</x:f>
        <x:v>300</x:v>
      </x:c>
      <x:c r="L75" s="18" t="n">
        <x:f>K75*ACE_Input!V75</x:f>
        <x:v>75</x:v>
      </x:c>
    </x:row>
    <x:row r="76">
      <x:c r="A76" t="n">
        <x:f>1</x:f>
        <x:v>1</x:v>
      </x:c>
      <x:c r="B76" t="n">
        <x:f>ACE_Input!A76</x:f>
        <x:v>71</x:v>
      </x:c>
      <x:c r="C76" s="18" t="n">
        <x:f>MOD(Settings!$B$17*(C75),Settings!$B$18)</x:f>
        <x:v>2010431203</x:v>
      </x:c>
      <x:c r="D76" s="18" t="n">
        <x:f>MAX(C76,1)/Settings!$B$18</x:f>
        <x:v>0.9361799824685696</x:v>
      </x:c>
      <x:c r="E76" s="18" t="n">
        <x:f>F76-F75</x:f>
        <x:v>5</x:v>
      </x:c>
      <x:c r="F76" s="18" t="n">
        <x:f>ACE_Input!D76</x:f>
        <x:v>504</x:v>
      </x:c>
      <x:c r="G76" s="18" t="n">
        <x:f>MOD(Settings!$B$17*(G75),Settings!$B$18)</x:f>
        <x:v>1325407405</x:v>
      </x:c>
      <x:c r="H76" s="18" t="n">
        <x:f>MAX(G76,1)/Settings!$B$18</x:f>
        <x:v>0.617190918706912</x:v>
      </x:c>
      <x:c r="I76" s="18" t="n">
        <x:f>-ACE_Input!W76*LN(H76)</x:f>
        <x:v>1.9303074891889758</x:v>
      </x:c>
      <x:c r="J76" s="18" t="n">
        <x:f>-ACE_Input!X76*LN(H76)</x:f>
        <x:v>5.7909224675669275</x:v>
      </x:c>
      <x:c r="K76" s="18" t="n">
        <x:f>ACE_Input!U76</x:f>
        <x:v>300</x:v>
      </x:c>
      <x:c r="L76" s="18" t="n">
        <x:f>K76*ACE_Input!V76</x:f>
        <x:v>75</x:v>
      </x:c>
    </x:row>
    <x:row r="77">
      <x:c r="A77" t="n">
        <x:f>1</x:f>
        <x:v>1</x:v>
      </x:c>
      <x:c r="B77" t="n">
        <x:f>ACE_Input!A77</x:f>
        <x:v>72</x:v>
      </x:c>
      <x:c r="C77" s="18" t="n">
        <x:f>MOD(Settings!$B$17*(C76),Settings!$B$18)</x:f>
        <x:v>809526923</x:v>
      </x:c>
      <x:c r="D77" s="18" t="n">
        <x:f>MAX(C77,1)/Settings!$B$18</x:f>
        <x:v>0.3769653492499913</x:v>
      </x:c>
      <x:c r="E77" s="18" t="n">
        <x:f>F77-F76</x:f>
        <x:v>5</x:v>
      </x:c>
      <x:c r="F77" s="18" t="n">
        <x:f>ACE_Input!D77</x:f>
        <x:v>509</x:v>
      </x:c>
      <x:c r="G77" s="18" t="n">
        <x:f>MOD(Settings!$B$17*(G76),Settings!$B$18)</x:f>
        <x:v>274385504</x:v>
      </x:c>
      <x:c r="H77" s="18" t="n">
        <x:f>MAX(G77,1)/Settings!$B$18</x:f>
        <x:v>0.12777070707072072</x:v>
      </x:c>
      <x:c r="I77" s="18" t="n">
        <x:f>-ACE_Input!W77*LN(H77)</x:f>
        <x:v>8.230071889841698</x:v>
      </x:c>
      <x:c r="J77" s="18" t="n">
        <x:f>-ACE_Input!X77*LN(H77)</x:f>
        <x:v>24.690215669525095</x:v>
      </x:c>
      <x:c r="K77" s="18" t="n">
        <x:f>ACE_Input!U77</x:f>
        <x:v>300</x:v>
      </x:c>
      <x:c r="L77" s="18" t="n">
        <x:f>K77*ACE_Input!V77</x:f>
        <x:v>75</x:v>
      </x:c>
    </x:row>
    <x:row r="78">
      <x:c r="A78" t="n">
        <x:f>1</x:f>
        <x:v>1</x:v>
      </x:c>
      <x:c r="B78" t="n">
        <x:f>ACE_Input!A78</x:f>
        <x:v>73</x:v>
      </x:c>
      <x:c r="C78" s="18" t="n">
        <x:f>MOD(Settings!$B$17*(C77),Settings!$B$18)</x:f>
        <x:v>1410091116</x:v>
      </x:c>
      <x:c r="D78" s="18" t="n">
        <x:f>MAX(C78,1)/Settings!$B$18</x:f>
        <x:v>0.6566248446035314</x:v>
      </x:c>
      <x:c r="E78" s="18" t="n">
        <x:f>F78-F77</x:f>
        <x:v>5</x:v>
      </x:c>
      <x:c r="F78" s="18" t="n">
        <x:f>ACE_Input!D78</x:f>
        <x:v>514</x:v>
      </x:c>
      <x:c r="G78" s="18" t="n">
        <x:f>MOD(Settings!$B$17*(G77),Settings!$B$18)</x:f>
        <x:v>949775619</x:v>
      </x:c>
      <x:c r="H78" s="18" t="n">
        <x:f>MAX(G78,1)/Settings!$B$18</x:f>
        <x:v>0.44227373760299465</x:v>
      </x:c>
      <x:c r="I78" s="18" t="n">
        <x:f>-ACE_Input!W78*LN(H78)</x:f>
        <x:v>3.2633050910298946</x:v>
      </x:c>
      <x:c r="J78" s="18" t="n">
        <x:f>-ACE_Input!X78*LN(H78)</x:f>
        <x:v>9.789915273089683</x:v>
      </x:c>
      <x:c r="K78" s="18" t="n">
        <x:f>ACE_Input!U78</x:f>
        <x:v>300</x:v>
      </x:c>
      <x:c r="L78" s="18" t="n">
        <x:f>K78*ACE_Input!V78</x:f>
        <x:v>75</x:v>
      </x:c>
    </x:row>
    <x:row r="79">
      <x:c r="A79" t="n">
        <x:f>1</x:f>
        <x:v>1</x:v>
      </x:c>
      <x:c r="B79" t="n">
        <x:f>ACE_Input!A79</x:f>
        <x:v>74</x:v>
      </x:c>
      <x:c r="C79" s="18" t="n">
        <x:f>MOD(Settings!$B$17*(C78),Settings!$B$18)</x:f>
        <x:v>1919341967</x:v>
      </x:c>
      <x:c r="D79" s="18" t="n">
        <x:f>MAX(C79,1)/Settings!$B$18</x:f>
        <x:v>0.8937632515531794</x:v>
      </x:c>
      <x:c r="E79" s="18" t="n">
        <x:f>F79-F78</x:f>
        <x:v>5</x:v>
      </x:c>
      <x:c r="F79" s="18" t="n">
        <x:f>ACE_Input!D79</x:f>
        <x:v>519</x:v>
      </x:c>
      <x:c r="G79" s="18" t="n">
        <x:f>MOD(Settings!$B$17*(G78),Settings!$B$18)</x:f>
        <x:v>632880382</x:v>
      </x:c>
      <x:c r="H79" s="18" t="n">
        <x:f>MAX(G79,1)/Settings!$B$18</x:f>
        <x:v>0.29470789353116783</x:v>
      </x:c>
      <x:c r="I79" s="18" t="n">
        <x:f>-ACE_Input!W79*LN(H79)</x:f>
        <x:v>4.8870824185018895</x:v>
      </x:c>
      <x:c r="J79" s="18" t="n">
        <x:f>-ACE_Input!X79*LN(H79)</x:f>
        <x:v>14.661247255505668</x:v>
      </x:c>
      <x:c r="K79" s="18" t="n">
        <x:f>ACE_Input!U79</x:f>
        <x:v>300</x:v>
      </x:c>
      <x:c r="L79" s="18" t="n">
        <x:f>K79*ACE_Input!V79</x:f>
        <x:v>75</x:v>
      </x:c>
    </x:row>
    <x:row r="80">
      <x:c r="A80" t="n">
        <x:f>1</x:f>
        <x:v>1</x:v>
      </x:c>
      <x:c r="B80" t="n">
        <x:f>ACE_Input!A80</x:f>
        <x:v>75</x:v>
      </x:c>
      <x:c r="C80" s="18" t="n">
        <x:f>MOD(Settings!$B$17*(C79),Settings!$B$18)</x:f>
        <x:v>1028577782</x:v>
      </x:c>
      <x:c r="D80" s="18" t="n">
        <x:f>MAX(C80,1)/Settings!$B$18</x:f>
        <x:v>0.47896885428529645</x:v>
      </x:c>
      <x:c r="E80" s="18" t="n">
        <x:f>F80-F79</x:f>
        <x:v>5</x:v>
      </x:c>
      <x:c r="F80" s="18" t="n">
        <x:f>ACE_Input!D80</x:f>
        <x:v>524</x:v>
      </x:c>
      <x:c r="G80" s="18" t="n">
        <x:f>MOD(Settings!$B$17*(G79),Settings!$B$18)</x:f>
        <x:v>334076683</x:v>
      </x:c>
      <x:c r="H80" s="18" t="n">
        <x:f>MAX(G80,1)/Settings!$B$18</x:f>
        <x:v>0.15556657833772086</x:v>
      </x:c>
      <x:c r="I80" s="18" t="n">
        <x:f>-ACE_Input!W80*LN(H80)</x:f>
        <x:v>7.4427259299320765</x:v>
      </x:c>
      <x:c r="J80" s="18" t="n">
        <x:f>-ACE_Input!X80*LN(H80)</x:f>
        <x:v>22.32817778979623</x:v>
      </x:c>
      <x:c r="K80" s="18" t="n">
        <x:f>ACE_Input!U80</x:f>
        <x:v>300</x:v>
      </x:c>
      <x:c r="L80" s="18" t="n">
        <x:f>K80*ACE_Input!V80</x:f>
        <x:v>75</x:v>
      </x:c>
    </x:row>
    <x:row r="81">
      <x:c r="A81" t="n">
        <x:f>1</x:f>
        <x:v>1</x:v>
      </x:c>
      <x:c r="B81" t="n">
        <x:f>ACE_Input!A81</x:f>
        <x:v>76</x:v>
      </x:c>
      <x:c r="C81" s="18" t="n">
        <x:f>MOD(Settings!$B$17*(C80),Settings!$B$18)</x:f>
        <x:v>63423724</x:v>
      </x:c>
      <x:c r="D81" s="18" t="n">
        <x:f>MAX(C81,1)/Settings!$B$18</x:f>
        <x:v>0.029533972977443586</x:v>
      </x:c>
      <x:c r="E81" s="18" t="n">
        <x:f>F81-F80</x:f>
        <x:v>5</x:v>
      </x:c>
      <x:c r="F81" s="18" t="n">
        <x:f>ACE_Input!D81</x:f>
        <x:v>529</x:v>
      </x:c>
      <x:c r="G81" s="18" t="n">
        <x:f>MOD(Settings!$B$17*(G80),Settings!$B$18)</x:f>
        <x:v>1304557923</x:v>
      </x:c>
      <x:c r="H81" s="18" t="n">
        <x:f>MAX(G81,1)/Settings!$B$18</x:f>
        <x:v>0.6074821220745715</x:v>
      </x:c>
      <x:c r="I81" s="18" t="n">
        <x:f>-ACE_Input!W81*LN(H81)</x:f>
        <x:v>1.9937301315371945</x:v>
      </x:c>
      <x:c r="J81" s="18" t="n">
        <x:f>-ACE_Input!X81*LN(H81)</x:f>
        <x:v>5.981190394611583</x:v>
      </x:c>
      <x:c r="K81" s="18" t="n">
        <x:f>ACE_Input!U81</x:f>
        <x:v>300</x:v>
      </x:c>
      <x:c r="L81" s="18" t="n">
        <x:f>K81*ACE_Input!V81</x:f>
        <x:v>75</x:v>
      </x:c>
    </x:row>
    <x:row r="82">
      <x:c r="A82" t="n">
        <x:f>1</x:f>
        <x:v>1</x:v>
      </x:c>
      <x:c r="B82" t="n">
        <x:f>ACE_Input!A82</x:f>
        <x:v>77</x:v>
      </x:c>
      <x:c r="C82" s="18" t="n">
        <x:f>MOD(Settings!$B$17*(C81),Settings!$B$18)</x:f>
        <x:v>810640356</x:v>
      </x:c>
      <x:c r="D82" s="18" t="n">
        <x:f>MAX(C82,1)/Settings!$B$18</x:f>
        <x:v>0.37748383189434365</x:v>
      </x:c>
      <x:c r="E82" s="18" t="n">
        <x:f>F82-F81</x:f>
        <x:v>5</x:v>
      </x:c>
      <x:c r="F82" s="18" t="n">
        <x:f>ACE_Input!D82</x:f>
        <x:v>534</x:v>
      </x:c>
      <x:c r="G82" s="18" t="n">
        <x:f>MOD(Settings!$B$17*(G81),Settings!$B$18)</x:f>
        <x:v>2044459638</x:v>
      </x:c>
      <x:c r="H82" s="18" t="n">
        <x:f>MAX(G82,1)/Settings!$B$18</x:f>
        <x:v>0.9520257073231161</x:v>
      </x:c>
      <x:c r="I82" s="18" t="n">
        <x:f>-ACE_Input!W82*LN(H82)</x:f>
        <x:v>0.19665296425876508</x:v>
      </x:c>
      <x:c r="J82" s="18" t="n">
        <x:f>-ACE_Input!X82*LN(H82)</x:f>
        <x:v>0.5899588927762952</x:v>
      </x:c>
      <x:c r="K82" s="18" t="n">
        <x:f>ACE_Input!U82</x:f>
        <x:v>300</x:v>
      </x:c>
      <x:c r="L82" s="18" t="n">
        <x:f>K82*ACE_Input!V82</x:f>
        <x:v>75</x:v>
      </x:c>
    </x:row>
    <x:row r="83">
      <x:c r="A83" t="n">
        <x:f>1</x:f>
        <x:v>1</x:v>
      </x:c>
      <x:c r="B83" t="n">
        <x:f>ACE_Input!A83</x:f>
        <x:v>78</x:v>
      </x:c>
      <x:c r="C83" s="18" t="n">
        <x:f>MOD(Settings!$B$17*(C82),Settings!$B$18)</x:f>
        <x:v>796206724</x:v>
      </x:c>
      <x:c r="D83" s="18" t="n">
        <x:f>MAX(C83,1)/Settings!$B$18</x:f>
        <x:v>0.3707626482335677</x:v>
      </x:c>
      <x:c r="E83" s="18" t="n">
        <x:f>F83-F82</x:f>
        <x:v>5</x:v>
      </x:c>
      <x:c r="F83" s="18" t="n">
        <x:f>ACE_Input!D83</x:f>
        <x:v>539</x:v>
      </x:c>
      <x:c r="G83" s="18" t="n">
        <x:f>MOD(Settings!$B$17*(G82),Settings!$B$18)</x:f>
        <x:v>1494783866</x:v>
      </x:c>
      <x:c r="H83" s="18" t="n">
        <x:f>MAX(G83,1)/Settings!$B$18</x:f>
        <x:v>0.6960629796125288</x:v>
      </x:c>
      <x:c r="I83" s="18" t="n">
        <x:f>-ACE_Input!W83*LN(H83)</x:f>
        <x:v>1.449260539169877</x:v>
      </x:c>
      <x:c r="J83" s="18" t="n">
        <x:f>-ACE_Input!X83*LN(H83)</x:f>
        <x:v>4.34778161750963</x:v>
      </x:c>
      <x:c r="K83" s="18" t="n">
        <x:f>ACE_Input!U83</x:f>
        <x:v>300</x:v>
      </x:c>
      <x:c r="L83" s="18" t="n">
        <x:f>K83*ACE_Input!V83</x:f>
        <x:v>75</x:v>
      </x:c>
    </x:row>
    <x:row r="84">
      <x:c r="A84" t="n">
        <x:f>1</x:f>
        <x:v>1</x:v>
      </x:c>
      <x:c r="B84" t="n">
        <x:f>ACE_Input!A84</x:f>
        <x:v>79</x:v>
      </x:c>
      <x:c r="C84" s="18" t="n">
        <x:f>MOD(Settings!$B$17*(C83),Settings!$B$18)</x:f>
        <x:v>875805811</x:v>
      </x:c>
      <x:c r="D84" s="18" t="n">
        <x:f>MAX(C84,1)/Settings!$B$18</x:f>
        <x:v>0.4078288615717687</x:v>
      </x:c>
      <x:c r="E84" s="18" t="n">
        <x:f>F84-F83</x:f>
        <x:v>5</x:v>
      </x:c>
      <x:c r="F84" s="18" t="n">
        <x:f>ACE_Input!D84</x:f>
        <x:v>544</x:v>
      </x:c>
      <x:c r="G84" s="18" t="n">
        <x:f>MOD(Settings!$B$17*(G83),Settings!$B$18)</x:f>
        <x:v>1568733256</x:v>
      </x:c>
      <x:c r="H84" s="18" t="n">
        <x:f>MAX(G84,1)/Settings!$B$18</x:f>
        <x:v>0.7304983477715861</x:v>
      </x:c>
      <x:c r="I84" s="18" t="n">
        <x:f>-ACE_Input!W84*LN(H84)</x:f>
        <x:v>1.25611323828549</x:v>
      </x:c>
      <x:c r="J84" s="18" t="n">
        <x:f>-ACE_Input!X84*LN(H84)</x:f>
        <x:v>3.76833971485647</x:v>
      </x:c>
      <x:c r="K84" s="18" t="n">
        <x:f>ACE_Input!U84</x:f>
        <x:v>300</x:v>
      </x:c>
      <x:c r="L84" s="18" t="n">
        <x:f>K84*ACE_Input!V84</x:f>
        <x:v>75</x:v>
      </x:c>
    </x:row>
    <x:row r="85">
      <x:c r="A85" t="n">
        <x:f>1</x:f>
        <x:v>1</x:v>
      </x:c>
      <x:c r="B85" t="n">
        <x:f>ACE_Input!A85</x:f>
        <x:v>80</x:v>
      </x:c>
      <x:c r="C85" s="18" t="n">
        <x:f>MOD(Settings!$B$17*(C84),Settings!$B$18)</x:f>
        <x:v>815348939</x:v>
      </x:c>
      <x:c r="D85" s="18" t="n">
        <x:f>MAX(C85,1)/Settings!$B$18</x:f>
        <x:v>0.37967643671654</x:v>
      </x:c>
      <x:c r="E85" s="18" t="n">
        <x:f>F85-F84</x:f>
        <x:v>5</x:v>
      </x:c>
      <x:c r="F85" s="18" t="n">
        <x:f>ACE_Input!D85</x:f>
        <x:v>549</x:v>
      </x:c>
      <x:c r="G85" s="18" t="n">
        <x:f>MOD(Settings!$B$17*(G84),Settings!$B$18)</x:f>
        <x:v>1043099373</x:v>
      </x:c>
      <x:c r="H85" s="18" t="n">
        <x:f>MAX(G85,1)/Settings!$B$18</x:f>
        <x:v>0.4857309970472618</x:v>
      </x:c>
      <x:c r="I85" s="18" t="n">
        <x:f>-ACE_Input!W85*LN(H85)</x:f>
        <x:v>2.8884012493580826</x:v>
      </x:c>
      <x:c r="J85" s="18" t="n">
        <x:f>-ACE_Input!X85*LN(H85)</x:f>
        <x:v>8.665203748074248</x:v>
      </x:c>
      <x:c r="K85" s="18" t="n">
        <x:f>ACE_Input!U85</x:f>
        <x:v>300</x:v>
      </x:c>
      <x:c r="L85" s="18" t="n">
        <x:f>K85*ACE_Input!V85</x:f>
        <x:v>75</x:v>
      </x:c>
    </x:row>
    <x:row r="86">
      <x:c r="A86" t="n">
        <x:f>1</x:f>
        <x:v>1</x:v>
      </x:c>
      <x:c r="B86" t="n">
        <x:f>ACE_Input!A86</x:f>
        <x:v>81</x:v>
      </x:c>
      <x:c r="C86" s="18" t="n">
        <x:f>MOD(Settings!$B$17*(C85),Settings!$B$18)</x:f>
        <x:v>476466266</x:v>
      </x:c>
      <x:c r="D86" s="18" t="n">
        <x:f>MAX(C86,1)/Settings!$B$18</x:f>
        <x:v>0.22187189488758888</x:v>
      </x:c>
      <x:c r="E86" s="18" t="n">
        <x:f>F86-F85</x:f>
        <x:v>5</x:v>
      </x:c>
      <x:c r="F86" s="18" t="n">
        <x:f>ACE_Input!D86</x:f>
        <x:v>554</x:v>
      </x:c>
      <x:c r="G86" s="18" t="n">
        <x:f>MOD(Settings!$B$17*(G85),Settings!$B$18)</x:f>
        <x:v>1462151550</x:v>
      </x:c>
      <x:c r="H86" s="18" t="n">
        <x:f>MAX(G86,1)/Settings!$B$18</x:f>
        <x:v>0.6808673733290599</x:v>
      </x:c>
      <x:c r="I86" s="18" t="n">
        <x:f>-ACE_Input!W86*LN(H86)</x:f>
        <x:v>1.5375509784807264</x:v>
      </x:c>
      <x:c r="J86" s="18" t="n">
        <x:f>-ACE_Input!X86*LN(H86)</x:f>
        <x:v>4.6126529354421795</x:v>
      </x:c>
      <x:c r="K86" s="18" t="n">
        <x:f>ACE_Input!U86</x:f>
        <x:v>300</x:v>
      </x:c>
      <x:c r="L86" s="18" t="n">
        <x:f>K86*ACE_Input!V86</x:f>
        <x:v>75</x:v>
      </x:c>
    </x:row>
    <x:row r="87">
      <x:c r="A87" t="n">
        <x:f>1</x:f>
        <x:v>1</x:v>
      </x:c>
      <x:c r="B87" t="n">
        <x:f>ACE_Input!A87</x:f>
        <x:v>82</x:v>
      </x:c>
      <x:c r="C87" s="18" t="n">
        <x:f>MOD(Settings!$B$17*(C86),Settings!$B$18)</x:f>
        <x:v>2012999</x:v>
      </x:c>
      <x:c r="D87" s="18" t="n">
        <x:f>MAX(C87,1)/Settings!$B$18</x:f>
        <x:v>0.0009373757061256914</x:v>
      </x:c>
      <x:c r="E87" s="18" t="n">
        <x:f>F87-F86</x:f>
        <x:v>5</x:v>
      </x:c>
      <x:c r="F87" s="18" t="n">
        <x:f>ACE_Input!D87</x:f>
        <x:v>559</x:v>
      </x:c>
      <x:c r="G87" s="18" t="n">
        <x:f>MOD(Settings!$B$17*(G86),Settings!$B$18)</x:f>
        <x:v>725728229</x:v>
      </x:c>
      <x:c r="H87" s="18" t="n">
        <x:f>MAX(G87,1)/Settings!$B$18</x:f>
        <x:v>0.337943541509073</x:v>
      </x:c>
      <x:c r="I87" s="18" t="n">
        <x:f>-ACE_Input!W87*LN(H87)</x:f>
        <x:v>4.339505737626998</x:v>
      </x:c>
      <x:c r="J87" s="18" t="n">
        <x:f>-ACE_Input!X87*LN(H87)</x:f>
        <x:v>13.018517212880994</x:v>
      </x:c>
      <x:c r="K87" s="18" t="n">
        <x:f>ACE_Input!U87</x:f>
        <x:v>300</x:v>
      </x:c>
      <x:c r="L87" s="18" t="n">
        <x:f>K87*ACE_Input!V87</x:f>
        <x:v>75</x:v>
      </x:c>
    </x:row>
    <x:row r="88">
      <x:c r="A88" t="n">
        <x:f>1</x:f>
        <x:v>1</x:v>
      </x:c>
      <x:c r="B88" t="n">
        <x:f>ACE_Input!A88</x:f>
        <x:v>83</x:v>
      </x:c>
      <x:c r="C88" s="18" t="n">
        <x:f>MOD(Settings!$B$17*(C87),Settings!$B$18)</x:f>
        <x:v>1620219488</x:v>
      </x:c>
      <x:c r="D88" s="18" t="n">
        <x:f>MAX(C88,1)/Settings!$B$18</x:f>
        <x:v>0.7544734928544953</x:v>
      </x:c>
      <x:c r="E88" s="18" t="n">
        <x:f>F88-F87</x:f>
        <x:v>5</x:v>
      </x:c>
      <x:c r="F88" s="18" t="n">
        <x:f>ACE_Input!D88</x:f>
        <x:v>564</x:v>
      </x:c>
      <x:c r="G88" s="18" t="n">
        <x:f>MOD(Settings!$B$17*(G87),Settings!$B$18)</x:f>
        <x:v>1754713490</x:v>
      </x:c>
      <x:c r="H88" s="18" t="n">
        <x:f>MAX(G88,1)/Settings!$B$18</x:f>
        <x:v>0.8171021429901487</x:v>
      </x:c>
      <x:c r="I88" s="18" t="n">
        <x:f>-ACE_Input!W88*LN(H88)</x:f>
        <x:v>0.8079646796678788</x:v>
      </x:c>
      <x:c r="J88" s="18" t="n">
        <x:f>-ACE_Input!X88*LN(H88)</x:f>
        <x:v>2.4238940390036365</x:v>
      </x:c>
      <x:c r="K88" s="18" t="n">
        <x:f>ACE_Input!U88</x:f>
        <x:v>300</x:v>
      </x:c>
      <x:c r="L88" s="18" t="n">
        <x:f>K88*ACE_Input!V88</x:f>
        <x:v>75</x:v>
      </x:c>
    </x:row>
    <x:row r="89">
      <x:c r="A89" t="n">
        <x:f>1</x:f>
        <x:v>1</x:v>
      </x:c>
      <x:c r="B89" t="n">
        <x:f>ACE_Input!A89</x:f>
        <x:v>84</x:v>
      </x:c>
      <x:c r="C89" s="18" t="n">
        <x:f>MOD(Settings!$B$17*(C88),Settings!$B$18)</x:f>
        <x:v>936290856</x:v>
      </x:c>
      <x:c r="D89" s="18" t="n">
        <x:f>MAX(C89,1)/Settings!$B$18</x:f>
        <x:v>0.43599440550245083</x:v>
      </x:c>
      <x:c r="E89" s="18" t="n">
        <x:f>F89-F88</x:f>
        <x:v>5</x:v>
      </x:c>
      <x:c r="F89" s="18" t="n">
        <x:f>ACE_Input!D89</x:f>
        <x:v>569</x:v>
      </x:c>
      <x:c r="G89" s="18" t="n">
        <x:f>MOD(Settings!$B$17*(G88),Settings!$B$18)</x:f>
        <x:v>76702179</x:v>
      </x:c>
      <x:c r="H89" s="18" t="n">
        <x:f>MAX(G89,1)/Settings!$B$18</x:f>
        <x:v>0.03571723542908078</x:v>
      </x:c>
      <x:c r="I89" s="18" t="n">
        <x:f>-ACE_Input!W89*LN(H89)</x:f>
        <x:v>13.328487686285898</x:v>
      </x:c>
      <x:c r="J89" s="18" t="n">
        <x:f>-ACE_Input!X89*LN(H89)</x:f>
        <x:v>39.9854630588577</x:v>
      </x:c>
      <x:c r="K89" s="18" t="n">
        <x:f>ACE_Input!U89</x:f>
        <x:v>300</x:v>
      </x:c>
      <x:c r="L89" s="18" t="n">
        <x:f>K89*ACE_Input!V89</x:f>
        <x:v>75</x:v>
      </x:c>
    </x:row>
    <x:row r="90">
      <x:c r="A90" t="n">
        <x:f>1</x:f>
        <x:v>1</x:v>
      </x:c>
      <x:c r="B90" t="n">
        <x:f>ACE_Input!A90</x:f>
        <x:v>85</x:v>
      </x:c>
      <x:c r="C90" s="18" t="n">
        <x:f>MOD(Settings!$B$17*(C89),Settings!$B$18)</x:f>
        <x:v>1627735223</x:v>
      </x:c>
      <x:c r="D90" s="18" t="n">
        <x:f>MAX(C90,1)/Settings!$B$18</x:f>
        <x:v>0.7579732796912888</x:v>
      </x:c>
      <x:c r="E90" s="18" t="n">
        <x:f>F90-F89</x:f>
        <x:v>5</x:v>
      </x:c>
      <x:c r="F90" s="18" t="n">
        <x:f>ACE_Input!D90</x:f>
        <x:v>574</x:v>
      </x:c>
      <x:c r="G90" s="18" t="n">
        <x:f>MOD(Settings!$B$17*(G89),Settings!$B$18)</x:f>
        <x:v>643334253</x:v>
      </x:c>
      <x:c r="H90" s="18" t="n">
        <x:f>MAX(G90,1)/Settings!$B$18</x:f>
        <x:v>0.29957585656064367</x:v>
      </x:c>
      <x:c r="I90" s="18" t="n">
        <x:f>-ACE_Input!W90*LN(H90)</x:f>
        <x:v>4.821550464659563</x:v>
      </x:c>
      <x:c r="J90" s="18" t="n">
        <x:f>-ACE_Input!X90*LN(H90)</x:f>
        <x:v>14.464651393978688</x:v>
      </x:c>
      <x:c r="K90" s="18" t="n">
        <x:f>ACE_Input!U90</x:f>
        <x:v>300</x:v>
      </x:c>
      <x:c r="L90" s="18" t="n">
        <x:f>K90*ACE_Input!V90</x:f>
        <x:v>75</x:v>
      </x:c>
    </x:row>
    <x:row r="91">
      <x:c r="A91" t="n">
        <x:f>1</x:f>
        <x:v>1</x:v>
      </x:c>
      <x:c r="B91" t="n">
        <x:f>ACE_Input!A91</x:f>
        <x:v>86</x:v>
      </x:c>
      <x:c r="C91" s="18" t="n">
        <x:f>MOD(Settings!$B$17*(C90),Settings!$B$18)</x:f>
        <x:v>551713828</x:v>
      </x:c>
      <x:c r="D91" s="18" t="n">
        <x:f>MAX(C91,1)/Settings!$B$18</x:f>
        <x:v>0.2569117714915945</x:v>
      </x:c>
      <x:c r="E91" s="18" t="n">
        <x:f>F91-F90</x:f>
        <x:v>5</x:v>
      </x:c>
      <x:c r="F91" s="18" t="n">
        <x:f>ACE_Input!D91</x:f>
        <x:v>579</x:v>
      </x:c>
      <x:c r="G91" s="18" t="n">
        <x:f>MOD(Settings!$B$17*(G90),Settings!$B$18)</x:f>
        <x:v>2086111173</x:v>
      </x:c>
      <x:c r="H91" s="18" t="n">
        <x:f>MAX(G91,1)/Settings!$B$18</x:f>
        <x:v>0.9714212147385912</x:v>
      </x:c>
      <x:c r="I91" s="18" t="n">
        <x:f>-ACE_Input!W91*LN(H91)</x:f>
        <x:v>0.115980439860572</x:v>
      </x:c>
      <x:c r="J91" s="18" t="n">
        <x:f>-ACE_Input!X91*LN(H91)</x:f>
        <x:v>0.347941319581716</x:v>
      </x:c>
      <x:c r="K91" s="18" t="n">
        <x:f>ACE_Input!U91</x:f>
        <x:v>300</x:v>
      </x:c>
      <x:c r="L91" s="18" t="n">
        <x:f>K91*ACE_Input!V91</x:f>
        <x:v>75</x:v>
      </x:c>
    </x:row>
    <x:row r="92">
      <x:c r="A92" t="n">
        <x:f>1</x:f>
        <x:v>1</x:v>
      </x:c>
      <x:c r="B92" t="n">
        <x:f>ACE_Input!A92</x:f>
        <x:v>87</x:v>
      </x:c>
      <x:c r="C92" s="18" t="n">
        <x:f>MOD(Settings!$B$17*(C91),Settings!$B$18)</x:f>
        <x:v>1967403097</x:v>
      </x:c>
      <x:c r="D92" s="18" t="n">
        <x:f>MAX(C92,1)/Settings!$B$18</x:f>
        <x:v>0.9161434592288655</x:v>
      </x:c>
      <x:c r="E92" s="18" t="n">
        <x:f>F92-F91</x:f>
        <x:v>5</x:v>
      </x:c>
      <x:c r="F92" s="18" t="n">
        <x:f>ACE_Input!D92</x:f>
        <x:v>584</x:v>
      </x:c>
      <x:c r="G92" s="18" t="n">
        <x:f>MOD(Settings!$B$17*(G91),Settings!$B$18)</x:f>
        <x:v>1452463689</x:v>
      </x:c>
      <x:c r="H92" s="18" t="n">
        <x:f>MAX(G92,1)/Settings!$B$18</x:f>
        <x:v>0.6763561115024407</x:v>
      </x:c>
      <x:c r="I92" s="18" t="n">
        <x:f>-ACE_Input!W92*LN(H92)</x:f>
        <x:v>1.5641421979283203</x:v>
      </x:c>
      <x:c r="J92" s="18" t="n">
        <x:f>-ACE_Input!X92*LN(H92)</x:f>
        <x:v>4.692426593784961</x:v>
      </x:c>
      <x:c r="K92" s="18" t="n">
        <x:f>ACE_Input!U92</x:f>
        <x:v>300</x:v>
      </x:c>
      <x:c r="L92" s="18" t="n">
        <x:f>K92*ACE_Input!V92</x:f>
        <x:v>75</x:v>
      </x:c>
    </x:row>
    <x:row r="93">
      <x:c r="A93" t="n">
        <x:f>1</x:f>
        <x:v>1</x:v>
      </x:c>
      <x:c r="B93" t="n">
        <x:f>ACE_Input!A93</x:f>
        <x:v>88</x:v>
      </x:c>
      <x:c r="C93" s="18" t="n">
        <x:f>MOD(Settings!$B$17*(C92),Settings!$B$18)</x:f>
        <x:v>1338138420</x:v>
      </x:c>
      <x:c r="D93" s="18" t="n">
        <x:f>MAX(C93,1)/Settings!$B$18</x:f>
        <x:v>0.6231192595433068</x:v>
      </x:c>
      <x:c r="E93" s="18" t="n">
        <x:f>F93-F92</x:f>
        <x:v>5</x:v>
      </x:c>
      <x:c r="F93" s="18" t="n">
        <x:f>ACE_Input!D93</x:f>
        <x:v>589</x:v>
      </x:c>
      <x:c r="G93" s="18" t="n">
        <x:f>MOD(Settings!$B$17*(G92),Settings!$B$18)</x:f>
        <x:v>1110605574</x:v>
      </x:c>
      <x:c r="H93" s="18" t="n">
        <x:f>MAX(G93,1)/Settings!$B$18</x:f>
        <x:v>0.5171660215208149</x:v>
      </x:c>
      <x:c r="I93" s="18" t="n">
        <x:f>-ACE_Input!W93*LN(H93)</x:f>
        <x:v>2.6375653248990356</x:v>
      </x:c>
      <x:c r="J93" s="18" t="n">
        <x:f>-ACE_Input!X93*LN(H93)</x:f>
        <x:v>7.912695974697106</x:v>
      </x:c>
      <x:c r="K93" s="18" t="n">
        <x:f>ACE_Input!U93</x:f>
        <x:v>300</x:v>
      </x:c>
      <x:c r="L93" s="18" t="n">
        <x:f>K93*ACE_Input!V93</x:f>
        <x:v>75</x:v>
      </x:c>
    </x:row>
    <x:row r="94">
      <x:c r="A94" t="n">
        <x:f>1</x:f>
        <x:v>1</x:v>
      </x:c>
      <x:c r="B94" t="n">
        <x:f>ACE_Input!A94</x:f>
        <x:v>89</x:v>
      </x:c>
      <x:c r="C94" s="18" t="n">
        <x:f>MOD(Settings!$B$17*(C93),Settings!$B$18)</x:f>
        <x:v>1643673556</x:v>
      </x:c>
      <x:c r="D94" s="18" t="n">
        <x:f>MAX(C94,1)/Settings!$B$18</x:f>
        <x:v>0.7653951443570643</x:v>
      </x:c>
      <x:c r="E94" s="18" t="n">
        <x:f>F94-F93</x:f>
        <x:v>5</x:v>
      </x:c>
      <x:c r="F94" s="18" t="n">
        <x:f>ACE_Input!D94</x:f>
        <x:v>594</x:v>
      </x:c>
      <x:c r="G94" s="18" t="n">
        <x:f>MOD(Settings!$B$17*(G93),Settings!$B$18)</x:f>
        <x:v>20022494</x:v>
      </x:c>
      <x:c r="H94" s="18" t="n">
        <x:f>MAX(G94,1)/Settings!$B$18</x:f>
        <x:v>0.009323700335493172</x:v>
      </x:c>
      <x:c r="I94" s="18" t="n">
        <x:f>-ACE_Input!W94*LN(H94)</x:f>
        <x:v>18.700782789502373</x:v>
      </x:c>
      <x:c r="J94" s="18" t="n">
        <x:f>-ACE_Input!X94*LN(H94)</x:f>
        <x:v>56.10234836850712</x:v>
      </x:c>
      <x:c r="K94" s="18" t="n">
        <x:f>ACE_Input!U94</x:f>
        <x:v>300</x:v>
      </x:c>
      <x:c r="L94" s="18" t="n">
        <x:f>K94*ACE_Input!V94</x:f>
        <x:v>75</x:v>
      </x:c>
    </x:row>
    <x:row r="95">
      <x:c r="A95" t="n">
        <x:f>1</x:f>
        <x:v>1</x:v>
      </x:c>
      <x:c r="B95" t="n">
        <x:f>ACE_Input!A95</x:f>
        <x:v>90</x:v>
      </x:c>
      <x:c r="C95" s="18" t="n">
        <x:f>MOD(Settings!$B$17*(C94),Settings!$B$18)</x:f>
        <x:v>2139304331</x:v>
      </x:c>
      <x:c r="D95" s="18" t="n">
        <x:f>MAX(C95,1)/Settings!$B$18</x:f>
        <x:v>0.9961912091803696</x:v>
      </x:c>
      <x:c r="E95" s="18" t="n">
        <x:f>F95-F94</x:f>
        <x:v>5</x:v>
      </x:c>
      <x:c r="F95" s="18" t="n">
        <x:f>ACE_Input!D95</x:f>
        <x:v>599</x:v>
      </x:c>
      <x:c r="G95" s="18" t="n">
        <x:f>MOD(Settings!$B$17*(G94),Settings!$B$18)</x:f>
        <x:v>1510607726</x:v>
      </x:c>
      <x:c r="H95" s="18" t="n">
        <x:f>MAX(G95,1)/Settings!$B$18</x:f>
        <x:v>0.7034315386337375</x:v>
      </x:c>
      <x:c r="I95" s="18" t="n">
        <x:f>-ACE_Input!W95*LN(H95)</x:f>
        <x:v>1.407138890152282</x:v>
      </x:c>
      <x:c r="J95" s="18" t="n">
        <x:f>-ACE_Input!X95*LN(H95)</x:f>
        <x:v>4.221416670456846</x:v>
      </x:c>
      <x:c r="K95" s="18" t="n">
        <x:f>ACE_Input!U95</x:f>
        <x:v>300</x:v>
      </x:c>
      <x:c r="L95" s="18" t="n">
        <x:f>K95*ACE_Input!V95</x:f>
        <x:v>75</x:v>
      </x:c>
    </x:row>
    <x:row r="96">
      <x:c r="A96" t="n">
        <x:f>1</x:f>
        <x:v>1</x:v>
      </x:c>
      <x:c r="B96" t="n">
        <x:f>ACE_Input!A96</x:f>
        <x:v>91</x:v>
      </x:c>
      <x:c r="C96" s="18" t="n">
        <x:f>MOD(Settings!$B$17*(C95),Settings!$B$18)</x:f>
        <x:v>2116673043</x:v>
      </x:c>
      <x:c r="D96" s="18" t="n">
        <x:f>MAX(C96,1)/Settings!$B$18</x:f>
        <x:v>0.98565269447195</x:v>
      </x:c>
      <x:c r="E96" s="18" t="n">
        <x:f>F96-F95</x:f>
        <x:v>5</x:v>
      </x:c>
      <x:c r="F96" s="18" t="n">
        <x:f>ACE_Input!D96</x:f>
        <x:v>604</x:v>
      </x:c>
      <x:c r="G96" s="18" t="n">
        <x:f>MOD(Settings!$B$17*(G95),Settings!$B$18)</x:f>
        <x:v>1232376048</x:v>
      </x:c>
      <x:c r="H96" s="18" t="n">
        <x:f>MAX(G96,1)/Settings!$B$18</x:f>
        <x:v>0.5738698172261332</x:v>
      </x:c>
      <x:c r="I96" s="18" t="n">
        <x:f>-ACE_Input!W96*LN(H96)</x:f>
        <x:v>2.2214108305720774</x:v>
      </x:c>
      <x:c r="J96" s="18" t="n">
        <x:f>-ACE_Input!X96*LN(H96)</x:f>
        <x:v>6.664232491716232</x:v>
      </x:c>
      <x:c r="K96" s="18" t="n">
        <x:f>ACE_Input!U96</x:f>
        <x:v>300</x:v>
      </x:c>
      <x:c r="L96" s="18" t="n">
        <x:f>K96*ACE_Input!V96</x:f>
        <x:v>75</x:v>
      </x:c>
    </x:row>
    <x:row r="97">
      <x:c r="A97" t="n">
        <x:f>1</x:f>
        <x:v>1</x:v>
      </x:c>
      <x:c r="B97" t="n">
        <x:f>ACE_Input!A97</x:f>
        <x:v>92</x:v>
      </x:c>
      <x:c r="C97" s="18" t="n">
        <x:f>MOD(Settings!$B$17*(C96),Settings!$B$18)</x:f>
        <x:v>1857221146</x:v>
      </x:c>
      <x:c r="D97" s="18" t="n">
        <x:f>MAX(C97,1)/Settings!$B$18</x:f>
        <x:v>0.8648359900642354</x:v>
      </x:c>
      <x:c r="E97" s="18" t="n">
        <x:f>F97-F96</x:f>
        <x:v>5</x:v>
      </x:c>
      <x:c r="F97" s="18" t="n">
        <x:f>ACE_Input!D97</x:f>
        <x:v>609</x:v>
      </x:c>
      <x:c r="G97" s="18" t="n">
        <x:f>MOD(Settings!$B$17*(G96),Settings!$B$18)</x:f>
        <x:v>64463421</x:v>
      </x:c>
      <x:c r="H97" s="18" t="n">
        <x:f>MAX(G97,1)/Settings!$B$18</x:f>
        <x:v>0.03001811962109903</x:v>
      </x:c>
      <x:c r="I97" s="18" t="n">
        <x:f>-ACE_Input!W97*LN(H97)</x:f>
        <x:v>14.023816369107895</x:v>
      </x:c>
      <x:c r="J97" s="18" t="n">
        <x:f>-ACE_Input!X97*LN(H97)</x:f>
        <x:v>42.07144910732369</x:v>
      </x:c>
      <x:c r="K97" s="18" t="n">
        <x:f>ACE_Input!U97</x:f>
        <x:v>300</x:v>
      </x:c>
      <x:c r="L97" s="18" t="n">
        <x:f>K97*ACE_Input!V97</x:f>
        <x:v>75</x:v>
      </x:c>
    </x:row>
    <x:row r="98">
      <x:c r="A98" t="n">
        <x:f>1</x:f>
        <x:v>1</x:v>
      </x:c>
      <x:c r="B98" t="n">
        <x:f>ACE_Input!A98</x:f>
        <x:v>93</x:v>
      </x:c>
      <x:c r="C98" s="18" t="n">
        <x:f>MOD(Settings!$B$17*(C97),Settings!$B$18)</x:f>
        <x:v>640991677</x:v>
      </x:c>
      <x:c r="D98" s="18" t="n">
        <x:f>MAX(C98,1)/Settings!$B$18</x:f>
        <x:v>0.29848500960435953</x:v>
      </x:c>
      <x:c r="E98" s="18" t="n">
        <x:f>F98-F97</x:f>
        <x:v>5</x:v>
      </x:c>
      <x:c r="F98" s="18" t="n">
        <x:f>ACE_Input!D98</x:f>
        <x:v>614</x:v>
      </x:c>
      <x:c r="G98" s="18" t="n">
        <x:f>MOD(Settings!$B$17*(G97),Settings!$B$18)</x:f>
        <x:v>1104958659</x:v>
      </x:c>
      <x:c r="H98" s="18" t="n">
        <x:f>MAX(G98,1)/Settings!$B$18</x:f>
        <x:v>0.514536471811373</x:v>
      </x:c>
      <x:c r="I98" s="18" t="n">
        <x:f>-ACE_Input!W98*LN(H98)</x:f>
        <x:v>2.657955353384283</x:v>
      </x:c>
      <x:c r="J98" s="18" t="n">
        <x:f>-ACE_Input!X98*LN(H98)</x:f>
        <x:v>7.973866060152849</x:v>
      </x:c>
      <x:c r="K98" s="18" t="n">
        <x:f>ACE_Input!U98</x:f>
        <x:v>300</x:v>
      </x:c>
      <x:c r="L98" s="18" t="n">
        <x:f>K98*ACE_Input!V98</x:f>
        <x:v>75</x:v>
      </x:c>
    </x:row>
    <x:row r="99">
      <x:c r="A99" t="n">
        <x:f>1</x:f>
        <x:v>1</x:v>
      </x:c>
      <x:c r="B99" t="n">
        <x:f>ACE_Input!A99</x:f>
        <x:v>94</x:v>
      </x:c>
      <x:c r="C99" s="18" t="n">
        <x:f>MOD(Settings!$B$17*(C98),Settings!$B$18)</x:f>
        <x:v>1369141987</x:v>
      </x:c>
      <x:c r="D99" s="18" t="n">
        <x:f>MAX(C99,1)/Settings!$B$18</x:f>
        <x:v>0.6375564204703813</x:v>
      </x:c>
      <x:c r="E99" s="18" t="n">
        <x:f>F99-F98</x:f>
        <x:v>5</x:v>
      </x:c>
      <x:c r="F99" s="18" t="n">
        <x:f>ACE_Input!D99</x:f>
        <x:v>619</x:v>
      </x:c>
      <x:c r="G99" s="18" t="n">
        <x:f>MOD(Settings!$B$17*(G98),Settings!$B$18)</x:f>
        <x:v>1749086204</x:v>
      </x:c>
      <x:c r="H99" s="18" t="n">
        <x:f>MAX(G99,1)/Settings!$B$18</x:f>
        <x:v>0.8144817337461197</x:v>
      </x:c>
      <x:c r="I99" s="18" t="n">
        <x:f>-ACE_Input!W99*LN(H99)</x:f>
        <x:v>0.8208131101258016</x:v>
      </x:c>
      <x:c r="J99" s="18" t="n">
        <x:f>-ACE_Input!X99*LN(H99)</x:f>
        <x:v>2.462439330377405</x:v>
      </x:c>
      <x:c r="K99" s="18" t="n">
        <x:f>ACE_Input!U99</x:f>
        <x:v>300</x:v>
      </x:c>
      <x:c r="L99" s="18" t="n">
        <x:f>K99*ACE_Input!V99</x:f>
        <x:v>75</x:v>
      </x:c>
    </x:row>
    <x:row r="100">
      <x:c r="A100" t="n">
        <x:f>1</x:f>
        <x:v>1</x:v>
      </x:c>
      <x:c r="B100" t="n">
        <x:f>ACE_Input!A100</x:f>
        <x:v>95</x:v>
      </x:c>
      <x:c r="C100" s="18" t="n">
        <x:f>MOD(Settings!$B$17*(C99),Settings!$B$18)</x:f>
        <x:v>882097904</x:v>
      </x:c>
      <x:c r="D100" s="18" t="n">
        <x:f>MAX(C100,1)/Settings!$B$18</x:f>
        <x:v>0.4107588456993731</x:v>
      </x:c>
      <x:c r="E100" s="18" t="n">
        <x:f>F100-F99</x:f>
        <x:v>5</x:v>
      </x:c>
      <x:c r="F100" s="18" t="n">
        <x:f>ACE_Input!D100</x:f>
        <x:v>624</x:v>
      </x:c>
      <x:c r="G100" s="18" t="n">
        <x:f>MOD(Settings!$B$17*(G99),Settings!$B$18)</x:f>
        <x:v>2135670492</x:v>
      </x:c>
      <x:c r="H100" s="18" t="n">
        <x:f>MAX(G100,1)/Settings!$B$18</x:f>
        <x:v>0.9944990710329725</x:v>
      </x:c>
      <x:c r="I100" s="18" t="n">
        <x:f>-ACE_Input!W100*LN(H100)</x:f>
        <x:v>0.02206445917259691</x:v>
      </x:c>
      <x:c r="J100" s="18" t="n">
        <x:f>-ACE_Input!X100*LN(H100)</x:f>
        <x:v>0.06619337751779072</x:v>
      </x:c>
      <x:c r="K100" s="18" t="n">
        <x:f>ACE_Input!U100</x:f>
        <x:v>300</x:v>
      </x:c>
      <x:c r="L100" s="18" t="n">
        <x:f>K100*ACE_Input!V100</x:f>
        <x:v>75</x:v>
      </x:c>
    </x:row>
    <x:row r="101">
      <x:c r="A101" t="n">
        <x:f>1</x:f>
        <x:v>1</x:v>
      </x:c>
      <x:c r="B101" t="n">
        <x:f>ACE_Input!A101</x:f>
        <x:v>96</x:v>
      </x:c>
      <x:c r="C101" s="18" t="n">
        <x:f>MOD(Settings!$B$17*(C100),Settings!$B$18)</x:f>
        <x:v>1339857287</x:v>
      </x:c>
      <x:c r="D101" s="18" t="n">
        <x:f>MAX(C101,1)/Settings!$B$18</x:f>
        <x:v>0.6239196693636103</x:v>
      </x:c>
      <x:c r="E101" s="18" t="n">
        <x:f>F101-F100</x:f>
        <x:v>5</x:v>
      </x:c>
      <x:c r="F101" s="18" t="n">
        <x:f>ACE_Input!D101</x:f>
        <x:v>629</x:v>
      </x:c>
      <x:c r="G101" s="18" t="n">
        <x:f>MOD(Settings!$B$17*(G100),Settings!$B$18)</x:f>
        <x:v>1172283086</x:v>
      </x:c>
      <x:c r="H101" s="18" t="n">
        <x:f>MAX(G101,1)/Settings!$B$18</x:f>
        <x:v>0.5458868511700475</x:v>
      </x:c>
      <x:c r="I101" s="18" t="n">
        <x:f>-ACE_Input!W101*LN(H101)</x:f>
        <x:v>2.4213742280084003</x:v>
      </x:c>
      <x:c r="J101" s="18" t="n">
        <x:f>-ACE_Input!X101*LN(H101)</x:f>
        <x:v>7.264122684025201</x:v>
      </x:c>
      <x:c r="K101" s="18" t="n">
        <x:f>ACE_Input!U101</x:f>
        <x:v>300</x:v>
      </x:c>
      <x:c r="L101" s="18" t="n">
        <x:f>K101*ACE_Input!V101</x:f>
        <x:v>75</x:v>
      </x:c>
    </x:row>
    <x:row r="102">
      <x:c r="A102" t="n">
        <x:f>1</x:f>
        <x:v>1</x:v>
      </x:c>
      <x:c r="B102" t="n">
        <x:f>ACE_Input!A102</x:f>
        <x:v>97</x:v>
      </x:c>
      <x:c r="C102" s="18" t="n">
        <x:f>MOD(Settings!$B$17*(C101),Settings!$B$18)</x:f>
        <x:v>467900167</x:v>
      </x:c>
      <x:c r="D102" s="18" t="n">
        <x:f>MAX(C102,1)/Settings!$B$18</x:f>
        <x:v>0.21788299419818585</x:v>
      </x:c>
      <x:c r="E102" s="18" t="n">
        <x:f>F102-F101</x:f>
        <x:v>5</x:v>
      </x:c>
      <x:c r="F102" s="18" t="n">
        <x:f>ACE_Input!D102</x:f>
        <x:v>634</x:v>
      </x:c>
      <x:c r="G102" s="18" t="n">
        <x:f>MOD(Settings!$B$17*(G101),Settings!$B$18)</x:f>
        <x:v>1546848824</x:v>
      </x:c>
      <x:c r="H102" s="18" t="n">
        <x:f>MAX(G102,1)/Settings!$B$18</x:f>
        <x:v>0.720307614989722</x:v>
      </x:c>
      <x:c r="I102" s="18" t="n">
        <x:f>-ACE_Input!W102*LN(H102)</x:f>
        <x:v>1.312307660692305</x:v>
      </x:c>
      <x:c r="J102" s="18" t="n">
        <x:f>-ACE_Input!X102*LN(H102)</x:f>
        <x:v>3.936922982076915</x:v>
      </x:c>
      <x:c r="K102" s="18" t="n">
        <x:f>ACE_Input!U102</x:f>
        <x:v>300</x:v>
      </x:c>
      <x:c r="L102" s="18" t="n">
        <x:f>K102*ACE_Input!V102</x:f>
        <x:v>75</x:v>
      </x:c>
    </x:row>
    <x:row r="103">
      <x:c r="A103" t="n">
        <x:f>1</x:f>
        <x:v>1</x:v>
      </x:c>
      <x:c r="B103" t="n">
        <x:f>ACE_Input!A103</x:f>
        <x:v>98</x:v>
      </x:c>
      <x:c r="C103" s="18" t="n">
        <x:f>MOD(Settings!$B$17*(C102),Settings!$B$18)</x:f>
        <x:v>2060475102</x:v>
      </x:c>
      <x:c r="D103" s="18" t="n">
        <x:f>MAX(C103,1)/Settings!$B$18</x:f>
        <x:v>0.9594834889096596</x:v>
      </x:c>
      <x:c r="E103" s="18" t="n">
        <x:f>F103-F102</x:f>
        <x:v>5</x:v>
      </x:c>
      <x:c r="F103" s="18" t="n">
        <x:f>ACE_Input!D103</x:f>
        <x:v>639</x:v>
      </x:c>
      <x:c r="G103" s="18" t="n">
        <x:f>MOD(Settings!$B$17*(G102),Settings!$B$18)</x:f>
        <x:v>451154386</x:v>
      </x:c>
      <x:c r="H103" s="18" t="n">
        <x:f>MAX(G103,1)/Settings!$B$18</x:f>
        <x:v>0.21008513225712122</x:v>
      </x:c>
      <x:c r="I103" s="18" t="n">
        <x:f>-ACE_Input!W103*LN(H103)</x:f>
        <x:v>6.240969754852423</x:v>
      </x:c>
      <x:c r="J103" s="18" t="n">
        <x:f>-ACE_Input!X103*LN(H103)</x:f>
        <x:v>18.72290926455727</x:v>
      </x:c>
      <x:c r="K103" s="18" t="n">
        <x:f>ACE_Input!U103</x:f>
        <x:v>300</x:v>
      </x:c>
      <x:c r="L103" s="18" t="n">
        <x:f>K103*ACE_Input!V103</x:f>
        <x:v>75</x:v>
      </x:c>
    </x:row>
    <x:row r="104">
      <x:c r="A104" t="n">
        <x:f>1</x:f>
        <x:v>1</x:v>
      </x:c>
      <x:c r="B104" t="n">
        <x:f>ACE_Input!A104</x:f>
        <x:v>99</x:v>
      </x:c>
      <x:c r="C104" s="18" t="n">
        <x:f>MOD(Settings!$B$17*(C103),Settings!$B$18)</x:f>
        <x:v>83747792</x:v>
      </x:c>
      <x:c r="D104" s="18" t="n">
        <x:f>MAX(C104,1)/Settings!$B$18</x:f>
        <x:v>0.0389981046500607</x:v>
      </x:c>
      <x:c r="E104" s="18" t="n">
        <x:f>F104-F103</x:f>
        <x:v>45</x:v>
      </x:c>
      <x:c r="F104" s="18" t="n">
        <x:f>ACE_Input!D104</x:f>
        <x:v>684</x:v>
      </x:c>
      <x:c r="G104" s="18" t="n">
        <x:f>MOD(Settings!$B$17*(G103),Settings!$B$18)</x:f>
        <x:v>1934491592</x:v>
      </x:c>
      <x:c r="H104" s="18" t="n">
        <x:f>MAX(G104,1)/Settings!$B$18</x:f>
        <x:v>0.9008178454361939</x:v>
      </x:c>
      <x:c r="I104" s="18" t="n">
        <x:f>-ACE_Input!W104*LN(H104)</x:f>
        <x:v>0.4178088445598845</x:v>
      </x:c>
      <x:c r="J104" s="18" t="n">
        <x:f>-ACE_Input!X104*LN(H104)</x:f>
        <x:v>1.2534265336796535</x:v>
      </x:c>
      <x:c r="K104" s="18" t="n">
        <x:f>ACE_Input!U104</x:f>
        <x:v>300</x:v>
      </x:c>
      <x:c r="L104" s="18" t="n">
        <x:f>K104*ACE_Input!V104</x:f>
        <x:v>75</x:v>
      </x:c>
    </x:row>
    <x:row r="105">
      <x:c r="A105" t="n">
        <x:f>1</x:f>
        <x:v>1</x:v>
      </x:c>
      <x:c r="B105" t="n">
        <x:f>ACE_Input!A105</x:f>
        <x:v>100</x:v>
      </x:c>
      <x:c r="C105" s="18" t="n">
        <x:f>MOD(Settings!$B$17*(C104),Settings!$B$18)</x:f>
        <x:v>947351359</x:v>
      </x:c>
      <x:c r="D105" s="18" t="n">
        <x:f>MAX(C105,1)/Settings!$B$18</x:f>
        <x:v>0.4411448535701003</x:v>
      </x:c>
      <x:c r="E105" s="18" t="n">
        <x:f>F105-F104</x:f>
        <x:v>5</x:v>
      </x:c>
      <x:c r="F105" s="18" t="n">
        <x:f>ACE_Input!D105</x:f>
        <x:v>689</x:v>
      </x:c>
      <x:c r="G105" s="18" t="n">
        <x:f>MOD(Settings!$B$17*(G104),Settings!$B$18)</x:f>
        <x:v>97771164</x:v>
      </x:c>
      <x:c r="H105" s="18" t="n">
        <x:f>MAX(G105,1)/Settings!$B$18</x:f>
        <x:v>0.045528246111016836</x:v>
      </x:c>
      <x:c r="I105" s="18" t="n">
        <x:f>-ACE_Input!W105*LN(H105)</x:f>
        <x:v>12.357689407956707</x:v>
      </x:c>
      <x:c r="J105" s="18" t="n">
        <x:f>-ACE_Input!X105*LN(H105)</x:f>
        <x:v>37.07306822387012</x:v>
      </x:c>
      <x:c r="K105" s="18" t="n">
        <x:f>ACE_Input!U105</x:f>
        <x:v>300</x:v>
      </x:c>
      <x:c r="L105" s="18" t="n">
        <x:f>K105*ACE_Input!V105</x:f>
        <x:v>75</x:v>
      </x:c>
    </x:row>
    <x:row r="106">
      <x:c r="A106"/>
      <x:c r="B106"/>
      <x:c r="C106" s="18"/>
      <x:c r="D106" s="18"/>
      <x:c r="E106" s="18"/>
      <x:c r="F106" s="18"/>
      <x:c r="G106" s="18"/>
      <x:c r="H106" s="18"/>
      <x:c r="I106" s="18"/>
      <x:c r="J106" s="18"/>
      <x:c r="K106" s="18"/>
      <x:c r="L106" s="18"/>
    </x:row>
    <x:row r="107">
      <x:c r="A107"/>
      <x:c r="B107"/>
      <x:c r="C107" s="18"/>
      <x:c r="D107" s="18"/>
      <x:c r="E107" s="18"/>
      <x:c r="F107" s="18"/>
      <x:c r="G107" s="18"/>
      <x:c r="H107" s="18"/>
      <x:c r="I107" s="18"/>
      <x:c r="J107" s="18"/>
      <x:c r="K107" s="18"/>
      <x:c r="L107" s="18"/>
    </x:row>
    <x:row r="108">
      <x:c r="A108"/>
      <x:c r="B108"/>
      <x:c r="C108" s="18"/>
      <x:c r="D108" s="18"/>
      <x:c r="E108" s="18"/>
      <x:c r="F108" s="18"/>
      <x:c r="G108" s="18"/>
      <x:c r="H108" s="18"/>
      <x:c r="I108" s="18"/>
      <x:c r="J108" s="18"/>
      <x:c r="K108" s="18"/>
      <x:c r="L108" s="18"/>
    </x:row>
    <x:row r="109">
      <x:c r="A109"/>
      <x:c r="B109"/>
      <x:c r="C109" s="18"/>
      <x:c r="D109" s="18"/>
      <x:c r="E109" s="18"/>
      <x:c r="F109" s="18"/>
      <x:c r="G109" s="18"/>
      <x:c r="H109" s="18"/>
      <x:c r="I109" s="18"/>
      <x:c r="J109" s="18"/>
      <x:c r="K109" s="18"/>
      <x:c r="L109" s="18"/>
    </x:row>
    <x:row r="110">
      <x:c r="A110"/>
      <x:c r="B110"/>
      <x:c r="C110" s="18"/>
      <x:c r="D110" s="18"/>
      <x:c r="E110" s="18"/>
      <x:c r="F110" s="18"/>
      <x:c r="G110" s="18"/>
      <x:c r="H110" s="18"/>
      <x:c r="I110" s="18"/>
      <x:c r="J110" s="18"/>
      <x:c r="K110" s="18"/>
      <x:c r="L110" s="18"/>
    </x:row>
    <x:row r="111">
      <x:c r="A111"/>
      <x:c r="B111"/>
      <x:c r="C111" s="18"/>
      <x:c r="D111" s="18"/>
      <x:c r="E111" s="18"/>
      <x:c r="F111" s="18"/>
      <x:c r="G111" s="18"/>
      <x:c r="H111" s="18"/>
      <x:c r="I111" s="18"/>
      <x:c r="J111" s="18"/>
      <x:c r="K111" s="18"/>
      <x:c r="L111" s="18"/>
    </x:row>
    <x:row r="112">
      <x:c r="A112"/>
      <x:c r="B112"/>
      <x:c r="C112" s="18"/>
      <x:c r="D112" s="18"/>
      <x:c r="E112" s="18"/>
      <x:c r="F112" s="18"/>
      <x:c r="G112" s="18"/>
      <x:c r="H112" s="18"/>
      <x:c r="I112" s="18"/>
      <x:c r="J112" s="18"/>
      <x:c r="K112" s="18"/>
      <x:c r="L112" s="18"/>
    </x:row>
    <x:row r="113">
      <x:c r="A113"/>
      <x:c r="B113"/>
      <x:c r="C113" s="18"/>
      <x:c r="D113" s="18"/>
      <x:c r="E113" s="18"/>
      <x:c r="F113" s="18"/>
      <x:c r="G113" s="18"/>
      <x:c r="H113" s="18"/>
      <x:c r="I113" s="18"/>
      <x:c r="J113" s="18"/>
      <x:c r="K113" s="18"/>
      <x:c r="L113" s="18"/>
    </x:row>
    <x:row r="114">
      <x:c r="A114"/>
      <x:c r="B114"/>
      <x:c r="C114" s="18"/>
      <x:c r="D114" s="18"/>
      <x:c r="E114" s="18"/>
      <x:c r="F114" s="18"/>
      <x:c r="G114" s="18"/>
      <x:c r="H114" s="18"/>
      <x:c r="I114" s="18"/>
      <x:c r="J114" s="18"/>
      <x:c r="K114" s="18"/>
      <x:c r="L114" s="18"/>
    </x:row>
    <x:row r="115">
      <x:c r="A115"/>
      <x:c r="B115"/>
      <x:c r="C115" s="18"/>
      <x:c r="D115" s="18"/>
      <x:c r="E115" s="18"/>
      <x:c r="F115" s="18"/>
      <x:c r="G115" s="18"/>
      <x:c r="H115" s="18"/>
      <x:c r="I115" s="18"/>
      <x:c r="J115" s="18"/>
      <x:c r="K115" s="18"/>
      <x:c r="L115" s="18"/>
    </x:row>
    <x:row r="116">
      <x:c r="A116"/>
      <x:c r="B116"/>
      <x:c r="C116" s="18"/>
      <x:c r="D116" s="18"/>
      <x:c r="E116" s="18"/>
      <x:c r="F116" s="18"/>
      <x:c r="G116" s="18"/>
      <x:c r="H116" s="18"/>
      <x:c r="I116" s="18"/>
      <x:c r="J116" s="18"/>
      <x:c r="K116" s="18"/>
      <x:c r="L116" s="18"/>
    </x:row>
    <x:row r="117">
      <x:c r="A117"/>
      <x:c r="B117"/>
      <x:c r="C117" s="18"/>
      <x:c r="D117" s="18"/>
      <x:c r="E117" s="18"/>
      <x:c r="F117" s="18"/>
      <x:c r="G117" s="18"/>
      <x:c r="H117" s="18"/>
      <x:c r="I117" s="18"/>
      <x:c r="J117" s="18"/>
      <x:c r="K117" s="18"/>
      <x:c r="L117" s="18"/>
    </x:row>
    <x:row r="118">
      <x:c r="A118"/>
      <x:c r="B118"/>
      <x:c r="C118" s="18"/>
      <x:c r="D118" s="18"/>
      <x:c r="E118" s="18"/>
      <x:c r="F118" s="18"/>
      <x:c r="G118" s="18"/>
      <x:c r="H118" s="18"/>
      <x:c r="I118" s="18"/>
      <x:c r="J118" s="18"/>
      <x:c r="K118" s="18"/>
      <x:c r="L118" s="18"/>
    </x:row>
    <x:row r="119">
      <x:c r="A119"/>
      <x:c r="B119"/>
      <x:c r="C119" s="18"/>
      <x:c r="D119" s="18"/>
      <x:c r="E119" s="18"/>
      <x:c r="F119" s="18"/>
      <x:c r="G119" s="18"/>
      <x:c r="H119" s="18"/>
      <x:c r="I119" s="18"/>
      <x:c r="J119" s="18"/>
      <x:c r="K119" s="18"/>
      <x:c r="L119" s="18"/>
    </x:row>
    <x:row r="120">
      <x:c r="A120"/>
      <x:c r="B120"/>
      <x:c r="C120" s="18"/>
      <x:c r="D120" s="18"/>
      <x:c r="E120" s="18"/>
      <x:c r="F120" s="18"/>
      <x:c r="G120" s="18"/>
      <x:c r="H120" s="18"/>
      <x:c r="I120" s="18"/>
      <x:c r="J120" s="18"/>
      <x:c r="K120" s="18"/>
      <x:c r="L120" s="18"/>
    </x:row>
    <x:row r="121">
      <x:c r="A121"/>
      <x:c r="B121"/>
      <x:c r="C121" s="18"/>
      <x:c r="D121" s="18"/>
      <x:c r="E121" s="18"/>
      <x:c r="F121" s="18"/>
      <x:c r="G121" s="18"/>
      <x:c r="H121" s="18"/>
      <x:c r="I121" s="18"/>
      <x:c r="J121" s="18"/>
      <x:c r="K121" s="18"/>
      <x:c r="L121" s="18"/>
    </x:row>
    <x:row r="122">
      <x:c r="A122"/>
      <x:c r="B122"/>
      <x:c r="C122" s="18"/>
      <x:c r="D122" s="18"/>
      <x:c r="E122" s="18"/>
      <x:c r="F122" s="18"/>
      <x:c r="G122" s="18"/>
      <x:c r="H122" s="18"/>
      <x:c r="I122" s="18"/>
      <x:c r="J122" s="18"/>
      <x:c r="K122" s="18"/>
      <x:c r="L122" s="18"/>
    </x:row>
    <x:row r="123">
      <x:c r="A123"/>
      <x:c r="B123"/>
      <x:c r="C123" s="18"/>
      <x:c r="D123" s="18"/>
      <x:c r="E123" s="18"/>
      <x:c r="F123" s="18"/>
      <x:c r="G123" s="18"/>
      <x:c r="H123" s="18"/>
      <x:c r="I123" s="18"/>
      <x:c r="J123" s="18"/>
      <x:c r="K123" s="18"/>
      <x:c r="L123" s="18"/>
    </x:row>
    <x:row r="124">
      <x:c r="A124"/>
      <x:c r="B124"/>
      <x:c r="C124" s="18"/>
      <x:c r="D124" s="18"/>
      <x:c r="E124" s="18"/>
      <x:c r="F124" s="18"/>
      <x:c r="G124" s="18"/>
      <x:c r="H124" s="18"/>
      <x:c r="I124" s="18"/>
      <x:c r="J124" s="18"/>
      <x:c r="K124" s="18"/>
      <x:c r="L124" s="18"/>
    </x:row>
    <x:row r="125">
      <x:c r="A125"/>
      <x:c r="B125"/>
      <x:c r="C125" s="18"/>
      <x:c r="D125" s="18"/>
      <x:c r="E125" s="18"/>
      <x:c r="F125" s="18"/>
      <x:c r="G125" s="18"/>
      <x:c r="H125" s="18"/>
      <x:c r="I125" s="18"/>
      <x:c r="J125" s="18"/>
      <x:c r="K125" s="18"/>
      <x:c r="L125" s="18"/>
    </x:row>
    <x:row r="126">
      <x:c r="A126" t="n">
        <x:f>2</x:f>
        <x:v>2</x:v>
      </x:c>
      <x:c r="B126" t="n">
        <x:f>ACE_Input!A6</x:f>
        <x:v>1</x:v>
      </x:c>
      <x:c r="C126" s="18" t="n">
        <x:f>MOD(Settings!$B$17*(Settings!$B$15+1000*A126),Settings!$B$18)</x:f>
        <x:v>241096415</x:v>
      </x:c>
      <x:c r="D126" s="18" t="n">
        <x:f>MAX(C126,1)/Settings!$B$18</x:f>
        <x:v>0.11226926702646038</x:v>
      </x:c>
      <x:c r="E126" s="18" t="n">
        <x:f>F126</x:f>
        <x:v>2</x:v>
      </x:c>
      <x:c r="F126" s="18" t="n">
        <x:f>ACE_Input!D6</x:f>
        <x:v>2</x:v>
      </x:c>
      <x:c r="G126" s="18" t="n">
        <x:f>MOD(Settings!$B$17*(Settings!$B$16+1000*A126),Settings!$B$18)</x:f>
        <x:v>946587047</x:v>
      </x:c>
      <x:c r="H126" s="18" t="n">
        <x:f>MAX(G126,1)/Settings!$B$18</x:f>
        <x:v>0.44078894306010985</x:v>
      </x:c>
      <x:c r="I126" s="18" t="n">
        <x:f>-ACE_Input!W6*LN(H126)</x:f>
        <x:v>3.276756421039859</x:v>
      </x:c>
      <x:c r="J126" s="18" t="n">
        <x:f>-ACE_Input!X6*LN(H126)</x:f>
        <x:v>9.830269263119577</x:v>
      </x:c>
      <x:c r="K126" s="18" t="n">
        <x:f>ACE_Input!U6</x:f>
        <x:v>300</x:v>
      </x:c>
      <x:c r="L126" s="18" t="n">
        <x:f>K126*ACE_Input!V6</x:f>
        <x:v>75</x:v>
      </x:c>
    </x:row>
    <x:row r="127">
      <x:c r="A127" t="n">
        <x:f>2</x:f>
        <x:v>2</x:v>
      </x:c>
      <x:c r="B127" t="n">
        <x:f>ACE_Input!A7</x:f>
        <x:v>2</x:v>
      </x:c>
      <x:c r="C127" s="18" t="n">
        <x:f>MOD(Settings!$B$17*(C126),Settings!$B$18)</x:f>
        <x:v>1953288663</x:v>
      </x:c>
      <x:c r="D127" s="18" t="n">
        <x:f>MAX(C127,1)/Settings!$B$18</x:f>
        <x:v>0.9095709137197449</x:v>
      </x:c>
      <x:c r="E127" s="18" t="n">
        <x:f>F127-F126</x:f>
        <x:v>5</x:v>
      </x:c>
      <x:c r="F127" s="18" t="n">
        <x:f>ACE_Input!D7</x:f>
        <x:v>7</x:v>
      </x:c>
      <x:c r="G127" s="18" t="n">
        <x:f>MOD(Settings!$B$17*(G126),Settings!$B$18)</x:f>
        <x:v>729641953</x:v>
      </x:c>
      <x:c r="H127" s="18" t="n">
        <x:f>MAX(G127,1)/Settings!$B$18</x:f>
        <x:v>0.33976601126592887</x:v>
      </x:c>
      <x:c r="I127" s="18" t="n">
        <x:f>-ACE_Input!W7*LN(H127)</x:f>
        <x:v>4.317992401803096</x:v>
      </x:c>
      <x:c r="J127" s="18" t="n">
        <x:f>-ACE_Input!X7*LN(H127)</x:f>
        <x:v>12.953977205409288</x:v>
      </x:c>
      <x:c r="K127" s="18" t="n">
        <x:f>ACE_Input!U7</x:f>
        <x:v>300</x:v>
      </x:c>
      <x:c r="L127" s="18" t="n">
        <x:f>K127*ACE_Input!V7</x:f>
        <x:v>75</x:v>
      </x:c>
    </x:row>
    <x:row r="128">
      <x:c r="A128" t="n">
        <x:f>2</x:f>
        <x:v>2</x:v>
      </x:c>
      <x:c r="B128" t="n">
        <x:f>ACE_Input!A8</x:f>
        <x:v>3</x:v>
      </x:c>
      <x:c r="C128" s="18" t="n">
        <x:f>MOD(Settings!$B$17*(C127),Settings!$B$18)</x:f>
        <x:v>340047352</x:v>
      </x:c>
      <x:c r="D128" s="18" t="n">
        <x:f>MAX(C128,1)/Settings!$B$18</x:f>
        <x:v>0.15834688775164396</x:v>
      </x:c>
      <x:c r="E128" s="18" t="n">
        <x:f>F128-F127</x:f>
        <x:v>25</x:v>
      </x:c>
      <x:c r="F128" s="18" t="n">
        <x:f>ACE_Input!D8</x:f>
        <x:v>32</x:v>
      </x:c>
      <x:c r="G128" s="18" t="n">
        <x:f>MOD(Settings!$B$17*(G127),Settings!$B$18)</x:f>
        <x:v>960679701</x:v>
      </x:c>
      <x:c r="H128" s="18" t="n">
        <x:f>MAX(G128,1)/Settings!$B$18</x:f>
        <x:v>0.44735134646638824</x:v>
      </x:c>
      <x:c r="I128" s="18" t="n">
        <x:f>-ACE_Input!W8*LN(H128)</x:f>
        <x:v>3.2176439324829142</x:v>
      </x:c>
      <x:c r="J128" s="18" t="n">
        <x:f>-ACE_Input!X8*LN(H128)</x:f>
        <x:v>9.652931797448742</x:v>
      </x:c>
      <x:c r="K128" s="18" t="n">
        <x:f>ACE_Input!U8</x:f>
        <x:v>300</x:v>
      </x:c>
      <x:c r="L128" s="18" t="n">
        <x:f>K128*ACE_Input!V8</x:f>
        <x:v>75</x:v>
      </x:c>
    </x:row>
    <x:row r="129">
      <x:c r="A129" t="n">
        <x:f>2</x:f>
        <x:v>2</x:v>
      </x:c>
      <x:c r="B129" t="n">
        <x:f>ACE_Input!A9</x:f>
        <x:v>4</x:v>
      </x:c>
      <x:c r="C129" s="18" t="n">
        <x:f>MOD(Settings!$B$17*(C128),Settings!$B$18)</x:f>
        <x:v>721860397</x:v>
      </x:c>
      <x:c r="D129" s="18" t="n">
        <x:f>MAX(C129,1)/Settings!$B$18</x:f>
        <x:v>0.33614244188002423</x:v>
      </x:c>
      <x:c r="E129" s="18" t="n">
        <x:f>F129-F128</x:f>
        <x:v>5</x:v>
      </x:c>
      <x:c r="F129" s="18" t="n">
        <x:f>ACE_Input!D9</x:f>
        <x:v>37</x:v>
      </x:c>
      <x:c r="G129" s="18" t="n">
        <x:f>MOD(Settings!$B$17*(G128),Settings!$B$18)</x:f>
        <x:v>1361676561</x:v>
      </x:c>
      <x:c r="H129" s="18" t="n">
        <x:f>MAX(G129,1)/Settings!$B$18</x:f>
        <x:v>0.6340800605873019</x:v>
      </x:c>
      <x:c r="I129" s="18" t="n">
        <x:f>-ACE_Input!W9*LN(H129)</x:f>
        <x:v>1.822320215954024</x:v>
      </x:c>
      <x:c r="J129" s="18" t="n">
        <x:f>-ACE_Input!X9*LN(H129)</x:f>
        <x:v>5.466960647862072</x:v>
      </x:c>
      <x:c r="K129" s="18" t="n">
        <x:f>ACE_Input!U9</x:f>
        <x:v>300</x:v>
      </x:c>
      <x:c r="L129" s="18" t="n">
        <x:f>K129*ACE_Input!V9</x:f>
        <x:v>75</x:v>
      </x:c>
    </x:row>
    <x:row r="130">
      <x:c r="A130" t="n">
        <x:f>2</x:f>
        <x:v>2</x:v>
      </x:c>
      <x:c r="B130" t="n">
        <x:f>ACE_Input!A10</x:f>
        <x:v>5</x:v>
      </x:c>
      <x:c r="C130" s="18" t="n">
        <x:f>MOD(Settings!$B$17*(C129),Settings!$B$18)</x:f>
        <x:v>1172570476</x:v>
      </x:c>
      <x:c r="D130" s="18" t="n">
        <x:f>MAX(C130,1)/Settings!$B$18</x:f>
        <x:v>0.5460206775674693</x:v>
      </x:c>
      <x:c r="E130" s="18" t="n">
        <x:f>F130-F129</x:f>
        <x:v>5</x:v>
      </x:c>
      <x:c r="F130" s="18" t="n">
        <x:f>ACE_Input!D10</x:f>
        <x:v>42</x:v>
      </x:c>
      <x:c r="G130" s="18" t="n">
        <x:f>MOD(Settings!$B$17*(G129),Settings!$B$18)</x:f>
        <x:v>2112218295</x:v>
      </x:c>
      <x:c r="H130" s="18" t="n">
        <x:f>MAX(G130,1)/Settings!$B$18</x:f>
        <x:v>0.9835782907826724</x:v>
      </x:c>
      <x:c r="I130" s="18" t="n">
        <x:f>-ACE_Input!W10*LN(H130)</x:f>
        <x:v>0.06623216027371724</x:v>
      </x:c>
      <x:c r="J130" s="18" t="n">
        <x:f>-ACE_Input!X10*LN(H130)</x:f>
        <x:v>0.1986964808211517</x:v>
      </x:c>
      <x:c r="K130" s="18" t="n">
        <x:f>ACE_Input!U10</x:f>
        <x:v>300</x:v>
      </x:c>
      <x:c r="L130" s="18" t="n">
        <x:f>K130*ACE_Input!V10</x:f>
        <x:v>75</x:v>
      </x:c>
    </x:row>
    <x:row r="131">
      <x:c r="A131" t="n">
        <x:f>2</x:f>
        <x:v>2</x:v>
      </x:c>
      <x:c r="B131" t="n">
        <x:f>ACE_Input!A11</x:f>
        <x:v>6</x:v>
      </x:c>
      <x:c r="C131" s="18" t="n">
        <x:f>MOD(Settings!$B$17*(C130),Settings!$B$18)</x:f>
        <x:v>2082045260</x:v>
      </x:c>
      <x:c r="D131" s="18" t="n">
        <x:f>MAX(C131,1)/Settings!$B$18</x:f>
        <x:v>0.9695278764560483</x:v>
      </x:c>
      <x:c r="E131" s="18" t="n">
        <x:f>F131-F130</x:f>
        <x:v>5</x:v>
      </x:c>
      <x:c r="F131" s="18" t="n">
        <x:f>ACE_Input!D11</x:f>
        <x:v>47</x:v>
      </x:c>
      <x:c r="G131" s="18" t="n">
        <x:f>MOD(Settings!$B$17*(G130),Settings!$B$18)</x:f>
        <x:v>715508</x:v>
      </x:c>
      <x:c r="H131" s="18" t="n">
        <x:f>MAX(G131,1)/Settings!$B$18</x:f>
        <x:v>0.00033318437651413697</x:v>
      </x:c>
      <x:c r="I131" s="18" t="n">
        <x:f>-ACE_Input!W11*LN(H131)</x:f>
        <x:v>32.02725815193678</x:v>
      </x:c>
      <x:c r="J131" s="18" t="n">
        <x:f>-ACE_Input!X11*LN(H131)</x:f>
        <x:v>96.08177445581033</x:v>
      </x:c>
      <x:c r="K131" s="18" t="n">
        <x:f>ACE_Input!U11</x:f>
        <x:v>300</x:v>
      </x:c>
      <x:c r="L131" s="18" t="n">
        <x:f>K131*ACE_Input!V11</x:f>
        <x:v>75</x:v>
      </x:c>
    </x:row>
    <x:row r="132">
      <x:c r="A132" t="n">
        <x:f>2</x:f>
        <x:v>2</x:v>
      </x:c>
      <x:c r="B132" t="n">
        <x:f>ACE_Input!A12</x:f>
        <x:v>7</x:v>
      </x:c>
      <x:c r="C132" s="18" t="n">
        <x:f>MOD(Settings!$B$17*(C131),Settings!$B$18)</x:f>
        <x:v>1836140602</x:v>
      </x:c>
      <x:c r="D132" s="18" t="n">
        <x:f>MAX(C132,1)/Settings!$B$18</x:f>
        <x:v>0.8550195968034768</x:v>
      </x:c>
      <x:c r="E132" s="18" t="n">
        <x:f>F132-F131</x:f>
        <x:v>5</x:v>
      </x:c>
      <x:c r="F132" s="18" t="n">
        <x:f>ACE_Input!D12</x:f>
        <x:v>52</x:v>
      </x:c>
      <x:c r="G132" s="18" t="n">
        <x:f>MOD(Settings!$B$17*(G131),Settings!$B$18)</x:f>
        <x:v>1288124721</x:v>
      </x:c>
      <x:c r="H132" s="18" t="n">
        <x:f>MAX(G132,1)/Settings!$B$18</x:f>
        <x:v>0.5998298160731</x:v>
      </x:c>
      <x:c r="I132" s="18" t="n">
        <x:f>-ACE_Input!W12*LN(H132)</x:f>
        <x:v>2.0444372155102224</x:v>
      </x:c>
      <x:c r="J132" s="18" t="n">
        <x:f>-ACE_Input!X12*LN(H132)</x:f>
        <x:v>6.133311646530667</x:v>
      </x:c>
      <x:c r="K132" s="18" t="n">
        <x:f>ACE_Input!U12</x:f>
        <x:v>300</x:v>
      </x:c>
      <x:c r="L132" s="18" t="n">
        <x:f>K132*ACE_Input!V12</x:f>
        <x:v>75</x:v>
      </x:c>
    </x:row>
    <x:row r="133">
      <x:c r="A133" t="n">
        <x:f>2</x:f>
        <x:v>2</x:v>
      </x:c>
      <x:c r="B133" t="n">
        <x:f>ACE_Input!A13</x:f>
        <x:v>8</x:v>
      </x:c>
      <x:c r="C133" s="18" t="n">
        <x:f>MOD(Settings!$B$17*(C132),Settings!$B$18)</x:f>
        <x:v>675090424</x:v>
      </x:c>
      <x:c r="D133" s="18" t="n">
        <x:f>MAX(C133,1)/Settings!$B$18</x:f>
        <x:v>0.3143634760353544</x:v>
      </x:c>
      <x:c r="E133" s="18" t="n">
        <x:f>F133-F132</x:f>
        <x:v>5</x:v>
      </x:c>
      <x:c r="F133" s="18" t="n">
        <x:f>ACE_Input!D13</x:f>
        <x:v>57</x:v>
      </x:c>
      <x:c r="G133" s="18" t="n">
        <x:f>MOD(Settings!$B$17*(G132),Settings!$B$18)</x:f>
        <x:v>729540440</x:v>
      </x:c>
      <x:c r="H133" s="18" t="n">
        <x:f>MAX(G133,1)/Settings!$B$18</x:f>
        <x:v>0.33971874059164836</x:v>
      </x:c>
      <x:c r="I133" s="18" t="n">
        <x:f>-ACE_Input!W13*LN(H133)</x:f>
        <x:v>4.318548949089581</x:v>
      </x:c>
      <x:c r="J133" s="18" t="n">
        <x:f>-ACE_Input!X13*LN(H133)</x:f>
        <x:v>12.955646847268742</x:v>
      </x:c>
      <x:c r="K133" s="18" t="n">
        <x:f>ACE_Input!U13</x:f>
        <x:v>300</x:v>
      </x:c>
      <x:c r="L133" s="18" t="n">
        <x:f>K133*ACE_Input!V13</x:f>
        <x:v>75</x:v>
      </x:c>
    </x:row>
    <x:row r="134">
      <x:c r="A134" t="n">
        <x:f>2</x:f>
        <x:v>2</x:v>
      </x:c>
      <x:c r="B134" t="n">
        <x:f>ACE_Input!A14</x:f>
        <x:v>9</x:v>
      </x:c>
      <x:c r="C134" s="18" t="n">
        <x:f>MOD(Settings!$B$17*(C133),Settings!$B$18)</x:f>
        <x:v>1088649067</x:v>
      </x:c>
      <x:c r="D134" s="18" t="n">
        <x:f>MAX(C134,1)/Settings!$B$18</x:f>
        <x:v>0.5069417262016525</x:v>
      </x:c>
      <x:c r="E134" s="18" t="n">
        <x:f>F134-F133</x:f>
        <x:v>115</x:v>
      </x:c>
      <x:c r="F134" s="18" t="n">
        <x:f>ACE_Input!D14</x:f>
        <x:v>172</x:v>
      </x:c>
      <x:c r="G134" s="18" t="n">
        <x:f>MOD(Settings!$B$17*(G133),Settings!$B$18)</x:f>
        <x:v>1402034357</x:v>
      </x:c>
      <x:c r="H134" s="18" t="n">
        <x:f>MAX(G134,1)/Settings!$B$18</x:f>
        <x:v>0.6528731238343162</x:v>
      </x:c>
      <x:c r="I134" s="18" t="n">
        <x:f>-ACE_Input!W14*LN(H134)</x:f>
        <x:v>1.7054898637118387</x:v>
      </x:c>
      <x:c r="J134" s="18" t="n">
        <x:f>-ACE_Input!X14*LN(H134)</x:f>
        <x:v>5.116469591135516</x:v>
      </x:c>
      <x:c r="K134" s="18" t="n">
        <x:f>ACE_Input!U14</x:f>
        <x:v>300</x:v>
      </x:c>
      <x:c r="L134" s="18" t="n">
        <x:f>K134*ACE_Input!V14</x:f>
        <x:v>75</x:v>
      </x:c>
    </x:row>
    <x:row r="135">
      <x:c r="A135" t="n">
        <x:f>2</x:f>
        <x:v>2</x:v>
      </x:c>
      <x:c r="B135" t="n">
        <x:f>ACE_Input!A15</x:f>
        <x:v>10</x:v>
      </x:c>
      <x:c r="C135" s="18" t="n">
        <x:f>MOD(Settings!$B$17*(C134),Settings!$B$18)</x:f>
        <x:v>364196629</x:v>
      </x:c>
      <x:c r="D135" s="18" t="n">
        <x:f>MAX(C135,1)/Settings!$B$18</x:f>
        <x:v>0.16959227117225167</x:v>
      </x:c>
      <x:c r="E135" s="18" t="n">
        <x:f>F135-F134</x:f>
        <x:v>5</x:v>
      </x:c>
      <x:c r="F135" s="18" t="n">
        <x:f>ACE_Input!D15</x:f>
        <x:v>177</x:v>
      </x:c>
      <x:c r="G135" s="18" t="n">
        <x:f>MOD(Settings!$B$17*(G134),Settings!$B$18)</x:f>
        <x:v>1800863215</x:v>
      </x:c>
      <x:c r="H135" s="18" t="n">
        <x:f>MAX(G135,1)/Settings!$B$18</x:f>
        <x:v>0.838592283352554</x:v>
      </x:c>
      <x:c r="I135" s="18" t="n">
        <x:f>-ACE_Input!W15*LN(H135)</x:f>
        <x:v>0.7041225844369424</x:v>
      </x:c>
      <x:c r="J135" s="18" t="n">
        <x:f>-ACE_Input!X15*LN(H135)</x:f>
        <x:v>2.1123677533108274</x:v>
      </x:c>
      <x:c r="K135" s="18" t="n">
        <x:f>ACE_Input!U15</x:f>
        <x:v>300</x:v>
      </x:c>
      <x:c r="L135" s="18" t="n">
        <x:f>K135*ACE_Input!V15</x:f>
        <x:v>75</x:v>
      </x:c>
    </x:row>
    <x:row r="136">
      <x:c r="A136" t="n">
        <x:f>2</x:f>
        <x:v>2</x:v>
      </x:c>
      <x:c r="B136" t="n">
        <x:f>ACE_Input!A16</x:f>
        <x:v>11</x:v>
      </x:c>
      <x:c r="C136" s="18" t="n">
        <x:f>MOD(Settings!$B$17*(C135),Settings!$B$18)</x:f>
        <x:v>724349653</x:v>
      </x:c>
      <x:c r="D136" s="18" t="n">
        <x:f>MAX(C136,1)/Settings!$B$18</x:f>
        <x:v>0.33730159203396254</x:v>
      </x:c>
      <x:c r="E136" s="18" t="n">
        <x:f>F136-F135</x:f>
        <x:v>5</x:v>
      </x:c>
      <x:c r="F136" s="18" t="n">
        <x:f>ACE_Input!D16</x:f>
        <x:v>182</x:v>
      </x:c>
      <x:c r="G136" s="18" t="n">
        <x:f>MOD(Settings!$B$17*(G135),Settings!$B$18)</x:f>
        <x:v>473533687</x:v>
      </x:c>
      <x:c r="H136" s="18" t="n">
        <x:f>MAX(G136,1)/Settings!$B$18</x:f>
        <x:v>0.22050630637468133</x:v>
      </x:c>
      <x:c r="I136" s="18" t="n">
        <x:f>-ACE_Input!W16*LN(H136)</x:f>
        <x:v>6.04731593666211</x:v>
      </x:c>
      <x:c r="J136" s="18" t="n">
        <x:f>-ACE_Input!X16*LN(H136)</x:f>
        <x:v>18.14194780998633</x:v>
      </x:c>
      <x:c r="K136" s="18" t="n">
        <x:f>ACE_Input!U16</x:f>
        <x:v>300</x:v>
      </x:c>
      <x:c r="L136" s="18" t="n">
        <x:f>K136*ACE_Input!V16</x:f>
        <x:v>75</x:v>
      </x:c>
    </x:row>
    <x:row r="137">
      <x:c r="A137" t="n">
        <x:f>2</x:f>
        <x:v>2</x:v>
      </x:c>
      <x:c r="B137" t="n">
        <x:f>ACE_Input!A17</x:f>
        <x:v>12</x:v>
      </x:c>
      <x:c r="C137" s="18" t="n">
        <x:f>MOD(Settings!$B$17*(C136),Settings!$B$18)</x:f>
        <x:v>59823128</x:v>
      </x:c>
      <x:c r="D137" s="18" t="n">
        <x:f>MAX(C137,1)/Settings!$B$18</x:f>
        <x:v>0.027857314808227736</x:v>
      </x:c>
      <x:c r="E137" s="18" t="n">
        <x:f>F137-F136</x:f>
        <x:v>5</x:v>
      </x:c>
      <x:c r="F137" s="18" t="n">
        <x:f>ACE_Input!D17</x:f>
        <x:v>187</x:v>
      </x:c>
      <x:c r="G137" s="18" t="n">
        <x:f>MOD(Settings!$B$17*(G136),Settings!$B$18)</x:f>
        <x:v>106281627</x:v>
      </x:c>
      <x:c r="H137" s="18" t="n">
        <x:f>MAX(G137,1)/Settings!$B$18</x:f>
        <x:v>0.04949123926902713</x:v>
      </x:c>
      <x:c r="I137" s="18" t="n">
        <x:f>-ACE_Input!W17*LN(H137)</x:f>
        <x:v>12.023838438140757</x:v>
      </x:c>
      <x:c r="J137" s="18" t="n">
        <x:f>-ACE_Input!X17*LN(H137)</x:f>
        <x:v>36.07151531442227</x:v>
      </x:c>
      <x:c r="K137" s="18" t="n">
        <x:f>ACE_Input!U17</x:f>
        <x:v>300</x:v>
      </x:c>
      <x:c r="L137" s="18" t="n">
        <x:f>K137*ACE_Input!V17</x:f>
        <x:v>75</x:v>
      </x:c>
    </x:row>
    <x:row r="138">
      <x:c r="A138" t="n">
        <x:f>2</x:f>
        <x:v>2</x:v>
      </x:c>
      <x:c r="B138" t="n">
        <x:f>ACE_Input!A18</x:f>
        <x:v>13</x:v>
      </x:c>
      <x:c r="C138" s="18" t="n">
        <x:f>MOD(Settings!$B$17*(C137),Settings!$B$18)</x:f>
        <x:v>424965500</x:v>
      </x:c>
      <x:c r="D138" s="18" t="n">
        <x:f>MAX(C138,1)/Settings!$B$18</x:f>
        <x:v>0.19788998188352677</x:v>
      </x:c>
      <x:c r="E138" s="18" t="n">
        <x:f>F138-F137</x:f>
        <x:v>5</x:v>
      </x:c>
      <x:c r="F138" s="18" t="n">
        <x:f>ACE_Input!D18</x:f>
        <x:v>192</x:v>
      </x:c>
      <x:c r="G138" s="18" t="n">
        <x:f>MOD(Settings!$B$17*(G137),Settings!$B$18)</x:f>
        <x:v>1716394332</x:v>
      </x:c>
      <x:c r="H138" s="18" t="n">
        <x:f>MAX(G138,1)/Settings!$B$18</x:f>
        <x:v>0.7992583945390109</x:v>
      </x:c>
      <x:c r="I138" s="18" t="n">
        <x:f>-ACE_Input!W18*LN(H138)</x:f>
        <x:v>0.8962839523079893</x:v>
      </x:c>
      <x:c r="J138" s="18" t="n">
        <x:f>-ACE_Input!X18*LN(H138)</x:f>
        <x:v>2.688851856923968</x:v>
      </x:c>
      <x:c r="K138" s="18" t="n">
        <x:f>ACE_Input!U18</x:f>
        <x:v>300</x:v>
      </x:c>
      <x:c r="L138" s="18" t="n">
        <x:f>K138*ACE_Input!V18</x:f>
        <x:v>75</x:v>
      </x:c>
    </x:row>
    <x:row r="139">
      <x:c r="A139" t="n">
        <x:f>2</x:f>
        <x:v>2</x:v>
      </x:c>
      <x:c r="B139" t="n">
        <x:f>ACE_Input!A19</x:f>
        <x:v>14</x:v>
      </x:c>
      <x:c r="C139" s="18" t="n">
        <x:f>MOD(Settings!$B$17*(C138),Settings!$B$18)</x:f>
        <x:v>2012032225</x:v>
      </x:c>
      <x:c r="D139" s="18" t="n">
        <x:f>MAX(C139,1)/Settings!$B$18</x:f>
        <x:v>0.9369255164344448</x:v>
      </x:c>
      <x:c r="E139" s="18" t="n">
        <x:f>F139-F138</x:f>
        <x:v>5</x:v>
      </x:c>
      <x:c r="F139" s="18" t="n">
        <x:f>ACE_Input!D19</x:f>
        <x:v>197</x:v>
      </x:c>
      <x:c r="G139" s="18" t="n">
        <x:f>MOD(Settings!$B$17*(G138),Settings!$B$18)</x:f>
        <x:v>291707773</x:v>
      </x:c>
      <x:c r="H139" s="18" t="n">
        <x:f>MAX(G139,1)/Settings!$B$18</x:f>
        <x:v>0.13583701715610783</x:v>
      </x:c>
      <x:c r="I139" s="18" t="n">
        <x:f>-ACE_Input!W19*LN(H139)</x:f>
        <x:v>7.985198060677638</x:v>
      </x:c>
      <x:c r="J139" s="18" t="n">
        <x:f>-ACE_Input!X19*LN(H139)</x:f>
        <x:v>23.95559418203291</x:v>
      </x:c>
      <x:c r="K139" s="18" t="n">
        <x:f>ACE_Input!U19</x:f>
        <x:v>300</x:v>
      </x:c>
      <x:c r="L139" s="18" t="n">
        <x:f>K139*ACE_Input!V19</x:f>
        <x:v>75</x:v>
      </x:c>
    </x:row>
    <x:row r="140">
      <x:c r="A140" t="n">
        <x:f>2</x:f>
        <x:v>2</x:v>
      </x:c>
      <x:c r="B140" t="n">
        <x:f>ACE_Input!A20</x:f>
        <x:v>15</x:v>
      </x:c>
      <x:c r="C140" s="18" t="n">
        <x:f>MOD(Settings!$B$17*(C139),Settings!$B$18)</x:f>
        <x:v>1948099913</x:v>
      </x:c>
      <x:c r="D140" s="18" t="n">
        <x:f>MAX(C140,1)/Settings!$B$18</x:f>
        <x:v>0.9071547137141017</x:v>
      </x:c>
      <x:c r="E140" s="18" t="n">
        <x:f>F140-F139</x:f>
        <x:v>5</x:v>
      </x:c>
      <x:c r="F140" s="18" t="n">
        <x:f>ACE_Input!D20</x:f>
        <x:v>202</x:v>
      </x:c>
      <x:c r="G140" s="18" t="n">
        <x:f>MOD(Settings!$B$17*(G139),Settings!$B$18)</x:f>
        <x:v>27374710</x:v>
      </x:c>
      <x:c r="H140" s="18" t="n">
        <x:f>MAX(G140,1)/Settings!$B$18</x:f>
        <x:v>0.012747342704211987</x:v>
      </x:c>
      <x:c r="I140" s="18" t="n">
        <x:f>-ACE_Input!W20*LN(H140)</x:f>
        <x:v>17.44972977782049</x:v>
      </x:c>
      <x:c r="J140" s="18" t="n">
        <x:f>-ACE_Input!X20*LN(H140)</x:f>
        <x:v>52.34918933346147</x:v>
      </x:c>
      <x:c r="K140" s="18" t="n">
        <x:f>ACE_Input!U20</x:f>
        <x:v>300</x:v>
      </x:c>
      <x:c r="L140" s="18" t="n">
        <x:f>K140*ACE_Input!V20</x:f>
        <x:v>75</x:v>
      </x:c>
    </x:row>
    <x:row r="141">
      <x:c r="A141" t="n">
        <x:f>2</x:f>
        <x:v>2</x:v>
      </x:c>
      <x:c r="B141" t="n">
        <x:f>ACE_Input!A21</x:f>
        <x:v>16</x:v>
      </x:c>
      <x:c r="C141" s="18" t="n">
        <x:f>MOD(Settings!$B$17*(C140),Settings!$B$18)</x:f>
        <x:v>1179555629</x:v>
      </x:c>
      <x:c r="D141" s="18" t="n">
        <x:f>MAX(C141,1)/Settings!$B$18</x:f>
        <x:v>0.5492733929070055</x:v>
      </x:c>
      <x:c r="E141" s="18" t="n">
        <x:f>F141-F140</x:f>
        <x:v>5</x:v>
      </x:c>
      <x:c r="F141" s="18" t="n">
        <x:f>ACE_Input!D21</x:f>
        <x:v>207</x:v>
      </x:c>
      <x:c r="G141" s="18" t="n">
        <x:f>MOD(Settings!$B$17*(G140),Settings!$B$18)</x:f>
        <x:v>525250512</x:v>
      </x:c>
      <x:c r="H141" s="18" t="n">
        <x:f>MAX(G141,1)/Settings!$B$18</x:f>
        <x:v>0.2445888296908647</x:v>
      </x:c>
      <x:c r="I141" s="18" t="n">
        <x:f>-ACE_Input!W21*LN(H141)</x:f>
        <x:v>5.632706897719269</x:v>
      </x:c>
      <x:c r="J141" s="18" t="n">
        <x:f>-ACE_Input!X21*LN(H141)</x:f>
        <x:v>16.898120693157807</x:v>
      </x:c>
      <x:c r="K141" s="18" t="n">
        <x:f>ACE_Input!U21</x:f>
        <x:v>300</x:v>
      </x:c>
      <x:c r="L141" s="18" t="n">
        <x:f>K141*ACE_Input!V21</x:f>
        <x:v>75</x:v>
      </x:c>
    </x:row>
    <x:row r="142">
      <x:c r="A142" t="n">
        <x:f>2</x:f>
        <x:v>2</x:v>
      </x:c>
      <x:c r="B142" t="n">
        <x:f>ACE_Input!A22</x:f>
        <x:v>17</x:v>
      </x:c>
      <x:c r="C142" s="18" t="n">
        <x:f>MOD(Settings!$B$17*(C141),Settings!$B$18)</x:f>
        <x:v>1369911146</x:v>
      </x:c>
      <x:c r="D142" s="18" t="n">
        <x:f>MAX(C142,1)/Settings!$B$18</x:f>
        <x:v>0.6379145880406325</x:v>
      </x:c>
      <x:c r="E142" s="18" t="n">
        <x:f>F142-F141</x:f>
        <x:v>5</x:v>
      </x:c>
      <x:c r="F142" s="18" t="n">
        <x:f>ACE_Input!D22</x:f>
        <x:v>212</x:v>
      </x:c>
      <x:c r="G142" s="18" t="n">
        <x:f>MOD(Settings!$B$17*(G141),Settings!$B$18)</x:f>
        <x:v>1727566014</x:v>
      </x:c>
      <x:c r="H142" s="18" t="n">
        <x:f>MAX(G142,1)/Settings!$B$18</x:f>
        <x:v>0.804460614362946</x:v>
      </x:c>
      <x:c r="I142" s="18" t="n">
        <x:f>-ACE_Input!W22*LN(H142)</x:f>
        <x:v>0.8703330816527688</x:v>
      </x:c>
      <x:c r="J142" s="18" t="n">
        <x:f>-ACE_Input!X22*LN(H142)</x:f>
        <x:v>2.6109992449583066</x:v>
      </x:c>
      <x:c r="K142" s="18" t="n">
        <x:f>ACE_Input!U22</x:f>
        <x:v>300</x:v>
      </x:c>
      <x:c r="L142" s="18" t="n">
        <x:f>K142*ACE_Input!V22</x:f>
        <x:v>75</x:v>
      </x:c>
    </x:row>
    <x:row r="143">
      <x:c r="A143" t="n">
        <x:f>2</x:f>
        <x:v>2</x:v>
      </x:c>
      <x:c r="B143" t="n">
        <x:f>ACE_Input!A23</x:f>
        <x:v>18</x:v>
      </x:c>
      <x:c r="C143" s="18" t="n">
        <x:f>MOD(Settings!$B$17*(C142),Settings!$B$18)</x:f>
        <x:v>924451335</x:v>
      </x:c>
      <x:c r="D143" s="18" t="n">
        <x:f>MAX(C143,1)/Settings!$B$18</x:f>
        <x:v>0.43048119890991654</x:v>
      </x:c>
      <x:c r="E143" s="18" t="n">
        <x:f>F143-F142</x:f>
        <x:v>5</x:v>
      </x:c>
      <x:c r="F143" s="18" t="n">
        <x:f>ACE_Input!D23</x:f>
        <x:v>217</x:v>
      </x:c>
      <x:c r="G143" s="18" t="n">
        <x:f>MOD(Settings!$B$17*(G142),Settings!$B$18)</x:f>
        <x:v>1223089858</x:v>
      </x:c>
      <x:c r="H143" s="18" t="n">
        <x:f>MAX(G143,1)/Settings!$B$18</x:f>
        <x:v>0.5695455980345353</x:v>
      </x:c>
      <x:c r="I143" s="18" t="n">
        <x:f>-ACE_Input!W23*LN(H143)</x:f>
        <x:v>2.251665730056941</x:v>
      </x:c>
      <x:c r="J143" s="18" t="n">
        <x:f>-ACE_Input!X23*LN(H143)</x:f>
        <x:v>6.7549971901708235</x:v>
      </x:c>
      <x:c r="K143" s="18" t="n">
        <x:f>ACE_Input!U23</x:f>
        <x:v>300</x:v>
      </x:c>
      <x:c r="L143" s="18" t="n">
        <x:f>K143*ACE_Input!V23</x:f>
        <x:v>75</x:v>
      </x:c>
    </x:row>
    <x:row r="144">
      <x:c r="A144" t="n">
        <x:f>2</x:f>
        <x:v>2</x:v>
      </x:c>
      <x:c r="B144" t="n">
        <x:f>ACE_Input!A24</x:f>
        <x:v>19</x:v>
      </x:c>
      <x:c r="C144" s="18" t="n">
        <x:f>MOD(Settings!$B$17*(C143),Settings!$B$18)</x:f>
        <x:v>209401300</x:v>
      </x:c>
      <x:c r="D144" s="18" t="n">
        <x:f>MAX(C144,1)/Settings!$B$18</x:f>
        <x:v>0.09751007896732077</x:v>
      </x:c>
      <x:c r="E144" s="18" t="n">
        <x:f>F144-F143</x:f>
        <x:v>5</x:v>
      </x:c>
      <x:c r="F144" s="18" t="n">
        <x:f>ACE_Input!D24</x:f>
        <x:v>222</x:v>
      </x:c>
      <x:c r="G144" s="18" t="n">
        <x:f>MOD(Settings!$B$17*(G143),Settings!$B$18)</x:f>
        <x:v>757774322</x:v>
      </x:c>
      <x:c r="H144" s="18" t="n">
        <x:f>MAX(G144,1)/Settings!$B$18</x:f>
        <x:v>0.35286616643558544</x:v>
      </x:c>
      <x:c r="I144" s="18" t="n">
        <x:f>-ACE_Input!W24*LN(H144)</x:f>
        <x:v>4.166665703392146</x:v>
      </x:c>
      <x:c r="J144" s="18" t="n">
        <x:f>-ACE_Input!X24*LN(H144)</x:f>
        <x:v>12.499997110176439</x:v>
      </x:c>
      <x:c r="K144" s="18" t="n">
        <x:f>ACE_Input!U24</x:f>
        <x:v>300</x:v>
      </x:c>
      <x:c r="L144" s="18" t="n">
        <x:f>K144*ACE_Input!V24</x:f>
        <x:v>75</x:v>
      </x:c>
    </x:row>
    <x:row r="145">
      <x:c r="A145" t="n">
        <x:f>2</x:f>
        <x:v>2</x:v>
      </x:c>
      <x:c r="B145" t="n">
        <x:f>ACE_Input!A25</x:f>
        <x:v>20</x:v>
      </x:c>
      <x:c r="C145" s="18" t="n">
        <x:f>MOD(Settings!$B$17*(C144),Settings!$B$18)</x:f>
        <x:v>1829435314</x:v>
      </x:c>
      <x:c r="D145" s="18" t="n">
        <x:f>MAX(C145,1)/Settings!$B$18</x:f>
        <x:v>0.8518972037601737</x:v>
      </x:c>
      <x:c r="E145" s="18" t="n">
        <x:f>F145-F144</x:f>
        <x:v>5</x:v>
      </x:c>
      <x:c r="F145" s="18" t="n">
        <x:f>ACE_Input!D25</x:f>
        <x:v>227</x:v>
      </x:c>
      <x:c r="G145" s="18" t="n">
        <x:f>MOD(Settings!$B$17*(G144),Settings!$B$18)</x:f>
        <x:v>1335003144</x:v>
      </x:c>
      <x:c r="H145" s="18" t="n">
        <x:f>MAX(G145,1)/Settings!$B$18</x:f>
        <x:v>0.6216592828844019</x:v>
      </x:c>
      <x:c r="I145" s="18" t="n">
        <x:f>-ACE_Input!W25*LN(H145)</x:f>
        <x:v>1.9014524521624507</x:v>
      </x:c>
      <x:c r="J145" s="18" t="n">
        <x:f>-ACE_Input!X25*LN(H145)</x:f>
        <x:v>5.704357356487352</x:v>
      </x:c>
      <x:c r="K145" s="18" t="n">
        <x:f>ACE_Input!U25</x:f>
        <x:v>300</x:v>
      </x:c>
      <x:c r="L145" s="18" t="n">
        <x:f>K145*ACE_Input!V25</x:f>
        <x:v>75</x:v>
      </x:c>
    </x:row>
    <x:row r="146">
      <x:c r="A146" t="n">
        <x:f>2</x:f>
        <x:v>2</x:v>
      </x:c>
      <x:c r="B146" t="n">
        <x:f>ACE_Input!A26</x:f>
        <x:v>21</x:v>
      </x:c>
      <x:c r="C146" s="18" t="n">
        <x:f>MOD(Settings!$B$17*(C145),Settings!$B$18)</x:f>
        <x:v>1795948299</x:v>
      </x:c>
      <x:c r="D146" s="18" t="n">
        <x:f>MAX(C146,1)/Settings!$B$18</x:f>
        <x:v>0.8363035972399189</x:v>
      </x:c>
      <x:c r="E146" s="18" t="n">
        <x:f>F146-F145</x:f>
        <x:v>5</x:v>
      </x:c>
      <x:c r="F146" s="18" t="n">
        <x:f>ACE_Input!D26</x:f>
        <x:v>232</x:v>
      </x:c>
      <x:c r="G146" s="18" t="n">
        <x:f>MOD(Settings!$B$17*(G145),Settings!$B$18)</x:f>
        <x:v>488697352</x:v>
      </x:c>
      <x:c r="H146" s="18" t="n">
        <x:f>MAX(G146,1)/Settings!$B$18</x:f>
        <x:v>0.22756743814217273</x:v>
      </x:c>
      <x:c r="I146" s="18" t="n">
        <x:f>-ACE_Input!W26*LN(H146)</x:f>
        <x:v>5.921234612496285</x:v>
      </x:c>
      <x:c r="J146" s="18" t="n">
        <x:f>-ACE_Input!X26*LN(H146)</x:f>
        <x:v>17.763703837488855</x:v>
      </x:c>
      <x:c r="K146" s="18" t="n">
        <x:f>ACE_Input!U26</x:f>
        <x:v>300</x:v>
      </x:c>
      <x:c r="L146" s="18" t="n">
        <x:f>K146*ACE_Input!V26</x:f>
        <x:v>75</x:v>
      </x:c>
    </x:row>
    <x:row r="147">
      <x:c r="A147" t="n">
        <x:f>2</x:f>
        <x:v>2</x:v>
      </x:c>
      <x:c r="B147" t="n">
        <x:f>ACE_Input!A27</x:f>
        <x:v>22</x:v>
      </x:c>
      <x:c r="C147" s="18" t="n">
        <x:f>MOD(Settings!$B$17*(C146),Settings!$B$18)</x:f>
        <x:v>1620402708</x:v>
      </x:c>
      <x:c r="D147" s="18" t="n">
        <x:f>MAX(C147,1)/Settings!$B$18</x:f>
        <x:v>0.7545588113155955</x:v>
      </x:c>
      <x:c r="E147" s="18" t="n">
        <x:f>F147-F146</x:f>
        <x:v>5</x:v>
      </x:c>
      <x:c r="F147" s="18" t="n">
        <x:f>ACE_Input!D27</x:f>
        <x:v>237</x:v>
      </x:c>
      <x:c r="G147" s="18" t="n">
        <x:f>MOD(Settings!$B$17*(G146),Settings!$B$18)</x:f>
        <x:v>1558928936</x:v>
      </x:c>
      <x:c r="H147" s="18" t="n">
        <x:f>MAX(G147,1)/Settings!$B$18</x:f>
        <x:v>0.7259328554970831</x:v>
      </x:c>
      <x:c r="I147" s="18" t="n">
        <x:f>-ACE_Input!W27*LN(H147)</x:f>
        <x:v>1.281191015902401</x:v>
      </x:c>
      <x:c r="J147" s="18" t="n">
        <x:f>-ACE_Input!X27*LN(H147)</x:f>
        <x:v>3.8435730477072028</x:v>
      </x:c>
      <x:c r="K147" s="18" t="n">
        <x:f>ACE_Input!U27</x:f>
        <x:v>300</x:v>
      </x:c>
      <x:c r="L147" s="18" t="n">
        <x:f>K147*ACE_Input!V27</x:f>
        <x:v>75</x:v>
      </x:c>
    </x:row>
    <x:row r="148">
      <x:c r="A148" t="n">
        <x:f>2</x:f>
        <x:v>2</x:v>
      </x:c>
      <x:c r="B148" t="n">
        <x:f>ACE_Input!A28</x:f>
        <x:v>23</x:v>
      </x:c>
      <x:c r="C148" s="18" t="n">
        <x:f>MOD(Settings!$B$17*(C147),Settings!$B$18)</x:f>
        <x:v>1868185749</x:v>
      </x:c>
      <x:c r="D148" s="18" t="n">
        <x:f>MAX(C148,1)/Settings!$B$18</x:f>
        <x:v>0.8699417812144112</x:v>
      </x:c>
      <x:c r="E148" s="18" t="n">
        <x:f>F148-F147</x:f>
        <x:v>5</x:v>
      </x:c>
      <x:c r="F148" s="18" t="n">
        <x:f>ACE_Input!D28</x:f>
        <x:v>242</x:v>
      </x:c>
      <x:c r="G148" s="18" t="n">
        <x:f>MOD(Settings!$B$17*(G147),Settings!$B$18)</x:f>
        <x:v>1618133952</x:v>
      </x:c>
      <x:c r="H148" s="18" t="n">
        <x:f>MAX(G148,1)/Settings!$B$18</x:f>
        <x:v>0.7535023394755564</x:v>
      </x:c>
      <x:c r="I148" s="18" t="n">
        <x:f>-ACE_Input!W28*LN(H148)</x:f>
        <x:v>1.1320926244351432</x:v>
      </x:c>
      <x:c r="J148" s="18" t="n">
        <x:f>-ACE_Input!X28*LN(H148)</x:f>
        <x:v>3.3962778733054297</x:v>
      </x:c>
      <x:c r="K148" s="18" t="n">
        <x:f>ACE_Input!U28</x:f>
        <x:v>300</x:v>
      </x:c>
      <x:c r="L148" s="18" t="n">
        <x:f>K148*ACE_Input!V28</x:f>
        <x:v>75</x:v>
      </x:c>
    </x:row>
    <x:row r="149">
      <x:c r="A149" t="n">
        <x:f>2</x:f>
        <x:v>2</x:v>
      </x:c>
      <x:c r="B149" t="n">
        <x:f>ACE_Input!A29</x:f>
        <x:v>24</x:v>
      </x:c>
      <x:c r="C149" s="18" t="n">
        <x:f>MOD(Settings!$B$17*(C148),Settings!$B$18)</x:f>
        <x:v>239480656</x:v>
      </x:c>
      <x:c r="D149" s="18" t="n">
        <x:f>MAX(C149,1)/Settings!$B$18</x:f>
        <x:v>0.11151687061019096</x:v>
      </x:c>
      <x:c r="E149" s="18" t="n">
        <x:f>F149-F148</x:f>
        <x:v>5</x:v>
      </x:c>
      <x:c r="F149" s="18" t="n">
        <x:f>ACE_Input!D29</x:f>
        <x:v>247</x:v>
      </x:c>
      <x:c r="G149" s="18" t="n">
        <x:f>MOD(Settings!$B$17*(G148),Settings!$B$18)</x:f>
        <x:v>244425656</x:v>
      </x:c>
      <x:c r="H149" s="18" t="n">
        <x:f>MAX(G149,1)/Settings!$B$18</x:f>
        <x:v>0.11381956567700001</x:v>
      </x:c>
      <x:c r="I149" s="18" t="n">
        <x:f>-ACE_Input!W29*LN(H149)</x:f>
        <x:v>8.692563366761537</x:v>
      </x:c>
      <x:c r="J149" s="18" t="n">
        <x:f>-ACE_Input!X29*LN(H149)</x:f>
        <x:v>26.07769010028461</x:v>
      </x:c>
      <x:c r="K149" s="18" t="n">
        <x:f>ACE_Input!U29</x:f>
        <x:v>300</x:v>
      </x:c>
      <x:c r="L149" s="18" t="n">
        <x:f>K149*ACE_Input!V29</x:f>
        <x:v>75</x:v>
      </x:c>
    </x:row>
    <x:row r="150">
      <x:c r="A150" t="n">
        <x:f>2</x:f>
        <x:v>2</x:v>
      </x:c>
      <x:c r="B150" t="n">
        <x:f>ACE_Input!A30</x:f>
        <x:v>25</x:v>
      </x:c>
      <x:c r="C150" s="18" t="n">
        <x:f>MOD(Settings!$B$17*(C149),Settings!$B$18)</x:f>
        <x:v>567030914</x:v>
      </x:c>
      <x:c r="D150" s="18" t="n">
        <x:f>MAX(C150,1)/Settings!$B$18</x:f>
        <x:v>0.26404434547947925</x:v>
      </x:c>
      <x:c r="E150" s="18" t="n">
        <x:f>F150-F149</x:f>
        <x:v>5</x:v>
      </x:c>
      <x:c r="F150" s="18" t="n">
        <x:f>ACE_Input!D30</x:f>
        <x:v>252</x:v>
      </x:c>
      <x:c r="G150" s="18" t="n">
        <x:f>MOD(Settings!$B$17*(G149),Settings!$B$18)</x:f>
        <x:v>2073267328</x:v>
      </x:c>
      <x:c r="H150" s="18" t="n">
        <x:f>MAX(G150,1)/Settings!$B$18</x:f>
        <x:v>0.965440333339125</x:v>
      </x:c>
      <x:c r="I150" s="18" t="n">
        <x:f>-ACE_Input!W30*LN(H150)</x:f>
        <x:v>0.1406839109591394</x:v>
      </x:c>
      <x:c r="J150" s="18" t="n">
        <x:f>-ACE_Input!X30*LN(H150)</x:f>
        <x:v>0.4220517328774182</x:v>
      </x:c>
      <x:c r="K150" s="18" t="n">
        <x:f>ACE_Input!U30</x:f>
        <x:v>300</x:v>
      </x:c>
      <x:c r="L150" s="18" t="n">
        <x:f>K150*ACE_Input!V30</x:f>
        <x:v>75</x:v>
      </x:c>
    </x:row>
    <x:row r="151">
      <x:c r="A151" t="n">
        <x:f>2</x:f>
        <x:v>2</x:v>
      </x:c>
      <x:c r="B151" t="n">
        <x:f>ACE_Input!A31</x:f>
        <x:v>26</x:v>
      </x:c>
      <x:c r="C151" s="18" t="n">
        <x:f>MOD(Settings!$B$17*(C150),Settings!$B$18)</x:f>
        <x:v>1703629859</x:v>
      </x:c>
      <x:c r="D151" s="18" t="n">
        <x:f>MAX(C151,1)/Settings!$B$18</x:f>
        <x:v>0.7933144736072582</x:v>
      </x:c>
      <x:c r="E151" s="18" t="n">
        <x:f>F151-F150</x:f>
        <x:v>5</x:v>
      </x:c>
      <x:c r="F151" s="18" t="n">
        <x:f>ACE_Input!D31</x:f>
        <x:v>257</x:v>
      </x:c>
      <x:c r="G151" s="18" t="n">
        <x:f>MOD(Settings!$B$17*(G150),Settings!$B$18)</x:f>
        <x:v>334325474</x:v>
      </x:c>
      <x:c r="H151" s="18" t="n">
        <x:f>MAX(G151,1)/Settings!$B$18</x:f>
        <x:v>0.1556824306751054</x:v>
      </x:c>
      <x:c r="I151" s="18" t="n">
        <x:f>-ACE_Input!W31*LN(H151)</x:f>
        <x:v>7.439748189553662</x:v>
      </x:c>
      <x:c r="J151" s="18" t="n">
        <x:f>-ACE_Input!X31*LN(H151)</x:f>
        <x:v>22.319244568660988</x:v>
      </x:c>
      <x:c r="K151" s="18" t="n">
        <x:f>ACE_Input!U31</x:f>
        <x:v>300</x:v>
      </x:c>
      <x:c r="L151" s="18" t="n">
        <x:f>K151*ACE_Input!V31</x:f>
        <x:v>75</x:v>
      </x:c>
    </x:row>
    <x:row r="152">
      <x:c r="A152" t="n">
        <x:f>2</x:f>
        <x:v>2</x:v>
      </x:c>
      <x:c r="B152" t="n">
        <x:f>ACE_Input!A32</x:f>
        <x:v>27</x:v>
      </x:c>
      <x:c r="C152" s="18" t="n">
        <x:f>MOD(Settings!$B$17*(C151),Settings!$B$18)</x:f>
        <x:v>507574762</x:v>
      </x:c>
      <x:c r="D152" s="18" t="n">
        <x:f>MAX(C152,1)/Settings!$B$18</x:f>
        <x:v>0.2363579171879021</x:v>
      </x:c>
      <x:c r="E152" s="18" t="n">
        <x:f>F152-F151</x:f>
        <x:v>5</x:v>
      </x:c>
      <x:c r="F152" s="18" t="n">
        <x:f>ACE_Input!D32</x:f>
        <x:v>262</x:v>
      </x:c>
      <x:c r="G152" s="18" t="n">
        <x:f>MOD(Settings!$B$17*(G151),Settings!$B$18)</x:f>
        <x:v>1191020966</x:v>
      </x:c>
      <x:c r="H152" s="18" t="n">
        <x:f>MAX(G152,1)/Settings!$B$18</x:f>
        <x:v>0.5546123564963287</x:v>
      </x:c>
      <x:c r="I152" s="18" t="n">
        <x:f>-ACE_Input!W32*LN(H152)</x:f>
        <x:v>2.3579434641345514</x:v>
      </x:c>
      <x:c r="J152" s="18" t="n">
        <x:f>-ACE_Input!X32*LN(H152)</x:f>
        <x:v>7.073830392403654</x:v>
      </x:c>
      <x:c r="K152" s="18" t="n">
        <x:f>ACE_Input!U32</x:f>
        <x:v>300</x:v>
      </x:c>
      <x:c r="L152" s="18" t="n">
        <x:f>K152*ACE_Input!V32</x:f>
        <x:v>75</x:v>
      </x:c>
    </x:row>
    <x:row r="153">
      <x:c r="A153" t="n">
        <x:f>2</x:f>
        <x:v>2</x:v>
      </x:c>
      <x:c r="B153" t="n">
        <x:f>ACE_Input!A33</x:f>
        <x:v>28</x:v>
      </x:c>
      <x:c r="C153" s="18" t="n">
        <x:f>MOD(Settings!$B$17*(C152),Settings!$B$18)</x:f>
        <x:v>1003979050</x:v>
      </x:c>
      <x:c r="D153" s="18" t="n">
        <x:f>MAX(C153,1)/Settings!$B$18</x:f>
        <x:v>0.46751417707070436</x:v>
      </x:c>
      <x:c r="E153" s="18" t="n">
        <x:f>F153-F152</x:f>
        <x:v>6</x:v>
      </x:c>
      <x:c r="F153" s="18" t="n">
        <x:f>ACE_Input!D33</x:f>
        <x:v>268</x:v>
      </x:c>
      <x:c r="G153" s="18" t="n">
        <x:f>MOD(Settings!$B$17*(G152),Settings!$B$18)</x:f>
        <x:v>794301875</x:v>
      </x:c>
      <x:c r="H153" s="18" t="n">
        <x:f>MAX(G153,1)/Settings!$B$18</x:f>
        <x:v>0.3698756337956878</x:v>
      </x:c>
      <x:c r="I153" s="18" t="n">
        <x:f>-ACE_Input!W33*LN(H153)</x:f>
        <x:v>3.9783538188920575</x:v>
      </x:c>
      <x:c r="J153" s="18" t="n">
        <x:f>-ACE_Input!X33*LN(H153)</x:f>
        <x:v>11.935061456676173</x:v>
      </x:c>
      <x:c r="K153" s="18" t="n">
        <x:f>ACE_Input!U33</x:f>
        <x:v>300</x:v>
      </x:c>
      <x:c r="L153" s="18" t="n">
        <x:f>K153*ACE_Input!V33</x:f>
        <x:v>75</x:v>
      </x:c>
    </x:row>
    <x:row r="154">
      <x:c r="A154" t="n">
        <x:f>2</x:f>
        <x:v>2</x:v>
      </x:c>
      <x:c r="B154" t="n">
        <x:f>ACE_Input!A34</x:f>
        <x:v>29</x:v>
      </x:c>
      <x:c r="C154" s="18" t="n">
        <x:f>MOD(Settings!$B$17*(C153),Settings!$B$18)</x:f>
        <x:v>1096878871</x:v>
      </x:c>
      <x:c r="D154" s="18" t="n">
        <x:f>MAX(C154,1)/Settings!$B$18</x:f>
        <x:v>0.5107740273283674</x:v>
      </x:c>
      <x:c r="E154" s="18" t="n">
        <x:f>F154-F153</x:f>
        <x:v>5</x:v>
      </x:c>
      <x:c r="F154" s="18" t="n">
        <x:f>ACE_Input!D34</x:f>
        <x:v>273</x:v>
      </x:c>
      <x:c r="G154" s="18" t="n">
        <x:f>MOD(Settings!$B$17*(G153),Settings!$B$18)</x:f>
        <x:v>1073263373</x:v>
      </x:c>
      <x:c r="H154" s="18" t="n">
        <x:f>MAX(G154,1)/Settings!$B$18</x:f>
        <x:v>0.4997772041241532</x:v>
      </x:c>
      <x:c r="I154" s="18" t="n">
        <x:f>-ACE_Input!W34*LN(H154)</x:f>
        <x:v>2.7743714864685773</x:v>
      </x:c>
      <x:c r="J154" s="18" t="n">
        <x:f>-ACE_Input!X34*LN(H154)</x:f>
        <x:v>8.323114459405732</x:v>
      </x:c>
      <x:c r="K154" s="18" t="n">
        <x:f>ACE_Input!U34</x:f>
        <x:v>300</x:v>
      </x:c>
      <x:c r="L154" s="18" t="n">
        <x:f>K154*ACE_Input!V34</x:f>
        <x:v>75</x:v>
      </x:c>
    </x:row>
    <x:row r="155">
      <x:c r="A155" t="n">
        <x:f>2</x:f>
        <x:v>2</x:v>
      </x:c>
      <x:c r="B155" t="n">
        <x:f>ACE_Input!A35</x:f>
        <x:v>30</x:v>
      </x:c>
      <x:c r="C155" s="18" t="n">
        <x:f>MOD(Settings!$B$17*(C154),Settings!$B$18)</x:f>
        <x:v>1243559049</x:v>
      </x:c>
      <x:c r="D155" s="18" t="n">
        <x:f>MAX(C155,1)/Settings!$B$18</x:f>
        <x:v>0.5790773078701819</x:v>
      </x:c>
      <x:c r="E155" s="18" t="n">
        <x:f>F155-F154</x:f>
        <x:v>5</x:v>
      </x:c>
      <x:c r="F155" s="18" t="n">
        <x:f>ACE_Input!D35</x:f>
        <x:v>278</x:v>
      </x:c>
      <x:c r="G155" s="18" t="n">
        <x:f>MOD(Settings!$B$17*(G154),Settings!$B$18)</x:f>
        <x:v>1622358858</x:v>
      </x:c>
      <x:c r="H155" s="18" t="n">
        <x:f>MAX(G155,1)/Settings!$B$18</x:f>
        <x:v>0.7554697146431868</x:v>
      </x:c>
      <x:c r="I155" s="18" t="n">
        <x:f>-ACE_Input!W35*LN(H155)</x:f>
        <x:v>1.121662338323415</x:v>
      </x:c>
      <x:c r="J155" s="18" t="n">
        <x:f>-ACE_Input!X35*LN(H155)</x:f>
        <x:v>3.3649870149702448</x:v>
      </x:c>
      <x:c r="K155" s="18" t="n">
        <x:f>ACE_Input!U35</x:f>
        <x:v>300</x:v>
      </x:c>
      <x:c r="L155" s="18" t="n">
        <x:f>K155*ACE_Input!V35</x:f>
        <x:v>75</x:v>
      </x:c>
    </x:row>
    <x:row r="156">
      <x:c r="A156" t="n">
        <x:f>2</x:f>
        <x:v>2</x:v>
      </x:c>
      <x:c r="B156" t="n">
        <x:f>ACE_Input!A36</x:f>
        <x:v>31</x:v>
      </x:c>
      <x:c r="C156" s="18" t="n">
        <x:f>MOD(Settings!$B$17*(C155),Settings!$B$18)</x:f>
        <x:v>1186083939</x:v>
      </x:c>
      <x:c r="D156" s="18" t="n">
        <x:f>MAX(C156,1)/Settings!$B$18</x:f>
        <x:v>0.552313374146965</x:v>
      </x:c>
      <x:c r="E156" s="18" t="n">
        <x:f>F156-F155</x:f>
        <x:v>5</x:v>
      </x:c>
      <x:c r="F156" s="18" t="n">
        <x:f>ACE_Input!D36</x:f>
        <x:v>283</x:v>
      </x:c>
      <x:c r="G156" s="18" t="n">
        <x:f>MOD(Settings!$B$17*(G155),Settings!$B$18)</x:f>
        <x:v>385460447</x:v>
      </x:c>
      <x:c r="H156" s="18" t="n">
        <x:f>MAX(G156,1)/Settings!$B$18</x:f>
        <x:v>0.17949400803982002</x:v>
      </x:c>
      <x:c r="I156" s="18" t="n">
        <x:f>-ACE_Input!W36*LN(H156)</x:f>
        <x:v>6.87045381201894</x:v>
      </x:c>
      <x:c r="J156" s="18" t="n">
        <x:f>-ACE_Input!X36*LN(H156)</x:f>
        <x:v>20.611361436056818</x:v>
      </x:c>
      <x:c r="K156" s="18" t="n">
        <x:f>ACE_Input!U36</x:f>
        <x:v>300</x:v>
      </x:c>
      <x:c r="L156" s="18" t="n">
        <x:f>K156*ACE_Input!V36</x:f>
        <x:v>75</x:v>
      </x:c>
    </x:row>
    <x:row r="157">
      <x:c r="A157" t="n">
        <x:f>2</x:f>
        <x:v>2</x:v>
      </x:c>
      <x:c r="B157" t="n">
        <x:f>ACE_Input!A37</x:f>
        <x:v>32</x:v>
      </x:c>
      <x:c r="C157" s="18" t="n">
        <x:f>MOD(Settings!$B$17*(C156),Settings!$B$18)</x:f>
        <x:v>1569551319</x:v>
      </x:c>
      <x:c r="D157" s="18" t="n">
        <x:f>MAX(C157,1)/Settings!$B$18</x:f>
        <x:v>0.7308792880414423</x:v>
      </x:c>
      <x:c r="E157" s="18" t="n">
        <x:f>F157-F156</x:f>
        <x:v>5</x:v>
      </x:c>
      <x:c r="F157" s="18" t="n">
        <x:f>ACE_Input!D37</x:f>
        <x:v>288</x:v>
      </x:c>
      <x:c r="G157" s="18" t="n">
        <x:f>MOD(Settings!$B$17*(G156),Settings!$B$18)</x:f>
        <x:v>1623053377</x:v>
      </x:c>
      <x:c r="H157" s="18" t="n">
        <x:f>MAX(G157,1)/Settings!$B$18</x:f>
        <x:v>0.755793125254937</x:v>
      </x:c>
      <x:c r="I157" s="18" t="n">
        <x:f>-ACE_Input!W37*LN(H157)</x:f>
        <x:v>1.1199503363703516</x:v>
      </x:c>
      <x:c r="J157" s="18" t="n">
        <x:f>-ACE_Input!X37*LN(H157)</x:f>
        <x:v>3.359851009111055</x:v>
      </x:c>
      <x:c r="K157" s="18" t="n">
        <x:f>ACE_Input!U37</x:f>
        <x:v>300</x:v>
      </x:c>
      <x:c r="L157" s="18" t="n">
        <x:f>K157*ACE_Input!V37</x:f>
        <x:v>75</x:v>
      </x:c>
    </x:row>
    <x:row r="158">
      <x:c r="A158" t="n">
        <x:f>2</x:f>
        <x:v>2</x:v>
      </x:c>
      <x:c r="B158" t="n">
        <x:f>ACE_Input!A38</x:f>
        <x:v>33</x:v>
      </x:c>
      <x:c r="C158" s="18" t="n">
        <x:f>MOD(Settings!$B$17*(C157),Settings!$B$18)</x:f>
        <x:v>1907382332</x:v>
      </x:c>
      <x:c r="D158" s="18" t="n">
        <x:f>MAX(C158,1)/Settings!$B$18</x:f>
        <x:v>0.8881941125207553</x:v>
      </x:c>
      <x:c r="E158" s="18" t="n">
        <x:f>F158-F157</x:f>
        <x:v>5</x:v>
      </x:c>
      <x:c r="F158" s="18" t="n">
        <x:f>ACE_Input!D38</x:f>
        <x:v>293</x:v>
      </x:c>
      <x:c r="G158" s="18" t="n">
        <x:f>MOD(Settings!$B$17*(G157),Settings!$B$18)</x:f>
        <x:v>1320823045</x:v>
      </x:c>
      <x:c r="H158" s="18" t="n">
        <x:f>MAX(G158,1)/Settings!$B$18</x:f>
        <x:v>0.6150561597268359</x:v>
      </x:c>
      <x:c r="I158" s="18" t="n">
        <x:f>-ACE_Input!W38*LN(H158)</x:f>
        <x:v>1.944166794862909</x:v>
      </x:c>
      <x:c r="J158" s="18" t="n">
        <x:f>-ACE_Input!X38*LN(H158)</x:f>
        <x:v>5.8325003845887275</x:v>
      </x:c>
      <x:c r="K158" s="18" t="n">
        <x:f>ACE_Input!U38</x:f>
        <x:v>300</x:v>
      </x:c>
      <x:c r="L158" s="18" t="n">
        <x:f>K158*ACE_Input!V38</x:f>
        <x:v>75</x:v>
      </x:c>
    </x:row>
    <x:row r="159">
      <x:c r="A159" t="n">
        <x:f>2</x:f>
        <x:v>2</x:v>
      </x:c>
      <x:c r="B159" t="n">
        <x:f>ACE_Input!A39</x:f>
        <x:v>34</x:v>
      </x:c>
      <x:c r="C159" s="18" t="n">
        <x:f>MOD(Settings!$B$17*(C158),Settings!$B$18)</x:f>
        <x:v>1886455155</x:v>
      </x:c>
      <x:c r="D159" s="18" t="n">
        <x:f>MAX(C159,1)/Settings!$B$18</x:f>
        <x:v>0.8784491363346806</x:v>
      </x:c>
      <x:c r="E159" s="18" t="n">
        <x:f>F159-F158</x:f>
        <x:v>5</x:v>
      </x:c>
      <x:c r="F159" s="18" t="n">
        <x:f>ACE_Input!D39</x:f>
        <x:v>298</x:v>
      </x:c>
      <x:c r="G159" s="18" t="n">
        <x:f>MOD(Settings!$B$17*(G158),Settings!$B$18)</x:f>
        <x:v>534458276</x:v>
      </x:c>
      <x:c r="H159" s="18" t="n">
        <x:f>MAX(G159,1)/Settings!$B$18</x:f>
        <x:v>0.24887652893032716</x:v>
      </x:c>
      <x:c r="I159" s="18" t="n">
        <x:f>-ACE_Input!W39*LN(H159)</x:f>
        <x:v>5.563193493000758</x:v>
      </x:c>
      <x:c r="J159" s="18" t="n">
        <x:f>-ACE_Input!X39*LN(H159)</x:f>
        <x:v>16.689580479002274</x:v>
      </x:c>
      <x:c r="K159" s="18" t="n">
        <x:f>ACE_Input!U39</x:f>
        <x:v>300</x:v>
      </x:c>
      <x:c r="L159" s="18" t="n">
        <x:f>K159*ACE_Input!V39</x:f>
        <x:v>75</x:v>
      </x:c>
    </x:row>
    <x:row r="160">
      <x:c r="A160" t="n">
        <x:f>2</x:f>
        <x:v>2</x:v>
      </x:c>
      <x:c r="B160" t="n">
        <x:f>ACE_Input!A40</x:f>
        <x:v>35</x:v>
      </x:c>
      <x:c r="C160" s="18" t="n">
        <x:f>MOD(Settings!$B$17*(C159),Settings!$B$18)</x:f>
        <x:v>203225777</x:v>
      </x:c>
      <x:c r="D160" s="18" t="n">
        <x:f>MAX(C160,1)/Settings!$B$18</x:f>
        <x:v>0.09463437697600312</x:v>
      </x:c>
      <x:c r="E160" s="18" t="n">
        <x:f>F160-F159</x:f>
        <x:v>5</x:v>
      </x:c>
      <x:c r="F160" s="18" t="n">
        <x:f>ACE_Input!D40</x:f>
        <x:v>303</x:v>
      </x:c>
      <x:c r="G160" s="18" t="n">
        <x:f>MOD(Settings!$B$17*(G159),Settings!$B$18)</x:f>
        <x:v>1863632978</x:v>
      </x:c>
      <x:c r="H160" s="18" t="n">
        <x:f>MAX(G160,1)/Settings!$B$18</x:f>
        <x:v>0.8678217320087467</x:v>
      </x:c>
      <x:c r="I160" s="18" t="n">
        <x:f>-ACE_Input!W40*LN(H160)</x:f>
        <x:v>0.5670758531392689</x:v>
      </x:c>
      <x:c r="J160" s="18" t="n">
        <x:f>-ACE_Input!X40*LN(H160)</x:f>
        <x:v>1.7012275594178066</x:v>
      </x:c>
      <x:c r="K160" s="18" t="n">
        <x:f>ACE_Input!U40</x:f>
        <x:v>300</x:v>
      </x:c>
      <x:c r="L160" s="18" t="n">
        <x:f>K160*ACE_Input!V40</x:f>
        <x:v>75</x:v>
      </x:c>
    </x:row>
    <x:row r="161">
      <x:c r="A161" t="n">
        <x:f>2</x:f>
        <x:v>2</x:v>
      </x:c>
      <x:c r="B161" t="n">
        <x:f>ACE_Input!A41</x:f>
        <x:v>36</x:v>
      </x:c>
      <x:c r="C161" s="18" t="n">
        <x:f>MOD(Settings!$B$17*(C160),Settings!$B$18)</x:f>
        <x:v>1116635309</x:v>
      </x:c>
      <x:c r="D161" s="18" t="n">
        <x:f>MAX(C161,1)/Settings!$B$18</x:f>
        <x:v>0.5199738356843469</x:v>
      </x:c>
      <x:c r="E161" s="18" t="n">
        <x:f>F161-F160</x:f>
        <x:v>5</x:v>
      </x:c>
      <x:c r="F161" s="18" t="n">
        <x:f>ACE_Input!D41</x:f>
        <x:v>308</x:v>
      </x:c>
      <x:c r="G161" s="18" t="n">
        <x:f>MOD(Settings!$B$17*(G160),Settings!$B$18)</x:f>
        <x:v>1030469751</x:v>
      </x:c>
      <x:c r="H161" s="18" t="n">
        <x:f>MAX(G161,1)/Settings!$B$18</x:f>
        <x:v>0.479849871005793</x:v>
      </x:c>
      <x:c r="I161" s="18" t="n">
        <x:f>-ACE_Input!W41*LN(H161)</x:f>
        <x:v>2.9371279709618983</x:v>
      </x:c>
      <x:c r="J161" s="18" t="n">
        <x:f>-ACE_Input!X41*LN(H161)</x:f>
        <x:v>8.811383912885695</x:v>
      </x:c>
      <x:c r="K161" s="18" t="n">
        <x:f>ACE_Input!U41</x:f>
        <x:v>300</x:v>
      </x:c>
      <x:c r="L161" s="18" t="n">
        <x:f>K161*ACE_Input!V41</x:f>
        <x:v>75</x:v>
      </x:c>
    </x:row>
    <x:row r="162">
      <x:c r="A162" t="n">
        <x:f>2</x:f>
        <x:v>2</x:v>
      </x:c>
      <x:c r="B162" t="n">
        <x:f>ACE_Input!A42</x:f>
        <x:v>37</x:v>
      </x:c>
      <x:c r="C162" s="18" t="n">
        <x:f>MOD(Settings!$B$17*(C161),Settings!$B$18)</x:f>
        <x:v>430047230</x:v>
      </x:c>
      <x:c r="D162" s="18" t="n">
        <x:f>MAX(C162,1)/Settings!$B$18</x:f>
        <x:v>0.20025634681817905</x:v>
      </x:c>
      <x:c r="E162" s="18" t="n">
        <x:f>F162-F161</x:f>
        <x:v>5</x:v>
      </x:c>
      <x:c r="F162" s="18" t="n">
        <x:f>ACE_Input!D42</x:f>
        <x:v>313</x:v>
      </x:c>
      <x:c r="G162" s="18" t="n">
        <x:f>MOD(Settings!$B$17*(G161),Settings!$B$18)</x:f>
        <x:v>1796975649</x:v>
      </x:c>
      <x:c r="H162" s="18" t="n">
        <x:f>MAX(G162,1)/Settings!$B$18</x:f>
        <x:v>0.8367819943636572</x:v>
      </x:c>
      <x:c r="I162" s="18" t="n">
        <x:f>-ACE_Input!W42*LN(H162)</x:f>
        <x:v>0.7127668126192868</x:v>
      </x:c>
      <x:c r="J162" s="18" t="n">
        <x:f>-ACE_Input!X42*LN(H162)</x:f>
        <x:v>2.1383004378578603</x:v>
      </x:c>
      <x:c r="K162" s="18" t="n">
        <x:f>ACE_Input!U42</x:f>
        <x:v>300</x:v>
      </x:c>
      <x:c r="L162" s="18" t="n">
        <x:f>K162*ACE_Input!V42</x:f>
        <x:v>75</x:v>
      </x:c>
    </x:row>
    <x:row r="163">
      <x:c r="A163" t="n">
        <x:f>2</x:f>
        <x:v>2</x:v>
      </x:c>
      <x:c r="B163" t="n">
        <x:f>ACE_Input!A43</x:f>
        <x:v>38</x:v>
      </x:c>
      <x:c r="C163" s="18" t="n">
        <x:f>MOD(Settings!$B$17*(C162),Settings!$B$18)</x:f>
        <x:v>1521322455</x:v>
      </x:c>
      <x:c r="D163" s="18" t="n">
        <x:f>MAX(C163,1)/Settings!$B$18</x:f>
        <x:v>0.7084209731353545</x:v>
      </x:c>
      <x:c r="E163" s="18" t="n">
        <x:f>F163-F162</x:f>
        <x:v>5</x:v>
      </x:c>
      <x:c r="F163" s="18" t="n">
        <x:f>ACE_Input!D43</x:f>
        <x:v>318</x:v>
      </x:c>
      <x:c r="G163" s="18" t="n">
        <x:f>MOD(Settings!$B$17*(G162),Settings!$B$18)</x:f>
        <x:v>1707204982</x:v>
      </x:c>
      <x:c r="H163" s="18" t="n">
        <x:f>MAX(G163,1)/Settings!$B$18</x:f>
        <x:v>0.7949792699864969</x:v>
      </x:c>
      <x:c r="I163" s="18" t="n">
        <x:f>-ACE_Input!W43*LN(H163)</x:f>
        <x:v>0.9177569606258389</x:v>
      </x:c>
      <x:c r="J163" s="18" t="n">
        <x:f>-ACE_Input!X43*LN(H163)</x:f>
        <x:v>2.7532708818775165</x:v>
      </x:c>
      <x:c r="K163" s="18" t="n">
        <x:f>ACE_Input!U43</x:f>
        <x:v>300</x:v>
      </x:c>
      <x:c r="L163" s="18" t="n">
        <x:f>K163*ACE_Input!V43</x:f>
        <x:v>75</x:v>
      </x:c>
    </x:row>
    <x:row r="164">
      <x:c r="A164" t="n">
        <x:f>2</x:f>
        <x:v>2</x:v>
      </x:c>
      <x:c r="B164" t="n">
        <x:f>ACE_Input!A44</x:f>
        <x:v>39</x:v>
      </x:c>
      <x:c r="C164" s="18" t="n">
        <x:f>MOD(Settings!$B$17*(C163),Settings!$B$18)</x:f>
        <x:v>926200003</x:v>
      </x:c>
      <x:c r="D164" s="18" t="n">
        <x:f>MAX(C164,1)/Settings!$B$18</x:f>
        <x:v>0.4312954859022496</x:v>
      </x:c>
      <x:c r="E164" s="18" t="n">
        <x:f>F164-F163</x:f>
        <x:v>5</x:v>
      </x:c>
      <x:c r="F164" s="18" t="n">
        <x:f>ACE_Input!D44</x:f>
        <x:v>323</x:v>
      </x:c>
      <x:c r="G164" s="18" t="n">
        <x:f>MOD(Settings!$B$17*(G163),Settings!$B$18)</x:f>
        <x:v>465124907</x:v>
      </x:c>
      <x:c r="H164" s="18" t="n">
        <x:f>MAX(G164,1)/Settings!$B$18</x:f>
        <x:v>0.21659066305337038</x:v>
      </x:c>
      <x:c r="I164" s="18" t="n">
        <x:f>-ACE_Input!W44*LN(H164)</x:f>
        <x:v>6.118984208831415</x:v>
      </x:c>
      <x:c r="J164" s="18" t="n">
        <x:f>-ACE_Input!X44*LN(H164)</x:f>
        <x:v>18.356952626494245</x:v>
      </x:c>
      <x:c r="K164" s="18" t="n">
        <x:f>ACE_Input!U44</x:f>
        <x:v>300</x:v>
      </x:c>
      <x:c r="L164" s="18" t="n">
        <x:f>K164*ACE_Input!V44</x:f>
        <x:v>75</x:v>
      </x:c>
    </x:row>
    <x:row r="165">
      <x:c r="A165" t="n">
        <x:f>2</x:f>
        <x:v>2</x:v>
      </x:c>
      <x:c r="B165" t="n">
        <x:f>ACE_Input!A45</x:f>
        <x:v>40</x:v>
      </x:c>
      <x:c r="C165" s="18" t="n">
        <x:f>MOD(Settings!$B$17*(C164),Settings!$B$18)</x:f>
        <x:v>1681976965</x:v>
      </x:c>
      <x:c r="D165" s="18" t="n">
        <x:f>MAX(C165,1)/Settings!$B$18</x:f>
        <x:v>0.7832315591085849</x:v>
      </x:c>
      <x:c r="E165" s="18" t="n">
        <x:f>F165-F164</x:f>
        <x:v>5</x:v>
      </x:c>
      <x:c r="F165" s="18" t="n">
        <x:f>ACE_Input!D45</x:f>
        <x:v>328</x:v>
      </x:c>
      <x:c r="G165" s="18" t="n">
        <x:f>MOD(Settings!$B$17*(G164),Settings!$B$18)</x:f>
        <x:v>513836869</x:v>
      </x:c>
      <x:c r="H165" s="18" t="n">
        <x:f>MAX(G165,1)/Settings!$B$18</x:f>
        <x:v>0.2392739379961388</x:v>
      </x:c>
      <x:c r="I165" s="18" t="n">
        <x:f>-ACE_Input!W45*LN(H165)</x:f>
        <x:v>5.720584797335375</x:v>
      </x:c>
      <x:c r="J165" s="18" t="n">
        <x:f>-ACE_Input!X45*LN(H165)</x:f>
        <x:v>17.161754392006124</x:v>
      </x:c>
      <x:c r="K165" s="18" t="n">
        <x:f>ACE_Input!U45</x:f>
        <x:v>300</x:v>
      </x:c>
      <x:c r="L165" s="18" t="n">
        <x:f>K165*ACE_Input!V45</x:f>
        <x:v>75</x:v>
      </x:c>
    </x:row>
    <x:row r="166">
      <x:c r="A166" t="n">
        <x:f>2</x:f>
        <x:v>2</x:v>
      </x:c>
      <x:c r="B166" t="n">
        <x:f>ACE_Input!A46</x:f>
        <x:v>41</x:v>
      </x:c>
      <x:c r="C166" s="18" t="n">
        <x:f>MOD(Settings!$B$17*(C165),Settings!$B$18)</x:f>
        <x:v>1659605294</x:v>
      </x:c>
      <x:c r="D166" s="18" t="n">
        <x:f>MAX(C166,1)/Settings!$B$18</x:f>
        <x:v>0.7728139379866487</x:v>
      </x:c>
      <x:c r="E166" s="18" t="n">
        <x:f>F166-F165</x:f>
        <x:v>5</x:v>
      </x:c>
      <x:c r="F166" s="18" t="n">
        <x:f>ACE_Input!D46</x:f>
        <x:v>333</x:v>
      </x:c>
      <x:c r="G166" s="18" t="n">
        <x:f>MOD(Settings!$B$17*(G165),Settings!$B$18)</x:f>
        <x:v>1024512696</x:v>
      </x:c>
      <x:c r="H166" s="18" t="n">
        <x:f>MAX(G166,1)/Settings!$B$18</x:f>
        <x:v>0.4770759011046383</x:v>
      </x:c>
      <x:c r="I166" s="18" t="n">
        <x:f>-ACE_Input!W46*LN(H166)</x:f>
        <x:v>2.960318715758679</x:v>
      </x:c>
      <x:c r="J166" s="18" t="n">
        <x:f>-ACE_Input!X46*LN(H166)</x:f>
        <x:v>8.880956147276038</x:v>
      </x:c>
      <x:c r="K166" s="18" t="n">
        <x:f>ACE_Input!U46</x:f>
        <x:v>300</x:v>
      </x:c>
      <x:c r="L166" s="18" t="n">
        <x:f>K166*ACE_Input!V46</x:f>
        <x:v>75</x:v>
      </x:c>
    </x:row>
    <x:row r="167">
      <x:c r="A167" t="n">
        <x:f>2</x:f>
        <x:v>2</x:v>
      </x:c>
      <x:c r="B167" t="n">
        <x:f>ACE_Input!A47</x:f>
        <x:v>42</x:v>
      </x:c>
      <x:c r="C167" s="18" t="n">
        <x:f>MOD(Settings!$B$17*(C166),Settings!$B$18)</x:f>
        <x:v>1468569022</x:v>
      </x:c>
      <x:c r="D167" s="18" t="n">
        <x:f>MAX(C167,1)/Settings!$B$18</x:f>
        <x:v>0.6838557416032328</x:v>
      </x:c>
      <x:c r="E167" s="18" t="n">
        <x:f>F167-F166</x:f>
        <x:v>5</x:v>
      </x:c>
      <x:c r="F167" s="18" t="n">
        <x:f>ACE_Input!D47</x:f>
        <x:v>338</x:v>
      </x:c>
      <x:c r="G167" s="18" t="n">
        <x:f>MOD(Settings!$B$17*(G166),Settings!$B$18)</x:f>
        <x:v>461000026</x:v>
      </x:c>
      <x:c r="H167" s="18" t="n">
        <x:f>MAX(G167,1)/Settings!$B$18</x:f>
        <x:v>0.21466986565602472</x:v>
      </x:c>
      <x:c r="I167" s="18" t="n">
        <x:f>-ACE_Input!W47*LN(H167)</x:f>
        <x:v>6.15461575813036</x:v>
      </x:c>
      <x:c r="J167" s="18" t="n">
        <x:f>-ACE_Input!X47*LN(H167)</x:f>
        <x:v>18.463847274391078</x:v>
      </x:c>
      <x:c r="K167" s="18" t="n">
        <x:f>ACE_Input!U47</x:f>
        <x:v>300</x:v>
      </x:c>
      <x:c r="L167" s="18" t="n">
        <x:f>K167*ACE_Input!V47</x:f>
        <x:v>75</x:v>
      </x:c>
    </x:row>
    <x:row r="168">
      <x:c r="A168" t="n">
        <x:f>2</x:f>
        <x:v>2</x:v>
      </x:c>
      <x:c r="B168" t="n">
        <x:f>ACE_Input!A48</x:f>
        <x:v>43</x:v>
      </x:c>
      <x:c r="C168" s="18" t="n">
        <x:f>MOD(Settings!$B$17*(C167),Settings!$B$18)</x:f>
        <x:v>1209997783</x:v>
      </x:c>
      <x:c r="D168" s="18" t="n">
        <x:f>MAX(C168,1)/Settings!$B$18</x:f>
        <x:v>0.563449125533667</x:v>
      </x:c>
      <x:c r="E168" s="18" t="n">
        <x:f>F168-F167</x:f>
        <x:v>5</x:v>
      </x:c>
      <x:c r="F168" s="18" t="n">
        <x:f>ACE_Input!D48</x:f>
        <x:v>343</x:v>
      </x:c>
      <x:c r="G168" s="18" t="n">
        <x:f>MOD(Settings!$B$17*(G167),Settings!$B$18)</x:f>
        <x:v>2053922253</x:v>
      </x:c>
      <x:c r="H168" s="18" t="n">
        <x:f>MAX(G168,1)/Settings!$B$18</x:f>
        <x:v>0.9564320808073655</x:v>
      </x:c>
      <x:c r="I168" s="18" t="n">
        <x:f>-ACE_Input!W48*LN(H168)</x:f>
        <x:v>0.1781820026620094</x:v>
      </x:c>
      <x:c r="J168" s="18" t="n">
        <x:f>-ACE_Input!X48*LN(H168)</x:f>
        <x:v>0.5345460079860282</x:v>
      </x:c>
      <x:c r="K168" s="18" t="n">
        <x:f>ACE_Input!U48</x:f>
        <x:v>300</x:v>
      </x:c>
      <x:c r="L168" s="18" t="n">
        <x:f>K168*ACE_Input!V48</x:f>
        <x:v>75</x:v>
      </x:c>
    </x:row>
    <x:row r="169">
      <x:c r="A169" t="n">
        <x:f>2</x:f>
        <x:v>2</x:v>
      </x:c>
      <x:c r="B169" t="n">
        <x:f>ACE_Input!A49</x:f>
        <x:v>44</x:v>
      </x:c>
      <x:c r="C169" s="18" t="n">
        <x:f>MOD(Settings!$B$17*(C168),Settings!$B$18)</x:f>
        <x:v>1910085438</x:v>
      </x:c>
      <x:c r="D169" s="18" t="n">
        <x:f>MAX(C169,1)/Settings!$B$18</x:f>
        <x:v>0.8894528443410308</x:v>
      </x:c>
      <x:c r="E169" s="18" t="n">
        <x:f>F169-F168</x:f>
        <x:v>5</x:v>
      </x:c>
      <x:c r="F169" s="18" t="n">
        <x:f>ACE_Input!D49</x:f>
        <x:v>348</x:v>
      </x:c>
      <x:c r="G169" s="18" t="n">
        <x:f>MOD(Settings!$B$17*(G168),Settings!$B$18)</x:f>
        <x:v>1619164293</x:v>
      </x:c>
      <x:c r="H169" s="18" t="n">
        <x:f>MAX(G169,1)/Settings!$B$18</x:f>
        <x:v>0.7539821293922058</x:v>
      </x:c>
      <x:c r="I169" s="18" t="n">
        <x:f>-ACE_Input!W49*LN(H169)</x:f>
        <x:v>1.1295464493056038</x:v>
      </x:c>
      <x:c r="J169" s="18" t="n">
        <x:f>-ACE_Input!X49*LN(H169)</x:f>
        <x:v>3.3886393479168113</x:v>
      </x:c>
      <x:c r="K169" s="18" t="n">
        <x:f>ACE_Input!U49</x:f>
        <x:v>300</x:v>
      </x:c>
      <x:c r="L169" s="18" t="n">
        <x:f>K169*ACE_Input!V49</x:f>
        <x:v>75</x:v>
      </x:c>
    </x:row>
    <x:row r="170">
      <x:c r="A170" t="n">
        <x:f>2</x:f>
        <x:v>2</x:v>
      </x:c>
      <x:c r="B170" t="n">
        <x:f>ACE_Input!A50</x:f>
        <x:v>45</x:v>
      </x:c>
      <x:c r="C170" s="18" t="n">
        <x:f>MOD(Settings!$B$17*(C169),Settings!$B$18)</x:f>
        <x:v>72917463</x:v>
      </x:c>
      <x:c r="D170" s="18" t="n">
        <x:f>MAX(C170,1)/Settings!$B$18</x:f>
        <x:v>0.0339548397036059</x:v>
      </x:c>
      <x:c r="E170" s="18" t="n">
        <x:f>F170-F169</x:f>
        <x:v>6</x:v>
      </x:c>
      <x:c r="F170" s="18" t="n">
        <x:f>ACE_Input!D50</x:f>
        <x:v>354</x:v>
      </x:c>
      <x:c r="G170" s="18" t="n">
        <x:f>MOD(Settings!$B$17*(G169),Settings!$B$18)</x:f>
        <x:v>381497667</x:v>
      </x:c>
      <x:c r="H170" s="18" t="n">
        <x:f>MAX(G170,1)/Settings!$B$18</x:f>
        <x:v>0.17764869480284337</x:v>
      </x:c>
      <x:c r="I170" s="18" t="n">
        <x:f>-ACE_Input!W50*LN(H170)</x:f>
        <x:v>6.911789214227053</x:v>
      </x:c>
      <x:c r="J170" s="18" t="n">
        <x:f>-ACE_Input!X50*LN(H170)</x:f>
        <x:v>20.735367642681158</x:v>
      </x:c>
      <x:c r="K170" s="18" t="n">
        <x:f>ACE_Input!U50</x:f>
        <x:v>300</x:v>
      </x:c>
      <x:c r="L170" s="18" t="n">
        <x:f>K170*ACE_Input!V50</x:f>
        <x:v>75</x:v>
      </x:c>
    </x:row>
    <x:row r="171">
      <x:c r="A171" t="n">
        <x:f>2</x:f>
        <x:v>2</x:v>
      </x:c>
      <x:c r="B171" t="n">
        <x:f>ACE_Input!A51</x:f>
        <x:v>46</x:v>
      </x:c>
      <x:c r="C171" s="18" t="n">
        <x:f>MOD(Settings!$B$17*(C170),Settings!$B$18)</x:f>
        <x:v>1458121851</x:v>
      </x:c>
      <x:c r="D171" s="18" t="n">
        <x:f>MAX(C171,1)/Settings!$B$18</x:f>
        <x:v>0.6789908985043833</x:v>
      </x:c>
      <x:c r="E171" s="18" t="n">
        <x:f>F171-F170</x:f>
        <x:v>5</x:v>
      </x:c>
      <x:c r="F171" s="18" t="n">
        <x:f>ACE_Input!D51</x:f>
        <x:v>359</x:v>
      </x:c>
      <x:c r="G171" s="18" t="n">
        <x:f>MOD(Settings!$B$17*(G170),Settings!$B$18)</x:f>
        <x:v>1592602974</x:v>
      </x:c>
      <x:c r="H171" s="18" t="n">
        <x:f>MAX(G171,1)/Settings!$B$18</x:f>
        <x:v>0.7416135513883148</x:v>
      </x:c>
      <x:c r="I171" s="18" t="n">
        <x:f>-ACE_Input!W51*LN(H171)</x:f>
        <x:v>1.1957079668804198</x:v>
      </x:c>
      <x:c r="J171" s="18" t="n">
        <x:f>-ACE_Input!X51*LN(H171)</x:f>
        <x:v>3.5871239006412594</x:v>
      </x:c>
      <x:c r="K171" s="18" t="n">
        <x:f>ACE_Input!U51</x:f>
        <x:v>300</x:v>
      </x:c>
      <x:c r="L171" s="18" t="n">
        <x:f>K171*ACE_Input!V51</x:f>
        <x:v>75</x:v>
      </x:c>
    </x:row>
    <x:row r="172">
      <x:c r="A172" t="n">
        <x:f>2</x:f>
        <x:v>2</x:v>
      </x:c>
      <x:c r="B172" t="n">
        <x:f>ACE_Input!A52</x:f>
        <x:v>47</x:v>
      </x:c>
      <x:c r="C172" s="18" t="n">
        <x:f>MOD(Settings!$B$17*(C171),Settings!$B$18)</x:f>
        <x:v>1718053840</x:v>
      </x:c>
      <x:c r="D172" s="18" t="n">
        <x:f>MAX(C172,1)/Settings!$B$18</x:f>
        <x:v>0.8000311631709482</x:v>
      </x:c>
      <x:c r="E172" s="18" t="n">
        <x:f>F172-F171</x:f>
        <x:v>5</x:v>
      </x:c>
      <x:c r="F172" s="18" t="n">
        <x:f>ACE_Input!D52</x:f>
        <x:v>364</x:v>
      </x:c>
      <x:c r="G172" s="18" t="n">
        <x:f>MOD(Settings!$B$17*(G171),Settings!$B$18)</x:f>
        <x:v>642007810</x:v>
      </x:c>
      <x:c r="H172" s="18" t="n">
        <x:f>MAX(G172,1)/Settings!$B$18</x:f>
        <x:v>0.29895818340543573</x:v>
      </x:c>
      <x:c r="I172" s="18" t="n">
        <x:f>-ACE_Input!W52*LN(H172)</x:f>
        <x:v>4.8298062808134725</x:v>
      </x:c>
      <x:c r="J172" s="18" t="n">
        <x:f>-ACE_Input!X52*LN(H172)</x:f>
        <x:v>14.489418842440418</x:v>
      </x:c>
      <x:c r="K172" s="18" t="n">
        <x:f>ACE_Input!U52</x:f>
        <x:v>300</x:v>
      </x:c>
      <x:c r="L172" s="18" t="n">
        <x:f>K172*ACE_Input!V52</x:f>
        <x:v>75</x:v>
      </x:c>
    </x:row>
    <x:row r="173">
      <x:c r="A173" t="n">
        <x:f>2</x:f>
        <x:v>2</x:v>
      </x:c>
      <x:c r="B173" t="n">
        <x:f>ACE_Input!A53</x:f>
        <x:v>48</x:v>
      </x:c>
      <x:c r="C173" s="18" t="n">
        <x:f>MOD(Settings!$B$17*(C172),Settings!$B$18)</x:f>
        <x:v>265771318</x:v>
      </x:c>
      <x:c r="D173" s="18" t="n">
        <x:f>MAX(C173,1)/Settings!$B$18</x:f>
        <x:v>0.1237594141269845</x:v>
      </x:c>
      <x:c r="E173" s="18" t="n">
        <x:f>F173-F172</x:f>
        <x:v>5</x:v>
      </x:c>
      <x:c r="F173" s="18" t="n">
        <x:f>ACE_Input!D53</x:f>
        <x:v>369</x:v>
      </x:c>
      <x:c r="G173" s="18" t="n">
        <x:f>MOD(Settings!$B$17*(G172),Settings!$B$18)</x:f>
        <x:v>1267420142</x:v>
      </x:c>
      <x:c r="H173" s="18" t="n">
        <x:f>MAX(G173,1)/Settings!$B$18</x:f>
        <x:v>0.5901884951583056</x:v>
      </x:c>
      <x:c r="I173" s="18" t="n">
        <x:f>-ACE_Input!W53*LN(H173)</x:f>
        <x:v>2.109253239148553</x:v>
      </x:c>
      <x:c r="J173" s="18" t="n">
        <x:f>-ACE_Input!X53*LN(H173)</x:f>
        <x:v>6.327759717445659</x:v>
      </x:c>
      <x:c r="K173" s="18" t="n">
        <x:f>ACE_Input!U53</x:f>
        <x:v>300</x:v>
      </x:c>
      <x:c r="L173" s="18" t="n">
        <x:f>K173*ACE_Input!V53</x:f>
        <x:v>75</x:v>
      </x:c>
    </x:row>
    <x:row r="174">
      <x:c r="A174" t="n">
        <x:f>2</x:f>
        <x:v>2</x:v>
      </x:c>
      <x:c r="B174" t="n">
        <x:f>ACE_Input!A54</x:f>
        <x:v>49</x:v>
      </x:c>
      <x:c r="C174" s="18" t="n">
        <x:f>MOD(Settings!$B$17*(C173),Settings!$B$18)</x:f>
        <x:v>52555866</x:v>
      </x:c>
      <x:c r="D174" s="18" t="n">
        <x:f>MAX(C174,1)/Settings!$B$18</x:f>
        <x:v>0.024473232228529283</x:v>
      </x:c>
      <x:c r="E174" s="18" t="n">
        <x:f>F174-F173</x:f>
        <x:v>5</x:v>
      </x:c>
      <x:c r="F174" s="18" t="n">
        <x:f>ACE_Input!D54</x:f>
        <x:v>374</x:v>
      </x:c>
      <x:c r="G174" s="18" t="n">
        <x:f>MOD(Settings!$B$17*(G173),Settings!$B$18)</x:f>
        <x:v>640032001</x:v>
      </x:c>
      <x:c r="H174" s="18" t="n">
        <x:f>MAX(G174,1)/Settings!$B$18</x:f>
        <x:v>0.2980381256425931</x:v>
      </x:c>
      <x:c r="I174" s="18" t="n">
        <x:f>-ACE_Input!W54*LN(H174)</x:f>
        <x:v>4.842135449048753</x:v>
      </x:c>
      <x:c r="J174" s="18" t="n">
        <x:f>-ACE_Input!X54*LN(H174)</x:f>
        <x:v>14.526406347146258</x:v>
      </x:c>
      <x:c r="K174" s="18" t="n">
        <x:f>ACE_Input!U54</x:f>
        <x:v>300</x:v>
      </x:c>
      <x:c r="L174" s="18" t="n">
        <x:f>K174*ACE_Input!V54</x:f>
        <x:v>75</x:v>
      </x:c>
    </x:row>
    <x:row r="175">
      <x:c r="A175" t="n">
        <x:f>2</x:f>
        <x:v>2</x:v>
      </x:c>
      <x:c r="B175" t="n">
        <x:f>ACE_Input!A55</x:f>
        <x:v>50</x:v>
      </x:c>
      <x:c r="C175" s="18" t="n">
        <x:f>MOD(Settings!$B$17*(C174),Settings!$B$18)</x:f>
        <x:v>690660945</x:v>
      </x:c>
      <x:c r="D175" s="18" t="n">
        <x:f>MAX(C175,1)/Settings!$B$18</x:f>
        <x:v>0.3216140648916429</x:v>
      </x:c>
      <x:c r="E175" s="18" t="n">
        <x:f>F175-F174</x:f>
        <x:v>5</x:v>
      </x:c>
      <x:c r="F175" s="18" t="n">
        <x:f>ACE_Input!D55</x:f>
        <x:v>379</x:v>
      </x:c>
      <x:c r="G175" s="18" t="n">
        <x:f>MOD(Settings!$B$17*(G174),Settings!$B$18)</x:f>
        <x:v>272252984</x:v>
      </x:c>
      <x:c r="H175" s="18" t="n">
        <x:f>MAX(G175,1)/Settings!$B$18</x:f>
        <x:v>0.12677767506184878</x:v>
      </x:c>
      <x:c r="I175" s="18" t="n">
        <x:f>-ACE_Input!W55*LN(H175)</x:f>
        <x:v>8.261281266644529</x:v>
      </x:c>
      <x:c r="J175" s="18" t="n">
        <x:f>-ACE_Input!X55*LN(H175)</x:f>
        <x:v>24.783843799933585</x:v>
      </x:c>
      <x:c r="K175" s="18" t="n">
        <x:f>ACE_Input!U55</x:f>
        <x:v>300</x:v>
      </x:c>
      <x:c r="L175" s="18" t="n">
        <x:f>K175*ACE_Input!V55</x:f>
        <x:v>75</x:v>
      </x:c>
    </x:row>
    <x:row r="176">
      <x:c r="A176" t="n">
        <x:f>2</x:f>
        <x:v>2</x:v>
      </x:c>
      <x:c r="B176" t="n">
        <x:f>ACE_Input!A56</x:f>
        <x:v>51</x:v>
      </x:c>
      <x:c r="C176" s="18" t="n">
        <x:f>MOD(Settings!$B$17*(C175),Settings!$B$18)</x:f>
        <x:v>789390580</x:v>
      </x:c>
      <x:c r="D176" s="18" t="n">
        <x:f>MAX(C176,1)/Settings!$B$18</x:f>
        <x:v>0.36758863384257473</x:v>
      </x:c>
      <x:c r="E176" s="18" t="n">
        <x:f>F176-F175</x:f>
        <x:v>5</x:v>
      </x:c>
      <x:c r="F176" s="18" t="n">
        <x:f>ACE_Input!D56</x:f>
        <x:v>384</x:v>
      </x:c>
      <x:c r="G176" s="18" t="n">
        <x:f>MOD(Settings!$B$17*(G175),Settings!$B$18)</x:f>
        <x:v>1615733978</x:v>
      </x:c>
      <x:c r="H176" s="18" t="n">
        <x:f>MAX(G176,1)/Settings!$B$18</x:f>
        <x:v>0.7523847644926909</x:v>
      </x:c>
      <x:c r="I176" s="18" t="n">
        <x:f>-ACE_Input!W56*LN(H176)</x:f>
        <x:v>1.1380297238901842</x:v>
      </x:c>
      <x:c r="J176" s="18" t="n">
        <x:f>-ACE_Input!X56*LN(H176)</x:f>
        <x:v>3.4140891716705526</x:v>
      </x:c>
      <x:c r="K176" s="18" t="n">
        <x:f>ACE_Input!U56</x:f>
        <x:v>300</x:v>
      </x:c>
      <x:c r="L176" s="18" t="n">
        <x:f>K176*ACE_Input!V56</x:f>
        <x:v>75</x:v>
      </x:c>
    </x:row>
    <x:row r="177">
      <x:c r="A177" t="n">
        <x:f>2</x:f>
        <x:v>2</x:v>
      </x:c>
      <x:c r="B177" t="n">
        <x:f>ACE_Input!A57</x:f>
        <x:v>52</x:v>
      </x:c>
      <x:c r="C177" s="18" t="n">
        <x:f>MOD(Settings!$B$17*(C176),Settings!$B$18)</x:f>
        <x:v>133506894</x:v>
      </x:c>
      <x:c r="D177" s="18" t="n">
        <x:f>MAX(C177,1)/Settings!$B$18</x:f>
        <x:v>0.06216899215344758</x:v>
      </x:c>
      <x:c r="E177" s="18" t="n">
        <x:f>F177-F176</x:f>
        <x:v>5</x:v>
      </x:c>
      <x:c r="F177" s="18" t="n">
        <x:f>ACE_Input!D57</x:f>
        <x:v>389</x:v>
      </x:c>
      <x:c r="G177" s="18" t="n">
        <x:f>MOD(Settings!$B$17*(G176),Settings!$B$18)</x:f>
        <x:v>710251931</x:v>
      </x:c>
      <x:c r="H177" s="18" t="n">
        <x:f>MAX(G177,1)/Settings!$B$18</x:f>
        <x:v>0.33073682865627896</x:v>
      </x:c>
      <x:c r="I177" s="18" t="n">
        <x:f>-ACE_Input!W57*LN(H177)</x:f>
        <x:v>4.425729197747072</x:v>
      </x:c>
      <x:c r="J177" s="18" t="n">
        <x:f>-ACE_Input!X57*LN(H177)</x:f>
        <x:v>13.277187593241216</x:v>
      </x:c>
      <x:c r="K177" s="18" t="n">
        <x:f>ACE_Input!U57</x:f>
        <x:v>300</x:v>
      </x:c>
      <x:c r="L177" s="18" t="n">
        <x:f>K177*ACE_Input!V57</x:f>
        <x:v>75</x:v>
      </x:c>
    </x:row>
    <x:row r="178">
      <x:c r="A178" t="n">
        <x:f>2</x:f>
        <x:v>2</x:v>
      </x:c>
      <x:c r="B178" t="n">
        <x:f>ACE_Input!A58</x:f>
        <x:v>53</x:v>
      </x:c>
      <x:c r="C178" s="18" t="n">
        <x:f>MOD(Settings!$B$17*(C177),Settings!$B$18)</x:f>
        <x:v>1877439990</x:v>
      </x:c>
      <x:c r="D178" s="18" t="n">
        <x:f>MAX(C178,1)/Settings!$B$18</x:f>
        <x:v>0.874251122993534</x:v>
      </x:c>
      <x:c r="E178" s="18" t="n">
        <x:f>F178-F177</x:f>
        <x:v>5</x:v>
      </x:c>
      <x:c r="F178" s="18" t="n">
        <x:f>ACE_Input!D58</x:f>
        <x:v>394</x:v>
      </x:c>
      <x:c r="G178" s="18" t="n">
        <x:f>MOD(Settings!$B$17*(G177),Settings!$B$18)</x:f>
        <x:v>1490094291</x:v>
      </x:c>
      <x:c r="H178" s="18" t="n">
        <x:f>MAX(G178,1)/Settings!$B$18</x:f>
        <x:v>0.6938792260800857</x:v>
      </x:c>
      <x:c r="I178" s="18" t="n">
        <x:f>-ACE_Input!W58*LN(H178)</x:f>
        <x:v>1.46182943776314</x:v>
      </x:c>
      <x:c r="J178" s="18" t="n">
        <x:f>-ACE_Input!X58*LN(H178)</x:f>
        <x:v>4.38548831328942</x:v>
      </x:c>
      <x:c r="K178" s="18" t="n">
        <x:f>ACE_Input!U58</x:f>
        <x:v>300</x:v>
      </x:c>
      <x:c r="L178" s="18" t="n">
        <x:f>K178*ACE_Input!V58</x:f>
        <x:v>75</x:v>
      </x:c>
    </x:row>
    <x:row r="179">
      <x:c r="A179" t="n">
        <x:f>2</x:f>
        <x:v>2</x:v>
      </x:c>
      <x:c r="B179" t="n">
        <x:f>ACE_Input!A59</x:f>
        <x:v>54</x:v>
      </x:c>
      <x:c r="C179" s="18" t="n">
        <x:f>MOD(Settings!$B$17*(C178),Settings!$B$18)</x:f>
        <x:v>1156686559</x:v>
      </x:c>
      <x:c r="D179" s="18" t="n">
        <x:f>MAX(C179,1)/Settings!$B$18</x:f>
        <x:v>0.5386241523263157</x:v>
      </x:c>
      <x:c r="E179" s="18" t="n">
        <x:f>F179-F178</x:f>
        <x:v>5</x:v>
      </x:c>
      <x:c r="F179" s="18" t="n">
        <x:f>ACE_Input!D59</x:f>
        <x:v>399</x:v>
      </x:c>
      <x:c r="G179" s="18" t="n">
        <x:f>MOD(Settings!$B$17*(G178),Settings!$B$18)</x:f>
        <x:v>60457523</x:v>
      </x:c>
      <x:c r="H179" s="18" t="n">
        <x:f>MAX(G179,1)/Settings!$B$18</x:f>
        <x:v>0.02815272800072689</x:v>
      </x:c>
      <x:c r="I179" s="18" t="n">
        <x:f>-ACE_Input!W59*LN(H179)</x:f>
        <x:v>14.280444078608712</x:v>
      </x:c>
      <x:c r="J179" s="18" t="n">
        <x:f>-ACE_Input!X59*LN(H179)</x:f>
        <x:v>42.84133223582614</x:v>
      </x:c>
      <x:c r="K179" s="18" t="n">
        <x:f>ACE_Input!U59</x:f>
        <x:v>300</x:v>
      </x:c>
      <x:c r="L179" s="18" t="n">
        <x:f>K179*ACE_Input!V59</x:f>
        <x:v>75</x:v>
      </x:c>
    </x:row>
    <x:row r="180">
      <x:c r="A180" t="n">
        <x:f>2</x:f>
        <x:v>2</x:v>
      </x:c>
      <x:c r="B180" t="n">
        <x:f>ACE_Input!A60</x:f>
        <x:v>55</x:v>
      </x:c>
      <x:c r="C180" s="18" t="n">
        <x:f>MOD(Settings!$B$17*(C179),Settings!$B$18)</x:f>
        <x:v>1409024469</x:v>
      </x:c>
      <x:c r="D180" s="18" t="n">
        <x:f>MAX(C180,1)/Settings!$B$18</x:f>
        <x:v>0.6561281483881772</x:v>
      </x:c>
      <x:c r="E180" s="18" t="n">
        <x:f>F180-F179</x:f>
        <x:v>5</x:v>
      </x:c>
      <x:c r="F180" s="18" t="n">
        <x:f>ACE_Input!D60</x:f>
        <x:v>404</x:v>
      </x:c>
      <x:c r="G180" s="18" t="n">
        <x:f>MOD(Settings!$B$17*(G179),Settings!$B$18)</x:f>
        <x:v>349824030</x:v>
      </x:c>
      <x:c r="H180" s="18" t="n">
        <x:f>MAX(G180,1)/Settings!$B$18</x:f>
        <x:v>0.16289950821683719</x:v>
      </x:c>
      <x:c r="I180" s="18" t="n">
        <x:f>-ACE_Input!W60*LN(H180)</x:f>
        <x:v>7.2584871292216615</x:v>
      </x:c>
      <x:c r="J180" s="18" t="n">
        <x:f>-ACE_Input!X60*LN(H180)</x:f>
        <x:v>21.775461387664983</x:v>
      </x:c>
      <x:c r="K180" s="18" t="n">
        <x:f>ACE_Input!U60</x:f>
        <x:v>300</x:v>
      </x:c>
      <x:c r="L180" s="18" t="n">
        <x:f>K180*ACE_Input!V60</x:f>
        <x:v>75</x:v>
      </x:c>
    </x:row>
    <x:row r="181">
      <x:c r="A181" t="n">
        <x:f>2</x:f>
        <x:v>2</x:v>
      </x:c>
      <x:c r="B181" t="n">
        <x:f>ACE_Input!A61</x:f>
        <x:v>56</x:v>
      </x:c>
      <x:c r="C181" s="18" t="n">
        <x:f>MOD(Settings!$B$17*(C180),Settings!$B$18)</x:f>
        <x:v>1172075014</x:v>
      </x:c>
      <x:c r="D181" s="18" t="n">
        <x:f>MAX(C181,1)/Settings!$B$18</x:f>
        <x:v>0.5457899600946298</x:v>
      </x:c>
      <x:c r="E181" s="18" t="n">
        <x:f>F181-F180</x:f>
        <x:v>5</x:v>
      </x:c>
      <x:c r="F181" s="18" t="n">
        <x:f>ACE_Input!D61</x:f>
        <x:v>409</x:v>
      </x:c>
      <x:c r="G181" s="18" t="n">
        <x:f>MOD(Settings!$B$17*(G180),Settings!$B$18)</x:f>
        <x:v>1829730371</x:v>
      </x:c>
      <x:c r="H181" s="18" t="n">
        <x:f>MAX(G181,1)/Settings!$B$18</x:f>
        <x:v>0.8520346003826869</x:v>
      </x:c>
      <x:c r="I181" s="18" t="n">
        <x:f>-ACE_Input!W61*LN(H181)</x:f>
        <x:v>0.6405125687984606</x:v>
      </x:c>
      <x:c r="J181" s="18" t="n">
        <x:f>-ACE_Input!X61*LN(H181)</x:f>
        <x:v>1.921537706395382</x:v>
      </x:c>
      <x:c r="K181" s="18" t="n">
        <x:f>ACE_Input!U61</x:f>
        <x:v>300</x:v>
      </x:c>
      <x:c r="L181" s="18" t="n">
        <x:f>K181*ACE_Input!V61</x:f>
        <x:v>75</x:v>
      </x:c>
    </x:row>
    <x:row r="182">
      <x:c r="A182" t="n">
        <x:f>2</x:f>
        <x:v>2</x:v>
      </x:c>
      <x:c r="B182" t="n">
        <x:f>ACE_Input!A62</x:f>
        <x:v>57</x:v>
      </x:c>
      <x:c r="C182" s="18" t="n">
        <x:f>MOD(Settings!$B$17*(C181),Settings!$B$18)</x:f>
        <x:v>197266367</x:v>
      </x:c>
      <x:c r="D182" s="18" t="n">
        <x:f>MAX(C182,1)/Settings!$B$18</x:f>
        <x:v>0.09185931044251626</x:v>
      </x:c>
      <x:c r="E182" s="18" t="n">
        <x:f>F182-F181</x:f>
        <x:v>5</x:v>
      </x:c>
      <x:c r="F182" s="18" t="n">
        <x:f>ACE_Input!D62</x:f>
        <x:v>414</x:v>
      </x:c>
      <x:c r="G182" s="18" t="n">
        <x:f>MOD(Settings!$B$17*(G181),Settings!$B$18)</x:f>
        <x:v>312520357</x:v>
      </x:c>
      <x:c r="H182" s="18" t="n">
        <x:f>MAX(G182,1)/Settings!$B$18</x:f>
        <x:v>0.14552863181826128</x:v>
      </x:c>
      <x:c r="I182" s="18" t="n">
        <x:f>-ACE_Input!W62*LN(H182)</x:f>
        <x:v>7.709529717894348</x:v>
      </x:c>
      <x:c r="J182" s="18" t="n">
        <x:f>-ACE_Input!X62*LN(H182)</x:f>
        <x:v>23.128589153683045</x:v>
      </x:c>
      <x:c r="K182" s="18" t="n">
        <x:f>ACE_Input!U62</x:f>
        <x:v>300</x:v>
      </x:c>
      <x:c r="L182" s="18" t="n">
        <x:f>K182*ACE_Input!V62</x:f>
        <x:v>75</x:v>
      </x:c>
    </x:row>
    <x:row r="183">
      <x:c r="A183" t="n">
        <x:f>2</x:f>
        <x:v>2</x:v>
      </x:c>
      <x:c r="B183" t="n">
        <x:f>ACE_Input!A63</x:f>
        <x:v>58</x:v>
      </x:c>
      <x:c r="C183" s="18" t="n">
        <x:f>MOD(Settings!$B$17*(C182),Settings!$B$18)</x:f>
        <x:v>1888562848</x:v>
      </x:c>
      <x:c r="D183" s="18" t="n">
        <x:f>MAX(C183,1)/Settings!$B$18</x:f>
        <x:v>0.8794306073707671</x:v>
      </x:c>
      <x:c r="E183" s="18" t="n">
        <x:f>F183-F182</x:f>
        <x:v>5</x:v>
      </x:c>
      <x:c r="F183" s="18" t="n">
        <x:f>ACE_Input!D63</x:f>
        <x:v>419</x:v>
      </x:c>
      <x:c r="G183" s="18" t="n">
        <x:f>MOD(Settings!$B$17*(G182),Settings!$B$18)</x:f>
        <x:v>1932123184</x:v>
      </x:c>
      <x:c r="H183" s="18" t="n">
        <x:f>MAX(G183,1)/Settings!$B$18</x:f>
        <x:v>0.8997149695175304</x:v>
      </x:c>
      <x:c r="I183" s="18" t="n">
        <x:f>-ACE_Input!W63*LN(H183)</x:f>
        <x:v>0.4227090654164369</x:v>
      </x:c>
      <x:c r="J183" s="18" t="n">
        <x:f>-ACE_Input!X63*LN(H183)</x:f>
        <x:v>1.2681271962493106</x:v>
      </x:c>
      <x:c r="K183" s="18" t="n">
        <x:f>ACE_Input!U63</x:f>
        <x:v>300</x:v>
      </x:c>
      <x:c r="L183" s="18" t="n">
        <x:f>K183*ACE_Input!V63</x:f>
        <x:v>75</x:v>
      </x:c>
    </x:row>
    <x:row r="184">
      <x:c r="A184" t="n">
        <x:f>2</x:f>
        <x:v>2</x:v>
      </x:c>
      <x:c r="B184" t="n">
        <x:f>ACE_Input!A64</x:f>
        <x:v>59</x:v>
      </x:c>
      <x:c r="C184" s="18" t="n">
        <x:f>MOD(Settings!$B$17*(C183),Settings!$B$18)</x:f>
        <x:v>1267483676</x:v>
      </x:c>
      <x:c r="D184" s="18" t="n">
        <x:f>MAX(C184,1)/Settings!$B$18</x:f>
        <x:v>0.5902180804825472</x:v>
      </x:c>
      <x:c r="E184" s="18" t="n">
        <x:f>F184-F183</x:f>
        <x:v>5</x:v>
      </x:c>
      <x:c r="F184" s="18" t="n">
        <x:f>ACE_Input!D64</x:f>
        <x:v>424</x:v>
      </x:c>
      <x:c r="G184" s="18" t="n">
        <x:f>MOD(Settings!$B$17*(G183),Settings!$B$18)</x:f>
        <x:v>1094127201</x:v>
      </x:c>
      <x:c r="H184" s="18" t="n">
        <x:f>MAX(G184,1)/Settings!$B$18</x:f>
        <x:v>0.5094926811333246</x:v>
      </x:c>
      <x:c r="I184" s="18" t="n">
        <x:f>-ACE_Input!W64*LN(H184)</x:f>
        <x:v>2.697359164898572</x:v>
      </x:c>
      <x:c r="J184" s="18" t="n">
        <x:f>-ACE_Input!X64*LN(H184)</x:f>
        <x:v>8.092077494695717</x:v>
      </x:c>
      <x:c r="K184" s="18" t="n">
        <x:f>ACE_Input!U64</x:f>
        <x:v>300</x:v>
      </x:c>
      <x:c r="L184" s="18" t="n">
        <x:f>K184*ACE_Input!V64</x:f>
        <x:v>75</x:v>
      </x:c>
    </x:row>
    <x:row r="185">
      <x:c r="A185" t="n">
        <x:f>2</x:f>
        <x:v>2</x:v>
      </x:c>
      <x:c r="B185" t="n">
        <x:f>ACE_Input!A65</x:f>
        <x:v>60</x:v>
      </x:c>
      <x:c r="C185" s="18" t="n">
        <x:f>MOD(Settings!$B$17*(C184),Settings!$B$18)</x:f>
        <x:v>1707847939</x:v>
      </x:c>
      <x:c r="D185" s="18" t="n">
        <x:f>MAX(C185,1)/Settings!$B$18</x:f>
        <x:v>0.7952786701709399</x:v>
      </x:c>
      <x:c r="E185" s="18" t="n">
        <x:f>F185-F184</x:f>
        <x:v>5</x:v>
      </x:c>
      <x:c r="F185" s="18" t="n">
        <x:f>ACE_Input!D65</x:f>
        <x:v>429</x:v>
      </x:c>
      <x:c r="G185" s="18" t="n">
        <x:f>MOD(Settings!$B$17*(G184),Settings!$B$18)</x:f>
        <x:v>93397946</x:v>
      </x:c>
      <x:c r="H185" s="18" t="n">
        <x:f>MAX(G185,1)/Settings!$B$18</x:f>
        <x:v>0.04349180778651117</x:v>
      </x:c>
      <x:c r="I185" s="18" t="n">
        <x:f>-ACE_Input!W65*LN(H185)</x:f>
        <x:v>12.540730741480308</x:v>
      </x:c>
      <x:c r="J185" s="18" t="n">
        <x:f>-ACE_Input!X65*LN(H185)</x:f>
        <x:v>37.62219222444092</x:v>
      </x:c>
      <x:c r="K185" s="18" t="n">
        <x:f>ACE_Input!U65</x:f>
        <x:v>300</x:v>
      </x:c>
      <x:c r="L185" s="18" t="n">
        <x:f>K185*ACE_Input!V65</x:f>
        <x:v>75</x:v>
      </x:c>
    </x:row>
    <x:row r="186">
      <x:c r="A186" t="n">
        <x:f>2</x:f>
        <x:v>2</x:v>
      </x:c>
      <x:c r="B186" t="n">
        <x:f>ACE_Input!A66</x:f>
        <x:v>61</x:v>
      </x:c>
      <x:c r="C186" s="18" t="n">
        <x:f>MOD(Settings!$B$17*(C185),Settings!$B$18)</x:f>
        <x:v>533884971</x:v>
      </x:c>
      <x:c r="D186" s="18" t="n">
        <x:f>MAX(C186,1)/Settings!$B$18</x:f>
        <x:v>0.24860956298588288</x:v>
      </x:c>
      <x:c r="E186" s="18" t="n">
        <x:f>F186-F185</x:f>
        <x:v>5</x:v>
      </x:c>
      <x:c r="F186" s="18" t="n">
        <x:f>ACE_Input!D66</x:f>
        <x:v>434</x:v>
      </x:c>
      <x:c r="G186" s="18" t="n">
        <x:f>MOD(Settings!$B$17*(G185),Settings!$B$18)</x:f>
        <x:v>2076216112</x:v>
      </x:c>
      <x:c r="H186" s="18" t="n">
        <x:f>MAX(G186,1)/Settings!$B$18</x:f>
        <x:v>0.966813467893197</x:v>
      </x:c>
      <x:c r="I186" s="18" t="n">
        <x:f>-ACE_Input!W66*LN(H186)</x:f>
        <x:v>0.13499879947184287</x:v>
      </x:c>
      <x:c r="J186" s="18" t="n">
        <x:f>-ACE_Input!X66*LN(H186)</x:f>
        <x:v>0.4049963984155286</x:v>
      </x:c>
      <x:c r="K186" s="18" t="n">
        <x:f>ACE_Input!U66</x:f>
        <x:v>300</x:v>
      </x:c>
      <x:c r="L186" s="18" t="n">
        <x:f>K186*ACE_Input!V66</x:f>
        <x:v>75</x:v>
      </x:c>
    </x:row>
    <x:row r="187">
      <x:c r="A187" t="n">
        <x:f>2</x:f>
        <x:v>2</x:v>
      </x:c>
      <x:c r="B187" t="n">
        <x:f>ACE_Input!A67</x:f>
        <x:v>62</x:v>
      </x:c>
      <x:c r="C187" s="18" t="n">
        <x:f>MOD(Settings!$B$17*(C186),Settings!$B$18)</x:f>
        <x:v>818030431</x:v>
      </x:c>
      <x:c r="D187" s="18" t="n">
        <x:f>MAX(C187,1)/Settings!$B$18</x:f>
        <x:v>0.38092510373374683</x:v>
      </x:c>
      <x:c r="E187" s="18" t="n">
        <x:f>F187-F186</x:f>
        <x:v>5</x:v>
      </x:c>
      <x:c r="F187" s="18" t="n">
        <x:f>ACE_Input!D67</x:f>
        <x:v>439</x:v>
      </x:c>
      <x:c r="G187" s="18" t="n">
        <x:f>MOD(Settings!$B$17*(G186),Settings!$B$18)</x:f>
        <x:v>502414281</x:v>
      </x:c>
      <x:c r="H187" s="18" t="n">
        <x:f>MAX(G187,1)/Settings!$B$18</x:f>
        <x:v>0.233954880961196</x:v>
      </x:c>
      <x:c r="I187" s="18" t="n">
        <x:f>-ACE_Input!W67*LN(H187)</x:f>
        <x:v>5.810507994484215</x:v>
      </x:c>
      <x:c r="J187" s="18" t="n">
        <x:f>-ACE_Input!X67*LN(H187)</x:f>
        <x:v>17.431523983452646</x:v>
      </x:c>
      <x:c r="K187" s="18" t="n">
        <x:f>ACE_Input!U67</x:f>
        <x:v>300</x:v>
      </x:c>
      <x:c r="L187" s="18" t="n">
        <x:f>K187*ACE_Input!V67</x:f>
        <x:v>75</x:v>
      </x:c>
    </x:row>
    <x:row r="188">
      <x:c r="A188" t="n">
        <x:f>2</x:f>
        <x:v>2</x:v>
      </x:c>
      <x:c r="B188" t="n">
        <x:f>ACE_Input!A68</x:f>
        <x:v>63</x:v>
      </x:c>
      <x:c r="C188" s="18" t="n">
        <x:f>MOD(Settings!$B$17*(C187),Settings!$B$18)</x:f>
        <x:v>447145723</x:v>
      </x:c>
      <x:c r="D188" s="18" t="n">
        <x:f>MAX(C188,1)/Settings!$B$18</x:f>
        <x:v>0.20821845308328907</x:v>
      </x:c>
      <x:c r="E188" s="18" t="n">
        <x:f>F188-F187</x:f>
        <x:v>5</x:v>
      </x:c>
      <x:c r="F188" s="18" t="n">
        <x:f>ACE_Input!D68</x:f>
        <x:v>444</x:v>
      </x:c>
      <x:c r="G188" s="18" t="n">
        <x:f>MOD(Settings!$B$17*(G187),Settings!$B$18)</x:f>
        <x:v>171120763</x:v>
      </x:c>
      <x:c r="H188" s="18" t="n">
        <x:f>MAX(G188,1)/Settings!$B$18</x:f>
        <x:v>0.07968431482076846</x:v>
      </x:c>
      <x:c r="I188" s="18" t="n">
        <x:f>-ACE_Input!W68*LN(H188)</x:f>
        <x:v>10.11873006121952</x:v>
      </x:c>
      <x:c r="J188" s="18" t="n">
        <x:f>-ACE_Input!X68*LN(H188)</x:f>
        <x:v>30.35619018365856</x:v>
      </x:c>
      <x:c r="K188" s="18" t="n">
        <x:f>ACE_Input!U68</x:f>
        <x:v>300</x:v>
      </x:c>
      <x:c r="L188" s="18" t="n">
        <x:f>K188*ACE_Input!V68</x:f>
        <x:v>75</x:v>
      </x:c>
    </x:row>
    <x:row r="189">
      <x:c r="A189" t="n">
        <x:f>2</x:f>
        <x:v>2</x:v>
      </x:c>
      <x:c r="B189" t="n">
        <x:f>ACE_Input!A69</x:f>
        <x:v>64</x:v>
      </x:c>
      <x:c r="C189" s="18" t="n">
        <x:f>MOD(Settings!$B$17*(C188),Settings!$B$18)</x:f>
        <x:v>1132885608</x:v>
      </x:c>
      <x:c r="D189" s="18" t="n">
        <x:f>MAX(C189,1)/Settings!$B$18</x:f>
        <x:v>0.5275409708393463</x:v>
      </x:c>
      <x:c r="E189" s="18" t="n">
        <x:f>F189-F188</x:f>
        <x:v>5</x:v>
      </x:c>
      <x:c r="F189" s="18" t="n">
        <x:f>ACE_Input!D69</x:f>
        <x:v>449</x:v>
      </x:c>
      <x:c r="G189" s="18" t="n">
        <x:f>MOD(Settings!$B$17*(G188),Settings!$B$18)</x:f>
        <x:v>546060408</x:v>
      </x:c>
      <x:c r="H189" s="18" t="n">
        <x:f>MAX(G189,1)/Settings!$B$18</x:f>
        <x:v>0.25427919265547727</x:v>
      </x:c>
      <x:c r="I189" s="18" t="n">
        <x:f>-ACE_Input!W69*LN(H189)</x:f>
        <x:v>5.477289727762754</x:v>
      </x:c>
      <x:c r="J189" s="18" t="n">
        <x:f>-ACE_Input!X69*LN(H189)</x:f>
        <x:v>16.431869183288264</x:v>
      </x:c>
      <x:c r="K189" s="18" t="n">
        <x:f>ACE_Input!U69</x:f>
        <x:v>300</x:v>
      </x:c>
      <x:c r="L189" s="18" t="n">
        <x:f>K189*ACE_Input!V69</x:f>
        <x:v>75</x:v>
      </x:c>
    </x:row>
    <x:row r="190">
      <x:c r="A190" t="n">
        <x:f>2</x:f>
        <x:v>2</x:v>
      </x:c>
      <x:c r="B190" t="n">
        <x:f>ACE_Input!A70</x:f>
        <x:v>65</x:v>
      </x:c>
      <x:c r="C190" s="18" t="n">
        <x:f>MOD(Settings!$B$17*(C189),Settings!$B$18)</x:f>
        <x:v>818399354</x:v>
      </x:c>
      <x:c r="D190" s="18" t="n">
        <x:f>MAX(C190,1)/Settings!$B$18</x:f>
        <x:v>0.38109689689292425</x:v>
      </x:c>
      <x:c r="E190" s="18" t="n">
        <x:f>F190-F189</x:f>
        <x:v>5</x:v>
      </x:c>
      <x:c r="F190" s="18" t="n">
        <x:f>ACE_Input!D70</x:f>
        <x:v>454</x:v>
      </x:c>
      <x:c r="G190" s="18" t="n">
        <x:f>MOD(Settings!$B$17*(G189),Settings!$B$18)</x:f>
        <x:v>1439653625</x:v>
      </x:c>
      <x:c r="H190" s="18" t="n">
        <x:f>MAX(G190,1)/Settings!$B$18</x:f>
        <x:v>0.6703909606069284</x:v>
      </x:c>
      <x:c r="I190" s="18" t="n">
        <x:f>-ACE_Input!W70*LN(H190)</x:f>
        <x:v>1.5995768539468753</x:v>
      </x:c>
      <x:c r="J190" s="18" t="n">
        <x:f>-ACE_Input!X70*LN(H190)</x:f>
        <x:v>4.798730561840626</x:v>
      </x:c>
      <x:c r="K190" s="18" t="n">
        <x:f>ACE_Input!U70</x:f>
        <x:v>300</x:v>
      </x:c>
      <x:c r="L190" s="18" t="n">
        <x:f>K190*ACE_Input!V70</x:f>
        <x:v>75</x:v>
      </x:c>
    </x:row>
    <x:row r="191">
      <x:c r="A191" t="n">
        <x:f>2</x:f>
        <x:v>2</x:v>
      </x:c>
      <x:c r="B191" t="n">
        <x:f>ACE_Input!A71</x:f>
        <x:v>66</x:v>
      </x:c>
      <x:c r="C191" s="18" t="n">
        <x:f>MOD(Settings!$B$17*(C190),Settings!$B$18)</x:f>
        <x:v>205183643</x:v>
      </x:c>
      <x:c r="D191" s="18" t="n">
        <x:f>MAX(C191,1)/Settings!$B$18</x:f>
        <x:v>0.09554607937836371</x:v>
      </x:c>
      <x:c r="E191" s="18" t="n">
        <x:f>F191-F190</x:f>
        <x:v>5</x:v>
      </x:c>
      <x:c r="F191" s="18" t="n">
        <x:f>ACE_Input!D71</x:f>
        <x:v>459</x:v>
      </x:c>
      <x:c r="G191" s="18" t="n">
        <x:f>MOD(Settings!$B$17*(G190),Settings!$B$18)</x:f>
        <x:v>560224626</x:v>
      </x:c>
      <x:c r="H191" s="18" t="n">
        <x:f>MAX(G191,1)/Settings!$B$18</x:f>
        <x:v>0.2608749206461361</x:v>
      </x:c>
      <x:c r="I191" s="18" t="n">
        <x:f>-ACE_Input!W71*LN(H191)</x:f>
        <x:v>5.374856871073172</x:v>
      </x:c>
      <x:c r="J191" s="18" t="n">
        <x:f>-ACE_Input!X71*LN(H191)</x:f>
        <x:v>16.124570613219518</x:v>
      </x:c>
      <x:c r="K191" s="18" t="n">
        <x:f>ACE_Input!U71</x:f>
        <x:v>300</x:v>
      </x:c>
      <x:c r="L191" s="18" t="n">
        <x:f>K191*ACE_Input!V71</x:f>
        <x:v>75</x:v>
      </x:c>
    </x:row>
    <x:row r="192">
      <x:c r="A192" t="n">
        <x:f>2</x:f>
        <x:v>2</x:v>
      </x:c>
      <x:c r="B192" t="n">
        <x:f>ACE_Input!A72</x:f>
        <x:v>67</x:v>
      </x:c>
      <x:c r="C192" s="18" t="n">
        <x:f>MOD(Settings!$B$17*(C191),Settings!$B$18)</x:f>
        <x:v>1810234466</x:v>
      </x:c>
      <x:c r="D192" s="18" t="n">
        <x:f>MAX(C192,1)/Settings!$B$18</x:f>
        <x:v>0.84295611215893</x:v>
      </x:c>
      <x:c r="E192" s="18" t="n">
        <x:f>F192-F191</x:f>
        <x:v>15</x:v>
      </x:c>
      <x:c r="F192" s="18" t="n">
        <x:f>ACE_Input!D72</x:f>
        <x:v>474</x:v>
      </x:c>
      <x:c r="G192" s="18" t="n">
        <x:f>MOD(Settings!$B$17*(G191),Settings!$B$18)</x:f>
        <x:v>1126980734</x:v>
      </x:c>
      <x:c r="H192" s="18" t="n">
        <x:f>MAX(G192,1)/Settings!$B$18</x:f>
        <x:v>0.5247912996098358</x:v>
      </x:c>
      <x:c r="I192" s="18" t="n">
        <x:f>-ACE_Input!W72*LN(H192)</x:f>
        <x:v>2.5790184799081515</x:v>
      </x:c>
      <x:c r="J192" s="18" t="n">
        <x:f>-ACE_Input!X72*LN(H192)</x:f>
        <x:v>7.737055439724454</x:v>
      </x:c>
      <x:c r="K192" s="18" t="n">
        <x:f>ACE_Input!U72</x:f>
        <x:v>300</x:v>
      </x:c>
      <x:c r="L192" s="18" t="n">
        <x:f>K192*ACE_Input!V72</x:f>
        <x:v>75</x:v>
      </x:c>
    </x:row>
    <x:row r="193">
      <x:c r="A193" t="n">
        <x:f>2</x:f>
        <x:v>2</x:v>
      </x:c>
      <x:c r="B193" t="n">
        <x:f>ACE_Input!A73</x:f>
        <x:v>68</x:v>
      </x:c>
      <x:c r="C193" s="18" t="n">
        <x:f>MOD(Settings!$B$17*(C192),Settings!$B$18)</x:f>
        <x:v>1209843013</x:v>
      </x:c>
      <x:c r="D193" s="18" t="n">
        <x:f>MAX(C193,1)/Settings!$B$18</x:f>
        <x:v>0.5633770551361968</x:v>
      </x:c>
      <x:c r="E193" s="18" t="n">
        <x:f>F193-F192</x:f>
        <x:v>5</x:v>
      </x:c>
      <x:c r="F193" s="18" t="n">
        <x:f>ACE_Input!D73</x:f>
        <x:v>479</x:v>
      </x:c>
      <x:c r="G193" s="18" t="n">
        <x:f>MOD(Settings!$B$17*(G192),Settings!$B$18)</x:f>
        <x:v>359429798</x:v>
      </x:c>
      <x:c r="H193" s="18" t="n">
        <x:f>MAX(G193,1)/Settings!$B$18</x:f>
        <x:v>0.1673725425113796</x:v>
      </x:c>
      <x:c r="I193" s="18" t="n">
        <x:f>-ACE_Input!W73*LN(H193)</x:f>
        <x:v>7.150132630438223</x:v>
      </x:c>
      <x:c r="J193" s="18" t="n">
        <x:f>-ACE_Input!X73*LN(H193)</x:f>
        <x:v>21.45039789131467</x:v>
      </x:c>
      <x:c r="K193" s="18" t="n">
        <x:f>ACE_Input!U73</x:f>
        <x:v>300</x:v>
      </x:c>
      <x:c r="L193" s="18" t="n">
        <x:f>K193*ACE_Input!V73</x:f>
        <x:v>75</x:v>
      </x:c>
    </x:row>
    <x:row r="194">
      <x:c r="A194" t="n">
        <x:f>2</x:f>
        <x:v>2</x:v>
      </x:c>
      <x:c r="B194" t="n">
        <x:f>ACE_Input!A74</x:f>
        <x:v>69</x:v>
      </x:c>
      <x:c r="C194" s="18" t="n">
        <x:f>MOD(Settings!$B$17*(C193),Settings!$B$18)</x:f>
        <x:v>1456349695</x:v>
      </x:c>
      <x:c r="D194" s="18" t="n">
        <x:f>MAX(C194,1)/Settings!$B$18</x:f>
        <x:v>0.6781656740597289</x:v>
      </x:c>
      <x:c r="E194" s="18" t="n">
        <x:f>F194-F193</x:f>
        <x:v>15</x:v>
      </x:c>
      <x:c r="F194" s="18" t="n">
        <x:f>ACE_Input!D74</x:f>
        <x:v>494</x:v>
      </x:c>
      <x:c r="G194" s="18" t="n">
        <x:f>MOD(Settings!$B$17*(G193),Settings!$B$18)</x:f>
        <x:v>65115975</x:v>
      </x:c>
      <x:c r="H194" s="18" t="n">
        <x:f>MAX(G194,1)/Settings!$B$18</x:f>
        <x:v>0.03032198875691834</x:v>
      </x:c>
      <x:c r="I194" s="18" t="n">
        <x:f>-ACE_Input!W74*LN(H194)</x:f>
        <x:v>13.983528512449585</x:v>
      </x:c>
      <x:c r="J194" s="18" t="n">
        <x:f>-ACE_Input!X74*LN(H194)</x:f>
        <x:v>41.95058553734876</x:v>
      </x:c>
      <x:c r="K194" s="18" t="n">
        <x:f>ACE_Input!U74</x:f>
        <x:v>300</x:v>
      </x:c>
      <x:c r="L194" s="18" t="n">
        <x:f>K194*ACE_Input!V74</x:f>
        <x:v>75</x:v>
      </x:c>
    </x:row>
    <x:row r="195">
      <x:c r="A195" t="n">
        <x:f>2</x:f>
        <x:v>2</x:v>
      </x:c>
      <x:c r="B195" t="n">
        <x:f>ACE_Input!A75</x:f>
        <x:v>70</x:v>
      </x:c>
      <x:c r="C195" s="18" t="n">
        <x:f>MOD(Settings!$B$17*(C194),Settings!$B$18)</x:f>
        <x:v>1998199006</x:v>
      </x:c>
      <x:c r="D195" s="18" t="n">
        <x:f>MAX(C195,1)/Settings!$B$18</x:f>
        <x:v>0.9304839218642953</x:v>
      </x:c>
      <x:c r="E195" s="18" t="n">
        <x:f>F195-F194</x:f>
        <x:v>5</x:v>
      </x:c>
      <x:c r="F195" s="18" t="n">
        <x:f>ACE_Input!D75</x:f>
        <x:v>499</x:v>
      </x:c>
      <x:c r="G195" s="18" t="n">
        <x:f>MOD(Settings!$B$17*(G194),Settings!$B$18)</x:f>
        <x:v>1335015502</x:v>
      </x:c>
      <x:c r="H195" s="18" t="n">
        <x:f>MAX(G195,1)/Settings!$B$18</x:f>
        <x:v>0.6216650375265931</x:v>
      </x:c>
      <x:c r="I195" s="18" t="n">
        <x:f>-ACE_Input!W75*LN(H195)</x:f>
        <x:v>1.9014154247056767</x:v>
      </x:c>
      <x:c r="J195" s="18" t="n">
        <x:f>-ACE_Input!X75*LN(H195)</x:f>
        <x:v>5.70424627411703</x:v>
      </x:c>
      <x:c r="K195" s="18" t="n">
        <x:f>ACE_Input!U75</x:f>
        <x:v>300</x:v>
      </x:c>
      <x:c r="L195" s="18" t="n">
        <x:f>K195*ACE_Input!V75</x:f>
        <x:v>75</x:v>
      </x:c>
    </x:row>
    <x:row r="196">
      <x:c r="A196" t="n">
        <x:f>2</x:f>
        <x:v>2</x:v>
      </x:c>
      <x:c r="B196" t="n">
        <x:f>ACE_Input!A76</x:f>
        <x:v>71</x:v>
      </x:c>
      <x:c r="C196" s="18" t="n">
        <x:f>MOD(Settings!$B$17*(C195),Settings!$B$18)</x:f>
        <x:v>1381422056</x:v>
      </x:c>
      <x:c r="D196" s="18" t="n">
        <x:f>MAX(C196,1)/Settings!$B$18</x:f>
        <x:v>0.643274773211812</x:v>
      </x:c>
      <x:c r="E196" s="18" t="n">
        <x:f>F196-F195</x:f>
        <x:v>5</x:v>
      </x:c>
      <x:c r="F196" s="18" t="n">
        <x:f>ACE_Input!D76</x:f>
        <x:v>504</x:v>
      </x:c>
      <x:c r="G196" s="18" t="n">
        <x:f>MOD(Settings!$B$17*(G195),Settings!$B$18)</x:f>
        <x:v>696398258</x:v>
      </x:c>
      <x:c r="H196" s="18" t="n">
        <x:f>MAX(G196,1)/Settings!$B$18</x:f>
        <x:v>0.32428570945015445</x:v>
      </x:c>
      <x:c r="I196" s="18" t="n">
        <x:f>-ACE_Input!W76*LN(H196)</x:f>
        <x:v>4.504521329893681</x:v>
      </x:c>
      <x:c r="J196" s="18" t="n">
        <x:f>-ACE_Input!X76*LN(H196)</x:f>
        <x:v>13.513563989681042</x:v>
      </x:c>
      <x:c r="K196" s="18" t="n">
        <x:f>ACE_Input!U76</x:f>
        <x:v>300</x:v>
      </x:c>
      <x:c r="L196" s="18" t="n">
        <x:f>K196*ACE_Input!V76</x:f>
        <x:v>75</x:v>
      </x:c>
    </x:row>
    <x:row r="197">
      <x:c r="A197" t="n">
        <x:f>2</x:f>
        <x:v>2</x:v>
      </x:c>
      <x:c r="B197" t="n">
        <x:f>ACE_Input!A77</x:f>
        <x:v>72</x:v>
      </x:c>
      <x:c r="C197" s="18" t="n">
        <x:f>MOD(Settings!$B$17*(C196),Settings!$B$18)</x:f>
        <x:v>1114787475</x:v>
      </x:c>
      <x:c r="D197" s="18" t="n">
        <x:f>MAX(C197,1)/Settings!$B$18</x:f>
        <x:v>0.5191133709247752</x:v>
      </x:c>
      <x:c r="E197" s="18" t="n">
        <x:f>F197-F196</x:f>
        <x:v>5</x:v>
      </x:c>
      <x:c r="F197" s="18" t="n">
        <x:f>ACE_Input!D77</x:f>
        <x:v>509</x:v>
      </x:c>
      <x:c r="G197" s="18" t="n">
        <x:f>MOD(Settings!$B$17*(G196),Settings!$B$18)</x:f>
        <x:v>579646056</x:v>
      </x:c>
      <x:c r="H197" s="18" t="n">
        <x:f>MAX(G197,1)/Settings!$B$18</x:f>
        <x:v>0.2699187287455046</x:v>
      </x:c>
      <x:c r="I197" s="18" t="n">
        <x:f>-ACE_Input!W77*LN(H197)</x:f>
        <x:v>5.2385374797641315</x:v>
      </x:c>
      <x:c r="J197" s="18" t="n">
        <x:f>-ACE_Input!X77*LN(H197)</x:f>
        <x:v>15.715612439292395</x:v>
      </x:c>
      <x:c r="K197" s="18" t="n">
        <x:f>ACE_Input!U77</x:f>
        <x:v>300</x:v>
      </x:c>
      <x:c r="L197" s="18" t="n">
        <x:f>K197*ACE_Input!V77</x:f>
        <x:v>75</x:v>
      </x:c>
    </x:row>
    <x:row r="198">
      <x:c r="A198" t="n">
        <x:f>2</x:f>
        <x:v>2</x:v>
      </x:c>
      <x:c r="B198" t="n">
        <x:f>ACE_Input!A78</x:f>
        <x:v>73</x:v>
      </x:c>
      <x:c r="C198" s="18" t="n">
        <x:f>MOD(Settings!$B$17*(C197),Settings!$B$18)</x:f>
        <x:v>1585755897</x:v>
      </x:c>
      <x:c r="D198" s="18" t="n">
        <x:f>MAX(C198,1)/Settings!$B$18</x:f>
        <x:v>0.7384251326967147</x:v>
      </x:c>
      <x:c r="E198" s="18" t="n">
        <x:f>F198-F197</x:f>
        <x:v>5</x:v>
      </x:c>
      <x:c r="F198" s="18" t="n">
        <x:f>ACE_Input!D78</x:f>
        <x:v>514</x:v>
      </x:c>
      <x:c r="G198" s="18" t="n">
        <x:f>MOD(Settings!$B$17*(G197),Settings!$B$18)</x:f>
        <x:v>1125440400</x:v>
      </x:c>
      <x:c r="H198" s="18" t="n">
        <x:f>MAX(G198,1)/Settings!$B$18</x:f>
        <x:v>0.524074025696178</x:v>
      </x:c>
      <x:c r="I198" s="18" t="n">
        <x:f>-ACE_Input!W78*LN(H198)</x:f>
        <x:v>2.584489336905066</x:v>
      </x:c>
      <x:c r="J198" s="18" t="n">
        <x:f>-ACE_Input!X78*LN(H198)</x:f>
        <x:v>7.753468010715198</x:v>
      </x:c>
      <x:c r="K198" s="18" t="n">
        <x:f>ACE_Input!U78</x:f>
        <x:v>300</x:v>
      </x:c>
      <x:c r="L198" s="18" t="n">
        <x:f>K198*ACE_Input!V78</x:f>
        <x:v>75</x:v>
      </x:c>
    </x:row>
    <x:row r="199">
      <x:c r="A199" t="n">
        <x:f>2</x:f>
        <x:v>2</x:v>
      </x:c>
      <x:c r="B199" t="n">
        <x:f>ACE_Input!A79</x:f>
        <x:v>74</x:v>
      </x:c>
      <x:c r="C199" s="18" t="n">
        <x:f>MOD(Settings!$B$17*(C198),Settings!$B$18)</x:f>
        <x:v>1527301609</x:v>
      </x:c>
      <x:c r="D199" s="18" t="n">
        <x:f>MAX(C199,1)/Settings!$B$18</x:f>
        <x:v>0.7112052336853022</x:v>
      </x:c>
      <x:c r="E199" s="18" t="n">
        <x:f>F199-F198</x:f>
        <x:v>5</x:v>
      </x:c>
      <x:c r="F199" s="18" t="n">
        <x:f>ACE_Input!D79</x:f>
        <x:v>519</x:v>
      </x:c>
      <x:c r="G199" s="18" t="n">
        <x:f>MOD(Settings!$B$17*(G198),Settings!$B$18)</x:f>
        <x:v>240840024</x:v>
      </x:c>
      <x:c r="H199" s="18" t="n">
        <x:f>MAX(G199,1)/Settings!$B$18</x:f>
        <x:v>0.11214987566329067</x:v>
      </x:c>
      <x:c r="I199" s="18" t="n">
        <x:f>-ACE_Input!W79*LN(H199)</x:f>
        <x:v>8.751676506723626</x:v>
      </x:c>
      <x:c r="J199" s="18" t="n">
        <x:f>-ACE_Input!X79*LN(H199)</x:f>
        <x:v>26.25502952017088</x:v>
      </x:c>
      <x:c r="K199" s="18" t="n">
        <x:f>ACE_Input!U79</x:f>
        <x:v>300</x:v>
      </x:c>
      <x:c r="L199" s="18" t="n">
        <x:f>K199*ACE_Input!V79</x:f>
        <x:v>75</x:v>
      </x:c>
    </x:row>
    <x:row r="200">
      <x:c r="A200" t="n">
        <x:f>2</x:f>
        <x:v>2</x:v>
      </x:c>
      <x:c r="B200" t="n">
        <x:f>ACE_Input!A80</x:f>
        <x:v>75</x:v>
      </x:c>
      <x:c r="C200" s="18" t="n">
        <x:f>MOD(Settings!$B$17*(C199),Settings!$B$18)</x:f>
        <x:v>486109872</x:v>
      </x:c>
      <x:c r="D200" s="18" t="n">
        <x:f>MAX(C200,1)/Settings!$B$18</x:f>
        <x:v>0.22636254887392862</x:v>
      </x:c>
      <x:c r="E200" s="18" t="n">
        <x:f>F200-F199</x:f>
        <x:v>5</x:v>
      </x:c>
      <x:c r="F200" s="18" t="n">
        <x:f>ACE_Input!D80</x:f>
        <x:v>524</x:v>
      </x:c>
      <x:c r="G200" s="18" t="n">
        <x:f>MOD(Settings!$B$17*(G199),Settings!$B$18)</x:f>
        <x:v>1939092420</x:v>
      </x:c>
      <x:c r="H200" s="18" t="n">
        <x:f>MAX(G200,1)/Settings!$B$18</x:f>
        <x:v>0.9029602729263531</x:v>
      </x:c>
      <x:c r="I200" s="18" t="n">
        <x:f>-ACE_Input!W80*LN(H200)</x:f>
        <x:v>0.408306884309598</x:v>
      </x:c>
      <x:c r="J200" s="18" t="n">
        <x:f>-ACE_Input!X80*LN(H200)</x:f>
        <x:v>1.224920652928794</x:v>
      </x:c>
      <x:c r="K200" s="18" t="n">
        <x:f>ACE_Input!U80</x:f>
        <x:v>300</x:v>
      </x:c>
      <x:c r="L200" s="18" t="n">
        <x:f>K200*ACE_Input!V80</x:f>
        <x:v>75</x:v>
      </x:c>
    </x:row>
    <x:row r="201">
      <x:c r="A201" t="n">
        <x:f>2</x:f>
        <x:v>2</x:v>
      </x:c>
      <x:c r="B201" t="n">
        <x:f>ACE_Input!A81</x:f>
        <x:v>76</x:v>
      </x:c>
      <x:c r="C201" s="18" t="n">
        <x:f>MOD(Settings!$B$17*(C200),Settings!$B$18)</x:f>
        <x:v>1020825516</x:v>
      </x:c>
      <x:c r="D201" s="18" t="n">
        <x:f>MAX(C201,1)/Settings!$B$18</x:f>
        <x:v>0.47535892411850345</x:v>
      </x:c>
      <x:c r="E201" s="18" t="n">
        <x:f>F201-F200</x:f>
        <x:v>5</x:v>
      </x:c>
      <x:c r="F201" s="18" t="n">
        <x:f>ACE_Input!D81</x:f>
        <x:v>529</x:v>
      </x:c>
      <x:c r="G201" s="18" t="n">
        <x:f>MOD(Settings!$B$17*(G200),Settings!$B$18)</x:f>
        <x:v>114476068</x:v>
      </x:c>
      <x:c r="H201" s="18" t="n">
        <x:f>MAX(G201,1)/Settings!$B$18</x:f>
        <x:v>0.053307073215631336</x:v>
      </x:c>
      <x:c r="I201" s="18" t="n">
        <x:f>-ACE_Input!W81*LN(H201)</x:f>
        <x:v>11.726745003523176</x:v>
      </x:c>
      <x:c r="J201" s="18" t="n">
        <x:f>-ACE_Input!X81*LN(H201)</x:f>
        <x:v>35.180235010569525</x:v>
      </x:c>
      <x:c r="K201" s="18" t="n">
        <x:f>ACE_Input!U81</x:f>
        <x:v>300</x:v>
      </x:c>
      <x:c r="L201" s="18" t="n">
        <x:f>K201*ACE_Input!V81</x:f>
        <x:v>75</x:v>
      </x:c>
    </x:row>
    <x:row r="202">
      <x:c r="A202" t="n">
        <x:f>2</x:f>
        <x:v>2</x:v>
      </x:c>
      <x:c r="B202" t="n">
        <x:f>ACE_Input!A82</x:f>
        <x:v>77</x:v>
      </x:c>
      <x:c r="C202" s="18" t="n">
        <x:f>MOD(Settings!$B$17*(C201),Settings!$B$18)</x:f>
        <x:v>767591529</x:v>
      </x:c>
      <x:c r="D202" s="18" t="n">
        <x:f>MAX(C202,1)/Settings!$B$18</x:f>
        <x:v>0.35743765968710073</x:v>
      </x:c>
      <x:c r="E202" s="18" t="n">
        <x:f>F202-F201</x:f>
        <x:v>5</x:v>
      </x:c>
      <x:c r="F202" s="18" t="n">
        <x:f>ACE_Input!D82</x:f>
        <x:v>534</x:v>
      </x:c>
      <x:c r="G202" s="18" t="n">
        <x:f>MOD(Settings!$B$17*(G201),Settings!$B$18)</x:f>
        <x:v>2001410811</x:v>
      </x:c>
      <x:c r="H202" s="18" t="n">
        <x:f>MAX(G202,1)/Settings!$B$18</x:f>
        <x:v>0.9319795351158732</x:v>
      </x:c>
      <x:c r="I202" s="18" t="n">
        <x:f>-ACE_Input!W82*LN(H202)</x:f>
        <x:v>0.2817776902712238</x:v>
      </x:c>
      <x:c r="J202" s="18" t="n">
        <x:f>-ACE_Input!X82*LN(H202)</x:f>
        <x:v>0.8453330708136714</x:v>
      </x:c>
      <x:c r="K202" s="18" t="n">
        <x:f>ACE_Input!U82</x:f>
        <x:v>300</x:v>
      </x:c>
      <x:c r="L202" s="18" t="n">
        <x:f>K202*ACE_Input!V82</x:f>
        <x:v>75</x:v>
      </x:c>
    </x:row>
    <x:row r="203">
      <x:c r="A203" t="n">
        <x:f>2</x:f>
        <x:v>2</x:v>
      </x:c>
      <x:c r="B203" t="n">
        <x:f>ACE_Input!A83</x:f>
        <x:v>78</x:v>
      </x:c>
      <x:c r="C203" s="18" t="n">
        <x:f>MOD(Settings!$B$17*(C202),Settings!$B$18)</x:f>
        <x:v>976560374</x:v>
      </x:c>
      <x:c r="D203" s="18" t="n">
        <x:f>MAX(C203,1)/Settings!$B$18</x:f>
        <x:v>0.4547463611023251</x:v>
      </x:c>
      <x:c r="E203" s="18" t="n">
        <x:f>F203-F202</x:f>
        <x:v>5</x:v>
      </x:c>
      <x:c r="F203" s="18" t="n">
        <x:f>ACE_Input!D83</x:f>
        <x:v>539</x:v>
      </x:c>
      <x:c r="G203" s="18" t="n">
        <x:f>MOD(Settings!$B$17*(G202),Settings!$B$18)</x:f>
        <x:v>1675137516</x:v>
      </x:c>
      <x:c r="H203" s="18" t="n">
        <x:f>MAX(G203,1)/Settings!$B$18</x:f>
        <x:v>0.7800466924812862</x:v>
      </x:c>
      <x:c r="I203" s="18" t="n">
        <x:f>-ACE_Input!W83*LN(H203)</x:f>
        <x:v>0.9936059957386872</x:v>
      </x:c>
      <x:c r="J203" s="18" t="n">
        <x:f>-ACE_Input!X83*LN(H203)</x:f>
        <x:v>2.980817987216062</x:v>
      </x:c>
      <x:c r="K203" s="18" t="n">
        <x:f>ACE_Input!U83</x:f>
        <x:v>300</x:v>
      </x:c>
      <x:c r="L203" s="18" t="n">
        <x:f>K203*ACE_Input!V83</x:f>
        <x:v>75</x:v>
      </x:c>
    </x:row>
    <x:row r="204">
      <x:c r="A204" t="n">
        <x:f>2</x:f>
        <x:v>2</x:v>
      </x:c>
      <x:c r="B204" t="n">
        <x:f>ACE_Input!A84</x:f>
        <x:v>79</x:v>
      </x:c>
      <x:c r="C204" s="18" t="n">
        <x:f>MOD(Settings!$B$17*(C203),Settings!$B$18)</x:f>
        <x:v>1980175444</x:v>
      </x:c>
      <x:c r="D204" s="18" t="n">
        <x:f>MAX(C204,1)/Settings!$B$18</x:f>
        <x:v>0.9220910467775962</x:v>
      </x:c>
      <x:c r="E204" s="18" t="n">
        <x:f>F204-F203</x:f>
        <x:v>5</x:v>
      </x:c>
      <x:c r="F204" s="18" t="n">
        <x:f>ACE_Input!D84</x:f>
        <x:v>544</x:v>
      </x:c>
      <x:c r="G204" s="18" t="n">
        <x:f>MOD(Settings!$B$17*(G203),Settings!$B$18)</x:f>
        <x:v>525619242</x:v>
      </x:c>
      <x:c r="H204" s="18" t="n">
        <x:f>MAX(G204,1)/Settings!$B$18</x:f>
        <x:v>0.24476053297741363</x:v>
      </x:c>
      <x:c r="I204" s="18" t="n">
        <x:f>-ACE_Input!W84*LN(H204)</x:f>
        <x:v>5.629899851356168</x:v>
      </x:c>
      <x:c r="J204" s="18" t="n">
        <x:f>-ACE_Input!X84*LN(H204)</x:f>
        <x:v>16.889699554068503</x:v>
      </x:c>
      <x:c r="K204" s="18" t="n">
        <x:f>ACE_Input!U84</x:f>
        <x:v>300</x:v>
      </x:c>
      <x:c r="L204" s="18" t="n">
        <x:f>K204*ACE_Input!V84</x:f>
        <x:v>75</x:v>
      </x:c>
    </x:row>
    <x:row r="205">
      <x:c r="A205" t="n">
        <x:f>2</x:f>
        <x:v>2</x:v>
      </x:c>
      <x:c r="B205" t="n">
        <x:f>ACE_Input!A85</x:f>
        <x:v>80</x:v>
      </x:c>
      <x:c r="C205" s="18" t="n">
        <x:f>MOD(Settings!$B$17*(C204),Settings!$B$18)</x:f>
        <x:v>1254609749</x:v>
      </x:c>
      <x:c r="D205" s="18" t="n">
        <x:f>MAX(C205,1)/Settings!$B$18</x:f>
        <x:v>0.5842231910602298</x:v>
      </x:c>
      <x:c r="E205" s="18" t="n">
        <x:f>F205-F204</x:f>
        <x:v>5</x:v>
      </x:c>
      <x:c r="F205" s="18" t="n">
        <x:f>ACE_Input!D85</x:f>
        <x:v>549</x:v>
      </x:c>
      <x:c r="G205" s="18" t="n">
        <x:f>MOD(Settings!$B$17*(G204),Settings!$B$18)</x:f>
        <x:v>1482360183</x:v>
      </x:c>
      <x:c r="H205" s="18" t="n">
        <x:f>MAX(G205,1)/Settings!$B$18</x:f>
        <x:v>0.6902777513909516</x:v>
      </x:c>
      <x:c r="I205" s="18" t="n">
        <x:f>-ACE_Input!W85*LN(H205)</x:f>
        <x:v>1.482644896559444</x:v>
      </x:c>
      <x:c r="J205" s="18" t="n">
        <x:f>-ACE_Input!X85*LN(H205)</x:f>
        <x:v>4.447934689678332</x:v>
      </x:c>
      <x:c r="K205" s="18" t="n">
        <x:f>ACE_Input!U85</x:f>
        <x:v>300</x:v>
      </x:c>
      <x:c r="L205" s="18" t="n">
        <x:f>K205*ACE_Input!V85</x:f>
        <x:v>75</x:v>
      </x:c>
    </x:row>
    <x:row r="206">
      <x:c r="A206" t="n">
        <x:f>2</x:f>
        <x:v>2</x:v>
      </x:c>
      <x:c r="B206" t="n">
        <x:f>ACE_Input!A86</x:f>
        <x:v>81</x:v>
      </x:c>
      <x:c r="C206" s="18" t="n">
        <x:f>MOD(Settings!$B$17*(C205),Settings!$B$18)</x:f>
        <x:v>84121550</x:v>
      </x:c>
      <x:c r="D206" s="18" t="n">
        <x:f>MAX(C206,1)/Settings!$B$18</x:f>
        <x:v>0.039172149281563304</x:v>
      </x:c>
      <x:c r="E206" s="18" t="n">
        <x:f>F206-F205</x:f>
        <x:v>5</x:v>
      </x:c>
      <x:c r="F206" s="18" t="n">
        <x:f>ACE_Input!D86</x:f>
        <x:v>554</x:v>
      </x:c>
      <x:c r="G206" s="18" t="n">
        <x:f>MOD(Settings!$B$17*(G205),Settings!$B$18)</x:f>
        <x:v>1069806834</x:v>
      </x:c>
      <x:c r="H206" s="18" t="n">
        <x:f>MAX(G206,1)/Settings!$B$18</x:f>
        <x:v>0.4981676277230343</x:v>
      </x:c>
      <x:c r="I206" s="18" t="n">
        <x:f>-ACE_Input!W86*LN(H206)</x:f>
        <x:v>2.787274626966785</x:v>
      </x:c>
      <x:c r="J206" s="18" t="n">
        <x:f>-ACE_Input!X86*LN(H206)</x:f>
        <x:v>8.361823880900356</x:v>
      </x:c>
      <x:c r="K206" s="18" t="n">
        <x:f>ACE_Input!U86</x:f>
        <x:v>300</x:v>
      </x:c>
      <x:c r="L206" s="18" t="n">
        <x:f>K206*ACE_Input!V86</x:f>
        <x:v>75</x:v>
      </x:c>
    </x:row>
    <x:row r="207">
      <x:c r="A207" t="n">
        <x:f>2</x:f>
        <x:v>2</x:v>
      </x:c>
      <x:c r="B207" t="n">
        <x:f>ACE_Input!A87</x:f>
        <x:v>82</x:v>
      </x:c>
      <x:c r="C207" s="18" t="n">
        <x:f>MOD(Settings!$B$17*(C206),Settings!$B$18)</x:f>
        <x:v>786651124</x:v>
      </x:c>
      <x:c r="D207" s="18" t="n">
        <x:f>MAX(C207,1)/Settings!$B$18</x:f>
        <x:v>0.3663129752344978</x:v>
      </x:c>
      <x:c r="E207" s="18" t="n">
        <x:f>F207-F206</x:f>
        <x:v>5</x:v>
      </x:c>
      <x:c r="F207" s="18" t="n">
        <x:f>ACE_Input!D87</x:f>
        <x:v>559</x:v>
      </x:c>
      <x:c r="G207" s="18" t="n">
        <x:f>MOD(Settings!$B$17*(G206),Settings!$B$18)</x:f>
        <x:v>1510366354</x:v>
      </x:c>
      <x:c r="H207" s="18" t="n">
        <x:f>MAX(G207,1)/Settings!$B$18</x:f>
        <x:v>0.7033191410374451</x:v>
      </x:c>
      <x:c r="I207" s="18" t="n">
        <x:f>-ACE_Input!W87*LN(H207)</x:f>
        <x:v>1.407778080013888</x:v>
      </x:c>
      <x:c r="J207" s="18" t="n">
        <x:f>-ACE_Input!X87*LN(H207)</x:f>
        <x:v>4.223334240041664</x:v>
      </x:c>
      <x:c r="K207" s="18" t="n">
        <x:f>ACE_Input!U87</x:f>
        <x:v>300</x:v>
      </x:c>
      <x:c r="L207" s="18" t="n">
        <x:f>K207*ACE_Input!V87</x:f>
        <x:v>75</x:v>
      </x:c>
    </x:row>
    <x:row r="208">
      <x:c r="A208" t="n">
        <x:f>2</x:f>
        <x:v>2</x:v>
      </x:c>
      <x:c r="B208" t="n">
        <x:f>ACE_Input!A88</x:f>
        <x:v>83</x:v>
      </x:c>
      <x:c r="C208" s="18" t="n">
        <x:f>MOD(Settings!$B$17*(C207),Settings!$B$18)</x:f>
        <x:v>1336110136</x:v>
      </x:c>
      <x:c r="D208" s="18" t="n">
        <x:f>MAX(C208,1)/Settings!$B$18</x:f>
        <x:v>0.6221747662044013</x:v>
      </x:c>
      <x:c r="E208" s="18" t="n">
        <x:f>F208-F207</x:f>
        <x:v>5</x:v>
      </x:c>
      <x:c r="F208" s="18" t="n">
        <x:f>ACE_Input!D88</x:f>
        <x:v>564</x:v>
      </x:c>
      <x:c r="G208" s="18" t="n">
        <x:f>MOD(Settings!$B$17*(G207),Settings!$B$18)</x:f>
        <x:v>1470604138</x:v>
      </x:c>
      <x:c r="H208" s="18" t="n">
        <x:f>MAX(G208,1)/Settings!$B$18</x:f>
        <x:v>0.6848034163400547</x:v>
      </x:c>
      <x:c r="I208" s="18" t="n">
        <x:f>-ACE_Input!W88*LN(H208)</x:f>
        <x:v>1.5144938614108663</x:v>
      </x:c>
      <x:c r="J208" s="18" t="n">
        <x:f>-ACE_Input!X88*LN(H208)</x:f>
        <x:v>4.543481584232599</x:v>
      </x:c>
      <x:c r="K208" s="18" t="n">
        <x:f>ACE_Input!U88</x:f>
        <x:v>300</x:v>
      </x:c>
      <x:c r="L208" s="18" t="n">
        <x:f>K208*ACE_Input!V88</x:f>
        <x:v>75</x:v>
      </x:c>
    </x:row>
    <x:row r="209">
      <x:c r="A209" t="n">
        <x:f>2</x:f>
        <x:v>2</x:v>
      </x:c>
      <x:c r="B209" t="n">
        <x:f>ACE_Input!A89</x:f>
        <x:v>84</x:v>
      </x:c>
      <x:c r="C209" s="18" t="n">
        <x:f>MOD(Settings!$B$17*(C208),Settings!$B$18)</x:f>
        <x:v>1914042720</x:v>
      </x:c>
      <x:c r="D209" s="18" t="n">
        <x:f>MAX(C209,1)/Settings!$B$18</x:f>
        <x:v>0.8912955973722486</x:v>
      </x:c>
      <x:c r="E209" s="18" t="n">
        <x:f>F209-F208</x:f>
        <x:v>5</x:v>
      </x:c>
      <x:c r="F209" s="18" t="n">
        <x:f>ACE_Input!D89</x:f>
        <x:v>569</x:v>
      </x:c>
      <x:c r="G209" s="18" t="n">
        <x:f>MOD(Settings!$B$17*(G208),Settings!$B$18)</x:f>
        <x:v>1054454043</x:v>
      </x:c>
      <x:c r="H209" s="18" t="n">
        <x:f>MAX(G209,1)/Settings!$B$18</x:f>
        <x:v>0.4910184272988785</x:v>
      </x:c>
      <x:c r="I209" s="18" t="n">
        <x:f>-ACE_Input!W89*LN(H209)</x:f>
        <x:v>2.84509448700629</x:v>
      </x:c>
      <x:c r="J209" s="18" t="n">
        <x:f>-ACE_Input!X89*LN(H209)</x:f>
        <x:v>8.53528346101887</x:v>
      </x:c>
      <x:c r="K209" s="18" t="n">
        <x:f>ACE_Input!U89</x:f>
        <x:v>300</x:v>
      </x:c>
      <x:c r="L209" s="18" t="n">
        <x:f>K209*ACE_Input!V89</x:f>
        <x:v>75</x:v>
      </x:c>
    </x:row>
    <x:row r="210">
      <x:c r="A210" t="n">
        <x:f>2</x:f>
        <x:v>2</x:v>
      </x:c>
      <x:c r="B210" t="n">
        <x:f>ACE_Input!A90</x:f>
        <x:v>85</x:v>
      </x:c>
      <x:c r="C210" s="18" t="n">
        <x:f>MOD(Settings!$B$17*(C209),Settings!$B$18)</x:f>
        <x:v>10962980</x:v>
      </x:c>
      <x:c r="D210" s="18" t="n">
        <x:f>MAX(C210,1)/Settings!$B$18</x:f>
        <x:v>0.005105035381906217</x:v>
      </x:c>
      <x:c r="E210" s="18" t="n">
        <x:f>F210-F209</x:f>
        <x:v>5</x:v>
      </x:c>
      <x:c r="F210" s="18" t="n">
        <x:f>ACE_Input!D90</x:f>
        <x:v>574</x:v>
      </x:c>
      <x:c r="G210" s="18" t="n">
        <x:f>MOD(Settings!$B$17*(G209),Settings!$B$18)</x:f>
        <x:v>1174045657</x:v>
      </x:c>
      <x:c r="H210" s="18" t="n">
        <x:f>MAX(G210,1)/Settings!$B$18</x:f>
        <x:v>0.5467076122512611</x:v>
      </x:c>
      <x:c r="I210" s="18" t="n">
        <x:f>-ACE_Input!W90*LN(H210)</x:f>
        <x:v>2.415364596709112</x:v>
      </x:c>
      <x:c r="J210" s="18" t="n">
        <x:f>-ACE_Input!X90*LN(H210)</x:f>
        <x:v>7.246093790127336</x:v>
      </x:c>
      <x:c r="K210" s="18" t="n">
        <x:f>ACE_Input!U90</x:f>
        <x:v>300</x:v>
      </x:c>
      <x:c r="L210" s="18" t="n">
        <x:f>K210*ACE_Input!V90</x:f>
        <x:v>75</x:v>
      </x:c>
    </x:row>
    <x:row r="211">
      <x:c r="A211" t="n">
        <x:f>2</x:f>
        <x:v>2</x:v>
      </x:c>
      <x:c r="B211" t="n">
        <x:f>ACE_Input!A91</x:f>
        <x:v>86</x:v>
      </x:c>
      <x:c r="C211" s="18" t="n">
        <x:f>MOD(Settings!$B$17*(C210),Settings!$B$18)</x:f>
        <x:v>1718694865</x:v>
      </x:c>
      <x:c r="D211" s="18" t="n">
        <x:f>MAX(C211,1)/Settings!$B$18</x:f>
        <x:v>0.8003296636977837</x:v>
      </x:c>
      <x:c r="E211" s="18" t="n">
        <x:f>F211-F210</x:f>
        <x:v>5</x:v>
      </x:c>
      <x:c r="F211" s="18" t="n">
        <x:f>ACE_Input!D91</x:f>
        <x:v>579</x:v>
      </x:c>
      <x:c r="G211" s="18" t="n">
        <x:f>MOD(Settings!$B$17*(G210),Settings!$B$18)</x:f>
        <x:v>1105608563</x:v>
      </x:c>
      <x:c r="H211" s="18" t="n">
        <x:f>MAX(G211,1)/Settings!$B$18</x:f>
        <x:v>0.5148391069447804</x:v>
      </x:c>
      <x:c r="I211" s="18" t="n">
        <x:f>-ACE_Input!W91*LN(H211)</x:f>
        <x:v>2.6556033633167306</x:v>
      </x:c>
      <x:c r="J211" s="18" t="n">
        <x:f>-ACE_Input!X91*LN(H211)</x:f>
        <x:v>7.966810089950192</x:v>
      </x:c>
      <x:c r="K211" s="18" t="n">
        <x:f>ACE_Input!U91</x:f>
        <x:v>300</x:v>
      </x:c>
      <x:c r="L211" s="18" t="n">
        <x:f>K211*ACE_Input!V91</x:f>
        <x:v>75</x:v>
      </x:c>
    </x:row>
    <x:row r="212">
      <x:c r="A212" t="n">
        <x:f>2</x:f>
        <x:v>2</x:v>
      </x:c>
      <x:c r="B212" t="n">
        <x:f>ACE_Input!A92</x:f>
        <x:v>87</x:v>
      </x:c>
      <x:c r="C212" s="18" t="n">
        <x:f>MOD(Settings!$B$17*(C211),Settings!$B$18)</x:f>
        <x:v>302060258</x:v>
      </x:c>
      <x:c r="D212" s="18" t="n">
        <x:f>MAX(C212,1)/Settings!$B$18</x:f>
        <x:v>0.14065776865028673</x:v>
      </x:c>
      <x:c r="E212" s="18" t="n">
        <x:f>F212-F211</x:f>
        <x:v>5</x:v>
      </x:c>
      <x:c r="F212" s="18" t="n">
        <x:f>ACE_Input!D92</x:f>
        <x:v>584</x:v>
      </x:c>
      <x:c r="G212" s="18" t="n">
        <x:f>MOD(Settings!$B$17*(G211),Settings!$B$18)</x:f>
        <x:v>1934604497</x:v>
      </x:c>
      <x:c r="H212" s="18" t="n">
        <x:f>MAX(G212,1)/Settings!$B$18</x:f>
        <x:v>0.9008704209238618</x:v>
      </x:c>
      <x:c r="I212" s="18" t="n">
        <x:f>-ACE_Input!W92*LN(H212)</x:f>
        <x:v>0.4175753946843895</x:v>
      </x:c>
      <x:c r="J212" s="18" t="n">
        <x:f>-ACE_Input!X92*LN(H212)</x:f>
        <x:v>1.2527261840531685</x:v>
      </x:c>
      <x:c r="K212" s="18" t="n">
        <x:f>ACE_Input!U92</x:f>
        <x:v>300</x:v>
      </x:c>
      <x:c r="L212" s="18" t="n">
        <x:f>K212*ACE_Input!V92</x:f>
        <x:v>75</x:v>
      </x:c>
    </x:row>
    <x:row r="213">
      <x:c r="A213" t="n">
        <x:f>2</x:f>
        <x:v>2</x:v>
      </x:c>
      <x:c r="B213" t="n">
        <x:f>ACE_Input!A93</x:f>
        <x:v>88</x:v>
      </x:c>
      <x:c r="C213" s="18" t="n">
        <x:f>MOD(Settings!$B$17*(C212),Settings!$B$18)</x:f>
        <x:v>75414698</x:v>
      </x:c>
      <x:c r="D213" s="18" t="n">
        <x:f>MAX(C213,1)/Settings!$B$18</x:f>
        <x:v>0.03511770536895734</x:v>
      </x:c>
      <x:c r="E213" s="18" t="n">
        <x:f>F213-F212</x:f>
        <x:v>5</x:v>
      </x:c>
      <x:c r="F213" s="18" t="n">
        <x:f>ACE_Input!D93</x:f>
        <x:v>589</x:v>
      </x:c>
      <x:c r="G213" s="18" t="n">
        <x:f>MOD(Settings!$B$17*(G212),Settings!$B$18)</x:f>
        <x:v>1995365499</x:v>
      </x:c>
      <x:c r="H213" s="18" t="n">
        <x:f>MAX(G213,1)/Settings!$B$18</x:f>
        <x:v>0.9291644673464654</x:v>
      </x:c>
      <x:c r="I213" s="18" t="n">
        <x:f>-ACE_Input!W93*LN(H213)</x:f>
        <x:v>0.2938780754642255</x:v>
      </x:c>
      <x:c r="J213" s="18" t="n">
        <x:f>-ACE_Input!X93*LN(H213)</x:f>
        <x:v>0.8816342263926765</x:v>
      </x:c>
      <x:c r="K213" s="18" t="n">
        <x:f>ACE_Input!U93</x:f>
        <x:v>300</x:v>
      </x:c>
      <x:c r="L213" s="18" t="n">
        <x:f>K213*ACE_Input!V93</x:f>
        <x:v>75</x:v>
      </x:c>
    </x:row>
    <x:row r="214">
      <x:c r="A214" t="n">
        <x:f>2</x:f>
        <x:v>2</x:v>
      </x:c>
      <x:c r="B214" t="n">
        <x:f>ACE_Input!A94</x:f>
        <x:v>89</x:v>
      </x:c>
      <x:c r="C214" s="18" t="n">
        <x:f>MOD(Settings!$B$17*(C213),Settings!$B$18)</x:f>
        <x:v>479477556</x:v>
      </x:c>
      <x:c r="D214" s="18" t="n">
        <x:f>MAX(C214,1)/Settings!$B$18</x:f>
        <x:v>0.22327413606609875</x:v>
      </x:c>
      <x:c r="E214" s="18" t="n">
        <x:f>F214-F213</x:f>
        <x:v>5</x:v>
      </x:c>
      <x:c r="F214" s="18" t="n">
        <x:f>ACE_Input!D94</x:f>
        <x:v>594</x:v>
      </x:c>
      <x:c r="G214" s="18" t="n">
        <x:f>MOD(Settings!$B$17*(G213),Settings!$B$18)</x:f>
        <x:v>1003310141</x:v>
      </x:c>
      <x:c r="H214" s="18" t="n">
        <x:f>MAX(G214,1)/Settings!$B$18</x:f>
        <x:v>0.4672026920445276</x:v>
      </x:c>
      <x:c r="I214" s="18" t="n">
        <x:f>-ACE_Input!W94*LN(H214)</x:f>
        <x:v>3.0439683416124472</x:v>
      </x:c>
      <x:c r="J214" s="18" t="n">
        <x:f>-ACE_Input!X94*LN(H214)</x:f>
        <x:v>9.13190502483734</x:v>
      </x:c>
      <x:c r="K214" s="18" t="n">
        <x:f>ACE_Input!U94</x:f>
        <x:v>300</x:v>
      </x:c>
      <x:c r="L214" s="18" t="n">
        <x:f>K214*ACE_Input!V94</x:f>
        <x:v>75</x:v>
      </x:c>
    </x:row>
    <x:row r="215">
      <x:c r="A215" t="n">
        <x:f>2</x:f>
        <x:v>2</x:v>
      </x:c>
      <x:c r="B215" t="n">
        <x:f>ACE_Input!A95</x:f>
        <x:v>90</x:v>
      </x:c>
      <x:c r="C215" s="18" t="n">
        <x:f>MOD(Settings!$B$17*(C214),Settings!$B$18)</x:f>
        <x:v>1220640148</x:v>
      </x:c>
      <x:c r="D215" s="18" t="n">
        <x:f>MAX(C215,1)/Settings!$B$18</x:f>
        <x:v>0.5684048629218735</x:v>
      </x:c>
      <x:c r="E215" s="18" t="n">
        <x:f>F215-F214</x:f>
        <x:v>5</x:v>
      </x:c>
      <x:c r="F215" s="18" t="n">
        <x:f>ACE_Input!D95</x:f>
        <x:v>599</x:v>
      </x:c>
      <x:c r="G215" s="18" t="n">
        <x:f>MOD(Settings!$B$17*(G214),Settings!$B$18)</x:f>
        <x:v>591943543</x:v>
      </x:c>
      <x:c r="H215" s="18" t="n">
        <x:f>MAX(G215,1)/Settings!$B$18</x:f>
        <x:v>0.2756451923752414</x:v>
      </x:c>
      <x:c r="I215" s="18" t="n">
        <x:f>-ACE_Input!W95*LN(H215)</x:f>
        <x:v>5.154563100584387</x:v>
      </x:c>
      <x:c r="J215" s="18" t="n">
        <x:f>-ACE_Input!X95*LN(H215)</x:f>
        <x:v>15.46368930175316</x:v>
      </x:c>
      <x:c r="K215" s="18" t="n">
        <x:f>ACE_Input!U95</x:f>
        <x:v>300</x:v>
      </x:c>
      <x:c r="L215" s="18" t="n">
        <x:f>K215*ACE_Input!V95</x:f>
        <x:v>75</x:v>
      </x:c>
    </x:row>
    <x:row r="216">
      <x:c r="A216" t="n">
        <x:f>2</x:f>
        <x:v>2</x:v>
      </x:c>
      <x:c r="B216" t="n">
        <x:f>ACE_Input!A96</x:f>
        <x:v>91</x:v>
      </x:c>
      <x:c r="C216" s="18" t="n">
        <x:f>MOD(Settings!$B$17*(C215),Settings!$B$18)</x:f>
        <x:v>387687645</x:v>
      </x:c>
      <x:c r="D216" s="18" t="n">
        <x:f>MAX(C216,1)/Settings!$B$18</x:f>
        <x:v>0.1805311279280722</x:v>
      </x:c>
      <x:c r="E216" s="18" t="n">
        <x:f>F216-F215</x:f>
        <x:v>5</x:v>
      </x:c>
      <x:c r="F216" s="18" t="n">
        <x:f>ACE_Input!D96</x:f>
        <x:v>604</x:v>
      </x:c>
      <x:c r="G216" s="18" t="n">
        <x:f>MOD(Settings!$B$17*(G215),Settings!$B$18)</x:f>
        <x:v>1650874297</x:v>
      </x:c>
      <x:c r="H216" s="18" t="n">
        <x:f>MAX(G216,1)/Settings!$B$18</x:f>
        <x:v>0.7687482506822554</x:v>
      </x:c>
      <x:c r="I216" s="18" t="n">
        <x:f>-ACE_Input!W96*LN(H216)</x:f>
        <x:v>1.051966941597104</x:v>
      </x:c>
      <x:c r="J216" s="18" t="n">
        <x:f>-ACE_Input!X96*LN(H216)</x:f>
        <x:v>3.155900824791312</x:v>
      </x:c>
      <x:c r="K216" s="18" t="n">
        <x:f>ACE_Input!U96</x:f>
        <x:v>300</x:v>
      </x:c>
      <x:c r="L216" s="18" t="n">
        <x:f>K216*ACE_Input!V96</x:f>
        <x:v>75</x:v>
      </x:c>
    </x:row>
    <x:row r="217">
      <x:c r="A217" t="n">
        <x:f>2</x:f>
        <x:v>2</x:v>
      </x:c>
      <x:c r="B217" t="n">
        <x:f>ACE_Input!A97</x:f>
        <x:v>92</x:v>
      </x:c>
      <x:c r="C217" s="18" t="n">
        <x:f>MOD(Settings!$B$17*(C216),Settings!$B$18)</x:f>
        <x:v>400864517</x:v>
      </x:c>
      <x:c r="D217" s="18" t="n">
        <x:f>MAX(C217,1)/Settings!$B$18</x:f>
        <x:v>0.18666708710913876</x:v>
      </x:c>
      <x:c r="E217" s="18" t="n">
        <x:f>F217-F216</x:f>
        <x:v>5</x:v>
      </x:c>
      <x:c r="F217" s="18" t="n">
        <x:f>ACE_Input!D97</x:f>
        <x:v>609</x:v>
      </x:c>
      <x:c r="G217" s="18" t="n">
        <x:f>MOD(Settings!$B$17*(G216),Settings!$B$18)</x:f>
        <x:v>755590439</x:v>
      </x:c>
      <x:c r="H217" s="18" t="n">
        <x:f>MAX(G217,1)/Settings!$B$18</x:f>
        <x:v>0.3518492166660024</x:v>
      </x:c>
      <x:c r="I217" s="18" t="n">
        <x:f>-ACE_Input!W97*LN(H217)</x:f>
        <x:v>4.17821022760581</x:v>
      </x:c>
      <x:c r="J217" s="18" t="n">
        <x:f>-ACE_Input!X97*LN(H217)</x:f>
        <x:v>12.53463068281743</x:v>
      </x:c>
      <x:c r="K217" s="18" t="n">
        <x:f>ACE_Input!U97</x:f>
        <x:v>300</x:v>
      </x:c>
      <x:c r="L217" s="18" t="n">
        <x:f>K217*ACE_Input!V97</x:f>
        <x:v>75</x:v>
      </x:c>
    </x:row>
    <x:row r="218">
      <x:c r="A218" t="n">
        <x:f>2</x:f>
        <x:v>2</x:v>
      </x:c>
      <x:c r="B218" t="n">
        <x:f>ACE_Input!A98</x:f>
        <x:v>93</x:v>
      </x:c>
      <x:c r="C218" s="18" t="n">
        <x:f>MOD(Settings!$B$17*(C217),Settings!$B$18)</x:f>
        <x:v>673736580</x:v>
      </x:c>
      <x:c r="D218" s="18" t="n">
        <x:f>MAX(C218,1)/Settings!$B$18</x:f>
        <x:v>0.313733043295207</x:v>
      </x:c>
      <x:c r="E218" s="18" t="n">
        <x:f>F218-F217</x:f>
        <x:v>5</x:v>
      </x:c>
      <x:c r="F218" s="18" t="n">
        <x:f>ACE_Input!D98</x:f>
        <x:v>614</x:v>
      </x:c>
      <x:c r="G218" s="18" t="n">
        <x:f>MOD(Settings!$B$17*(G217),Settings!$B$18)</x:f>
        <x:v>1137703562</x:v>
      </x:c>
      <x:c r="H218" s="18" t="n">
        <x:f>MAX(G218,1)/Settings!$B$18</x:f>
        <x:v>0.5297845055022204</x:v>
      </x:c>
      <x:c r="I218" s="18" t="n">
        <x:f>-ACE_Input!W98*LN(H218)</x:f>
        <x:v>2.541139794038049</x:v>
      </x:c>
      <x:c r="J218" s="18" t="n">
        <x:f>-ACE_Input!X98*LN(H218)</x:f>
        <x:v>7.623419382114147</x:v>
      </x:c>
      <x:c r="K218" s="18" t="n">
        <x:f>ACE_Input!U98</x:f>
        <x:v>300</x:v>
      </x:c>
      <x:c r="L218" s="18" t="n">
        <x:f>K218*ACE_Input!V98</x:f>
        <x:v>75</x:v>
      </x:c>
    </x:row>
    <x:row r="219">
      <x:c r="A219" t="n">
        <x:f>2</x:f>
        <x:v>2</x:v>
      </x:c>
      <x:c r="B219" t="n">
        <x:f>ACE_Input!A99</x:f>
        <x:v>94</x:v>
      </x:c>
      <x:c r="C219" s="18" t="n">
        <x:f>MOD(Settings!$B$17*(C218),Settings!$B$18)</x:f>
        <x:v>1956913076</x:v>
      </x:c>
      <x:c r="D219" s="18" t="n">
        <x:f>MAX(C219,1)/Settings!$B$18</x:f>
        <x:v>0.9112586625438457</x:v>
      </x:c>
      <x:c r="E219" s="18" t="n">
        <x:f>F219-F218</x:f>
        <x:v>5</x:v>
      </x:c>
      <x:c r="F219" s="18" t="n">
        <x:f>ACE_Input!D99</x:f>
        <x:v>619</x:v>
      </x:c>
      <x:c r="G219" s="18" t="n">
        <x:f>MOD(Settings!$B$17*(G218),Settings!$B$18)</x:f>
        <x:v>189373646</x:v>
      </x:c>
      <x:c r="H219" s="18" t="n">
        <x:f>MAX(G219,1)/Settings!$B$18</x:f>
        <x:v>0.08818397581958397</x:v>
      </x:c>
      <x:c r="I219" s="18" t="n">
        <x:f>-ACE_Input!W99*LN(H219)</x:f>
        <x:v>9.713320050101117</x:v>
      </x:c>
      <x:c r="J219" s="18" t="n">
        <x:f>-ACE_Input!X99*LN(H219)</x:f>
        <x:v>29.139960150303352</x:v>
      </x:c>
      <x:c r="K219" s="18" t="n">
        <x:f>ACE_Input!U99</x:f>
        <x:v>300</x:v>
      </x:c>
      <x:c r="L219" s="18" t="n">
        <x:f>K219*ACE_Input!V99</x:f>
        <x:v>75</x:v>
      </x:c>
    </x:row>
    <x:row r="220">
      <x:c r="A220" t="n">
        <x:f>2</x:f>
        <x:v>2</x:v>
      </x:c>
      <x:c r="B220" t="n">
        <x:f>ACE_Input!A100</x:f>
        <x:v>95</x:v>
      </x:c>
      <x:c r="C220" s="18" t="n">
        <x:f>MOD(Settings!$B$17*(C219),Settings!$B$18)</x:f>
        <x:v>1126014527</x:v>
      </x:c>
      <x:c r="D220" s="18" t="n">
        <x:f>MAX(C220,1)/Settings!$B$18</x:f>
        <x:v>0.5243413744142006</x:v>
      </x:c>
      <x:c r="E220" s="18" t="n">
        <x:f>F220-F219</x:f>
        <x:v>5</x:v>
      </x:c>
      <x:c r="F220" s="18" t="n">
        <x:f>ACE_Input!D100</x:f>
        <x:v>624</x:v>
      </x:c>
      <x:c r="G220" s="18" t="n">
        <x:f>MOD(Settings!$B$17*(G219),Settings!$B$18)</x:f>
        <x:v>232103468</x:v>
      </x:c>
      <x:c r="H220" s="18" t="n">
        <x:f>MAX(G220,1)/Settings!$B$18</x:f>
        <x:v>0.10808159974780009</x:v>
      </x:c>
      <x:c r="I220" s="18" t="n">
        <x:f>-ACE_Input!W100*LN(H220)</x:f>
        <x:v>8.899475135696761</x:v>
      </x:c>
      <x:c r="J220" s="18" t="n">
        <x:f>-ACE_Input!X100*LN(H220)</x:f>
        <x:v>26.698425407090284</x:v>
      </x:c>
      <x:c r="K220" s="18" t="n">
        <x:f>ACE_Input!U100</x:f>
        <x:v>300</x:v>
      </x:c>
      <x:c r="L220" s="18" t="n">
        <x:f>K220*ACE_Input!V100</x:f>
        <x:v>75</x:v>
      </x:c>
    </x:row>
    <x:row r="221">
      <x:c r="A221" t="n">
        <x:f>2</x:f>
        <x:v>2</x:v>
      </x:c>
      <x:c r="B221" t="n">
        <x:f>ACE_Input!A101</x:f>
        <x:v>96</x:v>
      </x:c>
      <x:c r="C221" s="18" t="n">
        <x:f>MOD(Settings!$B$17*(C220),Settings!$B$18)</x:f>
        <x:v>1300257925</x:v>
      </x:c>
      <x:c r="D221" s="18" t="n">
        <x:f>MAX(C221,1)/Settings!$B$18</x:f>
        <x:v>0.6054797794695383</x:v>
      </x:c>
      <x:c r="E221" s="18" t="n">
        <x:f>F221-F220</x:f>
        <x:v>5</x:v>
      </x:c>
      <x:c r="F221" s="18" t="n">
        <x:f>ACE_Input!D101</x:f>
        <x:v>629</x:v>
      </x:c>
      <x:c r="G221" s="18" t="n">
        <x:f>MOD(Settings!$B$17*(G220),Settings!$B$18)</x:f>
        <x:v>1132683724</x:v>
      </x:c>
      <x:c r="H221" s="18" t="n">
        <x:f>MAX(G221,1)/Settings!$B$18</x:f>
        <x:v>0.5274469612759757</x:v>
      </x:c>
      <x:c r="I221" s="18" t="n">
        <x:f>-ACE_Input!W101*LN(H221)</x:f>
        <x:v>2.558827864125042</x:v>
      </x:c>
      <x:c r="J221" s="18" t="n">
        <x:f>-ACE_Input!X101*LN(H221)</x:f>
        <x:v>7.676483592375126</x:v>
      </x:c>
      <x:c r="K221" s="18" t="n">
        <x:f>ACE_Input!U101</x:f>
        <x:v>300</x:v>
      </x:c>
      <x:c r="L221" s="18" t="n">
        <x:f>K221*ACE_Input!V101</x:f>
        <x:v>75</x:v>
      </x:c>
    </x:row>
    <x:row r="222">
      <x:c r="A222" t="n">
        <x:f>2</x:f>
        <x:v>2</x:v>
      </x:c>
      <x:c r="B222" t="n">
        <x:f>ACE_Input!A102</x:f>
        <x:v>97</x:v>
      </x:c>
      <x:c r="C222" s="18" t="n">
        <x:f>MOD(Settings!$B$17*(C221),Settings!$B$18)</x:f>
        <x:v>641353603</x:v>
      </x:c>
      <x:c r="D222" s="18" t="n">
        <x:f>MAX(C222,1)/Settings!$B$18</x:f>
        <x:v>0.29865354453150816</x:v>
      </x:c>
      <x:c r="E222" s="18" t="n">
        <x:f>F222-F221</x:f>
        <x:v>5</x:v>
      </x:c>
      <x:c r="F222" s="18" t="n">
        <x:f>ACE_Input!D102</x:f>
        <x:v>634</x:v>
      </x:c>
      <x:c r="G222" s="18" t="n">
        <x:f>MOD(Settings!$B$17*(G221),Settings!$B$18)</x:f>
        <x:v>1720302260</x:v>
      </x:c>
      <x:c r="H222" s="18" t="n">
        <x:f>MAX(G222,1)/Settings!$B$18</x:f>
        <x:v>0.8010781653230442</x:v>
      </x:c>
      <x:c r="I222" s="18" t="n">
        <x:f>-ACE_Input!W102*LN(H222)</x:f>
        <x:v>0.8871870080075529</x:v>
      </x:c>
      <x:c r="J222" s="18" t="n">
        <x:f>-ACE_Input!X102*LN(H222)</x:f>
        <x:v>2.661561024022659</x:v>
      </x:c>
      <x:c r="K222" s="18" t="n">
        <x:f>ACE_Input!U102</x:f>
        <x:v>300</x:v>
      </x:c>
      <x:c r="L222" s="18" t="n">
        <x:f>K222*ACE_Input!V102</x:f>
        <x:v>75</x:v>
      </x:c>
    </x:row>
    <x:row r="223">
      <x:c r="A223" t="n">
        <x:f>2</x:f>
        <x:v>2</x:v>
      </x:c>
      <x:c r="B223" t="n">
        <x:f>ACE_Input!A103</x:f>
        <x:v>98</x:v>
      </x:c>
      <x:c r="C223" s="18" t="n">
        <x:f>MOD(Settings!$B$17*(C222),Settings!$B$18)</x:f>
        <x:v>1009581328</x:v>
      </x:c>
      <x:c r="D223" s="18" t="n">
        <x:f>MAX(C223,1)/Settings!$B$18</x:f>
        <x:v>0.470122941057255</x:v>
      </x:c>
      <x:c r="E223" s="18" t="n">
        <x:f>F223-F222</x:f>
        <x:v>5</x:v>
      </x:c>
      <x:c r="F223" s="18" t="n">
        <x:f>ACE_Input!D103</x:f>
        <x:v>639</x:v>
      </x:c>
      <x:c r="G223" s="18" t="n">
        <x:f>MOD(Settings!$B$17*(G222),Settings!$B$18)</x:f>
        <x:v>1547744259</x:v>
      </x:c>
      <x:c r="H223" s="18" t="n">
        <x:f>MAX(G223,1)/Settings!$B$18</x:f>
        <x:v>0.7207245844047165</x:v>
      </x:c>
      <x:c r="I223" s="18" t="n">
        <x:f>-ACE_Input!W103*LN(H223)</x:f>
        <x:v>1.3099928231651108</x:v>
      </x:c>
      <x:c r="J223" s="18" t="n">
        <x:f>-ACE_Input!X103*LN(H223)</x:f>
        <x:v>3.9299784694953326</x:v>
      </x:c>
      <x:c r="K223" s="18" t="n">
        <x:f>ACE_Input!U103</x:f>
        <x:v>300</x:v>
      </x:c>
      <x:c r="L223" s="18" t="n">
        <x:f>K223*ACE_Input!V103</x:f>
        <x:v>75</x:v>
      </x:c>
    </x:row>
    <x:row r="224">
      <x:c r="A224" t="n">
        <x:f>2</x:f>
        <x:v>2</x:v>
      </x:c>
      <x:c r="B224" t="n">
        <x:f>ACE_Input!A104</x:f>
        <x:v>99</x:v>
      </x:c>
      <x:c r="C224" s="18" t="n">
        <x:f>MOD(Settings!$B$17*(C223),Settings!$B$18)</x:f>
        <x:v>765084749</x:v>
      </x:c>
      <x:c r="D224" s="18" t="n">
        <x:f>MAX(C224,1)/Settings!$B$18</x:f>
        <x:v>0.35627034928475987</x:v>
      </x:c>
      <x:c r="E224" s="18" t="n">
        <x:f>F224-F223</x:f>
        <x:v>45</x:v>
      </x:c>
      <x:c r="F224" s="18" t="n">
        <x:f>ACE_Input!D104</x:f>
        <x:v>684</x:v>
      </x:c>
      <x:c r="G224" s="18" t="n">
        <x:f>MOD(Settings!$B$17*(G223),Settings!$B$18)</x:f>
        <x:v>468344902</x:v>
      </x:c>
      <x:c r="H224" s="18" t="n">
        <x:f>MAX(G224,1)/Settings!$B$18</x:f>
        <x:v>0.2180900900708931</x:v>
      </x:c>
      <x:c r="I224" s="18" t="n">
        <x:f>-ACE_Input!W104*LN(H224)</x:f>
        <x:v>6.0913881774174286</x:v>
      </x:c>
      <x:c r="J224" s="18" t="n">
        <x:f>-ACE_Input!X104*LN(H224)</x:f>
        <x:v>18.274164532252286</x:v>
      </x:c>
      <x:c r="K224" s="18" t="n">
        <x:f>ACE_Input!U104</x:f>
        <x:v>300</x:v>
      </x:c>
      <x:c r="L224" s="18" t="n">
        <x:f>K224*ACE_Input!V104</x:f>
        <x:v>75</x:v>
      </x:c>
    </x:row>
    <x:row r="225">
      <x:c r="A225" t="n">
        <x:f>2</x:f>
        <x:v>2</x:v>
      </x:c>
      <x:c r="B225" t="n">
        <x:f>ACE_Input!A105</x:f>
        <x:v>100</x:v>
      </x:c>
      <x:c r="C225" s="18" t="n">
        <x:f>MOD(Settings!$B$17*(C224),Settings!$B$18)</x:f>
        <x:v>1794781854</x:v>
      </x:c>
      <x:c r="D225" s="18" t="n">
        <x:f>MAX(C225,1)/Settings!$B$18</x:f>
        <x:v>0.8357604289593922</x:v>
      </x:c>
      <x:c r="E225" s="18" t="n">
        <x:f>F225-F224</x:f>
        <x:v>5</x:v>
      </x:c>
      <x:c r="F225" s="18" t="n">
        <x:f>ACE_Input!D105</x:f>
        <x:v>689</x:v>
      </x:c>
      <x:c r="G225" s="18" t="n">
        <x:f>MOD(Settings!$B$17*(G224),Settings!$B$18)</x:f>
        <x:v>945201659</x:v>
      </x:c>
      <x:c r="H225" s="18" t="n">
        <x:f>MAX(G225,1)/Settings!$B$18</x:f>
        <x:v>0.44014382150030873</x:v>
      </x:c>
      <x:c r="I225" s="18" t="n">
        <x:f>-ACE_Input!W105*LN(H225)</x:f>
        <x:v>3.282614953732275</x:v>
      </x:c>
      <x:c r="J225" s="18" t="n">
        <x:f>-ACE_Input!X105*LN(H225)</x:f>
        <x:v>9.847844861196826</x:v>
      </x:c>
      <x:c r="K225" s="18" t="n">
        <x:f>ACE_Input!U105</x:f>
        <x:v>300</x:v>
      </x:c>
      <x:c r="L225" s="18" t="n">
        <x:f>K225*ACE_Input!V105</x:f>
        <x:v>75</x:v>
      </x:c>
    </x:row>
    <x:row r="226">
      <x:c r="A226"/>
      <x:c r="B226"/>
      <x:c r="C226" s="18"/>
      <x:c r="D226" s="18"/>
      <x:c r="E226" s="18"/>
      <x:c r="F226" s="18"/>
      <x:c r="G226" s="18"/>
      <x:c r="H226" s="18"/>
      <x:c r="I226" s="18"/>
      <x:c r="J226" s="18"/>
      <x:c r="K226" s="18"/>
      <x:c r="L226" s="18"/>
    </x:row>
    <x:row r="227">
      <x:c r="A227"/>
      <x:c r="B227"/>
      <x:c r="C227" s="18"/>
      <x:c r="D227" s="18"/>
      <x:c r="E227" s="18"/>
      <x:c r="F227" s="18"/>
      <x:c r="G227" s="18"/>
      <x:c r="H227" s="18"/>
      <x:c r="I227" s="18"/>
      <x:c r="J227" s="18"/>
      <x:c r="K227" s="18"/>
      <x:c r="L227" s="18"/>
    </x:row>
    <x:row r="228">
      <x:c r="A228"/>
      <x:c r="B228"/>
      <x:c r="C228" s="18"/>
      <x:c r="D228" s="18"/>
      <x:c r="E228" s="18"/>
      <x:c r="F228" s="18"/>
      <x:c r="G228" s="18"/>
      <x:c r="H228" s="18"/>
      <x:c r="I228" s="18"/>
      <x:c r="J228" s="18"/>
      <x:c r="K228" s="18"/>
      <x:c r="L228" s="18"/>
    </x:row>
    <x:row r="229">
      <x:c r="A229"/>
      <x:c r="B229"/>
      <x:c r="C229" s="18"/>
      <x:c r="D229" s="18"/>
      <x:c r="E229" s="18"/>
      <x:c r="F229" s="18"/>
      <x:c r="G229" s="18"/>
      <x:c r="H229" s="18"/>
      <x:c r="I229" s="18"/>
      <x:c r="J229" s="18"/>
      <x:c r="K229" s="18"/>
      <x:c r="L229" s="18"/>
    </x:row>
    <x:row r="230">
      <x:c r="A230"/>
      <x:c r="B230"/>
      <x:c r="C230" s="18"/>
      <x:c r="D230" s="18"/>
      <x:c r="E230" s="18"/>
      <x:c r="F230" s="18"/>
      <x:c r="G230" s="18"/>
      <x:c r="H230" s="18"/>
      <x:c r="I230" s="18"/>
      <x:c r="J230" s="18"/>
      <x:c r="K230" s="18"/>
      <x:c r="L230" s="18"/>
    </x:row>
    <x:row r="231">
      <x:c r="A231"/>
      <x:c r="B231"/>
      <x:c r="C231" s="18"/>
      <x:c r="D231" s="18"/>
      <x:c r="E231" s="18"/>
      <x:c r="F231" s="18"/>
      <x:c r="G231" s="18"/>
      <x:c r="H231" s="18"/>
      <x:c r="I231" s="18"/>
      <x:c r="J231" s="18"/>
      <x:c r="K231" s="18"/>
      <x:c r="L231" s="18"/>
    </x:row>
    <x:row r="232">
      <x:c r="A232"/>
      <x:c r="B232"/>
      <x:c r="C232" s="18"/>
      <x:c r="D232" s="18"/>
      <x:c r="E232" s="18"/>
      <x:c r="F232" s="18"/>
      <x:c r="G232" s="18"/>
      <x:c r="H232" s="18"/>
      <x:c r="I232" s="18"/>
      <x:c r="J232" s="18"/>
      <x:c r="K232" s="18"/>
      <x:c r="L232" s="18"/>
    </x:row>
    <x:row r="233">
      <x:c r="A233"/>
      <x:c r="B233"/>
      <x:c r="C233" s="18"/>
      <x:c r="D233" s="18"/>
      <x:c r="E233" s="18"/>
      <x:c r="F233" s="18"/>
      <x:c r="G233" s="18"/>
      <x:c r="H233" s="18"/>
      <x:c r="I233" s="18"/>
      <x:c r="J233" s="18"/>
      <x:c r="K233" s="18"/>
      <x:c r="L233" s="18"/>
    </x:row>
    <x:row r="234">
      <x:c r="A234"/>
      <x:c r="B234"/>
      <x:c r="C234" s="18"/>
      <x:c r="D234" s="18"/>
      <x:c r="E234" s="18"/>
      <x:c r="F234" s="18"/>
      <x:c r="G234" s="18"/>
      <x:c r="H234" s="18"/>
      <x:c r="I234" s="18"/>
      <x:c r="J234" s="18"/>
      <x:c r="K234" s="18"/>
      <x:c r="L234" s="18"/>
    </x:row>
    <x:row r="235">
      <x:c r="A235"/>
      <x:c r="B235"/>
      <x:c r="C235" s="18"/>
      <x:c r="D235" s="18"/>
      <x:c r="E235" s="18"/>
      <x:c r="F235" s="18"/>
      <x:c r="G235" s="18"/>
      <x:c r="H235" s="18"/>
      <x:c r="I235" s="18"/>
      <x:c r="J235" s="18"/>
      <x:c r="K235" s="18"/>
      <x:c r="L235" s="18"/>
    </x:row>
    <x:row r="236">
      <x:c r="A236"/>
      <x:c r="B236"/>
      <x:c r="C236" s="18"/>
      <x:c r="D236" s="18"/>
      <x:c r="E236" s="18"/>
      <x:c r="F236" s="18"/>
      <x:c r="G236" s="18"/>
      <x:c r="H236" s="18"/>
      <x:c r="I236" s="18"/>
      <x:c r="J236" s="18"/>
      <x:c r="K236" s="18"/>
      <x:c r="L236" s="18"/>
    </x:row>
    <x:row r="237">
      <x:c r="A237"/>
      <x:c r="B237"/>
      <x:c r="C237" s="18"/>
      <x:c r="D237" s="18"/>
      <x:c r="E237" s="18"/>
      <x:c r="F237" s="18"/>
      <x:c r="G237" s="18"/>
      <x:c r="H237" s="18"/>
      <x:c r="I237" s="18"/>
      <x:c r="J237" s="18"/>
      <x:c r="K237" s="18"/>
      <x:c r="L237" s="18"/>
    </x:row>
    <x:row r="238">
      <x:c r="A238"/>
      <x:c r="B238"/>
      <x:c r="C238" s="18"/>
      <x:c r="D238" s="18"/>
      <x:c r="E238" s="18"/>
      <x:c r="F238" s="18"/>
      <x:c r="G238" s="18"/>
      <x:c r="H238" s="18"/>
      <x:c r="I238" s="18"/>
      <x:c r="J238" s="18"/>
      <x:c r="K238" s="18"/>
      <x:c r="L238" s="18"/>
    </x:row>
    <x:row r="239">
      <x:c r="A239"/>
      <x:c r="B239"/>
      <x:c r="C239" s="18"/>
      <x:c r="D239" s="18"/>
      <x:c r="E239" s="18"/>
      <x:c r="F239" s="18"/>
      <x:c r="G239" s="18"/>
      <x:c r="H239" s="18"/>
      <x:c r="I239" s="18"/>
      <x:c r="J239" s="18"/>
      <x:c r="K239" s="18"/>
      <x:c r="L239" s="18"/>
    </x:row>
    <x:row r="240">
      <x:c r="A240"/>
      <x:c r="B240"/>
      <x:c r="C240" s="18"/>
      <x:c r="D240" s="18"/>
      <x:c r="E240" s="18"/>
      <x:c r="F240" s="18"/>
      <x:c r="G240" s="18"/>
      <x:c r="H240" s="18"/>
      <x:c r="I240" s="18"/>
      <x:c r="J240" s="18"/>
      <x:c r="K240" s="18"/>
      <x:c r="L240" s="18"/>
    </x:row>
    <x:row r="241">
      <x:c r="A241"/>
      <x:c r="B241"/>
      <x:c r="C241" s="18"/>
      <x:c r="D241" s="18"/>
      <x:c r="E241" s="18"/>
      <x:c r="F241" s="18"/>
      <x:c r="G241" s="18"/>
      <x:c r="H241" s="18"/>
      <x:c r="I241" s="18"/>
      <x:c r="J241" s="18"/>
      <x:c r="K241" s="18"/>
      <x:c r="L241" s="18"/>
    </x:row>
    <x:row r="242">
      <x:c r="A242"/>
      <x:c r="B242"/>
      <x:c r="C242" s="18"/>
      <x:c r="D242" s="18"/>
      <x:c r="E242" s="18"/>
      <x:c r="F242" s="18"/>
      <x:c r="G242" s="18"/>
      <x:c r="H242" s="18"/>
      <x:c r="I242" s="18"/>
      <x:c r="J242" s="18"/>
      <x:c r="K242" s="18"/>
      <x:c r="L242" s="18"/>
    </x:row>
    <x:row r="243">
      <x:c r="A243"/>
      <x:c r="B243"/>
      <x:c r="C243" s="18"/>
      <x:c r="D243" s="18"/>
      <x:c r="E243" s="18"/>
      <x:c r="F243" s="18"/>
      <x:c r="G243" s="18"/>
      <x:c r="H243" s="18"/>
      <x:c r="I243" s="18"/>
      <x:c r="J243" s="18"/>
      <x:c r="K243" s="18"/>
      <x:c r="L243" s="18"/>
    </x:row>
    <x:row r="244">
      <x:c r="A244"/>
      <x:c r="B244"/>
      <x:c r="C244" s="18"/>
      <x:c r="D244" s="18"/>
      <x:c r="E244" s="18"/>
      <x:c r="F244" s="18"/>
      <x:c r="G244" s="18"/>
      <x:c r="H244" s="18"/>
      <x:c r="I244" s="18"/>
      <x:c r="J244" s="18"/>
      <x:c r="K244" s="18"/>
      <x:c r="L244" s="18"/>
    </x:row>
    <x:row r="245">
      <x:c r="A245"/>
      <x:c r="B245"/>
      <x:c r="C245" s="18"/>
      <x:c r="D245" s="18"/>
      <x:c r="E245" s="18"/>
      <x:c r="F245" s="18"/>
      <x:c r="G245" s="18"/>
      <x:c r="H245" s="18"/>
      <x:c r="I245" s="18"/>
      <x:c r="J245" s="18"/>
      <x:c r="K245" s="18"/>
      <x:c r="L245" s="18"/>
    </x:row>
    <x:row r="246">
      <x:c r="A246" t="n">
        <x:f>3</x:f>
        <x:v>3</x:v>
      </x:c>
      <x:c r="B246" t="n">
        <x:f>ACE_Input!A6</x:f>
        <x:v>1</x:v>
      </x:c>
      <x:c r="C246" s="18" t="n">
        <x:f>MOD(Settings!$B$17*(Settings!$B$15+1000*A246),Settings!$B$18)</x:f>
        <x:v>257903415</x:v>
      </x:c>
      <x:c r="D246" s="18" t="n">
        <x:f>MAX(C246,1)/Settings!$B$18</x:f>
        <x:v>0.120095636285886</x:v>
      </x:c>
      <x:c r="E246" s="18" t="n">
        <x:f>F246</x:f>
        <x:v>2</x:v>
      </x:c>
      <x:c r="F246" s="18" t="n">
        <x:f>ACE_Input!D6</x:f>
        <x:v>2</x:v>
      </x:c>
      <x:c r="G246" s="18" t="n">
        <x:f>MOD(Settings!$B$17*(Settings!$B$16+1000*A246),Settings!$B$18)</x:f>
        <x:v>963394047</x:v>
      </x:c>
      <x:c r="H246" s="18" t="n">
        <x:f>MAX(G246,1)/Settings!$B$18</x:f>
        <x:v>0.44861531231953544</x:v>
      </x:c>
      <x:c r="I246" s="18" t="n">
        <x:f>-ACE_Input!W6*LN(H246)</x:f>
        <x:v>3.2063580956339663</x:v>
      </x:c>
      <x:c r="J246" s="18" t="n">
        <x:f>-ACE_Input!X6*LN(H246)</x:f>
        <x:v>9.619074286901899</x:v>
      </x:c>
      <x:c r="K246" s="18" t="n">
        <x:f>ACE_Input!U6</x:f>
        <x:v>300</x:v>
      </x:c>
      <x:c r="L246" s="18" t="n">
        <x:f>K246*ACE_Input!V6</x:f>
        <x:v>75</x:v>
      </x:c>
    </x:row>
    <x:row r="247">
      <x:c r="A247" t="n">
        <x:f>3</x:f>
        <x:v>3</x:v>
      </x:c>
      <x:c r="B247" t="n">
        <x:f>ACE_Input!A7</x:f>
        <x:v>2</x:v>
      </x:c>
      <x:c r="C247" s="18" t="n">
        <x:f>MOD(Settings!$B$17*(C246),Settings!$B$18)</x:f>
        <x:v>960696259</x:v>
      </x:c>
      <x:c r="D247" s="18" t="n">
        <x:f>MAX(C247,1)/Settings!$B$18</x:f>
        <x:v>0.4473590568859871</x:v>
      </x:c>
      <x:c r="E247" s="18" t="n">
        <x:f>F247-F246</x:f>
        <x:v>5</x:v>
      </x:c>
      <x:c r="F247" s="18" t="n">
        <x:f>ACE_Input!D7</x:f>
        <x:v>7</x:v>
      </x:c>
      <x:c r="G247" s="18" t="n">
        <x:f>MOD(Settings!$B$17*(G246),Settings!$B$18)</x:f>
        <x:v>1884533196</x:v>
      </x:c>
      <x:c r="H247" s="18" t="n">
        <x:f>MAX(G247,1)/Settings!$B$18</x:f>
        <x:v>0.8775541544321711</x:v>
      </x:c>
      <x:c r="I247" s="18" t="n">
        <x:f>-ACE_Input!W7*LN(H247)</x:f>
        <x:v>0.5224664443750321</x:v>
      </x:c>
      <x:c r="J247" s="18" t="n">
        <x:f>-ACE_Input!X7*LN(H247)</x:f>
        <x:v>1.5673993331250964</x:v>
      </x:c>
      <x:c r="K247" s="18" t="n">
        <x:f>ACE_Input!U7</x:f>
        <x:v>300</x:v>
      </x:c>
      <x:c r="L247" s="18" t="n">
        <x:f>K247*ACE_Input!V7</x:f>
        <x:v>75</x:v>
      </x:c>
    </x:row>
    <x:row r="248">
      <x:c r="A248" t="n">
        <x:f>3</x:f>
        <x:v>3</x:v>
      </x:c>
      <x:c r="B248" t="n">
        <x:f>ACE_Input!A8</x:f>
        <x:v>3</x:v>
      </x:c>
      <x:c r="C248" s="18" t="n">
        <x:f>MOD(Settings!$B$17*(C247),Settings!$B$18)</x:f>
        <x:v>1639966867</x:v>
      </x:c>
      <x:c r="D248" s="18" t="n">
        <x:f>MAX(C248,1)/Settings!$B$18</x:f>
        <x:v>0.7636690827848711</x:v>
      </x:c>
      <x:c r="E248" s="18" t="n">
        <x:f>F248-F247</x:f>
        <x:v>25</x:v>
      </x:c>
      <x:c r="F248" s="18" t="n">
        <x:f>ACE_Input!D8</x:f>
        <x:v>32</x:v>
      </x:c>
      <x:c r="G248" s="18" t="n">
        <x:f>MOD(Settings!$B$17*(G247),Settings!$B$18)</x:f>
        <x:v>113115569</x:v>
      </x:c>
      <x:c r="H248" s="18" t="n">
        <x:f>MAX(G248,1)/Settings!$B$18</x:f>
        <x:v>0.05267354149961544</x:v>
      </x:c>
      <x:c r="I248" s="18" t="n">
        <x:f>-ACE_Input!W8*LN(H248)</x:f>
        <x:v>11.774568033357525</x:v>
      </x:c>
      <x:c r="J248" s="18" t="n">
        <x:f>-ACE_Input!X8*LN(H248)</x:f>
        <x:v>35.323704100072575</x:v>
      </x:c>
      <x:c r="K248" s="18" t="n">
        <x:f>ACE_Input!U8</x:f>
        <x:v>300</x:v>
      </x:c>
      <x:c r="L248" s="18" t="n">
        <x:f>K248*ACE_Input!V8</x:f>
        <x:v>75</x:v>
      </x:c>
    </x:row>
    <x:row r="249">
      <x:c r="A249" t="n">
        <x:f>3</x:f>
        <x:v>3</x:v>
      </x:c>
      <x:c r="B249" t="n">
        <x:f>ACE_Input!A9</x:f>
        <x:v>4</x:v>
      </x:c>
      <x:c r="C249" s="18" t="n">
        <x:f>MOD(Settings!$B$17*(C248),Settings!$B$18)</x:f>
        <x:v>2118008071</x:v>
      </x:c>
      <x:c r="D249" s="18" t="n">
        <x:f>MAX(C249,1)/Settings!$B$18</x:f>
        <x:v>0.9862743653293115</x:v>
      </x:c>
      <x:c r="E249" s="18" t="n">
        <x:f>F249-F248</x:f>
        <x:v>5</x:v>
      </x:c>
      <x:c r="F249" s="18" t="n">
        <x:f>ACE_Input!D9</x:f>
        <x:v>37</x:v>
      </x:c>
      <x:c r="G249" s="18" t="n">
        <x:f>MOD(Settings!$B$17*(G248),Settings!$B$18)</x:f>
        <x:v>610340588</x:v>
      </x:c>
      <x:c r="H249" s="18" t="n">
        <x:f>MAX(G249,1)/Settings!$B$18</x:f>
        <x:v>0.28421198403658904</x:v>
      </x:c>
      <x:c r="I249" s="18" t="n">
        <x:f>-ACE_Input!W9*LN(H249)</x:f>
        <x:v>5.032139586366948</x:v>
      </x:c>
      <x:c r="J249" s="18" t="n">
        <x:f>-ACE_Input!X9*LN(H249)</x:f>
        <x:v>15.096418759100843</x:v>
      </x:c>
      <x:c r="K249" s="18" t="n">
        <x:f>ACE_Input!U9</x:f>
        <x:v>300</x:v>
      </x:c>
      <x:c r="L249" s="18" t="n">
        <x:f>K249*ACE_Input!V9</x:f>
        <x:v>75</x:v>
      </x:c>
    </x:row>
    <x:row r="250">
      <x:c r="A250" t="n">
        <x:f>3</x:f>
        <x:v>3</x:v>
      </x:c>
      <x:c r="B250" t="n">
        <x:f>ACE_Input!A10</x:f>
        <x:v>5</x:v>
      </x:c>
      <x:c r="C250" s="18" t="n">
        <x:f>MOD(Settings!$B$17*(C249),Settings!$B$18)</x:f>
        <x:v>672716625</x:v>
      </x:c>
      <x:c r="D250" s="18" t="n">
        <x:f>MAX(C250,1)/Settings!$B$18</x:f>
        <x:v>0.31325808973668984</x:v>
      </x:c>
      <x:c r="E250" s="18" t="n">
        <x:f>F250-F249</x:f>
        <x:v>5</x:v>
      </x:c>
      <x:c r="F250" s="18" t="n">
        <x:f>ACE_Input!D10</x:f>
        <x:v>42</x:v>
      </x:c>
      <x:c r="G250" s="18" t="n">
        <x:f>MOD(Settings!$B$17*(G249),Settings!$B$18)</x:f>
        <x:v>1612364444</x:v>
      </x:c>
      <x:c r="H250" s="18" t="n">
        <x:f>MAX(G250,1)/Settings!$B$18</x:f>
        <x:v>0.750815702951893</x:v>
      </x:c>
      <x:c r="I250" s="18" t="n">
        <x:f>-ACE_Input!W10*LN(H250)</x:f>
        <x:v>1.1463802381143915</x:v>
      </x:c>
      <x:c r="J250" s="18" t="n">
        <x:f>-ACE_Input!X10*LN(H250)</x:f>
        <x:v>3.4391407143431745</x:v>
      </x:c>
      <x:c r="K250" s="18" t="n">
        <x:f>ACE_Input!U10</x:f>
        <x:v>300</x:v>
      </x:c>
      <x:c r="L250" s="18" t="n">
        <x:f>K250*ACE_Input!V10</x:f>
        <x:v>75</x:v>
      </x:c>
    </x:row>
    <x:row r="251">
      <x:c r="A251" t="n">
        <x:f>3</x:f>
        <x:v>3</x:v>
      </x:c>
      <x:c r="B251" t="n">
        <x:f>ACE_Input!A11</x:f>
        <x:v>6</x:v>
      </x:c>
      <x:c r="C251" s="18" t="n">
        <x:f>MOD(Settings!$B$17*(C250),Settings!$B$18)</x:f>
        <x:v>1994398567</x:v>
      </x:c>
      <x:c r="D251" s="18" t="n">
        <x:f>MAX(C251,1)/Settings!$B$18</x:f>
        <x:v>0.9287142045463967</x:v>
      </x:c>
      <x:c r="E251" s="18" t="n">
        <x:f>F251-F250</x:f>
        <x:v>5</x:v>
      </x:c>
      <x:c r="F251" s="18" t="n">
        <x:f>ACE_Input!D11</x:f>
        <x:v>47</x:v>
      </x:c>
      <x:c r="G251" s="18" t="n">
        <x:f>MOD(Settings!$B$17*(G250),Settings!$B$18)</x:f>
        <x:v>2060552462</x:v>
      </x:c>
      <x:c r="H251" s="18" t="n">
        <x:f>MAX(G251,1)/Settings!$B$18</x:f>
        <x:v>0.9595195124668626</x:v>
      </x:c>
      <x:c r="I251" s="18" t="n">
        <x:f>-ACE_Input!W11*LN(H251)</x:f>
        <x:v>0.16529051065254058</x:v>
      </x:c>
      <x:c r="J251" s="18" t="n">
        <x:f>-ACE_Input!X11*LN(H251)</x:f>
        <x:v>0.49587153195762174</x:v>
      </x:c>
      <x:c r="K251" s="18" t="n">
        <x:f>ACE_Input!U11</x:f>
        <x:v>300</x:v>
      </x:c>
      <x:c r="L251" s="18" t="n">
        <x:f>K251*ACE_Input!V11</x:f>
        <x:v>75</x:v>
      </x:c>
    </x:row>
    <x:row r="252">
      <x:c r="A252" t="n">
        <x:f>3</x:f>
        <x:v>3</x:v>
      </x:c>
      <x:c r="B252" t="n">
        <x:f>ACE_Input!A12</x:f>
        <x:v>7</x:v>
      </x:c>
      <x:c r="C252" s="18" t="n">
        <x:f>MOD(Settings!$B$17*(C251),Settings!$B$18)</x:f>
        <x:v>1931953193</x:v>
      </x:c>
      <x:c r="D252" s="18" t="n">
        <x:f>MAX(C252,1)/Settings!$B$18</x:f>
        <x:v>0.8996358112896028</x:v>
      </x:c>
      <x:c r="E252" s="18" t="n">
        <x:f>F252-F251</x:f>
        <x:v>5</x:v>
      </x:c>
      <x:c r="F252" s="18" t="n">
        <x:f>ACE_Input!D12</x:f>
        <x:v>52</x:v>
      </x:c>
      <x:c r="G252" s="18" t="n">
        <x:f>MOD(Settings!$B$17*(G251),Settings!$B$18)</x:f>
        <x:v>1383937312</x:v>
      </x:c>
      <x:c r="H252" s="18" t="n">
        <x:f>MAX(G252,1)/Settings!$B$18</x:f>
        <x:v>0.644446030559226</x:v>
      </x:c>
      <x:c r="I252" s="18" t="n">
        <x:f>-ACE_Input!W12*LN(H252)</x:f>
        <x:v>1.7574567942971298</x:v>
      </x:c>
      <x:c r="J252" s="18" t="n">
        <x:f>-ACE_Input!X12*LN(H252)</x:f>
        <x:v>5.272370382891389</x:v>
      </x:c>
      <x:c r="K252" s="18" t="n">
        <x:f>ACE_Input!U12</x:f>
        <x:v>300</x:v>
      </x:c>
      <x:c r="L252" s="18" t="n">
        <x:f>K252*ACE_Input!V12</x:f>
        <x:v>75</x:v>
      </x:c>
    </x:row>
    <x:row r="253">
      <x:c r="A253" t="n">
        <x:f>3</x:f>
        <x:v>3</x:v>
      </x:c>
      <x:c r="B253" t="n">
        <x:f>ACE_Input!A13</x:f>
        <x:v>8</x:v>
      </x:c>
      <x:c r="C253" s="18" t="n">
        <x:f>MOD(Settings!$B$17*(C252),Settings!$B$18)</x:f>
        <x:v>384572111</x:v>
      </x:c>
      <x:c r="D253" s="18" t="n">
        <x:f>MAX(C253,1)/Settings!$B$18</x:f>
        <x:v>0.1790803443543056</x:v>
      </x:c>
      <x:c r="E253" s="18" t="n">
        <x:f>F253-F252</x:f>
        <x:v>5</x:v>
      </x:c>
      <x:c r="F253" s="18" t="n">
        <x:f>ACE_Input!D13</x:f>
        <x:v>57</x:v>
      </x:c>
      <x:c r="G253" s="18" t="n">
        <x:f>MOD(Settings!$B$17*(G252),Settings!$B$18)</x:f>
        <x:v>439022127</x:v>
      </x:c>
      <x:c r="H253" s="18" t="n">
        <x:f>MAX(G253,1)/Settings!$B$18</x:f>
        <x:v>0.20443560891059953</x:v>
      </x:c>
      <x:c r="I253" s="18" t="n">
        <x:f>-ACE_Input!W13*LN(H253)</x:f>
        <x:v>6.35000889573732</x:v>
      </x:c>
      <x:c r="J253" s="18" t="n">
        <x:f>-ACE_Input!X13*LN(H253)</x:f>
        <x:v>19.05002668721196</x:v>
      </x:c>
      <x:c r="K253" s="18" t="n">
        <x:f>ACE_Input!U13</x:f>
        <x:v>300</x:v>
      </x:c>
      <x:c r="L253" s="18" t="n">
        <x:f>K253*ACE_Input!V13</x:f>
        <x:v>75</x:v>
      </x:c>
    </x:row>
    <x:row r="254">
      <x:c r="A254" t="n">
        <x:f>3</x:f>
        <x:v>3</x:v>
      </x:c>
      <x:c r="B254" t="n">
        <x:f>ACE_Input!A14</x:f>
        <x:v>9</x:v>
      </x:c>
      <x:c r="C254" s="18" t="n">
        <x:f>MOD(Settings!$B$17*(C253),Settings!$B$18)</x:f>
        <x:v>1725175754</x:v>
      </x:c>
      <x:c r="D254" s="18" t="n">
        <x:f>MAX(C254,1)/Settings!$B$18</x:f>
        <x:v>0.8033475628138276</x:v>
      </x:c>
      <x:c r="E254" s="18" t="n">
        <x:f>F254-F253</x:f>
        <x:v>115</x:v>
      </x:c>
      <x:c r="F254" s="18" t="n">
        <x:f>ACE_Input!D14</x:f>
        <x:v>172</x:v>
      </x:c>
      <x:c r="G254" s="18" t="n">
        <x:f>MOD(Settings!$B$17*(G253),Settings!$B$18)</x:f>
        <x:v>2038561044</x:v>
      </x:c>
      <x:c r="H254" s="18" t="n">
        <x:f>MAX(G254,1)/Settings!$B$18</x:f>
        <x:v>0.9492789604464914</x:v>
      </x:c>
      <x:c r="I254" s="18" t="n">
        <x:f>-ACE_Input!W14*LN(H254)</x:f>
        <x:v>0.2082102862768913</x:v>
      </x:c>
      <x:c r="J254" s="18" t="n">
        <x:f>-ACE_Input!X14*LN(H254)</x:f>
        <x:v>0.6246308588306739</x:v>
      </x:c>
      <x:c r="K254" s="18" t="n">
        <x:f>ACE_Input!U14</x:f>
        <x:v>300</x:v>
      </x:c>
      <x:c r="L254" s="18" t="n">
        <x:f>K254*ACE_Input!V14</x:f>
        <x:v>75</x:v>
      </x:c>
    </x:row>
    <x:row r="255">
      <x:c r="A255" t="n">
        <x:f>3</x:f>
        <x:v>3</x:v>
      </x:c>
      <x:c r="B255" t="n">
        <x:f>ACE_Input!A15</x:f>
        <x:v>10</x:v>
      </x:c>
      <x:c r="C255" s="18" t="n">
        <x:f>MOD(Settings!$B$17*(C254),Settings!$B$18)</x:f>
        <x:v>1852179331</x:v>
      </x:c>
      <x:c r="D255" s="18" t="n">
        <x:f>MAX(C255,1)/Settings!$B$18</x:f>
        <x:v>0.8624882119998747</x:v>
      </x:c>
      <x:c r="E255" s="18" t="n">
        <x:f>F255-F254</x:f>
        <x:v>5</x:v>
      </x:c>
      <x:c r="F255" s="18" t="n">
        <x:f>ACE_Input!D15</x:f>
        <x:v>177</x:v>
      </x:c>
      <x:c r="G255" s="18" t="n">
        <x:f>MOD(Settings!$B$17*(G254),Settings!$B$18)</x:f>
        <x:v>1141362270</x:v>
      </x:c>
      <x:c r="H255" s="18" t="n">
        <x:f>MAX(G255,1)/Settings!$B$18</x:f>
        <x:v>0.5314882241801769</x:v>
      </x:c>
      <x:c r="I255" s="18" t="n">
        <x:f>-ACE_Input!W15*LN(H255)</x:f>
        <x:v>2.5282969490735496</x:v>
      </x:c>
      <x:c r="J255" s="18" t="n">
        <x:f>-ACE_Input!X15*LN(H255)</x:f>
        <x:v>7.584890847220649</x:v>
      </x:c>
      <x:c r="K255" s="18" t="n">
        <x:f>ACE_Input!U15</x:f>
        <x:v>300</x:v>
      </x:c>
      <x:c r="L255" s="18" t="n">
        <x:f>K255*ACE_Input!V15</x:f>
        <x:v>75</x:v>
      </x:c>
    </x:row>
    <x:row r="256">
      <x:c r="A256" t="n">
        <x:f>3</x:f>
        <x:v>3</x:v>
      </x:c>
      <x:c r="B256" t="n">
        <x:f>ACE_Input!A16</x:f>
        <x:v>11</x:v>
      </x:c>
      <x:c r="C256" s="18" t="n">
        <x:f>MOD(Settings!$B$17*(C255),Settings!$B$18)</x:f>
        <x:v>1802552852</x:v>
      </x:c>
      <x:c r="D256" s="18" t="n">
        <x:f>MAX(C256,1)/Settings!$B$18</x:f>
        <x:v>0.8393790818934231</x:v>
      </x:c>
      <x:c r="E256" s="18" t="n">
        <x:f>F256-F255</x:f>
        <x:v>5</x:v>
      </x:c>
      <x:c r="F256" s="18" t="n">
        <x:f>ACE_Input!D16</x:f>
        <x:v>182</x:v>
      </x:c>
      <x:c r="G256" s="18" t="n">
        <x:f>MOD(Settings!$B$17*(G255),Settings!$B$18)</x:f>
        <x:v>1551736886</x:v>
      </x:c>
      <x:c r="H256" s="18" t="n">
        <x:f>MAX(G256,1)/Settings!$B$18</x:f>
        <x:v>0.7225837962341419</x:v>
      </x:c>
      <x:c r="I256" s="18" t="n">
        <x:f>-ACE_Input!W16*LN(H256)</x:f>
        <x:v>1.2996875390956424</x:v>
      </x:c>
      <x:c r="J256" s="18" t="n">
        <x:f>-ACE_Input!X16*LN(H256)</x:f>
        <x:v>3.899062617286927</x:v>
      </x:c>
      <x:c r="K256" s="18" t="n">
        <x:f>ACE_Input!U16</x:f>
        <x:v>300</x:v>
      </x:c>
      <x:c r="L256" s="18" t="n">
        <x:f>K256*ACE_Input!V16</x:f>
        <x:v>75</x:v>
      </x:c>
    </x:row>
    <x:row r="257">
      <x:c r="A257" t="n">
        <x:f>3</x:f>
        <x:v>3</x:v>
      </x:c>
      <x:c r="B257" t="n">
        <x:f>ACE_Input!A17</x:f>
        <x:v>12</x:v>
      </x:c>
      <x:c r="C257" s="18" t="n">
        <x:f>MOD(Settings!$B$17*(C256),Settings!$B$18)</x:f>
        <x:v>953975335</x:v>
      </x:c>
      <x:c r="D257" s="18" t="n">
        <x:f>MAX(C257,1)/Settings!$B$18</x:f>
        <x:v>0.4442293827627922</x:v>
      </x:c>
      <x:c r="E257" s="18" t="n">
        <x:f>F257-F256</x:f>
        <x:v>5</x:v>
      </x:c>
      <x:c r="F257" s="18" t="n">
        <x:f>ACE_Input!D17</x:f>
        <x:v>187</x:v>
      </x:c>
      <x:c r="G257" s="18" t="n">
        <x:f>MOD(Settings!$B$17*(G256),Settings!$B$18)</x:f>
        <x:v>1000433834</x:v>
      </x:c>
      <x:c r="H257" s="18" t="n">
        <x:f>MAX(G257,1)/Settings!$B$18</x:f>
        <x:v>0.46586330722359165</x:v>
      </x:c>
      <x:c r="I257" s="18" t="n">
        <x:f>-ACE_Input!W17*LN(H257)</x:f>
        <x:v>3.0554520800999727</x:v>
      </x:c>
      <x:c r="J257" s="18" t="n">
        <x:f>-ACE_Input!X17*LN(H257)</x:f>
        <x:v>9.166356240299919</x:v>
      </x:c>
      <x:c r="K257" s="18" t="n">
        <x:f>ACE_Input!U17</x:f>
        <x:v>300</x:v>
      </x:c>
      <x:c r="L257" s="18" t="n">
        <x:f>K257*ACE_Input!V17</x:f>
        <x:v>75</x:v>
      </x:c>
    </x:row>
    <x:row r="258">
      <x:c r="A258" t="n">
        <x:f>3</x:f>
        <x:v>3</x:v>
      </x:c>
      <x:c r="B258" t="n">
        <x:f>ACE_Input!A18</x:f>
        <x:v>13</x:v>
      </x:c>
      <x:c r="C258" s="18" t="n">
        <x:f>MOD(Settings!$B$17*(C257),Settings!$B$18)</x:f>
        <x:v>350546843</x:v>
      </x:c>
      <x:c r="D258" s="18" t="n">
        <x:f>MAX(C258,1)/Settings!$B$18</x:f>
        <x:v>0.1632360942490567</x:v>
      </x:c>
      <x:c r="E258" s="18" t="n">
        <x:f>F258-F257</x:f>
        <x:v>5</x:v>
      </x:c>
      <x:c r="F258" s="18" t="n">
        <x:f>ACE_Input!D18</x:f>
        <x:v>192</x:v>
      </x:c>
      <x:c r="G258" s="18" t="n">
        <x:f>MOD(Settings!$B$17*(G257),Settings!$B$18)</x:f>
        <x:v>1641975675</x:v>
      </x:c>
      <x:c r="H258" s="18" t="n">
        <x:f>MAX(G258,1)/Settings!$B$18</x:f>
        <x:v>0.7646045069045408</x:v>
      </x:c>
      <x:c r="I258" s="18" t="n">
        <x:f>-ACE_Input!W18*LN(H258)</x:f>
        <x:v>1.073586253106565</x:v>
      </x:c>
      <x:c r="J258" s="18" t="n">
        <x:f>-ACE_Input!X18*LN(H258)</x:f>
        <x:v>3.220758759319695</x:v>
      </x:c>
      <x:c r="K258" s="18" t="n">
        <x:f>ACE_Input!U18</x:f>
        <x:v>300</x:v>
      </x:c>
      <x:c r="L258" s="18" t="n">
        <x:f>K258*ACE_Input!V18</x:f>
        <x:v>75</x:v>
      </x:c>
    </x:row>
    <x:row r="259">
      <x:c r="A259" t="n">
        <x:f>3</x:f>
        <x:v>3</x:v>
      </x:c>
      <x:c r="B259" t="n">
        <x:f>ACE_Input!A19</x:f>
        <x:v>14</x:v>
      </x:c>
      <x:c r="C259" s="18" t="n">
        <x:f>MOD(Settings!$B$17*(C258),Settings!$B$18)</x:f>
        <x:v>1093146580</x:v>
      </x:c>
      <x:c r="D259" s="18" t="n">
        <x:f>MAX(C259,1)/Settings!$B$18</x:f>
        <x:v>0.509036043895891</x:v>
      </x:c>
      <x:c r="E259" s="18" t="n">
        <x:f>F259-F258</x:f>
        <x:v>5</x:v>
      </x:c>
      <x:c r="F259" s="18" t="n">
        <x:f>ACE_Input!D19</x:f>
        <x:v>197</x:v>
      </x:c>
      <x:c r="G259" s="18" t="n">
        <x:f>MOD(Settings!$B$17*(G258),Settings!$B$18)</x:f>
        <x:v>1520305775</x:v>
      </x:c>
      <x:c r="H259" s="18" t="n">
        <x:f>MAX(G259,1)/Settings!$B$18</x:f>
        <x:v>0.7079475446175539</x:v>
      </x:c>
      <x:c r="I259" s="18" t="n">
        <x:f>-ACE_Input!W19*LN(H259)</x:f>
        <x:v>1.381541110225642</x:v>
      </x:c>
      <x:c r="J259" s="18" t="n">
        <x:f>-ACE_Input!X19*LN(H259)</x:f>
        <x:v>4.144623330676926</x:v>
      </x:c>
      <x:c r="K259" s="18" t="n">
        <x:f>ACE_Input!U19</x:f>
        <x:v>300</x:v>
      </x:c>
      <x:c r="L259" s="18" t="n">
        <x:f>K259*ACE_Input!V19</x:f>
        <x:v>75</x:v>
      </x:c>
    </x:row>
    <x:row r="260">
      <x:c r="A260" t="n">
        <x:f>3</x:f>
        <x:v>3</x:v>
      </x:c>
      <x:c r="B260" t="n">
        <x:f>ACE_Input!A20</x:f>
        <x:v>15</x:v>
      </x:c>
      <x:c r="C260" s="18" t="n">
        <x:f>MOD(Settings!$B$17*(C259),Settings!$B$18)</x:f>
        <x:v>791969975</x:v>
      </x:c>
      <x:c r="D260" s="18" t="n">
        <x:f>MAX(C260,1)/Settings!$B$18</x:f>
        <x:v>0.3687897582393092</x:v>
      </x:c>
      <x:c r="E260" s="18" t="n">
        <x:f>F260-F259</x:f>
        <x:v>5</x:v>
      </x:c>
      <x:c r="F260" s="18" t="n">
        <x:f>ACE_Input!D20</x:f>
        <x:v>202</x:v>
      </x:c>
      <x:c r="G260" s="18" t="n">
        <x:f>MOD(Settings!$B$17*(G259),Settings!$B$18)</x:f>
        <x:v>1018728419</x:v>
      </x:c>
      <x:c r="H260" s="18" t="n">
        <x:f>MAX(G260,1)/Settings!$B$18</x:f>
        <x:v>0.4743823872294195</x:v>
      </x:c>
      <x:c r="I260" s="18" t="n">
        <x:f>-ACE_Input!W20*LN(H260)</x:f>
        <x:v>2.982966233605431</x:v>
      </x:c>
      <x:c r="J260" s="18" t="n">
        <x:f>-ACE_Input!X20*LN(H260)</x:f>
        <x:v>8.948898700816292</x:v>
      </x:c>
      <x:c r="K260" s="18" t="n">
        <x:f>ACE_Input!U20</x:f>
        <x:v>300</x:v>
      </x:c>
      <x:c r="L260" s="18" t="n">
        <x:f>K260*ACE_Input!V20</x:f>
        <x:v>75</x:v>
      </x:c>
    </x:row>
    <x:row r="261">
      <x:c r="A261" t="n">
        <x:f>3</x:f>
        <x:v>3</x:v>
      </x:c>
      <x:c r="B261" t="n">
        <x:f>ACE_Input!A21</x:f>
        <x:v>16</x:v>
      </x:c>
      <x:c r="C261" s="18" t="n">
        <x:f>MOD(Settings!$B$17*(C260),Settings!$B$18)</x:f>
        <x:v>535725719</x:v>
      </x:c>
      <x:c r="D261" s="18" t="n">
        <x:f>MAX(C261,1)/Settings!$B$18</x:f>
        <x:v>0.24946672806957118</x:v>
      </x:c>
      <x:c r="E261" s="18" t="n">
        <x:f>F261-F260</x:f>
        <x:v>5</x:v>
      </x:c>
      <x:c r="F261" s="18" t="n">
        <x:f>ACE_Input!D21</x:f>
        <x:v>207</x:v>
      </x:c>
      <x:c r="G261" s="18" t="n">
        <x:f>MOD(Settings!$B$17*(G260),Settings!$B$18)</x:f>
        <x:v>2028904249</x:v>
      </x:c>
      <x:c r="H261" s="18" t="n">
        <x:f>MAX(G261,1)/Settings!$B$18</x:f>
        <x:v>0.9447821648534305</x:v>
      </x:c>
      <x:c r="I261" s="18" t="n">
        <x:f>-ACE_Input!W21*LN(H261)</x:f>
        <x:v>0.22720356577320372</x:v>
      </x:c>
      <x:c r="J261" s="18" t="n">
        <x:f>-ACE_Input!X21*LN(H261)</x:f>
        <x:v>0.6816106973196112</x:v>
      </x:c>
      <x:c r="K261" s="18" t="n">
        <x:f>ACE_Input!U21</x:f>
        <x:v>300</x:v>
      </x:c>
      <x:c r="L261" s="18" t="n">
        <x:f>K261*ACE_Input!V21</x:f>
        <x:v>75</x:v>
      </x:c>
    </x:row>
    <x:row r="262">
      <x:c r="A262" t="n">
        <x:f>3</x:f>
        <x:v>3</x:v>
      </x:c>
      <x:c r="B262" t="n">
        <x:f>ACE_Input!A22</x:f>
        <x:v>17</x:v>
      </x:c>
      <x:c r="C262" s="18" t="n">
        <x:f>MOD(Settings!$B$17*(C261),Settings!$B$18)</x:f>
        <x:v>1690711009</x:v>
      </x:c>
      <x:c r="D262" s="18" t="n">
        <x:f>MAX(C262,1)/Settings!$B$18</x:f>
        <x:v>0.7872986652829213</x:v>
      </x:c>
      <x:c r="E262" s="18" t="n">
        <x:f>F262-F261</x:f>
        <x:v>5</x:v>
      </x:c>
      <x:c r="F262" s="18" t="n">
        <x:f>ACE_Input!D22</x:f>
        <x:v>212</x:v>
      </x:c>
      <x:c r="G262" s="18" t="n">
        <x:f>MOD(Settings!$B$17*(G261),Settings!$B$18)</x:f>
        <x:v>2048365877</x:v>
      </x:c>
      <x:c r="H262" s="18" t="n">
        <x:f>MAX(G262,1)/Settings!$B$18</x:f>
        <x:v>0.9538446916052349</x:v>
      </x:c>
      <x:c r="I262" s="18" t="n">
        <x:f>-ACE_Input!W22*LN(H262)</x:f>
        <x:v>0.18901767138492964</x:v>
      </x:c>
      <x:c r="J262" s="18" t="n">
        <x:f>-ACE_Input!X22*LN(H262)</x:f>
        <x:v>0.5670530141547889</x:v>
      </x:c>
      <x:c r="K262" s="18" t="n">
        <x:f>ACE_Input!U22</x:f>
        <x:v>300</x:v>
      </x:c>
      <x:c r="L262" s="18" t="n">
        <x:f>K262*ACE_Input!V22</x:f>
        <x:v>75</x:v>
      </x:c>
    </x:row>
    <x:row r="263">
      <x:c r="A263" t="n">
        <x:f>3</x:f>
        <x:v>3</x:v>
      </x:c>
      <x:c r="B263" t="n">
        <x:f>ACE_Input!A23</x:f>
        <x:v>18</x:v>
      </x:c>
      <x:c r="C263" s="18" t="n">
        <x:f>MOD(Settings!$B$17*(C262),Settings!$B$18)</x:f>
        <x:v>276311159</x:v>
      </x:c>
      <x:c r="D263" s="18" t="n">
        <x:f>MAX(C263,1)/Settings!$B$18</x:f>
        <x:v>0.12866741005734886</x:v>
      </x:c>
      <x:c r="E263" s="18" t="n">
        <x:f>F263-F262</x:f>
        <x:v>5</x:v>
      </x:c>
      <x:c r="F263" s="18" t="n">
        <x:f>ACE_Input!D23</x:f>
        <x:v>217</x:v>
      </x:c>
      <x:c r="G263" s="18" t="n">
        <x:f>MOD(Settings!$B$17*(G262),Settings!$B$18)</x:f>
        <x:v>574949682</x:v>
      </x:c>
      <x:c r="H263" s="18" t="n">
        <x:f>MAX(G263,1)/Settings!$B$18</x:f>
        <x:v>0.26773180918196765</x:v>
      </x:c>
      <x:c r="I263" s="18" t="n">
        <x:f>-ACE_Input!W23*LN(H263)</x:f>
        <x:v>5.271078046101686</x:v>
      </x:c>
      <x:c r="J263" s="18" t="n">
        <x:f>-ACE_Input!X23*LN(H263)</x:f>
        <x:v>15.81323413830506</x:v>
      </x:c>
      <x:c r="K263" s="18" t="n">
        <x:f>ACE_Input!U23</x:f>
        <x:v>300</x:v>
      </x:c>
      <x:c r="L263" s="18" t="n">
        <x:f>K263*ACE_Input!V23</x:f>
        <x:v>75</x:v>
      </x:c>
    </x:row>
    <x:row r="264">
      <x:c r="A264" t="n">
        <x:f>3</x:f>
        <x:v>3</x:v>
      </x:c>
      <x:c r="B264" t="n">
        <x:f>ACE_Input!A24</x:f>
        <x:v>19</x:v>
      </x:c>
      <x:c r="C264" s="18" t="n">
        <x:f>MOD(Settings!$B$17*(C263),Settings!$B$18)</x:f>
        <x:v>1102004499</x:v>
      </x:c>
      <x:c r="D264" s="18" t="n">
        <x:f>MAX(C264,1)/Settings!$B$18</x:f>
        <x:v>0.5131608338622194</x:v>
      </x:c>
      <x:c r="E264" s="18" t="n">
        <x:f>F264-F263</x:f>
        <x:v>5</x:v>
      </x:c>
      <x:c r="F264" s="18" t="n">
        <x:f>ACE_Input!D24</x:f>
        <x:v>222</x:v>
      </x:c>
      <x:c r="G264" s="18" t="n">
        <x:f>MOD(Settings!$B$17*(G263),Settings!$B$18)</x:f>
        <x:v>1650377521</x:v>
      </x:c>
      <x:c r="H264" s="18" t="n">
        <x:f>MAX(G264,1)/Settings!$B$18</x:f>
        <x:v>0.7685169213304841</x:v>
      </x:c>
      <x:c r="I264" s="18" t="n">
        <x:f>-ACE_Input!W24*LN(H264)</x:f>
        <x:v>1.0531707903941963</x:v>
      </x:c>
      <x:c r="J264" s="18" t="n">
        <x:f>-ACE_Input!X24*LN(H264)</x:f>
        <x:v>3.159512371182589</x:v>
      </x:c>
      <x:c r="K264" s="18" t="n">
        <x:f>ACE_Input!U24</x:f>
        <x:v>300</x:v>
      </x:c>
      <x:c r="L264" s="18" t="n">
        <x:f>K264*ACE_Input!V24</x:f>
        <x:v>75</x:v>
      </x:c>
    </x:row>
    <x:row r="265">
      <x:c r="A265" t="n">
        <x:f>3</x:f>
        <x:v>3</x:v>
      </x:c>
      <x:c r="B265" t="n">
        <x:f>ACE_Input!A25</x:f>
        <x:v>20</x:v>
      </x:c>
      <x:c r="C265" s="18" t="n">
        <x:f>MOD(Settings!$B$17*(C264),Settings!$B$18)</x:f>
        <x:v>1490642965</x:v>
      </x:c>
      <x:c r="D265" s="18" t="n">
        <x:f>MAX(C265,1)/Settings!$B$18</x:f>
        <x:v>0.694134722321357</x:v>
      </x:c>
      <x:c r="E265" s="18" t="n">
        <x:f>F265-F264</x:f>
        <x:v>5</x:v>
      </x:c>
      <x:c r="F265" s="18" t="n">
        <x:f>ACE_Input!D25</x:f>
        <x:v>227</x:v>
      </x:c>
      <x:c r="G265" s="18" t="n">
        <x:f>MOD(Settings!$B$17*(G264),Settings!$B$18)</x:f>
        <x:v>996210795</x:v>
      </x:c>
      <x:c r="H265" s="18" t="n">
        <x:f>MAX(G265,1)/Settings!$B$18</x:f>
        <x:v>0.4638968014455851</x:v>
      </x:c>
      <x:c r="I265" s="18" t="n">
        <x:f>-ACE_Input!W25*LN(H265)</x:f>
        <x:v>3.072372648681691</x:v>
      </x:c>
      <x:c r="J265" s="18" t="n">
        <x:f>-ACE_Input!X25*LN(H265)</x:f>
        <x:v>9.217117946045073</x:v>
      </x:c>
      <x:c r="K265" s="18" t="n">
        <x:f>ACE_Input!U25</x:f>
        <x:v>300</x:v>
      </x:c>
      <x:c r="L265" s="18" t="n">
        <x:f>K265*ACE_Input!V25</x:f>
        <x:v>75</x:v>
      </x:c>
    </x:row>
    <x:row r="266">
      <x:c r="A266" t="n">
        <x:f>3</x:f>
        <x:v>3</x:v>
      </x:c>
      <x:c r="B266" t="n">
        <x:f>ACE_Input!A26</x:f>
        <x:v>21</x:v>
      </x:c>
      <x:c r="C266" s="18" t="n">
        <x:f>MOD(Settings!$B$17*(C265),Settings!$B$18)</x:f>
        <x:v>692086853</x:v>
      </x:c>
      <x:c r="D266" s="18" t="n">
        <x:f>MAX(C266,1)/Settings!$B$18</x:f>
        <x:v>0.3222780550468145</x:v>
      </x:c>
      <x:c r="E266" s="18" t="n">
        <x:f>F266-F265</x:f>
        <x:v>5</x:v>
      </x:c>
      <x:c r="F266" s="18" t="n">
        <x:f>ACE_Input!D26</x:f>
        <x:v>232</x:v>
      </x:c>
      <x:c r="G266" s="18" t="n">
        <x:f>MOD(Settings!$B$17*(G265),Settings!$B$18)</x:f>
        <x:v>1532319553</x:v>
      </x:c>
      <x:c r="H266" s="18" t="n">
        <x:f>MAX(G266,1)/Settings!$B$18</x:f>
        <x:v>0.7135418959490685</x:v>
      </x:c>
      <x:c r="I266" s="18" t="n">
        <x:f>-ACE_Input!W26*LN(H266)</x:f>
        <x:v>1.3500564994785076</x:v>
      </x:c>
      <x:c r="J266" s="18" t="n">
        <x:f>-ACE_Input!X26*LN(H266)</x:f>
        <x:v>4.0501694984355225</x:v>
      </x:c>
      <x:c r="K266" s="18" t="n">
        <x:f>ACE_Input!U26</x:f>
        <x:v>300</x:v>
      </x:c>
      <x:c r="L266" s="18" t="n">
        <x:f>K266*ACE_Input!V26</x:f>
        <x:v>75</x:v>
      </x:c>
    </x:row>
    <x:row r="267">
      <x:c r="A267" t="n">
        <x:f>3</x:f>
        <x:v>3</x:v>
      </x:c>
      <x:c r="B267" t="n">
        <x:f>ACE_Input!A27</x:f>
        <x:v>22</x:v>
      </x:c>
      <x:c r="C267" s="18" t="n">
        <x:f>MOD(Settings!$B$17*(C266),Settings!$B$18)</x:f>
        <x:v>1132306219</x:v>
      </x:c>
      <x:c r="D267" s="18" t="n">
        <x:f>MAX(C267,1)/Settings!$B$18</x:f>
        <x:v>0.5272711718116287</x:v>
      </x:c>
      <x:c r="E267" s="18" t="n">
        <x:f>F267-F266</x:f>
        <x:v>5</x:v>
      </x:c>
      <x:c r="F267" s="18" t="n">
        <x:f>ACE_Input!D27</x:f>
        <x:v>237</x:v>
      </x:c>
      <x:c r="G267" s="18" t="n">
        <x:f>MOD(Settings!$B$17*(G266),Settings!$B$18)</x:f>
        <x:v>1070832447</x:v>
      </x:c>
      <x:c r="H267" s="18" t="n">
        <x:f>MAX(G267,1)/Settings!$B$18</x:f>
        <x:v>0.49864521599311623</x:v>
      </x:c>
      <x:c r="I267" s="18" t="n">
        <x:f>-ACE_Input!W27*LN(H267)</x:f>
        <x:v>2.7834417043905058</x:v>
      </x:c>
      <x:c r="J267" s="18" t="n">
        <x:f>-ACE_Input!X27*LN(H267)</x:f>
        <x:v>8.350325113171518</x:v>
      </x:c>
      <x:c r="K267" s="18" t="n">
        <x:f>ACE_Input!U27</x:f>
        <x:v>300</x:v>
      </x:c>
      <x:c r="L267" s="18" t="n">
        <x:f>K267*ACE_Input!V27</x:f>
        <x:v>75</x:v>
      </x:c>
    </x:row>
    <x:row r="268">
      <x:c r="A268" t="n">
        <x:f>3</x:f>
        <x:v>3</x:v>
      </x:c>
      <x:c r="B268" t="n">
        <x:f>ACE_Input!A28</x:f>
        <x:v>23</x:v>
      </x:c>
      <x:c r="C268" s="18" t="n">
        <x:f>MOD(Settings!$B$17*(C267),Settings!$B$18)</x:f>
        <x:v>1818026666</x:v>
      </x:c>
      <x:c r="D268" s="18" t="n">
        <x:f>MAX(C268,1)/Settings!$B$18</x:f>
        <x:v>0.846584638043579</x:v>
      </x:c>
      <x:c r="E268" s="18" t="n">
        <x:f>F268-F267</x:f>
        <x:v>5</x:v>
      </x:c>
      <x:c r="F268" s="18" t="n">
        <x:f>ACE_Input!D28</x:f>
        <x:v>242</x:v>
      </x:c>
      <x:c r="G268" s="18" t="n">
        <x:f>MOD(Settings!$B$17*(G267),Settings!$B$18)</x:f>
        <x:v>1567974869</x:v>
      </x:c>
      <x:c r="H268" s="18" t="n">
        <x:f>MAX(G268,1)/Settings!$B$18</x:f>
        <x:v>0.7301451963047242</x:v>
      </x:c>
      <x:c r="I268" s="18" t="n">
        <x:f>-ACE_Input!W28*LN(H268)</x:f>
        <x:v>1.2580474622797038</x:v>
      </x:c>
      <x:c r="J268" s="18" t="n">
        <x:f>-ACE_Input!X28*LN(H268)</x:f>
        <x:v>3.7741423868391113</x:v>
      </x:c>
      <x:c r="K268" s="18" t="n">
        <x:f>ACE_Input!U28</x:f>
        <x:v>300</x:v>
      </x:c>
      <x:c r="L268" s="18" t="n">
        <x:f>K268*ACE_Input!V28</x:f>
        <x:v>75</x:v>
      </x:c>
    </x:row>
    <x:row r="269">
      <x:c r="A269" t="n">
        <x:f>3</x:f>
        <x:v>3</x:v>
      </x:c>
      <x:c r="B269" t="n">
        <x:f>ACE_Input!A29</x:f>
        <x:v>24</x:v>
      </x:c>
      <x:c r="C269" s="18" t="n">
        <x:f>MOD(Settings!$B$17*(C268),Settings!$B$18)</x:f>
        <x:v>1176845946</x:v>
      </x:c>
      <x:c r="D269" s="18" t="n">
        <x:f>MAX(C269,1)/Settings!$B$18</x:f>
        <x:v>0.548011598432442</x:v>
      </x:c>
      <x:c r="E269" s="18" t="n">
        <x:f>F269-F268</x:f>
        <x:v>5</x:v>
      </x:c>
      <x:c r="F269" s="18" t="n">
        <x:f>ACE_Input!D29</x:f>
        <x:v>247</x:v>
      </x:c>
      <x:c r="G269" s="18" t="n">
        <x:f>MOD(Settings!$B$17*(G268),Settings!$B$18)</x:f>
        <x:v>1181790946</x:v>
      </x:c>
      <x:c r="H269" s="18" t="n">
        <x:f>MAX(G269,1)/Settings!$B$18</x:f>
        <x:v>0.550314293499251</x:v>
      </x:c>
      <x:c r="I269" s="18" t="n">
        <x:f>-ACE_Input!W29*LN(H269)</x:f>
        <x:v>2.389062884963719</x:v>
      </x:c>
      <x:c r="J269" s="18" t="n">
        <x:f>-ACE_Input!X29*LN(H269)</x:f>
        <x:v>7.167188654891158</x:v>
      </x:c>
      <x:c r="K269" s="18" t="n">
        <x:f>ACE_Input!U29</x:f>
        <x:v>300</x:v>
      </x:c>
      <x:c r="L269" s="18" t="n">
        <x:f>K269*ACE_Input!V29</x:f>
        <x:v>75</x:v>
      </x:c>
    </x:row>
    <x:row r="270">
      <x:c r="A270" t="n">
        <x:f>3</x:f>
        <x:v>3</x:v>
      </x:c>
      <x:c r="B270" t="n">
        <x:f>ACE_Input!A30</x:f>
        <x:v>25</x:v>
      </x:c>
      <x:c r="C270" s="18" t="n">
        <x:f>MOD(Settings!$B$17*(C269),Settings!$B$18)</x:f>
        <x:v>925425552</x:v>
      </x:c>
      <x:c r="D270" s="18" t="n">
        <x:f>MAX(C270,1)/Settings!$B$18</x:f>
        <x:v>0.4309348540524649</x:v>
      </x:c>
      <x:c r="E270" s="18" t="n">
        <x:f>F270-F269</x:f>
        <x:v>5</x:v>
      </x:c>
      <x:c r="F270" s="18" t="n">
        <x:f>ACE_Input!D30</x:f>
        <x:v>252</x:v>
      </x:c>
      <x:c r="G270" s="18" t="n">
        <x:f>MOD(Settings!$B$17*(G269),Settings!$B$18)</x:f>
        <x:v>284178319</x:v>
      </x:c>
      <x:c r="H270" s="18" t="n">
        <x:f>MAX(G270,1)/Settings!$B$18</x:f>
        <x:v>0.13233084191211072</x:v>
      </x:c>
      <x:c r="I270" s="18" t="n">
        <x:f>-ACE_Input!W30*LN(H270)</x:f>
        <x:v>8.089800456003633</x:v>
      </x:c>
      <x:c r="J270" s="18" t="n">
        <x:f>-ACE_Input!X30*LN(H270)</x:f>
        <x:v>24.2694013680109</x:v>
      </x:c>
      <x:c r="K270" s="18" t="n">
        <x:f>ACE_Input!U30</x:f>
        <x:v>300</x:v>
      </x:c>
      <x:c r="L270" s="18" t="n">
        <x:f>K270*ACE_Input!V30</x:f>
        <x:v>75</x:v>
      </x:c>
    </x:row>
    <x:row r="271">
      <x:c r="A271" t="n">
        <x:f>3</x:f>
        <x:v>3</x:v>
      </x:c>
      <x:c r="B271" t="n">
        <x:f>ACE_Input!A31</x:f>
        <x:v>26</x:v>
      </x:c>
      <x:c r="C271" s="18" t="n">
        <x:f>MOD(Settings!$B$17*(C270),Settings!$B$18)</x:f>
        <x:v>1550680890</x:v>
      </x:c>
      <x:c r="D271" s="18" t="n">
        <x:f>MAX(C271,1)/Settings!$B$18</x:f>
        <x:v>0.7220920597771612</x:v>
      </x:c>
      <x:c r="E271" s="18" t="n">
        <x:f>F271-F270</x:f>
        <x:v>5</x:v>
      </x:c>
      <x:c r="F271" s="18" t="n">
        <x:f>ACE_Input!D31</x:f>
        <x:v>257</x:v>
      </x:c>
      <x:c r="G271" s="18" t="n">
        <x:f>MOD(Settings!$B$17*(G270),Settings!$B$18)</x:f>
        <x:v>181376505</x:v>
      </x:c>
      <x:c r="H271" s="18" t="n">
        <x:f>MAX(G271,1)/Settings!$B$18</x:f>
        <x:v>0.08446001684500837</x:v>
      </x:c>
      <x:c r="I271" s="18" t="n">
        <x:f>-ACE_Input!W31*LN(H271)</x:f>
        <x:v>9.885908120130948</x:v>
      </x:c>
      <x:c r="J271" s="18" t="n">
        <x:f>-ACE_Input!X31*LN(H271)</x:f>
        <x:v>29.65772436039284</x:v>
      </x:c>
      <x:c r="K271" s="18" t="n">
        <x:f>ACE_Input!U31</x:f>
        <x:v>300</x:v>
      </x:c>
      <x:c r="L271" s="18" t="n">
        <x:f>K271*ACE_Input!V31</x:f>
        <x:v>75</x:v>
      </x:c>
    </x:row>
    <x:row r="272">
      <x:c r="A272" t="n">
        <x:f>3</x:f>
        <x:v>3</x:v>
      </x:c>
      <x:c r="B272" t="n">
        <x:f>ACE_Input!A32</x:f>
        <x:v>27</x:v>
      </x:c>
      <x:c r="C272" s="18" t="n">
        <x:f>MOD(Settings!$B$17*(C271),Settings!$B$18)</x:f>
        <x:v>432178238</x:v>
      </x:c>
      <x:c r="D272" s="18" t="n">
        <x:f>MAX(C272,1)/Settings!$B$18</x:f>
        <x:v>0.20124867474718422</x:v>
      </x:c>
      <x:c r="E272" s="18" t="n">
        <x:f>F272-F271</x:f>
        <x:v>5</x:v>
      </x:c>
      <x:c r="F272" s="18" t="n">
        <x:f>ACE_Input!D32</x:f>
        <x:v>262</x:v>
      </x:c>
      <x:c r="G272" s="18" t="n">
        <x:f>MOD(Settings!$B$17*(G271),Settings!$B$18)</x:f>
        <x:v>1115624442</x:v>
      </x:c>
      <x:c r="H272" s="18" t="n">
        <x:f>MAX(G272,1)/Settings!$B$18</x:f>
        <x:v>0.5195031140556108</x:v>
      </x:c>
      <x:c r="I272" s="18" t="n">
        <x:f>-ACE_Input!W32*LN(H272)</x:f>
        <x:v>2.6195298965142304</x:v>
      </x:c>
      <x:c r="J272" s="18" t="n">
        <x:f>-ACE_Input!X32*LN(H272)</x:f>
        <x:v>7.858589689542692</x:v>
      </x:c>
      <x:c r="K272" s="18" t="n">
        <x:f>ACE_Input!U32</x:f>
        <x:v>300</x:v>
      </x:c>
      <x:c r="L272" s="18" t="n">
        <x:f>K272*ACE_Input!V32</x:f>
        <x:v>75</x:v>
      </x:c>
    </x:row>
    <x:row r="273">
      <x:c r="A273" t="n">
        <x:f>3</x:f>
        <x:v>3</x:v>
      </x:c>
      <x:c r="B273" t="n">
        <x:f>ACE_Input!A33</x:f>
        <x:v>28</x:v>
      </x:c>
      <x:c r="C273" s="18" t="n">
        <x:f>MOD(Settings!$B$17*(C272),Settings!$B$18)</x:f>
        <x:v>829951912</x:v>
      </x:c>
      <x:c r="D273" s="18" t="n">
        <x:f>MAX(C273,1)/Settings!$B$18</x:f>
        <x:v>0.3864764759254067</x:v>
      </x:c>
      <x:c r="E273" s="18" t="n">
        <x:f>F273-F272</x:f>
        <x:v>6</x:v>
      </x:c>
      <x:c r="F273" s="18" t="n">
        <x:f>ACE_Input!D33</x:f>
        <x:v>268</x:v>
      </x:c>
      <x:c r="G273" s="18" t="n">
        <x:f>MOD(Settings!$B$17*(G272),Settings!$B$18)</x:f>
        <x:v>620274737</x:v>
      </x:c>
      <x:c r="H273" s="18" t="n">
        <x:f>MAX(G273,1)/Settings!$B$18</x:f>
        <x:v>0.28883793265039004</x:v>
      </x:c>
      <x:c r="I273" s="18" t="n">
        <x:f>-ACE_Input!W33*LN(H273)</x:f>
        <x:v>4.96755813938486</x:v>
      </x:c>
      <x:c r="J273" s="18" t="n">
        <x:f>-ACE_Input!X33*LN(H273)</x:f>
        <x:v>14.902674418154579</x:v>
      </x:c>
      <x:c r="K273" s="18" t="n">
        <x:f>ACE_Input!U33</x:f>
        <x:v>300</x:v>
      </x:c>
      <x:c r="L273" s="18" t="n">
        <x:f>K273*ACE_Input!V33</x:f>
        <x:v>75</x:v>
      </x:c>
    </x:row>
    <x:row r="274">
      <x:c r="A274" t="n">
        <x:f>3</x:f>
        <x:v>3</x:v>
      </x:c>
      <x:c r="B274" t="n">
        <x:f>ACE_Input!A34</x:f>
        <x:v>29</x:v>
      </x:c>
      <x:c r="C274" s="18" t="n">
        <x:f>MOD(Settings!$B$17*(C273),Settings!$B$18)</x:f>
        <x:v>1095497719</x:v>
      </x:c>
      <x:c r="D274" s="18" t="n">
        <x:f>MAX(C274,1)/Settings!$B$18</x:f>
        <x:v>0.5101308783097802</x:v>
      </x:c>
      <x:c r="E274" s="18" t="n">
        <x:f>F274-F273</x:f>
        <x:v>5</x:v>
      </x:c>
      <x:c r="F274" s="18" t="n">
        <x:f>ACE_Input!D34</x:f>
        <x:v>273</x:v>
      </x:c>
      <x:c r="G274" s="18" t="n">
        <x:f>MOD(Settings!$B$17*(G273),Settings!$B$18)</x:f>
        <x:v>1071882221</x:v>
      </x:c>
      <x:c r="H274" s="18" t="n">
        <x:f>MAX(G274,1)/Settings!$B$18</x:f>
        <x:v>0.4991340551055661</x:v>
      </x:c>
      <x:c r="I274" s="18" t="n">
        <x:f>-ACE_Input!W34*LN(H274)</x:f>
        <x:v>2.7795222872150145</x:v>
      </x:c>
      <x:c r="J274" s="18" t="n">
        <x:f>-ACE_Input!X34*LN(H274)</x:f>
        <x:v>8.338566861645043</x:v>
      </x:c>
      <x:c r="K274" s="18" t="n">
        <x:f>ACE_Input!U34</x:f>
        <x:v>300</x:v>
      </x:c>
      <x:c r="L274" s="18" t="n">
        <x:f>K274*ACE_Input!V34</x:f>
        <x:v>75</x:v>
      </x:c>
    </x:row>
    <x:row r="275">
      <x:c r="A275" t="n">
        <x:f>3</x:f>
        <x:v>3</x:v>
      </x:c>
      <x:c r="B275" t="n">
        <x:f>ACE_Input!A35</x:f>
        <x:v>30</x:v>
      </x:c>
      <x:c r="C275" s="18" t="n">
        <x:f>MOD(Settings!$B$17*(C274),Settings!$B$18)</x:f>
        <x:v>1652857502</x:v>
      </x:c>
      <x:c r="D275" s="18" t="n">
        <x:f>MAX(C275,1)/Settings!$B$18</x:f>
        <x:v>0.7696717524759805</x:v>
      </x:c>
      <x:c r="E275" s="18" t="n">
        <x:f>F275-F274</x:f>
        <x:v>5</x:v>
      </x:c>
      <x:c r="F275" s="18" t="n">
        <x:f>ACE_Input!D35</x:f>
        <x:v>278</x:v>
      </x:c>
      <x:c r="G275" s="18" t="n">
        <x:f>MOD(Settings!$B$17*(G274),Settings!$B$18)</x:f>
        <x:v>2031657311</x:v>
      </x:c>
      <x:c r="H275" s="18" t="n">
        <x:f>MAX(G275,1)/Settings!$B$18</x:f>
        <x:v>0.9460641592489855</x:v>
      </x:c>
      <x:c r="I275" s="18" t="n">
        <x:f>-ACE_Input!W35*LN(H275)</x:f>
        <x:v>0.22177956245510763</x:v>
      </x:c>
      <x:c r="J275" s="18" t="n">
        <x:f>-ACE_Input!X35*LN(H275)</x:f>
        <x:v>0.6653386873653229</x:v>
      </x:c>
      <x:c r="K275" s="18" t="n">
        <x:f>ACE_Input!U35</x:f>
        <x:v>300</x:v>
      </x:c>
      <x:c r="L275" s="18" t="n">
        <x:f>K275*ACE_Input!V35</x:f>
        <x:v>75</x:v>
      </x:c>
    </x:row>
    <x:row r="276">
      <x:c r="A276" t="n">
        <x:f>3</x:f>
        <x:v>3</x:v>
      </x:c>
      <x:c r="B276" t="n">
        <x:f>ACE_Input!A36</x:f>
        <x:v>31</x:v>
      </x:c>
      <x:c r="C276" s="18" t="n">
        <x:f>MOD(Settings!$B$17*(C275),Settings!$B$18)</x:f>
        <x:v>1875062169</x:v>
      </x:c>
      <x:c r="D276" s="18" t="n">
        <x:f>MAX(C276,1)/Settings!$B$18</x:f>
        <x:v>0.8731438638051711</x:v>
      </x:c>
      <x:c r="E276" s="18" t="n">
        <x:f>F276-F275</x:f>
        <x:v>5</x:v>
      </x:c>
      <x:c r="F276" s="18" t="n">
        <x:f>ACE_Input!D36</x:f>
        <x:v>283</x:v>
      </x:c>
      <x:c r="G276" s="18" t="n">
        <x:f>MOD(Settings!$B$17*(G275),Settings!$B$18)</x:f>
        <x:v>1074438677</x:v>
      </x:c>
      <x:c r="H276" s="18" t="n">
        <x:f>MAX(G276,1)/Settings!$B$18</x:f>
        <x:v>0.500324497698026</x:v>
      </x:c>
      <x:c r="I276" s="18" t="n">
        <x:f>-ACE_Input!W36*LN(H276)</x:f>
        <x:v>2.769993582681327</x:v>
      </x:c>
      <x:c r="J276" s="18" t="n">
        <x:f>-ACE_Input!X36*LN(H276)</x:f>
        <x:v>8.309980748043982</x:v>
      </x:c>
      <x:c r="K276" s="18" t="n">
        <x:f>ACE_Input!U36</x:f>
        <x:v>300</x:v>
      </x:c>
      <x:c r="L276" s="18" t="n">
        <x:f>K276*ACE_Input!V36</x:f>
        <x:v>75</x:v>
      </x:c>
    </x:row>
    <x:row r="277">
      <x:c r="A277" t="n">
        <x:f>3</x:f>
        <x:v>3</x:v>
      </x:c>
      <x:c r="B277" t="n">
        <x:f>ACE_Input!A37</x:f>
        <x:v>32</x:v>
      </x:c>
      <x:c r="C277" s="18" t="n">
        <x:f>MOD(Settings!$B$17*(C276),Settings!$B$18)</x:f>
        <x:v>1994838305</x:v>
      </x:c>
      <x:c r="D277" s="18" t="n">
        <x:f>MAX(C277,1)/Settings!$B$18</x:f>
        <x:v>0.9289189735096502</x:v>
      </x:c>
      <x:c r="E277" s="18" t="n">
        <x:f>F277-F276</x:f>
        <x:v>5</x:v>
      </x:c>
      <x:c r="F277" s="18" t="n">
        <x:f>ACE_Input!D37</x:f>
        <x:v>288</x:v>
      </x:c>
      <x:c r="G277" s="18" t="n">
        <x:f>MOD(Settings!$B$17*(G276),Settings!$B$18)</x:f>
        <x:v>2048340363</x:v>
      </x:c>
      <x:c r="H277" s="18" t="n">
        <x:f>MAX(G277,1)/Settings!$B$18</x:f>
        <x:v>0.953832810723145</x:v>
      </x:c>
      <x:c r="I277" s="18" t="n">
        <x:f>-ACE_Input!W37*LN(H277)</x:f>
        <x:v>0.18906749482552931</x:v>
      </x:c>
      <x:c r="J277" s="18" t="n">
        <x:f>-ACE_Input!X37*LN(H277)</x:f>
        <x:v>0.5672024844765879</x:v>
      </x:c>
      <x:c r="K277" s="18" t="n">
        <x:f>ACE_Input!U37</x:f>
        <x:v>300</x:v>
      </x:c>
      <x:c r="L277" s="18" t="n">
        <x:f>K277*ACE_Input!V37</x:f>
        <x:v>75</x:v>
      </x:c>
    </x:row>
    <x:row r="278">
      <x:c r="A278" t="n">
        <x:f>3</x:f>
        <x:v>3</x:v>
      </x:c>
      <x:c r="B278" t="n">
        <x:f>ACE_Input!A38</x:f>
        <x:v>33</x:v>
      </x:c>
      <x:c r="C278" s="18" t="n">
        <x:f>MOD(Settings!$B$17*(C277),Settings!$B$18)</x:f>
        <x:v>732695171</x:v>
      </x:c>
      <x:c r="D278" s="18" t="n">
        <x:f>MAX(C278,1)/Settings!$B$18</x:f>
        <x:v>0.3411877766909021</x:v>
      </x:c>
      <x:c r="E278" s="18" t="n">
        <x:f>F278-F277</x:f>
        <x:v>5</x:v>
      </x:c>
      <x:c r="F278" s="18" t="n">
        <x:f>ACE_Input!D38</x:f>
        <x:v>293</x:v>
      </x:c>
      <x:c r="G278" s="18" t="n">
        <x:f>MOD(Settings!$B$17*(G277),Settings!$B$18)</x:f>
        <x:v>146135884</x:v>
      </x:c>
      <x:c r="H278" s="18" t="n">
        <x:f>MAX(G278,1)/Settings!$B$18</x:f>
        <x:v>0.06804982389698262</x:v>
      </x:c>
      <x:c r="I278" s="18" t="n">
        <x:f>-ACE_Input!W38*LN(H278)</x:f>
        <x:v>10.750060550941749</x:v>
      </x:c>
      <x:c r="J278" s="18" t="n">
        <x:f>-ACE_Input!X38*LN(H278)</x:f>
        <x:v>32.25018165282525</x:v>
      </x:c>
      <x:c r="K278" s="18" t="n">
        <x:f>ACE_Input!U38</x:f>
        <x:v>300</x:v>
      </x:c>
      <x:c r="L278" s="18" t="n">
        <x:f>K278*ACE_Input!V38</x:f>
        <x:v>75</x:v>
      </x:c>
    </x:row>
    <x:row r="279">
      <x:c r="A279" t="n">
        <x:f>3</x:f>
        <x:v>3</x:v>
      </x:c>
      <x:c r="B279" t="n">
        <x:f>ACE_Input!A39</x:f>
        <x:v>34</x:v>
      </x:c>
      <x:c r="C279" s="18" t="n">
        <x:f>MOD(Settings!$B$17*(C278),Settings!$B$18)</x:f>
        <x:v>736507099</x:v>
      </x:c>
      <x:c r="D279" s="18" t="n">
        <x:f>MAX(C279,1)/Settings!$B$18</x:f>
        <x:v>0.3429628439913331</x:v>
      </x:c>
      <x:c r="E279" s="18" t="n">
        <x:f>F279-F278</x:f>
        <x:v>5</x:v>
      </x:c>
      <x:c r="F279" s="18" t="n">
        <x:f>ACE_Input!D39</x:f>
        <x:v>298</x:v>
      </x:c>
      <x:c r="G279" s="18" t="n">
        <x:f>MOD(Settings!$B$17*(G278),Settings!$B$18)</x:f>
        <x:v>1531993867</x:v>
      </x:c>
      <x:c r="H279" s="18" t="n">
        <x:f>MAX(G279,1)/Settings!$B$18</x:f>
        <x:v>0.7133902365869798</x:v>
      </x:c>
      <x:c r="I279" s="18" t="n">
        <x:f>-ACE_Input!W39*LN(H279)</x:f>
        <x:v>1.3509067675982127</x:v>
      </x:c>
      <x:c r="J279" s="18" t="n">
        <x:f>-ACE_Input!X39*LN(H279)</x:f>
        <x:v>4.052720302794638</x:v>
      </x:c>
      <x:c r="K279" s="18" t="n">
        <x:f>ACE_Input!U39</x:f>
        <x:v>300</x:v>
      </x:c>
      <x:c r="L279" s="18" t="n">
        <x:f>K279*ACE_Input!V39</x:f>
        <x:v>75</x:v>
      </x:c>
    </x:row>
    <x:row r="280">
      <x:c r="A280" t="n">
        <x:f>3</x:f>
        <x:v>3</x:v>
      </x:c>
      <x:c r="B280" t="n">
        <x:f>ACE_Input!A40</x:f>
        <x:v>35</x:v>
      </x:c>
      <x:c r="C280" s="18" t="n">
        <x:f>MOD(Settings!$B$17*(C279),Settings!$B$18)</x:f>
        <x:v>379071585</x:v>
      </x:c>
      <x:c r="D280" s="18" t="n">
        <x:f>MAX(C280,1)/Settings!$B$18</x:f>
        <x:v>0.17651896233508316</x:v>
      </x:c>
      <x:c r="E280" s="18" t="n">
        <x:f>F280-F279</x:f>
        <x:v>5</x:v>
      </x:c>
      <x:c r="F280" s="18" t="n">
        <x:f>ACE_Input!D40</x:f>
        <x:v>303</x:v>
      </x:c>
      <x:c r="G280" s="18" t="n">
        <x:f>MOD(Settings!$B$17*(G279),Settings!$B$18)</x:f>
        <x:v>2039478786</x:v>
      </x:c>
      <x:c r="H280" s="18" t="n">
        <x:f>MAX(G280,1)/Settings!$B$18</x:f>
        <x:v>0.9497063173678267</x:v>
      </x:c>
      <x:c r="I280" s="18" t="n">
        <x:f>-ACE_Input!W40*LN(H280)</x:f>
        <x:v>0.20640992717545906</x:v>
      </x:c>
      <x:c r="J280" s="18" t="n">
        <x:f>-ACE_Input!X40*LN(H280)</x:f>
        <x:v>0.6192297815263772</x:v>
      </x:c>
      <x:c r="K280" s="18" t="n">
        <x:f>ACE_Input!U40</x:f>
        <x:v>300</x:v>
      </x:c>
      <x:c r="L280" s="18" t="n">
        <x:f>K280*ACE_Input!V40</x:f>
        <x:v>75</x:v>
      </x:c>
    </x:row>
    <x:row r="281">
      <x:c r="A281" t="n">
        <x:f>3</x:f>
        <x:v>3</x:v>
      </x:c>
      <x:c r="B281" t="n">
        <x:f>ACE_Input!A41</x:f>
        <x:v>36</x:v>
      </x:c>
      <x:c r="C281" s="18" t="n">
        <x:f>MOD(Settings!$B$17*(C280),Settings!$B$18)</x:f>
        <x:v>1619632093</x:v>
      </x:c>
      <x:c r="D281" s="18" t="n">
        <x:f>MAX(C281,1)/Settings!$B$18</x:f>
        <x:v>0.7541999657425098</x:v>
      </x:c>
      <x:c r="E281" s="18" t="n">
        <x:f>F281-F280</x:f>
        <x:v>5</x:v>
      </x:c>
      <x:c r="F281" s="18" t="n">
        <x:f>ACE_Input!D41</x:f>
        <x:v>308</x:v>
      </x:c>
      <x:c r="G281" s="18" t="n">
        <x:f>MOD(Settings!$B$17*(G280),Settings!$B$18)</x:f>
        <x:v>1533466535</x:v>
      </x:c>
      <x:c r="H281" s="18" t="n">
        <x:f>MAX(G281,1)/Settings!$B$18</x:f>
        <x:v>0.714076001063956</x:v>
      </x:c>
      <x:c r="I281" s="18" t="n">
        <x:f>-ACE_Input!W41*LN(H281)</x:f>
        <x:v>1.3470635129606208</x:v>
      </x:c>
      <x:c r="J281" s="18" t="n">
        <x:f>-ACE_Input!X41*LN(H281)</x:f>
        <x:v>4.041190538881862</x:v>
      </x:c>
      <x:c r="K281" s="18" t="n">
        <x:f>ACE_Input!U41</x:f>
        <x:v>300</x:v>
      </x:c>
      <x:c r="L281" s="18" t="n">
        <x:f>K281*ACE_Input!V41</x:f>
        <x:v>75</x:v>
      </x:c>
    </x:row>
    <x:row r="282">
      <x:c r="A282" t="n">
        <x:f>3</x:f>
        <x:v>3</x:v>
      </x:c>
      <x:c r="B282" t="n">
        <x:f>ACE_Input!A42</x:f>
        <x:v>37</x:v>
      </x:c>
      <x:c r="C282" s="18" t="n">
        <x:f>MOD(Settings!$B$17*(C281),Settings!$B$18)</x:f>
        <x:v>1801361326</x:v>
      </x:c>
      <x:c r="D282" s="18" t="n">
        <x:f>MAX(C282,1)/Settings!$B$18</x:f>
        <x:v>0.8388242343621441</x:v>
      </x:c>
      <x:c r="E282" s="18" t="n">
        <x:f>F282-F281</x:f>
        <x:v>5</x:v>
      </x:c>
      <x:c r="F282" s="18" t="n">
        <x:f>ACE_Input!D42</x:f>
        <x:v>313</x:v>
      </x:c>
      <x:c r="G282" s="18" t="n">
        <x:f>MOD(Settings!$B$17*(G281),Settings!$B$18)</x:f>
        <x:v>1020806098</x:v>
      </x:c>
      <x:c r="H282" s="18" t="n">
        <x:f>MAX(G282,1)/Settings!$B$18</x:f>
        <x:v>0.4753498819076223</x:v>
      </x:c>
      <x:c r="I282" s="18" t="n">
        <x:f>-ACE_Input!W42*LN(H282)</x:f>
        <x:v>2.97481661043842</x:v>
      </x:c>
      <x:c r="J282" s="18" t="n">
        <x:f>-ACE_Input!X42*LN(H282)</x:f>
        <x:v>8.92444983131526</x:v>
      </x:c>
      <x:c r="K282" s="18" t="n">
        <x:f>ACE_Input!U42</x:f>
        <x:v>300</x:v>
      </x:c>
      <x:c r="L282" s="18" t="n">
        <x:f>K282*ACE_Input!V42</x:f>
        <x:v>75</x:v>
      </x:c>
    </x:row>
    <x:row r="283">
      <x:c r="A283" t="n">
        <x:f>3</x:f>
        <x:v>3</x:v>
      </x:c>
      <x:c r="B283" t="n">
        <x:f>ACE_Input!A43</x:f>
        <x:v>38</x:v>
      </x:c>
      <x:c r="C283" s="18" t="n">
        <x:f>MOD(Settings!$B$17*(C282),Settings!$B$18)</x:f>
        <x:v>255350676</x:v>
      </x:c>
      <x:c r="D283" s="18" t="n">
        <x:f>MAX(C283,1)/Settings!$B$18</x:f>
        <x:v>0.11890692455643179</x:v>
      </x:c>
      <x:c r="E283" s="18" t="n">
        <x:f>F283-F282</x:f>
        <x:v>5</x:v>
      </x:c>
      <x:c r="F283" s="18" t="n">
        <x:f>ACE_Input!D43</x:f>
        <x:v>318</x:v>
      </x:c>
      <x:c r="G283" s="18" t="n">
        <x:f>MOD(Settings!$B$17*(G282),Settings!$B$18)</x:f>
        <x:v>441233203</x:v>
      </x:c>
      <x:c r="H283" s="18" t="n">
        <x:f>MAX(G283,1)/Settings!$B$18</x:f>
        <x:v>0.20546522140757423</x:v>
      </x:c>
      <x:c r="I283" s="18" t="n">
        <x:f>-ACE_Input!W43*LN(H283)</x:f>
        <x:v>6.3299139930437915</x:v>
      </x:c>
      <x:c r="J283" s="18" t="n">
        <x:f>-ACE_Input!X43*LN(H283)</x:f>
        <x:v>18.989741979131374</x:v>
      </x:c>
      <x:c r="K283" s="18" t="n">
        <x:f>ACE_Input!U43</x:f>
        <x:v>300</x:v>
      </x:c>
      <x:c r="L283" s="18" t="n">
        <x:f>K283*ACE_Input!V43</x:f>
        <x:v>75</x:v>
      </x:c>
    </x:row>
    <x:row r="284">
      <x:c r="A284" t="n">
        <x:f>3</x:f>
        <x:v>3</x:v>
      </x:c>
      <x:c r="B284" t="n">
        <x:f>ACE_Input!A44</x:f>
        <x:v>39</x:v>
      </x:c>
      <x:c r="C284" s="18" t="n">
        <x:f>MOD(Settings!$B$17*(C283),Settings!$B$18)</x:f>
        <x:v>1006484826</x:v>
      </x:c>
      <x:c r="D284" s="18" t="n">
        <x:f>MAX(C284,1)/Settings!$B$18</x:f>
        <x:v>0.46868101994911254</x:v>
      </x:c>
      <x:c r="E284" s="18" t="n">
        <x:f>F284-F283</x:f>
        <x:v>5</x:v>
      </x:c>
      <x:c r="F284" s="18" t="n">
        <x:f>ACE_Input!D44</x:f>
        <x:v>323</x:v>
      </x:c>
      <x:c r="G284" s="18" t="n">
        <x:f>MOD(Settings!$B$17*(G283),Settings!$B$18)</x:f>
        <x:v>545409730</x:v>
      </x:c>
      <x:c r="H284" s="18" t="n">
        <x:f>MAX(G284,1)/Settings!$B$18</x:f>
        <x:v>0.2539761971002334</x:v>
      </x:c>
      <x:c r="I284" s="18" t="n">
        <x:f>-ACE_Input!W44*LN(H284)</x:f>
        <x:v>5.482058914234676</x:v>
      </x:c>
      <x:c r="J284" s="18" t="n">
        <x:f>-ACE_Input!X44*LN(H284)</x:f>
        <x:v>16.446176742704026</x:v>
      </x:c>
      <x:c r="K284" s="18" t="n">
        <x:f>ACE_Input!U44</x:f>
        <x:v>300</x:v>
      </x:c>
      <x:c r="L284" s="18" t="n">
        <x:f>K284*ACE_Input!V44</x:f>
        <x:v>75</x:v>
      </x:c>
    </x:row>
    <x:row r="285">
      <x:c r="A285" t="n">
        <x:f>3</x:f>
        <x:v>3</x:v>
      </x:c>
      <x:c r="B285" t="n">
        <x:f>ACE_Input!A45</x:f>
        <x:v>40</x:v>
      </x:c>
      <x:c r="C285" s="18" t="n">
        <x:f>MOD(Settings!$B$17*(C284),Settings!$B$18)</x:f>
        <x:v>261783163</x:v>
      </x:c>
      <x:c r="D285" s="18" t="n">
        <x:f>MAX(C285,1)/Settings!$B$18</x:f>
        <x:v>0.12190228473483691</x:v>
      </x:c>
      <x:c r="E285" s="18" t="n">
        <x:f>F285-F284</x:f>
        <x:v>5</x:v>
      </x:c>
      <x:c r="F285" s="18" t="n">
        <x:f>ACE_Input!D45</x:f>
        <x:v>328</x:v>
      </x:c>
      <x:c r="G285" s="18" t="n">
        <x:f>MOD(Settings!$B$17*(G284),Settings!$B$18)</x:f>
        <x:v>1241126714</x:v>
      </x:c>
      <x:c r="H285" s="18" t="n">
        <x:f>MAX(G285,1)/Settings!$B$18</x:f>
        <x:v>0.5779446636223908</x:v>
      </x:c>
      <x:c r="I285" s="18" t="n">
        <x:f>-ACE_Input!W45*LN(H285)</x:f>
        <x:v>2.1931086102817123</x:v>
      </x:c>
      <x:c r="J285" s="18" t="n">
        <x:f>-ACE_Input!X45*LN(H285)</x:f>
        <x:v>6.5793258308451374</x:v>
      </x:c>
      <x:c r="K285" s="18" t="n">
        <x:f>ACE_Input!U45</x:f>
        <x:v>300</x:v>
      </x:c>
      <x:c r="L285" s="18" t="n">
        <x:f>K285*ACE_Input!V45</x:f>
        <x:v>75</x:v>
      </x:c>
    </x:row>
    <x:row r="286">
      <x:c r="A286" t="n">
        <x:f>3</x:f>
        <x:v>3</x:v>
      </x:c>
      <x:c r="B286" t="n">
        <x:f>ACE_Input!A46</x:f>
        <x:v>41</x:v>
      </x:c>
      <x:c r="C286" s="18" t="n">
        <x:f>MOD(Settings!$B$17*(C285),Settings!$B$18)</x:f>
        <x:v>1743111485</x:v>
      </x:c>
      <x:c r="D286" s="18" t="n">
        <x:f>MAX(C286,1)/Settings!$B$18</x:f>
        <x:v>0.8116995384039821</x:v>
      </x:c>
      <x:c r="E286" s="18" t="n">
        <x:f>F286-F285</x:f>
        <x:v>5</x:v>
      </x:c>
      <x:c r="F286" s="18" t="n">
        <x:f>ACE_Input!D46</x:f>
        <x:v>333</x:v>
      </x:c>
      <x:c r="G286" s="18" t="n">
        <x:f>MOD(Settings!$B$17*(G285),Settings!$B$18)</x:f>
        <x:v>1108018887</x:v>
      </x:c>
      <x:c r="H286" s="18" t="n">
        <x:f>MAX(G286,1)/Settings!$B$18</x:f>
        <x:v>0.5159615015219717</x:v>
      </x:c>
      <x:c r="I286" s="18" t="n">
        <x:f>-ACE_Input!W46*LN(H286)</x:f>
        <x:v>2.646892502950165</x:v>
      </x:c>
      <x:c r="J286" s="18" t="n">
        <x:f>-ACE_Input!X46*LN(H286)</x:f>
        <x:v>7.940677508850495</x:v>
      </x:c>
      <x:c r="K286" s="18" t="n">
        <x:f>ACE_Input!U46</x:f>
        <x:v>300</x:v>
      </x:c>
      <x:c r="L286" s="18" t="n">
        <x:f>K286*ACE_Input!V46</x:f>
        <x:v>75</x:v>
      </x:c>
    </x:row>
    <x:row r="287">
      <x:c r="A287" t="n">
        <x:f>3</x:f>
        <x:v>3</x:v>
      </x:c>
      <x:c r="B287" t="n">
        <x:f>ACE_Input!A47</x:f>
        <x:v>42</x:v>
      </x:c>
      <x:c r="C287" s="18" t="n">
        <x:f>MOD(Settings!$B$17*(C286),Settings!$B$18)</x:f>
        <x:v>502816021</x:v>
      </x:c>
      <x:c r="D287" s="18" t="n">
        <x:f>MAX(C287,1)/Settings!$B$18</x:f>
        <x:v>0.2341419557268461</x:v>
      </x:c>
      <x:c r="E287" s="18" t="n">
        <x:f>F287-F286</x:f>
        <x:v>5</x:v>
      </x:c>
      <x:c r="F287" s="18" t="n">
        <x:f>ACE_Input!D47</x:f>
        <x:v>338</x:v>
      </x:c>
      <x:c r="G287" s="18" t="n">
        <x:f>MOD(Settings!$B$17*(G286),Settings!$B$18)</x:f>
        <x:v>1642730672</x:v>
      </x:c>
      <x:c r="H287" s="18" t="n">
        <x:f>MAX(G287,1)/Settings!$B$18</x:f>
        <x:v>0.764956079779638</x:v>
      </x:c>
      <x:c r="I287" s="18" t="n">
        <x:f>-ACE_Input!W47*LN(H287)</x:f>
        <x:v>1.0717474354259882</x:v>
      </x:c>
      <x:c r="J287" s="18" t="n">
        <x:f>-ACE_Input!X47*LN(H287)</x:f>
        <x:v>3.2152423062779647</x:v>
      </x:c>
      <x:c r="K287" s="18" t="n">
        <x:f>ACE_Input!U47</x:f>
        <x:v>300</x:v>
      </x:c>
      <x:c r="L287" s="18" t="n">
        <x:f>K287*ACE_Input!V47</x:f>
        <x:v>75</x:v>
      </x:c>
    </x:row>
    <x:row r="288">
      <x:c r="A288" t="n">
        <x:f>3</x:f>
        <x:v>3</x:v>
      </x:c>
      <x:c r="B288" t="n">
        <x:f>ACE_Input!A48</x:f>
        <x:v>43</x:v>
      </x:c>
      <x:c r="C288" s="18" t="n">
        <x:f>MOD(Settings!$B$17*(C287),Settings!$B$18)</x:f>
        <x:v>480714002</x:v>
      </x:c>
      <x:c r="D288" s="18" t="n">
        <x:f>MAX(C288,1)/Settings!$B$18</x:f>
        <x:v>0.22384990110241337</x:v>
      </x:c>
      <x:c r="E288" s="18" t="n">
        <x:f>F288-F287</x:f>
        <x:v>5</x:v>
      </x:c>
      <x:c r="F288" s="18" t="n">
        <x:f>ACE_Input!D48</x:f>
        <x:v>343</x:v>
      </x:c>
      <x:c r="G288" s="18" t="n">
        <x:f>MOD(Settings!$B$17*(G287),Settings!$B$18)</x:f>
        <x:v>1324638472</x:v>
      </x:c>
      <x:c r="H288" s="18" t="n">
        <x:f>MAX(G288,1)/Settings!$B$18</x:f>
        <x:v>0.616832856376112</x:v>
      </x:c>
      <x:c r="I288" s="18" t="n">
        <x:f>-ACE_Input!W48*LN(H288)</x:f>
        <x:v>1.9326287562379814</x:v>
      </x:c>
      <x:c r="J288" s="18" t="n">
        <x:f>-ACE_Input!X48*LN(H288)</x:f>
        <x:v>5.797886268713944</x:v>
      </x:c>
      <x:c r="K288" s="18" t="n">
        <x:f>ACE_Input!U48</x:f>
        <x:v>300</x:v>
      </x:c>
      <x:c r="L288" s="18" t="n">
        <x:f>K288*ACE_Input!V48</x:f>
        <x:v>75</x:v>
      </x:c>
    </x:row>
    <x:row r="289">
      <x:c r="A289" t="n">
        <x:f>3</x:f>
        <x:v>3</x:v>
      </x:c>
      <x:c r="B289" t="n">
        <x:f>ACE_Input!A49</x:f>
        <x:v>44</x:v>
      </x:c>
      <x:c r="C289" s="18" t="n">
        <x:f>MOD(Settings!$B$17*(C288),Settings!$B$18)</x:f>
        <x:v>526751600</x:v>
      </x:c>
      <x:c r="D289" s="18" t="n">
        <x:f>MAX(C289,1)/Settings!$B$18</x:f>
        <x:v>0.2452878282616324</x:v>
      </x:c>
      <x:c r="E289" s="18" t="n">
        <x:f>F289-F288</x:f>
        <x:v>5</x:v>
      </x:c>
      <x:c r="F289" s="18" t="n">
        <x:f>ACE_Input!D49</x:f>
        <x:v>348</x:v>
      </x:c>
      <x:c r="G289" s="18" t="n">
        <x:f>MOD(Settings!$B$17*(G288),Settings!$B$18)</x:f>
        <x:v>235830455</x:v>
      </x:c>
      <x:c r="H289" s="18" t="n">
        <x:f>MAX(G289,1)/Settings!$B$18</x:f>
        <x:v>0.10981711331280745</x:v>
      </x:c>
      <x:c r="I289" s="18" t="n">
        <x:f>-ACE_Input!W49*LN(H289)</x:f>
        <x:v>8.835755612402254</x:v>
      </x:c>
      <x:c r="J289" s="18" t="n">
        <x:f>-ACE_Input!X49*LN(H289)</x:f>
        <x:v>26.507266837206764</x:v>
      </x:c>
      <x:c r="K289" s="18" t="n">
        <x:f>ACE_Input!U49</x:f>
        <x:v>300</x:v>
      </x:c>
      <x:c r="L289" s="18" t="n">
        <x:f>K289*ACE_Input!V49</x:f>
        <x:v>75</x:v>
      </x:c>
    </x:row>
    <x:row r="290">
      <x:c r="A290" t="n">
        <x:f>3</x:f>
        <x:v>3</x:v>
      </x:c>
      <x:c r="B290" t="n">
        <x:f>ACE_Input!A50</x:f>
        <x:v>45</x:v>
      </x:c>
      <x:c r="C290" s="18" t="n">
        <x:f>MOD(Settings!$B$17*(C289),Settings!$B$18)</x:f>
        <x:v>1186548266</x:v>
      </x:c>
      <x:c r="D290" s="18" t="n">
        <x:f>MAX(C290,1)/Settings!$B$18</x:f>
        <x:v>0.5525295932556175</x:v>
      </x:c>
      <x:c r="E290" s="18" t="n">
        <x:f>F290-F289</x:f>
        <x:v>6</x:v>
      </x:c>
      <x:c r="F290" s="18" t="n">
        <x:f>ACE_Input!D50</x:f>
        <x:v>354</x:v>
      </x:c>
      <x:c r="G290" s="18" t="n">
        <x:f>MOD(Settings!$B$17*(G289),Settings!$B$18)</x:f>
        <x:v>1495128470</x:v>
      </x:c>
      <x:c r="H290" s="18" t="n">
        <x:f>MAX(G290,1)/Settings!$B$18</x:f>
        <x:v>0.696223448354855</x:v>
      </x:c>
      <x:c r="I290" s="18" t="n">
        <x:f>-ACE_Input!W50*LN(H290)</x:f>
        <x:v>1.4483384947410107</x:v>
      </x:c>
      <x:c r="J290" s="18" t="n">
        <x:f>-ACE_Input!X50*LN(H290)</x:f>
        <x:v>4.345015484223032</x:v>
      </x:c>
      <x:c r="K290" s="18" t="n">
        <x:f>ACE_Input!U50</x:f>
        <x:v>300</x:v>
      </x:c>
      <x:c r="L290" s="18" t="n">
        <x:f>K290*ACE_Input!V50</x:f>
        <x:v>75</x:v>
      </x:c>
    </x:row>
    <x:row r="291">
      <x:c r="A291" t="n">
        <x:f>3</x:f>
        <x:v>3</x:v>
      </x:c>
      <x:c r="B291" t="n">
        <x:f>ACE_Input!A51</x:f>
        <x:v>46</x:v>
      </x:c>
      <x:c r="C291" s="18" t="n">
        <x:f>MOD(Settings!$B$17*(C290),Settings!$B$18)</x:f>
        <x:v>783560620</x:v>
      </x:c>
      <x:c r="D291" s="18" t="n">
        <x:f>MAX(C291,1)/Settings!$B$18</x:f>
        <x:v>0.36487384716275795</x:v>
      </x:c>
      <x:c r="E291" s="18" t="n">
        <x:f>F291-F290</x:f>
        <x:v>5</x:v>
      </x:c>
      <x:c r="F291" s="18" t="n">
        <x:f>ACE_Input!D51</x:f>
        <x:v>359</x:v>
      </x:c>
      <x:c r="G291" s="18" t="n">
        <x:f>MOD(Settings!$B$17*(G290),Settings!$B$18)</x:f>
        <x:v>918041743</x:v>
      </x:c>
      <x:c r="H291" s="18" t="n">
        <x:f>MAX(G291,1)/Settings!$B$18</x:f>
        <x:v>0.4274965000466893</x:v>
      </x:c>
      <x:c r="I291" s="18" t="n">
        <x:f>-ACE_Input!W51*LN(H291)</x:f>
        <x:v>3.3992367106564965</x:v>
      </x:c>
      <x:c r="J291" s="18" t="n">
        <x:f>-ACE_Input!X51*LN(H291)</x:f>
        <x:v>10.19771013196949</x:v>
      </x:c>
      <x:c r="K291" s="18" t="n">
        <x:f>ACE_Input!U51</x:f>
        <x:v>300</x:v>
      </x:c>
      <x:c r="L291" s="18" t="n">
        <x:f>K291*ACE_Input!V51</x:f>
        <x:v>75</x:v>
      </x:c>
    </x:row>
    <x:row r="292">
      <x:c r="A292" t="n">
        <x:f>3</x:f>
        <x:v>3</x:v>
      </x:c>
      <x:c r="B292" t="n">
        <x:f>ACE_Input!A52</x:f>
        <x:v>47</x:v>
      </x:c>
      <x:c r="C292" s="18" t="n">
        <x:f>MOD(Settings!$B$17*(C291),Settings!$B$18)</x:f>
        <x:v>933616936</x:v>
      </x:c>
      <x:c r="D292" s="18" t="n">
        <x:f>MAX(C292,1)/Settings!$B$18</x:f>
        <x:v>0.4347492644725131</x:v>
      </x:c>
      <x:c r="E292" s="18" t="n">
        <x:f>F292-F291</x:f>
        <x:v>5</x:v>
      </x:c>
      <x:c r="F292" s="18" t="n">
        <x:f>ACE_Input!D52</x:f>
        <x:v>364</x:v>
      </x:c>
      <x:c r="G292" s="18" t="n">
        <x:f>MOD(Settings!$B$17*(G291),Settings!$B$18)</x:f>
        <x:v>2005054553</x:v>
      </x:c>
      <x:c r="H292" s="18" t="n">
        <x:f>MAX(G292,1)/Settings!$B$18</x:f>
        <x:v>0.9336762847070006</x:v>
      </x:c>
      <x:c r="I292" s="18" t="n">
        <x:f>-ACE_Input!W52*LN(H292)</x:f>
        <x:v>0.2745019643161625</x:v>
      </x:c>
      <x:c r="J292" s="18" t="n">
        <x:f>-ACE_Input!X52*LN(H292)</x:f>
        <x:v>0.8235058929484874</x:v>
      </x:c>
      <x:c r="K292" s="18" t="n">
        <x:f>ACE_Input!U52</x:f>
        <x:v>300</x:v>
      </x:c>
      <x:c r="L292" s="18" t="n">
        <x:f>K292*ACE_Input!V52</x:f>
        <x:v>75</x:v>
      </x:c>
    </x:row>
    <x:row r="293">
      <x:c r="A293" t="n">
        <x:f>3</x:f>
        <x:v>3</x:v>
      </x:c>
      <x:c r="B293" t="n">
        <x:f>ACE_Input!A53</x:f>
        <x:v>48</x:v>
      </x:c>
      <x:c r="C293" s="18" t="n">
        <x:f>MOD(Settings!$B$17*(C292),Settings!$B$18)</x:f>
        <x:v>1784318370</x:v>
      </x:c>
      <x:c r="D293" s="18" t="n">
        <x:f>MAX(C293,1)/Settings!$B$18</x:f>
        <x:v>0.8308879895279594</x:v>
      </x:c>
      <x:c r="E293" s="18" t="n">
        <x:f>F293-F292</x:f>
        <x:v>5</x:v>
      </x:c>
      <x:c r="F293" s="18" t="n">
        <x:f>ACE_Input!D53</x:f>
        <x:v>369</x:v>
      </x:c>
      <x:c r="G293" s="18" t="n">
        <x:f>MOD(Settings!$B$17*(G292),Settings!$B$18)</x:f>
        <x:v>638483547</x:v>
      </x:c>
      <x:c r="H293" s="18" t="n">
        <x:f>MAX(G293,1)/Settings!$B$18</x:f>
        <x:v>0.29731707055928047</x:v>
      </x:c>
      <x:c r="I293" s="18" t="n">
        <x:f>-ACE_Input!W53*LN(H293)</x:f>
        <x:v>4.851824527978063</x:v>
      </x:c>
      <x:c r="J293" s="18" t="n">
        <x:f>-ACE_Input!X53*LN(H293)</x:f>
        <x:v>14.555473583934187</x:v>
      </x:c>
      <x:c r="K293" s="18" t="n">
        <x:f>ACE_Input!U53</x:f>
        <x:v>300</x:v>
      </x:c>
      <x:c r="L293" s="18" t="n">
        <x:f>K293*ACE_Input!V53</x:f>
        <x:v>75</x:v>
      </x:c>
    </x:row>
    <x:row r="294">
      <x:c r="A294" t="n">
        <x:f>3</x:f>
        <x:v>3</x:v>
      </x:c>
      <x:c r="B294" t="n">
        <x:f>ACE_Input!A54</x:f>
        <x:v>49</x:v>
      </x:c>
      <x:c r="C294" s="18" t="n">
        <x:f>MOD(Settings!$B$17*(C293),Settings!$B$18)</x:f>
        <x:v>1577197882</x:v>
      </x:c>
      <x:c r="D294" s="18" t="n">
        <x:f>MAX(C294,1)/Settings!$B$18</x:f>
        <x:v>0.7344399964131602</x:v>
      </x:c>
      <x:c r="E294" s="18" t="n">
        <x:f>F294-F293</x:f>
        <x:v>5</x:v>
      </x:c>
      <x:c r="F294" s="18" t="n">
        <x:f>ACE_Input!D54</x:f>
        <x:v>374</x:v>
      </x:c>
      <x:c r="G294" s="18" t="n">
        <x:f>MOD(Settings!$B$17*(G293),Settings!$B$18)</x:f>
        <x:v>17190370</x:v>
      </x:c>
      <x:c r="H294" s="18" t="n">
        <x:f>MAX(G294,1)/Settings!$B$18</x:f>
        <x:v>0.008004889827223909</x:v>
      </x:c>
      <x:c r="I294" s="18" t="n">
        <x:f>-ACE_Input!W54*LN(H294)</x:f>
        <x:v>19.31081078249324</x:v>
      </x:c>
      <x:c r="J294" s="18" t="n">
        <x:f>-ACE_Input!X54*LN(H294)</x:f>
        <x:v>57.93243234747972</x:v>
      </x:c>
      <x:c r="K294" s="18" t="n">
        <x:f>ACE_Input!U54</x:f>
        <x:v>300</x:v>
      </x:c>
      <x:c r="L294" s="18" t="n">
        <x:f>K294*ACE_Input!V54</x:f>
        <x:v>75</x:v>
      </x:c>
    </x:row>
    <x:row r="295">
      <x:c r="A295" t="n">
        <x:f>3</x:f>
        <x:v>3</x:v>
      </x:c>
      <x:c r="B295" t="n">
        <x:f>ACE_Input!A55</x:f>
        <x:v>50</x:v>
      </x:c>
      <x:c r="C295" s="18" t="n">
        <x:f>MOD(Settings!$B$17*(C294),Settings!$B$18)</x:f>
        <x:v>1574147853</x:v>
      </x:c>
      <x:c r="D295" s="18" t="n">
        <x:f>MAX(C295,1)/Settings!$B$18</x:f>
        <x:v>0.7330197159820329</x:v>
      </x:c>
      <x:c r="E295" s="18" t="n">
        <x:f>F295-F294</x:f>
        <x:v>5</x:v>
      </x:c>
      <x:c r="F295" s="18" t="n">
        <x:f>ACE_Input!D55</x:f>
        <x:v>379</x:v>
      </x:c>
      <x:c r="G295" s="18" t="n">
        <x:f>MOD(Settings!$B$17*(G294),Settings!$B$18)</x:f>
        <x:v>1155739892</x:v>
      </x:c>
      <x:c r="H295" s="18" t="n">
        <x:f>MAX(G295,1)/Settings!$B$18</x:f>
        <x:v>0.5381833261522386</x:v>
      </x:c>
      <x:c r="I295" s="18" t="n">
        <x:f>-ACE_Input!W55*LN(H295)</x:f>
        <x:v>2.4782240877372668</x:v>
      </x:c>
      <x:c r="J295" s="18" t="n">
        <x:f>-ACE_Input!X55*LN(H295)</x:f>
        <x:v>7.4346722632118</x:v>
      </x:c>
      <x:c r="K295" s="18" t="n">
        <x:f>ACE_Input!U55</x:f>
        <x:v>300</x:v>
      </x:c>
      <x:c r="L295" s="18" t="n">
        <x:f>K295*ACE_Input!V55</x:f>
        <x:v>75</x:v>
      </x:c>
    </x:row>
    <x:row r="296">
      <x:c r="A296" t="n">
        <x:f>3</x:f>
        <x:v>3</x:v>
      </x:c>
      <x:c r="B296" t="n">
        <x:f>ACE_Input!A56</x:f>
        <x:v>51</x:v>
      </x:c>
      <x:c r="C296" s="18" t="n">
        <x:f>MOD(Settings!$B$17*(C295),Settings!$B$18)</x:f>
        <x:v>1851917978</x:v>
      </x:c>
      <x:c r="D296" s="18" t="n">
        <x:f>MAX(C296,1)/Settings!$B$18</x:f>
        <x:v>0.8623665100253962</x:v>
      </x:c>
      <x:c r="E296" s="18" t="n">
        <x:f>F296-F295</x:f>
        <x:v>5</x:v>
      </x:c>
      <x:c r="F296" s="18" t="n">
        <x:f>ACE_Input!D56</x:f>
        <x:v>384</x:v>
      </x:c>
      <x:c r="G296" s="18" t="n">
        <x:f>MOD(Settings!$B$17*(G295),Settings!$B$18)</x:f>
        <x:v>530777729</x:v>
      </x:c>
      <x:c r="H296" s="18" t="n">
        <x:f>MAX(G296,1)/Settings!$B$18</x:f>
        <x:v>0.24716264067551244</x:v>
      </x:c>
      <x:c r="I296" s="18" t="n">
        <x:f>-ACE_Input!W56*LN(H296)</x:f>
        <x:v>5.590834779093249</x:v>
      </x:c>
      <x:c r="J296" s="18" t="n">
        <x:f>-ACE_Input!X56*LN(H296)</x:f>
        <x:v>16.772504337279745</x:v>
      </x:c>
      <x:c r="K296" s="18" t="n">
        <x:f>ACE_Input!U56</x:f>
        <x:v>300</x:v>
      </x:c>
      <x:c r="L296" s="18" t="n">
        <x:f>K296*ACE_Input!V56</x:f>
        <x:v>75</x:v>
      </x:c>
    </x:row>
    <x:row r="297">
      <x:c r="A297" t="n">
        <x:f>3</x:f>
        <x:v>3</x:v>
      </x:c>
      <x:c r="B297" t="n">
        <x:f>ACE_Input!A57</x:f>
        <x:v>52</x:v>
      </x:c>
      <x:c r="C297" s="18" t="n">
        <x:f>MOD(Settings!$B$17*(C296),Settings!$B$18)</x:f>
        <x:v>1704960275</x:v>
      </x:c>
      <x:c r="D297" s="18" t="n">
        <x:f>MAX(C297,1)/Settings!$B$18</x:f>
        <x:v>0.7939339968347615</x:v>
      </x:c>
      <x:c r="E297" s="18" t="n">
        <x:f>F297-F296</x:f>
        <x:v>5</x:v>
      </x:c>
      <x:c r="F297" s="18" t="n">
        <x:f>ACE_Input!D57</x:f>
        <x:v>389</x:v>
      </x:c>
      <x:c r="G297" s="18" t="n">
        <x:f>MOD(Settings!$B$17*(G296),Settings!$B$18)</x:f>
        <x:v>134221665</x:v>
      </x:c>
      <x:c r="H297" s="18" t="n">
        <x:f>MAX(G297,1)/Settings!$B$18</x:f>
        <x:v>0.06250183333759282</x:v>
      </x:c>
      <x:c r="I297" s="18" t="n">
        <x:f>-ACE_Input!W57*LN(H297)</x:f>
        <x:v>11.090237557074047</x:v>
      </x:c>
      <x:c r="J297" s="18" t="n">
        <x:f>-ACE_Input!X57*LN(H297)</x:f>
        <x:v>33.27071267122214</x:v>
      </x:c>
      <x:c r="K297" s="18" t="n">
        <x:f>ACE_Input!U57</x:f>
        <x:v>300</x:v>
      </x:c>
      <x:c r="L297" s="18" t="n">
        <x:f>K297*ACE_Input!V57</x:f>
        <x:v>75</x:v>
      </x:c>
    </x:row>
    <x:row r="298">
      <x:c r="A298" t="n">
        <x:f>3</x:f>
        <x:v>3</x:v>
      </x:c>
      <x:c r="B298" t="n">
        <x:f>ACE_Input!A58</x:f>
        <x:v>53</x:v>
      </x:c>
      <x:c r="C298" s="18" t="n">
        <x:f>MOD(Settings!$B$17*(C297),Settings!$B$18)</x:f>
        <x:v>1393040004</x:v>
      </x:c>
      <x:c r="D298" s="18" t="n">
        <x:f>MAX(C298,1)/Settings!$B$18</x:f>
        <x:v>0.6486848018358856</x:v>
      </x:c>
      <x:c r="E298" s="18" t="n">
        <x:f>F298-F297</x:f>
        <x:v>5</x:v>
      </x:c>
      <x:c r="F298" s="18" t="n">
        <x:f>ACE_Input!D58</x:f>
        <x:v>394</x:v>
      </x:c>
      <x:c r="G298" s="18" t="n">
        <x:f>MOD(Settings!$B$17*(G297),Settings!$B$18)</x:f>
        <x:v>1005694305</x:v>
      </x:c>
      <x:c r="H298" s="18" t="n">
        <x:f>MAX(G298,1)/Settings!$B$18</x:f>
        <x:v>0.4683129049224373</x:v>
      </x:c>
      <x:c r="I298" s="18" t="n">
        <x:f>-ACE_Input!W58*LN(H298)</x:f>
        <x:v>3.0344744248657984</x:v>
      </x:c>
      <x:c r="J298" s="18" t="n">
        <x:f>-ACE_Input!X58*LN(H298)</x:f>
        <x:v>9.103423274597395</x:v>
      </x:c>
      <x:c r="K298" s="18" t="n">
        <x:f>ACE_Input!U58</x:f>
        <x:v>300</x:v>
      </x:c>
      <x:c r="L298" s="18" t="n">
        <x:f>K298*ACE_Input!V58</x:f>
        <x:v>75</x:v>
      </x:c>
    </x:row>
    <x:row r="299">
      <x:c r="A299" t="n">
        <x:f>3</x:f>
        <x:v>3</x:v>
      </x:c>
      <x:c r="B299" t="n">
        <x:f>ACE_Input!A59</x:f>
        <x:v>54</x:v>
      </x:c>
      <x:c r="C299" s="18" t="n">
        <x:f>MOD(Settings!$B$17*(C298),Settings!$B$18)</x:f>
        <x:v>956627634</x:v>
      </x:c>
      <x:c r="D299" s="18" t="n">
        <x:f>MAX(C299,1)/Settings!$B$18</x:f>
        <x:v>0.4454644557300324</x:v>
      </x:c>
      <x:c r="E299" s="18" t="n">
        <x:f>F299-F298</x:f>
        <x:v>5</x:v>
      </x:c>
      <x:c r="F299" s="18" t="n">
        <x:f>ACE_Input!D59</x:f>
        <x:v>399</x:v>
      </x:c>
      <x:c r="G299" s="18" t="n">
        <x:f>MOD(Settings!$B$17*(G298),Settings!$B$18)</x:f>
        <x:v>2007882245</x:v>
      </x:c>
      <x:c r="H299" s="18" t="n">
        <x:f>MAX(G299,1)/Settings!$B$18</x:f>
        <x:v>0.9349930314044436</x:v>
      </x:c>
      <x:c r="I299" s="18" t="n">
        <x:f>-ACE_Input!W59*LN(H299)</x:f>
        <x:v>0.26886481105839993</x:v>
      </x:c>
      <x:c r="J299" s="18" t="n">
        <x:f>-ACE_Input!X59*LN(H299)</x:f>
        <x:v>0.8065944331751997</x:v>
      </x:c>
      <x:c r="K299" s="18" t="n">
        <x:f>ACE_Input!U59</x:f>
        <x:v>300</x:v>
      </x:c>
      <x:c r="L299" s="18" t="n">
        <x:f>K299*ACE_Input!V59</x:f>
        <x:v>75</x:v>
      </x:c>
    </x:row>
    <x:row r="300">
      <x:c r="A300" t="n">
        <x:f>3</x:f>
        <x:v>3</x:v>
      </x:c>
      <x:c r="B300" t="n">
        <x:f>ACE_Input!A60</x:f>
        <x:v>55</x:v>
      </x:c>
      <x:c r="C300" s="18" t="n">
        <x:f>MOD(Settings!$B$17*(C299),Settings!$B$18)</x:f>
        <x:v>1978063196</x:v>
      </x:c>
      <x:c r="D300" s="18" t="n">
        <x:f>MAX(C300,1)/Settings!$B$18</x:f>
        <x:v>0.9211074546543451</x:v>
      </x:c>
      <x:c r="E300" s="18" t="n">
        <x:f>F300-F299</x:f>
        <x:v>5</x:v>
      </x:c>
      <x:c r="F300" s="18" t="n">
        <x:f>ACE_Input!D60</x:f>
        <x:v>404</x:v>
      </x:c>
      <x:c r="G300" s="18" t="n">
        <x:f>MOD(Settings!$B$17*(G299),Settings!$B$18)</x:f>
        <x:v>918862757</x:v>
      </x:c>
      <x:c r="H300" s="18" t="n">
        <x:f>MAX(G300,1)/Settings!$B$18</x:f>
        <x:v>0.427878814483005</x:v>
      </x:c>
      <x:c r="I300" s="18" t="n">
        <x:f>-ACE_Input!W60*LN(H300)</x:f>
        <x:v>3.3956610688975655</x:v>
      </x:c>
      <x:c r="J300" s="18" t="n">
        <x:f>-ACE_Input!X60*LN(H300)</x:f>
        <x:v>10.186983206692696</x:v>
      </x:c>
      <x:c r="K300" s="18" t="n">
        <x:f>ACE_Input!U60</x:f>
        <x:v>300</x:v>
      </x:c>
      <x:c r="L300" s="18" t="n">
        <x:f>K300*ACE_Input!V60</x:f>
        <x:v>75</x:v>
      </x:c>
    </x:row>
    <x:row r="301">
      <x:c r="A301" t="n">
        <x:f>3</x:f>
        <x:v>3</x:v>
      </x:c>
      <x:c r="B301" t="n">
        <x:f>ACE_Input!A61</x:f>
        <x:v>56</x:v>
      </x:c>
      <x:c r="C301" s="18" t="n">
        <x:f>MOD(Settings!$B$17*(C300),Settings!$B$18)</x:f>
        <x:v>113795965</x:v>
      </x:c>
      <x:c r="D301" s="18" t="n">
        <x:f>MAX(C301,1)/Settings!$B$18</x:f>
        <x:v>0.05299037557700201</x:v>
      </x:c>
      <x:c r="E301" s="18" t="n">
        <x:f>F301-F300</x:f>
        <x:v>5</x:v>
      </x:c>
      <x:c r="F301" s="18" t="n">
        <x:f>ACE_Input!D61</x:f>
        <x:v>409</x:v>
      </x:c>
      <x:c r="G301" s="18" t="n">
        <x:f>MOD(Settings!$B$17*(G300),Settings!$B$18)</x:f>
        <x:v>771451322</x:v>
      </x:c>
      <x:c r="H301" s="18" t="n">
        <x:f>MAX(G301,1)/Settings!$B$18</x:f>
        <x:v>0.3592350158650591</x:v>
      </x:c>
      <x:c r="I301" s="18" t="n">
        <x:f>-ACE_Input!W61*LN(H301)</x:f>
        <x:v>4.095113857538801</x:v>
      </x:c>
      <x:c r="J301" s="18" t="n">
        <x:f>-ACE_Input!X61*LN(H301)</x:f>
        <x:v>12.285341572616403</x:v>
      </x:c>
      <x:c r="K301" s="18" t="n">
        <x:f>ACE_Input!U61</x:f>
        <x:v>300</x:v>
      </x:c>
      <x:c r="L301" s="18" t="n">
        <x:f>K301*ACE_Input!V61</x:f>
        <x:v>75</x:v>
      </x:c>
    </x:row>
    <x:row r="302">
      <x:c r="A302" t="n">
        <x:f>3</x:f>
        <x:v>3</x:v>
      </x:c>
      <x:c r="B302" t="n">
        <x:f>ACE_Input!A62</x:f>
        <x:v>57</x:v>
      </x:c>
      <x:c r="C302" s="18" t="n">
        <x:f>MOD(Settings!$B$17*(C301),Settings!$B$18)</x:f>
        <x:v>1308337925</x:v>
      </x:c>
      <x:c r="D302" s="18" t="n">
        <x:f>MAX(C302,1)/Settings!$B$18</x:f>
        <x:v>0.609242322672737</x:v>
      </x:c>
      <x:c r="E302" s="18" t="n">
        <x:f>F302-F301</x:f>
        <x:v>5</x:v>
      </x:c>
      <x:c r="F302" s="18" t="n">
        <x:f>ACE_Input!D62</x:f>
        <x:v>414</x:v>
      </x:c>
      <x:c r="G302" s="18" t="n">
        <x:f>MOD(Settings!$B$17*(G301),Settings!$B$18)</x:f>
        <x:v>1423591915</x:v>
      </x:c>
      <x:c r="H302" s="18" t="n">
        <x:f>MAX(G302,1)/Settings!$B$18</x:f>
        <x:v>0.662911644048482</x:v>
      </x:c>
      <x:c r="I302" s="18" t="n">
        <x:f>-ACE_Input!W62*LN(H302)</x:f>
        <x:v>1.6444542582891872</x:v>
      </x:c>
      <x:c r="J302" s="18" t="n">
        <x:f>-ACE_Input!X62*LN(H302)</x:f>
        <x:v>4.933362774867562</x:v>
      </x:c>
      <x:c r="K302" s="18" t="n">
        <x:f>ACE_Input!U62</x:f>
        <x:v>300</x:v>
      </x:c>
      <x:c r="L302" s="18" t="n">
        <x:f>K302*ACE_Input!V62</x:f>
        <x:v>75</x:v>
      </x:c>
    </x:row>
    <x:row r="303">
      <x:c r="A303" t="n">
        <x:f>3</x:f>
        <x:v>3</x:v>
      </x:c>
      <x:c r="B303" t="n">
        <x:f>ACE_Input!A63</x:f>
        <x:v>58</x:v>
      </x:c>
      <x:c r="C303" s="18" t="n">
        <x:f>MOD(Settings!$B$17*(C302),Settings!$B$18)</x:f>
        <x:v>1150443842</x:v>
      </x:c>
      <x:c r="D303" s="18" t="n">
        <x:f>MAX(C303,1)/Settings!$B$18</x:f>
        <x:v>0.5357171606904442</x:v>
      </x:c>
      <x:c r="E303" s="18" t="n">
        <x:f>F303-F302</x:f>
        <x:v>5</x:v>
      </x:c>
      <x:c r="F303" s="18" t="n">
        <x:f>ACE_Input!D63</x:f>
        <x:v>419</x:v>
      </x:c>
      <x:c r="G303" s="18" t="n">
        <x:f>MOD(Settings!$B$17*(G302),Settings!$B$18)</x:f>
        <x:v>1194004178</x:v>
      </x:c>
      <x:c r="H303" s="18" t="n">
        <x:f>MAX(G303,1)/Settings!$B$18</x:f>
        <x:v>0.5560015228372074</x:v>
      </x:c>
      <x:c r="I303" s="18" t="n">
        <x:f>-ACE_Input!W63*LN(H303)</x:f>
        <x:v>2.3479369832778594</x:v>
      </x:c>
      <x:c r="J303" s="18" t="n">
        <x:f>-ACE_Input!X63*LN(H303)</x:f>
        <x:v>7.043810949833578</x:v>
      </x:c>
      <x:c r="K303" s="18" t="n">
        <x:f>ACE_Input!U63</x:f>
        <x:v>300</x:v>
      </x:c>
      <x:c r="L303" s="18" t="n">
        <x:f>K303*ACE_Input!V63</x:f>
        <x:v>75</x:v>
      </x:c>
    </x:row>
    <x:row r="304">
      <x:c r="A304" t="n">
        <x:f>3</x:f>
        <x:v>3</x:v>
      </x:c>
      <x:c r="B304" t="n">
        <x:f>ACE_Input!A64</x:f>
        <x:v>59</x:v>
      </x:c>
      <x:c r="C304" s="18" t="n">
        <x:f>MOD(Settings!$B$17*(C303),Settings!$B$18)</x:f>
        <x:v>1714378553</x:v>
      </x:c>
      <x:c r="D304" s="18" t="n">
        <x:f>MAX(C304,1)/Settings!$B$18</x:f>
        <x:v>0.7983197242945059</x:v>
      </x:c>
      <x:c r="E304" s="18" t="n">
        <x:f>F304-F303</x:f>
        <x:v>5</x:v>
      </x:c>
      <x:c r="F304" s="18" t="n">
        <x:f>ACE_Input!D64</x:f>
        <x:v>424</x:v>
      </x:c>
      <x:c r="G304" s="18" t="n">
        <x:f>MOD(Settings!$B$17*(G303),Settings!$B$18)</x:f>
        <x:v>1541022078</x:v>
      </x:c>
      <x:c r="H304" s="18" t="n">
        <x:f>MAX(G304,1)/Settings!$B$18</x:f>
        <x:v>0.7175943249452833</x:v>
      </x:c>
      <x:c r="I304" s="18" t="n">
        <x:f>-ACE_Input!W64*LN(H304)</x:f>
        <x:v>1.3274035066021375</x:v>
      </x:c>
      <x:c r="J304" s="18" t="n">
        <x:f>-ACE_Input!X64*LN(H304)</x:f>
        <x:v>3.9822105198064124</x:v>
      </x:c>
      <x:c r="K304" s="18" t="n">
        <x:f>ACE_Input!U64</x:f>
        <x:v>300</x:v>
      </x:c>
      <x:c r="L304" s="18" t="n">
        <x:f>K304*ACE_Input!V64</x:f>
        <x:v>75</x:v>
      </x:c>
    </x:row>
    <x:row r="305">
      <x:c r="A305" t="n">
        <x:f>3</x:f>
        <x:v>3</x:v>
      </x:c>
      <x:c r="B305" t="n">
        <x:f>ACE_Input!A65</x:f>
        <x:v>60</x:v>
      </x:c>
      <x:c r="C305" s="18" t="n">
        <x:f>MOD(Settings!$B$17*(C304),Settings!$B$18)</x:f>
        <x:v>772248472</x:v>
      </x:c>
      <x:c r="D305" s="18" t="n">
        <x:f>MAX(C305,1)/Settings!$B$18</x:f>
        <x:v>0.35960621776040935</x:v>
      </x:c>
      <x:c r="E305" s="18" t="n">
        <x:f>F305-F304</x:f>
        <x:v>5</x:v>
      </x:c>
      <x:c r="F305" s="18" t="n">
        <x:f>ACE_Input!D65</x:f>
        <x:v>429</x:v>
      </x:c>
      <x:c r="G305" s="18" t="n">
        <x:f>MOD(Settings!$B$17*(G304),Settings!$B$18)</x:f>
        <x:v>1305282126</x:v>
      </x:c>
      <x:c r="H305" s="18" t="n">
        <x:f>MAX(G305,1)/Settings!$B$18</x:f>
        <x:v>0.6078193553759806</x:v>
      </x:c>
      <x:c r="I305" s="18" t="n">
        <x:f>-ACE_Input!W65*LN(H305)</x:f>
        <x:v>1.9915102161247833</x:v>
      </x:c>
      <x:c r="J305" s="18" t="n">
        <x:f>-ACE_Input!X65*LN(H305)</x:f>
        <x:v>5.974530648374349</x:v>
      </x:c>
      <x:c r="K305" s="18" t="n">
        <x:f>ACE_Input!U65</x:f>
        <x:v>300</x:v>
      </x:c>
      <x:c r="L305" s="18" t="n">
        <x:f>K305*ACE_Input!V65</x:f>
        <x:v>75</x:v>
      </x:c>
    </x:row>
    <x:row r="306">
      <x:c r="A306" t="n">
        <x:f>3</x:f>
        <x:v>3</x:v>
      </x:c>
      <x:c r="B306" t="n">
        <x:f>ACE_Input!A66</x:f>
        <x:v>61</x:v>
      </x:c>
      <x:c r="C306" s="18" t="n">
        <x:f>MOD(Settings!$B$17*(C305),Settings!$B$18)</x:f>
        <x:v>1936390083</x:v>
      </x:c>
      <x:c r="D306" s="18" t="n">
        <x:f>MAX(C306,1)/Settings!$B$18</x:f>
        <x:v>0.9017018991996077</x:v>
      </x:c>
      <x:c r="E306" s="18" t="n">
        <x:f>F306-F305</x:f>
        <x:v>5</x:v>
      </x:c>
      <x:c r="F306" s="18" t="n">
        <x:f>ACE_Input!D66</x:f>
        <x:v>434</x:v>
      </x:c>
      <x:c r="G306" s="18" t="n">
        <x:f>MOD(Settings!$B$17*(G305),Settings!$B$18)</x:f>
        <x:v>1331237577</x:v>
      </x:c>
      <x:c r="H306" s="18" t="n">
        <x:f>MAX(G306,1)/Settings!$B$18</x:f>
        <x:v>0.6199058041069218</x:v>
      </x:c>
      <x:c r="I306" s="18" t="n">
        <x:f>-ACE_Input!W66*LN(H306)</x:f>
        <x:v>1.912750965380647</x:v>
      </x:c>
      <x:c r="J306" s="18" t="n">
        <x:f>-ACE_Input!X66*LN(H306)</x:f>
        <x:v>5.73825289614194</x:v>
      </x:c>
      <x:c r="K306" s="18" t="n">
        <x:f>ACE_Input!U66</x:f>
        <x:v>300</x:v>
      </x:c>
      <x:c r="L306" s="18" t="n">
        <x:f>K306*ACE_Input!V66</x:f>
        <x:v>75</x:v>
      </x:c>
    </x:row>
    <x:row r="307">
      <x:c r="A307" t="n">
        <x:f>3</x:f>
        <x:v>3</x:v>
      </x:c>
      <x:c r="B307" t="n">
        <x:f>ACE_Input!A67</x:f>
        <x:v>62</x:v>
      </x:c>
      <x:c r="C307" s="18" t="n">
        <x:f>MOD(Settings!$B$17*(C306),Settings!$B$18)</x:f>
        <x:v>1940938343</x:v>
      </x:c>
      <x:c r="D307" s="18" t="n">
        <x:f>MAX(C307,1)/Settings!$B$18</x:f>
        <x:v>0.9038198478072043</x:v>
      </x:c>
      <x:c r="E307" s="18" t="n">
        <x:f>F307-F306</x:f>
        <x:v>5</x:v>
      </x:c>
      <x:c r="F307" s="18" t="n">
        <x:f>ACE_Input!D67</x:f>
        <x:v>439</x:v>
      </x:c>
      <x:c r="G307" s="18" t="n">
        <x:f>MOD(Settings!$B$17*(G306),Settings!$B$18)</x:f>
        <x:v>1625322193</x:v>
      </x:c>
      <x:c r="H307" s="18" t="n">
        <x:f>MAX(G307,1)/Settings!$B$18</x:f>
        <x:v>0.7568496250346534</x:v>
      </x:c>
      <x:c r="I307" s="18" t="n">
        <x:f>-ACE_Input!W67*LN(H307)</x:f>
        <x:v>1.114362764810256</x:v>
      </x:c>
      <x:c r="J307" s="18" t="n">
        <x:f>-ACE_Input!X67*LN(H307)</x:f>
        <x:v>3.3430882944307685</x:v>
      </x:c>
      <x:c r="K307" s="18" t="n">
        <x:f>ACE_Input!U67</x:f>
        <x:v>300</x:v>
      </x:c>
      <x:c r="L307" s="18" t="n">
        <x:f>K307*ACE_Input!V67</x:f>
        <x:v>75</x:v>
      </x:c>
    </x:row>
    <x:row r="308">
      <x:c r="A308" t="n">
        <x:f>3</x:f>
        <x:v>3</x:v>
      </x:c>
      <x:c r="B308" t="n">
        <x:f>ACE_Input!A68</x:f>
        <x:v>63</x:v>
      </x:c>
      <x:c r="C308" s="18" t="n">
        <x:f>MOD(Settings!$B$17*(C307),Settings!$B$18)</x:f>
        <x:v>1074132871</x:v>
      </x:c>
      <x:c r="D308" s="18" t="n">
        <x:f>MAX(C308,1)/Settings!$B$18</x:f>
        <x:v>0.5001820956823333</x:v>
      </x:c>
      <x:c r="E308" s="18" t="n">
        <x:f>F308-F307</x:f>
        <x:v>5</x:v>
      </x:c>
      <x:c r="F308" s="18" t="n">
        <x:f>ACE_Input!D68</x:f>
        <x:v>444</x:v>
      </x:c>
      <x:c r="G308" s="18" t="n">
        <x:f>MOD(Settings!$B$17*(G307),Settings!$B$18)</x:f>
        <x:v>798107911</x:v>
      </x:c>
      <x:c r="H308" s="18" t="n">
        <x:f>MAX(G308,1)/Settings!$B$18</x:f>
        <x:v>0.37164795741981266</x:v>
      </x:c>
      <x:c r="I308" s="18" t="n">
        <x:f>-ACE_Input!W68*LN(H308)</x:f>
        <x:v>3.959232895215359</x:v>
      </x:c>
      <x:c r="J308" s="18" t="n">
        <x:f>-ACE_Input!X68*LN(H308)</x:f>
        <x:v>11.877698685646077</x:v>
      </x:c>
      <x:c r="K308" s="18" t="n">
        <x:f>ACE_Input!U68</x:f>
        <x:v>300</x:v>
      </x:c>
      <x:c r="L308" s="18" t="n">
        <x:f>K308*ACE_Input!V68</x:f>
        <x:v>75</x:v>
      </x:c>
    </x:row>
    <x:row r="309">
      <x:c r="A309" t="n">
        <x:f>3</x:f>
        <x:v>3</x:v>
      </x:c>
      <x:c r="B309" t="n">
        <x:f>ACE_Input!A69</x:f>
        <x:v>64</x:v>
      </x:c>
      <x:c r="C309" s="18" t="n">
        <x:f>MOD(Settings!$B$17*(C308),Settings!$B$18)</x:f>
        <x:v>1203626215</x:v>
      </x:c>
      <x:c r="D309" s="18" t="n">
        <x:f>MAX(C309,1)/Settings!$B$18</x:f>
        <x:v>0.5604821329752365</x:v>
      </x:c>
      <x:c r="E309" s="18" t="n">
        <x:f>F309-F308</x:f>
        <x:v>5</x:v>
      </x:c>
      <x:c r="F309" s="18" t="n">
        <x:f>ACE_Input!D69</x:f>
        <x:v>449</x:v>
      </x:c>
      <x:c r="G309" s="18" t="n">
        <x:f>MOD(Settings!$B$17*(G308),Settings!$B$18)</x:f>
        <x:v>616801015</x:v>
      </x:c>
      <x:c r="H309" s="18" t="n">
        <x:f>MAX(G309,1)/Settings!$B$18</x:f>
        <x:v>0.2872203547913676</x:v>
      </x:c>
      <x:c r="I309" s="18" t="n">
        <x:f>-ACE_Input!W69*LN(H309)</x:f>
        <x:v>4.990022284361843</x:v>
      </x:c>
      <x:c r="J309" s="18" t="n">
        <x:f>-ACE_Input!X69*LN(H309)</x:f>
        <x:v>14.97006685308553</x:v>
      </x:c>
      <x:c r="K309" s="18" t="n">
        <x:f>ACE_Input!U69</x:f>
        <x:v>300</x:v>
      </x:c>
      <x:c r="L309" s="18" t="n">
        <x:f>K309*ACE_Input!V69</x:f>
        <x:v>75</x:v>
      </x:c>
    </x:row>
    <x:row r="310">
      <x:c r="A310" t="n">
        <x:f>3</x:f>
        <x:v>3</x:v>
      </x:c>
      <x:c r="B310" t="n">
        <x:f>ACE_Input!A70</x:f>
        <x:v>65</x:v>
      </x:c>
      <x:c r="C310" s="18" t="n">
        <x:f>MOD(Settings!$B$17*(C309),Settings!$B$18)</x:f>
        <x:v>49840765</x:v>
      </x:c>
      <x:c r="D310" s="18" t="n">
        <x:f>MAX(C310,1)/Settings!$B$18</x:f>
        <x:v>0.02320891480111001</x:v>
      </x:c>
      <x:c r="E310" s="18" t="n">
        <x:f>F310-F309</x:f>
        <x:v>5</x:v>
      </x:c>
      <x:c r="F310" s="18" t="n">
        <x:f>ACE_Input!D70</x:f>
        <x:v>454</x:v>
      </x:c>
      <x:c r="G310" s="18" t="n">
        <x:f>MOD(Settings!$B$17*(G309),Settings!$B$18)</x:f>
        <x:v>671095036</x:v>
      </x:c>
      <x:c r="H310" s="18" t="n">
        <x:f>MAX(G310,1)/Settings!$B$18</x:f>
        <x:v>0.31250297851511416</x:v>
      </x:c>
      <x:c r="I310" s="18" t="n">
        <x:f>-ACE_Input!W70*LN(H310)</x:f>
        <x:v>4.65256511441095</x:v>
      </x:c>
      <x:c r="J310" s="18" t="n">
        <x:f>-ACE_Input!X70*LN(H310)</x:f>
        <x:v>13.95769534323285</x:v>
      </x:c>
      <x:c r="K310" s="18" t="n">
        <x:f>ACE_Input!U70</x:f>
        <x:v>300</x:v>
      </x:c>
      <x:c r="L310" s="18" t="n">
        <x:f>K310*ACE_Input!V70</x:f>
        <x:v>75</x:v>
      </x:c>
    </x:row>
    <x:row r="311">
      <x:c r="A311" t="n">
        <x:f>3</x:f>
        <x:v>3</x:v>
      </x:c>
      <x:c r="B311" t="n">
        <x:f>ACE_Input!A71</x:f>
        <x:v>66</x:v>
      </x:c>
      <x:c r="C311" s="18" t="n">
        <x:f>MOD(Settings!$B$17*(C310),Settings!$B$18)</x:f>
        <x:v>155115025</x:v>
      </x:c>
      <x:c r="D311" s="18" t="n">
        <x:f>MAX(C311,1)/Settings!$B$18</x:f>
        <x:v>0.07223106225590736</x:v>
      </x:c>
      <x:c r="E311" s="18" t="n">
        <x:f>F311-F310</x:f>
        <x:v>5</x:v>
      </x:c>
      <x:c r="F311" s="18" t="n">
        <x:f>ACE_Input!D71</x:f>
        <x:v>459</x:v>
      </x:c>
      <x:c r="G311" s="18" t="n">
        <x:f>MOD(Settings!$B$17*(G310),Settings!$B$18)</x:f>
        <x:v>510156008</x:v>
      </x:c>
      <x:c r="H311" s="18" t="n">
        <x:f>MAX(G311,1)/Settings!$B$18</x:f>
        <x:v>0.23755990352367978</x:v>
      </x:c>
      <x:c r="I311" s="18" t="n">
        <x:f>-ACE_Input!W71*LN(H311)</x:f>
        <x:v>5.749341847792192</x:v>
      </x:c>
      <x:c r="J311" s="18" t="n">
        <x:f>-ACE_Input!X71*LN(H311)</x:f>
        <x:v>17.248025543376578</x:v>
      </x:c>
      <x:c r="K311" s="18" t="n">
        <x:f>ACE_Input!U71</x:f>
        <x:v>300</x:v>
      </x:c>
      <x:c r="L311" s="18" t="n">
        <x:f>K311*ACE_Input!V71</x:f>
        <x:v>75</x:v>
      </x:c>
    </x:row>
    <x:row r="312">
      <x:c r="A312" t="n">
        <x:f>3</x:f>
        <x:v>3</x:v>
      </x:c>
      <x:c r="B312" t="n">
        <x:f>ACE_Input!A72</x:f>
        <x:v>67</x:v>
      </x:c>
      <x:c r="C312" s="18" t="n">
        <x:f>MOD(Settings!$B$17*(C311),Settings!$B$18)</x:f>
        <x:v>2120561364</x:v>
      </x:c>
      <x:c r="D312" s="18" t="n">
        <x:f>MAX(C312,1)/Settings!$B$18</x:f>
        <x:v>0.9874633350351188</x:v>
      </x:c>
      <x:c r="E312" s="18" t="n">
        <x:f>F312-F311</x:f>
        <x:v>15</x:v>
      </x:c>
      <x:c r="F312" s="18" t="n">
        <x:f>ACE_Input!D72</x:f>
        <x:v>474</x:v>
      </x:c>
      <x:c r="G312" s="18" t="n">
        <x:f>MOD(Settings!$B$17*(G311),Settings!$B$18)</x:f>
        <x:v>1437307632</x:v>
      </x:c>
      <x:c r="H312" s="18" t="n">
        <x:f>MAX(G312,1)/Settings!$B$18</x:f>
        <x:v>0.6692985224860247</x:v>
      </x:c>
      <x:c r="I312" s="18" t="n">
        <x:f>-ACE_Input!W72*LN(H312)</x:f>
        <x:v>1.6061003857164524</x:v>
      </x:c>
      <x:c r="J312" s="18" t="n">
        <x:f>-ACE_Input!X72*LN(H312)</x:f>
        <x:v>4.8183011571493575</x:v>
      </x:c>
      <x:c r="K312" s="18" t="n">
        <x:f>ACE_Input!U72</x:f>
        <x:v>300</x:v>
      </x:c>
      <x:c r="L312" s="18" t="n">
        <x:f>K312*ACE_Input!V72</x:f>
        <x:v>75</x:v>
      </x:c>
    </x:row>
    <x:row r="313">
      <x:c r="A313" t="n">
        <x:f>3</x:f>
        <x:v>3</x:v>
      </x:c>
      <x:c r="B313" t="n">
        <x:f>ACE_Input!A73</x:f>
        <x:v>68</x:v>
      </x:c>
      <x:c r="C313" s="18" t="n">
        <x:f>MOD(Settings!$B$17*(C312),Settings!$B$18)</x:f>
        <x:v>636239136</x:v>
      </x:c>
      <x:c r="D313" s="18" t="n">
        <x:f>MAX(C313,1)/Settings!$B$18</x:f>
        <x:v>0.29627193524328616</x:v>
      </x:c>
      <x:c r="E313" s="18" t="n">
        <x:f>F313-F312</x:f>
        <x:v>5</x:v>
      </x:c>
      <x:c r="F313" s="18" t="n">
        <x:f>ACE_Input!D73</x:f>
        <x:v>479</x:v>
      </x:c>
      <x:c r="G313" s="18" t="n">
        <x:f>MOD(Settings!$B$17*(G312),Settings!$B$18)</x:f>
        <x:v>1933309568</x:v>
      </x:c>
      <x:c r="H313" s="18" t="n">
        <x:f>MAX(G313,1)/Settings!$B$18</x:f>
        <x:v>0.9002674226184689</x:v>
      </x:c>
      <x:c r="I313" s="18" t="n">
        <x:f>-ACE_Input!W73*LN(H313)</x:f>
        <x:v>0.42025369420525466</x:v>
      </x:c>
      <x:c r="J313" s="18" t="n">
        <x:f>-ACE_Input!X73*LN(H313)</x:f>
        <x:v>1.260761082615764</x:v>
      </x:c>
      <x:c r="K313" s="18" t="n">
        <x:f>ACE_Input!U73</x:f>
        <x:v>300</x:v>
      </x:c>
      <x:c r="L313" s="18" t="n">
        <x:f>K313*ACE_Input!V73</x:f>
        <x:v>75</x:v>
      </x:c>
    </x:row>
    <x:row r="314">
      <x:c r="A314" t="n">
        <x:f>3</x:f>
        <x:v>3</x:v>
      </x:c>
      <x:c r="B314" t="n">
        <x:f>ACE_Input!A74</x:f>
        <x:v>69</x:v>
      </x:c>
      <x:c r="C314" s="18" t="n">
        <x:f>MOD(Settings!$B$17*(C313),Settings!$B$18)</x:f>
        <x:v>950080339</x:v>
      </x:c>
      <x:c r="D314" s="18" t="n">
        <x:f>MAX(C314,1)/Settings!$B$18</x:f>
        <x:v>0.4424156339105291</x:v>
      </x:c>
      <x:c r="E314" s="18" t="n">
        <x:f>F314-F313</x:f>
        <x:v>15</x:v>
      </x:c>
      <x:c r="F314" s="18" t="n">
        <x:f>ACE_Input!D74</x:f>
        <x:v>494</x:v>
      </x:c>
      <x:c r="G314" s="18" t="n">
        <x:f>MOD(Settings!$B$17*(G313),Settings!$B$18)</x:f>
        <x:v>1706330266</x:v>
      </x:c>
      <x:c r="H314" s="18" t="n">
        <x:f>MAX(G314,1)/Settings!$B$18</x:f>
        <x:v>0.7945719486077185</x:v>
      </x:c>
      <x:c r="I314" s="18" t="n">
        <x:f>-ACE_Input!W74*LN(H314)</x:f>
        <x:v>0.9198069550289336</x:v>
      </x:c>
      <x:c r="J314" s="18" t="n">
        <x:f>-ACE_Input!X74*LN(H314)</x:f>
        <x:v>2.759420865086801</x:v>
      </x:c>
      <x:c r="K314" s="18" t="n">
        <x:f>ACE_Input!U74</x:f>
        <x:v>300</x:v>
      </x:c>
      <x:c r="L314" s="18" t="n">
        <x:f>K314*ACE_Input!V74</x:f>
        <x:v>75</x:v>
      </x:c>
    </x:row>
    <x:row r="315">
      <x:c r="A315" t="n">
        <x:f>3</x:f>
        <x:v>3</x:v>
      </x:c>
      <x:c r="B315" t="n">
        <x:f>ACE_Input!A75</x:f>
        <x:v>70</x:v>
      </x:c>
      <x:c r="C315" s="18" t="n">
        <x:f>MOD(Settings!$B$17*(C314),Settings!$B$18)</x:f>
        <x:v>1459342128</x:v>
      </x:c>
      <x:c r="D315" s="18" t="n">
        <x:f>MAX(C315,1)/Settings!$B$18</x:f>
        <x:v>0.67955913426334</x:v>
      </x:c>
      <x:c r="E315" s="18" t="n">
        <x:f>F315-F314</x:f>
        <x:v>5</x:v>
      </x:c>
      <x:c r="F315" s="18" t="n">
        <x:f>ACE_Input!D75</x:f>
        <x:v>499</x:v>
      </x:c>
      <x:c r="G315" s="18" t="n">
        <x:f>MOD(Settings!$B$17*(G314),Settings!$B$18)</x:f>
        <x:v>796158624</x:v>
      </x:c>
      <x:c r="H315" s="18" t="n">
        <x:f>MAX(G315,1)/Settings!$B$18</x:f>
        <x:v>0.37074024992563775</x:v>
      </x:c>
      <x:c r="I315" s="18" t="n">
        <x:f>-ACE_Input!W75*LN(H315)</x:f>
        <x:v>3.9690143862199094</x:v>
      </x:c>
      <x:c r="J315" s="18" t="n">
        <x:f>-ACE_Input!X75*LN(H315)</x:f>
        <x:v>11.907043158659729</x:v>
      </x:c>
      <x:c r="K315" s="18" t="n">
        <x:f>ACE_Input!U75</x:f>
        <x:v>300</x:v>
      </x:c>
      <x:c r="L315" s="18" t="n">
        <x:f>K315*ACE_Input!V75</x:f>
        <x:v>75</x:v>
      </x:c>
    </x:row>
    <x:row r="316">
      <x:c r="A316" t="n">
        <x:f>3</x:f>
        <x:v>3</x:v>
      </x:c>
      <x:c r="B316" t="n">
        <x:f>ACE_Input!A76</x:f>
        <x:v>71</x:v>
      </x:c>
      <x:c r="C316" s="18" t="n">
        <x:f>MOD(Settings!$B$17*(C315),Settings!$B$18)</x:f>
        <x:v>752412909</x:v>
      </x:c>
      <x:c r="D316" s="18" t="n">
        <x:f>MAX(C316,1)/Settings!$B$18</x:f>
        <x:v>0.3503695639550544</x:v>
      </x:c>
      <x:c r="E316" s="18" t="n">
        <x:f>F316-F315</x:f>
        <x:v>5</x:v>
      </x:c>
      <x:c r="F316" s="18" t="n">
        <x:f>ACE_Input!D76</x:f>
        <x:v>504</x:v>
      </x:c>
      <x:c r="G316" s="18" t="n">
        <x:f>MOD(Settings!$B$17*(G315),Settings!$B$18)</x:f>
        <x:v>67389111</x:v>
      </x:c>
      <x:c r="H316" s="18" t="n">
        <x:f>MAX(G316,1)/Settings!$B$18</x:f>
        <x:v>0.03138050019339682</x:v>
      </x:c>
      <x:c r="I316" s="18" t="n">
        <x:f>-ACE_Input!W76*LN(H316)</x:f>
        <x:v>13.846274367701946</x:v>
      </x:c>
      <x:c r="J316" s="18" t="n">
        <x:f>-ACE_Input!X76*LN(H316)</x:f>
        <x:v>41.53882310310584</x:v>
      </x:c>
      <x:c r="K316" s="18" t="n">
        <x:f>ACE_Input!U76</x:f>
        <x:v>300</x:v>
      </x:c>
      <x:c r="L316" s="18" t="n">
        <x:f>K316*ACE_Input!V76</x:f>
        <x:v>75</x:v>
      </x:c>
    </x:row>
    <x:row r="317">
      <x:c r="A317" t="n">
        <x:f>3</x:f>
        <x:v>3</x:v>
      </x:c>
      <x:c r="B317" t="n">
        <x:f>ACE_Input!A77</x:f>
        <x:v>72</x:v>
      </x:c>
      <x:c r="C317" s="18" t="n">
        <x:f>MOD(Settings!$B$17*(C316),Settings!$B$18)</x:f>
        <x:v>1420048027</x:v>
      </x:c>
      <x:c r="D317" s="18" t="n">
        <x:f>MAX(C317,1)/Settings!$B$18</x:f>
        <x:v>0.6612613925995591</x:v>
      </x:c>
      <x:c r="E317" s="18" t="n">
        <x:f>F317-F316</x:f>
        <x:v>5</x:v>
      </x:c>
      <x:c r="F317" s="18" t="n">
        <x:f>ACE_Input!D77</x:f>
        <x:v>509</x:v>
      </x:c>
      <x:c r="G317" s="18" t="n">
        <x:f>MOD(Settings!$B$17*(G316),Settings!$B$18)</x:f>
        <x:v>884906608</x:v>
      </x:c>
      <x:c r="H317" s="18" t="n">
        <x:f>MAX(G317,1)/Settings!$B$18</x:f>
        <x:v>0.4120667504202885</x:v>
      </x:c>
      <x:c r="I317" s="18" t="n">
        <x:f>-ACE_Input!W77*LN(H317)</x:f>
        <x:v>3.546279708689973</x:v>
      </x:c>
      <x:c r="J317" s="18" t="n">
        <x:f>-ACE_Input!X77*LN(H317)</x:f>
        <x:v>10.63883912606992</x:v>
      </x:c>
      <x:c r="K317" s="18" t="n">
        <x:f>ACE_Input!U77</x:f>
        <x:v>300</x:v>
      </x:c>
      <x:c r="L317" s="18" t="n">
        <x:f>K317*ACE_Input!V77</x:f>
        <x:v>75</x:v>
      </x:c>
    </x:row>
    <x:row r="318">
      <x:c r="A318" t="n">
        <x:f>3</x:f>
        <x:v>3</x:v>
      </x:c>
      <x:c r="B318" t="n">
        <x:f>ACE_Input!A78</x:f>
        <x:v>73</x:v>
      </x:c>
      <x:c r="C318" s="18" t="n">
        <x:f>MOD(Settings!$B$17*(C317),Settings!$B$18)</x:f>
        <x:v>1761420678</x:v>
      </x:c>
      <x:c r="D318" s="18" t="n">
        <x:f>MAX(C318,1)/Settings!$B$18</x:f>
        <x:v>0.8202254207898981</x:v>
      </x:c>
      <x:c r="E318" s="18" t="n">
        <x:f>F318-F317</x:f>
        <x:v>5</x:v>
      </x:c>
      <x:c r="F318" s="18" t="n">
        <x:f>ACE_Input!D78</x:f>
        <x:v>514</x:v>
      </x:c>
      <x:c r="G318" s="18" t="n">
        <x:f>MOD(Settings!$B$17*(G317),Settings!$B$18)</x:f>
        <x:v>1301105181</x:v>
      </x:c>
      <x:c r="H318" s="18" t="n">
        <x:f>MAX(G318,1)/Settings!$B$18</x:f>
        <x:v>0.6058743137893613</x:v>
      </x:c>
      <x:c r="I318" s="18" t="n">
        <x:f>-ACE_Input!W78*LN(H318)</x:f>
        <x:v>2.004330869646597</x:v>
      </x:c>
      <x:c r="J318" s="18" t="n">
        <x:f>-ACE_Input!X78*LN(H318)</x:f>
        <x:v>6.012992608939791</x:v>
      </x:c>
      <x:c r="K318" s="18" t="n">
        <x:f>ACE_Input!U78</x:f>
        <x:v>300</x:v>
      </x:c>
      <x:c r="L318" s="18" t="n">
        <x:f>K318*ACE_Input!V78</x:f>
        <x:v>75</x:v>
      </x:c>
    </x:row>
    <x:row r="319">
      <x:c r="A319" t="n">
        <x:f>3</x:f>
        <x:v>3</x:v>
      </x:c>
      <x:c r="B319" t="n">
        <x:f>ACE_Input!A79</x:f>
        <x:v>74</x:v>
      </x:c>
      <x:c r="C319" s="18" t="n">
        <x:f>MOD(Settings!$B$17*(C318),Settings!$B$18)</x:f>
        <x:v>1135261251</x:v>
      </x:c>
      <x:c r="D319" s="18" t="n">
        <x:f>MAX(C319,1)/Settings!$B$18</x:f>
        <x:v>0.528647215817425</x:v>
      </x:c>
      <x:c r="E319" s="18" t="n">
        <x:f>F319-F318</x:f>
        <x:v>5</x:v>
      </x:c>
      <x:c r="F319" s="18" t="n">
        <x:f>ACE_Input!D79</x:f>
        <x:v>519</x:v>
      </x:c>
      <x:c r="G319" s="18" t="n">
        <x:f>MOD(Settings!$B$17*(G318),Settings!$B$18)</x:f>
        <x:v>1996283313</x:v>
      </x:c>
      <x:c r="H319" s="18" t="n">
        <x:f>MAX(G319,1)/Settings!$B$18</x:f>
        <x:v>0.9295918577954135</x:v>
      </x:c>
      <x:c r="I319" s="18" t="n">
        <x:f>-ACE_Input!W79*LN(H319)</x:f>
        <x:v>0.29203860699512435</x:v>
      </x:c>
      <x:c r="J319" s="18" t="n">
        <x:f>-ACE_Input!X79*LN(H319)</x:f>
        <x:v>0.876115820985373</x:v>
      </x:c>
      <x:c r="K319" s="18" t="n">
        <x:f>ACE_Input!U79</x:f>
        <x:v>300</x:v>
      </x:c>
      <x:c r="L319" s="18" t="n">
        <x:f>K319*ACE_Input!V79</x:f>
        <x:v>75</x:v>
      </x:c>
    </x:row>
    <x:row r="320">
      <x:c r="A320" t="n">
        <x:f>3</x:f>
        <x:v>3</x:v>
      </x:c>
      <x:c r="B320" t="n">
        <x:f>ACE_Input!A80</x:f>
        <x:v>75</x:v>
      </x:c>
      <x:c r="C320" s="18" t="n">
        <x:f>MOD(Settings!$B$17*(C319),Settings!$B$18)</x:f>
        <x:v>2091125609</x:v>
      </x:c>
      <x:c r="D320" s="18" t="n">
        <x:f>MAX(C320,1)/Settings!$B$18</x:f>
        <x:v>0.9737562434625608</x:v>
      </x:c>
      <x:c r="E320" s="18" t="n">
        <x:f>F320-F319</x:f>
        <x:v>5</x:v>
      </x:c>
      <x:c r="F320" s="18" t="n">
        <x:f>ACE_Input!D80</x:f>
        <x:v>524</x:v>
      </x:c>
      <x:c r="G320" s="18" t="n">
        <x:f>MOD(Settings!$B$17*(G319),Settings!$B$18)</x:f>
        <x:v>1396624510</x:v>
      </x:c>
      <x:c r="H320" s="18" t="n">
        <x:f>MAX(G320,1)/Settings!$B$18</x:f>
        <x:v>0.6503539675149852</x:v>
      </x:c>
      <x:c r="I320" s="18" t="n">
        <x:f>-ACE_Input!W80*LN(H320)</x:f>
        <x:v>1.720953995626871</x:v>
      </x:c>
      <x:c r="J320" s="18" t="n">
        <x:f>-ACE_Input!X80*LN(H320)</x:f>
        <x:v>5.162861986880612</x:v>
      </x:c>
      <x:c r="K320" s="18" t="n">
        <x:f>ACE_Input!U80</x:f>
        <x:v>300</x:v>
      </x:c>
      <x:c r="L320" s="18" t="n">
        <x:f>K320*ACE_Input!V80</x:f>
        <x:v>75</x:v>
      </x:c>
    </x:row>
    <x:row r="321">
      <x:c r="A321" t="n">
        <x:f>3</x:f>
        <x:v>3</x:v>
      </x:c>
      <x:c r="B321" t="n">
        <x:f>ACE_Input!A81</x:f>
        <x:v>76</x:v>
      </x:c>
      <x:c r="C321" s="18" t="n">
        <x:f>MOD(Settings!$B$17*(C320),Settings!$B$18)</x:f>
        <x:v>1978227308</x:v>
      </x:c>
      <x:c r="D321" s="18" t="n">
        <x:f>MAX(C321,1)/Settings!$B$18</x:f>
        <x:v>0.9211838752595632</x:v>
      </x:c>
      <x:c r="E321" s="18" t="n">
        <x:f>F321-F320</x:f>
        <x:v>5</x:v>
      </x:c>
      <x:c r="F321" s="18" t="n">
        <x:f>ACE_Input!D81</x:f>
        <x:v>529</x:v>
      </x:c>
      <x:c r="G321" s="18" t="n">
        <x:f>MOD(Settings!$B$17*(G320),Settings!$B$18)</x:f>
        <x:v>1071877860</x:v>
      </x:c>
      <x:c r="H321" s="18" t="n">
        <x:f>MAX(G321,1)/Settings!$B$18</x:f>
        <x:v>0.4991320243566912</x:v>
      </x:c>
      <x:c r="I321" s="18" t="n">
        <x:f>-ACE_Input!W81*LN(H321)</x:f>
        <x:v>2.779538561424199</x:v>
      </x:c>
      <x:c r="J321" s="18" t="n">
        <x:f>-ACE_Input!X81*LN(H321)</x:f>
        <x:v>8.338615684272597</x:v>
      </x:c>
      <x:c r="K321" s="18" t="n">
        <x:f>ACE_Input!U81</x:f>
        <x:v>300</x:v>
      </x:c>
      <x:c r="L321" s="18" t="n">
        <x:f>K321*ACE_Input!V81</x:f>
        <x:v>75</x:v>
      </x:c>
    </x:row>
    <x:row r="322">
      <x:c r="A322" t="n">
        <x:f>3</x:f>
        <x:v>3</x:v>
      </x:c>
      <x:c r="B322" t="n">
        <x:f>ACE_Input!A82</x:f>
        <x:v>77</x:v>
      </x:c>
      <x:c r="C322" s="18" t="n">
        <x:f>MOD(Settings!$B$17*(C321),Settings!$B$18)</x:f>
        <x:v>724542702</x:v>
      </x:c>
      <x:c r="D322" s="18" t="n">
        <x:f>MAX(C322,1)/Settings!$B$18</x:f>
        <x:v>0.33739148747985787</x:v>
      </x:c>
      <x:c r="E322" s="18" t="n">
        <x:f>F322-F321</x:f>
        <x:v>5</x:v>
      </x:c>
      <x:c r="F322" s="18" t="n">
        <x:f>ACE_Input!D82</x:f>
        <x:v>534</x:v>
      </x:c>
      <x:c r="G322" s="18" t="n">
        <x:f>MOD(Settings!$B$17*(G321),Settings!$B$18)</x:f>
        <x:v>1958361984</x:v>
      </x:c>
      <x:c r="H322" s="18" t="n">
        <x:f>MAX(G322,1)/Settings!$B$18</x:f>
        <x:v>0.9119333629086304</x:v>
      </x:c>
      <x:c r="I322" s="18" t="n">
        <x:f>-ACE_Input!W82*LN(H322)</x:f>
        <x:v>0.3687534342539154</x:v>
      </x:c>
      <x:c r="J322" s="18" t="n">
        <x:f>-ACE_Input!X82*LN(H322)</x:f>
        <x:v>1.1062603027617461</x:v>
      </x:c>
      <x:c r="K322" s="18" t="n">
        <x:f>ACE_Input!U82</x:f>
        <x:v>300</x:v>
      </x:c>
      <x:c r="L322" s="18" t="n">
        <x:f>K322*ACE_Input!V82</x:f>
        <x:v>75</x:v>
      </x:c>
    </x:row>
    <x:row r="323">
      <x:c r="A323" t="n">
        <x:f>3</x:f>
        <x:v>3</x:v>
      </x:c>
      <x:c r="B323" t="n">
        <x:f>ACE_Input!A83</x:f>
        <x:v>78</x:v>
      </x:c>
      <x:c r="C323" s="18" t="n">
        <x:f>MOD(Settings!$B$17*(C322),Settings!$B$18)</x:f>
        <x:v>1156914024</x:v>
      </x:c>
      <x:c r="D323" s="18" t="n">
        <x:f>MAX(C323,1)/Settings!$B$18</x:f>
        <x:v>0.5387300739710825</x:v>
      </x:c>
      <x:c r="E323" s="18" t="n">
        <x:f>F323-F322</x:f>
        <x:v>5</x:v>
      </x:c>
      <x:c r="F323" s="18" t="n">
        <x:f>ACE_Input!D83</x:f>
        <x:v>539</x:v>
      </x:c>
      <x:c r="G323" s="18" t="n">
        <x:f>MOD(Settings!$B$17*(G322),Settings!$B$18)</x:f>
        <x:v>1855491166</x:v>
      </x:c>
      <x:c r="H323" s="18" t="n">
        <x:f>MAX(G323,1)/Settings!$B$18</x:f>
        <x:v>0.8640304053500436</x:v>
      </x:c>
      <x:c r="I323" s="18" t="n">
        <x:f>-ACE_Input!W83*LN(H323)</x:f>
        <x:v>0.5845892776796725</x:v>
      </x:c>
      <x:c r="J323" s="18" t="n">
        <x:f>-ACE_Input!X83*LN(H323)</x:f>
        <x:v>1.7537678330390176</x:v>
      </x:c>
      <x:c r="K323" s="18" t="n">
        <x:f>ACE_Input!U83</x:f>
        <x:v>300</x:v>
      </x:c>
      <x:c r="L323" s="18" t="n">
        <x:f>K323*ACE_Input!V83</x:f>
        <x:v>75</x:v>
      </x:c>
    </x:row>
    <x:row r="324">
      <x:c r="A324" t="n">
        <x:f>3</x:f>
        <x:v>3</x:v>
      </x:c>
      <x:c r="B324" t="n">
        <x:f>ACE_Input!A84</x:f>
        <x:v>79</x:v>
      </x:c>
      <x:c r="C324" s="18" t="n">
        <x:f>MOD(Settings!$B$17*(C323),Settings!$B$18)</x:f>
        <x:v>937061430</x:v>
      </x:c>
      <x:c r="D324" s="18" t="n">
        <x:f>MAX(C324,1)/Settings!$B$18</x:f>
        <x:v>0.4363532319834238</x:v>
      </x:c>
      <x:c r="E324" s="18" t="n">
        <x:f>F324-F323</x:f>
        <x:v>5</x:v>
      </x:c>
      <x:c r="F324" s="18" t="n">
        <x:f>ACE_Input!D84</x:f>
        <x:v>544</x:v>
      </x:c>
      <x:c r="G324" s="18" t="n">
        <x:f>MOD(Settings!$B$17*(G323),Settings!$B$18)</x:f>
        <x:v>1629988875</x:v>
      </x:c>
      <x:c r="H324" s="18" t="n">
        <x:f>MAX(G324,1)/Settings!$B$18</x:f>
        <x:v>0.7590227181832412</x:v>
      </x:c>
      <x:c r="I324" s="18" t="n">
        <x:f>-ACE_Input!W84*LN(H324)</x:f>
        <x:v>1.1028942812169076</x:v>
      </x:c>
      <x:c r="J324" s="18" t="n">
        <x:f>-ACE_Input!X84*LN(H324)</x:f>
        <x:v>3.3086828436507227</x:v>
      </x:c>
      <x:c r="K324" s="18" t="n">
        <x:f>ACE_Input!U84</x:f>
        <x:v>300</x:v>
      </x:c>
      <x:c r="L324" s="18" t="n">
        <x:f>K324*ACE_Input!V84</x:f>
        <x:v>75</x:v>
      </x:c>
    </x:row>
    <x:row r="325">
      <x:c r="A325" t="n">
        <x:f>3</x:f>
        <x:v>3</x:v>
      </x:c>
      <x:c r="B325" t="n">
        <x:f>ACE_Input!A85</x:f>
        <x:v>80</x:v>
      </x:c>
      <x:c r="C325" s="18" t="n">
        <x:f>MOD(Settings!$B$17*(C324),Settings!$B$18)</x:f>
        <x:v>1693870559</x:v>
      </x:c>
      <x:c r="D325" s="18" t="n">
        <x:f>MAX(C325,1)/Settings!$B$18</x:f>
        <x:v>0.7887699454039195</x:v>
      </x:c>
      <x:c r="E325" s="18" t="n">
        <x:f>F325-F324</x:f>
        <x:v>5</x:v>
      </x:c>
      <x:c r="F325" s="18" t="n">
        <x:f>ACE_Input!D85</x:f>
        <x:v>549</x:v>
      </x:c>
      <x:c r="G325" s="18" t="n">
        <x:f>MOD(Settings!$B$17*(G324),Settings!$B$18)</x:f>
        <x:v>1921620993</x:v>
      </x:c>
      <x:c r="H325" s="18" t="n">
        <x:f>MAX(G325,1)/Settings!$B$18</x:f>
        <x:v>0.8948245057346413</x:v>
      </x:c>
      <x:c r="I325" s="18" t="n">
        <x:f>-ACE_Input!W85*LN(H325)</x:f>
        <x:v>0.44451065164846637</x:v>
      </x:c>
      <x:c r="J325" s="18" t="n">
        <x:f>-ACE_Input!X85*LN(H325)</x:f>
        <x:v>1.333531954945399</x:v>
      </x:c>
      <x:c r="K325" s="18" t="n">
        <x:f>ACE_Input!U85</x:f>
        <x:v>300</x:v>
      </x:c>
      <x:c r="L325" s="18" t="n">
        <x:f>K325*ACE_Input!V85</x:f>
        <x:v>75</x:v>
      </x:c>
    </x:row>
    <x:row r="326">
      <x:c r="A326" t="n">
        <x:f>3</x:f>
        <x:v>3</x:v>
      </x:c>
      <x:c r="B326" t="n">
        <x:f>ACE_Input!A86</x:f>
        <x:v>81</x:v>
      </x:c>
      <x:c r="C326" s="18" t="n">
        <x:f>MOD(Settings!$B$17*(C325),Settings!$B$18)</x:f>
        <x:v>1839260481</x:v>
      </x:c>
      <x:c r="D326" s="18" t="n">
        <x:f>MAX(C326,1)/Settings!$B$18</x:f>
        <x:v>0.8564724036755378</x:v>
      </x:c>
      <x:c r="E326" s="18" t="n">
        <x:f>F326-F325</x:f>
        <x:v>5</x:v>
      </x:c>
      <x:c r="F326" s="18" t="n">
        <x:f>ACE_Input!D86</x:f>
        <x:v>554</x:v>
      </x:c>
      <x:c r="G326" s="18" t="n">
        <x:f>MOD(Settings!$B$17*(G325),Settings!$B$18)</x:f>
        <x:v>677462118</x:v>
      </x:c>
      <x:c r="H326" s="18" t="n">
        <x:f>MAX(G326,1)/Settings!$B$18</x:f>
        <x:v>0.3154678821170087</x:v>
      </x:c>
      <x:c r="I326" s="18" t="n">
        <x:f>-ACE_Input!W86*LN(H326)</x:f>
        <x:v>4.614793608515701</x:v>
      </x:c>
      <x:c r="J326" s="18" t="n">
        <x:f>-ACE_Input!X86*LN(H326)</x:f>
        <x:v>13.844380825547102</x:v>
      </x:c>
      <x:c r="K326" s="18" t="n">
        <x:f>ACE_Input!U86</x:f>
        <x:v>300</x:v>
      </x:c>
      <x:c r="L326" s="18" t="n">
        <x:f>K326*ACE_Input!V86</x:f>
        <x:v>75</x:v>
      </x:c>
    </x:row>
    <x:row r="327">
      <x:c r="A327" t="n">
        <x:f>3</x:f>
        <x:v>3</x:v>
      </x:c>
      <x:c r="B327" t="n">
        <x:f>ACE_Input!A87</x:f>
        <x:v>82</x:v>
      </x:c>
      <x:c r="C327" s="18" t="n">
        <x:f>MOD(Settings!$B$17*(C326),Settings!$B$18)</x:f>
        <x:v>1571289249</x:v>
      </x:c>
      <x:c r="D327" s="18" t="n">
        <x:f>MAX(C327,1)/Settings!$B$18</x:f>
        <x:v>0.7316885747628699</x:v>
      </x:c>
      <x:c r="E327" s="18" t="n">
        <x:f>F327-F326</x:f>
        <x:v>5</x:v>
      </x:c>
      <x:c r="F327" s="18" t="n">
        <x:f>ACE_Input!D87</x:f>
        <x:v>559</x:v>
      </x:c>
      <x:c r="G327" s="18" t="n">
        <x:f>MOD(Settings!$B$17*(G326),Settings!$B$18)</x:f>
        <x:v>147520832</x:v>
      </x:c>
      <x:c r="H327" s="18" t="n">
        <x:f>MAX(G327,1)/Settings!$B$18</x:f>
        <x:v>0.06869474056581722</x:v>
      </x:c>
      <x:c r="I327" s="18" t="n">
        <x:f>-ACE_Input!W87*LN(H327)</x:f>
        <x:v>10.71233055689103</x:v>
      </x:c>
      <x:c r="J327" s="18" t="n">
        <x:f>-ACE_Input!X87*LN(H327)</x:f>
        <x:v>32.13699167067309</x:v>
      </x:c>
      <x:c r="K327" s="18" t="n">
        <x:f>ACE_Input!U87</x:f>
        <x:v>300</x:v>
      </x:c>
      <x:c r="L327" s="18" t="n">
        <x:f>K327*ACE_Input!V87</x:f>
        <x:v>75</x:v>
      </x:c>
    </x:row>
    <x:row r="328">
      <x:c r="A328" t="n">
        <x:f>3</x:f>
        <x:v>3</x:v>
      </x:c>
      <x:c r="B328" t="n">
        <x:f>ACE_Input!A88</x:f>
        <x:v>83</x:v>
      </x:c>
      <x:c r="C328" s="18" t="n">
        <x:f>MOD(Settings!$B$17*(C327),Settings!$B$18)</x:f>
        <x:v>1052000784</x:v>
      </x:c>
      <x:c r="D328" s="18" t="n">
        <x:f>MAX(C328,1)/Settings!$B$18</x:f>
        <x:v>0.48987603955430725</x:v>
      </x:c>
      <x:c r="E328" s="18" t="n">
        <x:f>F328-F327</x:f>
        <x:v>5</x:v>
      </x:c>
      <x:c r="F328" s="18" t="n">
        <x:f>ACE_Input!D88</x:f>
        <x:v>564</x:v>
      </x:c>
      <x:c r="G328" s="18" t="n">
        <x:f>MOD(Settings!$B$17*(G327),Settings!$B$18)</x:f>
        <x:v>1186494786</x:v>
      </x:c>
      <x:c r="H328" s="18" t="n">
        <x:f>MAX(G328,1)/Settings!$B$18</x:f>
        <x:v>0.5525046896899607</x:v>
      </x:c>
      <x:c r="I328" s="18" t="n">
        <x:f>-ACE_Input!W88*LN(H328)</x:f>
        <x:v>2.3731734299985097</x:v>
      </x:c>
      <x:c r="J328" s="18" t="n">
        <x:f>-ACE_Input!X88*LN(H328)</x:f>
        <x:v>7.119520289995529</x:v>
      </x:c>
      <x:c r="K328" s="18" t="n">
        <x:f>ACE_Input!U88</x:f>
        <x:v>300</x:v>
      </x:c>
      <x:c r="L328" s="18" t="n">
        <x:f>K328*ACE_Input!V88</x:f>
        <x:v>75</x:v>
      </x:c>
    </x:row>
    <x:row r="329">
      <x:c r="A329" t="n">
        <x:f>3</x:f>
        <x:v>3</x:v>
      </x:c>
      <x:c r="B329" t="n">
        <x:f>ACE_Input!A89</x:f>
        <x:v>84</x:v>
      </x:c>
      <x:c r="C329" s="18" t="n">
        <x:f>MOD(Settings!$B$17*(C328),Settings!$B$18)</x:f>
        <x:v>744310937</x:v>
      </x:c>
      <x:c r="D329" s="18" t="n">
        <x:f>MAX(C329,1)/Settings!$B$18</x:f>
        <x:v>0.34659678924204634</x:v>
      </x:c>
      <x:c r="E329" s="18" t="n">
        <x:f>F329-F328</x:f>
        <x:v>5</x:v>
      </x:c>
      <x:c r="F329" s="18" t="n">
        <x:f>ACE_Input!D89</x:f>
        <x:v>569</x:v>
      </x:c>
      <x:c r="G329" s="18" t="n">
        <x:f>MOD(Settings!$B$17*(G328),Settings!$B$18)</x:f>
        <x:v>2032205907</x:v>
      </x:c>
      <x:c r="H329" s="18" t="n">
        <x:f>MAX(G329,1)/Settings!$B$18</x:f>
        <x:v>0.9463196191686762</x:v>
      </x:c>
      <x:c r="I329" s="18" t="n">
        <x:f>-ACE_Input!W89*LN(H329)</x:f>
        <x:v>0.22069961271486557</x:v>
      </x:c>
      <x:c r="J329" s="18" t="n">
        <x:f>-ACE_Input!X89*LN(H329)</x:f>
        <x:v>0.6620988381445967</x:v>
      </x:c>
      <x:c r="K329" s="18" t="n">
        <x:f>ACE_Input!U89</x:f>
        <x:v>300</x:v>
      </x:c>
      <x:c r="L329" s="18" t="n">
        <x:f>K329*ACE_Input!V89</x:f>
        <x:v>75</x:v>
      </x:c>
    </x:row>
    <x:row r="330">
      <x:c r="A330" t="n">
        <x:f>3</x:f>
        <x:v>3</x:v>
      </x:c>
      <x:c r="B330" t="n">
        <x:f>ACE_Input!A90</x:f>
        <x:v>85</x:v>
      </x:c>
      <x:c r="C330" s="18" t="n">
        <x:f>MOD(Settings!$B$17*(C329),Settings!$B$18)</x:f>
        <x:v>541674384</x:v>
      </x:c>
      <x:c r="D330" s="18" t="n">
        <x:f>MAX(C330,1)/Settings!$B$18</x:f>
        <x:v>0.2522367910725236</x:v>
      </x:c>
      <x:c r="E330" s="18" t="n">
        <x:f>F330-F329</x:f>
        <x:v>5</x:v>
      </x:c>
      <x:c r="F330" s="18" t="n">
        <x:f>ACE_Input!D90</x:f>
        <x:v>574</x:v>
      </x:c>
      <x:c r="G330" s="18" t="n">
        <x:f>MOD(Settings!$B$17*(G329),Settings!$B$18)</x:f>
        <x:v>1704757061</x:v>
      </x:c>
      <x:c r="H330" s="18" t="n">
        <x:f>MAX(G330,1)/Settings!$B$18</x:f>
        <x:v>0.7938393679418785</x:v>
      </x:c>
      <x:c r="I330" s="18" t="n">
        <x:f>-ACE_Input!W90*LN(H330)</x:f>
        <x:v>0.9234965823195447</x:v>
      </x:c>
      <x:c r="J330" s="18" t="n">
        <x:f>-ACE_Input!X90*LN(H330)</x:f>
        <x:v>2.770489746958634</x:v>
      </x:c>
      <x:c r="K330" s="18" t="n">
        <x:f>ACE_Input!U90</x:f>
        <x:v>300</x:v>
      </x:c>
      <x:c r="L330" s="18" t="n">
        <x:f>K330*ACE_Input!V90</x:f>
        <x:v>75</x:v>
      </x:c>
    </x:row>
    <x:row r="331">
      <x:c r="A331" t="n">
        <x:f>3</x:f>
        <x:v>3</x:v>
      </x:c>
      <x:c r="B331" t="n">
        <x:f>ACE_Input!A91</x:f>
        <x:v>86</x:v>
      </x:c>
      <x:c r="C331" s="18" t="n">
        <x:f>MOD(Settings!$B$17*(C330),Settings!$B$18)</x:f>
        <x:v>738192255</x:v>
      </x:c>
      <x:c r="D331" s="18" t="n">
        <x:f>MAX(C331,1)/Settings!$B$18</x:f>
        <x:v>0.3437475559039728</x:v>
      </x:c>
      <x:c r="E331" s="18" t="n">
        <x:f>F331-F330</x:f>
        <x:v>5</x:v>
      </x:c>
      <x:c r="F331" s="18" t="n">
        <x:f>ACE_Input!D91</x:f>
        <x:v>579</x:v>
      </x:c>
      <x:c r="G331" s="18" t="n">
        <x:f>MOD(Settings!$B$17*(G330),Settings!$B$18)</x:f>
        <x:v>125105953</x:v>
      </x:c>
      <x:c r="H331" s="18" t="n">
        <x:f>MAX(G331,1)/Settings!$B$18</x:f>
        <x:v>0.05825699915096955</x:v>
      </x:c>
      <x:c r="I331" s="18" t="n">
        <x:f>-ACE_Input!W91*LN(H331)</x:f>
        <x:v>11.371564146625692</x:v>
      </x:c>
      <x:c r="J331" s="18" t="n">
        <x:f>-ACE_Input!X91*LN(H331)</x:f>
        <x:v>34.114692439877075</x:v>
      </x:c>
      <x:c r="K331" s="18" t="n">
        <x:f>ACE_Input!U91</x:f>
        <x:v>300</x:v>
      </x:c>
      <x:c r="L331" s="18" t="n">
        <x:f>K331*ACE_Input!V91</x:f>
        <x:v>75</x:v>
      </x:c>
    </x:row>
    <x:row r="332">
      <x:c r="A332" t="n">
        <x:f>3</x:f>
        <x:v>3</x:v>
      </x:c>
      <x:c r="B332" t="n">
        <x:f>ACE_Input!A92</x:f>
        <x:v>87</x:v>
      </x:c>
      <x:c r="C332" s="18" t="n">
        <x:f>MOD(Settings!$B$17*(C331),Settings!$B$18)</x:f>
        <x:v>784201066</x:v>
      </x:c>
      <x:c r="D332" s="18" t="n">
        <x:f>MAX(C332,1)/Settings!$B$18</x:f>
        <x:v>0.3651720780717079</x:v>
      </x:c>
      <x:c r="E332" s="18" t="n">
        <x:f>F332-F331</x:f>
        <x:v>5</x:v>
      </x:c>
      <x:c r="F332" s="18" t="n">
        <x:f>ACE_Input!D92</x:f>
        <x:v>584</x:v>
      </x:c>
      <x:c r="G332" s="18" t="n">
        <x:f>MOD(Settings!$B$17*(G331),Settings!$B$18)</x:f>
        <x:v>269261658</x:v>
      </x:c>
      <x:c r="H332" s="18" t="n">
        <x:f>MAX(G332,1)/Settings!$B$18</x:f>
        <x:v>0.12538473034528305</x:v>
      </x:c>
      <x:c r="I332" s="18" t="n">
        <x:f>-ACE_Input!W92*LN(H332)</x:f>
        <x:v>8.305473703116261</x:v>
      </x:c>
      <x:c r="J332" s="18" t="n">
        <x:f>-ACE_Input!X92*LN(H332)</x:f>
        <x:v>24.916421109348782</x:v>
      </x:c>
      <x:c r="K332" s="18" t="n">
        <x:f>ACE_Input!U92</x:f>
        <x:v>300</x:v>
      </x:c>
      <x:c r="L332" s="18" t="n">
        <x:f>K332*ACE_Input!V92</x:f>
        <x:v>75</x:v>
      </x:c>
    </x:row>
    <x:row r="333">
      <x:c r="A333" t="n">
        <x:f>3</x:f>
        <x:v>3</x:v>
      </x:c>
      <x:c r="B333" t="n">
        <x:f>ACE_Input!A93</x:f>
        <x:v>88</x:v>
      </x:c>
      <x:c r="C333" s="18" t="n">
        <x:f>MOD(Settings!$B$17*(C332),Settings!$B$18)</x:f>
        <x:v>960174623</x:v>
      </x:c>
      <x:c r="D333" s="18" t="n">
        <x:f>MAX(C333,1)/Settings!$B$18</x:f>
        <x:v>0.4471161511946079</x:v>
      </x:c>
      <x:c r="E333" s="18" t="n">
        <x:f>F333-F332</x:f>
        <x:v>5</x:v>
      </x:c>
      <x:c r="F333" s="18" t="n">
        <x:f>ACE_Input!D93</x:f>
        <x:v>589</x:v>
      </x:c>
      <x:c r="G333" s="18" t="n">
        <x:f>MOD(Settings!$B$17*(G332),Settings!$B$18)</x:f>
        <x:v>732641777</x:v>
      </x:c>
      <x:c r="H333" s="18" t="n">
        <x:f>MAX(G333,1)/Settings!$B$18</x:f>
        <x:v>0.341162913172116</x:v>
      </x:c>
      <x:c r="I333" s="18" t="n">
        <x:f>-ACE_Input!W93*LN(H333)</x:f>
        <x:v>4.301580658190123</x:v>
      </x:c>
      <x:c r="J333" s="18" t="n">
        <x:f>-ACE_Input!X93*LN(H333)</x:f>
        <x:v>12.90474197457037</x:v>
      </x:c>
      <x:c r="K333" s="18" t="n">
        <x:f>ACE_Input!U93</x:f>
        <x:v>300</x:v>
      </x:c>
      <x:c r="L333" s="18" t="n">
        <x:f>K333*ACE_Input!V93</x:f>
        <x:v>75</x:v>
      </x:c>
    </x:row>
    <x:row r="334">
      <x:c r="A334" t="n">
        <x:f>3</x:f>
        <x:v>3</x:v>
      </x:c>
      <x:c r="B334" t="n">
        <x:f>ACE_Input!A94</x:f>
        <x:v>89</x:v>
      </x:c>
      <x:c r="C334" s="18" t="n">
        <x:f>MOD(Settings!$B$17*(C333),Settings!$B$18)</x:f>
        <x:v>1462765203</x:v>
      </x:c>
      <x:c r="D334" s="18" t="n">
        <x:f>MAX(C334,1)/Settings!$B$18</x:f>
        <x:v>0.6811531277751331</x:v>
      </x:c>
      <x:c r="E334" s="18" t="n">
        <x:f>F334-F333</x:f>
        <x:v>5</x:v>
      </x:c>
      <x:c r="F334" s="18" t="n">
        <x:f>ACE_Input!D94</x:f>
        <x:v>594</x:v>
      </x:c>
      <x:c r="G334" s="18" t="n">
        <x:f>MOD(Settings!$B$17*(G333),Settings!$B$18)</x:f>
        <x:v>1986597788</x:v>
      </x:c>
      <x:c r="H334" s="18" t="n">
        <x:f>MAX(G334,1)/Settings!$B$18</x:f>
        <x:v>0.925081683753562</x:v>
      </x:c>
      <x:c r="I334" s="18" t="n">
        <x:f>-ACE_Input!W94*LN(H334)</x:f>
        <x:v>0.31149295443166686</x:v>
      </x:c>
      <x:c r="J334" s="18" t="n">
        <x:f>-ACE_Input!X94*LN(H334)</x:f>
        <x:v>0.9344788632950005</x:v>
      </x:c>
      <x:c r="K334" s="18" t="n">
        <x:f>ACE_Input!U94</x:f>
        <x:v>300</x:v>
      </x:c>
      <x:c r="L334" s="18" t="n">
        <x:f>K334*ACE_Input!V94</x:f>
        <x:v>75</x:v>
      </x:c>
    </x:row>
    <x:row r="335">
      <x:c r="A335" t="n">
        <x:f>3</x:f>
        <x:v>3</x:v>
      </x:c>
      <x:c r="B335" t="n">
        <x:f>ACE_Input!A95</x:f>
        <x:v>90</x:v>
      </x:c>
      <x:c r="C335" s="18" t="n">
        <x:f>MOD(Settings!$B$17*(C334),Settings!$B$18)</x:f>
        <x:v>301975965</x:v>
      </x:c>
      <x:c r="D335" s="18" t="n">
        <x:f>MAX(C335,1)/Settings!$B$18</x:f>
        <x:v>0.1406185166633774</x:v>
      </x:c>
      <x:c r="E335" s="18" t="n">
        <x:f>F335-F334</x:f>
        <x:v>5</x:v>
      </x:c>
      <x:c r="F335" s="18" t="n">
        <x:f>ACE_Input!D95</x:f>
        <x:v>599</x:v>
      </x:c>
      <x:c r="G335" s="18" t="n">
        <x:f>MOD(Settings!$B$17*(G334),Settings!$B$18)</x:f>
        <x:v>1820763007</x:v>
      </x:c>
      <x:c r="H335" s="18" t="n">
        <x:f>MAX(G335,1)/Settings!$B$18</x:f>
        <x:v>0.8478588461167453</x:v>
      </x:c>
      <x:c r="I335" s="18" t="n">
        <x:f>-ACE_Input!W95*LN(H335)</x:f>
        <x:v>0.6601644483856854</x:v>
      </x:c>
      <x:c r="J335" s="18" t="n">
        <x:f>-ACE_Input!X95*LN(H335)</x:f>
        <x:v>1.9804933451570563</x:v>
      </x:c>
      <x:c r="K335" s="18" t="n">
        <x:f>ACE_Input!U95</x:f>
        <x:v>300</x:v>
      </x:c>
      <x:c r="L335" s="18" t="n">
        <x:f>K335*ACE_Input!V95</x:f>
        <x:v>75</x:v>
      </x:c>
    </x:row>
    <x:row r="336">
      <x:c r="A336" t="n">
        <x:f>3</x:f>
        <x:v>3</x:v>
      </x:c>
      <x:c r="B336" t="n">
        <x:f>ACE_Input!A96</x:f>
        <x:v>91</x:v>
      </x:c>
      <x:c r="C336" s="18" t="n">
        <x:f>MOD(Settings!$B$17*(C335),Settings!$B$18)</x:f>
        <x:v>806185894</x:v>
      </x:c>
      <x:c r="D336" s="18" t="n">
        <x:f>MAX(C336,1)/Settings!$B$18</x:f>
        <x:v>0.37540956138419435</x:v>
      </x:c>
      <x:c r="E336" s="18" t="n">
        <x:f>F336-F335</x:f>
        <x:v>5</x:v>
      </x:c>
      <x:c r="F336" s="18" t="n">
        <x:f>ACE_Input!D96</x:f>
        <x:v>604</x:v>
      </x:c>
      <x:c r="G336" s="18" t="n">
        <x:f>MOD(Settings!$B$17*(G335),Settings!$B$18)</x:f>
        <x:v>2069372546</x:v>
      </x:c>
      <x:c r="H336" s="18" t="n">
        <x:f>MAX(G336,1)/Settings!$B$18</x:f>
        <x:v>0.9636266841383775</x:v>
      </x:c>
      <x:c r="I336" s="18" t="n">
        <x:f>-ACE_Input!W96*LN(H336)</x:f>
        <x:v>0.14820526597143657</x:v>
      </x:c>
      <x:c r="J336" s="18" t="n">
        <x:f>-ACE_Input!X96*LN(H336)</x:f>
        <x:v>0.4446157979143097</x:v>
      </x:c>
      <x:c r="K336" s="18" t="n">
        <x:f>ACE_Input!U96</x:f>
        <x:v>300</x:v>
      </x:c>
      <x:c r="L336" s="18" t="n">
        <x:f>K336*ACE_Input!V96</x:f>
        <x:v>75</x:v>
      </x:c>
    </x:row>
    <x:row r="337">
      <x:c r="A337" t="n">
        <x:f>3</x:f>
        <x:v>3</x:v>
      </x:c>
      <x:c r="B337" t="n">
        <x:f>ACE_Input!A97</x:f>
        <x:v>92</x:v>
      </x:c>
      <x:c r="C337" s="18" t="n">
        <x:f>MOD(Settings!$B$17*(C336),Settings!$B$18)</x:f>
        <x:v>1091991535</x:v>
      </x:c>
      <x:c r="D337" s="18" t="n">
        <x:f>MAX(C337,1)/Settings!$B$18</x:f>
        <x:v>0.5084981841540421</x:v>
      </x:c>
      <x:c r="E337" s="18" t="n">
        <x:f>F337-F336</x:f>
        <x:v>5</x:v>
      </x:c>
      <x:c r="F337" s="18" t="n">
        <x:f>ACE_Input!D97</x:f>
        <x:v>609</x:v>
      </x:c>
      <x:c r="G337" s="18" t="n">
        <x:f>MOD(Settings!$B$17*(G336),Settings!$B$18)</x:f>
        <x:v>1446717457</x:v>
      </x:c>
      <x:c r="H337" s="18" t="n">
        <x:f>MAX(G337,1)/Settings!$B$18</x:f>
        <x:v>0.6736803137109058</x:v>
      </x:c>
      <x:c r="I337" s="18" t="n">
        <x:f>-ACE_Input!W97*LN(H337)</x:f>
        <x:v>1.5799983703718903</x:v>
      </x:c>
      <x:c r="J337" s="18" t="n">
        <x:f>-ACE_Input!X97*LN(H337)</x:f>
        <x:v>4.739995111115671</x:v>
      </x:c>
      <x:c r="K337" s="18" t="n">
        <x:f>ACE_Input!U97</x:f>
        <x:v>300</x:v>
      </x:c>
      <x:c r="L337" s="18" t="n">
        <x:f>K337*ACE_Input!V97</x:f>
        <x:v>75</x:v>
      </x:c>
    </x:row>
    <x:row r="338">
      <x:c r="A338" t="n">
        <x:f>3</x:f>
        <x:v>3</x:v>
      </x:c>
      <x:c r="B338" t="n">
        <x:f>ACE_Input!A98</x:f>
        <x:v>93</x:v>
      </x:c>
      <x:c r="C338" s="18" t="n">
        <x:f>MOD(Settings!$B$17*(C337),Settings!$B$18)</x:f>
        <x:v>706481483</x:v>
      </x:c>
      <x:c r="D338" s="18" t="n">
        <x:f>MAX(C338,1)/Settings!$B$18</x:f>
        <x:v>0.32898107698605444</x:v>
      </x:c>
      <x:c r="E338" s="18" t="n">
        <x:f>F338-F337</x:f>
        <x:v>5</x:v>
      </x:c>
      <x:c r="F338" s="18" t="n">
        <x:f>ACE_Input!D98</x:f>
        <x:v>614</x:v>
      </x:c>
      <x:c r="G338" s="18" t="n">
        <x:f>MOD(Settings!$B$17*(G337),Settings!$B$18)</x:f>
        <x:v>1170448465</x:v>
      </x:c>
      <x:c r="H338" s="18" t="n">
        <x:f>MAX(G338,1)/Settings!$B$18</x:f>
        <x:v>0.5450325391930679</x:v>
      </x:c>
      <x:c r="I338" s="18" t="n">
        <x:f>-ACE_Input!W98*LN(H338)</x:f>
        <x:v>2.427639124639012</x:v>
      </x:c>
      <x:c r="J338" s="18" t="n">
        <x:f>-ACE_Input!X98*LN(H338)</x:f>
        <x:v>7.282917373917036</x:v>
      </x:c>
      <x:c r="K338" s="18" t="n">
        <x:f>ACE_Input!U98</x:f>
        <x:v>300</x:v>
      </x:c>
      <x:c r="L338" s="18" t="n">
        <x:f>K338*ACE_Input!V98</x:f>
        <x:v>75</x:v>
      </x:c>
    </x:row>
    <x:row r="339">
      <x:c r="A339" t="n">
        <x:f>3</x:f>
        <x:v>3</x:v>
      </x:c>
      <x:c r="B339" t="n">
        <x:f>ACE_Input!A99</x:f>
        <x:v>94</x:v>
      </x:c>
      <x:c r="C339" s="18" t="n">
        <x:f>MOD(Settings!$B$17*(C338),Settings!$B$18)</x:f>
        <x:v>397200518</x:v>
      </x:c>
      <x:c r="D339" s="18" t="n">
        <x:f>MAX(C339,1)/Settings!$B$18</x:f>
        <x:v>0.18496090461731</x:v>
      </x:c>
      <x:c r="E339" s="18" t="n">
        <x:f>F339-F338</x:f>
        <x:v>5</x:v>
      </x:c>
      <x:c r="F339" s="18" t="n">
        <x:f>ACE_Input!D99</x:f>
        <x:v>619</x:v>
      </x:c>
      <x:c r="G339" s="18" t="n">
        <x:f>MOD(Settings!$B$17*(G338),Settings!$B$18)</x:f>
        <x:v>777144735</x:v>
      </x:c>
      <x:c r="H339" s="18" t="n">
        <x:f>MAX(G339,1)/Settings!$B$18</x:f>
        <x:v>0.3618862178930483</x:v>
      </x:c>
      <x:c r="I339" s="18" t="n">
        <x:f>-ACE_Input!W99*LN(H339)</x:f>
        <x:v>4.065701727105278</x:v>
      </x:c>
      <x:c r="J339" s="18" t="n">
        <x:f>-ACE_Input!X99*LN(H339)</x:f>
        <x:v>12.197105181315834</x:v>
      </x:c>
      <x:c r="K339" s="18" t="n">
        <x:f>ACE_Input!U99</x:f>
        <x:v>300</x:v>
      </x:c>
      <x:c r="L339" s="18" t="n">
        <x:f>K339*ACE_Input!V99</x:f>
        <x:v>75</x:v>
      </x:c>
    </x:row>
    <x:row r="340">
      <x:c r="A340" t="n">
        <x:f>3</x:f>
        <x:v>3</x:v>
      </x:c>
      <x:c r="B340" t="n">
        <x:f>ACE_Input!A100</x:f>
        <x:v>95</x:v>
      </x:c>
      <x:c r="C340" s="18" t="n">
        <x:f>MOD(Settings!$B$17*(C339),Settings!$B$18)</x:f>
        <x:v>1369931150</x:v>
      </x:c>
      <x:c r="D340" s="18" t="n">
        <x:f>MAX(C340,1)/Settings!$B$18</x:f>
        <x:v>0.6379239031290281</x:v>
      </x:c>
      <x:c r="E340" s="18" t="n">
        <x:f>F340-F339</x:f>
        <x:v>5</x:v>
      </x:c>
      <x:c r="F340" s="18" t="n">
        <x:f>ACE_Input!D100</x:f>
        <x:v>624</x:v>
      </x:c>
      <x:c r="G340" s="18" t="n">
        <x:f>MOD(Settings!$B$17*(G339),Settings!$B$18)</x:f>
        <x:v>476020091</x:v>
      </x:c>
      <x:c r="H340" s="18" t="n">
        <x:f>MAX(G340,1)/Settings!$B$18</x:f>
        <x:v>0.2216641284626276</x:v>
      </x:c>
      <x:c r="I340" s="18" t="n">
        <x:f>-ACE_Input!W100*LN(H340)</x:f>
        <x:v>6.026367910417951</x:v>
      </x:c>
      <x:c r="J340" s="18" t="n">
        <x:f>-ACE_Input!X100*LN(H340)</x:f>
        <x:v>18.079103731253852</x:v>
      </x:c>
      <x:c r="K340" s="18" t="n">
        <x:f>ACE_Input!U100</x:f>
        <x:v>300</x:v>
      </x:c>
      <x:c r="L340" s="18" t="n">
        <x:f>K340*ACE_Input!V100</x:f>
        <x:v>75</x:v>
      </x:c>
    </x:row>
    <x:row r="341">
      <x:c r="A341" t="n">
        <x:f>3</x:f>
        <x:v>3</x:v>
      </x:c>
      <x:c r="B341" t="n">
        <x:f>ACE_Input!A101</x:f>
        <x:v>96</x:v>
      </x:c>
      <x:c r="C341" s="18" t="n">
        <x:f>MOD(Settings!$B$17*(C340),Settings!$B$18)</x:f>
        <x:v>1260658563</x:v>
      </x:c>
      <x:c r="D341" s="18" t="n">
        <x:f>MAX(C341,1)/Settings!$B$18</x:f>
        <x:v>0.5870398895754665</x:v>
      </x:c>
      <x:c r="E341" s="18" t="n">
        <x:f>F341-F340</x:f>
        <x:v>5</x:v>
      </x:c>
      <x:c r="F341" s="18" t="n">
        <x:f>ACE_Input!D101</x:f>
        <x:v>629</x:v>
      </x:c>
      <x:c r="G341" s="18" t="n">
        <x:f>MOD(Settings!$B$17*(G340),Settings!$B$18)</x:f>
        <x:v>1093084362</x:v>
      </x:c>
      <x:c r="H341" s="18" t="n">
        <x:f>MAX(G341,1)/Settings!$B$18</x:f>
        <x:v>0.5090070713819037</x:v>
      </x:c>
      <x:c r="I341" s="18" t="n">
        <x:f>-ACE_Input!W101*LN(H341)</x:f>
        <x:v>2.701173479331299</x:v>
      </x:c>
      <x:c r="J341" s="18" t="n">
        <x:f>-ACE_Input!X101*LN(H341)</x:f>
        <x:v>8.103520437993897</x:v>
      </x:c>
      <x:c r="K341" s="18" t="n">
        <x:f>ACE_Input!U101</x:f>
        <x:v>300</x:v>
      </x:c>
      <x:c r="L341" s="18" t="n">
        <x:f>K341*ACE_Input!V101</x:f>
        <x:v>75</x:v>
      </x:c>
    </x:row>
    <x:row r="342">
      <x:c r="A342" t="n">
        <x:f>3</x:f>
        <x:v>3</x:v>
      </x:c>
      <x:c r="B342" t="n">
        <x:f>ACE_Input!A102</x:f>
        <x:v>97</x:v>
      </x:c>
      <x:c r="C342" s="18" t="n">
        <x:f>MOD(Settings!$B$17*(C341),Settings!$B$18)</x:f>
        <x:v>814807039</x:v>
      </x:c>
      <x:c r="D342" s="18" t="n">
        <x:f>MAX(C342,1)/Settings!$B$18</x:f>
        <x:v>0.3794240948648304</x:v>
      </x:c>
      <x:c r="E342" s="18" t="n">
        <x:f>F342-F341</x:f>
        <x:v>5</x:v>
      </x:c>
      <x:c r="F342" s="18" t="n">
        <x:f>ACE_Input!D102</x:f>
        <x:v>634</x:v>
      </x:c>
      <x:c r="G342" s="18" t="n">
        <x:f>MOD(Settings!$B$17*(G341),Settings!$B$18)</x:f>
        <x:v>1893755696</x:v>
      </x:c>
      <x:c r="H342" s="18" t="n">
        <x:f>MAX(G342,1)/Settings!$B$18</x:f>
        <x:v>0.8818487156563666</x:v>
      </x:c>
      <x:c r="I342" s="18" t="n">
        <x:f>-ACE_Input!W102*LN(H342)</x:f>
        <x:v>0.5029390475457376</x:v>
      </x:c>
      <x:c r="J342" s="18" t="n">
        <x:f>-ACE_Input!X102*LN(H342)</x:f>
        <x:v>1.5088171426372128</x:v>
      </x:c>
      <x:c r="K342" s="18" t="n">
        <x:f>ACE_Input!U102</x:f>
        <x:v>300</x:v>
      </x:c>
      <x:c r="L342" s="18" t="n">
        <x:f>K342*ACE_Input!V102</x:f>
        <x:v>75</x:v>
      </x:c>
    </x:row>
    <x:row r="343">
      <x:c r="A343" t="n">
        <x:f>3</x:f>
        <x:v>3</x:v>
      </x:c>
      <x:c r="B343" t="n">
        <x:f>ACE_Input!A103</x:f>
        <x:v>98</x:v>
      </x:c>
      <x:c r="C343" s="18" t="n">
        <x:f>MOD(Settings!$B$17*(C342),Settings!$B$18)</x:f>
        <x:v>2106171201</x:v>
      </x:c>
      <x:c r="D343" s="18" t="n">
        <x:f>MAX(C343,1)/Settings!$B$18</x:f>
        <x:v>0.9807623932048504</x:v>
      </x:c>
      <x:c r="E343" s="18" t="n">
        <x:f>F343-F342</x:f>
        <x:v>5</x:v>
      </x:c>
      <x:c r="F343" s="18" t="n">
        <x:f>ACE_Input!D103</x:f>
        <x:v>639</x:v>
      </x:c>
      <x:c r="G343" s="18" t="n">
        <x:f>MOD(Settings!$B$17*(G342),Settings!$B$18)</x:f>
        <x:v>496850485</x:v>
      </x:c>
      <x:c r="H343" s="18" t="n">
        <x:f>MAX(G343,1)/Settings!$B$18</x:f>
        <x:v>0.23136403655231186</x:v>
      </x:c>
      <x:c r="I343" s="18" t="n">
        <x:f>-ACE_Input!W103*LN(H343)</x:f>
        <x:v>5.85505157240692</x:v>
      </x:c>
      <x:c r="J343" s="18" t="n">
        <x:f>-ACE_Input!X103*LN(H343)</x:f>
        <x:v>17.565154717220757</x:v>
      </x:c>
      <x:c r="K343" s="18" t="n">
        <x:f>ACE_Input!U103</x:f>
        <x:v>300</x:v>
      </x:c>
      <x:c r="L343" s="18" t="n">
        <x:f>K343*ACE_Input!V103</x:f>
        <x:v>75</x:v>
      </x:c>
    </x:row>
    <x:row r="344">
      <x:c r="A344" t="n">
        <x:f>3</x:f>
        <x:v>3</x:v>
      </x:c>
      <x:c r="B344" t="n">
        <x:f>ACE_Input!A104</x:f>
        <x:v>99</x:v>
      </x:c>
      <x:c r="C344" s="18" t="n">
        <x:f>MOD(Settings!$B$17*(C343),Settings!$B$18)</x:f>
        <x:v>1446421706</x:v>
      </x:c>
      <x:c r="D344" s="18" t="n">
        <x:f>MAX(C344,1)/Settings!$B$18</x:f>
        <x:v>0.673542593919459</x:v>
      </x:c>
      <x:c r="E344" s="18" t="n">
        <x:f>F344-F343</x:f>
        <x:v>45</x:v>
      </x:c>
      <x:c r="F344" s="18" t="n">
        <x:f>ACE_Input!D104</x:f>
        <x:v>684</x:v>
      </x:c>
      <x:c r="G344" s="18" t="n">
        <x:f>MOD(Settings!$B$17*(G343),Settings!$B$18)</x:f>
        <x:v>1149681859</x:v>
      </x:c>
      <x:c r="H344" s="18" t="n">
        <x:f>MAX(G344,1)/Settings!$B$18</x:f>
        <x:v>0.5353623347055922</x:v>
      </x:c>
      <x:c r="I344" s="18" t="n">
        <x:f>-ACE_Input!W104*LN(H344)</x:f>
        <x:v>2.499246000768024</x:v>
      </x:c>
      <x:c r="J344" s="18" t="n">
        <x:f>-ACE_Input!X104*LN(H344)</x:f>
        <x:v>7.4977380023040725</x:v>
      </x:c>
      <x:c r="K344" s="18" t="n">
        <x:f>ACE_Input!U104</x:f>
        <x:v>300</x:v>
      </x:c>
      <x:c r="L344" s="18" t="n">
        <x:f>K344*ACE_Input!V104</x:f>
        <x:v>75</x:v>
      </x:c>
    </x:row>
    <x:row r="345">
      <x:c r="A345" t="n">
        <x:f>3</x:f>
        <x:v>3</x:v>
      </x:c>
      <x:c r="B345" t="n">
        <x:f>ACE_Input!A105</x:f>
        <x:v>100</x:v>
      </x:c>
      <x:c r="C345" s="18" t="n">
        <x:f>MOD(Settings!$B$17*(C344),Settings!$B$18)</x:f>
        <x:v>494728702</x:v>
      </x:c>
      <x:c r="D345" s="18" t="n">
        <x:f>MAX(C345,1)/Settings!$B$18</x:f>
        <x:v>0.2303760043486841</x:v>
      </x:c>
      <x:c r="E345" s="18" t="n">
        <x:f>F345-F344</x:f>
        <x:v>5</x:v>
      </x:c>
      <x:c r="F345" s="18" t="n">
        <x:f>ACE_Input!D105</x:f>
        <x:v>689</x:v>
      </x:c>
      <x:c r="G345" s="18" t="n">
        <x:f>MOD(Settings!$B$17*(G344),Settings!$B$18)</x:f>
        <x:v>1792632154</x:v>
      </x:c>
      <x:c r="H345" s="18" t="n">
        <x:f>MAX(G345,1)/Settings!$B$18</x:f>
        <x:v>0.8347593968896007</x:v>
      </x:c>
      <x:c r="I345" s="18" t="n">
        <x:f>-ACE_Input!W105*LN(H345)</x:f>
        <x:v>0.7224469723653402</x:v>
      </x:c>
      <x:c r="J345" s="18" t="n">
        <x:f>-ACE_Input!X105*LN(H345)</x:f>
        <x:v>2.1673409170960207</x:v>
      </x:c>
      <x:c r="K345" s="18" t="n">
        <x:f>ACE_Input!U105</x:f>
        <x:v>300</x:v>
      </x:c>
      <x:c r="L345" s="18" t="n">
        <x:f>K345*ACE_Input!V105</x:f>
        <x:v>75</x:v>
      </x:c>
    </x:row>
    <x:row r="346">
      <x:c r="A346"/>
      <x:c r="B346"/>
      <x:c r="C346" s="18"/>
      <x:c r="D346" s="18"/>
      <x:c r="E346" s="18"/>
      <x:c r="F346" s="18"/>
      <x:c r="G346" s="18"/>
      <x:c r="H346" s="18"/>
      <x:c r="I346" s="18"/>
      <x:c r="J346" s="18"/>
      <x:c r="K346" s="18"/>
      <x:c r="L346" s="18"/>
    </x:row>
    <x:row r="347">
      <x:c r="A347"/>
      <x:c r="B347"/>
      <x:c r="C347" s="18"/>
      <x:c r="D347" s="18"/>
      <x:c r="E347" s="18"/>
      <x:c r="F347" s="18"/>
      <x:c r="G347" s="18"/>
      <x:c r="H347" s="18"/>
      <x:c r="I347" s="18"/>
      <x:c r="J347" s="18"/>
      <x:c r="K347" s="18"/>
      <x:c r="L347" s="18"/>
    </x:row>
    <x:row r="348">
      <x:c r="A348"/>
      <x:c r="B348"/>
      <x:c r="C348" s="18"/>
      <x:c r="D348" s="18"/>
      <x:c r="E348" s="18"/>
      <x:c r="F348" s="18"/>
      <x:c r="G348" s="18"/>
      <x:c r="H348" s="18"/>
      <x:c r="I348" s="18"/>
      <x:c r="J348" s="18"/>
      <x:c r="K348" s="18"/>
      <x:c r="L348" s="18"/>
    </x:row>
    <x:row r="349">
      <x:c r="A349"/>
      <x:c r="B349"/>
      <x:c r="C349" s="18"/>
      <x:c r="D349" s="18"/>
      <x:c r="E349" s="18"/>
      <x:c r="F349" s="18"/>
      <x:c r="G349" s="18"/>
      <x:c r="H349" s="18"/>
      <x:c r="I349" s="18"/>
      <x:c r="J349" s="18"/>
      <x:c r="K349" s="18"/>
      <x:c r="L349" s="18"/>
    </x:row>
    <x:row r="350">
      <x:c r="A350"/>
      <x:c r="B350"/>
      <x:c r="C350" s="18"/>
      <x:c r="D350" s="18"/>
      <x:c r="E350" s="18"/>
      <x:c r="F350" s="18"/>
      <x:c r="G350" s="18"/>
      <x:c r="H350" s="18"/>
      <x:c r="I350" s="18"/>
      <x:c r="J350" s="18"/>
      <x:c r="K350" s="18"/>
      <x:c r="L350" s="18"/>
    </x:row>
    <x:row r="351">
      <x:c r="A351"/>
      <x:c r="B351"/>
      <x:c r="C351" s="18"/>
      <x:c r="D351" s="18"/>
      <x:c r="E351" s="18"/>
      <x:c r="F351" s="18"/>
      <x:c r="G351" s="18"/>
      <x:c r="H351" s="18"/>
      <x:c r="I351" s="18"/>
      <x:c r="J351" s="18"/>
      <x:c r="K351" s="18"/>
      <x:c r="L351" s="18"/>
    </x:row>
    <x:row r="352">
      <x:c r="A352"/>
      <x:c r="B352"/>
      <x:c r="C352" s="18"/>
      <x:c r="D352" s="18"/>
      <x:c r="E352" s="18"/>
      <x:c r="F352" s="18"/>
      <x:c r="G352" s="18"/>
      <x:c r="H352" s="18"/>
      <x:c r="I352" s="18"/>
      <x:c r="J352" s="18"/>
      <x:c r="K352" s="18"/>
      <x:c r="L352" s="18"/>
    </x:row>
    <x:row r="353">
      <x:c r="A353"/>
      <x:c r="B353"/>
      <x:c r="C353" s="18"/>
      <x:c r="D353" s="18"/>
      <x:c r="E353" s="18"/>
      <x:c r="F353" s="18"/>
      <x:c r="G353" s="18"/>
      <x:c r="H353" s="18"/>
      <x:c r="I353" s="18"/>
      <x:c r="J353" s="18"/>
      <x:c r="K353" s="18"/>
      <x:c r="L353" s="18"/>
    </x:row>
    <x:row r="354">
      <x:c r="A354"/>
      <x:c r="B354"/>
      <x:c r="C354" s="18"/>
      <x:c r="D354" s="18"/>
      <x:c r="E354" s="18"/>
      <x:c r="F354" s="18"/>
      <x:c r="G354" s="18"/>
      <x:c r="H354" s="18"/>
      <x:c r="I354" s="18"/>
      <x:c r="J354" s="18"/>
      <x:c r="K354" s="18"/>
      <x:c r="L354" s="18"/>
    </x:row>
    <x:row r="355">
      <x:c r="A355"/>
      <x:c r="B355"/>
      <x:c r="C355" s="18"/>
      <x:c r="D355" s="18"/>
      <x:c r="E355" s="18"/>
      <x:c r="F355" s="18"/>
      <x:c r="G355" s="18"/>
      <x:c r="H355" s="18"/>
      <x:c r="I355" s="18"/>
      <x:c r="J355" s="18"/>
      <x:c r="K355" s="18"/>
      <x:c r="L355" s="18"/>
    </x:row>
    <x:row r="356">
      <x:c r="A356"/>
      <x:c r="B356"/>
      <x:c r="C356" s="18"/>
      <x:c r="D356" s="18"/>
      <x:c r="E356" s="18"/>
      <x:c r="F356" s="18"/>
      <x:c r="G356" s="18"/>
      <x:c r="H356" s="18"/>
      <x:c r="I356" s="18"/>
      <x:c r="J356" s="18"/>
      <x:c r="K356" s="18"/>
      <x:c r="L356" s="18"/>
    </x:row>
    <x:row r="357">
      <x:c r="A357"/>
      <x:c r="B357"/>
      <x:c r="C357" s="18"/>
      <x:c r="D357" s="18"/>
      <x:c r="E357" s="18"/>
      <x:c r="F357" s="18"/>
      <x:c r="G357" s="18"/>
      <x:c r="H357" s="18"/>
      <x:c r="I357" s="18"/>
      <x:c r="J357" s="18"/>
      <x:c r="K357" s="18"/>
      <x:c r="L357" s="18"/>
    </x:row>
    <x:row r="358">
      <x:c r="A358"/>
      <x:c r="B358"/>
      <x:c r="C358" s="18"/>
      <x:c r="D358" s="18"/>
      <x:c r="E358" s="18"/>
      <x:c r="F358" s="18"/>
      <x:c r="G358" s="18"/>
      <x:c r="H358" s="18"/>
      <x:c r="I358" s="18"/>
      <x:c r="J358" s="18"/>
      <x:c r="K358" s="18"/>
      <x:c r="L358" s="18"/>
    </x:row>
    <x:row r="359">
      <x:c r="A359"/>
      <x:c r="B359"/>
      <x:c r="C359" s="18"/>
      <x:c r="D359" s="18"/>
      <x:c r="E359" s="18"/>
      <x:c r="F359" s="18"/>
      <x:c r="G359" s="18"/>
      <x:c r="H359" s="18"/>
      <x:c r="I359" s="18"/>
      <x:c r="J359" s="18"/>
      <x:c r="K359" s="18"/>
      <x:c r="L359" s="18"/>
    </x:row>
    <x:row r="360">
      <x:c r="A360"/>
      <x:c r="B360"/>
      <x:c r="C360" s="18"/>
      <x:c r="D360" s="18"/>
      <x:c r="E360" s="18"/>
      <x:c r="F360" s="18"/>
      <x:c r="G360" s="18"/>
      <x:c r="H360" s="18"/>
      <x:c r="I360" s="18"/>
      <x:c r="J360" s="18"/>
      <x:c r="K360" s="18"/>
      <x:c r="L360" s="18"/>
    </x:row>
    <x:row r="361">
      <x:c r="A361"/>
      <x:c r="B361"/>
      <x:c r="C361" s="18"/>
      <x:c r="D361" s="18"/>
      <x:c r="E361" s="18"/>
      <x:c r="F361" s="18"/>
      <x:c r="G361" s="18"/>
      <x:c r="H361" s="18"/>
      <x:c r="I361" s="18"/>
      <x:c r="J361" s="18"/>
      <x:c r="K361" s="18"/>
      <x:c r="L361" s="18"/>
    </x:row>
    <x:row r="362">
      <x:c r="A362"/>
      <x:c r="B362"/>
      <x:c r="C362" s="18"/>
      <x:c r="D362" s="18"/>
      <x:c r="E362" s="18"/>
      <x:c r="F362" s="18"/>
      <x:c r="G362" s="18"/>
      <x:c r="H362" s="18"/>
      <x:c r="I362" s="18"/>
      <x:c r="J362" s="18"/>
      <x:c r="K362" s="18"/>
      <x:c r="L362" s="18"/>
    </x:row>
    <x:row r="363">
      <x:c r="A363"/>
      <x:c r="B363"/>
      <x:c r="C363" s="18"/>
      <x:c r="D363" s="18"/>
      <x:c r="E363" s="18"/>
      <x:c r="F363" s="18"/>
      <x:c r="G363" s="18"/>
      <x:c r="H363" s="18"/>
      <x:c r="I363" s="18"/>
      <x:c r="J363" s="18"/>
      <x:c r="K363" s="18"/>
      <x:c r="L363" s="18"/>
    </x:row>
    <x:row r="364">
      <x:c r="A364"/>
      <x:c r="B364"/>
      <x:c r="C364" s="18"/>
      <x:c r="D364" s="18"/>
      <x:c r="E364" s="18"/>
      <x:c r="F364" s="18"/>
      <x:c r="G364" s="18"/>
      <x:c r="H364" s="18"/>
      <x:c r="I364" s="18"/>
      <x:c r="J364" s="18"/>
      <x:c r="K364" s="18"/>
      <x:c r="L364" s="18"/>
    </x:row>
    <x:row r="365">
      <x:c r="A365"/>
      <x:c r="B365"/>
      <x:c r="C365" s="18"/>
      <x:c r="D365" s="18"/>
      <x:c r="E365" s="18"/>
      <x:c r="F365" s="18"/>
      <x:c r="G365" s="18"/>
      <x:c r="H365" s="18"/>
      <x:c r="I365" s="18"/>
      <x:c r="J365" s="18"/>
      <x:c r="K365" s="18"/>
      <x:c r="L365" s="18"/>
    </x:row>
    <x:row r="366">
      <x:c r="A366" t="n">
        <x:f>4</x:f>
        <x:v>4</x:v>
      </x:c>
      <x:c r="B366" t="n">
        <x:f>ACE_Input!A6</x:f>
        <x:v>1</x:v>
      </x:c>
      <x:c r="C366" s="18" t="n">
        <x:f>MOD(Settings!$B$17*(Settings!$B$15+1000*A366),Settings!$B$18)</x:f>
        <x:v>274710415</x:v>
      </x:c>
      <x:c r="D366" s="18" t="n">
        <x:f>MAX(C366,1)/Settings!$B$18</x:f>
        <x:v>0.1279220055453116</x:v>
      </x:c>
      <x:c r="E366" s="18" t="n">
        <x:f>F366</x:f>
        <x:v>2</x:v>
      </x:c>
      <x:c r="F366" s="18" t="n">
        <x:f>ACE_Input!D6</x:f>
        <x:v>2</x:v>
      </x:c>
      <x:c r="G366" s="18" t="n">
        <x:f>MOD(Settings!$B$17*(Settings!$B$16+1000*A366),Settings!$B$18)</x:f>
        <x:v>980201047</x:v>
      </x:c>
      <x:c r="H366" s="18" t="n">
        <x:f>MAX(G366,1)/Settings!$B$18</x:f>
        <x:v>0.45644168157896103</x:v>
      </x:c>
      <x:c r="I366" s="18" t="n">
        <x:f>-ACE_Input!W6*LN(H366)</x:f>
        <x:v>3.1371773532165412</x:v>
      </x:c>
      <x:c r="J366" s="18" t="n">
        <x:f>-ACE_Input!X6*LN(H366)</x:f>
        <x:v>9.411532059649623</x:v>
      </x:c>
      <x:c r="K366" s="18" t="n">
        <x:f>ACE_Input!U6</x:f>
        <x:v>300</x:v>
      </x:c>
      <x:c r="L366" s="18" t="n">
        <x:f>K366*ACE_Input!V6</x:f>
        <x:v>75</x:v>
      </x:c>
    </x:row>
    <x:row r="367">
      <x:c r="A367" t="n">
        <x:f>4</x:f>
        <x:v>4</x:v>
      </x:c>
      <x:c r="B367" t="n">
        <x:f>ACE_Input!A7</x:f>
        <x:v>2</x:v>
      </x:c>
      <x:c r="C367" s="18" t="n">
        <x:f>MOD(Settings!$B$17*(C366),Settings!$B$18)</x:f>
        <x:v>2115587502</x:v>
      </x:c>
      <x:c r="D367" s="18" t="n">
        <x:f>MAX(C367,1)/Settings!$B$18</x:f>
        <x:v>0.9851472000522293</x:v>
      </x:c>
      <x:c r="E367" s="18" t="n">
        <x:f>F367-F366</x:f>
        <x:v>5</x:v>
      </x:c>
      <x:c r="F367" s="18" t="n">
        <x:f>ACE_Input!D7</x:f>
        <x:v>7</x:v>
      </x:c>
      <x:c r="G367" s="18" t="n">
        <x:f>MOD(Settings!$B$17*(G366),Settings!$B$18)</x:f>
        <x:v>891940792</x:v>
      </x:c>
      <x:c r="H367" s="18" t="n">
        <x:f>MAX(G367,1)/Settings!$B$18</x:f>
        <x:v>0.41534229759841335</x:v>
      </x:c>
      <x:c r="I367" s="18" t="n">
        <x:f>-ACE_Input!W7*LN(H367)</x:f>
        <x:v>3.514609140932014</x:v>
      </x:c>
      <x:c r="J367" s="18" t="n">
        <x:f>-ACE_Input!X7*LN(H367)</x:f>
        <x:v>10.543827422796042</x:v>
      </x:c>
      <x:c r="K367" s="18" t="n">
        <x:f>ACE_Input!U7</x:f>
        <x:v>300</x:v>
      </x:c>
      <x:c r="L367" s="18" t="n">
        <x:f>K367*ACE_Input!V7</x:f>
        <x:v>75</x:v>
      </x:c>
    </x:row>
    <x:row r="368">
      <x:c r="A368" t="n">
        <x:f>4</x:f>
        <x:v>4</x:v>
      </x:c>
      <x:c r="B368" t="n">
        <x:f>ACE_Input!A8</x:f>
        <x:v>3</x:v>
      </x:c>
      <x:c r="C368" s="18" t="n">
        <x:f>MOD(Settings!$B$17*(C367),Settings!$B$18)</x:f>
        <x:v>792402735</x:v>
      </x:c>
      <x:c r="D368" s="18" t="n">
        <x:f>MAX(C368,1)/Settings!$B$18</x:f>
        <x:v>0.3689912778180983</x:v>
      </x:c>
      <x:c r="E368" s="18" t="n">
        <x:f>F368-F367</x:f>
        <x:v>25</x:v>
      </x:c>
      <x:c r="F368" s="18" t="n">
        <x:f>ACE_Input!D8</x:f>
        <x:v>32</x:v>
      </x:c>
      <x:c r="G368" s="18" t="n">
        <x:f>MOD(Settings!$B$17*(G367),Settings!$B$18)</x:f>
        <x:v>1413035084</x:v>
      </x:c>
      <x:c r="H368" s="18" t="n">
        <x:f>MAX(G368,1)/Settings!$B$18</x:f>
        <x:v>0.6579957365328426</x:v>
      </x:c>
      <x:c r="I368" s="18" t="n">
        <x:f>-ACE_Input!W8*LN(H368)</x:f>
        <x:v>1.6742273084447254</x:v>
      </x:c>
      <x:c r="J368" s="18" t="n">
        <x:f>-ACE_Input!X8*LN(H368)</x:f>
        <x:v>5.022681925334176</x:v>
      </x:c>
      <x:c r="K368" s="18" t="n">
        <x:f>ACE_Input!U8</x:f>
        <x:v>300</x:v>
      </x:c>
      <x:c r="L368" s="18" t="n">
        <x:f>K368*ACE_Input!V8</x:f>
        <x:v>75</x:v>
      </x:c>
    </x:row>
    <x:row r="369">
      <x:c r="A369" t="n">
        <x:f>4</x:f>
        <x:v>4</x:v>
      </x:c>
      <x:c r="B369" t="n">
        <x:f>ACE_Input!A9</x:f>
        <x:v>4</x:v>
      </x:c>
      <x:c r="C369" s="18" t="n">
        <x:f>MOD(Settings!$B$17*(C368),Settings!$B$18)</x:f>
        <x:v>1366672098</x:v>
      </x:c>
      <x:c r="D369" s="18" t="n">
        <x:f>MAX(C369,1)/Settings!$B$18</x:f>
        <x:v>0.6364062887785985</x:v>
      </x:c>
      <x:c r="E369" s="18" t="n">
        <x:f>F369-F368</x:f>
        <x:v>5</x:v>
      </x:c>
      <x:c r="F369" s="18" t="n">
        <x:f>ACE_Input!D9</x:f>
        <x:v>37</x:v>
      </x:c>
      <x:c r="G369" s="18" t="n">
        <x:f>MOD(Settings!$B$17*(G368),Settings!$B$18)</x:f>
        <x:v>2006488262</x:v>
      </x:c>
      <x:c r="H369" s="18" t="n">
        <x:f>MAX(G369,1)/Settings!$B$18</x:f>
        <x:v>0.9343439074858761</x:v>
      </x:c>
      <x:c r="I369" s="18" t="n">
        <x:f>-ACE_Input!W9*LN(H369)</x:f>
        <x:v>0.2716427969041983</x:v>
      </x:c>
      <x:c r="J369" s="18" t="n">
        <x:f>-ACE_Input!X9*LN(H369)</x:f>
        <x:v>0.8149283907125948</x:v>
      </x:c>
      <x:c r="K369" s="18" t="n">
        <x:f>ACE_Input!U9</x:f>
        <x:v>300</x:v>
      </x:c>
      <x:c r="L369" s="18" t="n">
        <x:f>K369*ACE_Input!V9</x:f>
        <x:v>75</x:v>
      </x:c>
    </x:row>
    <x:row r="370">
      <x:c r="A370" t="n">
        <x:f>4</x:f>
        <x:v>4</x:v>
      </x:c>
      <x:c r="B370" t="n">
        <x:f>ACE_Input!A10</x:f>
        <x:v>5</x:v>
      </x:c>
      <x:c r="C370" s="18" t="n">
        <x:f>MOD(Settings!$B$17*(C369),Settings!$B$18)</x:f>
        <x:v>172862774</x:v>
      </x:c>
      <x:c r="D370" s="18" t="n">
        <x:f>MAX(C370,1)/Settings!$B$18</x:f>
        <x:v>0.08049550190591044</x:v>
      </x:c>
      <x:c r="E370" s="18" t="n">
        <x:f>F370-F369</x:f>
        <x:v>5</x:v>
      </x:c>
      <x:c r="F370" s="18" t="n">
        <x:f>ACE_Input!D10</x:f>
        <x:v>42</x:v>
      </x:c>
      <x:c r="G370" s="18" t="n">
        <x:f>MOD(Settings!$B$17*(G369),Settings!$B$18)</x:f>
        <x:v>1112510593</x:v>
      </x:c>
      <x:c r="H370" s="18" t="n">
        <x:f>MAX(G370,1)/Settings!$B$18</x:f>
        <x:v>0.5180531151211136</x:v>
      </x:c>
      <x:c r="I370" s="18" t="n">
        <x:f>-ACE_Input!W10*LN(H370)</x:f>
        <x:v>2.6307100125422127</x:v>
      </x:c>
      <x:c r="J370" s="18" t="n">
        <x:f>-ACE_Input!X10*LN(H370)</x:f>
        <x:v>7.892130037626638</x:v>
      </x:c>
      <x:c r="K370" s="18" t="n">
        <x:f>ACE_Input!U10</x:f>
        <x:v>300</x:v>
      </x:c>
      <x:c r="L370" s="18" t="n">
        <x:f>K370*ACE_Input!V10</x:f>
        <x:v>75</x:v>
      </x:c>
    </x:row>
    <x:row r="371">
      <x:c r="A371" t="n">
        <x:f>4</x:f>
        <x:v>4</x:v>
      </x:c>
      <x:c r="B371" t="n">
        <x:f>ACE_Input!A11</x:f>
        <x:v>6</x:v>
      </x:c>
      <x:c r="C371" s="18" t="n">
        <x:f>MOD(Settings!$B$17*(C370),Settings!$B$18)</x:f>
        <x:v>1906751874</x:v>
      </x:c>
      <x:c r="D371" s="18" t="n">
        <x:f>MAX(C371,1)/Settings!$B$18</x:f>
        <x:v>0.8879005326367452</x:v>
      </x:c>
      <x:c r="E371" s="18" t="n">
        <x:f>F371-F370</x:f>
        <x:v>5</x:v>
      </x:c>
      <x:c r="F371" s="18" t="n">
        <x:f>ACE_Input!D11</x:f>
        <x:v>47</x:v>
      </x:c>
      <x:c r="G371" s="18" t="n">
        <x:f>MOD(Settings!$B$17*(G370),Settings!$B$18)</x:f>
        <x:v>1972905769</x:v>
      </x:c>
      <x:c r="H371" s="18" t="n">
        <x:f>MAX(G371,1)/Settings!$B$18</x:f>
        <x:v>0.918705840557211</x:v>
      </x:c>
      <x:c r="I371" s="18" t="n">
        <x:f>-ACE_Input!W11*LN(H371)</x:f>
        <x:v>0.33915717723947814</x:v>
      </x:c>
      <x:c r="J371" s="18" t="n">
        <x:f>-ACE_Input!X11*LN(H371)</x:f>
        <x:v>1.0174715317184344</x:v>
      </x:c>
      <x:c r="K371" s="18" t="n">
        <x:f>ACE_Input!U11</x:f>
        <x:v>300</x:v>
      </x:c>
      <x:c r="L371" s="18" t="n">
        <x:f>K371*ACE_Input!V11</x:f>
        <x:v>75</x:v>
      </x:c>
    </x:row>
    <x:row r="372">
      <x:c r="A372" t="n">
        <x:f>4</x:f>
        <x:v>4</x:v>
      </x:c>
      <x:c r="B372" t="n">
        <x:f>ACE_Input!A12</x:f>
        <x:v>7</x:v>
      </x:c>
      <x:c r="C372" s="18" t="n">
        <x:f>MOD(Settings!$B$17*(C371),Settings!$B$18)</x:f>
        <x:v>2027765784</x:v>
      </x:c>
      <x:c r="D372" s="18" t="n">
        <x:f>MAX(C372,1)/Settings!$B$18</x:f>
        <x:v>0.9442520257757288</x:v>
      </x:c>
      <x:c r="E372" s="18" t="n">
        <x:f>F372-F371</x:f>
        <x:v>5</x:v>
      </x:c>
      <x:c r="F372" s="18" t="n">
        <x:f>ACE_Input!D12</x:f>
        <x:v>52</x:v>
      </x:c>
      <x:c r="G372" s="18" t="n">
        <x:f>MOD(Settings!$B$17*(G371),Settings!$B$18)</x:f>
        <x:v>1479749903</x:v>
      </x:c>
      <x:c r="H372" s="18" t="n">
        <x:f>MAX(G372,1)/Settings!$B$18</x:f>
        <x:v>0.689062245045352</x:v>
      </x:c>
      <x:c r="I372" s="18" t="n">
        <x:f>-ACE_Input!W12*LN(H372)</x:f>
        <x:v>1.4896946836366012</x:v>
      </x:c>
      <x:c r="J372" s="18" t="n">
        <x:f>-ACE_Input!X12*LN(H372)</x:f>
        <x:v>4.469084050909803</x:v>
      </x:c>
      <x:c r="K372" s="18" t="n">
        <x:f>ACE_Input!U12</x:f>
        <x:v>300</x:v>
      </x:c>
      <x:c r="L372" s="18" t="n">
        <x:f>K372*ACE_Input!V12</x:f>
        <x:v>75</x:v>
      </x:c>
    </x:row>
    <x:row r="373">
      <x:c r="A373" t="n">
        <x:f>4</x:f>
        <x:v>4</x:v>
      </x:c>
      <x:c r="B373" t="n">
        <x:f>ACE_Input!A13</x:f>
        <x:v>8</x:v>
      </x:c>
      <x:c r="C373" s="18" t="n">
        <x:f>MOD(Settings!$B$17*(C372),Settings!$B$18)</x:f>
        <x:v>94053798</x:v>
      </x:c>
      <x:c r="D373" s="18" t="n">
        <x:f>MAX(C373,1)/Settings!$B$18</x:f>
        <x:v>0.04379721267325674</x:v>
      </x:c>
      <x:c r="E373" s="18" t="n">
        <x:f>F373-F372</x:f>
        <x:v>5</x:v>
      </x:c>
      <x:c r="F373" s="18" t="n">
        <x:f>ACE_Input!D13</x:f>
        <x:v>57</x:v>
      </x:c>
      <x:c r="G373" s="18" t="n">
        <x:f>MOD(Settings!$B$17*(G372),Settings!$B$18)</x:f>
        <x:v>148503814</x:v>
      </x:c>
      <x:c r="H373" s="18" t="n">
        <x:f>MAX(G373,1)/Settings!$B$18</x:f>
        <x:v>0.0691524772295507</x:v>
      </x:c>
      <x:c r="I373" s="18" t="n">
        <x:f>-ACE_Input!W13*LN(H373)</x:f>
        <x:v>10.685765590054988</x:v>
      </x:c>
      <x:c r="J373" s="18" t="n">
        <x:f>-ACE_Input!X13*LN(H373)</x:f>
        <x:v>32.05729677016497</x:v>
      </x:c>
      <x:c r="K373" s="18" t="n">
        <x:f>ACE_Input!U13</x:f>
        <x:v>300</x:v>
      </x:c>
      <x:c r="L373" s="18" t="n">
        <x:f>K373*ACE_Input!V13</x:f>
        <x:v>75</x:v>
      </x:c>
    </x:row>
    <x:row r="374">
      <x:c r="A374" t="n">
        <x:f>4</x:f>
        <x:v>4</x:v>
      </x:c>
      <x:c r="B374" t="n">
        <x:f>ACE_Input!A14</x:f>
        <x:v>9</x:v>
      </x:c>
      <x:c r="C374" s="18" t="n">
        <x:f>MOD(Settings!$B$17*(C373),Settings!$B$18)</x:f>
        <x:v>214218794</x:v>
      </x:c>
      <x:c r="D374" s="18" t="n">
        <x:f>MAX(C374,1)/Settings!$B$18</x:f>
        <x:v>0.09975339942600271</x:v>
      </x:c>
      <x:c r="E374" s="18" t="n">
        <x:f>F374-F373</x:f>
        <x:v>115</x:v>
      </x:c>
      <x:c r="F374" s="18" t="n">
        <x:f>ACE_Input!D14</x:f>
        <x:v>172</x:v>
      </x:c>
      <x:c r="G374" s="18" t="n">
        <x:f>MOD(Settings!$B$17*(G373),Settings!$B$18)</x:f>
        <x:v>527604084</x:v>
      </x:c>
      <x:c r="H374" s="18" t="n">
        <x:f>MAX(G374,1)/Settings!$B$18</x:f>
        <x:v>0.2456847970586665</x:v>
      </x:c>
      <x:c r="I374" s="18" t="n">
        <x:f>-ACE_Input!W14*LN(H374)</x:f>
        <x:v>5.614823509610031</x:v>
      </x:c>
      <x:c r="J374" s="18" t="n">
        <x:f>-ACE_Input!X14*LN(H374)</x:f>
        <x:v>16.844470528830094</x:v>
      </x:c>
      <x:c r="K374" s="18" t="n">
        <x:f>ACE_Input!U14</x:f>
        <x:v>300</x:v>
      </x:c>
      <x:c r="L374" s="18" t="n">
        <x:f>K374*ACE_Input!V14</x:f>
        <x:v>75</x:v>
      </x:c>
    </x:row>
    <x:row r="375">
      <x:c r="A375" t="n">
        <x:f>4</x:f>
        <x:v>4</x:v>
      </x:c>
      <x:c r="B375" t="n">
        <x:f>ACE_Input!A15</x:f>
        <x:v>10</x:v>
      </x:c>
      <x:c r="C375" s="18" t="n">
        <x:f>MOD(Settings!$B$17*(C374),Settings!$B$18)</x:f>
        <x:v>1192678386</x:v>
      </x:c>
      <x:c r="D375" s="18" t="n">
        <x:f>MAX(C375,1)/Settings!$B$18</x:f>
        <x:v>0.5553841528274976</x:v>
      </x:c>
      <x:c r="E375" s="18" t="n">
        <x:f>F375-F374</x:f>
        <x:v>5</x:v>
      </x:c>
      <x:c r="F375" s="18" t="n">
        <x:f>ACE_Input!D15</x:f>
        <x:v>177</x:v>
      </x:c>
      <x:c r="G375" s="18" t="n">
        <x:f>MOD(Settings!$B$17*(G374),Settings!$B$18)</x:f>
        <x:v>481861325</x:v>
      </x:c>
      <x:c r="H375" s="18" t="n">
        <x:f>MAX(G375,1)/Settings!$B$18</x:f>
        <x:v>0.22438416500779995</x:v>
      </x:c>
      <x:c r="I375" s="18" t="n">
        <x:f>-ACE_Input!W15*LN(H375)</x:f>
        <x:v>5.97758269496953</x:v>
      </x:c>
      <x:c r="J375" s="18" t="n">
        <x:f>-ACE_Input!X15*LN(H375)</x:f>
        <x:v>17.93274808490859</x:v>
      </x:c>
      <x:c r="K375" s="18" t="n">
        <x:f>ACE_Input!U15</x:f>
        <x:v>300</x:v>
      </x:c>
      <x:c r="L375" s="18" t="n">
        <x:f>K375*ACE_Input!V15</x:f>
        <x:v>75</x:v>
      </x:c>
    </x:row>
    <x:row r="376">
      <x:c r="A376" t="n">
        <x:f>4</x:f>
        <x:v>4</x:v>
      </x:c>
      <x:c r="B376" t="n">
        <x:f>ACE_Input!A16</x:f>
        <x:v>11</x:v>
      </x:c>
      <x:c r="C376" s="18" t="n">
        <x:f>MOD(Settings!$B$17*(C375),Settings!$B$18)</x:f>
        <x:v>733272404</x:v>
      </x:c>
      <x:c r="D376" s="18" t="n">
        <x:f>MAX(C376,1)/Settings!$B$18</x:f>
        <x:v>0.34145657175288374</x:v>
      </x:c>
      <x:c r="E376" s="18" t="n">
        <x:f>F376-F375</x:f>
        <x:v>5</x:v>
      </x:c>
      <x:c r="F376" s="18" t="n">
        <x:f>ACE_Input!D16</x:f>
        <x:v>182</x:v>
      </x:c>
      <x:c r="G376" s="18" t="n">
        <x:f>MOD(Settings!$B$17*(G375),Settings!$B$18)</x:f>
        <x:v>482456438</x:v>
      </x:c>
      <x:c r="H376" s="18" t="n">
        <x:f>MAX(G376,1)/Settings!$B$18</x:f>
        <x:v>0.22466128609360256</x:v>
      </x:c>
      <x:c r="I376" s="18" t="n">
        <x:f>-ACE_Input!W16*LN(H376)</x:f>
        <x:v>5.97264562465197</x:v>
      </x:c>
      <x:c r="J376" s="18" t="n">
        <x:f>-ACE_Input!X16*LN(H376)</x:f>
        <x:v>17.91793687395591</x:v>
      </x:c>
      <x:c r="K376" s="18" t="n">
        <x:f>ACE_Input!U16</x:f>
        <x:v>300</x:v>
      </x:c>
      <x:c r="L376" s="18" t="n">
        <x:f>K376*ACE_Input!V16</x:f>
        <x:v>75</x:v>
      </x:c>
    </x:row>
    <x:row r="377">
      <x:c r="A377" t="n">
        <x:f>4</x:f>
        <x:v>4</x:v>
      </x:c>
      <x:c r="B377" t="n">
        <x:f>ACE_Input!A17</x:f>
        <x:v>12</x:v>
      </x:c>
      <x:c r="C377" s="18" t="n">
        <x:f>MOD(Settings!$B$17*(C376),Settings!$B$18)</x:f>
        <x:v>1848127542</x:v>
      </x:c>
      <x:c r="D377" s="18" t="n">
        <x:f>MAX(C377,1)/Settings!$B$18</x:f>
        <x:v>0.8606014507173567</x:v>
      </x:c>
      <x:c r="E377" s="18" t="n">
        <x:f>F377-F376</x:f>
        <x:v>5</x:v>
      </x:c>
      <x:c r="F377" s="18" t="n">
        <x:f>ACE_Input!D17</x:f>
        <x:v>187</x:v>
      </x:c>
      <x:c r="G377" s="18" t="n">
        <x:f>MOD(Settings!$B$17*(G376),Settings!$B$18)</x:f>
        <x:v>1894586041</x:v>
      </x:c>
      <x:c r="H377" s="18" t="n">
        <x:f>MAX(G377,1)/Settings!$B$18</x:f>
        <x:v>0.8822353751781561</x:v>
      </x:c>
      <x:c r="I377" s="18" t="n">
        <x:f>-ACE_Input!W17*LN(H377)</x:f>
        <x:v>0.50118557318478</x:v>
      </x:c>
      <x:c r="J377" s="18" t="n">
        <x:f>-ACE_Input!X17*LN(H377)</x:f>
        <x:v>1.5035567195543398</x:v>
      </x:c>
      <x:c r="K377" s="18" t="n">
        <x:f>ACE_Input!U17</x:f>
        <x:v>300</x:v>
      </x:c>
      <x:c r="L377" s="18" t="n">
        <x:f>K377*ACE_Input!V17</x:f>
        <x:v>75</x:v>
      </x:c>
    </x:row>
    <x:row r="378">
      <x:c r="A378" t="n">
        <x:f>4</x:f>
        <x:v>4</x:v>
      </x:c>
      <x:c r="B378" t="n">
        <x:f>ACE_Input!A18</x:f>
        <x:v>13</x:v>
      </x:c>
      <x:c r="C378" s="18" t="n">
        <x:f>MOD(Settings!$B$17*(C377),Settings!$B$18)</x:f>
        <x:v>276128186</x:v>
      </x:c>
      <x:c r="D378" s="18" t="n">
        <x:f>MAX(C378,1)/Settings!$B$18</x:f>
        <x:v>0.1285822066145866</x:v>
      </x:c>
      <x:c r="E378" s="18" t="n">
        <x:f>F378-F377</x:f>
        <x:v>5</x:v>
      </x:c>
      <x:c r="F378" s="18" t="n">
        <x:f>ACE_Input!D18</x:f>
        <x:v>192</x:v>
      </x:c>
      <x:c r="G378" s="18" t="n">
        <x:f>MOD(Settings!$B$17*(G377),Settings!$B$18)</x:f>
        <x:v>1567557018</x:v>
      </x:c>
      <x:c r="H378" s="18" t="n">
        <x:f>MAX(G378,1)/Settings!$B$18</x:f>
        <x:v>0.7299506192700708</x:v>
      </x:c>
      <x:c r="I378" s="18" t="n">
        <x:f>-ACE_Input!W18*LN(H378)</x:f>
        <x:v>1.2591135678529393</x:v>
      </x:c>
      <x:c r="J378" s="18" t="n">
        <x:f>-ACE_Input!X18*LN(H378)</x:f>
        <x:v>3.777340703558818</x:v>
      </x:c>
      <x:c r="K378" s="18" t="n">
        <x:f>ACE_Input!U18</x:f>
        <x:v>300</x:v>
      </x:c>
      <x:c r="L378" s="18" t="n">
        <x:f>K378*ACE_Input!V18</x:f>
        <x:v>75</x:v>
      </x:c>
    </x:row>
    <x:row r="379">
      <x:c r="A379" t="n">
        <x:f>4</x:f>
        <x:v>4</x:v>
      </x:c>
      <x:c r="B379" t="n">
        <x:f>ACE_Input!A19</x:f>
        <x:v>14</x:v>
      </x:c>
      <x:c r="C379" s="18" t="n">
        <x:f>MOD(Settings!$B$17*(C378),Settings!$B$18)</x:f>
        <x:v>174260935</x:v>
      </x:c>
      <x:c r="D379" s="18" t="n">
        <x:f>MAX(C379,1)/Settings!$B$18</x:f>
        <x:v>0.08114657135733709</x:v>
      </x:c>
      <x:c r="E379" s="18" t="n">
        <x:f>F379-F378</x:f>
        <x:v>5</x:v>
      </x:c>
      <x:c r="F379" s="18" t="n">
        <x:f>ACE_Input!D19</x:f>
        <x:v>197</x:v>
      </x:c>
      <x:c r="G379" s="18" t="n">
        <x:f>MOD(Settings!$B$17*(G378),Settings!$B$18)</x:f>
        <x:v>601420130</x:v>
      </x:c>
      <x:c r="H379" s="18" t="n">
        <x:f>MAX(G379,1)/Settings!$B$18</x:f>
        <x:v>0.2800580720790001</x:v>
      </x:c>
      <x:c r="I379" s="18" t="n">
        <x:f>-ACE_Input!W19*LN(H379)</x:f>
        <x:v>5.091033188140838</x:v>
      </x:c>
      <x:c r="J379" s="18" t="n">
        <x:f>-ACE_Input!X19*LN(H379)</x:f>
        <x:v>15.273099564422516</x:v>
      </x:c>
      <x:c r="K379" s="18" t="n">
        <x:f>ACE_Input!U19</x:f>
        <x:v>300</x:v>
      </x:c>
      <x:c r="L379" s="18" t="n">
        <x:f>K379*ACE_Input!V19</x:f>
        <x:v>75</x:v>
      </x:c>
    </x:row>
    <x:row r="380">
      <x:c r="A380" t="n">
        <x:f>4</x:f>
        <x:v>4</x:v>
      </x:c>
      <x:c r="B380" t="n">
        <x:f>ACE_Input!A20</x:f>
        <x:v>15</x:v>
      </x:c>
      <x:c r="C380" s="18" t="n">
        <x:f>MOD(Settings!$B$17*(C379),Settings!$B$18)</x:f>
        <x:v>1783323684</x:v>
      </x:c>
      <x:c r="D380" s="18" t="n">
        <x:f>MAX(C380,1)/Settings!$B$18</x:f>
        <x:v>0.8304248027645167</x:v>
      </x:c>
      <x:c r="E380" s="18" t="n">
        <x:f>F380-F379</x:f>
        <x:v>5</x:v>
      </x:c>
      <x:c r="F380" s="18" t="n">
        <x:f>ACE_Input!D20</x:f>
        <x:v>202</x:v>
      </x:c>
      <x:c r="G380" s="18" t="n">
        <x:f>MOD(Settings!$B$17*(G379),Settings!$B$18)</x:f>
        <x:v>2010082128</x:v>
      </x:c>
      <x:c r="H380" s="18" t="n">
        <x:f>MAX(G380,1)/Settings!$B$18</x:f>
        <x:v>0.936017431754627</x:v>
      </x:c>
      <x:c r="I380" s="18" t="n">
        <x:f>-ACE_Input!W20*LN(H380)</x:f>
        <x:v>0.26448471603396023</x:v>
      </x:c>
      <x:c r="J380" s="18" t="n">
        <x:f>-ACE_Input!X20*LN(H380)</x:f>
        <x:v>0.7934541481018806</x:v>
      </x:c>
      <x:c r="K380" s="18" t="n">
        <x:f>ACE_Input!U20</x:f>
        <x:v>300</x:v>
      </x:c>
      <x:c r="L380" s="18" t="n">
        <x:f>K380*ACE_Input!V20</x:f>
        <x:v>75</x:v>
      </x:c>
    </x:row>
    <x:row r="381">
      <x:c r="A381" t="n">
        <x:f>4</x:f>
        <x:v>4</x:v>
      </x:c>
      <x:c r="B381" t="n">
        <x:f>ACE_Input!A21</x:f>
        <x:v>16</x:v>
      </x:c>
      <x:c r="C381" s="18" t="n">
        <x:f>MOD(Settings!$B$17*(C380),Settings!$B$18)</x:f>
        <x:v>2039379456</x:v>
      </x:c>
      <x:c r="D381" s="18" t="n">
        <x:f>MAX(C381,1)/Settings!$B$18</x:f>
        <x:v>0.9496600632321369</x:v>
      </x:c>
      <x:c r="E381" s="18" t="n">
        <x:f>F381-F380</x:f>
        <x:v>5</x:v>
      </x:c>
      <x:c r="F381" s="18" t="n">
        <x:f>ACE_Input!D21</x:f>
        <x:v>207</x:v>
      </x:c>
      <x:c r="G381" s="18" t="n">
        <x:f>MOD(Settings!$B$17*(G380),Settings!$B$18)</x:f>
        <x:v>1385074339</x:v>
      </x:c>
      <x:c r="H381" s="18" t="n">
        <x:f>MAX(G381,1)/Settings!$B$18</x:f>
        <x:v>0.6449755000159961</x:v>
      </x:c>
      <x:c r="I381" s="18" t="n">
        <x:f>-ACE_Input!W21*LN(H381)</x:f>
        <x:v>1.7541717895164668</x:v>
      </x:c>
      <x:c r="J381" s="18" t="n">
        <x:f>-ACE_Input!X21*LN(H381)</x:f>
        <x:v>5.2625153685494</x:v>
      </x:c>
      <x:c r="K381" s="18" t="n">
        <x:f>ACE_Input!U21</x:f>
        <x:v>300</x:v>
      </x:c>
      <x:c r="L381" s="18" t="n">
        <x:f>K381*ACE_Input!V21</x:f>
        <x:v>75</x:v>
      </x:c>
    </x:row>
    <x:row r="382">
      <x:c r="A382" t="n">
        <x:f>4</x:f>
        <x:v>4</x:v>
      </x:c>
      <x:c r="B382" t="n">
        <x:f>ACE_Input!A22</x:f>
        <x:v>17</x:v>
      </x:c>
      <x:c r="C382" s="18" t="n">
        <x:f>MOD(Settings!$B$17*(C381),Settings!$B$18)</x:f>
        <x:v>2011510872</x:v>
      </x:c>
      <x:c r="D382" s="18" t="n">
        <x:f>MAX(C382,1)/Settings!$B$18</x:f>
        <x:v>0.93668274252521</x:v>
      </x:c>
      <x:c r="E382" s="18" t="n">
        <x:f>F382-F381</x:f>
        <x:v>5</x:v>
      </x:c>
      <x:c r="F382" s="18" t="n">
        <x:f>ACE_Input!D22</x:f>
        <x:v>212</x:v>
      </x:c>
      <x:c r="G382" s="18" t="n">
        <x:f>MOD(Settings!$B$17*(G381),Settings!$B$18)</x:f>
        <x:v>221682093</x:v>
      </x:c>
      <x:c r="H382" s="18" t="n">
        <x:f>MAX(G382,1)/Settings!$B$18</x:f>
        <x:v>0.10322876884752362</x:v>
      </x:c>
      <x:c r="I382" s="18" t="n">
        <x:f>-ACE_Input!W22*LN(H382)</x:f>
        <x:v>9.083230787523464</x:v>
      </x:c>
      <x:c r="J382" s="18" t="n">
        <x:f>-ACE_Input!X22*LN(H382)</x:f>
        <x:v>27.249692362570393</x:v>
      </x:c>
      <x:c r="K382" s="18" t="n">
        <x:f>ACE_Input!U22</x:f>
        <x:v>300</x:v>
      </x:c>
      <x:c r="L382" s="18" t="n">
        <x:f>K382*ACE_Input!V22</x:f>
        <x:v>75</x:v>
      </x:c>
    </x:row>
    <x:row r="383">
      <x:c r="A383" t="n">
        <x:f>4</x:f>
        <x:v>4</x:v>
      </x:c>
      <x:c r="B383" t="n">
        <x:f>ACE_Input!A23</x:f>
        <x:v>18</x:v>
      </x:c>
      <x:c r="C383" s="18" t="n">
        <x:f>MOD(Settings!$B$17*(C382),Settings!$B$18)</x:f>
        <x:v>1775654630</x:v>
      </x:c>
      <x:c r="D383" s="18" t="n">
        <x:f>MAX(C383,1)/Settings!$B$18</x:f>
        <x:v>0.8268536212047811</x:v>
      </x:c>
      <x:c r="E383" s="18" t="n">
        <x:f>F383-F382</x:f>
        <x:v>5</x:v>
      </x:c>
      <x:c r="F383" s="18" t="n">
        <x:f>ACE_Input!D23</x:f>
        <x:v>217</x:v>
      </x:c>
      <x:c r="G383" s="18" t="n">
        <x:f>MOD(Settings!$B$17*(G382),Settings!$B$18)</x:f>
        <x:v>2074293153</x:v>
      </x:c>
      <x:c r="H383" s="18" t="n">
        <x:f>MAX(G383,1)/Settings!$B$18</x:f>
        <x:v>0.9659180203294</x:v>
      </x:c>
      <x:c r="I383" s="18" t="n">
        <x:f>-ACE_Input!W23*LN(H383)</x:f>
        <x:v>0.13870525381720342</x:v>
      </x:c>
      <x:c r="J383" s="18" t="n">
        <x:f>-ACE_Input!X23*LN(H383)</x:f>
        <x:v>0.4161157614516102</x:v>
      </x:c>
      <x:c r="K383" s="18" t="n">
        <x:f>ACE_Input!U23</x:f>
        <x:v>300</x:v>
      </x:c>
      <x:c r="L383" s="18" t="n">
        <x:f>K383*ACE_Input!V23</x:f>
        <x:v>75</x:v>
      </x:c>
    </x:row>
    <x:row r="384">
      <x:c r="A384" t="n">
        <x:f>4</x:f>
        <x:v>4</x:v>
      </x:c>
      <x:c r="B384" t="n">
        <x:f>ACE_Input!A24</x:f>
        <x:v>19</x:v>
      </x:c>
      <x:c r="C384" s="18" t="n">
        <x:f>MOD(Settings!$B$17*(C383),Settings!$B$18)</x:f>
        <x:v>1994607698</x:v>
      </x:c>
      <x:c r="D384" s="18" t="n">
        <x:f>MAX(C384,1)/Settings!$B$18</x:f>
        <x:v>0.928811588757118</x:v>
      </x:c>
      <x:c r="E384" s="18" t="n">
        <x:f>F384-F383</x:f>
        <x:v>5</x:v>
      </x:c>
      <x:c r="F384" s="18" t="n">
        <x:f>ACE_Input!D24</x:f>
        <x:v>222</x:v>
      </x:c>
      <x:c r="G384" s="18" t="n">
        <x:f>MOD(Settings!$B$17*(G383),Settings!$B$18)</x:f>
        <x:v>395497073</x:v>
      </x:c>
      <x:c r="H384" s="18" t="n">
        <x:f>MAX(G384,1)/Settings!$B$18</x:f>
        <x:v>0.1841676762253827</x:v>
      </x:c>
      <x:c r="I384" s="18" t="n">
        <x:f>-ACE_Input!W24*LN(H384)</x:f>
        <x:v>6.767634610026319</x:v>
      </x:c>
      <x:c r="J384" s="18" t="n">
        <x:f>-ACE_Input!X24*LN(H384)</x:f>
        <x:v>20.302903830078957</x:v>
      </x:c>
      <x:c r="K384" s="18" t="n">
        <x:f>ACE_Input!U24</x:f>
        <x:v>300</x:v>
      </x:c>
      <x:c r="L384" s="18" t="n">
        <x:f>K384*ACE_Input!V24</x:f>
        <x:v>75</x:v>
      </x:c>
    </x:row>
    <x:row r="385">
      <x:c r="A385" t="n">
        <x:f>4</x:f>
        <x:v>4</x:v>
      </x:c>
      <x:c r="B385" t="n">
        <x:f>ACE_Input!A25</x:f>
        <x:v>20</x:v>
      </x:c>
      <x:c r="C385" s="18" t="n">
        <x:f>MOD(Settings!$B$17*(C384),Settings!$B$18)</x:f>
        <x:v>1151850616</x:v>
      </x:c>
      <x:c r="D385" s="18" t="n">
        <x:f>MAX(C385,1)/Settings!$B$18</x:f>
        <x:v>0.5363722408825402</x:v>
      </x:c>
      <x:c r="E385" s="18" t="n">
        <x:f>F385-F384</x:f>
        <x:v>5</x:v>
      </x:c>
      <x:c r="F385" s="18" t="n">
        <x:f>ACE_Input!D25</x:f>
        <x:v>227</x:v>
      </x:c>
      <x:c r="G385" s="18" t="n">
        <x:f>MOD(Settings!$B$17*(G384),Settings!$B$18)</x:f>
        <x:v>657418446</x:v>
      </x:c>
      <x:c r="H385" s="18" t="n">
        <x:f>MAX(G385,1)/Settings!$B$18</x:f>
        <x:v>0.3061343200067684</x:v>
      </x:c>
      <x:c r="I385" s="18" t="n">
        <x:f>-ACE_Input!W25*LN(H385)</x:f>
        <x:v>4.734925276286055</x:v>
      </x:c>
      <x:c r="J385" s="18" t="n">
        <x:f>-ACE_Input!X25*LN(H385)</x:f>
        <x:v>14.204775828858164</x:v>
      </x:c>
      <x:c r="K385" s="18" t="n">
        <x:f>ACE_Input!U25</x:f>
        <x:v>300</x:v>
      </x:c>
      <x:c r="L385" s="18" t="n">
        <x:f>K385*ACE_Input!V25</x:f>
        <x:v>75</x:v>
      </x:c>
    </x:row>
    <x:row r="386">
      <x:c r="A386" t="n">
        <x:f>4</x:f>
        <x:v>4</x:v>
      </x:c>
      <x:c r="B386" t="n">
        <x:f>ACE_Input!A26</x:f>
        <x:v>21</x:v>
      </x:c>
      <x:c r="C386" s="18" t="n">
        <x:f>MOD(Settings!$B$17*(C385),Settings!$B$18)</x:f>
        <x:v>1735709054</x:v>
      </x:c>
      <x:c r="D386" s="18" t="n">
        <x:f>MAX(C386,1)/Settings!$B$18</x:f>
        <x:v>0.8082525128537102</x:v>
      </x:c>
      <x:c r="E386" s="18" t="n">
        <x:f>F386-F385</x:f>
        <x:v>5</x:v>
      </x:c>
      <x:c r="F386" s="18" t="n">
        <x:f>ACE_Input!D26</x:f>
        <x:v>232</x:v>
      </x:c>
      <x:c r="G386" s="18" t="n">
        <x:f>MOD(Settings!$B$17*(G385),Settings!$B$18)</x:f>
        <x:v>428458107</x:v>
      </x:c>
      <x:c r="H386" s="18" t="n">
        <x:f>MAX(G386,1)/Settings!$B$18</x:f>
        <x:v>0.19951635375596413</x:v>
      </x:c>
      <x:c r="I386" s="18" t="n">
        <x:f>-ACE_Input!W26*LN(H386)</x:f>
        <x:v>6.4474362891910975</x:v>
      </x:c>
      <x:c r="J386" s="18" t="n">
        <x:f>-ACE_Input!X26*LN(H386)</x:f>
        <x:v>19.342308867573294</x:v>
      </x:c>
      <x:c r="K386" s="18" t="n">
        <x:f>ACE_Input!U26</x:f>
        <x:v>300</x:v>
      </x:c>
      <x:c r="L386" s="18" t="n">
        <x:f>K386*ACE_Input!V26</x:f>
        <x:v>75</x:v>
      </x:c>
    </x:row>
    <x:row r="387">
      <x:c r="A387" t="n">
        <x:f>4</x:f>
        <x:v>4</x:v>
      </x:c>
      <x:c r="B387" t="n">
        <x:f>ACE_Input!A27</x:f>
        <x:v>22</x:v>
      </x:c>
      <x:c r="C387" s="18" t="n">
        <x:f>MOD(Settings!$B$17*(C386),Settings!$B$18)</x:f>
        <x:v>644209730</x:v>
      </x:c>
      <x:c r="D387" s="18" t="n">
        <x:f>MAX(C387,1)/Settings!$B$18</x:f>
        <x:v>0.29998353230766184</x:v>
      </x:c>
      <x:c r="E387" s="18" t="n">
        <x:f>F387-F386</x:f>
        <x:v>5</x:v>
      </x:c>
      <x:c r="F387" s="18" t="n">
        <x:f>ACE_Input!D27</x:f>
        <x:v>237</x:v>
      </x:c>
      <x:c r="G387" s="18" t="n">
        <x:f>MOD(Settings!$B$17*(G386),Settings!$B$18)</x:f>
        <x:v>582735958</x:v>
      </x:c>
      <x:c r="H387" s="18" t="n">
        <x:f>MAX(G387,1)/Settings!$B$18</x:f>
        <x:v>0.2713575764891494</x:v>
      </x:c>
      <x:c r="I387" s="18" t="n">
        <x:f>-ACE_Input!W27*LN(H387)</x:f>
        <x:v>5.217271429595658</x:v>
      </x:c>
      <x:c r="J387" s="18" t="n">
        <x:f>-ACE_Input!X27*LN(H387)</x:f>
        <x:v>15.651814288786973</x:v>
      </x:c>
      <x:c r="K387" s="18" t="n">
        <x:f>ACE_Input!U27</x:f>
        <x:v>300</x:v>
      </x:c>
      <x:c r="L387" s="18" t="n">
        <x:f>K387*ACE_Input!V27</x:f>
        <x:v>75</x:v>
      </x:c>
    </x:row>
    <x:row r="388">
      <x:c r="A388" t="n">
        <x:f>4</x:f>
        <x:v>4</x:v>
      </x:c>
      <x:c r="B388" t="n">
        <x:f>ACE_Input!A28</x:f>
        <x:v>23</x:v>
      </x:c>
      <x:c r="C388" s="18" t="n">
        <x:f>MOD(Settings!$B$17*(C387),Settings!$B$18)</x:f>
        <x:v>1767867583</x:v>
      </x:c>
      <x:c r="D388" s="18" t="n">
        <x:f>MAX(C388,1)/Settings!$B$18</x:f>
        <x:v>0.8232274948727467</x:v>
      </x:c>
      <x:c r="E388" s="18" t="n">
        <x:f>F388-F387</x:f>
        <x:v>5</x:v>
      </x:c>
      <x:c r="F388" s="18" t="n">
        <x:f>ACE_Input!D28</x:f>
        <x:v>242</x:v>
      </x:c>
      <x:c r="G388" s="18" t="n">
        <x:f>MOD(Settings!$B$17*(G387),Settings!$B$18)</x:f>
        <x:v>1517815786</x:v>
      </x:c>
      <x:c r="H388" s="18" t="n">
        <x:f>MAX(G388,1)/Settings!$B$18</x:f>
        <x:v>0.7067880531338919</x:v>
      </x:c>
      <x:c r="I388" s="18" t="n">
        <x:f>-ACE_Input!W28*LN(H388)</x:f>
        <x:v>1.3880977657314235</x:v>
      </x:c>
      <x:c r="J388" s="18" t="n">
        <x:f>-ACE_Input!X28*LN(H388)</x:f>
        <x:v>4.164293297194271</x:v>
      </x:c>
      <x:c r="K388" s="18" t="n">
        <x:f>ACE_Input!U28</x:f>
        <x:v>300</x:v>
      </x:c>
      <x:c r="L388" s="18" t="n">
        <x:f>K388*ACE_Input!V28</x:f>
        <x:v>75</x:v>
      </x:c>
    </x:row>
    <x:row r="389">
      <x:c r="A389" t="n">
        <x:f>4</x:f>
        <x:v>4</x:v>
      </x:c>
      <x:c r="B389" t="n">
        <x:f>ACE_Input!A29</x:f>
        <x:v>24</x:v>
      </x:c>
      <x:c r="C389" s="18" t="n">
        <x:f>MOD(Settings!$B$17*(C388),Settings!$B$18)</x:f>
        <x:v>2114211236</x:v>
      </x:c>
      <x:c r="D389" s="18" t="n">
        <x:f>MAX(C389,1)/Settings!$B$18</x:f>
        <x:v>0.984506326254693</x:v>
      </x:c>
      <x:c r="E389" s="18" t="n">
        <x:f>F389-F388</x:f>
        <x:v>5</x:v>
      </x:c>
      <x:c r="F389" s="18" t="n">
        <x:f>ACE_Input!D29</x:f>
        <x:v>247</x:v>
      </x:c>
      <x:c r="G389" s="18" t="n">
        <x:f>MOD(Settings!$B$17*(G388),Settings!$B$18)</x:f>
        <x:v>2119156236</x:v>
      </x:c>
      <x:c r="H389" s="18" t="n">
        <x:f>MAX(G389,1)/Settings!$B$18</x:f>
        <x:v>0.9868090213215021</x:v>
      </x:c>
      <x:c r="I389" s="18" t="n">
        <x:f>-ACE_Input!W29*LN(H389)</x:f>
        <x:v>0.05311500949150388</x:v>
      </x:c>
      <x:c r="J389" s="18" t="n">
        <x:f>-ACE_Input!X29*LN(H389)</x:f>
        <x:v>0.15934502847451162</x:v>
      </x:c>
      <x:c r="K389" s="18" t="n">
        <x:f>ACE_Input!U29</x:f>
        <x:v>300</x:v>
      </x:c>
      <x:c r="L389" s="18" t="n">
        <x:f>K389*ACE_Input!V29</x:f>
        <x:v>75</x:v>
      </x:c>
    </x:row>
    <x:row r="390">
      <x:c r="A390" t="n">
        <x:f>4</x:f>
        <x:v>4</x:v>
      </x:c>
      <x:c r="B390" t="n">
        <x:f>ACE_Input!A30</x:f>
        <x:v>25</x:v>
      </x:c>
      <x:c r="C390" s="18" t="n">
        <x:f>MOD(Settings!$B$17*(C389),Settings!$B$18)</x:f>
        <x:v>1283820190</x:v>
      </x:c>
      <x:c r="D390" s="18" t="n">
        <x:f>MAX(C390,1)/Settings!$B$18</x:f>
        <x:v>0.5978253626254505</x:v>
      </x:c>
      <x:c r="E390" s="18" t="n">
        <x:f>F390-F389</x:f>
        <x:v>5</x:v>
      </x:c>
      <x:c r="F390" s="18" t="n">
        <x:f>ACE_Input!D30</x:f>
        <x:v>252</x:v>
      </x:c>
      <x:c r="G390" s="18" t="n">
        <x:f>MOD(Settings!$B$17*(G389),Settings!$B$18)</x:f>
        <x:v>642572957</x:v>
      </x:c>
      <x:c r="H390" s="18" t="n">
        <x:f>MAX(G390,1)/Settings!$B$18</x:f>
        <x:v>0.2992213504850964</x:v>
      </x:c>
      <x:c r="I390" s="18" t="n">
        <x:f>-ACE_Input!W30*LN(H390)</x:f>
        <x:v>4.826286707418134</x:v>
      </x:c>
      <x:c r="J390" s="18" t="n">
        <x:f>-ACE_Input!X30*LN(H390)</x:f>
        <x:v>14.478860122254403</x:v>
      </x:c>
      <x:c r="K390" s="18" t="n">
        <x:f>ACE_Input!U30</x:f>
        <x:v>300</x:v>
      </x:c>
      <x:c r="L390" s="18" t="n">
        <x:f>K390*ACE_Input!V30</x:f>
        <x:v>75</x:v>
      </x:c>
    </x:row>
    <x:row r="391">
      <x:c r="A391" t="n">
        <x:f>4</x:f>
        <x:v>4</x:v>
      </x:c>
      <x:c r="B391" t="n">
        <x:f>ACE_Input!A31</x:f>
        <x:v>26</x:v>
      </x:c>
      <x:c r="C391" s="18" t="n">
        <x:f>MOD(Settings!$B$17*(C390),Settings!$B$18)</x:f>
        <x:v>1397731921</x:v>
      </x:c>
      <x:c r="D391" s="18" t="n">
        <x:f>MAX(C391,1)/Settings!$B$18</x:f>
        <x:v>0.6508696459470641</x:v>
      </x:c>
      <x:c r="E391" s="18" t="n">
        <x:f>F391-F390</x:f>
        <x:v>5</x:v>
      </x:c>
      <x:c r="F391" s="18" t="n">
        <x:f>ACE_Input!D31</x:f>
        <x:v>257</x:v>
      </x:c>
      <x:c r="G391" s="18" t="n">
        <x:f>MOD(Settings!$B$17*(G390),Settings!$B$18)</x:f>
        <x:v>28427536</x:v>
      </x:c>
      <x:c r="H391" s="18" t="n">
        <x:f>MAX(G391,1)/Settings!$B$18</x:f>
        <x:v>0.01323760301491134</x:v>
      </x:c>
      <x:c r="I391" s="18" t="n">
        <x:f>-ACE_Input!W31*LN(H391)</x:f>
        <x:v>17.298775144132176</x:v>
      </x:c>
      <x:c r="J391" s="18" t="n">
        <x:f>-ACE_Input!X31*LN(H391)</x:f>
        <x:v>51.89632543239652</x:v>
      </x:c>
      <x:c r="K391" s="18" t="n">
        <x:f>ACE_Input!U31</x:f>
        <x:v>300</x:v>
      </x:c>
      <x:c r="L391" s="18" t="n">
        <x:f>K391*ACE_Input!V31</x:f>
        <x:v>75</x:v>
      </x:c>
    </x:row>
    <x:row r="392">
      <x:c r="A392" t="n">
        <x:f>4</x:f>
        <x:v>4</x:v>
      </x:c>
      <x:c r="B392" t="n">
        <x:f>ACE_Input!A32</x:f>
        <x:v>27</x:v>
      </x:c>
      <x:c r="C392" s="18" t="n">
        <x:f>MOD(Settings!$B$17*(C391),Settings!$B$18)</x:f>
        <x:v>356781714</x:v>
      </x:c>
      <x:c r="D392" s="18" t="n">
        <x:f>MAX(C392,1)/Settings!$B$18</x:f>
        <x:v>0.16613943230646636</x:v>
      </x:c>
      <x:c r="E392" s="18" t="n">
        <x:f>F392-F391</x:f>
        <x:v>5</x:v>
      </x:c>
      <x:c r="F392" s="18" t="n">
        <x:f>ACE_Input!D32</x:f>
        <x:v>262</x:v>
      </x:c>
      <x:c r="G392" s="18" t="n">
        <x:f>MOD(Settings!$B$17*(G391),Settings!$B$18)</x:f>
        <x:v>1040227918</x:v>
      </x:c>
      <x:c r="H392" s="18" t="n">
        <x:f>MAX(G392,1)/Settings!$B$18</x:f>
        <x:v>0.4843938716148929</x:v>
      </x:c>
      <x:c r="I392" s="18" t="n">
        <x:f>-ACE_Input!W32*LN(H392)</x:f>
        <x:v>2.899427675520595</x:v>
      </x:c>
      <x:c r="J392" s="18" t="n">
        <x:f>-ACE_Input!X32*LN(H392)</x:f>
        <x:v>8.698283026561786</x:v>
      </x:c>
      <x:c r="K392" s="18" t="n">
        <x:f>ACE_Input!U32</x:f>
        <x:v>300</x:v>
      </x:c>
      <x:c r="L392" s="18" t="n">
        <x:f>K392*ACE_Input!V32</x:f>
        <x:v>75</x:v>
      </x:c>
    </x:row>
    <x:row r="393">
      <x:c r="A393" t="n">
        <x:f>4</x:f>
        <x:v>4</x:v>
      </x:c>
      <x:c r="B393" t="n">
        <x:f>ACE_Input!A33</x:f>
        <x:v>28</x:v>
      </x:c>
      <x:c r="C393" s="18" t="n">
        <x:f>MOD(Settings!$B$17*(C392),Settings!$B$18)</x:f>
        <x:v>655924774</x:v>
      </x:c>
      <x:c r="D393" s="18" t="n">
        <x:f>MAX(C393,1)/Settings!$B$18</x:f>
        <x:v>0.30543877478010895</x:v>
      </x:c>
      <x:c r="E393" s="18" t="n">
        <x:f>F393-F392</x:f>
        <x:v>6</x:v>
      </x:c>
      <x:c r="F393" s="18" t="n">
        <x:f>ACE_Input!D33</x:f>
        <x:v>268</x:v>
      </x:c>
      <x:c r="G393" s="18" t="n">
        <x:f>MOD(Settings!$B$17*(G392),Settings!$B$18)</x:f>
        <x:v>446247599</x:v>
      </x:c>
      <x:c r="H393" s="18" t="n">
        <x:f>MAX(G393,1)/Settings!$B$18</x:f>
        <x:v>0.20780023150509233</x:v>
      </x:c>
      <x:c r="I393" s="18" t="n">
        <x:f>-ACE_Input!W33*LN(H393)</x:f>
        <x:v>6.284712344964607</x:v>
      </x:c>
      <x:c r="J393" s="18" t="n">
        <x:f>-ACE_Input!X33*LN(H393)</x:f>
        <x:v>18.85413703489382</x:v>
      </x:c>
      <x:c r="K393" s="18" t="n">
        <x:f>ACE_Input!U33</x:f>
        <x:v>300</x:v>
      </x:c>
      <x:c r="L393" s="18" t="n">
        <x:f>K393*ACE_Input!V33</x:f>
        <x:v>75</x:v>
      </x:c>
    </x:row>
    <x:row r="394">
      <x:c r="A394" t="n">
        <x:f>4</x:f>
        <x:v>4</x:v>
      </x:c>
      <x:c r="B394" t="n">
        <x:f>ACE_Input!A34</x:f>
        <x:v>29</x:v>
      </x:c>
      <x:c r="C394" s="18" t="n">
        <x:f>MOD(Settings!$B$17*(C393),Settings!$B$18)</x:f>
        <x:v>1094116567</x:v>
      </x:c>
      <x:c r="D394" s="18" t="n">
        <x:f>MAX(C394,1)/Settings!$B$18</x:f>
        <x:v>0.509487729291193</x:v>
      </x:c>
      <x:c r="E394" s="18" t="n">
        <x:f>F394-F393</x:f>
        <x:v>5</x:v>
      </x:c>
      <x:c r="F394" s="18" t="n">
        <x:f>ACE_Input!D34</x:f>
        <x:v>273</x:v>
      </x:c>
      <x:c r="G394" s="18" t="n">
        <x:f>MOD(Settings!$B$17*(G393),Settings!$B$18)</x:f>
        <x:v>1070501069</x:v>
      </x:c>
      <x:c r="H394" s="18" t="n">
        <x:f>MAX(G394,1)/Settings!$B$18</x:f>
        <x:v>0.49849090608697894</x:v>
      </x:c>
      <x:c r="I394" s="18" t="n">
        <x:f>-ACE_Input!W34*LN(H394)</x:f>
        <x:v>2.7846797292013785</x:v>
      </x:c>
      <x:c r="J394" s="18" t="n">
        <x:f>-ACE_Input!X34*LN(H394)</x:f>
        <x:v>8.354039187604135</x:v>
      </x:c>
      <x:c r="K394" s="18" t="n">
        <x:f>ACE_Input!U34</x:f>
        <x:v>300</x:v>
      </x:c>
      <x:c r="L394" s="18" t="n">
        <x:f>K394*ACE_Input!V34</x:f>
        <x:v>75</x:v>
      </x:c>
    </x:row>
    <x:row r="395">
      <x:c r="A395" t="n">
        <x:f>4</x:f>
        <x:v>4</x:v>
      </x:c>
      <x:c r="B395" t="n">
        <x:f>ACE_Input!A35</x:f>
        <x:v>30</x:v>
      </x:c>
      <x:c r="C395" s="18" t="n">
        <x:f>MOD(Settings!$B$17*(C394),Settings!$B$18)</x:f>
        <x:v>2062155955</x:v>
      </x:c>
      <x:c r="D395" s="18" t="n">
        <x:f>MAX(C395,1)/Settings!$B$18</x:f>
        <x:v>0.9602661970817792</x:v>
      </x:c>
      <x:c r="E395" s="18" t="n">
        <x:f>F395-F394</x:f>
        <x:v>5</x:v>
      </x:c>
      <x:c r="F395" s="18" t="n">
        <x:f>ACE_Input!D35</x:f>
        <x:v>278</x:v>
      </x:c>
      <x:c r="G395" s="18" t="n">
        <x:f>MOD(Settings!$B$17*(G394),Settings!$B$18)</x:f>
        <x:v>293472117</x:v>
      </x:c>
      <x:c r="H395" s="18" t="n">
        <x:f>MAX(G395,1)/Settings!$B$18</x:f>
        <x:v>0.1366586038547841</x:v>
      </x:c>
      <x:c r="I395" s="18" t="n">
        <x:f>-ACE_Input!W35*LN(H395)</x:f>
        <x:v>7.961077623506973</x:v>
      </x:c>
      <x:c r="J395" s="18" t="n">
        <x:f>-ACE_Input!X35*LN(H395)</x:f>
        <x:v>23.883232870520917</x:v>
      </x:c>
      <x:c r="K395" s="18" t="n">
        <x:f>ACE_Input!U35</x:f>
        <x:v>300</x:v>
      </x:c>
      <x:c r="L395" s="18" t="n">
        <x:f>K395*ACE_Input!V35</x:f>
        <x:v>75</x:v>
      </x:c>
    </x:row>
    <x:row r="396">
      <x:c r="A396" t="n">
        <x:f>4</x:f>
        <x:v>4</x:v>
      </x:c>
      <x:c r="B396" t="n">
        <x:f>ACE_Input!A36</x:f>
        <x:v>31</x:v>
      </x:c>
      <x:c r="C396" s="18" t="n">
        <x:f>MOD(Settings!$B$17*(C395),Settings!$B$18)</x:f>
        <x:v>416556752</x:v>
      </x:c>
      <x:c r="D396" s="18" t="n">
        <x:f>MAX(C396,1)/Settings!$B$18</x:f>
        <x:v>0.19397435346337705</x:v>
      </x:c>
      <x:c r="E396" s="18" t="n">
        <x:f>F396-F395</x:f>
        <x:v>5</x:v>
      </x:c>
      <x:c r="F396" s="18" t="n">
        <x:f>ACE_Input!D36</x:f>
        <x:v>283</x:v>
      </x:c>
      <x:c r="G396" s="18" t="n">
        <x:f>MOD(Settings!$B$17*(G395),Settings!$B$18)</x:f>
        <x:v>1763416907</x:v>
      </x:c>
      <x:c r="H396" s="18" t="n">
        <x:f>MAX(G396,1)/Settings!$B$18</x:f>
        <x:v>0.821154987356232</x:v>
      </x:c>
      <x:c r="I396" s="18" t="n">
        <x:f>-ACE_Input!W36*LN(H396)</x:f>
        <x:v>0.7881736343726089</x:v>
      </x:c>
      <x:c r="J396" s="18" t="n">
        <x:f>-ACE_Input!X36*LN(H396)</x:f>
        <x:v>2.3645209031178265</x:v>
      </x:c>
      <x:c r="K396" s="18" t="n">
        <x:f>ACE_Input!U36</x:f>
        <x:v>300</x:v>
      </x:c>
      <x:c r="L396" s="18" t="n">
        <x:f>K396*ACE_Input!V36</x:f>
        <x:v>75</x:v>
      </x:c>
    </x:row>
    <x:row r="397">
      <x:c r="A397" t="n">
        <x:f>4</x:f>
        <x:v>4</x:v>
      </x:c>
      <x:c r="B397" t="n">
        <x:f>ACE_Input!A37</x:f>
        <x:v>32</x:v>
      </x:c>
      <x:c r="C397" s="18" t="n">
        <x:f>MOD(Settings!$B$17*(C396),Settings!$B$18)</x:f>
        <x:v>272641644</x:v>
      </x:c>
      <x:c r="D397" s="18" t="n">
        <x:f>MAX(C397,1)/Settings!$B$18</x:f>
        <x:v>0.1269586589778581</x:v>
      </x:c>
      <x:c r="E397" s="18" t="n">
        <x:f>F397-F396</x:f>
        <x:v>5</x:v>
      </x:c>
      <x:c r="F397" s="18" t="n">
        <x:f>ACE_Input!D37</x:f>
        <x:v>288</x:v>
      </x:c>
      <x:c r="G397" s="18" t="n">
        <x:f>MOD(Settings!$B$17*(G396),Settings!$B$18)</x:f>
        <x:v>326143702</x:v>
      </x:c>
      <x:c r="H397" s="18" t="n">
        <x:f>MAX(G397,1)/Settings!$B$18</x:f>
        <x:v>0.15187249619135285</x:v>
      </x:c>
      <x:c r="I397" s="18" t="n">
        <x:f>-ACE_Input!W37*LN(H397)</x:f>
        <x:v>7.538855804024325</x:v>
      </x:c>
      <x:c r="J397" s="18" t="n">
        <x:f>-ACE_Input!X37*LN(H397)</x:f>
        <x:v>22.616567412072975</x:v>
      </x:c>
      <x:c r="K397" s="18" t="n">
        <x:f>ACE_Input!U37</x:f>
        <x:v>300</x:v>
      </x:c>
      <x:c r="L397" s="18" t="n">
        <x:f>K397*ACE_Input!V37</x:f>
        <x:v>75</x:v>
      </x:c>
    </x:row>
    <x:row r="398">
      <x:c r="A398" t="n">
        <x:f>4</x:f>
        <x:v>4</x:v>
      </x:c>
      <x:c r="B398" t="n">
        <x:f>ACE_Input!A38</x:f>
        <x:v>33</x:v>
      </x:c>
      <x:c r="C398" s="18" t="n">
        <x:f>MOD(Settings!$B$17*(C397),Settings!$B$18)</x:f>
        <x:v>1705491657</x:v>
      </x:c>
      <x:c r="D398" s="18" t="n">
        <x:f>MAX(C398,1)/Settings!$B$18</x:f>
        <x:v>0.7941814408610488</x:v>
      </x:c>
      <x:c r="E398" s="18" t="n">
        <x:f>F398-F397</x:f>
        <x:v>5</x:v>
      </x:c>
      <x:c r="F398" s="18" t="n">
        <x:f>ACE_Input!D38</x:f>
        <x:v>293</x:v>
      </x:c>
      <x:c r="G398" s="18" t="n">
        <x:f>MOD(Settings!$B$17*(G397),Settings!$B$18)</x:f>
        <x:v>1118932370</x:v>
      </x:c>
      <x:c r="H398" s="18" t="n">
        <x:f>MAX(G398,1)/Settings!$B$18</x:f>
        <x:v>0.5210434880671294</x:v>
      </x:c>
      <x:c r="I398" s="18" t="n">
        <x:f>-ACE_Input!W38*LN(H398)</x:f>
        <x:v>2.6076870813354436</x:v>
      </x:c>
      <x:c r="J398" s="18" t="n">
        <x:f>-ACE_Input!X38*LN(H398)</x:f>
        <x:v>7.823061244006331</x:v>
      </x:c>
      <x:c r="K398" s="18" t="n">
        <x:f>ACE_Input!U38</x:f>
        <x:v>300</x:v>
      </x:c>
      <x:c r="L398" s="18" t="n">
        <x:f>K398*ACE_Input!V38</x:f>
        <x:v>75</x:v>
      </x:c>
    </x:row>
    <x:row r="399">
      <x:c r="A399" t="n">
        <x:f>4</x:f>
        <x:v>4</x:v>
      </x:c>
      <x:c r="B399" t="n">
        <x:f>ACE_Input!A39</x:f>
        <x:v>34</x:v>
      </x:c>
      <x:c r="C399" s="18" t="n">
        <x:f>MOD(Settings!$B$17*(C398),Settings!$B$18)</x:f>
        <x:v>1734042690</x:v>
      </x:c>
      <x:c r="D399" s="18" t="n">
        <x:f>MAX(C399,1)/Settings!$B$18</x:f>
        <x:v>0.8074765516479856</x:v>
      </x:c>
      <x:c r="E399" s="18" t="n">
        <x:f>F399-F398</x:f>
        <x:v>5</x:v>
      </x:c>
      <x:c r="F399" s="18" t="n">
        <x:f>ACE_Input!D39</x:f>
        <x:v>298</x:v>
      </x:c>
      <x:c r="G399" s="18" t="n">
        <x:f>MOD(Settings!$B$17*(G398),Settings!$B$18)</x:f>
        <x:v>382045811</x:v>
      </x:c>
      <x:c r="H399" s="18" t="n">
        <x:f>MAX(G399,1)/Settings!$B$18</x:f>
        <x:v>0.17790394424363223</x:v>
      </x:c>
      <x:c r="I399" s="18" t="n">
        <x:f>-ACE_Input!W39*LN(H399)</x:f>
        <x:v>6.90604605371337</x:v>
      </x:c>
      <x:c r="J399" s="18" t="n">
        <x:f>-ACE_Input!X39*LN(H399)</x:f>
        <x:v>20.71813816114011</x:v>
      </x:c>
      <x:c r="K399" s="18" t="n">
        <x:f>ACE_Input!U39</x:f>
        <x:v>300</x:v>
      </x:c>
      <x:c r="L399" s="18" t="n">
        <x:f>K399*ACE_Input!V39</x:f>
        <x:v>75</x:v>
      </x:c>
    </x:row>
    <x:row r="400">
      <x:c r="A400" t="n">
        <x:f>4</x:f>
        <x:v>4</x:v>
      </x:c>
      <x:c r="B400" t="n">
        <x:f>ACE_Input!A40</x:f>
        <x:v>35</x:v>
      </x:c>
      <x:c r="C400" s="18" t="n">
        <x:f>MOD(Settings!$B$17*(C399),Settings!$B$18)</x:f>
        <x:v>554917393</x:v>
      </x:c>
      <x:c r="D400" s="18" t="n">
        <x:f>MAX(C400,1)/Settings!$B$18</x:f>
        <x:v>0.2584035476941632</x:v>
      </x:c>
      <x:c r="E400" s="18" t="n">
        <x:f>F400-F399</x:f>
        <x:v>5</x:v>
      </x:c>
      <x:c r="F400" s="18" t="n">
        <x:f>ACE_Input!D40</x:f>
        <x:v>303</x:v>
      </x:c>
      <x:c r="G400" s="18" t="n">
        <x:f>MOD(Settings!$B$17*(G399),Settings!$B$18)</x:f>
        <x:v>67840947</x:v>
      </x:c>
      <x:c r="H400" s="18" t="n">
        <x:f>MAX(G400,1)/Settings!$B$18</x:f>
        <x:v>0.031590902726906775</x:v>
      </x:c>
      <x:c r="I400" s="18" t="n">
        <x:f>-ACE_Input!W40*LN(H400)</x:f>
        <x:v>13.819544352904456</x:v>
      </x:c>
      <x:c r="J400" s="18" t="n">
        <x:f>-ACE_Input!X40*LN(H400)</x:f>
        <x:v>41.45863305871337</x:v>
      </x:c>
      <x:c r="K400" s="18" t="n">
        <x:f>ACE_Input!U40</x:f>
        <x:v>300</x:v>
      </x:c>
      <x:c r="L400" s="18" t="n">
        <x:f>K400*ACE_Input!V40</x:f>
        <x:v>75</x:v>
      </x:c>
    </x:row>
    <x:row r="401">
      <x:c r="A401" t="n">
        <x:f>4</x:f>
        <x:v>4</x:v>
      </x:c>
      <x:c r="B401" t="n">
        <x:f>ACE_Input!A41</x:f>
        <x:v>36</x:v>
      </x:c>
      <x:c r="C401" s="18" t="n">
        <x:f>MOD(Settings!$B$17*(C400),Settings!$B$18)</x:f>
        <x:v>2122628877</x:v>
      </x:c>
      <x:c r="D401" s="18" t="n">
        <x:f>MAX(C401,1)/Settings!$B$18</x:f>
        <x:v>0.9884260958006728</x:v>
      </x:c>
      <x:c r="E401" s="18" t="n">
        <x:f>F401-F400</x:f>
        <x:v>5</x:v>
      </x:c>
      <x:c r="F401" s="18" t="n">
        <x:f>ACE_Input!D41</x:f>
        <x:v>308</x:v>
      </x:c>
      <x:c r="G401" s="18" t="n">
        <x:f>MOD(Settings!$B$17*(G400),Settings!$B$18)</x:f>
        <x:v>2036463319</x:v>
      </x:c>
      <x:c r="H401" s="18" t="n">
        <x:f>MAX(G401,1)/Settings!$B$18</x:f>
        <x:v>0.9483021311221188</x:v>
      </x:c>
      <x:c r="I401" s="18" t="n">
        <x:f>-ACE_Input!W41*LN(H401)</x:f>
        <x:v>0.21232849514816496</x:v>
      </x:c>
      <x:c r="J401" s="18" t="n">
        <x:f>-ACE_Input!X41*LN(H401)</x:f>
        <x:v>0.6369854854444948</x:v>
      </x:c>
      <x:c r="K401" s="18" t="n">
        <x:f>ACE_Input!U41</x:f>
        <x:v>300</x:v>
      </x:c>
      <x:c r="L401" s="18" t="n">
        <x:f>K401*ACE_Input!V41</x:f>
        <x:v>75</x:v>
      </x:c>
    </x:row>
    <x:row r="402">
      <x:c r="A402" t="n">
        <x:f>4</x:f>
        <x:v>4</x:v>
      </x:c>
      <x:c r="B402" t="n">
        <x:f>ACE_Input!A42</x:f>
        <x:v>37</x:v>
      </x:c>
      <x:c r="C402" s="18" t="n">
        <x:f>MOD(Settings!$B$17*(C401),Settings!$B$18)</x:f>
        <x:v>1025191775</x:v>
      </x:c>
      <x:c r="D402" s="18" t="n">
        <x:f>MAX(C402,1)/Settings!$B$18</x:f>
        <x:v>0.4773921219061092</x:v>
      </x:c>
      <x:c r="E402" s="18" t="n">
        <x:f>F402-F401</x:f>
        <x:v>5</x:v>
      </x:c>
      <x:c r="F402" s="18" t="n">
        <x:f>ACE_Input!D42</x:f>
        <x:v>313</x:v>
      </x:c>
      <x:c r="G402" s="18" t="n">
        <x:f>MOD(Settings!$B$17*(G401),Settings!$B$18)</x:f>
        <x:v>244636547</x:v>
      </x:c>
      <x:c r="H402" s="18" t="n">
        <x:f>MAX(G402,1)/Settings!$B$18</x:f>
        <x:v>0.11391776945158735</x:v>
      </x:c>
      <x:c r="I402" s="18" t="n">
        <x:f>-ACE_Input!W42*LN(H402)</x:f>
        <x:v>8.689113645858505</x:v>
      </x:c>
      <x:c r="J402" s="18" t="n">
        <x:f>-ACE_Input!X42*LN(H402)</x:f>
        <x:v>26.067340937575516</x:v>
      </x:c>
      <x:c r="K402" s="18" t="n">
        <x:f>ACE_Input!U42</x:f>
        <x:v>300</x:v>
      </x:c>
      <x:c r="L402" s="18" t="n">
        <x:f>K402*ACE_Input!V42</x:f>
        <x:v>75</x:v>
      </x:c>
    </x:row>
    <x:row r="403">
      <x:c r="A403" t="n">
        <x:f>4</x:f>
        <x:v>4</x:v>
      </x:c>
      <x:c r="B403" t="n">
        <x:f>ACE_Input!A43</x:f>
        <x:v>38</x:v>
      </x:c>
      <x:c r="C403" s="18" t="n">
        <x:f>MOD(Settings!$B$17*(C402),Settings!$B$18)</x:f>
        <x:v>1136862544</x:v>
      </x:c>
      <x:c r="D403" s="18" t="n">
        <x:f>MAX(C403,1)/Settings!$B$18</x:f>
        <x:v>0.5293928759775092</x:v>
      </x:c>
      <x:c r="E403" s="18" t="n">
        <x:f>F403-F402</x:f>
        <x:v>5</x:v>
      </x:c>
      <x:c r="F403" s="18" t="n">
        <x:f>ACE_Input!D43</x:f>
        <x:v>318</x:v>
      </x:c>
      <x:c r="G403" s="18" t="n">
        <x:f>MOD(Settings!$B$17*(G402),Settings!$B$18)</x:f>
        <x:v>1322745071</x:v>
      </x:c>
      <x:c r="H403" s="18" t="n">
        <x:f>MAX(G403,1)/Settings!$B$18</x:f>
        <x:v>0.6159511728286515</x:v>
      </x:c>
      <x:c r="I403" s="18" t="n">
        <x:f>-ACE_Input!W43*LN(H403)</x:f>
        <x:v>1.938350333915189</x:v>
      </x:c>
      <x:c r="J403" s="18" t="n">
        <x:f>-ACE_Input!X43*LN(H403)</x:f>
        <x:v>5.815051001745568</x:v>
      </x:c>
      <x:c r="K403" s="18" t="n">
        <x:f>ACE_Input!U43</x:f>
        <x:v>300</x:v>
      </x:c>
      <x:c r="L403" s="18" t="n">
        <x:f>K403*ACE_Input!V43</x:f>
        <x:v>75</x:v>
      </x:c>
    </x:row>
    <x:row r="404">
      <x:c r="A404" t="n">
        <x:f>4</x:f>
        <x:v>4</x:v>
      </x:c>
      <x:c r="B404" t="n">
        <x:f>ACE_Input!A44</x:f>
        <x:v>39</x:v>
      </x:c>
      <x:c r="C404" s="18" t="n">
        <x:f>MOD(Settings!$B$17*(C403),Settings!$B$18)</x:f>
        <x:v>1086769649</x:v>
      </x:c>
      <x:c r="D404" s="18" t="n">
        <x:f>MAX(C404,1)/Settings!$B$18</x:f>
        <x:v>0.5060665539959756</x:v>
      </x:c>
      <x:c r="E404" s="18" t="n">
        <x:f>F404-F403</x:f>
        <x:v>5</x:v>
      </x:c>
      <x:c r="F404" s="18" t="n">
        <x:f>ACE_Input!D44</x:f>
        <x:v>323</x:v>
      </x:c>
      <x:c r="G404" s="18" t="n">
        <x:f>MOD(Settings!$B$17*(G403),Settings!$B$18)</x:f>
        <x:v>625694553</x:v>
      </x:c>
      <x:c r="H404" s="18" t="n">
        <x:f>MAX(G404,1)/Settings!$B$18</x:f>
        <x:v>0.29136173114709635</x:v>
      </x:c>
      <x:c r="I404" s="18" t="n">
        <x:f>-ACE_Input!W44*LN(H404)</x:f>
        <x:v>4.9327588856473605</x:v>
      </x:c>
      <x:c r="J404" s="18" t="n">
        <x:f>-ACE_Input!X44*LN(H404)</x:f>
        <x:v>14.798276656942082</x:v>
      </x:c>
      <x:c r="K404" s="18" t="n">
        <x:f>ACE_Input!U44</x:f>
        <x:v>300</x:v>
      </x:c>
      <x:c r="L404" s="18" t="n">
        <x:f>K404*ACE_Input!V44</x:f>
        <x:v>75</x:v>
      </x:c>
    </x:row>
    <x:row r="405">
      <x:c r="A405" t="n">
        <x:f>4</x:f>
        <x:v>4</x:v>
      </x:c>
      <x:c r="B405" t="n">
        <x:f>ACE_Input!A45</x:f>
        <x:v>40</x:v>
      </x:c>
      <x:c r="C405" s="18" t="n">
        <x:f>MOD(Settings!$B$17*(C404),Settings!$B$18)</x:f>
        <x:v>989073008</x:v>
      </x:c>
      <x:c r="D405" s="18" t="n">
        <x:f>MAX(C405,1)/Settings!$B$18</x:f>
        <x:v>0.4605730103610889</x:v>
      </x:c>
      <x:c r="E405" s="18" t="n">
        <x:f>F405-F404</x:f>
        <x:v>5</x:v>
      </x:c>
      <x:c r="F405" s="18" t="n">
        <x:f>ACE_Input!D45</x:f>
        <x:v>328</x:v>
      </x:c>
      <x:c r="G405" s="18" t="n">
        <x:f>MOD(Settings!$B$17*(G404),Settings!$B$18)</x:f>
        <x:v>1968416559</x:v>
      </x:c>
      <x:c r="H405" s="18" t="n">
        <x:f>MAX(G405,1)/Settings!$B$18</x:f>
        <x:v>0.9166153892486428</x:v>
      </x:c>
      <x:c r="I405" s="18" t="n">
        <x:f>-ACE_Input!W45*LN(H405)</x:f>
        <x:v>0.34826927022301846</x:v>
      </x:c>
      <x:c r="J405" s="18" t="n">
        <x:f>-ACE_Input!X45*LN(H405)</x:f>
        <x:v>1.0448078106690555</x:v>
      </x:c>
      <x:c r="K405" s="18" t="n">
        <x:f>ACE_Input!U45</x:f>
        <x:v>300</x:v>
      </x:c>
      <x:c r="L405" s="18" t="n">
        <x:f>K405*ACE_Input!V45</x:f>
        <x:v>75</x:v>
      </x:c>
    </x:row>
    <x:row r="406">
      <x:c r="A406" t="n">
        <x:f>4</x:f>
        <x:v>4</x:v>
      </x:c>
      <x:c r="B406" t="n">
        <x:f>ACE_Input!A46</x:f>
        <x:v>41</x:v>
      </x:c>
      <x:c r="C406" s="18" t="n">
        <x:f>MOD(Settings!$B$17*(C405),Settings!$B$18)</x:f>
        <x:v>1826617676</x:v>
      </x:c>
      <x:c r="D406" s="18" t="n">
        <x:f>MAX(C406,1)/Settings!$B$18</x:f>
        <x:v>0.8505851388213156</x:v>
      </x:c>
      <x:c r="E406" s="18" t="n">
        <x:f>F406-F405</x:f>
        <x:v>5</x:v>
      </x:c>
      <x:c r="F406" s="18" t="n">
        <x:f>ACE_Input!D46</x:f>
        <x:v>333</x:v>
      </x:c>
      <x:c r="G406" s="18" t="n">
        <x:f>MOD(Settings!$B$17*(G405),Settings!$B$18)</x:f>
        <x:v>1191525078</x:v>
      </x:c>
      <x:c r="H406" s="18" t="n">
        <x:f>MAX(G406,1)/Settings!$B$18</x:f>
        <x:v>0.5548471019393052</x:v>
      </x:c>
      <x:c r="I406" s="18" t="n">
        <x:f>-ACE_Input!W46*LN(H406)</x:f>
        <x:v>2.3562507807673874</x:v>
      </x:c>
      <x:c r="J406" s="18" t="n">
        <x:f>-ACE_Input!X46*LN(H406)</x:f>
        <x:v>7.068752342302162</x:v>
      </x:c>
      <x:c r="K406" s="18" t="n">
        <x:f>ACE_Input!U46</x:f>
        <x:v>300</x:v>
      </x:c>
      <x:c r="L406" s="18" t="n">
        <x:f>K406*ACE_Input!V46</x:f>
        <x:v>75</x:v>
      </x:c>
    </x:row>
    <x:row r="407">
      <x:c r="A407" t="n">
        <x:f>4</x:f>
        <x:v>4</x:v>
      </x:c>
      <x:c r="B407" t="n">
        <x:f>ACE_Input!A47</x:f>
        <x:v>42</x:v>
      </x:c>
      <x:c r="C407" s="18" t="n">
        <x:f>MOD(Settings!$B$17*(C406),Settings!$B$18)</x:f>
        <x:v>1684546667</x:v>
      </x:c>
      <x:c r="D407" s="18" t="n">
        <x:f>MAX(C407,1)/Settings!$B$18</x:f>
        <x:v>0.7844281698504594</x:v>
      </x:c>
      <x:c r="E407" s="18" t="n">
        <x:f>F407-F406</x:f>
        <x:v>5</x:v>
      </x:c>
      <x:c r="F407" s="18" t="n">
        <x:f>ACE_Input!D47</x:f>
        <x:v>338</x:v>
      </x:c>
      <x:c r="G407" s="18" t="n">
        <x:f>MOD(Settings!$B$17*(G406),Settings!$B$18)</x:f>
        <x:v>676977671</x:v>
      </x:c>
      <x:c r="H407" s="18" t="n">
        <x:f>MAX(G407,1)/Settings!$B$18</x:f>
        <x:v>0.3152422939032513</x:v>
      </x:c>
      <x:c r="I407" s="18" t="n">
        <x:f>-ACE_Input!W47*LN(H407)</x:f>
        <x:v>4.617654995339052</x:v>
      </x:c>
      <x:c r="J407" s="18" t="n">
        <x:f>-ACE_Input!X47*LN(H407)</x:f>
        <x:v>13.852964986017156</x:v>
      </x:c>
      <x:c r="K407" s="18" t="n">
        <x:f>ACE_Input!U47</x:f>
        <x:v>300</x:v>
      </x:c>
      <x:c r="L407" s="18" t="n">
        <x:f>K407*ACE_Input!V47</x:f>
        <x:v>75</x:v>
      </x:c>
    </x:row>
    <x:row r="408">
      <x:c r="A408" t="n">
        <x:f>4</x:f>
        <x:v>4</x:v>
      </x:c>
      <x:c r="B408" t="n">
        <x:f>ACE_Input!A48</x:f>
        <x:v>43</x:v>
      </x:c>
      <x:c r="C408" s="18" t="n">
        <x:f>MOD(Settings!$B$17*(C407),Settings!$B$18)</x:f>
        <x:v>1898913868</x:v>
      </x:c>
      <x:c r="D408" s="18" t="n">
        <x:f>MAX(C408,1)/Settings!$B$18</x:f>
        <x:v>0.8842506766711598</x:v>
      </x:c>
      <x:c r="E408" s="18" t="n">
        <x:f>F408-F407</x:f>
        <x:v>5</x:v>
      </x:c>
      <x:c r="F408" s="18" t="n">
        <x:f>ACE_Input!D48</x:f>
        <x:v>343</x:v>
      </x:c>
      <x:c r="G408" s="18" t="n">
        <x:f>MOD(Settings!$B$17*(G407),Settings!$B$18)</x:f>
        <x:v>595354691</x:v>
      </x:c>
      <x:c r="H408" s="18" t="n">
        <x:f>MAX(G408,1)/Settings!$B$18</x:f>
        <x:v>0.2772336319448583</x:v>
      </x:c>
      <x:c r="I408" s="18" t="n">
        <x:f>-ACE_Input!W48*LN(H408)</x:f>
        <x:v>5.131578766654218</x:v>
      </x:c>
      <x:c r="J408" s="18" t="n">
        <x:f>-ACE_Input!X48*LN(H408)</x:f>
        <x:v>15.394736299962652</x:v>
      </x:c>
      <x:c r="K408" s="18" t="n">
        <x:f>ACE_Input!U48</x:f>
        <x:v>300</x:v>
      </x:c>
      <x:c r="L408" s="18" t="n">
        <x:f>K408*ACE_Input!V48</x:f>
        <x:v>75</x:v>
      </x:c>
    </x:row>
    <x:row r="409">
      <x:c r="A409" t="n">
        <x:f>4</x:f>
        <x:v>4</x:v>
      </x:c>
      <x:c r="B409" t="n">
        <x:f>ACE_Input!A49</x:f>
        <x:v>44</x:v>
      </x:c>
      <x:c r="C409" s="18" t="n">
        <x:f>MOD(Settings!$B$17*(C408),Settings!$B$18)</x:f>
        <x:v>1290901409</x:v>
      </x:c>
      <x:c r="D409" s="18" t="n">
        <x:f>MAX(C409,1)/Settings!$B$18</x:f>
        <x:v>0.6011228121822341</x:v>
      </x:c>
      <x:c r="E409" s="18" t="n">
        <x:f>F409-F408</x:f>
        <x:v>5</x:v>
      </x:c>
      <x:c r="F409" s="18" t="n">
        <x:f>ACE_Input!D49</x:f>
        <x:v>348</x:v>
      </x:c>
      <x:c r="G409" s="18" t="n">
        <x:f>MOD(Settings!$B$17*(G408),Settings!$B$18)</x:f>
        <x:v>999980264</x:v>
      </x:c>
      <x:c r="H409" s="18" t="n">
        <x:f>MAX(G409,1)/Settings!$B$18</x:f>
        <x:v>0.4656520972334091</x:v>
      </x:c>
      <x:c r="I409" s="18" t="n">
        <x:f>-ACE_Input!W49*LN(H409)</x:f>
        <x:v>3.057265984563958</x:v>
      </x:c>
      <x:c r="J409" s="18" t="n">
        <x:f>-ACE_Input!X49*LN(H409)</x:f>
        <x:v>9.171797953691874</x:v>
      </x:c>
      <x:c r="K409" s="18" t="n">
        <x:f>ACE_Input!U49</x:f>
        <x:v>300</x:v>
      </x:c>
      <x:c r="L409" s="18" t="n">
        <x:f>K409*ACE_Input!V49</x:f>
        <x:v>75</x:v>
      </x:c>
    </x:row>
    <x:row r="410">
      <x:c r="A410" t="n">
        <x:f>4</x:f>
        <x:v>4</x:v>
      </x:c>
      <x:c r="B410" t="n">
        <x:f>ACE_Input!A50</x:f>
        <x:v>45</x:v>
      </x:c>
      <x:c r="C410" s="18" t="n">
        <x:f>MOD(Settings!$B$17*(C409),Settings!$B$18)</x:f>
        <x:v>152695422</x:v>
      </x:c>
      <x:c r="D410" s="18" t="n">
        <x:f>MAX(C410,1)/Settings!$B$18</x:f>
        <x:v>0.07110434680762903</x:v>
      </x:c>
      <x:c r="E410" s="18" t="n">
        <x:f>F410-F409</x:f>
        <x:v>6</x:v>
      </x:c>
      <x:c r="F410" s="18" t="n">
        <x:f>ACE_Input!D50</x:f>
        <x:v>354</x:v>
      </x:c>
      <x:c r="G410" s="18" t="n">
        <x:f>MOD(Settings!$B$17*(G409),Settings!$B$18)</x:f>
        <x:v>461275626</x:v>
      </x:c>
      <x:c r="H410" s="18" t="n">
        <x:f>MAX(G410,1)/Settings!$B$18</x:f>
        <x:v>0.2147982019068665</x:v>
      </x:c>
      <x:c r="I410" s="18" t="n">
        <x:f>-ACE_Input!W50*LN(H410)</x:f>
        <x:v>6.1522251495733125</x:v>
      </x:c>
      <x:c r="J410" s="18" t="n">
        <x:f>-ACE_Input!X50*LN(H410)</x:f>
        <x:v>18.45667544871994</x:v>
      </x:c>
      <x:c r="K410" s="18" t="n">
        <x:f>ACE_Input!U50</x:f>
        <x:v>300</x:v>
      </x:c>
      <x:c r="L410" s="18" t="n">
        <x:f>K410*ACE_Input!V50</x:f>
        <x:v>75</x:v>
      </x:c>
    </x:row>
    <x:row r="411">
      <x:c r="A411" t="n">
        <x:f>4</x:f>
        <x:v>4</x:v>
      </x:c>
      <x:c r="B411" t="n">
        <x:f>ACE_Input!A51</x:f>
        <x:v>46</x:v>
      </x:c>
      <x:c r="C411" s="18" t="n">
        <x:f>MOD(Settings!$B$17*(C410),Settings!$B$18)</x:f>
        <x:v>108999389</x:v>
      </x:c>
      <x:c r="D411" s="18" t="n">
        <x:f>MAX(C411,1)/Settings!$B$18</x:f>
        <x:v>0.05075679582113251</x:v>
      </x:c>
      <x:c r="E411" s="18" t="n">
        <x:f>F411-F410</x:f>
        <x:v>5</x:v>
      </x:c>
      <x:c r="F411" s="18" t="n">
        <x:f>ACE_Input!D51</x:f>
        <x:v>359</x:v>
      </x:c>
      <x:c r="G411" s="18" t="n">
        <x:f>MOD(Settings!$B$17*(G410),Settings!$B$18)</x:f>
        <x:v>243480512</x:v>
      </x:c>
      <x:c r="H411" s="18" t="n">
        <x:f>MAX(G411,1)/Settings!$B$18</x:f>
        <x:v>0.11337944870506388</x:v>
      </x:c>
      <x:c r="I411" s="18" t="n">
        <x:f>-ACE_Input!W51*LN(H411)</x:f>
        <x:v>8.708060529850936</x:v>
      </x:c>
      <x:c r="J411" s="18" t="n">
        <x:f>-ACE_Input!X51*LN(H411)</x:f>
        <x:v>26.12418158955281</x:v>
      </x:c>
      <x:c r="K411" s="18" t="n">
        <x:f>ACE_Input!U51</x:f>
        <x:v>300</x:v>
      </x:c>
      <x:c r="L411" s="18" t="n">
        <x:f>K411*ACE_Input!V51</x:f>
        <x:v>75</x:v>
      </x:c>
    </x:row>
    <x:row r="412">
      <x:c r="A412" t="n">
        <x:f>4</x:f>
        <x:v>4</x:v>
      </x:c>
      <x:c r="B412" t="n">
        <x:f>ACE_Input!A52</x:f>
        <x:v>47</x:v>
      </x:c>
      <x:c r="C412" s="18" t="n">
        <x:f>MOD(Settings!$B$17*(C411),Settings!$B$18)</x:f>
        <x:v>149180032</x:v>
      </x:c>
      <x:c r="D412" s="18" t="n">
        <x:f>MAX(C412,1)/Settings!$B$18</x:f>
        <x:v>0.069467365774078</x:v>
      </x:c>
      <x:c r="E412" s="18" t="n">
        <x:f>F412-F411</x:f>
        <x:v>5</x:v>
      </x:c>
      <x:c r="F412" s="18" t="n">
        <x:f>ACE_Input!D52</x:f>
        <x:v>364</x:v>
      </x:c>
      <x:c r="G412" s="18" t="n">
        <x:f>MOD(Settings!$B$17*(G411),Settings!$B$18)</x:f>
        <x:v>1220617649</x:v>
      </x:c>
      <x:c r="H412" s="18" t="n">
        <x:f>MAX(G412,1)/Settings!$B$18</x:f>
        <x:v>0.5683943860085655</x:v>
      </x:c>
      <x:c r="I412" s="18" t="n">
        <x:f>-ACE_Input!W52*LN(H412)</x:f>
        <x:v>2.2597590385607553</x:v>
      </x:c>
      <x:c r="J412" s="18" t="n">
        <x:f>-ACE_Input!X52*LN(H412)</x:f>
        <x:v>6.779277115682266</x:v>
      </x:c>
      <x:c r="K412" s="18" t="n">
        <x:f>ACE_Input!U52</x:f>
        <x:v>300</x:v>
      </x:c>
      <x:c r="L412" s="18" t="n">
        <x:f>K412*ACE_Input!V52</x:f>
        <x:v>75</x:v>
      </x:c>
    </x:row>
    <x:row r="413">
      <x:c r="A413" t="n">
        <x:f>4</x:f>
        <x:v>4</x:v>
      </x:c>
      <x:c r="B413" t="n">
        <x:f>ACE_Input!A53</x:f>
        <x:v>48</x:v>
      </x:c>
      <x:c r="C413" s="18" t="n">
        <x:f>MOD(Settings!$B$17*(C412),Settings!$B$18)</x:f>
        <x:v>1155381775</x:v>
      </x:c>
      <x:c r="D413" s="18" t="n">
        <x:f>MAX(C413,1)/Settings!$B$18</x:f>
        <x:v>0.5380165649289342</x:v>
      </x:c>
      <x:c r="E413" s="18" t="n">
        <x:f>F413-F412</x:f>
        <x:v>5</x:v>
      </x:c>
      <x:c r="F413" s="18" t="n">
        <x:f>ACE_Input!D53</x:f>
        <x:v>369</x:v>
      </x:c>
      <x:c r="G413" s="18" t="n">
        <x:f>MOD(Settings!$B$17*(G412),Settings!$B$18)</x:f>
        <x:v>9546952</x:v>
      </x:c>
      <x:c r="H413" s="18" t="n">
        <x:f>MAX(G413,1)/Settings!$B$18</x:f>
        <x:v>0.004445645960255361</x:v>
      </x:c>
      <x:c r="I413" s="18" t="n">
        <x:f>-ACE_Input!W53*LN(H413)</x:f>
        <x:v>21.663320390730092</x:v>
      </x:c>
      <x:c r="J413" s="18" t="n">
        <x:f>-ACE_Input!X53*LN(H413)</x:f>
        <x:v>64.98996117219028</x:v>
      </x:c>
      <x:c r="K413" s="18" t="n">
        <x:f>ACE_Input!U53</x:f>
        <x:v>300</x:v>
      </x:c>
      <x:c r="L413" s="18" t="n">
        <x:f>K413*ACE_Input!V53</x:f>
        <x:v>75</x:v>
      </x:c>
    </x:row>
    <x:row r="414">
      <x:c r="A414" t="n">
        <x:f>4</x:f>
        <x:v>4</x:v>
      </x:c>
      <x:c r="B414" t="n">
        <x:f>ACE_Input!A54</x:f>
        <x:v>49</x:v>
      </x:c>
      <x:c r="C414" s="18" t="n">
        <x:f>MOD(Settings!$B$17*(C413),Settings!$B$18)</x:f>
        <x:v>954356251</x:v>
      </x:c>
      <x:c r="D414" s="18" t="n">
        <x:f>MAX(C414,1)/Settings!$B$18</x:f>
        <x:v>0.44440676059779094</x:v>
      </x:c>
      <x:c r="E414" s="18" t="n">
        <x:f>F414-F413</x:f>
        <x:v>5</x:v>
      </x:c>
      <x:c r="F414" s="18" t="n">
        <x:f>ACE_Input!D54</x:f>
        <x:v>374</x:v>
      </x:c>
      <x:c r="G414" s="18" t="n">
        <x:f>MOD(Settings!$B$17*(G413),Settings!$B$18)</x:f>
        <x:v>1541832386</x:v>
      </x:c>
      <x:c r="H414" s="18" t="n">
        <x:f>MAX(G414,1)/Settings!$B$18</x:f>
        <x:v>0.7179716540118547</x:v>
      </x:c>
      <x:c r="I414" s="18" t="n">
        <x:f>-ACE_Input!W54*LN(H414)</x:f>
        <x:v>1.3253007592214285</x:v>
      </x:c>
      <x:c r="J414" s="18" t="n">
        <x:f>-ACE_Input!X54*LN(H414)</x:f>
        <x:v>3.975902277664286</x:v>
      </x:c>
      <x:c r="K414" s="18" t="n">
        <x:f>ACE_Input!U54</x:f>
        <x:v>300</x:v>
      </x:c>
      <x:c r="L414" s="18" t="n">
        <x:f>K414*ACE_Input!V54</x:f>
        <x:v>75</x:v>
      </x:c>
    </x:row>
    <x:row r="415">
      <x:c r="A415" t="n">
        <x:f>4</x:f>
        <x:v>4</x:v>
      </x:c>
      <x:c r="B415" t="n">
        <x:f>ACE_Input!A55</x:f>
        <x:v>50</x:v>
      </x:c>
      <x:c r="C415" s="18" t="n">
        <x:f>MOD(Settings!$B$17*(C414),Settings!$B$18)</x:f>
        <x:v>310151114</x:v>
      </x:c>
      <x:c r="D415" s="18" t="n">
        <x:f>MAX(C415,1)/Settings!$B$18</x:f>
        <x:v>0.1444253670724227</x:v>
      </x:c>
      <x:c r="E415" s="18" t="n">
        <x:f>F415-F414</x:f>
        <x:v>5</x:v>
      </x:c>
      <x:c r="F415" s="18" t="n">
        <x:f>ACE_Input!D55</x:f>
        <x:v>379</x:v>
      </x:c>
      <x:c r="G415" s="18" t="n">
        <x:f>MOD(Settings!$B$17*(G414),Settings!$B$18)</x:f>
        <x:v>2039226800</x:v>
      </x:c>
      <x:c r="H415" s="18" t="n">
        <x:f>MAX(G415,1)/Settings!$B$18</x:f>
        <x:v>0.9495889772426286</x:v>
      </x:c>
      <x:c r="I415" s="18" t="n">
        <x:f>-ACE_Input!W55*LN(H415)</x:f>
        <x:v>0.20690417417614573</x:v>
      </x:c>
      <x:c r="J415" s="18" t="n">
        <x:f>-ACE_Input!X55*LN(H415)</x:f>
        <x:v>0.6207125225284372</x:v>
      </x:c>
      <x:c r="K415" s="18" t="n">
        <x:f>ACE_Input!U55</x:f>
        <x:v>300</x:v>
      </x:c>
      <x:c r="L415" s="18" t="n">
        <x:f>K415*ACE_Input!V55</x:f>
        <x:v>75</x:v>
      </x:c>
    </x:row>
    <x:row r="416">
      <x:c r="A416" t="n">
        <x:f>4</x:f>
        <x:v>4</x:v>
      </x:c>
      <x:c r="B416" t="n">
        <x:f>ACE_Input!A56</x:f>
        <x:v>51</x:v>
      </x:c>
      <x:c r="C416" s="18" t="n">
        <x:f>MOD(Settings!$B$17*(C415),Settings!$B$18)</x:f>
        <x:v>766961729</x:v>
      </x:c>
      <x:c r="D416" s="18" t="n">
        <x:f>MAX(C416,1)/Settings!$B$18</x:f>
        <x:v>0.35714438620821776</x:v>
      </x:c>
      <x:c r="E416" s="18" t="n">
        <x:f>F416-F415</x:f>
        <x:v>5</x:v>
      </x:c>
      <x:c r="F416" s="18" t="n">
        <x:f>ACE_Input!D56</x:f>
        <x:v>384</x:v>
      </x:c>
      <x:c r="G416" s="18" t="n">
        <x:f>MOD(Settings!$B$17*(G415),Settings!$B$18)</x:f>
        <x:v>1593305127</x:v>
      </x:c>
      <x:c r="H416" s="18" t="n">
        <x:f>MAX(G416,1)/Settings!$B$18</x:f>
        <x:v>0.741940516858334</x:v>
      </x:c>
      <x:c r="I416" s="18" t="n">
        <x:f>-ACE_Input!W56*LN(H416)</x:f>
        <x:v>1.19394481994935</x:v>
      </x:c>
      <x:c r="J416" s="18" t="n">
        <x:f>-ACE_Input!X56*LN(H416)</x:f>
        <x:v>3.58183445984805</x:v>
      </x:c>
      <x:c r="K416" s="18" t="n">
        <x:f>ACE_Input!U56</x:f>
        <x:v>300</x:v>
      </x:c>
      <x:c r="L416" s="18" t="n">
        <x:f>K416*ACE_Input!V56</x:f>
        <x:v>75</x:v>
      </x:c>
    </x:row>
    <x:row r="417">
      <x:c r="A417" t="n">
        <x:f>4</x:f>
        <x:v>4</x:v>
      </x:c>
      <x:c r="B417" t="n">
        <x:f>ACE_Input!A57</x:f>
        <x:v>52</x:v>
      </x:c>
      <x:c r="C417" s="18" t="n">
        <x:f>MOD(Settings!$B$17*(C416),Settings!$B$18)</x:f>
        <x:v>1128930009</x:v>
      </x:c>
      <x:c r="D417" s="18" t="n">
        <x:f>MAX(C417,1)/Settings!$B$18</x:f>
        <x:v>0.5256990015160753</x:v>
      </x:c>
      <x:c r="E417" s="18" t="n">
        <x:f>F417-F416</x:f>
        <x:v>5</x:v>
      </x:c>
      <x:c r="F417" s="18" t="n">
        <x:f>ACE_Input!D57</x:f>
        <x:v>389</x:v>
      </x:c>
      <x:c r="G417" s="18" t="n">
        <x:f>MOD(Settings!$B$17*(G416),Settings!$B$18)</x:f>
        <x:v>1705675046</x:v>
      </x:c>
      <x:c r="H417" s="18" t="n">
        <x:f>MAX(G417,1)/Settings!$B$18</x:f>
        <x:v>0.7942668380189067</x:v>
      </x:c>
      <x:c r="I417" s="18" t="n">
        <x:f>-ACE_Input!W57*LN(H417)</x:f>
        <x:v>0.9213432246373064</x:v>
      </x:c>
      <x:c r="J417" s="18" t="n">
        <x:f>-ACE_Input!X57*LN(H417)</x:f>
        <x:v>2.7640296739119194</x:v>
      </x:c>
      <x:c r="K417" s="18" t="n">
        <x:f>ACE_Input!U57</x:f>
        <x:v>300</x:v>
      </x:c>
      <x:c r="L417" s="18" t="n">
        <x:f>K417*ACE_Input!V57</x:f>
        <x:v>75</x:v>
      </x:c>
    </x:row>
    <x:row r="418">
      <x:c r="A418" t="n">
        <x:f>4</x:f>
        <x:v>4</x:v>
      </x:c>
      <x:c r="B418" t="n">
        <x:f>ACE_Input!A58</x:f>
        <x:v>53</x:v>
      </x:c>
      <x:c r="C418" s="18" t="n">
        <x:f>MOD(Settings!$B$17*(C417),Settings!$B$18)</x:f>
        <x:v>908640018</x:v>
      </x:c>
      <x:c r="D418" s="18" t="n">
        <x:f>MAX(C418,1)/Settings!$B$18</x:f>
        <x:v>0.42311848067823726</x:v>
      </x:c>
      <x:c r="E418" s="18" t="n">
        <x:f>F418-F417</x:f>
        <x:v>5</x:v>
      </x:c>
      <x:c r="F418" s="18" t="n">
        <x:f>ACE_Input!D58</x:f>
        <x:v>394</x:v>
      </x:c>
      <x:c r="G418" s="18" t="n">
        <x:f>MOD(Settings!$B$17*(G417),Settings!$B$18)</x:f>
        <x:v>521294319</x:v>
      </x:c>
      <x:c r="H418" s="18" t="n">
        <x:f>MAX(G418,1)/Settings!$B$18</x:f>
        <x:v>0.24274658376478897</x:v>
      </x:c>
      <x:c r="I418" s="18" t="n">
        <x:f>-ACE_Input!W58*LN(H418)</x:f>
        <x:v>5.6629489798772035</x:v>
      </x:c>
      <x:c r="J418" s="18" t="n">
        <x:f>-ACE_Input!X58*LN(H418)</x:f>
        <x:v>16.98884693963161</x:v>
      </x:c>
      <x:c r="K418" s="18" t="n">
        <x:f>ACE_Input!U58</x:f>
        <x:v>300</x:v>
      </x:c>
      <x:c r="L418" s="18" t="n">
        <x:f>K418*ACE_Input!V58</x:f>
        <x:v>75</x:v>
      </x:c>
    </x:row>
    <x:row r="419">
      <x:c r="A419" t="n">
        <x:f>4</x:f>
        <x:v>4</x:v>
      </x:c>
      <x:c r="B419" t="n">
        <x:f>ACE_Input!A59</x:f>
        <x:v>54</x:v>
      </x:c>
      <x:c r="C419" s="18" t="n">
        <x:f>MOD(Settings!$B$17*(C418),Settings!$B$18)</x:f>
        <x:v>756568709</x:v>
      </x:c>
      <x:c r="D419" s="18" t="n">
        <x:f>MAX(C419,1)/Settings!$B$18</x:f>
        <x:v>0.3523047591337491</x:v>
      </x:c>
      <x:c r="E419" s="18" t="n">
        <x:f>F419-F418</x:f>
        <x:v>5</x:v>
      </x:c>
      <x:c r="F419" s="18" t="n">
        <x:f>ACE_Input!D59</x:f>
        <x:v>399</x:v>
      </x:c>
      <x:c r="G419" s="18" t="n">
        <x:f>MOD(Settings!$B$17*(G418),Settings!$B$18)</x:f>
        <x:v>1807823320</x:v>
      </x:c>
      <x:c r="H419" s="18" t="n">
        <x:f>MAX(G419,1)/Settings!$B$18</x:f>
        <x:v>0.8418333348081602</x:v>
      </x:c>
      <x:c r="I419" s="18" t="n">
        <x:f>-ACE_Input!W59*LN(H419)</x:f>
        <x:v>0.6886928959608671</x:v>
      </x:c>
      <x:c r="J419" s="18" t="n">
        <x:f>-ACE_Input!X59*LN(H419)</x:f>
        <x:v>2.0660786878826016</x:v>
      </x:c>
      <x:c r="K419" s="18" t="n">
        <x:f>ACE_Input!U59</x:f>
        <x:v>300</x:v>
      </x:c>
      <x:c r="L419" s="18" t="n">
        <x:f>K419*ACE_Input!V59</x:f>
        <x:v>75</x:v>
      </x:c>
    </x:row>
    <x:row r="420">
      <x:c r="A420" t="n">
        <x:f>4</x:f>
        <x:v>4</x:v>
      </x:c>
      <x:c r="B420" t="n">
        <x:f>ACE_Input!A60</x:f>
        <x:v>55</x:v>
      </x:c>
      <x:c r="C420" s="18" t="n">
        <x:f>MOD(Settings!$B$17*(C419),Settings!$B$18)</x:f>
        <x:v>399618276</x:v>
      </x:c>
      <x:c r="D420" s="18" t="n">
        <x:f>MAX(C420,1)/Settings!$B$18</x:f>
        <x:v>0.18608676092051285</x:v>
      </x:c>
      <x:c r="E420" s="18" t="n">
        <x:f>F420-F419</x:f>
        <x:v>5</x:v>
      </x:c>
      <x:c r="F420" s="18" t="n">
        <x:f>ACE_Input!D60</x:f>
        <x:v>404</x:v>
      </x:c>
      <x:c r="G420" s="18" t="n">
        <x:f>MOD(Settings!$B$17*(G419),Settings!$B$18)</x:f>
        <x:v>1487901484</x:v>
      </x:c>
      <x:c r="H420" s="18" t="n">
        <x:f>MAX(G420,1)/Settings!$B$18</x:f>
        <x:v>0.6928581207491729</x:v>
      </x:c>
      <x:c r="I420" s="18" t="n">
        <x:f>-ACE_Input!W60*LN(H420)</x:f>
        <x:v>1.4677201308654348</x:v>
      </x:c>
      <x:c r="J420" s="18" t="n">
        <x:f>-ACE_Input!X60*LN(H420)</x:f>
        <x:v>4.4031603925963045</x:v>
      </x:c>
      <x:c r="K420" s="18" t="n">
        <x:f>ACE_Input!U60</x:f>
        <x:v>300</x:v>
      </x:c>
      <x:c r="L420" s="18" t="n">
        <x:f>K420*ACE_Input!V60</x:f>
        <x:v>75</x:v>
      </x:c>
    </x:row>
    <x:row r="421">
      <x:c r="A421" t="n">
        <x:f>4</x:f>
        <x:v>4</x:v>
      </x:c>
      <x:c r="B421" t="n">
        <x:f>ACE_Input!A61</x:f>
        <x:v>56</x:v>
      </x:c>
      <x:c r="C421" s="18" t="n">
        <x:f>MOD(Settings!$B$17*(C420),Settings!$B$18)</x:f>
        <x:v>1203000563</x:v>
      </x:c>
      <x:c r="D421" s="18" t="n">
        <x:f>MAX(C421,1)/Settings!$B$18</x:f>
        <x:v>0.5601907910593742</x:v>
      </x:c>
      <x:c r="E421" s="18" t="n">
        <x:f>F421-F420</x:f>
        <x:v>5</x:v>
      </x:c>
      <x:c r="F421" s="18" t="n">
        <x:f>ACE_Input!D61</x:f>
        <x:v>409</x:v>
      </x:c>
      <x:c r="G421" s="18" t="n">
        <x:f>MOD(Settings!$B$17*(G420),Settings!$B$18)</x:f>
        <x:v>1860655920</x:v>
      </x:c>
      <x:c r="H421" s="18" t="n">
        <x:f>MAX(G421,1)/Settings!$B$18</x:f>
        <x:v>0.8664354313474314</x:v>
      </x:c>
      <x:c r="I421" s="18" t="n">
        <x:f>-ACE_Input!W61*LN(H421)</x:f>
        <x:v>0.57347075689809</x:v>
      </x:c>
      <x:c r="J421" s="18" t="n">
        <x:f>-ACE_Input!X61*LN(H421)</x:f>
        <x:v>1.7204122706942702</x:v>
      </x:c>
      <x:c r="K421" s="18" t="n">
        <x:f>ACE_Input!U61</x:f>
        <x:v>300</x:v>
      </x:c>
      <x:c r="L421" s="18" t="n">
        <x:f>K421*ACE_Input!V61</x:f>
        <x:v>75</x:v>
      </x:c>
    </x:row>
    <x:row r="422">
      <x:c r="A422" t="n">
        <x:f>4</x:f>
        <x:v>4</x:v>
      </x:c>
      <x:c r="B422" t="n">
        <x:f>ACE_Input!A62</x:f>
        <x:v>57</x:v>
      </x:c>
      <x:c r="C422" s="18" t="n">
        <x:f>MOD(Settings!$B$17*(C421),Settings!$B$18)</x:f>
        <x:v>271925836</x:v>
      </x:c>
      <x:c r="D422" s="18" t="n">
        <x:f>MAX(C422,1)/Settings!$B$18</x:f>
        <x:v>0.12662533490295771</x:v>
      </x:c>
      <x:c r="E422" s="18" t="n">
        <x:f>F422-F421</x:f>
        <x:v>5</x:v>
      </x:c>
      <x:c r="F422" s="18" t="n">
        <x:f>ACE_Input!D62</x:f>
        <x:v>414</x:v>
      </x:c>
      <x:c r="G422" s="18" t="n">
        <x:f>MOD(Settings!$B$17*(G421),Settings!$B$18)</x:f>
        <x:v>387179826</x:v>
      </x:c>
      <x:c r="H422" s="18" t="n">
        <x:f>MAX(G422,1)/Settings!$B$18</x:f>
        <x:v>0.18029465627870273</x:v>
      </x:c>
      <x:c r="I422" s="18" t="n">
        <x:f>-ACE_Input!W62*LN(H422)</x:f>
        <x:v>6.85265114862418</x:v>
      </x:c>
      <x:c r="J422" s="18" t="n">
        <x:f>-ACE_Input!X62*LN(H422)</x:f>
        <x:v>20.557953445872542</x:v>
      </x:c>
      <x:c r="K422" s="18" t="n">
        <x:f>ACE_Input!U62</x:f>
        <x:v>300</x:v>
      </x:c>
      <x:c r="L422" s="18" t="n">
        <x:f>K422*ACE_Input!V62</x:f>
        <x:v>75</x:v>
      </x:c>
    </x:row>
    <x:row r="423">
      <x:c r="A423" t="n">
        <x:f>4</x:f>
        <x:v>4</x:v>
      </x:c>
      <x:c r="B423" t="n">
        <x:f>ACE_Input!A63</x:f>
        <x:v>58</x:v>
      </x:c>
      <x:c r="C423" s="18" t="n">
        <x:f>MOD(Settings!$B$17*(C422),Settings!$B$18)</x:f>
        <x:v>412324836</x:v>
      </x:c>
      <x:c r="D423" s="18" t="n">
        <x:f>MAX(C423,1)/Settings!$B$18</x:f>
        <x:v>0.19200371401012117</x:v>
      </x:c>
      <x:c r="E423" s="18" t="n">
        <x:f>F423-F422</x:f>
        <x:v>5</x:v>
      </x:c>
      <x:c r="F423" s="18" t="n">
        <x:f>ACE_Input!D63</x:f>
        <x:v>419</x:v>
      </x:c>
      <x:c r="G423" s="18" t="n">
        <x:f>MOD(Settings!$B$17*(G422),Settings!$B$18)</x:f>
        <x:v>455885172</x:v>
      </x:c>
      <x:c r="H423" s="18" t="n">
        <x:f>MAX(G423,1)/Settings!$B$18</x:f>
        <x:v>0.21228807615688447</x:v>
      </x:c>
      <x:c r="I423" s="18" t="n">
        <x:f>-ACE_Input!W63*LN(H423)</x:f>
        <x:v>6.199244307657505</x:v>
      </x:c>
      <x:c r="J423" s="18" t="n">
        <x:f>-ACE_Input!X63*LN(H423)</x:f>
        <x:v>18.597732922972515</x:v>
      </x:c>
      <x:c r="K423" s="18" t="n">
        <x:f>ACE_Input!U63</x:f>
        <x:v>300</x:v>
      </x:c>
      <x:c r="L423" s="18" t="n">
        <x:f>K423*ACE_Input!V63</x:f>
        <x:v>75</x:v>
      </x:c>
    </x:row>
    <x:row r="424">
      <x:c r="A424" t="n">
        <x:f>4</x:f>
        <x:v>4</x:v>
      </x:c>
      <x:c r="B424" t="n">
        <x:f>ACE_Input!A64</x:f>
        <x:v>59</x:v>
      </x:c>
      <x:c r="C424" s="18" t="n">
        <x:f>MOD(Settings!$B$17*(C423),Settings!$B$18)</x:f>
        <x:v>13789783</x:v>
      </x:c>
      <x:c r="D424" s="18" t="n">
        <x:f>MAX(C424,1)/Settings!$B$18</x:f>
        <x:v>0.006421368106464561</x:v>
      </x:c>
      <x:c r="E424" s="18" t="n">
        <x:f>F424-F423</x:f>
        <x:v>5</x:v>
      </x:c>
      <x:c r="F424" s="18" t="n">
        <x:f>ACE_Input!D64</x:f>
        <x:v>424</x:v>
      </x:c>
      <x:c r="G424" s="18" t="n">
        <x:f>MOD(Settings!$B$17*(G423),Settings!$B$18)</x:f>
        <x:v>1987916955</x:v>
      </x:c>
      <x:c r="H424" s="18" t="n">
        <x:f>MAX(G424,1)/Settings!$B$18</x:f>
        <x:v>0.9256959687572419</x:v>
      </x:c>
      <x:c r="I424" s="18" t="n">
        <x:f>-ACE_Input!W64*LN(H424)</x:f>
        <x:v>0.30883770289281903</x:v>
      </x:c>
      <x:c r="J424" s="18" t="n">
        <x:f>-ACE_Input!X64*LN(H424)</x:f>
        <x:v>0.926513108678457</x:v>
      </x:c>
      <x:c r="K424" s="18" t="n">
        <x:f>ACE_Input!U64</x:f>
        <x:v>300</x:v>
      </x:c>
      <x:c r="L424" s="18" t="n">
        <x:f>K424*ACE_Input!V64</x:f>
        <x:v>75</x:v>
      </x:c>
    </x:row>
    <x:row r="425">
      <x:c r="A425" t="n">
        <x:f>4</x:f>
        <x:v>4</x:v>
      </x:c>
      <x:c r="B425" t="n">
        <x:f>ACE_Input!A65</x:f>
        <x:v>60</x:v>
      </x:c>
      <x:c r="C425" s="18" t="n">
        <x:f>MOD(Settings!$B$17*(C424),Settings!$B$18)</x:f>
        <x:v>1984132652</x:v>
      </x:c>
      <x:c r="D425" s="18" t="n">
        <x:f>MAX(C425,1)/Settings!$B$18</x:f>
        <x:v>0.9239337653498788</x:v>
      </x:c>
      <x:c r="E425" s="18" t="n">
        <x:f>F425-F424</x:f>
        <x:v>5</x:v>
      </x:c>
      <x:c r="F425" s="18" t="n">
        <x:f>ACE_Input!D65</x:f>
        <x:v>429</x:v>
      </x:c>
      <x:c r="G425" s="18" t="n">
        <x:f>MOD(Settings!$B$17*(G424),Settings!$B$18)</x:f>
        <x:v>369682659</x:v>
      </x:c>
      <x:c r="H425" s="18" t="n">
        <x:f>MAX(G425,1)/Settings!$B$18</x:f>
        <x:v>0.17214690296545015</x:v>
      </x:c>
      <x:c r="I425" s="18" t="n">
        <x:f>-ACE_Input!W65*LN(H425)</x:f>
        <x:v>7.037628318740078</x:v>
      </x:c>
      <x:c r="J425" s="18" t="n">
        <x:f>-ACE_Input!X65*LN(H425)</x:f>
        <x:v>21.112884956220235</x:v>
      </x:c>
      <x:c r="K425" s="18" t="n">
        <x:f>ACE_Input!U65</x:f>
        <x:v>300</x:v>
      </x:c>
      <x:c r="L425" s="18" t="n">
        <x:f>K425*ACE_Input!V65</x:f>
        <x:v>75</x:v>
      </x:c>
    </x:row>
    <x:row r="426">
      <x:c r="A426" t="n">
        <x:f>4</x:f>
        <x:v>4</x:v>
      </x:c>
      <x:c r="B426" t="n">
        <x:f>ACE_Input!A66</x:f>
        <x:v>61</x:v>
      </x:c>
      <x:c r="C426" s="18" t="n">
        <x:f>MOD(Settings!$B$17*(C425),Settings!$B$18)</x:f>
        <x:v>1191411548</x:v>
      </x:c>
      <x:c r="D426" s="18" t="n">
        <x:f>MAX(C426,1)/Settings!$B$18</x:f>
        <x:v>0.5547942354133326</x:v>
      </x:c>
      <x:c r="E426" s="18" t="n">
        <x:f>F426-F425</x:f>
        <x:v>5</x:v>
      </x:c>
      <x:c r="F426" s="18" t="n">
        <x:f>ACE_Input!D66</x:f>
        <x:v>434</x:v>
      </x:c>
      <x:c r="G426" s="18" t="n">
        <x:f>MOD(Settings!$B$17*(G425),Settings!$B$18)</x:f>
        <x:v>586259042</x:v>
      </x:c>
      <x:c r="H426" s="18" t="n">
        <x:f>MAX(G426,1)/Settings!$B$18</x:f>
        <x:v>0.2729981403206466</x:v>
      </x:c>
      <x:c r="I426" s="18" t="n">
        <x:f>-ACE_Input!W66*LN(H426)</x:f>
        <x:v>5.19316118333065</x:v>
      </x:c>
      <x:c r="J426" s="18" t="n">
        <x:f>-ACE_Input!X66*LN(H426)</x:f>
        <x:v>15.57948354999195</x:v>
      </x:c>
      <x:c r="K426" s="18" t="n">
        <x:f>ACE_Input!U66</x:f>
        <x:v>300</x:v>
      </x:c>
      <x:c r="L426" s="18" t="n">
        <x:f>K426*ACE_Input!V66</x:f>
        <x:v>75</x:v>
      </x:c>
    </x:row>
    <x:row r="427">
      <x:c r="A427" t="n">
        <x:f>4</x:f>
        <x:v>4</x:v>
      </x:c>
      <x:c r="B427" t="n">
        <x:f>ACE_Input!A67</x:f>
        <x:v>62</x:v>
      </x:c>
      <x:c r="C427" s="18" t="n">
        <x:f>MOD(Settings!$B$17*(C426),Settings!$B$18)</x:f>
        <x:v>916362608</x:v>
      </x:c>
      <x:c r="D427" s="18" t="n">
        <x:f>MAX(C427,1)/Settings!$B$18</x:f>
        <x:v>0.4267145918806617</x:v>
      </x:c>
      <x:c r="E427" s="18" t="n">
        <x:f>F427-F426</x:f>
        <x:v>5</x:v>
      </x:c>
      <x:c r="F427" s="18" t="n">
        <x:f>ACE_Input!D67</x:f>
        <x:v>439</x:v>
      </x:c>
      <x:c r="G427" s="18" t="n">
        <x:f>MOD(Settings!$B$17*(G426),Settings!$B$18)</x:f>
        <x:v>600746458</x:v>
      </x:c>
      <x:c r="H427" s="18" t="n">
        <x:f>MAX(G427,1)/Settings!$B$18</x:f>
        <x:v>0.27974436910811085</x:v>
      </x:c>
      <x:c r="I427" s="18" t="n">
        <x:f>-ACE_Input!W67*LN(H427)</x:f>
        <x:v>5.095516241170205</x:v>
      </x:c>
      <x:c r="J427" s="18" t="n">
        <x:f>-ACE_Input!X67*LN(H427)</x:f>
        <x:v>15.286548723510613</x:v>
      </x:c>
      <x:c r="K427" s="18" t="n">
        <x:f>ACE_Input!U67</x:f>
        <x:v>300</x:v>
      </x:c>
      <x:c r="L427" s="18" t="n">
        <x:f>K427*ACE_Input!V67</x:f>
        <x:v>75</x:v>
      </x:c>
    </x:row>
    <x:row r="428">
      <x:c r="A428" t="n">
        <x:f>4</x:f>
        <x:v>4</x:v>
      </x:c>
      <x:c r="B428" t="n">
        <x:f>ACE_Input!A68</x:f>
        <x:v>63</x:v>
      </x:c>
      <x:c r="C428" s="18" t="n">
        <x:f>MOD(Settings!$B$17*(C427),Settings!$B$18)</x:f>
        <x:v>1701120019</x:v>
      </x:c>
      <x:c r="D428" s="18" t="n">
        <x:f>MAX(C428,1)/Settings!$B$18</x:f>
        <x:v>0.7921457382813775</x:v>
      </x:c>
      <x:c r="E428" s="18" t="n">
        <x:f>F428-F427</x:f>
        <x:v>5</x:v>
      </x:c>
      <x:c r="F428" s="18" t="n">
        <x:f>ACE_Input!D68</x:f>
        <x:v>444</x:v>
      </x:c>
      <x:c r="G428" s="18" t="n">
        <x:f>MOD(Settings!$B$17*(G427),Settings!$B$18)</x:f>
        <x:v>1425095059</x:v>
      </x:c>
      <x:c r="H428" s="18" t="n">
        <x:f>MAX(G428,1)/Settings!$B$18</x:f>
        <x:v>0.6636116000188569</x:v>
      </x:c>
      <x:c r="I428" s="18" t="n">
        <x:f>-ACE_Input!W68*LN(H428)</x:f>
        <x:v>1.6402329615213087</x:v>
      </x:c>
      <x:c r="J428" s="18" t="n">
        <x:f>-ACE_Input!X68*LN(H428)</x:f>
        <x:v>4.920698884563926</x:v>
      </x:c>
      <x:c r="K428" s="18" t="n">
        <x:f>ACE_Input!U68</x:f>
        <x:v>300</x:v>
      </x:c>
      <x:c r="L428" s="18" t="n">
        <x:f>K428*ACE_Input!V68</x:f>
        <x:v>75</x:v>
      </x:c>
    </x:row>
    <x:row r="429">
      <x:c r="A429" t="n">
        <x:f>4</x:f>
        <x:v>4</x:v>
      </x:c>
      <x:c r="B429" t="n">
        <x:f>ACE_Input!A69</x:f>
        <x:v>64</x:v>
      </x:c>
      <x:c r="C429" s="18" t="n">
        <x:f>MOD(Settings!$B$17*(C428),Settings!$B$18)</x:f>
        <x:v>1274366822</x:v>
      </x:c>
      <x:c r="D429" s="18" t="n">
        <x:f>MAX(C429,1)/Settings!$B$18</x:f>
        <x:v>0.5934232951111269</x:v>
      </x:c>
      <x:c r="E429" s="18" t="n">
        <x:f>F429-F428</x:f>
        <x:v>5</x:v>
      </x:c>
      <x:c r="F429" s="18" t="n">
        <x:f>ACE_Input!D69</x:f>
        <x:v>449</x:v>
      </x:c>
      <x:c r="G429" s="18" t="n">
        <x:f>MOD(Settings!$B$17*(G428),Settings!$B$18)</x:f>
        <x:v>687541622</x:v>
      </x:c>
      <x:c r="H429" s="18" t="n">
        <x:f>MAX(G429,1)/Settings!$B$18</x:f>
        <x:v>0.32016151692725786</x:v>
      </x:c>
      <x:c r="I429" s="18" t="n">
        <x:f>-ACE_Input!W69*LN(H429)</x:f>
        <x:v>4.555718680517087</x:v>
      </x:c>
      <x:c r="J429" s="18" t="n">
        <x:f>-ACE_Input!X69*LN(H429)</x:f>
        <x:v>13.66715604155126</x:v>
      </x:c>
      <x:c r="K429" s="18" t="n">
        <x:f>ACE_Input!U69</x:f>
        <x:v>300</x:v>
      </x:c>
      <x:c r="L429" s="18" t="n">
        <x:f>K429*ACE_Input!V69</x:f>
        <x:v>75</x:v>
      </x:c>
    </x:row>
    <x:row r="430">
      <x:c r="A430" t="n">
        <x:f>4</x:f>
        <x:v>4</x:v>
      </x:c>
      <x:c r="B430" t="n">
        <x:f>ACE_Input!A70</x:f>
        <x:v>65</x:v>
      </x:c>
      <x:c r="C430" s="18" t="n">
        <x:f>MOD(Settings!$B$17*(C429),Settings!$B$18)</x:f>
        <x:v>1428765823</x:v>
      </x:c>
      <x:c r="D430" s="18" t="n">
        <x:f>MAX(C430,1)/Settings!$B$18</x:f>
        <x:v>0.6653209327092957</x:v>
      </x:c>
      <x:c r="E430" s="18" t="n">
        <x:f>F430-F429</x:f>
        <x:v>5</x:v>
      </x:c>
      <x:c r="F430" s="18" t="n">
        <x:f>ACE_Input!D70</x:f>
        <x:v>454</x:v>
      </x:c>
      <x:c r="G430" s="18" t="n">
        <x:f>MOD(Settings!$B$17*(G429),Settings!$B$18)</x:f>
        <x:v>2050020094</x:v>
      </x:c>
      <x:c r="H430" s="18" t="n">
        <x:f>MAX(G430,1)/Settings!$B$18</x:f>
        <x:v>0.9546149964232998</x:v>
      </x:c>
      <x:c r="I430" s="18" t="n">
        <x:f>-ACE_Input!W70*LN(H430)</x:f>
        <x:v>0.18578865957093876</x:v>
      </x:c>
      <x:c r="J430" s="18" t="n">
        <x:f>-ACE_Input!X70*LN(H430)</x:f>
        <x:v>0.5573659787128162</x:v>
      </x:c>
      <x:c r="K430" s="18" t="n">
        <x:f>ACE_Input!U70</x:f>
        <x:v>300</x:v>
      </x:c>
      <x:c r="L430" s="18" t="n">
        <x:f>K430*ACE_Input!V70</x:f>
        <x:v>75</x:v>
      </x:c>
    </x:row>
    <x:row r="431">
      <x:c r="A431" t="n">
        <x:f>4</x:f>
        <x:v>4</x:v>
      </x:c>
      <x:c r="B431" t="n">
        <x:f>ACE_Input!A71</x:f>
        <x:v>66</x:v>
      </x:c>
      <x:c r="C431" s="18" t="n">
        <x:f>MOD(Settings!$B$17*(C430),Settings!$B$18)</x:f>
        <x:v>105046407</x:v>
      </x:c>
      <x:c r="D431" s="18" t="n">
        <x:f>MAX(C431,1)/Settings!$B$18</x:f>
        <x:v>0.04891604513345102</x:v>
      </x:c>
      <x:c r="E431" s="18" t="n">
        <x:f>F431-F430</x:f>
        <x:v>5</x:v>
      </x:c>
      <x:c r="F431" s="18" t="n">
        <x:f>ACE_Input!D71</x:f>
        <x:v>459</x:v>
      </x:c>
      <x:c r="G431" s="18" t="n">
        <x:f>MOD(Settings!$B$17*(G430),Settings!$B$18)</x:f>
        <x:v>460087390</x:v>
      </x:c>
      <x:c r="H431" s="18" t="n">
        <x:f>MAX(G431,1)/Settings!$B$18</x:f>
        <x:v>0.21424488640122344</x:v>
      </x:c>
      <x:c r="I431" s="18" t="n">
        <x:f>-ACE_Input!W71*LN(H431)</x:f>
        <x:v>6.162542356911774</x:v>
      </x:c>
      <x:c r="J431" s="18" t="n">
        <x:f>-ACE_Input!X71*LN(H431)</x:f>
        <x:v>18.48762707073532</x:v>
      </x:c>
      <x:c r="K431" s="18" t="n">
        <x:f>ACE_Input!U71</x:f>
        <x:v>300</x:v>
      </x:c>
      <x:c r="L431" s="18" t="n">
        <x:f>K431*ACE_Input!V71</x:f>
        <x:v>75</x:v>
      </x:c>
    </x:row>
    <x:row r="432">
      <x:c r="A432" t="n">
        <x:f>4</x:f>
        <x:v>4</x:v>
      </x:c>
      <x:c r="B432" t="n">
        <x:f>ACE_Input!A72</x:f>
        <x:v>67</x:v>
      </x:c>
      <x:c r="C432" s="18" t="n">
        <x:f>MOD(Settings!$B$17*(C431),Settings!$B$18)</x:f>
        <x:v>283404615</x:v>
      </x:c>
      <x:c r="D432" s="18" t="n">
        <x:f>MAX(C432,1)/Settings!$B$18</x:f>
        <x:v>0.13197055791130782</x:v>
      </x:c>
      <x:c r="E432" s="18" t="n">
        <x:f>F432-F431</x:f>
        <x:v>15</x:v>
      </x:c>
      <x:c r="F432" s="18" t="n">
        <x:f>ACE_Input!D72</x:f>
        <x:v>474</x:v>
      </x:c>
      <x:c r="G432" s="18" t="n">
        <x:f>MOD(Settings!$B$17*(G431),Settings!$B$18)</x:f>
        <x:v>1747634530</x:v>
      </x:c>
      <x:c r="H432" s="18" t="n">
        <x:f>MAX(G432,1)/Settings!$B$18</x:f>
        <x:v>0.8138057453622137</x:v>
      </x:c>
      <x:c r="I432" s="18" t="n">
        <x:f>-ACE_Input!W72*LN(H432)</x:f>
        <x:v>0.8241343340812278</x:v>
      </x:c>
      <x:c r="J432" s="18" t="n">
        <x:f>-ACE_Input!X72*LN(H432)</x:f>
        <x:v>2.4724030022436834</x:v>
      </x:c>
      <x:c r="K432" s="18" t="n">
        <x:f>ACE_Input!U72</x:f>
        <x:v>300</x:v>
      </x:c>
      <x:c r="L432" s="18" t="n">
        <x:f>K432*ACE_Input!V72</x:f>
        <x:v>75</x:v>
      </x:c>
    </x:row>
    <x:row r="433">
      <x:c r="A433" t="n">
        <x:f>4</x:f>
        <x:v>4</x:v>
      </x:c>
      <x:c r="B433" t="n">
        <x:f>ACE_Input!A73</x:f>
        <x:v>68</x:v>
      </x:c>
      <x:c r="C433" s="18" t="n">
        <x:f>MOD(Settings!$B$17*(C432),Settings!$B$18)</x:f>
        <x:v>62635259</x:v>
      </x:c>
      <x:c r="D433" s="18" t="n">
        <x:f>MAX(C433,1)/Settings!$B$18</x:f>
        <x:v>0.02916681535037552</x:v>
      </x:c>
      <x:c r="E433" s="18" t="n">
        <x:f>F433-F432</x:f>
        <x:v>5</x:v>
      </x:c>
      <x:c r="F433" s="18" t="n">
        <x:f>ACE_Input!D73</x:f>
        <x:v>479</x:v>
      </x:c>
      <x:c r="G433" s="18" t="n">
        <x:f>MOD(Settings!$B$17*(G432),Settings!$B$18)</x:f>
        <x:v>1359705691</x:v>
      </x:c>
      <x:c r="H433" s="18" t="n">
        <x:f>MAX(G433,1)/Settings!$B$18</x:f>
        <x:v>0.6331623027255583</x:v>
      </x:c>
      <x:c r="I433" s="18" t="n">
        <x:f>-ACE_Input!W73*LN(H433)</x:f>
        <x:v>1.8281139491735854</x:v>
      </x:c>
      <x:c r="J433" s="18" t="n">
        <x:f>-ACE_Input!X73*LN(H433)</x:f>
        <x:v>5.484341847520756</x:v>
      </x:c>
      <x:c r="K433" s="18" t="n">
        <x:f>ACE_Input!U73</x:f>
        <x:v>300</x:v>
      </x:c>
      <x:c r="L433" s="18" t="n">
        <x:f>K433*ACE_Input!V73</x:f>
        <x:v>75</x:v>
      </x:c>
    </x:row>
    <x:row r="434">
      <x:c r="A434" t="n">
        <x:f>4</x:f>
        <x:v>4</x:v>
      </x:c>
      <x:c r="B434" t="n">
        <x:f>ACE_Input!A74</x:f>
        <x:v>69</x:v>
      </x:c>
      <x:c r="C434" s="18" t="n">
        <x:f>MOD(Settings!$B$17*(C433),Settings!$B$18)</x:f>
        <x:v>443810983</x:v>
      </x:c>
      <x:c r="D434" s="18" t="n">
        <x:f>MAX(C434,1)/Settings!$B$18</x:f>
        <x:v>0.20666559376132934</x:v>
      </x:c>
      <x:c r="E434" s="18" t="n">
        <x:f>F434-F433</x:f>
        <x:v>15</x:v>
      </x:c>
      <x:c r="F434" s="18" t="n">
        <x:f>ACE_Input!D74</x:f>
        <x:v>494</x:v>
      </x:c>
      <x:c r="G434" s="18" t="n">
        <x:f>MOD(Settings!$B$17*(G433),Settings!$B$18)</x:f>
        <x:v>1200060910</x:v>
      </x:c>
      <x:c r="H434" s="18" t="n">
        <x:f>MAX(G434,1)/Settings!$B$18</x:f>
        <x:v>0.5588219084585188</x:v>
      </x:c>
      <x:c r="I434" s="18" t="n">
        <x:f>-ACE_Input!W74*LN(H434)</x:f>
        <x:v>2.3276977844284192</x:v>
      </x:c>
      <x:c r="J434" s="18" t="n">
        <x:f>-ACE_Input!X74*LN(H434)</x:f>
        <x:v>6.983093353285257</x:v>
      </x:c>
      <x:c r="K434" s="18" t="n">
        <x:f>ACE_Input!U74</x:f>
        <x:v>300</x:v>
      </x:c>
      <x:c r="L434" s="18" t="n">
        <x:f>K434*ACE_Input!V74</x:f>
        <x:v>75</x:v>
      </x:c>
    </x:row>
    <x:row r="435">
      <x:c r="A435" t="n">
        <x:f>4</x:f>
        <x:v>4</x:v>
      </x:c>
      <x:c r="B435" t="n">
        <x:f>ACE_Input!A75</x:f>
        <x:v>70</x:v>
      </x:c>
      <x:c r="C435" s="18" t="n">
        <x:f>MOD(Settings!$B$17*(C434),Settings!$B$18)</x:f>
        <x:v>920485250</x:v>
      </x:c>
      <x:c r="D435" s="18" t="n">
        <x:f>MAX(C435,1)/Settings!$B$18</x:f>
        <x:v>0.42863434666238465</x:v>
      </x:c>
      <x:c r="E435" s="18" t="n">
        <x:f>F435-F434</x:f>
        <x:v>5</x:v>
      </x:c>
      <x:c r="F435" s="18" t="n">
        <x:f>ACE_Input!D75</x:f>
        <x:v>499</x:v>
      </x:c>
      <x:c r="G435" s="18" t="n">
        <x:f>MOD(Settings!$B$17*(G434),Settings!$B$18)</x:f>
        <x:v>257301746</x:v>
      </x:c>
      <x:c r="H435" s="18" t="n">
        <x:f>MAX(G435,1)/Settings!$B$18</x:f>
        <x:v>0.11981546232468238</x:v>
      </x:c>
      <x:c r="I435" s="18" t="n">
        <x:f>-ACE_Input!W75*LN(H435)</x:f>
        <x:v>8.48721013524242</x:v>
      </x:c>
      <x:c r="J435" s="18" t="n">
        <x:f>-ACE_Input!X75*LN(H435)</x:f>
        <x:v>25.461630405727256</x:v>
      </x:c>
      <x:c r="K435" s="18" t="n">
        <x:f>ACE_Input!U75</x:f>
        <x:v>300</x:v>
      </x:c>
      <x:c r="L435" s="18" t="n">
        <x:f>K435*ACE_Input!V75</x:f>
        <x:v>75</x:v>
      </x:c>
    </x:row>
    <x:row r="436">
      <x:c r="A436" t="n">
        <x:f>4</x:f>
        <x:v>4</x:v>
      </x:c>
      <x:c r="B436" t="n">
        <x:f>ACE_Input!A76</x:f>
        <x:v>71</x:v>
      </x:c>
      <x:c r="C436" s="18" t="n">
        <x:f>MOD(Settings!$B$17*(C435),Settings!$B$18)</x:f>
        <x:v>123403762</x:v>
      </x:c>
      <x:c r="D436" s="18" t="n">
        <x:f>MAX(C436,1)/Settings!$B$18</x:f>
        <x:v>0.057464354698296805</x:v>
      </x:c>
      <x:c r="E436" s="18" t="n">
        <x:f>F436-F435</x:f>
        <x:v>5</x:v>
      </x:c>
      <x:c r="F436" s="18" t="n">
        <x:f>ACE_Input!D76</x:f>
        <x:v>504</x:v>
      </x:c>
      <x:c r="G436" s="18" t="n">
        <x:f>MOD(Settings!$B$17*(G435),Settings!$B$18)</x:f>
        <x:v>1585863611</x:v>
      </x:c>
      <x:c r="H436" s="18" t="n">
        <x:f>MAX(G436,1)/Settings!$B$18</x:f>
        <x:v>0.7384752909366392</x:v>
      </x:c>
      <x:c r="I436" s="18" t="n">
        <x:f>-ACE_Input!W76*LN(H436)</x:f>
        <x:v>1.2126705440711567</x:v>
      </x:c>
      <x:c r="J436" s="18" t="n">
        <x:f>-ACE_Input!X76*LN(H436)</x:f>
        <x:v>3.63801163221347</x:v>
      </x:c>
      <x:c r="K436" s="18" t="n">
        <x:f>ACE_Input!U76</x:f>
        <x:v>300</x:v>
      </x:c>
      <x:c r="L436" s="18" t="n">
        <x:f>K436*ACE_Input!V76</x:f>
        <x:v>75</x:v>
      </x:c>
    </x:row>
    <x:row r="437">
      <x:c r="A437" t="n">
        <x:f>4</x:f>
        <x:v>4</x:v>
      </x:c>
      <x:c r="B437" t="n">
        <x:f>ACE_Input!A77</x:f>
        <x:v>72</x:v>
      </x:c>
      <x:c r="C437" s="18" t="n">
        <x:f>MOD(Settings!$B$17*(C436),Settings!$B$18)</x:f>
        <x:v>1725308579</x:v>
      </x:c>
      <x:c r="D437" s="18" t="n">
        <x:f>MAX(C437,1)/Settings!$B$18</x:f>
        <x:v>0.803409414274343</x:v>
      </x:c>
      <x:c r="E437" s="18" t="n">
        <x:f>F437-F436</x:f>
        <x:v>5</x:v>
      </x:c>
      <x:c r="F437" s="18" t="n">
        <x:f>ACE_Input!D77</x:f>
        <x:v>509</x:v>
      </x:c>
      <x:c r="G437" s="18" t="n">
        <x:f>MOD(Settings!$B$17*(G436),Settings!$B$18)</x:f>
        <x:v>1190167160</x:v>
      </x:c>
      <x:c r="H437" s="18" t="n">
        <x:f>MAX(G437,1)/Settings!$B$18</x:f>
        <x:v>0.5542147720950724</x:v>
      </x:c>
      <x:c r="I437" s="18" t="n">
        <x:f>-ACE_Input!W77*LN(H437)</x:f>
        <x:v>2.3608119683985125</x:v>
      </x:c>
      <x:c r="J437" s="18" t="n">
        <x:f>-ACE_Input!X77*LN(H437)</x:f>
        <x:v>7.0824359051955375</x:v>
      </x:c>
      <x:c r="K437" s="18" t="n">
        <x:f>ACE_Input!U77</x:f>
        <x:v>300</x:v>
      </x:c>
      <x:c r="L437" s="18" t="n">
        <x:f>K437*ACE_Input!V77</x:f>
        <x:v>75</x:v>
      </x:c>
    </x:row>
    <x:row r="438">
      <x:c r="A438" t="n">
        <x:f>4</x:f>
        <x:v>4</x:v>
      </x:c>
      <x:c r="B438" t="n">
        <x:f>ACE_Input!A78</x:f>
        <x:v>73</x:v>
      </x:c>
      <x:c r="C438" s="18" t="n">
        <x:f>MOD(Settings!$B$17*(C437),Settings!$B$18)</x:f>
        <x:v>1937085459</x:v>
      </x:c>
      <x:c r="D438" s="18" t="n">
        <x:f>MAX(C438,1)/Settings!$B$18</x:f>
        <x:v>0.9020257088830814</x:v>
      </x:c>
      <x:c r="E438" s="18" t="n">
        <x:f>F438-F437</x:f>
        <x:v>5</x:v>
      </x:c>
      <x:c r="F438" s="18" t="n">
        <x:f>ACE_Input!D78</x:f>
        <x:v>514</x:v>
      </x:c>
      <x:c r="G438" s="18" t="n">
        <x:f>MOD(Settings!$B$17*(G437),Settings!$B$18)</x:f>
        <x:v>1476769962</x:v>
      </x:c>
      <x:c r="H438" s="18" t="n">
        <x:f>MAX(G438,1)/Settings!$B$18</x:f>
        <x:v>0.6876746018825446</x:v>
      </x:c>
      <x:c r="I438" s="18" t="n">
        <x:f>-ACE_Input!W78*LN(H438)</x:f>
        <x:v>1.4977580612432038</x:v>
      </x:c>
      <x:c r="J438" s="18" t="n">
        <x:f>-ACE_Input!X78*LN(H438)</x:f>
        <x:v>4.4932741837296115</x:v>
      </x:c>
      <x:c r="K438" s="18" t="n">
        <x:f>ACE_Input!U78</x:f>
        <x:v>300</x:v>
      </x:c>
      <x:c r="L438" s="18" t="n">
        <x:f>K438*ACE_Input!V78</x:f>
        <x:v>75</x:v>
      </x:c>
    </x:row>
    <x:row r="439">
      <x:c r="A439" t="n">
        <x:f>4</x:f>
        <x:v>4</x:v>
      </x:c>
      <x:c r="B439" t="n">
        <x:f>ACE_Input!A79</x:f>
        <x:v>74</x:v>
      </x:c>
      <x:c r="C439" s="18" t="n">
        <x:f>MOD(Settings!$B$17*(C438),Settings!$B$18)</x:f>
        <x:v>743220893</x:v>
      </x:c>
      <x:c r="D439" s="18" t="n">
        <x:f>MAX(C439,1)/Settings!$B$18</x:f>
        <x:v>0.3460891979495479</x:v>
      </x:c>
      <x:c r="E439" s="18" t="n">
        <x:f>F439-F438</x:f>
        <x:v>5</x:v>
      </x:c>
      <x:c r="F439" s="18" t="n">
        <x:f>ACE_Input!D79</x:f>
        <x:v>519</x:v>
      </x:c>
      <x:c r="G439" s="18" t="n">
        <x:f>MOD(Settings!$B$17*(G438),Settings!$B$18)</x:f>
        <x:v>1604242955</x:v>
      </x:c>
      <x:c r="H439" s="18" t="n">
        <x:f>MAX(G439,1)/Settings!$B$18</x:f>
        <x:v>0.7470338399275364</x:v>
      </x:c>
      <x:c r="I439" s="18" t="n">
        <x:f>-ACE_Input!W79*LN(H439)</x:f>
        <x:v>1.1665791750702834</x:v>
      </x:c>
      <x:c r="J439" s="18" t="n">
        <x:f>-ACE_Input!X79*LN(H439)</x:f>
        <x:v>3.4997375252108505</x:v>
      </x:c>
      <x:c r="K439" s="18" t="n">
        <x:f>ACE_Input!U79</x:f>
        <x:v>300</x:v>
      </x:c>
      <x:c r="L439" s="18" t="n">
        <x:f>K439*ACE_Input!V79</x:f>
        <x:v>75</x:v>
      </x:c>
    </x:row>
    <x:row r="440">
      <x:c r="A440" t="n">
        <x:f>4</x:f>
        <x:v>4</x:v>
      </x:c>
      <x:c r="B440" t="n">
        <x:f>ACE_Input!A80</x:f>
        <x:v>75</x:v>
      </x:c>
      <x:c r="C440" s="18" t="n">
        <x:f>MOD(Settings!$B$17*(C439),Settings!$B$18)</x:f>
        <x:v>1548657699</x:v>
      </x:c>
      <x:c r="D440" s="18" t="n">
        <x:f>MAX(C440,1)/Settings!$B$18</x:f>
        <x:v>0.721149938051193</x:v>
      </x:c>
      <x:c r="E440" s="18" t="n">
        <x:f>F440-F439</x:f>
        <x:v>5</x:v>
      </x:c>
      <x:c r="F440" s="18" t="n">
        <x:f>ACE_Input!D80</x:f>
        <x:v>524</x:v>
      </x:c>
      <x:c r="G440" s="18" t="n">
        <x:f>MOD(Settings!$B$17*(G439),Settings!$B$18)</x:f>
        <x:v>854156600</x:v>
      </x:c>
      <x:c r="H440" s="18" t="n">
        <x:f>MAX(G440,1)/Settings!$B$18</x:f>
        <x:v>0.3977476621036174</x:v>
      </x:c>
      <x:c r="I440" s="18" t="n">
        <x:f>-ACE_Input!W80*LN(H440)</x:f>
        <x:v>3.6877499583404676</x:v>
      </x:c>
      <x:c r="J440" s="18" t="n">
        <x:f>-ACE_Input!X80*LN(H440)</x:f>
        <x:v>11.063249875021402</x:v>
      </x:c>
      <x:c r="K440" s="18" t="n">
        <x:f>ACE_Input!U80</x:f>
        <x:v>300</x:v>
      </x:c>
      <x:c r="L440" s="18" t="n">
        <x:f>K440*ACE_Input!V80</x:f>
        <x:v>75</x:v>
      </x:c>
    </x:row>
    <x:row r="441">
      <x:c r="A441" t="n">
        <x:f>4</x:f>
        <x:v>4</x:v>
      </x:c>
      <x:c r="B441" t="n">
        <x:f>ACE_Input!A81</x:f>
        <x:v>76</x:v>
      </x:c>
      <x:c r="C441" s="18" t="n">
        <x:f>MOD(Settings!$B$17*(C440),Settings!$B$18)</x:f>
        <x:v>788145453</x:v>
      </x:c>
      <x:c r="D441" s="18" t="n">
        <x:f>MAX(C441,1)/Settings!$B$18</x:f>
        <x:v>0.3670088264006231</x:v>
      </x:c>
      <x:c r="E441" s="18" t="n">
        <x:f>F441-F440</x:f>
        <x:v>5</x:v>
      </x:c>
      <x:c r="F441" s="18" t="n">
        <x:f>ACE_Input!D81</x:f>
        <x:v>529</x:v>
      </x:c>
      <x:c r="G441" s="18" t="n">
        <x:f>MOD(Settings!$B$17*(G440),Settings!$B$18)</x:f>
        <x:v>2029279652</x:v>
      </x:c>
      <x:c r="H441" s="18" t="n">
        <x:f>MAX(G441,1)/Settings!$B$18</x:f>
        <x:v>0.944956975497751</x:v>
      </x:c>
      <x:c r="I441" s="18" t="n">
        <x:f>-ACE_Input!W81*LN(H441)</x:f>
        <x:v>0.2264635243946388</x:v>
      </x:c>
      <x:c r="J441" s="18" t="n">
        <x:f>-ACE_Input!X81*LN(H441)</x:f>
        <x:v>0.6793905731839164</x:v>
      </x:c>
      <x:c r="K441" s="18" t="n">
        <x:f>ACE_Input!U81</x:f>
        <x:v>300</x:v>
      </x:c>
      <x:c r="L441" s="18" t="n">
        <x:f>K441*ACE_Input!V81</x:f>
        <x:v>75</x:v>
      </x:c>
    </x:row>
    <x:row r="442">
      <x:c r="A442" t="n">
        <x:f>4</x:f>
        <x:v>4</x:v>
      </x:c>
      <x:c r="B442" t="n">
        <x:f>ACE_Input!A82</x:f>
        <x:v>77</x:v>
      </x:c>
      <x:c r="C442" s="18" t="n">
        <x:f>MOD(Settings!$B$17*(C441),Settings!$B$18)</x:f>
        <x:v>681493875</x:v>
      </x:c>
      <x:c r="D442" s="18" t="n">
        <x:f>MAX(C442,1)/Settings!$B$18</x:f>
        <x:v>0.31734531527261495</x:v>
      </x:c>
      <x:c r="E442" s="18" t="n">
        <x:f>F442-F441</x:f>
        <x:v>5</x:v>
      </x:c>
      <x:c r="F442" s="18" t="n">
        <x:f>ACE_Input!D82</x:f>
        <x:v>534</x:v>
      </x:c>
      <x:c r="G442" s="18" t="n">
        <x:f>MOD(Settings!$B$17*(G441),Settings!$B$18)</x:f>
        <x:v>1915313157</x:v>
      </x:c>
      <x:c r="H442" s="18" t="n">
        <x:f>MAX(G442,1)/Settings!$B$18</x:f>
        <x:v>0.8918871907013874</x:v>
      </x:c>
      <x:c r="I442" s="18" t="n">
        <x:f>-ACE_Input!W82*LN(H442)</x:f>
        <x:v>0.45766248889365546</x:v>
      </x:c>
      <x:c r="J442" s="18" t="n">
        <x:f>-ACE_Input!X82*LN(H442)</x:f>
        <x:v>1.3729874666809665</x:v>
      </x:c>
      <x:c r="K442" s="18" t="n">
        <x:f>ACE_Input!U82</x:f>
        <x:v>300</x:v>
      </x:c>
      <x:c r="L442" s="18" t="n">
        <x:f>K442*ACE_Input!V82</x:f>
        <x:v>75</x:v>
      </x:c>
    </x:row>
    <x:row r="443">
      <x:c r="A443" t="n">
        <x:f>4</x:f>
        <x:v>4</x:v>
      </x:c>
      <x:c r="B443" t="n">
        <x:f>ACE_Input!A83</x:f>
        <x:v>78</x:v>
      </x:c>
      <x:c r="C443" s="18" t="n">
        <x:f>MOD(Settings!$B$17*(C442),Settings!$B$18)</x:f>
        <x:v>1337267674</x:v>
      </x:c>
      <x:c r="D443" s="18" t="n">
        <x:f>MAX(C443,1)/Settings!$B$18</x:f>
        <x:v>0.6227137868398399</x:v>
      </x:c>
      <x:c r="E443" s="18" t="n">
        <x:f>F443-F442</x:f>
        <x:v>5</x:v>
      </x:c>
      <x:c r="F443" s="18" t="n">
        <x:f>ACE_Input!D83</x:f>
        <x:v>539</x:v>
      </x:c>
      <x:c r="G443" s="18" t="n">
        <x:f>MOD(Settings!$B$17*(G442),Settings!$B$18)</x:f>
        <x:v>2035844816</x:v>
      </x:c>
      <x:c r="H443" s="18" t="n">
        <x:f>MAX(G443,1)/Settings!$B$18</x:f>
        <x:v>0.948014118218801</x:v>
      </x:c>
      <x:c r="I443" s="18" t="n">
        <x:f>-ACE_Input!W83*LN(H443)</x:f>
        <x:v>0.2135435368085737</x:v>
      </x:c>
      <x:c r="J443" s="18" t="n">
        <x:f>-ACE_Input!X83*LN(H443)</x:f>
        <x:v>0.6406306104257211</x:v>
      </x:c>
      <x:c r="K443" s="18" t="n">
        <x:f>ACE_Input!U83</x:f>
        <x:v>300</x:v>
      </x:c>
      <x:c r="L443" s="18" t="n">
        <x:f>K443*ACE_Input!V83</x:f>
        <x:v>75</x:v>
      </x:c>
    </x:row>
    <x:row r="444">
      <x:c r="A444" t="n">
        <x:f>4</x:f>
        <x:v>4</x:v>
      </x:c>
      <x:c r="B444" t="n">
        <x:f>ACE_Input!A84</x:f>
        <x:v>79</x:v>
      </x:c>
      <x:c r="C444" s="18" t="n">
        <x:f>MOD(Settings!$B$17*(C443),Settings!$B$18)</x:f>
        <x:v>2041431063</x:v>
      </x:c>
      <x:c r="D444" s="18" t="n">
        <x:f>MAX(C444,1)/Settings!$B$18</x:f>
        <x:v>0.9506154171892514</x:v>
      </x:c>
      <x:c r="E444" s="18" t="n">
        <x:f>F444-F443</x:f>
        <x:v>5</x:v>
      </x:c>
      <x:c r="F444" s="18" t="n">
        <x:f>ACE_Input!D84</x:f>
        <x:v>544</x:v>
      </x:c>
      <x:c r="G444" s="18" t="n">
        <x:f>MOD(Settings!$B$17*(G443),Settings!$B$18)</x:f>
        <x:v>586874861</x:v>
      </x:c>
      <x:c r="H444" s="18" t="n">
        <x:f>MAX(G444,1)/Settings!$B$18</x:f>
        <x:v>0.27328490338906875</x:v>
      </x:c>
      <x:c r="I444" s="18" t="n">
        <x:f>-ACE_Input!W84*LN(H444)</x:f>
        <x:v>5.1889617032543205</x:v>
      </x:c>
      <x:c r="J444" s="18" t="n">
        <x:f>-ACE_Input!X84*LN(H444)</x:f>
        <x:v>15.56688510976296</x:v>
      </x:c>
      <x:c r="K444" s="18" t="n">
        <x:f>ACE_Input!U84</x:f>
        <x:v>300</x:v>
      </x:c>
      <x:c r="L444" s="18" t="n">
        <x:f>K444*ACE_Input!V84</x:f>
        <x:v>75</x:v>
      </x:c>
    </x:row>
    <x:row r="445">
      <x:c r="A445" t="n">
        <x:f>4</x:f>
        <x:v>4</x:v>
      </x:c>
      <x:c r="B445" t="n">
        <x:f>ACE_Input!A85</x:f>
        <x:v>80</x:v>
      </x:c>
      <x:c r="C445" s="18" t="n">
        <x:f>MOD(Settings!$B$17*(C444),Settings!$B$18)</x:f>
        <x:v>2133131369</x:v>
      </x:c>
      <x:c r="D445" s="18" t="n">
        <x:f>MAX(C445,1)/Settings!$B$18</x:f>
        <x:v>0.9933166997476093</x:v>
      </x:c>
      <x:c r="E445" s="18" t="n">
        <x:f>F445-F444</x:f>
        <x:v>5</x:v>
      </x:c>
      <x:c r="F445" s="18" t="n">
        <x:f>ACE_Input!D85</x:f>
        <x:v>549</x:v>
      </x:c>
      <x:c r="G445" s="18" t="n">
        <x:f>MOD(Settings!$B$17*(G444),Settings!$B$18)</x:f>
        <x:v>213398156</x:v>
      </x:c>
      <x:c r="H445" s="18" t="n">
        <x:f>MAX(G445,1)/Settings!$B$18</x:f>
        <x:v>0.09937126007833111</x:v>
      </x:c>
      <x:c r="I445" s="18" t="n">
        <x:f>-ACE_Input!W85*LN(H445)</x:f>
        <x:v>9.235569364590889</x:v>
      </x:c>
      <x:c r="J445" s="18" t="n">
        <x:f>-ACE_Input!X85*LN(H445)</x:f>
        <x:v>27.70670809377267</x:v>
      </x:c>
      <x:c r="K445" s="18" t="n">
        <x:f>ACE_Input!U85</x:f>
        <x:v>300</x:v>
      </x:c>
      <x:c r="L445" s="18" t="n">
        <x:f>K445*ACE_Input!V85</x:f>
        <x:v>75</x:v>
      </x:c>
    </x:row>
    <x:row r="446">
      <x:c r="A446" t="n">
        <x:f>4</x:f>
        <x:v>4</x:v>
      </x:c>
      <x:c r="B446" t="n">
        <x:f>ACE_Input!A86</x:f>
        <x:v>81</x:v>
      </x:c>
      <x:c r="C446" s="18" t="n">
        <x:f>MOD(Settings!$B$17*(C445),Settings!$B$18)</x:f>
        <x:v>1446915765</x:v>
      </x:c>
      <x:c r="D446" s="18" t="n">
        <x:f>MAX(C446,1)/Settings!$B$18</x:f>
        <x:v>0.6737726580695121</x:v>
      </x:c>
      <x:c r="E446" s="18" t="n">
        <x:f>F446-F445</x:f>
        <x:v>5</x:v>
      </x:c>
      <x:c r="F446" s="18" t="n">
        <x:f>ACE_Input!D86</x:f>
        <x:v>554</x:v>
      </x:c>
      <x:c r="G446" s="18" t="n">
        <x:f>MOD(Settings!$B$17*(G445),Settings!$B$18)</x:f>
        <x:v>285117402</x:v>
      </x:c>
      <x:c r="H446" s="18" t="n">
        <x:f>MAX(G446,1)/Settings!$B$18</x:f>
        <x:v>0.13276813651098318</x:v>
      </x:c>
      <x:c r="I446" s="18" t="n">
        <x:f>-ACE_Input!W86*LN(H446)</x:f>
        <x:v>8.076604026561203</x:v>
      </x:c>
      <x:c r="J446" s="18" t="n">
        <x:f>-ACE_Input!X86*LN(H446)</x:f>
        <x:v>24.229812079683608</x:v>
      </x:c>
      <x:c r="K446" s="18" t="n">
        <x:f>ACE_Input!U86</x:f>
        <x:v>300</x:v>
      </x:c>
      <x:c r="L446" s="18" t="n">
        <x:f>K446*ACE_Input!V86</x:f>
        <x:v>75</x:v>
      </x:c>
    </x:row>
    <x:row r="447">
      <x:c r="A447" t="n">
        <x:f>4</x:f>
        <x:v>4</x:v>
      </x:c>
      <x:c r="B447" t="n">
        <x:f>ACE_Input!A87</x:f>
        <x:v>82</x:v>
      </x:c>
      <x:c r="C447" s="18" t="n">
        <x:f>MOD(Settings!$B$17*(C446),Settings!$B$18)</x:f>
        <x:v>208443727</x:v>
      </x:c>
      <x:c r="D447" s="18" t="n">
        <x:f>MAX(C447,1)/Settings!$B$18</x:f>
        <x:v>0.09706417429124199</x:v>
      </x:c>
      <x:c r="E447" s="18" t="n">
        <x:f>F447-F446</x:f>
        <x:v>5</x:v>
      </x:c>
      <x:c r="F447" s="18" t="n">
        <x:f>ACE_Input!D87</x:f>
        <x:v>559</x:v>
      </x:c>
      <x:c r="G447" s="18" t="n">
        <x:f>MOD(Settings!$B$17*(G446),Settings!$B$18)</x:f>
        <x:v>932158957</x:v>
      </x:c>
      <x:c r="H447" s="18" t="n">
        <x:f>MAX(G447,1)/Settings!$B$18</x:f>
        <x:v>0.4340703400941893</x:v>
      </x:c>
      <x:c r="I447" s="18" t="n">
        <x:f>-ACE_Input!W87*LN(H447)</x:f>
        <x:v>3.3381947362582034</x:v>
      </x:c>
      <x:c r="J447" s="18" t="n">
        <x:f>-ACE_Input!X87*LN(H447)</x:f>
        <x:v>10.014584208774611</x:v>
      </x:c>
      <x:c r="K447" s="18" t="n">
        <x:f>ACE_Input!U87</x:f>
        <x:v>300</x:v>
      </x:c>
      <x:c r="L447" s="18" t="n">
        <x:f>K447*ACE_Input!V87</x:f>
        <x:v>75</x:v>
      </x:c>
    </x:row>
    <x:row r="448">
      <x:c r="A448" t="n">
        <x:f>4</x:f>
        <x:v>4</x:v>
      </x:c>
      <x:c r="B448" t="n">
        <x:f>ACE_Input!A88</x:f>
        <x:v>83</x:v>
      </x:c>
      <x:c r="C448" s="18" t="n">
        <x:f>MOD(Settings!$B$17*(C447),Settings!$B$18)</x:f>
        <x:v>767891432</x:v>
      </x:c>
      <x:c r="D448" s="18" t="n">
        <x:f>MAX(C448,1)/Settings!$B$18</x:f>
        <x:v>0.35757731290421324</x:v>
      </x:c>
      <x:c r="E448" s="18" t="n">
        <x:f>F448-F447</x:f>
        <x:v>5</x:v>
      </x:c>
      <x:c r="F448" s="18" t="n">
        <x:f>ACE_Input!D88</x:f>
        <x:v>564</x:v>
      </x:c>
      <x:c r="G448" s="18" t="n">
        <x:f>MOD(Settings!$B$17*(G447),Settings!$B$18)</x:f>
        <x:v>902385434</x:v>
      </x:c>
      <x:c r="H448" s="18" t="n">
        <x:f>MAX(G448,1)/Settings!$B$18</x:f>
        <x:v>0.4202059630398666</x:v>
      </x:c>
      <x:c r="I448" s="18" t="n">
        <x:f>-ACE_Input!W88*LN(H448)</x:f>
        <x:v>3.468041198862231</x:v>
      </x:c>
      <x:c r="J448" s="18" t="n">
        <x:f>-ACE_Input!X88*LN(H448)</x:f>
        <x:v>10.404123596586693</x:v>
      </x:c>
      <x:c r="K448" s="18" t="n">
        <x:f>ACE_Input!U88</x:f>
        <x:v>300</x:v>
      </x:c>
      <x:c r="L448" s="18" t="n">
        <x:f>K448*ACE_Input!V88</x:f>
        <x:v>75</x:v>
      </x:c>
    </x:row>
    <x:row r="449">
      <x:c r="A449" t="n">
        <x:f>4</x:f>
        <x:v>4</x:v>
      </x:c>
      <x:c r="B449" t="n">
        <x:f>ACE_Input!A89</x:f>
        <x:v>84</x:v>
      </x:c>
      <x:c r="C449" s="18" t="n">
        <x:f>MOD(Settings!$B$17*(C448),Settings!$B$18)</x:f>
        <x:v>1722062801</x:v>
      </x:c>
      <x:c r="D449" s="18" t="n">
        <x:f>MAX(C449,1)/Settings!$B$18</x:f>
        <x:v>0.8018979811118441</x:v>
      </x:c>
      <x:c r="E449" s="18" t="n">
        <x:f>F449-F448</x:f>
        <x:v>5</x:v>
      </x:c>
      <x:c r="F449" s="18" t="n">
        <x:f>ACE_Input!D89</x:f>
        <x:v>569</x:v>
      </x:c>
      <x:c r="G449" s="18" t="n">
        <x:f>MOD(Settings!$B$17*(G448),Settings!$B$18)</x:f>
        <x:v>862474124</x:v>
      </x:c>
      <x:c r="H449" s="18" t="n">
        <x:f>MAX(G449,1)/Settings!$B$18</x:f>
        <x:v>0.401620811038474</x:v>
      </x:c>
      <x:c r="I449" s="18" t="n">
        <x:f>-ACE_Input!W89*LN(H449)</x:f>
        <x:v>3.6489875665292737</x:v>
      </x:c>
      <x:c r="J449" s="18" t="n">
        <x:f>-ACE_Input!X89*LN(H449)</x:f>
        <x:v>10.946962699587822</x:v>
      </x:c>
      <x:c r="K449" s="18" t="n">
        <x:f>ACE_Input!U89</x:f>
        <x:v>300</x:v>
      </x:c>
      <x:c r="L449" s="18" t="n">
        <x:f>K449*ACE_Input!V89</x:f>
        <x:v>75</x:v>
      </x:c>
    </x:row>
    <x:row r="450">
      <x:c r="A450" t="n">
        <x:f>4</x:f>
        <x:v>4</x:v>
      </x:c>
      <x:c r="B450" t="n">
        <x:f>ACE_Input!A90</x:f>
        <x:v>85</x:v>
      </x:c>
      <x:c r="C450" s="18" t="n">
        <x:f>MOD(Settings!$B$17*(C449),Settings!$B$18)</x:f>
        <x:v>1072385788</x:v>
      </x:c>
      <x:c r="D450" s="18" t="n">
        <x:f>MAX(C450,1)/Settings!$B$18</x:f>
        <x:v>0.49936854676314096</x:v>
      </x:c>
      <x:c r="E450" s="18" t="n">
        <x:f>F450-F449</x:f>
        <x:v>5</x:v>
      </x:c>
      <x:c r="F450" s="18" t="n">
        <x:f>ACE_Input!D90</x:f>
        <x:v>574</x:v>
      </x:c>
      <x:c r="G450" s="18" t="n">
        <x:f>MOD(Settings!$B$17*(G449),Settings!$B$18)</x:f>
        <x:v>87984818</x:v>
      </x:c>
      <x:c r="H450" s="18" t="n">
        <x:f>MAX(G450,1)/Settings!$B$18</x:f>
        <x:v>0.04097112363249582</x:v>
      </x:c>
      <x:c r="I450" s="18" t="n">
        <x:f>-ACE_Input!W90*LN(H450)</x:f>
        <x:v>12.779551048244771</x:v>
      </x:c>
      <x:c r="J450" s="18" t="n">
        <x:f>-ACE_Input!X90*LN(H450)</x:f>
        <x:v>38.338653144734316</x:v>
      </x:c>
      <x:c r="K450" s="18" t="n">
        <x:f>ACE_Input!U90</x:f>
        <x:v>300</x:v>
      </x:c>
      <x:c r="L450" s="18" t="n">
        <x:f>K450*ACE_Input!V90</x:f>
        <x:v>75</x:v>
      </x:c>
    </x:row>
    <x:row r="451">
      <x:c r="A451" t="n">
        <x:f>4</x:f>
        <x:v>4</x:v>
      </x:c>
      <x:c r="B451" t="n">
        <x:f>ACE_Input!A91</x:f>
        <x:v>86</x:v>
      </x:c>
      <x:c r="C451" s="18" t="n">
        <x:f>MOD(Settings!$B$17*(C450),Settings!$B$18)</x:f>
        <x:v>1905173292</x:v>
      </x:c>
      <x:c r="D451" s="18" t="n">
        <x:f>MAX(C451,1)/Settings!$B$18</x:f>
        <x:v>0.8871654481101621</x:v>
      </x:c>
      <x:c r="E451" s="18" t="n">
        <x:f>F451-F450</x:f>
        <x:v>5</x:v>
      </x:c>
      <x:c r="F451" s="18" t="n">
        <x:f>ACE_Input!D91</x:f>
        <x:v>579</x:v>
      </x:c>
      <x:c r="G451" s="18" t="n">
        <x:f>MOD(Settings!$B$17*(G450),Settings!$B$18)</x:f>
        <x:v>1292086990</x:v>
      </x:c>
      <x:c r="H451" s="18" t="n">
        <x:f>MAX(G451,1)/Settings!$B$18</x:f>
        <x:v>0.6016748913571587</x:v>
      </x:c>
      <x:c r="I451" s="18" t="n">
        <x:f>-ACE_Input!W91*LN(H451)</x:f>
        <x:v>2.0321521085240155</x:v>
      </x:c>
      <x:c r="J451" s="18" t="n">
        <x:f>-ACE_Input!X91*LN(H451)</x:f>
        <x:v>6.0964563255720465</x:v>
      </x:c>
      <x:c r="K451" s="18" t="n">
        <x:f>ACE_Input!U91</x:f>
        <x:v>300</x:v>
      </x:c>
      <x:c r="L451" s="18" t="n">
        <x:f>K451*ACE_Input!V91</x:f>
        <x:v>75</x:v>
      </x:c>
    </x:row>
    <x:row r="452">
      <x:c r="A452" t="n">
        <x:f>4</x:f>
        <x:v>4</x:v>
      </x:c>
      <x:c r="B452" t="n">
        <x:f>ACE_Input!A92</x:f>
        <x:v>87</x:v>
      </x:c>
      <x:c r="C452" s="18" t="n">
        <x:f>MOD(Settings!$B$17*(C451),Settings!$B$18)</x:f>
        <x:v>1266341874</x:v>
      </x:c>
      <x:c r="D452" s="18" t="n">
        <x:f>MAX(C452,1)/Settings!$B$18</x:f>
        <x:v>0.5896863874931291</x:v>
      </x:c>
      <x:c r="E452" s="18" t="n">
        <x:f>F452-F451</x:f>
        <x:v>5</x:v>
      </x:c>
      <x:c r="F452" s="18" t="n">
        <x:f>ACE_Input!D92</x:f>
        <x:v>584</x:v>
      </x:c>
      <x:c r="G452" s="18" t="n">
        <x:f>MOD(Settings!$B$17*(G451),Settings!$B$18)</x:f>
        <x:v>751402466</x:v>
      </x:c>
      <x:c r="H452" s="18" t="n">
        <x:f>MAX(G452,1)/Settings!$B$18</x:f>
        <x:v>0.3498990397667042</x:v>
      </x:c>
      <x:c r="I452" s="18" t="n">
        <x:f>-ACE_Input!W92*LN(H452)</x:f>
        <x:v>4.200442495680202</x:v>
      </x:c>
      <x:c r="J452" s="18" t="n">
        <x:f>-ACE_Input!X92*LN(H452)</x:f>
        <x:v>12.601327487040605</x:v>
      </x:c>
      <x:c r="K452" s="18" t="n">
        <x:f>ACE_Input!U92</x:f>
        <x:v>300</x:v>
      </x:c>
      <x:c r="L452" s="18" t="n">
        <x:f>K452*ACE_Input!V92</x:f>
        <x:v>75</x:v>
      </x:c>
    </x:row>
    <x:row r="453">
      <x:c r="A453" t="n">
        <x:f>4</x:f>
        <x:v>4</x:v>
      </x:c>
      <x:c r="B453" t="n">
        <x:f>ACE_Input!A93</x:f>
        <x:v>88</x:v>
      </x:c>
      <x:c r="C453" s="18" t="n">
        <x:f>MOD(Settings!$B$17*(C452),Settings!$B$18)</x:f>
        <x:v>1844934548</x:v>
      </x:c>
      <x:c r="D453" s="18" t="n">
        <x:f>MAX(C453,1)/Settings!$B$18</x:f>
        <x:v>0.8591145970202585</x:v>
      </x:c>
      <x:c r="E453" s="18" t="n">
        <x:f>F453-F452</x:f>
        <x:v>5</x:v>
      </x:c>
      <x:c r="F453" s="18" t="n">
        <x:f>ACE_Input!D93</x:f>
        <x:v>589</x:v>
      </x:c>
      <x:c r="G453" s="18" t="n">
        <x:f>MOD(Settings!$B$17*(G452),Settings!$B$18)</x:f>
        <x:v>1617401702</x:v>
      </x:c>
      <x:c r="H453" s="18" t="n">
        <x:f>MAX(G453,1)/Settings!$B$18</x:f>
        <x:v>0.7531613589977666</x:v>
      </x:c>
      <x:c r="I453" s="18" t="n">
        <x:f>-ACE_Input!W93*LN(H453)</x:f>
        <x:v>1.1339031438441227</x:v>
      </x:c>
      <x:c r="J453" s="18" t="n">
        <x:f>-ACE_Input!X93*LN(H453)</x:f>
        <x:v>3.4017094315323684</x:v>
      </x:c>
      <x:c r="K453" s="18" t="n">
        <x:f>ACE_Input!U93</x:f>
        <x:v>300</x:v>
      </x:c>
      <x:c r="L453" s="18" t="n">
        <x:f>K453*ACE_Input!V93</x:f>
        <x:v>75</x:v>
      </x:c>
    </x:row>
    <x:row r="454">
      <x:c r="A454" t="n">
        <x:f>4</x:f>
        <x:v>4</x:v>
      </x:c>
      <x:c r="B454" t="n">
        <x:f>ACE_Input!A94</x:f>
        <x:v>89</x:v>
      </x:c>
      <x:c r="C454" s="18" t="n">
        <x:f>MOD(Settings!$B$17*(C453),Settings!$B$18)</x:f>
        <x:v>298569203</x:v>
      </x:c>
      <x:c r="D454" s="18" t="n">
        <x:f>MAX(C454,1)/Settings!$B$18</x:f>
        <x:v>0.1390321194841676</x:v>
      </x:c>
      <x:c r="E454" s="18" t="n">
        <x:f>F454-F453</x:f>
        <x:v>5</x:v>
      </x:c>
      <x:c r="F454" s="18" t="n">
        <x:f>ACE_Input!D94</x:f>
        <x:v>594</x:v>
      </x:c>
      <x:c r="G454" s="18" t="n">
        <x:f>MOD(Settings!$B$17*(G453),Settings!$B$18)</x:f>
        <x:v>822401788</x:v>
      </x:c>
      <x:c r="H454" s="18" t="n">
        <x:f>MAX(G454,1)/Settings!$B$18</x:f>
        <x:v>0.38296067546259643</x:v>
      </x:c>
      <x:c r="I454" s="18" t="n">
        <x:f>-ACE_Input!W94*LN(H454)</x:f>
        <x:v>3.8392918804212735</x:v>
      </x:c>
      <x:c r="J454" s="18" t="n">
        <x:f>-ACE_Input!X94*LN(H454)</x:f>
        <x:v>11.51787564126382</x:v>
      </x:c>
      <x:c r="K454" s="18" t="n">
        <x:f>ACE_Input!U94</x:f>
        <x:v>300</x:v>
      </x:c>
      <x:c r="L454" s="18" t="n">
        <x:f>K454*ACE_Input!V94</x:f>
        <x:v>75</x:v>
      </x:c>
    </x:row>
    <x:row r="455">
      <x:c r="A455" t="n">
        <x:f>4</x:f>
        <x:v>4</x:v>
      </x:c>
      <x:c r="B455" t="n">
        <x:f>ACE_Input!A95</x:f>
        <x:v>90</x:v>
      </x:c>
      <x:c r="C455" s="18" t="n">
        <x:f>MOD(Settings!$B$17*(C454),Settings!$B$18)</x:f>
        <x:v>1530795429</x:v>
      </x:c>
      <x:c r="D455" s="18" t="n">
        <x:f>MAX(C455,1)/Settings!$B$18</x:f>
        <x:v>0.7128321704048813</x:v>
      </x:c>
      <x:c r="E455" s="18" t="n">
        <x:f>F455-F454</x:f>
        <x:v>5</x:v>
      </x:c>
      <x:c r="F455" s="18" t="n">
        <x:f>ACE_Input!D95</x:f>
        <x:v>599</x:v>
      </x:c>
      <x:c r="G455" s="18" t="n">
        <x:f>MOD(Settings!$B$17*(G454),Settings!$B$18)</x:f>
        <x:v>902098824</x:v>
      </x:c>
      <x:c r="H455" s="18" t="n">
        <x:f>MAX(G455,1)/Settings!$B$18</x:f>
        <x:v>0.42007249985824924</x:v>
      </x:c>
      <x:c r="I455" s="18" t="n">
        <x:f>-ACE_Input!W95*LN(H455)</x:f>
        <x:v>3.469311855566004</x:v>
      </x:c>
      <x:c r="J455" s="18" t="n">
        <x:f>-ACE_Input!X95*LN(H455)</x:f>
        <x:v>10.407935566698011</x:v>
      </x:c>
      <x:c r="K455" s="18" t="n">
        <x:f>ACE_Input!U95</x:f>
        <x:v>300</x:v>
      </x:c>
      <x:c r="L455" s="18" t="n">
        <x:f>K455*ACE_Input!V95</x:f>
        <x:v>75</x:v>
      </x:c>
    </x:row>
    <x:row r="456">
      <x:c r="A456" t="n">
        <x:f>4</x:f>
        <x:v>4</x:v>
      </x:c>
      <x:c r="B456" t="n">
        <x:f>ACE_Input!A96</x:f>
        <x:v>91</x:v>
      </x:c>
      <x:c r="C456" s="18" t="n">
        <x:f>MOD(Settings!$B$17*(C455),Settings!$B$18)</x:f>
        <x:v>1224684143</x:v>
      </x:c>
      <x:c r="D456" s="18" t="n">
        <x:f>MAX(C456,1)/Settings!$B$18</x:f>
        <x:v>0.5702879948403164</x:v>
      </x:c>
      <x:c r="E456" s="18" t="n">
        <x:f>F456-F455</x:f>
        <x:v>5</x:v>
      </x:c>
      <x:c r="F456" s="18" t="n">
        <x:f>ACE_Input!D96</x:f>
        <x:v>604</x:v>
      </x:c>
      <x:c r="G456" s="18" t="n">
        <x:f>MOD(Settings!$B$17*(G455),Settings!$B$18)</x:f>
        <x:v>340387148</x:v>
      </x:c>
      <x:c r="H456" s="18" t="n">
        <x:f>MAX(G456,1)/Settings!$B$18</x:f>
        <x:v>0.15850511759449967</x:v>
      </x:c>
      <x:c r="I456" s="18" t="n">
        <x:f>-ACE_Input!W96*LN(H456)</x:f>
        <x:v>7.3678735940943145</x:v>
      </x:c>
      <x:c r="J456" s="18" t="n">
        <x:f>-ACE_Input!X96*LN(H456)</x:f>
        <x:v>22.103620782282945</x:v>
      </x:c>
      <x:c r="K456" s="18" t="n">
        <x:f>ACE_Input!U96</x:f>
        <x:v>300</x:v>
      </x:c>
      <x:c r="L456" s="18" t="n">
        <x:f>K456*ACE_Input!V96</x:f>
        <x:v>75</x:v>
      </x:c>
    </x:row>
    <x:row r="457">
      <x:c r="A457" t="n">
        <x:f>4</x:f>
        <x:v>4</x:v>
      </x:c>
      <x:c r="B457" t="n">
        <x:f>ACE_Input!A97</x:f>
        <x:v>92</x:v>
      </x:c>
      <x:c r="C457" s="18" t="n">
        <x:f>MOD(Settings!$B$17*(C456),Settings!$B$18)</x:f>
        <x:v>1783118553</x:v>
      </x:c>
      <x:c r="D457" s="18" t="n">
        <x:f>MAX(C457,1)/Settings!$B$18</x:f>
        <x:v>0.8303292811989454</x:v>
      </x:c>
      <x:c r="E457" s="18" t="n">
        <x:f>F457-F456</x:f>
        <x:v>5</x:v>
      </x:c>
      <x:c r="F457" s="18" t="n">
        <x:f>ACE_Input!D97</x:f>
        <x:v>609</x:v>
      </x:c>
      <x:c r="G457" s="18" t="n">
        <x:f>MOD(Settings!$B$17*(G456),Settings!$B$18)</x:f>
        <x:v>2137844475</x:v>
      </x:c>
      <x:c r="H457" s="18" t="n">
        <x:f>MAX(G457,1)/Settings!$B$18</x:f>
        <x:v>0.9955114107558091</x:v>
      </x:c>
      <x:c r="I457" s="18" t="n">
        <x:f>-ACE_Input!W97*LN(H457)</x:f>
        <x:v>0.017994772829022506</x:v>
      </x:c>
      <x:c r="J457" s="18" t="n">
        <x:f>-ACE_Input!X97*LN(H457)</x:f>
        <x:v>0.053984318487067515</x:v>
      </x:c>
      <x:c r="K457" s="18" t="n">
        <x:f>ACE_Input!U97</x:f>
        <x:v>300</x:v>
      </x:c>
      <x:c r="L457" s="18" t="n">
        <x:f>K457*ACE_Input!V97</x:f>
        <x:v>75</x:v>
      </x:c>
    </x:row>
    <x:row r="458">
      <x:c r="A458" t="n">
        <x:f>4</x:f>
        <x:v>4</x:v>
      </x:c>
      <x:c r="B458" t="n">
        <x:f>ACE_Input!A98</x:f>
        <x:v>93</x:v>
      </x:c>
      <x:c r="C458" s="18" t="n">
        <x:f>MOD(Settings!$B$17*(C457),Settings!$B$18)</x:f>
        <x:v>739226386</x:v>
      </x:c>
      <x:c r="D458" s="18" t="n">
        <x:f>MAX(C458,1)/Settings!$B$18</x:f>
        <x:v>0.34422911067690193</x:v>
      </x:c>
      <x:c r="E458" s="18" t="n">
        <x:f>F458-F457</x:f>
        <x:v>5</x:v>
      </x:c>
      <x:c r="F458" s="18" t="n">
        <x:f>ACE_Input!D98</x:f>
        <x:v>614</x:v>
      </x:c>
      <x:c r="G458" s="18" t="n">
        <x:f>MOD(Settings!$B$17*(G457),Settings!$B$18)</x:f>
        <x:v>1203193368</x:v>
      </x:c>
      <x:c r="H458" s="18" t="n">
        <x:f>MAX(G458,1)/Settings!$B$18</x:f>
        <x:v>0.5602805728839154</x:v>
      </x:c>
      <x:c r="I458" s="18" t="n">
        <x:f>-ACE_Input!W98*LN(H458)</x:f>
        <x:v>2.3172703908642798</x:v>
      </x:c>
      <x:c r="J458" s="18" t="n">
        <x:f>-ACE_Input!X98*LN(H458)</x:f>
        <x:v>6.951811172592839</x:v>
      </x:c>
      <x:c r="K458" s="18" t="n">
        <x:f>ACE_Input!U98</x:f>
        <x:v>300</x:v>
      </x:c>
      <x:c r="L458" s="18" t="n">
        <x:f>K458*ACE_Input!V98</x:f>
        <x:v>75</x:v>
      </x:c>
    </x:row>
    <x:row r="459">
      <x:c r="A459" t="n">
        <x:f>4</x:f>
        <x:v>4</x:v>
      </x:c>
      <x:c r="B459" t="n">
        <x:f>ACE_Input!A99</x:f>
        <x:v>94</x:v>
      </x:c>
      <x:c r="C459" s="18" t="n">
        <x:f>MOD(Settings!$B$17*(C458),Settings!$B$18)</x:f>
        <x:v>984971607</x:v>
      </x:c>
      <x:c r="D459" s="18" t="n">
        <x:f>MAX(C459,1)/Settings!$B$18</x:f>
        <x:v>0.4586631466907743</x:v>
      </x:c>
      <x:c r="E459" s="18" t="n">
        <x:f>F459-F458</x:f>
        <x:v>5</x:v>
      </x:c>
      <x:c r="F459" s="18" t="n">
        <x:f>ACE_Input!D99</x:f>
        <x:v>619</x:v>
      </x:c>
      <x:c r="G459" s="18" t="n">
        <x:f>MOD(Settings!$B$17*(G458),Settings!$B$18)</x:f>
        <x:v>1364915824</x:v>
      </x:c>
      <x:c r="H459" s="18" t="n">
        <x:f>MAX(G459,1)/Settings!$B$18</x:f>
        <x:v>0.6355884599665126</x:v>
      </x:c>
      <x:c r="I459" s="18" t="n">
        <x:f>-ACE_Input!W99*LN(H459)</x:f>
        <x:v>1.812816002440355</x:v>
      </x:c>
      <x:c r="J459" s="18" t="n">
        <x:f>-ACE_Input!X99*LN(H459)</x:f>
        <x:v>5.438448007321065</x:v>
      </x:c>
      <x:c r="K459" s="18" t="n">
        <x:f>ACE_Input!U99</x:f>
        <x:v>300</x:v>
      </x:c>
      <x:c r="L459" s="18" t="n">
        <x:f>K459*ACE_Input!V99</x:f>
        <x:v>75</x:v>
      </x:c>
    </x:row>
    <x:row r="460">
      <x:c r="A460" t="n">
        <x:f>4</x:f>
        <x:v>4</x:v>
      </x:c>
      <x:c r="B460" t="n">
        <x:f>ACE_Input!A100</x:f>
        <x:v>95</x:v>
      </x:c>
      <x:c r="C460" s="18" t="n">
        <x:f>MOD(Settings!$B$17*(C459),Settings!$B$18)</x:f>
        <x:v>1613847773</x:v>
      </x:c>
      <x:c r="D460" s="18" t="n">
        <x:f>MAX(C460,1)/Settings!$B$18</x:f>
        <x:v>0.7515064318438556</x:v>
      </x:c>
      <x:c r="E460" s="18" t="n">
        <x:f>F460-F459</x:f>
        <x:v>5</x:v>
      </x:c>
      <x:c r="F460" s="18" t="n">
        <x:f>ACE_Input!D100</x:f>
        <x:v>624</x:v>
      </x:c>
      <x:c r="G460" s="18" t="n">
        <x:f>MOD(Settings!$B$17*(G459),Settings!$B$18)</x:f>
        <x:v>719936714</x:v>
      </x:c>
      <x:c r="H460" s="18" t="n">
        <x:f>MAX(G460,1)/Settings!$B$18</x:f>
        <x:v>0.3352466571774551</x:v>
      </x:c>
      <x:c r="I460" s="18" t="n">
        <x:f>-ACE_Input!W100*LN(H460)</x:f>
        <x:v>4.371554912014711</x:v>
      </x:c>
      <x:c r="J460" s="18" t="n">
        <x:f>-ACE_Input!X100*LN(H460)</x:f>
        <x:v>13.114664736044132</x:v>
      </x:c>
      <x:c r="K460" s="18" t="n">
        <x:f>ACE_Input!U100</x:f>
        <x:v>300</x:v>
      </x:c>
      <x:c r="L460" s="18" t="n">
        <x:f>K460*ACE_Input!V100</x:f>
        <x:v>75</x:v>
      </x:c>
    </x:row>
    <x:row r="461">
      <x:c r="A461" t="n">
        <x:f>4</x:f>
        <x:v>4</x:v>
      </x:c>
      <x:c r="B461" t="n">
        <x:f>ACE_Input!A101</x:f>
        <x:v>96</x:v>
      </x:c>
      <x:c r="C461" s="18" t="n">
        <x:f>MOD(Settings!$B$17*(C460),Settings!$B$18)</x:f>
        <x:v>1221059201</x:v>
      </x:c>
      <x:c r="D461" s="18" t="n">
        <x:f>MAX(C461,1)/Settings!$B$18</x:f>
        <x:v>0.5685999996813945</x:v>
      </x:c>
      <x:c r="E461" s="18" t="n">
        <x:f>F461-F460</x:f>
        <x:v>5</x:v>
      </x:c>
      <x:c r="F461" s="18" t="n">
        <x:f>ACE_Input!D101</x:f>
        <x:v>629</x:v>
      </x:c>
      <x:c r="G461" s="18" t="n">
        <x:f>MOD(Settings!$B$17*(G460),Settings!$B$18)</x:f>
        <x:v>1053485000</x:v>
      </x:c>
      <x:c r="H461" s="18" t="n">
        <x:f>MAX(G461,1)/Settings!$B$18</x:f>
        <x:v>0.49056718148783185</x:v>
      </x:c>
      <x:c r="I461" s="18" t="n">
        <x:f>-ACE_Input!W101*LN(H461)</x:f>
        <x:v>2.848772176155725</x:v>
      </x:c>
      <x:c r="J461" s="18" t="n">
        <x:f>-ACE_Input!X101*LN(H461)</x:f>
        <x:v>8.546316528467175</x:v>
      </x:c>
      <x:c r="K461" s="18" t="n">
        <x:f>ACE_Input!U101</x:f>
        <x:v>300</x:v>
      </x:c>
      <x:c r="L461" s="18" t="n">
        <x:f>K461*ACE_Input!V101</x:f>
        <x:v>75</x:v>
      </x:c>
    </x:row>
    <x:row r="462">
      <x:c r="A462" t="n">
        <x:f>4</x:f>
        <x:v>4</x:v>
      </x:c>
      <x:c r="B462" t="n">
        <x:f>ACE_Input!A102</x:f>
        <x:v>97</x:v>
      </x:c>
      <x:c r="C462" s="18" t="n">
        <x:f>MOD(Settings!$B$17*(C461),Settings!$B$18)</x:f>
        <x:v>988260475</x:v>
      </x:c>
      <x:c r="D462" s="18" t="n">
        <x:f>MAX(C462,1)/Settings!$B$18</x:f>
        <x:v>0.4601946451981527</x:v>
      </x:c>
      <x:c r="E462" s="18" t="n">
        <x:f>F462-F461</x:f>
        <x:v>5</x:v>
      </x:c>
      <x:c r="F462" s="18" t="n">
        <x:f>ACE_Input!D102</x:f>
        <x:v>634</x:v>
      </x:c>
      <x:c r="G462" s="18" t="n">
        <x:f>MOD(Settings!$B$17*(G461),Settings!$B$18)</x:f>
        <x:v>2067209132</x:v>
      </x:c>
      <x:c r="H462" s="18" t="n">
        <x:f>MAX(G462,1)/Settings!$B$18</x:f>
        <x:v>0.9626192659896888</x:v>
      </x:c>
      <x:c r="I462" s="18" t="n">
        <x:f>-ACE_Input!W102*LN(H462)</x:f>
        <x:v>0.15238923112073782</x:v>
      </x:c>
      <x:c r="J462" s="18" t="n">
        <x:f>-ACE_Input!X102*LN(H462)</x:f>
        <x:v>0.45716769336221347</x:v>
      </x:c>
      <x:c r="K462" s="18" t="n">
        <x:f>ACE_Input!U102</x:f>
        <x:v>300</x:v>
      </x:c>
      <x:c r="L462" s="18" t="n">
        <x:f>K462*ACE_Input!V102</x:f>
        <x:v>75</x:v>
      </x:c>
    </x:row>
    <x:row r="463">
      <x:c r="A463" t="n">
        <x:f>4</x:f>
        <x:v>4</x:v>
      </x:c>
      <x:c r="B463" t="n">
        <x:f>ACE_Input!A103</x:f>
        <x:v>98</x:v>
      </x:c>
      <x:c r="C463" s="18" t="n">
        <x:f>MOD(Settings!$B$17*(C462),Settings!$B$18)</x:f>
        <x:v>1055277427</x:v>
      </x:c>
      <x:c r="D463" s="18" t="n">
        <x:f>MAX(C463,1)/Settings!$B$18</x:f>
        <x:v>0.49140184535244563</x:v>
      </x:c>
      <x:c r="E463" s="18" t="n">
        <x:f>F463-F462</x:f>
        <x:v>5</x:v>
      </x:c>
      <x:c r="F463" s="18" t="n">
        <x:f>ACE_Input!D103</x:f>
        <x:v>639</x:v>
      </x:c>
      <x:c r="G463" s="18" t="n">
        <x:f>MOD(Settings!$B$17*(G462),Settings!$B$18)</x:f>
        <x:v>1593440358</x:v>
      </x:c>
      <x:c r="H463" s="18" t="n">
        <x:f>MAX(G463,1)/Settings!$B$18</x:f>
        <x:v>0.7420034886999072</x:v>
      </x:c>
      <x:c r="I463" s="18" t="n">
        <x:f>-ACE_Input!W103*LN(H463)</x:f>
        <x:v>1.1936053362956534</x:v>
      </x:c>
      <x:c r="J463" s="18" t="n">
        <x:f>-ACE_Input!X103*LN(H463)</x:f>
        <x:v>3.58081600888696</x:v>
      </x:c>
      <x:c r="K463" s="18" t="n">
        <x:f>ACE_Input!U103</x:f>
        <x:v>300</x:v>
      </x:c>
      <x:c r="L463" s="18" t="n">
        <x:f>K463*ACE_Input!V103</x:f>
        <x:v>75</x:v>
      </x:c>
    </x:row>
    <x:row r="464">
      <x:c r="A464" t="n">
        <x:f>4</x:f>
        <x:v>4</x:v>
      </x:c>
      <x:c r="B464" t="n">
        <x:f>ACE_Input!A104</x:f>
        <x:v>99</x:v>
      </x:c>
      <x:c r="C464" s="18" t="n">
        <x:f>MOD(Settings!$B$17*(C463),Settings!$B$18)</x:f>
        <x:v>2127758663</x:v>
      </x:c>
      <x:c r="D464" s="18" t="n">
        <x:f>MAX(C464,1)/Settings!$B$18</x:f>
        <x:v>0.9908148385541583</x:v>
      </x:c>
      <x:c r="E464" s="18" t="n">
        <x:f>F464-F463</x:f>
        <x:v>45</x:v>
      </x:c>
      <x:c r="F464" s="18" t="n">
        <x:f>ACE_Input!D104</x:f>
        <x:v>684</x:v>
      </x:c>
      <x:c r="G464" s="18" t="n">
        <x:f>MOD(Settings!$B$17*(G463),Settings!$B$18)</x:f>
        <x:v>1831018816</x:v>
      </x:c>
      <x:c r="H464" s="18" t="n">
        <x:f>MAX(G464,1)/Settings!$B$18</x:f>
        <x:v>0.8526345793402915</x:v>
      </x:c>
      <x:c r="I464" s="18" t="n">
        <x:f>-ACE_Input!W104*LN(H464)</x:f>
        <x:v>0.6376968718197576</x:v>
      </x:c>
      <x:c r="J464" s="18" t="n">
        <x:f>-ACE_Input!X104*LN(H464)</x:f>
        <x:v>1.9130906154592728</x:v>
      </x:c>
      <x:c r="K464" s="18" t="n">
        <x:f>ACE_Input!U104</x:f>
        <x:v>300</x:v>
      </x:c>
      <x:c r="L464" s="18" t="n">
        <x:f>K464*ACE_Input!V104</x:f>
        <x:v>75</x:v>
      </x:c>
    </x:row>
    <x:row r="465">
      <x:c r="A465" t="n">
        <x:f>4</x:f>
        <x:v>4</x:v>
      </x:c>
      <x:c r="B465" t="n">
        <x:f>ACE_Input!A105</x:f>
        <x:v>100</x:v>
      </x:c>
      <x:c r="C465" s="18" t="n">
        <x:f>MOD(Settings!$B$17*(C464),Settings!$B$18)</x:f>
        <x:v>1342159197</x:v>
      </x:c>
      <x:c r="D465" s="18" t="n">
        <x:f>MAX(C465,1)/Settings!$B$18</x:f>
        <x:v>0.624991579737976</x:v>
      </x:c>
      <x:c r="E465" s="18" t="n">
        <x:f>F465-F464</x:f>
        <x:v>5</x:v>
      </x:c>
      <x:c r="F465" s="18" t="n">
        <x:f>ACE_Input!D105</x:f>
        <x:v>689</x:v>
      </x:c>
      <x:c r="G465" s="18" t="n">
        <x:f>MOD(Settings!$B$17*(G464),Settings!$B$18)</x:f>
        <x:v>492579002</x:v>
      </x:c>
      <x:c r="H465" s="18" t="n">
        <x:f>MAX(G465,1)/Settings!$B$18</x:f>
        <x:v>0.2293749722788925</x:v>
      </x:c>
      <x:c r="I465" s="18" t="n">
        <x:f>-ACE_Input!W105*LN(H465)</x:f>
        <x:v>5.889588724113096</x:v>
      </x:c>
      <x:c r="J465" s="18" t="n">
        <x:f>-ACE_Input!X105*LN(H465)</x:f>
        <x:v>17.66876617233929</x:v>
      </x:c>
      <x:c r="K465" s="18" t="n">
        <x:f>ACE_Input!U105</x:f>
        <x:v>300</x:v>
      </x:c>
      <x:c r="L465" s="18" t="n">
        <x:f>K465*ACE_Input!V105</x:f>
        <x:v>75</x:v>
      </x:c>
    </x:row>
    <x:row r="466">
      <x:c r="A466"/>
      <x:c r="B466"/>
      <x:c r="C466" s="18"/>
      <x:c r="D466" s="18"/>
      <x:c r="E466" s="18"/>
      <x:c r="F466" s="18"/>
      <x:c r="G466" s="18"/>
      <x:c r="H466" s="18"/>
      <x:c r="I466" s="18"/>
      <x:c r="J466" s="18"/>
      <x:c r="K466" s="18"/>
      <x:c r="L466" s="18"/>
    </x:row>
    <x:row r="467">
      <x:c r="A467"/>
      <x:c r="B467"/>
      <x:c r="C467" s="18"/>
      <x:c r="D467" s="18"/>
      <x:c r="E467" s="18"/>
      <x:c r="F467" s="18"/>
      <x:c r="G467" s="18"/>
      <x:c r="H467" s="18"/>
      <x:c r="I467" s="18"/>
      <x:c r="J467" s="18"/>
      <x:c r="K467" s="18"/>
      <x:c r="L467" s="18"/>
    </x:row>
    <x:row r="468">
      <x:c r="A468"/>
      <x:c r="B468"/>
      <x:c r="C468" s="18"/>
      <x:c r="D468" s="18"/>
      <x:c r="E468" s="18"/>
      <x:c r="F468" s="18"/>
      <x:c r="G468" s="18"/>
      <x:c r="H468" s="18"/>
      <x:c r="I468" s="18"/>
      <x:c r="J468" s="18"/>
      <x:c r="K468" s="18"/>
      <x:c r="L468" s="18"/>
    </x:row>
    <x:row r="469">
      <x:c r="A469"/>
      <x:c r="B469"/>
      <x:c r="C469" s="18"/>
      <x:c r="D469" s="18"/>
      <x:c r="E469" s="18"/>
      <x:c r="F469" s="18"/>
      <x:c r="G469" s="18"/>
      <x:c r="H469" s="18"/>
      <x:c r="I469" s="18"/>
      <x:c r="J469" s="18"/>
      <x:c r="K469" s="18"/>
      <x:c r="L469" s="18"/>
    </x:row>
    <x:row r="470">
      <x:c r="A470"/>
      <x:c r="B470"/>
      <x:c r="C470" s="18"/>
      <x:c r="D470" s="18"/>
      <x:c r="E470" s="18"/>
      <x:c r="F470" s="18"/>
      <x:c r="G470" s="18"/>
      <x:c r="H470" s="18"/>
      <x:c r="I470" s="18"/>
      <x:c r="J470" s="18"/>
      <x:c r="K470" s="18"/>
      <x:c r="L470" s="18"/>
    </x:row>
    <x:row r="471">
      <x:c r="A471"/>
      <x:c r="B471"/>
      <x:c r="C471" s="18"/>
      <x:c r="D471" s="18"/>
      <x:c r="E471" s="18"/>
      <x:c r="F471" s="18"/>
      <x:c r="G471" s="18"/>
      <x:c r="H471" s="18"/>
      <x:c r="I471" s="18"/>
      <x:c r="J471" s="18"/>
      <x:c r="K471" s="18"/>
      <x:c r="L471" s="18"/>
    </x:row>
    <x:row r="472">
      <x:c r="A472"/>
      <x:c r="B472"/>
      <x:c r="C472" s="18"/>
      <x:c r="D472" s="18"/>
      <x:c r="E472" s="18"/>
      <x:c r="F472" s="18"/>
      <x:c r="G472" s="18"/>
      <x:c r="H472" s="18"/>
      <x:c r="I472" s="18"/>
      <x:c r="J472" s="18"/>
      <x:c r="K472" s="18"/>
      <x:c r="L472" s="18"/>
    </x:row>
    <x:row r="473">
      <x:c r="A473"/>
      <x:c r="B473"/>
      <x:c r="C473" s="18"/>
      <x:c r="D473" s="18"/>
      <x:c r="E473" s="18"/>
      <x:c r="F473" s="18"/>
      <x:c r="G473" s="18"/>
      <x:c r="H473" s="18"/>
      <x:c r="I473" s="18"/>
      <x:c r="J473" s="18"/>
      <x:c r="K473" s="18"/>
      <x:c r="L473" s="18"/>
    </x:row>
    <x:row r="474">
      <x:c r="A474"/>
      <x:c r="B474"/>
      <x:c r="C474" s="18"/>
      <x:c r="D474" s="18"/>
      <x:c r="E474" s="18"/>
      <x:c r="F474" s="18"/>
      <x:c r="G474" s="18"/>
      <x:c r="H474" s="18"/>
      <x:c r="I474" s="18"/>
      <x:c r="J474" s="18"/>
      <x:c r="K474" s="18"/>
      <x:c r="L474" s="18"/>
    </x:row>
    <x:row r="475">
      <x:c r="A475"/>
      <x:c r="B475"/>
      <x:c r="C475" s="18"/>
      <x:c r="D475" s="18"/>
      <x:c r="E475" s="18"/>
      <x:c r="F475" s="18"/>
      <x:c r="G475" s="18"/>
      <x:c r="H475" s="18"/>
      <x:c r="I475" s="18"/>
      <x:c r="J475" s="18"/>
      <x:c r="K475" s="18"/>
      <x:c r="L475" s="18"/>
    </x:row>
    <x:row r="476">
      <x:c r="A476"/>
      <x:c r="B476"/>
      <x:c r="C476" s="18"/>
      <x:c r="D476" s="18"/>
      <x:c r="E476" s="18"/>
      <x:c r="F476" s="18"/>
      <x:c r="G476" s="18"/>
      <x:c r="H476" s="18"/>
      <x:c r="I476" s="18"/>
      <x:c r="J476" s="18"/>
      <x:c r="K476" s="18"/>
      <x:c r="L476" s="18"/>
    </x:row>
    <x:row r="477">
      <x:c r="A477"/>
      <x:c r="B477"/>
      <x:c r="C477" s="18"/>
      <x:c r="D477" s="18"/>
      <x:c r="E477" s="18"/>
      <x:c r="F477" s="18"/>
      <x:c r="G477" s="18"/>
      <x:c r="H477" s="18"/>
      <x:c r="I477" s="18"/>
      <x:c r="J477" s="18"/>
      <x:c r="K477" s="18"/>
      <x:c r="L477" s="18"/>
    </x:row>
    <x:row r="478">
      <x:c r="A478"/>
      <x:c r="B478"/>
      <x:c r="C478" s="18"/>
      <x:c r="D478" s="18"/>
      <x:c r="E478" s="18"/>
      <x:c r="F478" s="18"/>
      <x:c r="G478" s="18"/>
      <x:c r="H478" s="18"/>
      <x:c r="I478" s="18"/>
      <x:c r="J478" s="18"/>
      <x:c r="K478" s="18"/>
      <x:c r="L478" s="18"/>
    </x:row>
    <x:row r="479">
      <x:c r="A479"/>
      <x:c r="B479"/>
      <x:c r="C479" s="18"/>
      <x:c r="D479" s="18"/>
      <x:c r="E479" s="18"/>
      <x:c r="F479" s="18"/>
      <x:c r="G479" s="18"/>
      <x:c r="H479" s="18"/>
      <x:c r="I479" s="18"/>
      <x:c r="J479" s="18"/>
      <x:c r="K479" s="18"/>
      <x:c r="L479" s="18"/>
    </x:row>
    <x:row r="480">
      <x:c r="A480"/>
      <x:c r="B480"/>
      <x:c r="C480" s="18"/>
      <x:c r="D480" s="18"/>
      <x:c r="E480" s="18"/>
      <x:c r="F480" s="18"/>
      <x:c r="G480" s="18"/>
      <x:c r="H480" s="18"/>
      <x:c r="I480" s="18"/>
      <x:c r="J480" s="18"/>
      <x:c r="K480" s="18"/>
      <x:c r="L480" s="18"/>
    </x:row>
    <x:row r="481">
      <x:c r="A481"/>
      <x:c r="B481"/>
      <x:c r="C481" s="18"/>
      <x:c r="D481" s="18"/>
      <x:c r="E481" s="18"/>
      <x:c r="F481" s="18"/>
      <x:c r="G481" s="18"/>
      <x:c r="H481" s="18"/>
      <x:c r="I481" s="18"/>
      <x:c r="J481" s="18"/>
      <x:c r="K481" s="18"/>
      <x:c r="L481" s="18"/>
    </x:row>
    <x:row r="482">
      <x:c r="A482"/>
      <x:c r="B482"/>
      <x:c r="C482" s="18"/>
      <x:c r="D482" s="18"/>
      <x:c r="E482" s="18"/>
      <x:c r="F482" s="18"/>
      <x:c r="G482" s="18"/>
      <x:c r="H482" s="18"/>
      <x:c r="I482" s="18"/>
      <x:c r="J482" s="18"/>
      <x:c r="K482" s="18"/>
      <x:c r="L482" s="18"/>
    </x:row>
    <x:row r="483">
      <x:c r="A483"/>
      <x:c r="B483"/>
      <x:c r="C483" s="18"/>
      <x:c r="D483" s="18"/>
      <x:c r="E483" s="18"/>
      <x:c r="F483" s="18"/>
      <x:c r="G483" s="18"/>
      <x:c r="H483" s="18"/>
      <x:c r="I483" s="18"/>
      <x:c r="J483" s="18"/>
      <x:c r="K483" s="18"/>
      <x:c r="L483" s="18"/>
    </x:row>
    <x:row r="484">
      <x:c r="A484"/>
      <x:c r="B484"/>
      <x:c r="C484" s="18"/>
      <x:c r="D484" s="18"/>
      <x:c r="E484" s="18"/>
      <x:c r="F484" s="18"/>
      <x:c r="G484" s="18"/>
      <x:c r="H484" s="18"/>
      <x:c r="I484" s="18"/>
      <x:c r="J484" s="18"/>
      <x:c r="K484" s="18"/>
      <x:c r="L484" s="18"/>
    </x:row>
    <x:row r="485">
      <x:c r="A485"/>
      <x:c r="B485"/>
      <x:c r="C485" s="18"/>
      <x:c r="D485" s="18"/>
      <x:c r="E485" s="18"/>
      <x:c r="F485" s="18"/>
      <x:c r="G485" s="18"/>
      <x:c r="H485" s="18"/>
      <x:c r="I485" s="18"/>
      <x:c r="J485" s="18"/>
      <x:c r="K485" s="18"/>
      <x:c r="L485" s="18"/>
    </x:row>
    <x:row r="486">
      <x:c r="A486" t="n">
        <x:f>5</x:f>
        <x:v>5</x:v>
      </x:c>
      <x:c r="B486" t="n">
        <x:f>ACE_Input!A6</x:f>
        <x:v>1</x:v>
      </x:c>
      <x:c r="C486" s="18" t="n">
        <x:f>MOD(Settings!$B$17*(Settings!$B$15+1000*A486),Settings!$B$18)</x:f>
        <x:v>291517415</x:v>
      </x:c>
      <x:c r="D486" s="18" t="n">
        <x:f>MAX(C486,1)/Settings!$B$18</x:f>
        <x:v>0.13574837480473723</x:v>
      </x:c>
      <x:c r="E486" s="18" t="n">
        <x:f>F486</x:f>
        <x:v>2</x:v>
      </x:c>
      <x:c r="F486" s="18" t="n">
        <x:f>ACE_Input!D6</x:f>
        <x:v>2</x:v>
      </x:c>
      <x:c r="G486" s="18" t="n">
        <x:f>MOD(Settings!$B$17*(Settings!$B$16+1000*A486),Settings!$B$18)</x:f>
        <x:v>997008047</x:v>
      </x:c>
      <x:c r="H486" s="18" t="n">
        <x:f>MAX(G486,1)/Settings!$B$18</x:f>
        <x:v>0.4642680508383867</x:v>
      </x:c>
      <x:c r="I486" s="18" t="n">
        <x:f>-ACE_Input!W6*LN(H486)</x:f>
        <x:v>3.069172791141848</x:v>
      </x:c>
      <x:c r="J486" s="18" t="n">
        <x:f>-ACE_Input!X6*LN(H486)</x:f>
        <x:v>9.207518373425543</x:v>
      </x:c>
      <x:c r="K486" s="18" t="n">
        <x:f>ACE_Input!U6</x:f>
        <x:v>300</x:v>
      </x:c>
      <x:c r="L486" s="18" t="n">
        <x:f>K486*ACE_Input!V6</x:f>
        <x:v>75</x:v>
      </x:c>
    </x:row>
    <x:row r="487">
      <x:c r="A487" t="n">
        <x:f>5</x:f>
        <x:v>5</x:v>
      </x:c>
      <x:c r="B487" t="n">
        <x:f>ACE_Input!A7</x:f>
        <x:v>2</x:v>
      </x:c>
      <x:c r="C487" s="18" t="n">
        <x:f>MOD(Settings!$B$17*(C486),Settings!$B$18)</x:f>
        <x:v>1122995098</x:v>
      </x:c>
      <x:c r="D487" s="18" t="n">
        <x:f>MAX(C487,1)/Settings!$B$18</x:f>
        <x:v>0.5229353432184716</x:v>
      </x:c>
      <x:c r="E487" s="18" t="n">
        <x:f>F487-F486</x:f>
        <x:v>5</x:v>
      </x:c>
      <x:c r="F487" s="18" t="n">
        <x:f>ACE_Input!D7</x:f>
        <x:v>7</x:v>
      </x:c>
      <x:c r="G487" s="18" t="n">
        <x:f>MOD(Settings!$B$17*(G486),Settings!$B$18)</x:f>
        <x:v>2046832035</x:v>
      </x:c>
      <x:c r="H487" s="18" t="n">
        <x:f>MAX(G487,1)/Settings!$B$18</x:f>
        <x:v>0.9531304407646556</x:v>
      </x:c>
      <x:c r="I487" s="18" t="n">
        <x:f>-ACE_Input!W7*LN(H487)</x:f>
        <x:v>0.19201404343763173</x:v>
      </x:c>
      <x:c r="J487" s="18" t="n">
        <x:f>-ACE_Input!X7*LN(H487)</x:f>
        <x:v>0.5760421303128952</x:v>
      </x:c>
      <x:c r="K487" s="18" t="n">
        <x:f>ACE_Input!U7</x:f>
        <x:v>300</x:v>
      </x:c>
      <x:c r="L487" s="18" t="n">
        <x:f>K487*ACE_Input!V7</x:f>
        <x:v>75</x:v>
      </x:c>
    </x:row>
    <x:row r="488">
      <x:c r="A488" t="n">
        <x:f>5</x:f>
        <x:v>5</x:v>
      </x:c>
      <x:c r="B488" t="n">
        <x:f>ACE_Input!A8</x:f>
        <x:v>3</x:v>
      </x:c>
      <x:c r="C488" s="18" t="n">
        <x:f>MOD(Settings!$B$17*(C487),Settings!$B$18)</x:f>
        <x:v>2092322250</x:v>
      </x:c>
      <x:c r="D488" s="18" t="n">
        <x:f>MAX(C488,1)/Settings!$B$18</x:f>
        <x:v>0.9743134728513255</x:v>
      </x:c>
      <x:c r="E488" s="18" t="n">
        <x:f>F488-F487</x:f>
        <x:v>25</x:v>
      </x:c>
      <x:c r="F488" s="18" t="n">
        <x:f>ACE_Input!D8</x:f>
        <x:v>32</x:v>
      </x:c>
      <x:c r="G488" s="18" t="n">
        <x:f>MOD(Settings!$B$17*(G487),Settings!$B$18)</x:f>
        <x:v>565470952</x:v>
      </x:c>
      <x:c r="H488" s="18" t="n">
        <x:f>MAX(G488,1)/Settings!$B$18</x:f>
        <x:v>0.2633179315660698</x:v>
      </x:c>
      <x:c r="I488" s="18" t="n">
        <x:f>-ACE_Input!W8*LN(H488)</x:f>
        <x:v>5.337572446493755</x:v>
      </x:c>
      <x:c r="J488" s="18" t="n">
        <x:f>-ACE_Input!X8*LN(H488)</x:f>
        <x:v>16.012717339481263</x:v>
      </x:c>
      <x:c r="K488" s="18" t="n">
        <x:f>ACE_Input!U8</x:f>
        <x:v>300</x:v>
      </x:c>
      <x:c r="L488" s="18" t="n">
        <x:f>K488*ACE_Input!V8</x:f>
        <x:v>75</x:v>
      </x:c>
    </x:row>
    <x:row r="489">
      <x:c r="A489" t="n">
        <x:f>5</x:f>
        <x:v>5</x:v>
      </x:c>
      <x:c r="B489" t="n">
        <x:f>ACE_Input!A9</x:f>
        <x:v>4</x:v>
      </x:c>
      <x:c r="C489" s="18" t="n">
        <x:f>MOD(Settings!$B$17*(C488),Settings!$B$18)</x:f>
        <x:v>615336125</x:v>
      </x:c>
      <x:c r="D489" s="18" t="n">
        <x:f>MAX(C489,1)/Settings!$B$18</x:f>
        <x:v>0.2865382122278857</x:v>
      </x:c>
      <x:c r="E489" s="18" t="n">
        <x:f>F489-F488</x:f>
        <x:v>5</x:v>
      </x:c>
      <x:c r="F489" s="18" t="n">
        <x:f>ACE_Input!D9</x:f>
        <x:v>37</x:v>
      </x:c>
      <x:c r="G489" s="18" t="n">
        <x:f>MOD(Settings!$B$17*(G488),Settings!$B$18)</x:f>
        <x:v>1255152289</x:v>
      </x:c>
      <x:c r="H489" s="18" t="n">
        <x:f>MAX(G489,1)/Settings!$B$18</x:f>
        <x:v>0.5844758309351633</x:v>
      </x:c>
      <x:c r="I489" s="18" t="n">
        <x:f>-ACE_Input!W9*LN(H489)</x:f>
        <x:v>2.14815939563024</x:v>
      </x:c>
      <x:c r="J489" s="18" t="n">
        <x:f>-ACE_Input!X9*LN(H489)</x:f>
        <x:v>6.44447818689072</x:v>
      </x:c>
      <x:c r="K489" s="18" t="n">
        <x:f>ACE_Input!U9</x:f>
        <x:v>300</x:v>
      </x:c>
      <x:c r="L489" s="18" t="n">
        <x:f>K489*ACE_Input!V9</x:f>
        <x:v>75</x:v>
      </x:c>
    </x:row>
    <x:row r="490">
      <x:c r="A490" t="n">
        <x:f>5</x:f>
        <x:v>5</x:v>
      </x:c>
      <x:c r="B490" t="n">
        <x:f>ACE_Input!A10</x:f>
        <x:v>5</x:v>
      </x:c>
      <x:c r="C490" s="18" t="n">
        <x:f>MOD(Settings!$B$17*(C489),Settings!$B$18)</x:f>
        <x:v>1820492570</x:v>
      </x:c>
      <x:c r="D490" s="18" t="n">
        <x:f>MAX(C490,1)/Settings!$B$18</x:f>
        <x:v>0.8477329140751311</x:v>
      </x:c>
      <x:c r="E490" s="18" t="n">
        <x:f>F490-F489</x:f>
        <x:v>5</x:v>
      </x:c>
      <x:c r="F490" s="18" t="n">
        <x:f>ACE_Input!D10</x:f>
        <x:v>42</x:v>
      </x:c>
      <x:c r="G490" s="18" t="n">
        <x:f>MOD(Settings!$B$17*(G489),Settings!$B$18)</x:f>
        <x:v>612656742</x:v>
      </x:c>
      <x:c r="H490" s="18" t="n">
        <x:f>MAX(G490,1)/Settings!$B$18</x:f>
        <x:v>0.2852905272903342</x:v>
      </x:c>
      <x:c r="I490" s="18" t="n">
        <x:f>-ACE_Input!W10*LN(H490)</x:f>
        <x:v>5.01698889576617</x:v>
      </x:c>
      <x:c r="J490" s="18" t="n">
        <x:f>-ACE_Input!X10*LN(H490)</x:f>
        <x:v>15.05096668729851</x:v>
      </x:c>
      <x:c r="K490" s="18" t="n">
        <x:f>ACE_Input!U10</x:f>
        <x:v>300</x:v>
      </x:c>
      <x:c r="L490" s="18" t="n">
        <x:f>K490*ACE_Input!V10</x:f>
        <x:v>75</x:v>
      </x:c>
    </x:row>
    <x:row r="491">
      <x:c r="A491" t="n">
        <x:f>5</x:f>
        <x:v>5</x:v>
      </x:c>
      <x:c r="B491" t="n">
        <x:f>ACE_Input!A11</x:f>
        <x:v>6</x:v>
      </x:c>
      <x:c r="C491" s="18" t="n">
        <x:f>MOD(Settings!$B$17*(C490),Settings!$B$18)</x:f>
        <x:v>1819105181</x:v>
      </x:c>
      <x:c r="D491" s="18" t="n">
        <x:f>MAX(C491,1)/Settings!$B$18</x:f>
        <x:v>0.8470868607270936</x:v>
      </x:c>
      <x:c r="E491" s="18" t="n">
        <x:f>F491-F490</x:f>
        <x:v>5</x:v>
      </x:c>
      <x:c r="F491" s="18" t="n">
        <x:f>ACE_Input!D11</x:f>
        <x:v>47</x:v>
      </x:c>
      <x:c r="G491" s="18" t="n">
        <x:f>MOD(Settings!$B$17*(G490),Settings!$B$18)</x:f>
        <x:v>1885259076</x:v>
      </x:c>
      <x:c r="H491" s="18" t="n">
        <x:f>MAX(G491,1)/Settings!$B$18</x:f>
        <x:v>0.8778921686475595</x:v>
      </x:c>
      <x:c r="I491" s="18" t="n">
        <x:f>-ACE_Input!W11*LN(H491)</x:f>
        <x:v>0.5209260305663191</x:v>
      </x:c>
      <x:c r="J491" s="18" t="n">
        <x:f>-ACE_Input!X11*LN(H491)</x:f>
        <x:v>1.5627780916989575</x:v>
      </x:c>
      <x:c r="K491" s="18" t="n">
        <x:f>ACE_Input!U11</x:f>
        <x:v>300</x:v>
      </x:c>
      <x:c r="L491" s="18" t="n">
        <x:f>K491*ACE_Input!V11</x:f>
        <x:v>75</x:v>
      </x:c>
    </x:row>
    <x:row r="492">
      <x:c r="A492" t="n">
        <x:f>5</x:f>
        <x:v>5</x:v>
      </x:c>
      <x:c r="B492" t="n">
        <x:f>ACE_Input!A12</x:f>
        <x:v>7</x:v>
      </x:c>
      <x:c r="C492" s="18" t="n">
        <x:f>MOD(Settings!$B$17*(C491),Settings!$B$18)</x:f>
        <x:v>2123578375</x:v>
      </x:c>
      <x:c r="D492" s="18" t="n">
        <x:f>MAX(C492,1)/Settings!$B$18</x:f>
        <x:v>0.9888682402618547</x:v>
      </x:c>
      <x:c r="E492" s="18" t="n">
        <x:f>F492-F491</x:f>
        <x:v>5</x:v>
      </x:c>
      <x:c r="F492" s="18" t="n">
        <x:f>ACE_Input!D12</x:f>
        <x:v>52</x:v>
      </x:c>
      <x:c r="G492" s="18" t="n">
        <x:f>MOD(Settings!$B$17*(G491),Settings!$B$18)</x:f>
        <x:v>1575562494</x:v>
      </x:c>
      <x:c r="H492" s="18" t="n">
        <x:f>MAX(G492,1)/Settings!$B$18</x:f>
        <x:v>0.7336784595314778</x:v>
      </x:c>
      <x:c r="I492" s="18" t="n">
        <x:f>-ACE_Input!W12*LN(H492)</x:f>
        <x:v>1.2387376495199454</x:v>
      </x:c>
      <x:c r="J492" s="18" t="n">
        <x:f>-ACE_Input!X12*LN(H492)</x:f>
        <x:v>3.716212948559836</x:v>
      </x:c>
      <x:c r="K492" s="18" t="n">
        <x:f>ACE_Input!U12</x:f>
        <x:v>300</x:v>
      </x:c>
      <x:c r="L492" s="18" t="n">
        <x:f>K492*ACE_Input!V12</x:f>
        <x:v>75</x:v>
      </x:c>
    </x:row>
    <x:row r="493">
      <x:c r="A493" t="n">
        <x:f>5</x:f>
        <x:v>5</x:v>
      </x:c>
      <x:c r="B493" t="n">
        <x:f>ACE_Input!A13</x:f>
        <x:v>8</x:v>
      </x:c>
      <x:c r="C493" s="18" t="n">
        <x:f>MOD(Settings!$B$17*(C492),Settings!$B$18)</x:f>
        <x:v>1951019132</x:v>
      </x:c>
      <x:c r="D493" s="18" t="n">
        <x:f>MAX(C493,1)/Settings!$B$18</x:f>
        <x:v>0.9085140809922079</x:v>
      </x:c>
      <x:c r="E493" s="18" t="n">
        <x:f>F493-F492</x:f>
        <x:v>5</x:v>
      </x:c>
      <x:c r="F493" s="18" t="n">
        <x:f>ACE_Input!D13</x:f>
        <x:v>57</x:v>
      </x:c>
      <x:c r="G493" s="18" t="n">
        <x:f>MOD(Settings!$B$17*(G492),Settings!$B$18)</x:f>
        <x:v>2005469148</x:v>
      </x:c>
      <x:c r="H493" s="18" t="n">
        <x:f>MAX(G493,1)/Settings!$B$18</x:f>
        <x:v>0.9338693455485019</x:v>
      </x:c>
      <x:c r="I493" s="18" t="n">
        <x:f>-ACE_Input!W13*LN(H493)</x:f>
        <x:v>0.2736749501257243</x:v>
      </x:c>
      <x:c r="J493" s="18" t="n">
        <x:f>-ACE_Input!X13*LN(H493)</x:f>
        <x:v>0.8210248503771729</x:v>
      </x:c>
      <x:c r="K493" s="18" t="n">
        <x:f>ACE_Input!U13</x:f>
        <x:v>300</x:v>
      </x:c>
      <x:c r="L493" s="18" t="n">
        <x:f>K493*ACE_Input!V13</x:f>
        <x:v>75</x:v>
      </x:c>
    </x:row>
    <x:row r="494">
      <x:c r="A494" t="n">
        <x:f>5</x:f>
        <x:v>5</x:v>
      </x:c>
      <x:c r="B494" t="n">
        <x:f>ACE_Input!A14</x:f>
        <x:v>9</x:v>
      </x:c>
      <x:c r="C494" s="18" t="n">
        <x:f>MOD(Settings!$B$17*(C493),Settings!$B$18)</x:f>
        <x:v>850745481</x:v>
      </x:c>
      <x:c r="D494" s="18" t="n">
        <x:f>MAX(C494,1)/Settings!$B$18</x:f>
        <x:v>0.3961592360381779</x:v>
      </x:c>
      <x:c r="E494" s="18" t="n">
        <x:f>F494-F493</x:f>
        <x:v>115</x:v>
      </x:c>
      <x:c r="F494" s="18" t="n">
        <x:f>ACE_Input!D14</x:f>
        <x:v>172</x:v>
      </x:c>
      <x:c r="G494" s="18" t="n">
        <x:f>MOD(Settings!$B$17*(G493),Settings!$B$18)</x:f>
        <x:v>1164130771</x:v>
      </x:c>
      <x:c r="H494" s="18" t="n">
        <x:f>MAX(G494,1)/Settings!$B$18</x:f>
        <x:v>0.5420906336708416</x:v>
      </x:c>
      <x:c r="I494" s="18" t="n">
        <x:f>-ACE_Input!W14*LN(H494)</x:f>
        <x:v>2.449288282909675</x:v>
      </x:c>
      <x:c r="J494" s="18" t="n">
        <x:f>-ACE_Input!X14*LN(H494)</x:f>
        <x:v>7.347864848729024</x:v>
      </x:c>
      <x:c r="K494" s="18" t="n">
        <x:f>ACE_Input!U14</x:f>
        <x:v>300</x:v>
      </x:c>
      <x:c r="L494" s="18" t="n">
        <x:f>K494*ACE_Input!V14</x:f>
        <x:v>75</x:v>
      </x:c>
    </x:row>
    <x:row r="495">
      <x:c r="A495" t="n">
        <x:f>5</x:f>
        <x:v>5</x:v>
      </x:c>
      <x:c r="B495" t="n">
        <x:f>ACE_Input!A15</x:f>
        <x:v>10</x:v>
      </x:c>
      <x:c r="C495" s="18" t="n">
        <x:f>MOD(Settings!$B$17*(C494),Settings!$B$18)</x:f>
        <x:v>533177441</x:v>
      </x:c>
      <x:c r="D495" s="18" t="n">
        <x:f>MAX(C495,1)/Settings!$B$18</x:f>
        <x:v>0.24828009365512063</x:v>
      </x:c>
      <x:c r="E495" s="18" t="n">
        <x:f>F495-F494</x:f>
        <x:v>5</x:v>
      </x:c>
      <x:c r="F495" s="18" t="n">
        <x:f>ACE_Input!D15</x:f>
        <x:v>177</x:v>
      </x:c>
      <x:c r="G495" s="18" t="n">
        <x:f>MOD(Settings!$B$17*(G494),Settings!$B$18)</x:f>
        <x:v>1969844027</x:v>
      </x:c>
      <x:c r="H495" s="18" t="n">
        <x:f>MAX(G495,1)/Settings!$B$18</x:f>
        <x:v>0.917280105835423</x:v>
      </x:c>
      <x:c r="I495" s="18" t="n">
        <x:f>-ACE_Input!W15*LN(H495)</x:f>
        <x:v>0.34536957776978205</x:v>
      </x:c>
      <x:c r="J495" s="18" t="n">
        <x:f>-ACE_Input!X15*LN(H495)</x:f>
        <x:v>1.0361087333093462</x:v>
      </x:c>
      <x:c r="K495" s="18" t="n">
        <x:f>ACE_Input!U15</x:f>
        <x:v>300</x:v>
      </x:c>
      <x:c r="L495" s="18" t="n">
        <x:f>K495*ACE_Input!V15</x:f>
        <x:v>75</x:v>
      </x:c>
    </x:row>
    <x:row r="496">
      <x:c r="A496" t="n">
        <x:f>5</x:f>
        <x:v>5</x:v>
      </x:c>
      <x:c r="B496" t="n">
        <x:f>ACE_Input!A16</x:f>
        <x:v>11</x:v>
      </x:c>
      <x:c r="C496" s="18" t="n">
        <x:f>MOD(Settings!$B$17*(C495),Settings!$B$18)</x:f>
        <x:v>1811475603</x:v>
      </x:c>
      <x:c r="D496" s="18" t="n">
        <x:f>MAX(C496,1)/Settings!$B$18</x:f>
        <x:v>0.8435340616123443</x:v>
      </x:c>
      <x:c r="E496" s="18" t="n">
        <x:f>F496-F495</x:f>
        <x:v>5</x:v>
      </x:c>
      <x:c r="F496" s="18" t="n">
        <x:f>ACE_Input!D16</x:f>
        <x:v>182</x:v>
      </x:c>
      <x:c r="G496" s="18" t="n">
        <x:f>MOD(Settings!$B$17*(G495),Settings!$B$18)</x:f>
        <x:v>1560659637</x:v>
      </x:c>
      <x:c r="H496" s="18" t="n">
        <x:f>MAX(G496,1)/Settings!$B$18</x:f>
        <x:v>0.7267387759530631</x:v>
      </x:c>
      <x:c r="I496" s="18" t="n">
        <x:f>-ACE_Input!W16*LN(H496)</x:f>
        <x:v>1.2767527353097836</x:v>
      </x:c>
      <x:c r="J496" s="18" t="n">
        <x:f>-ACE_Input!X16*LN(H496)</x:f>
        <x:v>3.8302582059293506</x:v>
      </x:c>
      <x:c r="K496" s="18" t="n">
        <x:f>ACE_Input!U16</x:f>
        <x:v>300</x:v>
      </x:c>
      <x:c r="L496" s="18" t="n">
        <x:f>K496*ACE_Input!V16</x:f>
        <x:v>75</x:v>
      </x:c>
    </x:row>
    <x:row r="497">
      <x:c r="A497" t="n">
        <x:f>5</x:f>
        <x:v>5</x:v>
      </x:c>
      <x:c r="B497" t="n">
        <x:f>ACE_Input!A17</x:f>
        <x:v>12</x:v>
      </x:c>
      <x:c r="C497" s="18" t="n">
        <x:f>MOD(Settings!$B$17*(C496),Settings!$B$18)</x:f>
        <x:v>594796102</x:v>
      </x:c>
      <x:c r="D497" s="18" t="n">
        <x:f>MAX(C497,1)/Settings!$B$18</x:f>
        <x:v>0.2769735186719212</x:v>
      </x:c>
      <x:c r="E497" s="18" t="n">
        <x:f>F497-F496</x:f>
        <x:v>5</x:v>
      </x:c>
      <x:c r="F497" s="18" t="n">
        <x:f>ACE_Input!D17</x:f>
        <x:v>187</x:v>
      </x:c>
      <x:c r="G497" s="18" t="n">
        <x:f>MOD(Settings!$B$17*(G496),Settings!$B$18)</x:f>
        <x:v>641254601</x:v>
      </x:c>
      <x:c r="H497" s="18" t="n">
        <x:f>MAX(G497,1)/Settings!$B$18</x:f>
        <x:v>0.29860744313272064</x:v>
      </x:c>
      <x:c r="I497" s="18" t="n">
        <x:f>-ACE_Input!W17*LN(H497)</x:f>
        <x:v>4.83450186968159</x:v>
      </x:c>
      <x:c r="J497" s="18" t="n">
        <x:f>-ACE_Input!X17*LN(H497)</x:f>
        <x:v>14.50350560904477</x:v>
      </x:c>
      <x:c r="K497" s="18" t="n">
        <x:f>ACE_Input!U17</x:f>
        <x:v>300</x:v>
      </x:c>
      <x:c r="L497" s="18" t="n">
        <x:f>K497*ACE_Input!V17</x:f>
        <x:v>75</x:v>
      </x:c>
    </x:row>
    <x:row r="498">
      <x:c r="A498" t="n">
        <x:f>5</x:f>
        <x:v>5</x:v>
      </x:c>
      <x:c r="B498" t="n">
        <x:f>ACE_Input!A18</x:f>
        <x:v>13</x:v>
      </x:c>
      <x:c r="C498" s="18" t="n">
        <x:f>MOD(Settings!$B$17*(C497),Settings!$B$18)</x:f>
        <x:v>201709529</x:v>
      </x:c>
      <x:c r="D498" s="18" t="n">
        <x:f>MAX(C498,1)/Settings!$B$18</x:f>
        <x:v>0.09392831898011654</x:v>
      </x:c>
      <x:c r="E498" s="18" t="n">
        <x:f>F498-F497</x:f>
        <x:v>5</x:v>
      </x:c>
      <x:c r="F498" s="18" t="n">
        <x:f>ACE_Input!D18</x:f>
        <x:v>192</x:v>
      </x:c>
      <x:c r="G498" s="18" t="n">
        <x:f>MOD(Settings!$B$17*(G497),Settings!$B$18)</x:f>
        <x:v>1493138361</x:v>
      </x:c>
      <x:c r="H498" s="18" t="n">
        <x:f>MAX(G498,1)/Settings!$B$18</x:f>
        <x:v>0.6952967316356007</x:v>
      </x:c>
      <x:c r="I498" s="18" t="n">
        <x:f>-ACE_Input!W18*LN(H498)</x:f>
        <x:v>1.4536662901669715</x:v>
      </x:c>
      <x:c r="J498" s="18" t="n">
        <x:f>-ACE_Input!X18*LN(H498)</x:f>
        <x:v>4.360998870500914</x:v>
      </x:c>
      <x:c r="K498" s="18" t="n">
        <x:f>ACE_Input!U18</x:f>
        <x:v>300</x:v>
      </x:c>
      <x:c r="L498" s="18" t="n">
        <x:f>K498*ACE_Input!V18</x:f>
        <x:v>75</x:v>
      </x:c>
    </x:row>
    <x:row r="499">
      <x:c r="A499" t="n">
        <x:f>5</x:f>
        <x:v>5</x:v>
      </x:c>
      <x:c r="B499" t="n">
        <x:f>ACE_Input!A19</x:f>
        <x:v>14</x:v>
      </x:c>
      <x:c r="C499" s="18" t="n">
        <x:f>MOD(Settings!$B$17*(C498),Settings!$B$18)</x:f>
        <x:v>1402858937</x:v>
      </x:c>
      <x:c r="D499" s="18" t="n">
        <x:f>MAX(C499,1)/Settings!$B$18</x:f>
        <x:v>0.6532570988187832</x:v>
      </x:c>
      <x:c r="E499" s="18" t="n">
        <x:f>F499-F498</x:f>
        <x:v>5</x:v>
      </x:c>
      <x:c r="F499" s="18" t="n">
        <x:f>ACE_Input!D19</x:f>
        <x:v>197</x:v>
      </x:c>
      <x:c r="G499" s="18" t="n">
        <x:f>MOD(Settings!$B$17*(G498),Settings!$B$18)</x:f>
        <x:v>1830018132</x:v>
      </x:c>
      <x:c r="H499" s="18" t="n">
        <x:f>MAX(G499,1)/Settings!$B$18</x:f>
        <x:v>0.8521685995404462</x:v>
      </x:c>
      <x:c r="I499" s="18" t="n">
        <x:f>-ACE_Input!W19*LN(H499)</x:f>
        <x:v>0.6398835397810686</x:v>
      </x:c>
      <x:c r="J499" s="18" t="n">
        <x:f>-ACE_Input!X19*LN(H499)</x:f>
        <x:v>1.919650619343206</x:v>
      </x:c>
      <x:c r="K499" s="18" t="n">
        <x:f>ACE_Input!U19</x:f>
        <x:v>300</x:v>
      </x:c>
      <x:c r="L499" s="18" t="n">
        <x:f>K499*ACE_Input!V19</x:f>
        <x:v>75</x:v>
      </x:c>
    </x:row>
    <x:row r="500">
      <x:c r="A500" t="n">
        <x:f>5</x:f>
        <x:v>5</x:v>
      </x:c>
      <x:c r="B500" t="n">
        <x:f>ACE_Input!A20</x:f>
        <x:v>15</x:v>
      </x:c>
      <x:c r="C500" s="18" t="n">
        <x:f>MOD(Settings!$B$17*(C499),Settings!$B$18)</x:f>
        <x:v>627193746</x:v>
      </x:c>
      <x:c r="D500" s="18" t="n">
        <x:f>MAX(C500,1)/Settings!$B$18</x:f>
        <x:v>0.29205984728972423</x:v>
      </x:c>
      <x:c r="E500" s="18" t="n">
        <x:f>F500-F499</x:f>
        <x:v>5</x:v>
      </x:c>
      <x:c r="F500" s="18" t="n">
        <x:f>ACE_Input!D20</x:f>
        <x:v>202</x:v>
      </x:c>
      <x:c r="G500" s="18" t="n">
        <x:f>MOD(Settings!$B$17*(G499),Settings!$B$18)</x:f>
        <x:v>853952190</x:v>
      </x:c>
      <x:c r="H500" s="18" t="n">
        <x:f>MAX(G500,1)/Settings!$B$18</x:f>
        <x:v>0.3976524762798345</x:v>
      </x:c>
      <x:c r="I500" s="18" t="n">
        <x:f>-ACE_Input!W20*LN(H500)</x:f>
        <x:v>3.688707321253989</x:v>
      </x:c>
      <x:c r="J500" s="18" t="n">
        <x:f>-ACE_Input!X20*LN(H500)</x:f>
        <x:v>11.066121963761967</x:v>
      </x:c>
      <x:c r="K500" s="18" t="n">
        <x:f>ACE_Input!U20</x:f>
        <x:v>300</x:v>
      </x:c>
      <x:c r="L500" s="18" t="n">
        <x:f>K500*ACE_Input!V20</x:f>
        <x:v>75</x:v>
      </x:c>
    </x:row>
    <x:row r="501">
      <x:c r="A501" t="n">
        <x:f>5</x:f>
        <x:v>5</x:v>
      </x:c>
      <x:c r="B501" t="n">
        <x:f>ACE_Input!A21</x:f>
        <x:v>16</x:v>
      </x:c>
      <x:c r="C501" s="18" t="n">
        <x:f>MOD(Settings!$B$17*(C500),Settings!$B$18)</x:f>
        <x:v>1395549546</x:v>
      </x:c>
      <x:c r="D501" s="18" t="n">
        <x:f>MAX(C501,1)/Settings!$B$18</x:f>
        <x:v>0.6498533983947027</x:v>
      </x:c>
      <x:c r="E501" s="18" t="n">
        <x:f>F501-F500</x:f>
        <x:v>5</x:v>
      </x:c>
      <x:c r="F501" s="18" t="n">
        <x:f>ACE_Input!D21</x:f>
        <x:v>207</x:v>
      </x:c>
      <x:c r="G501" s="18" t="n">
        <x:f>MOD(Settings!$B$17*(G500),Settings!$B$18)</x:f>
        <x:v>741244429</x:v>
      </x:c>
      <x:c r="H501" s="18" t="n">
        <x:f>MAX(G501,1)/Settings!$B$18</x:f>
        <x:v>0.3451688351785619</x:v>
      </x:c>
      <x:c r="I501" s="18" t="n">
        <x:f>-ACE_Input!W21*LN(H501)</x:f>
        <x:v>4.25488641731058</x:v>
      </x:c>
      <x:c r="J501" s="18" t="n">
        <x:f>-ACE_Input!X21*LN(H501)</x:f>
        <x:v>12.76465925193174</x:v>
      </x:c>
      <x:c r="K501" s="18" t="n">
        <x:f>ACE_Input!U21</x:f>
        <x:v>300</x:v>
      </x:c>
      <x:c r="L501" s="18" t="n">
        <x:f>K501*ACE_Input!V21</x:f>
        <x:v>75</x:v>
      </x:c>
    </x:row>
    <x:row r="502">
      <x:c r="A502" t="n">
        <x:f>5</x:f>
        <x:v>5</x:v>
      </x:c>
      <x:c r="B502" t="n">
        <x:f>ACE_Input!A22</x:f>
        <x:v>17</x:v>
      </x:c>
      <x:c r="C502" s="18" t="n">
        <x:f>MOD(Settings!$B$17*(C501),Settings!$B$18)</x:f>
        <x:v>184827088</x:v>
      </x:c>
      <x:c r="D502" s="18" t="n">
        <x:f>MAX(C502,1)/Settings!$B$18</x:f>
        <x:v>0.08606681976749879</x:v>
      </x:c>
      <x:c r="E502" s="18" t="n">
        <x:f>F502-F501</x:f>
        <x:v>5</x:v>
      </x:c>
      <x:c r="F502" s="18" t="n">
        <x:f>ACE_Input!D22</x:f>
        <x:v>212</x:v>
      </x:c>
      <x:c r="G502" s="18" t="n">
        <x:f>MOD(Settings!$B$17*(G501),Settings!$B$18)</x:f>
        <x:v>542481956</x:v>
      </x:c>
      <x:c r="H502" s="18" t="n">
        <x:f>MAX(G502,1)/Settings!$B$18</x:f>
        <x:v>0.2526128460898124</x:v>
      </x:c>
      <x:c r="I502" s="18" t="n">
        <x:f>-ACE_Input!W22*LN(H502)</x:f>
        <x:v>5.503588859585605</x:v>
      </x:c>
      <x:c r="J502" s="18" t="n">
        <x:f>-ACE_Input!X22*LN(H502)</x:f>
        <x:v>16.510766578756815</x:v>
      </x:c>
      <x:c r="K502" s="18" t="n">
        <x:f>ACE_Input!U22</x:f>
        <x:v>300</x:v>
      </x:c>
      <x:c r="L502" s="18" t="n">
        <x:f>K502*ACE_Input!V22</x:f>
        <x:v>75</x:v>
      </x:c>
    </x:row>
    <x:row r="503">
      <x:c r="A503" t="n">
        <x:f>5</x:f>
        <x:v>5</x:v>
      </x:c>
      <x:c r="B503" t="n">
        <x:f>ACE_Input!A23</x:f>
        <x:v>18</x:v>
      </x:c>
      <x:c r="C503" s="18" t="n">
        <x:f>MOD(Settings!$B$17*(C502),Settings!$B$18)</x:f>
        <x:v>1127514454</x:v>
      </x:c>
      <x:c r="D503" s="18" t="n">
        <x:f>MAX(C503,1)/Settings!$B$18</x:f>
        <x:v>0.5250398323522135</x:v>
      </x:c>
      <x:c r="E503" s="18" t="n">
        <x:f>F503-F502</x:f>
        <x:v>5</x:v>
      </x:c>
      <x:c r="F503" s="18" t="n">
        <x:f>ACE_Input!D23</x:f>
        <x:v>217</x:v>
      </x:c>
      <x:c r="G503" s="18" t="n">
        <x:f>MOD(Settings!$B$17*(G502),Settings!$B$18)</x:f>
        <x:v>1426152977</x:v>
      </x:c>
      <x:c r="H503" s="18" t="n">
        <x:f>MAX(G503,1)/Settings!$B$18</x:f>
        <x:v>0.6641042314768323</x:v>
      </x:c>
      <x:c r="I503" s="18" t="n">
        <x:f>-ACE_Input!W23*LN(H503)</x:f>
        <x:v>1.6372646668371849</x:v>
      </x:c>
      <x:c r="J503" s="18" t="n">
        <x:f>-ACE_Input!X23*LN(H503)</x:f>
        <x:v>4.911794000511555</x:v>
      </x:c>
      <x:c r="K503" s="18" t="n">
        <x:f>ACE_Input!U23</x:f>
        <x:v>300</x:v>
      </x:c>
      <x:c r="L503" s="18" t="n">
        <x:f>K503*ACE_Input!V23</x:f>
        <x:v>75</x:v>
      </x:c>
    </x:row>
    <x:row r="504">
      <x:c r="A504" t="n">
        <x:f>5</x:f>
        <x:v>5</x:v>
      </x:c>
      <x:c r="B504" t="n">
        <x:f>ACE_Input!A24</x:f>
        <x:v>19</x:v>
      </x:c>
      <x:c r="C504" s="18" t="n">
        <x:f>MOD(Settings!$B$17*(C503),Settings!$B$18)</x:f>
        <x:v>739727250</x:v>
      </x:c>
      <x:c r="D504" s="18" t="n">
        <x:f>MAX(C504,1)/Settings!$B$18</x:f>
        <x:v>0.34446234365201667</x:v>
      </x:c>
      <x:c r="E504" s="18" t="n">
        <x:f>F504-F503</x:f>
        <x:v>5</x:v>
      </x:c>
      <x:c r="F504" s="18" t="n">
        <x:f>ACE_Input!D24</x:f>
        <x:v>222</x:v>
      </x:c>
      <x:c r="G504" s="18" t="n">
        <x:f>MOD(Settings!$B$17*(G503),Settings!$B$18)</x:f>
        <x:v>1288100272</x:v>
      </x:c>
      <x:c r="H504" s="18" t="n">
        <x:f>MAX(G504,1)/Settings!$B$18</x:f>
        <x:v>0.5998184311202813</x:v>
      </x:c>
      <x:c r="I504" s="18" t="n">
        <x:f>-ACE_Input!W24*LN(H504)</x:f>
        <x:v>2.044513137450479</x:v>
      </x:c>
      <x:c r="J504" s="18" t="n">
        <x:f>-ACE_Input!X24*LN(H504)</x:f>
        <x:v>6.133539412351436</x:v>
      </x:c>
      <x:c r="K504" s="18" t="n">
        <x:f>ACE_Input!U24</x:f>
        <x:v>300</x:v>
      </x:c>
      <x:c r="L504" s="18" t="n">
        <x:f>K504*ACE_Input!V24</x:f>
        <x:v>75</x:v>
      </x:c>
    </x:row>
    <x:row r="505">
      <x:c r="A505" t="n">
        <x:f>5</x:f>
        <x:v>5</x:v>
      </x:c>
      <x:c r="B505" t="n">
        <x:f>ACE_Input!A25</x:f>
        <x:v>20</x:v>
      </x:c>
      <x:c r="C505" s="18" t="n">
        <x:f>MOD(Settings!$B$17*(C504),Settings!$B$18)</x:f>
        <x:v>813058267</x:v>
      </x:c>
      <x:c r="D505" s="18" t="n">
        <x:f>MAX(C505,1)/Settings!$B$18</x:f>
        <x:v>0.3786097594437235</x:v>
      </x:c>
      <x:c r="E505" s="18" t="n">
        <x:f>F505-F504</x:f>
        <x:v>5</x:v>
      </x:c>
      <x:c r="F505" s="18" t="n">
        <x:f>ACE_Input!D25</x:f>
        <x:v>227</x:v>
      </x:c>
      <x:c r="G505" s="18" t="n">
        <x:f>MOD(Settings!$B$17*(G504),Settings!$B$18)</x:f>
        <x:v>318626097</x:v>
      </x:c>
      <x:c r="H505" s="18" t="n">
        <x:f>MAX(G505,1)/Settings!$B$18</x:f>
        <x:v>0.1483718385679516</x:v>
      </x:c>
      <x:c r="I505" s="18" t="n">
        <x:f>-ACE_Input!W25*LN(H505)</x:f>
        <x:v>7.6321349332769</x:v>
      </x:c>
      <x:c r="J505" s="18" t="n">
        <x:f>-ACE_Input!X25*LN(H505)</x:f>
        <x:v>22.896404799830698</x:v>
      </x:c>
      <x:c r="K505" s="18" t="n">
        <x:f>ACE_Input!U25</x:f>
        <x:v>300</x:v>
      </x:c>
      <x:c r="L505" s="18" t="n">
        <x:f>K505*ACE_Input!V25</x:f>
        <x:v>75</x:v>
      </x:c>
    </x:row>
    <x:row r="506">
      <x:c r="A506" t="n">
        <x:f>5</x:f>
        <x:v>5</x:v>
      </x:c>
      <x:c r="B506" t="n">
        <x:f>ACE_Input!A26</x:f>
        <x:v>21</x:v>
      </x:c>
      <x:c r="C506" s="18" t="n">
        <x:f>MOD(Settings!$B$17*(C505),Settings!$B$18)</x:f>
        <x:v>631847608</x:v>
      </x:c>
      <x:c r="D506" s="18" t="n">
        <x:f>MAX(C506,1)/Settings!$B$18</x:f>
        <x:v>0.29422697066060594</x:v>
      </x:c>
      <x:c r="E506" s="18" t="n">
        <x:f>F506-F505</x:f>
        <x:v>5</x:v>
      </x:c>
      <x:c r="F506" s="18" t="n">
        <x:f>ACE_Input!D26</x:f>
        <x:v>232</x:v>
      </x:c>
      <x:c r="G506" s="18" t="n">
        <x:f>MOD(Settings!$B$17*(G505),Settings!$B$18)</x:f>
        <x:v>1472080308</x:v>
      </x:c>
      <x:c r="H506" s="18" t="n">
        <x:f>MAX(G506,1)/Settings!$B$18</x:f>
        <x:v>0.6854908115628598</x:v>
      </x:c>
      <x:c r="I506" s="18" t="n">
        <x:f>-ACE_Input!W26*LN(H506)</x:f>
        <x:v>1.5104807362500512</x:v>
      </x:c>
      <x:c r="J506" s="18" t="n">
        <x:f>-ACE_Input!X26*LN(H506)</x:f>
        <x:v>4.531442208750153</x:v>
      </x:c>
      <x:c r="K506" s="18" t="n">
        <x:f>ACE_Input!U26</x:f>
        <x:v>300</x:v>
      </x:c>
      <x:c r="L506" s="18" t="n">
        <x:f>K506*ACE_Input!V26</x:f>
        <x:v>75</x:v>
      </x:c>
    </x:row>
    <x:row r="507">
      <x:c r="A507" t="n">
        <x:f>5</x:f>
        <x:v>5</x:v>
      </x:c>
      <x:c r="B507" t="n">
        <x:f>ACE_Input!A27</x:f>
        <x:v>22</x:v>
      </x:c>
      <x:c r="C507" s="18" t="n">
        <x:f>MOD(Settings!$B$17*(C506),Settings!$B$18)</x:f>
        <x:v>156113241</x:v>
      </x:c>
      <x:c r="D507" s="18" t="n">
        <x:f>MAX(C507,1)/Settings!$B$18</x:f>
        <x:v>0.072695892803695</x:v>
      </x:c>
      <x:c r="E507" s="18" t="n">
        <x:f>F507-F506</x:f>
        <x:v>5</x:v>
      </x:c>
      <x:c r="F507" s="18" t="n">
        <x:f>ACE_Input!D27</x:f>
        <x:v>237</x:v>
      </x:c>
      <x:c r="G507" s="18" t="n">
        <x:f>MOD(Settings!$B$17*(G506),Settings!$B$18)</x:f>
        <x:v>94639469</x:v>
      </x:c>
      <x:c r="H507" s="18" t="n">
        <x:f>MAX(G507,1)/Settings!$B$18</x:f>
        <x:v>0.044069936985182544</x:v>
      </x:c>
      <x:c r="I507" s="18" t="n">
        <x:f>-ACE_Input!W27*LN(H507)</x:f>
        <x:v>12.487909720037587</x:v>
      </x:c>
      <x:c r="J507" s="18" t="n">
        <x:f>-ACE_Input!X27*LN(H507)</x:f>
        <x:v>37.46372916011276</x:v>
      </x:c>
      <x:c r="K507" s="18" t="n">
        <x:f>ACE_Input!U27</x:f>
        <x:v>300</x:v>
      </x:c>
      <x:c r="L507" s="18" t="n">
        <x:f>K507*ACE_Input!V27</x:f>
        <x:v>75</x:v>
      </x:c>
    </x:row>
    <x:row r="508">
      <x:c r="A508" t="n">
        <x:f>5</x:f>
        <x:v>5</x:v>
      </x:c>
      <x:c r="B508" t="n">
        <x:f>ACE_Input!A28</x:f>
        <x:v>23</x:v>
      </x:c>
      <x:c r="C508" s="18" t="n">
        <x:f>MOD(Settings!$B$17*(C507),Settings!$B$18)</x:f>
        <x:v>1717708500</x:v>
      </x:c>
      <x:c r="D508" s="18" t="n">
        <x:f>MAX(C508,1)/Settings!$B$18</x:f>
        <x:v>0.7998703517019145</x:v>
      </x:c>
      <x:c r="E508" s="18" t="n">
        <x:f>F508-F507</x:f>
        <x:v>5</x:v>
      </x:c>
      <x:c r="F508" s="18" t="n">
        <x:f>ACE_Input!D28</x:f>
        <x:v>242</x:v>
      </x:c>
      <x:c r="G508" s="18" t="n">
        <x:f>MOD(Settings!$B$17*(G507),Settings!$B$18)</x:f>
        <x:v>1467656703</x:v>
      </x:c>
      <x:c r="H508" s="18" t="n">
        <x:f>MAX(G508,1)/Settings!$B$18</x:f>
        <x:v>0.6834309099630597</x:v>
      </x:c>
      <x:c r="I508" s="18" t="n">
        <x:f>-ACE_Input!W28*LN(H508)</x:f>
        <x:v>1.5225188425765839</x:v>
      </x:c>
      <x:c r="J508" s="18" t="n">
        <x:f>-ACE_Input!X28*LN(H508)</x:f>
        <x:v>4.567556527729751</x:v>
      </x:c>
      <x:c r="K508" s="18" t="n">
        <x:f>ACE_Input!U28</x:f>
        <x:v>300</x:v>
      </x:c>
      <x:c r="L508" s="18" t="n">
        <x:f>K508*ACE_Input!V28</x:f>
        <x:v>75</x:v>
      </x:c>
    </x:row>
    <x:row r="509">
      <x:c r="A509" t="n">
        <x:f>5</x:f>
        <x:v>5</x:v>
      </x:c>
      <x:c r="B509" t="n">
        <x:f>ACE_Input!A29</x:f>
        <x:v>24</x:v>
      </x:c>
      <x:c r="C509" s="18" t="n">
        <x:f>MOD(Settings!$B$17*(C508),Settings!$B$18)</x:f>
        <x:v>904092879</x:v>
      </x:c>
      <x:c r="D509" s="18" t="n">
        <x:f>MAX(C509,1)/Settings!$B$18</x:f>
        <x:v>0.42100105407694405</x:v>
      </x:c>
      <x:c r="E509" s="18" t="n">
        <x:f>F509-F508</x:f>
        <x:v>5</x:v>
      </x:c>
      <x:c r="F509" s="18" t="n">
        <x:f>ACE_Input!D29</x:f>
        <x:v>247</x:v>
      </x:c>
      <x:c r="G509" s="18" t="n">
        <x:f>MOD(Settings!$B$17*(G508),Settings!$B$18)</x:f>
        <x:v>909037879</x:v>
      </x:c>
      <x:c r="H509" s="18" t="n">
        <x:f>MAX(G509,1)/Settings!$B$18</x:f>
        <x:v>0.42330374914375307</x:v>
      </x:c>
      <x:c r="I509" s="18" t="n">
        <x:f>-ACE_Input!W29*LN(H509)</x:f>
        <x:v>3.438661098207994</x:v>
      </x:c>
      <x:c r="J509" s="18" t="n">
        <x:f>-ACE_Input!X29*LN(H509)</x:f>
        <x:v>10.315983294623981</x:v>
      </x:c>
      <x:c r="K509" s="18" t="n">
        <x:f>ACE_Input!U29</x:f>
        <x:v>300</x:v>
      </x:c>
      <x:c r="L509" s="18" t="n">
        <x:f>K509*ACE_Input!V29</x:f>
        <x:v>75</x:v>
      </x:c>
    </x:row>
    <x:row r="510">
      <x:c r="A510" t="n">
        <x:f>5</x:f>
        <x:v>5</x:v>
      </x:c>
      <x:c r="B510" t="n">
        <x:f>ACE_Input!A30</x:f>
        <x:v>25</x:v>
      </x:c>
      <x:c r="C510" s="18" t="n">
        <x:f>MOD(Settings!$B$17*(C509),Settings!$B$18)</x:f>
        <x:v>1642214828</x:v>
      </x:c>
      <x:c r="D510" s="18" t="n">
        <x:f>MAX(C510,1)/Settings!$B$18</x:f>
        <x:v>0.7647158711984362</x:v>
      </x:c>
      <x:c r="E510" s="18" t="n">
        <x:f>F510-F509</x:f>
        <x:v>5</x:v>
      </x:c>
      <x:c r="F510" s="18" t="n">
        <x:f>ACE_Input!D30</x:f>
        <x:v>252</x:v>
      </x:c>
      <x:c r="G510" s="18" t="n">
        <x:f>MOD(Settings!$B$17*(G509),Settings!$B$18)</x:f>
        <x:v>1000967595</x:v>
      </x:c>
      <x:c r="H510" s="18" t="n">
        <x:f>MAX(G510,1)/Settings!$B$18</x:f>
        <x:v>0.46611185905808206</x:v>
      </x:c>
      <x:c r="I510" s="18" t="n">
        <x:f>-ACE_Input!W30*LN(H510)</x:f>
        <x:v>3.053318531058104</x:v>
      </x:c>
      <x:c r="J510" s="18" t="n">
        <x:f>-ACE_Input!X30*LN(H510)</x:f>
        <x:v>9.159955593174313</x:v>
      </x:c>
      <x:c r="K510" s="18" t="n">
        <x:f>ACE_Input!U30</x:f>
        <x:v>300</x:v>
      </x:c>
      <x:c r="L510" s="18" t="n">
        <x:f>K510*ACE_Input!V30</x:f>
        <x:v>75</x:v>
      </x:c>
    </x:row>
    <x:row r="511">
      <x:c r="A511" t="n">
        <x:f>5</x:f>
        <x:v>5</x:v>
      </x:c>
      <x:c r="B511" t="n">
        <x:f>ACE_Input!A31</x:f>
        <x:v>26</x:v>
      </x:c>
      <x:c r="C511" s="18" t="n">
        <x:f>MOD(Settings!$B$17*(C510),Settings!$B$18)</x:f>
        <x:v>1244782952</x:v>
      </x:c>
      <x:c r="D511" s="18" t="n">
        <x:f>MAX(C511,1)/Settings!$B$18</x:f>
        <x:v>0.5796472321169671</x:v>
      </x:c>
      <x:c r="E511" s="18" t="n">
        <x:f>F511-F510</x:f>
        <x:v>5</x:v>
      </x:c>
      <x:c r="F511" s="18" t="n">
        <x:f>ACE_Input!D31</x:f>
        <x:v>257</x:v>
      </x:c>
      <x:c r="G511" s="18" t="n">
        <x:f>MOD(Settings!$B$17*(G510),Settings!$B$18)</x:f>
        <x:v>2022962214</x:v>
      </x:c>
      <x:c r="H511" s="18" t="n">
        <x:f>MAX(G511,1)/Settings!$B$18</x:f>
        <x:v>0.9420151891848143</x:v>
      </x:c>
      <x:c r="I511" s="18" t="n">
        <x:f>-ACE_Input!W31*LN(H511)</x:f>
        <x:v>0.2389355205430222</x:v>
      </x:c>
      <x:c r="J511" s="18" t="n">
        <x:f>-ACE_Input!X31*LN(H511)</x:f>
        <x:v>0.7168065616290666</x:v>
      </x:c>
      <x:c r="K511" s="18" t="n">
        <x:f>ACE_Input!U31</x:f>
        <x:v>300</x:v>
      </x:c>
      <x:c r="L511" s="18" t="n">
        <x:f>K511*ACE_Input!V31</x:f>
        <x:v>75</x:v>
      </x:c>
    </x:row>
    <x:row r="512">
      <x:c r="A512" t="n">
        <x:f>5</x:f>
        <x:v>5</x:v>
      </x:c>
      <x:c r="B512" t="n">
        <x:f>ACE_Input!A32</x:f>
        <x:v>27</x:v>
      </x:c>
      <x:c r="C512" s="18" t="n">
        <x:f>MOD(Settings!$B$17*(C511),Settings!$B$18)</x:f>
        <x:v>281385190</x:v>
      </x:c>
      <x:c r="D512" s="18" t="n">
        <x:f>MAX(C512,1)/Settings!$B$18</x:f>
        <x:v>0.1310301898657485</x:v>
      </x:c>
      <x:c r="E512" s="18" t="n">
        <x:f>F512-F511</x:f>
        <x:v>5</x:v>
      </x:c>
      <x:c r="F512" s="18" t="n">
        <x:f>ACE_Input!D32</x:f>
        <x:v>262</x:v>
      </x:c>
      <x:c r="G512" s="18" t="n">
        <x:f>MOD(Settings!$B$17*(G511),Settings!$B$18)</x:f>
        <x:v>964831394</x:v>
      </x:c>
      <x:c r="H512" s="18" t="n">
        <x:f>MAX(G512,1)/Settings!$B$18</x:f>
        <x:v>0.44928462917417505</x:v>
      </x:c>
      <x:c r="I512" s="18" t="n">
        <x:f>-ACE_Input!W32*LN(H512)</x:f>
        <x:v>3.2003946963937646</x:v>
      </x:c>
      <x:c r="J512" s="18" t="n">
        <x:f>-ACE_Input!X32*LN(H512)</x:f>
        <x:v>9.601184089181293</x:v>
      </x:c>
      <x:c r="K512" s="18" t="n">
        <x:f>ACE_Input!U32</x:f>
        <x:v>300</x:v>
      </x:c>
      <x:c r="L512" s="18" t="n">
        <x:f>K512*ACE_Input!V32</x:f>
        <x:v>75</x:v>
      </x:c>
    </x:row>
    <x:row r="513">
      <x:c r="A513" t="n">
        <x:f>5</x:f>
        <x:v>5</x:v>
      </x:c>
      <x:c r="B513" t="n">
        <x:f>ACE_Input!A33</x:f>
        <x:v>28</x:v>
      </x:c>
      <x:c r="C513" s="18" t="n">
        <x:f>MOD(Settings!$B$17*(C512),Settings!$B$18)</x:f>
        <x:v>481897636</x:v>
      </x:c>
      <x:c r="D513" s="18" t="n">
        <x:f>MAX(C513,1)/Settings!$B$18</x:f>
        <x:v>0.22440107363481124</x:v>
      </x:c>
      <x:c r="E513" s="18" t="n">
        <x:f>F513-F512</x:f>
        <x:v>6</x:v>
      </x:c>
      <x:c r="F513" s="18" t="n">
        <x:f>ACE_Input!D33</x:f>
        <x:v>268</x:v>
      </x:c>
      <x:c r="G513" s="18" t="n">
        <x:f>MOD(Settings!$B$17*(G512),Settings!$B$18)</x:f>
        <x:v>272220461</x:v>
      </x:c>
      <x:c r="H513" s="18" t="n">
        <x:f>MAX(G513,1)/Settings!$B$18</x:f>
        <x:v>0.12676253035979462</x:v>
      </x:c>
      <x:c r="I513" s="18" t="n">
        <x:f>-ACE_Input!W33*LN(H513)</x:f>
        <x:v>8.261759130170654</x:v>
      </x:c>
      <x:c r="J513" s="18" t="n">
        <x:f>-ACE_Input!X33*LN(H513)</x:f>
        <x:v>24.785277390511965</x:v>
      </x:c>
      <x:c r="K513" s="18" t="n">
        <x:f>ACE_Input!U33</x:f>
        <x:v>300</x:v>
      </x:c>
      <x:c r="L513" s="18" t="n">
        <x:f>K513*ACE_Input!V33</x:f>
        <x:v>75</x:v>
      </x:c>
    </x:row>
    <x:row r="514">
      <x:c r="A514" t="n">
        <x:f>5</x:f>
        <x:v>5</x:v>
      </x:c>
      <x:c r="B514" t="n">
        <x:f>ACE_Input!A34</x:f>
        <x:v>29</x:v>
      </x:c>
      <x:c r="C514" s="18" t="n">
        <x:f>MOD(Settings!$B$17*(C513),Settings!$B$18)</x:f>
        <x:v>1092735415</x:v>
      </x:c>
      <x:c r="D514" s="18" t="n">
        <x:f>MAX(C514,1)/Settings!$B$18</x:f>
        <x:v>0.5088445802726059</x:v>
      </x:c>
      <x:c r="E514" s="18" t="n">
        <x:f>F514-F513</x:f>
        <x:v>5</x:v>
      </x:c>
      <x:c r="F514" s="18" t="n">
        <x:f>ACE_Input!D34</x:f>
        <x:v>273</x:v>
      </x:c>
      <x:c r="G514" s="18" t="n">
        <x:f>MOD(Settings!$B$17*(G513),Settings!$B$18)</x:f>
        <x:v>1069119917</x:v>
      </x:c>
      <x:c r="H514" s="18" t="n">
        <x:f>MAX(G514,1)/Settings!$B$18</x:f>
        <x:v>0.4978477570683918</x:v>
      </x:c>
      <x:c r="I514" s="18" t="n">
        <x:f>-ACE_Input!W34*LN(H514)</x:f>
        <x:v>2.7898438295756898</x:v>
      </x:c>
      <x:c r="J514" s="18" t="n">
        <x:f>-ACE_Input!X34*LN(H514)</x:f>
        <x:v>8.36953148872707</x:v>
      </x:c>
      <x:c r="K514" s="18" t="n">
        <x:f>ACE_Input!U34</x:f>
        <x:v>300</x:v>
      </x:c>
      <x:c r="L514" s="18" t="n">
        <x:f>K514*ACE_Input!V34</x:f>
        <x:v>75</x:v>
      </x:c>
    </x:row>
    <x:row r="515">
      <x:c r="A515" t="n">
        <x:f>5</x:f>
        <x:v>5</x:v>
      </x:c>
      <x:c r="B515" t="n">
        <x:f>ACE_Input!A35</x:f>
        <x:v>30</x:v>
      </x:c>
      <x:c r="C515" s="18" t="n">
        <x:f>MOD(Settings!$B$17*(C514),Settings!$B$18)</x:f>
        <x:v>323970761</x:v>
      </x:c>
      <x:c r="D515" s="18" t="n">
        <x:f>MAX(C515,1)/Settings!$B$18</x:f>
        <x:v>0.1508606416875779</x:v>
      </x:c>
      <x:c r="E515" s="18" t="n">
        <x:f>F515-F514</x:f>
        <x:v>5</x:v>
      </x:c>
      <x:c r="F515" s="18" t="n">
        <x:f>ACE_Input!D35</x:f>
        <x:v>278</x:v>
      </x:c>
      <x:c r="G515" s="18" t="n">
        <x:f>MOD(Settings!$B$17*(G514),Settings!$B$18)</x:f>
        <x:v>702770570</x:v>
      </x:c>
      <x:c r="H515" s="18" t="n">
        <x:f>MAX(G515,1)/Settings!$B$18</x:f>
        <x:v>0.3272530484605828</x:v>
      </x:c>
      <x:c r="I515" s="18" t="n">
        <x:f>-ACE_Input!W35*LN(H515)</x:f>
        <x:v>4.468086235391777</x:v>
      </x:c>
      <x:c r="J515" s="18" t="n">
        <x:f>-ACE_Input!X35*LN(H515)</x:f>
        <x:v>13.40425870617533</x:v>
      </x:c>
      <x:c r="K515" s="18" t="n">
        <x:f>ACE_Input!U35</x:f>
        <x:v>300</x:v>
      </x:c>
      <x:c r="L515" s="18" t="n">
        <x:f>K515*ACE_Input!V35</x:f>
        <x:v>75</x:v>
      </x:c>
    </x:row>
    <x:row r="516">
      <x:c r="A516" t="n">
        <x:f>5</x:f>
        <x:v>5</x:v>
      </x:c>
      <x:c r="B516" t="n">
        <x:f>ACE_Input!A36</x:f>
        <x:v>31</x:v>
      </x:c>
      <x:c r="C516" s="18" t="n">
        <x:f>MOD(Settings!$B$17*(C515),Settings!$B$18)</x:f>
        <x:v>1105534982</x:v>
      </x:c>
      <x:c r="D516" s="18" t="n">
        <x:f>MAX(C516,1)/Settings!$B$18</x:f>
        <x:v>0.514804843121583</x:v>
      </x:c>
      <x:c r="E516" s="18" t="n">
        <x:f>F516-F515</x:f>
        <x:v>5</x:v>
      </x:c>
      <x:c r="F516" s="18" t="n">
        <x:f>ACE_Input!D36</x:f>
        <x:v>283</x:v>
      </x:c>
      <x:c r="G516" s="18" t="n">
        <x:f>MOD(Settings!$B$17*(G515),Settings!$B$18)</x:f>
        <x:v>304911490</x:v>
      </x:c>
      <x:c r="H516" s="18" t="n">
        <x:f>MAX(G516,1)/Settings!$B$18</x:f>
        <x:v>0.141985477014438</x:v>
      </x:c>
      <x:c r="I516" s="18" t="n">
        <x:f>-ACE_Input!W36*LN(H516)</x:f>
        <x:v>7.808122004629943</x:v>
      </x:c>
      <x:c r="J516" s="18" t="n">
        <x:f>-ACE_Input!X36*LN(H516)</x:f>
        <x:v>23.424366013889827</x:v>
      </x:c>
      <x:c r="K516" s="18" t="n">
        <x:f>ACE_Input!U36</x:f>
        <x:v>300</x:v>
      </x:c>
      <x:c r="L516" s="18" t="n">
        <x:f>K516*ACE_Input!V36</x:f>
        <x:v>75</x:v>
      </x:c>
    </x:row>
    <x:row r="517">
      <x:c r="A517" t="n">
        <x:f>5</x:f>
        <x:v>5</x:v>
      </x:c>
      <x:c r="B517" t="n">
        <x:f>ACE_Input!A37</x:f>
        <x:v>32</x:v>
      </x:c>
      <x:c r="C517" s="18" t="n">
        <x:f>MOD(Settings!$B$17*(C516),Settings!$B$18)</x:f>
        <x:v>697928630</x:v>
      </x:c>
      <x:c r="D517" s="18" t="n">
        <x:f>MAX(C517,1)/Settings!$B$18</x:f>
        <x:v>0.324998344446066</x:v>
      </x:c>
      <x:c r="E517" s="18" t="n">
        <x:f>F517-F516</x:f>
        <x:v>5</x:v>
      </x:c>
      <x:c r="F517" s="18" t="n">
        <x:f>ACE_Input!D37</x:f>
        <x:v>288</x:v>
      </x:c>
      <x:c r="G517" s="18" t="n">
        <x:f>MOD(Settings!$B$17*(G516),Settings!$B$18)</x:f>
        <x:v>751430688</x:v>
      </x:c>
      <x:c r="H517" s="18" t="n">
        <x:f>MAX(G517,1)/Settings!$B$18</x:f>
        <x:v>0.34991218165956073</x:v>
      </x:c>
      <x:c r="I517" s="18" t="n">
        <x:f>-ACE_Input!W37*LN(H517)</x:f>
        <x:v>4.2002922621034235</x:v>
      </x:c>
      <x:c r="J517" s="18" t="n">
        <x:f>-ACE_Input!X37*LN(H517)</x:f>
        <x:v>12.60087678631027</x:v>
      </x:c>
      <x:c r="K517" s="18" t="n">
        <x:f>ACE_Input!U37</x:f>
        <x:v>300</x:v>
      </x:c>
      <x:c r="L517" s="18" t="n">
        <x:f>K517*ACE_Input!V37</x:f>
        <x:v>75</x:v>
      </x:c>
    </x:row>
    <x:row r="518">
      <x:c r="A518" t="n">
        <x:f>5</x:f>
        <x:v>5</x:v>
      </x:c>
      <x:c r="B518" t="n">
        <x:f>ACE_Input!A38</x:f>
        <x:v>33</x:v>
      </x:c>
      <x:c r="C518" s="18" t="n">
        <x:f>MOD(Settings!$B$17*(C517),Settings!$B$18)</x:f>
        <x:v>530804496</x:v>
      </x:c>
      <x:c r="D518" s="18" t="n">
        <x:f>MAX(C518,1)/Settings!$B$18</x:f>
        <x:v>0.2471751050311956</x:v>
      </x:c>
      <x:c r="E518" s="18" t="n">
        <x:f>F518-F517</x:f>
        <x:v>5</x:v>
      </x:c>
      <x:c r="F518" s="18" t="n">
        <x:f>ACE_Input!D38</x:f>
        <x:v>293</x:v>
      </x:c>
      <x:c r="G518" s="18" t="n">
        <x:f>MOD(Settings!$B$17*(G517),Settings!$B$18)</x:f>
        <x:v>2091728856</x:v>
      </x:c>
      <x:c r="H518" s="18" t="n">
        <x:f>MAX(G518,1)/Settings!$B$18</x:f>
        <x:v>0.9740371522372762</x:v>
      </x:c>
      <x:c r="I518" s="18" t="n">
        <x:f>-ACE_Input!W38*LN(H518)</x:f>
        <x:v>0.10522332834515497</x:v>
      </x:c>
      <x:c r="J518" s="18" t="n">
        <x:f>-ACE_Input!X38*LN(H518)</x:f>
        <x:v>0.3156699850354649</x:v>
      </x:c>
      <x:c r="K518" s="18" t="n">
        <x:f>ACE_Input!U38</x:f>
        <x:v>300</x:v>
      </x:c>
      <x:c r="L518" s="18" t="n">
        <x:f>K518*ACE_Input!V38</x:f>
        <x:v>75</x:v>
      </x:c>
    </x:row>
    <x:row r="519">
      <x:c r="A519" t="n">
        <x:f>5</x:f>
        <x:v>5</x:v>
      </x:c>
      <x:c r="B519" t="n">
        <x:f>ACE_Input!A39</x:f>
        <x:v>34</x:v>
      </x:c>
      <x:c r="C519" s="18" t="n">
        <x:f>MOD(Settings!$B$17*(C518),Settings!$B$18)</x:f>
        <x:v>584094634</x:v>
      </x:c>
      <x:c r="D519" s="18" t="n">
        <x:f>MAX(C519,1)/Settings!$B$18</x:f>
        <x:v>0.27199025930463816</x:v>
      </x:c>
      <x:c r="E519" s="18" t="n">
        <x:f>F519-F518</x:f>
        <x:v>5</x:v>
      </x:c>
      <x:c r="F519" s="18" t="n">
        <x:f>ACE_Input!D39</x:f>
        <x:v>298</x:v>
      </x:c>
      <x:c r="G519" s="18" t="n">
        <x:f>MOD(Settings!$B$17*(G518),Settings!$B$18)</x:f>
        <x:v>1379581402</x:v>
      </x:c>
      <x:c r="H519" s="18" t="n">
        <x:f>MAX(G519,1)/Settings!$B$18</x:f>
        <x:v>0.6424176519002848</x:v>
      </x:c>
      <x:c r="I519" s="18" t="n">
        <x:f>-ACE_Input!W39*LN(H519)</x:f>
        <x:v>1.7700665547023922</x:v>
      </x:c>
      <x:c r="J519" s="18" t="n">
        <x:f>-ACE_Input!X39*LN(H519)</x:f>
        <x:v>5.310199664107176</x:v>
      </x:c>
      <x:c r="K519" s="18" t="n">
        <x:f>ACE_Input!U39</x:f>
        <x:v>300</x:v>
      </x:c>
      <x:c r="L519" s="18" t="n">
        <x:f>K519*ACE_Input!V39</x:f>
        <x:v>75</x:v>
      </x:c>
    </x:row>
    <x:row r="520">
      <x:c r="A520" t="n">
        <x:f>5</x:f>
        <x:v>5</x:v>
      </x:c>
      <x:c r="B520" t="n">
        <x:f>ACE_Input!A40</x:f>
        <x:v>35</x:v>
      </x:c>
      <x:c r="C520" s="18" t="n">
        <x:f>MOD(Settings!$B$17*(C519),Settings!$B$18)</x:f>
        <x:v>730763201</x:v>
      </x:c>
      <x:c r="D520" s="18" t="n">
        <x:f>MAX(C520,1)/Settings!$B$18</x:f>
        <x:v>0.34028813305324324</x:v>
      </x:c>
      <x:c r="E520" s="18" t="n">
        <x:f>F520-F519</x:f>
        <x:v>5</x:v>
      </x:c>
      <x:c r="F520" s="18" t="n">
        <x:f>ACE_Input!D40</x:f>
        <x:v>303</x:v>
      </x:c>
      <x:c r="G520" s="18" t="n">
        <x:f>MOD(Settings!$B$17*(G519),Settings!$B$18)</x:f>
        <x:v>243686755</x:v>
      </x:c>
      <x:c r="H520" s="18" t="n">
        <x:f>MAX(G520,1)/Settings!$B$18</x:f>
        <x:v>0.11347548808598681</x:v>
      </x:c>
      <x:c r="I520" s="18" t="n">
        <x:f>-ACE_Input!W40*LN(H520)</x:f>
        <x:v>8.704673717537515</x:v>
      </x:c>
      <x:c r="J520" s="18" t="n">
        <x:f>-ACE_Input!X40*LN(H520)</x:f>
        <x:v>26.114021152612544</x:v>
      </x:c>
      <x:c r="K520" s="18" t="n">
        <x:f>ACE_Input!U40</x:f>
        <x:v>300</x:v>
      </x:c>
      <x:c r="L520" s="18" t="n">
        <x:f>K520*ACE_Input!V40</x:f>
        <x:v>75</x:v>
      </x:c>
    </x:row>
    <x:row r="521">
      <x:c r="A521" t="n">
        <x:f>5</x:f>
        <x:v>5</x:v>
      </x:c>
      <x:c r="B521" t="n">
        <x:f>ACE_Input!A41</x:f>
        <x:v>36</x:v>
      </x:c>
      <x:c r="C521" s="18" t="n">
        <x:f>MOD(Settings!$B$17*(C520),Settings!$B$18)</x:f>
        <x:v>478142014</x:v>
      </x:c>
      <x:c r="D521" s="18" t="n">
        <x:f>MAX(C521,1)/Settings!$B$18</x:f>
        <x:v>0.2226522258588356</x:v>
      </x:c>
      <x:c r="E521" s="18" t="n">
        <x:f>F521-F520</x:f>
        <x:v>5</x:v>
      </x:c>
      <x:c r="F521" s="18" t="n">
        <x:f>ACE_Input!D41</x:f>
        <x:v>308</x:v>
      </x:c>
      <x:c r="G521" s="18" t="n">
        <x:f>MOD(Settings!$B$17*(G520),Settings!$B$18)</x:f>
        <x:v>391976456</x:v>
      </x:c>
      <x:c r="H521" s="18" t="n">
        <x:f>MAX(G521,1)/Settings!$B$18</x:f>
        <x:v>0.18252826118028176</x:v>
      </x:c>
      <x:c r="I521" s="18" t="n">
        <x:f>-ACE_Input!W41*LN(H521)</x:f>
        <x:v>6.803401048664576</x:v>
      </x:c>
      <x:c r="J521" s="18" t="n">
        <x:f>-ACE_Input!X41*LN(H521)</x:f>
        <x:v>20.41020314599373</x:v>
      </x:c>
      <x:c r="K521" s="18" t="n">
        <x:f>ACE_Input!U41</x:f>
        <x:v>300</x:v>
      </x:c>
      <x:c r="L521" s="18" t="n">
        <x:f>K521*ACE_Input!V41</x:f>
        <x:v>75</x:v>
      </x:c>
    </x:row>
    <x:row r="522">
      <x:c r="A522" t="n">
        <x:f>5</x:f>
        <x:v>5</x:v>
      </x:c>
      <x:c r="B522" t="n">
        <x:f>ACE_Input!A42</x:f>
        <x:v>37</x:v>
      </x:c>
      <x:c r="C522" s="18" t="n">
        <x:f>MOD(Settings!$B$17*(C521),Settings!$B$18)</x:f>
        <x:v>249022224</x:v>
      </x:c>
      <x:c r="D522" s="18" t="n">
        <x:f>MAX(C522,1)/Settings!$B$18</x:f>
        <x:v>0.11596000945007429</x:v>
      </x:c>
      <x:c r="E522" s="18" t="n">
        <x:f>F522-F521</x:f>
        <x:v>5</x:v>
      </x:c>
      <x:c r="F522" s="18" t="n">
        <x:f>ACE_Input!D42</x:f>
        <x:v>313</x:v>
      </x:c>
      <x:c r="G522" s="18" t="n">
        <x:f>MOD(Settings!$B$17*(G521),Settings!$B$18)</x:f>
        <x:v>1615950643</x:v>
      </x:c>
      <x:c r="H522" s="18" t="n">
        <x:f>MAX(G522,1)/Settings!$B$18</x:f>
        <x:v>0.7524856569955525</x:v>
      </x:c>
      <x:c r="I522" s="18" t="n">
        <x:f>-ACE_Input!W42*LN(H522)</x:f>
        <x:v>1.1374933720471438</x:v>
      </x:c>
      <x:c r="J522" s="18" t="n">
        <x:f>-ACE_Input!X42*LN(H522)</x:f>
        <x:v>3.4124801161414315</x:v>
      </x:c>
      <x:c r="K522" s="18" t="n">
        <x:f>ACE_Input!U42</x:f>
        <x:v>300</x:v>
      </x:c>
      <x:c r="L522" s="18" t="n">
        <x:f>K522*ACE_Input!V42</x:f>
        <x:v>75</x:v>
      </x:c>
    </x:row>
    <x:row r="523">
      <x:c r="A523" t="n">
        <x:f>5</x:f>
        <x:v>5</x:v>
      </x:c>
      <x:c r="B523" t="n">
        <x:f>ACE_Input!A43</x:f>
        <x:v>38</x:v>
      </x:c>
      <x:c r="C523" s="18" t="n">
        <x:f>MOD(Settings!$B$17*(C522),Settings!$B$18)</x:f>
        <x:v>2018374412</x:v>
      </x:c>
      <x:c r="D523" s="18" t="n">
        <x:f>MAX(C523,1)/Settings!$B$18</x:f>
        <x:v>0.9398788273985865</x:v>
      </x:c>
      <x:c r="E523" s="18" t="n">
        <x:f>F523-F522</x:f>
        <x:v>5</x:v>
      </x:c>
      <x:c r="F523" s="18" t="n">
        <x:f>ACE_Input!D43</x:f>
        <x:v>318</x:v>
      </x:c>
      <x:c r="G523" s="18" t="n">
        <x:f>MOD(Settings!$B$17*(G522),Settings!$B$18)</x:f>
        <x:v>56773292</x:v>
      </x:c>
      <x:c r="H523" s="18" t="n">
        <x:f>MAX(G523,1)/Settings!$B$18</x:f>
        <x:v>0.02643712424972892</x:v>
      </x:c>
      <x:c r="I523" s="18" t="n">
        <x:f>-ACE_Input!W43*LN(H523)</x:f>
        <x:v>14.531944140211415</x:v>
      </x:c>
      <x:c r="J523" s="18" t="n">
        <x:f>-ACE_Input!X43*LN(H523)</x:f>
        <x:v>43.595832420634245</x:v>
      </x:c>
      <x:c r="K523" s="18" t="n">
        <x:f>ACE_Input!U43</x:f>
        <x:v>300</x:v>
      </x:c>
      <x:c r="L523" s="18" t="n">
        <x:f>K523*ACE_Input!V43</x:f>
        <x:v>75</x:v>
      </x:c>
    </x:row>
    <x:row r="524">
      <x:c r="A524" t="n">
        <x:f>5</x:f>
        <x:v>5</x:v>
      </x:c>
      <x:c r="B524" t="n">
        <x:f>ACE_Input!A44</x:f>
        <x:v>39</x:v>
      </x:c>
      <x:c r="C524" s="18" t="n">
        <x:f>MOD(Settings!$B$17*(C523),Settings!$B$18)</x:f>
        <x:v>1167054472</x:v>
      </x:c>
      <x:c r="D524" s="18" t="n">
        <x:f>MAX(C524,1)/Settings!$B$18</x:f>
        <x:v>0.5434520880428385</x:v>
      </x:c>
      <x:c r="E524" s="18" t="n">
        <x:f>F524-F523</x:f>
        <x:v>5</x:v>
      </x:c>
      <x:c r="F524" s="18" t="n">
        <x:f>ACE_Input!D44</x:f>
        <x:v>323</x:v>
      </x:c>
      <x:c r="G524" s="18" t="n">
        <x:f>MOD(Settings!$B$17*(G523),Settings!$B$18)</x:f>
        <x:v>705979376</x:v>
      </x:c>
      <x:c r="H524" s="18" t="n">
        <x:f>MAX(G524,1)/Settings!$B$18</x:f>
        <x:v>0.32874726519395936</x:v>
      </x:c>
      <x:c r="I524" s="18" t="n">
        <x:f>-ACE_Input!W44*LN(H524)</x:f>
        <x:v>4.449864057305635</x:v>
      </x:c>
      <x:c r="J524" s="18" t="n">
        <x:f>-ACE_Input!X44*LN(H524)</x:f>
        <x:v>13.349592171916903</x:v>
      </x:c>
      <x:c r="K524" s="18" t="n">
        <x:f>ACE_Input!U44</x:f>
        <x:v>300</x:v>
      </x:c>
      <x:c r="L524" s="18" t="n">
        <x:f>K524*ACE_Input!V44</x:f>
        <x:v>75</x:v>
      </x:c>
    </x:row>
    <x:row r="525">
      <x:c r="A525" t="n">
        <x:f>5</x:f>
        <x:v>5</x:v>
      </x:c>
      <x:c r="B525" t="n">
        <x:f>ACE_Input!A45</x:f>
        <x:v>40</x:v>
      </x:c>
      <x:c r="C525" s="18" t="n">
        <x:f>MOD(Settings!$B$17*(C524),Settings!$B$18)</x:f>
        <x:v>1716362853</x:v>
      </x:c>
      <x:c r="D525" s="18" t="n">
        <x:f>MAX(C525,1)/Settings!$B$18</x:f>
        <x:v>0.7992437359873409</x:v>
      </x:c>
      <x:c r="E525" s="18" t="n">
        <x:f>F525-F524</x:f>
        <x:v>5</x:v>
      </x:c>
      <x:c r="F525" s="18" t="n">
        <x:f>ACE_Input!D45</x:f>
        <x:v>328</x:v>
      </x:c>
      <x:c r="G525" s="18" t="n">
        <x:f>MOD(Settings!$B$17*(G524),Settings!$B$18)</x:f>
        <x:v>548222757</x:v>
      </x:c>
      <x:c r="H525" s="18" t="n">
        <x:f>MAX(G525,1)/Settings!$B$18</x:f>
        <x:v>0.2552861148748948</x:v>
      </x:c>
      <x:c r="I525" s="18" t="n">
        <x:f>-ACE_Input!W45*LN(H525)</x:f>
        <x:v>5.461481374797901</x:v>
      </x:c>
      <x:c r="J525" s="18" t="n">
        <x:f>-ACE_Input!X45*LN(H525)</x:f>
        <x:v>16.384444124393703</x:v>
      </x:c>
      <x:c r="K525" s="18" t="n">
        <x:f>ACE_Input!U45</x:f>
        <x:v>300</x:v>
      </x:c>
      <x:c r="L525" s="18" t="n">
        <x:f>K525*ACE_Input!V45</x:f>
        <x:v>75</x:v>
      </x:c>
    </x:row>
    <x:row r="526">
      <x:c r="A526" t="n">
        <x:f>5</x:f>
        <x:v>5</x:v>
      </x:c>
      <x:c r="B526" t="n">
        <x:f>ACE_Input!A46</x:f>
        <x:v>41</x:v>
      </x:c>
      <x:c r="C526" s="18" t="n">
        <x:f>MOD(Settings!$B$17*(C525),Settings!$B$18)</x:f>
        <x:v>1910123867</x:v>
      </x:c>
      <x:c r="D526" s="18" t="n">
        <x:f>MAX(C526,1)/Settings!$B$18</x:f>
        <x:v>0.889470739238649</x:v>
      </x:c>
      <x:c r="E526" s="18" t="n">
        <x:f>F526-F525</x:f>
        <x:v>5</x:v>
      </x:c>
      <x:c r="F526" s="18" t="n">
        <x:f>ACE_Input!D46</x:f>
        <x:v>333</x:v>
      </x:c>
      <x:c r="G526" s="18" t="n">
        <x:f>MOD(Settings!$B$17*(G525),Settings!$B$18)</x:f>
        <x:v>1275031269</x:v>
      </x:c>
      <x:c r="H526" s="18" t="n">
        <x:f>MAX(G526,1)/Settings!$B$18</x:f>
        <x:v>0.5937327023566387</x:v>
      </x:c>
      <x:c r="I526" s="18" t="n">
        <x:f>-ACE_Input!W46*LN(H526)</x:f>
        <x:v>2.0853042277227445</x:v>
      </x:c>
      <x:c r="J526" s="18" t="n">
        <x:f>-ACE_Input!X46*LN(H526)</x:f>
        <x:v>6.2559126831682335</x:v>
      </x:c>
      <x:c r="K526" s="18" t="n">
        <x:f>ACE_Input!U46</x:f>
        <x:v>300</x:v>
      </x:c>
      <x:c r="L526" s="18" t="n">
        <x:f>K526*ACE_Input!V46</x:f>
        <x:v>75</x:v>
      </x:c>
    </x:row>
    <x:row r="527">
      <x:c r="A527" t="n">
        <x:f>5</x:f>
        <x:v>5</x:v>
      </x:c>
      <x:c r="B527" t="n">
        <x:f>ACE_Input!A47</x:f>
        <x:v>42</x:v>
      </x:c>
      <x:c r="C527" s="18" t="n">
        <x:f>MOD(Settings!$B$17*(C526),Settings!$B$18)</x:f>
        <x:v>718793666</x:v>
      </x:c>
      <x:c r="D527" s="18" t="n">
        <x:f>MAX(C527,1)/Settings!$B$18</x:f>
        <x:v>0.3347143839740727</x:v>
      </x:c>
      <x:c r="E527" s="18" t="n">
        <x:f>F527-F526</x:f>
        <x:v>5</x:v>
      </x:c>
      <x:c r="F527" s="18" t="n">
        <x:f>ACE_Input!D47</x:f>
        <x:v>338</x:v>
      </x:c>
      <x:c r="G527" s="18" t="n">
        <x:f>MOD(Settings!$B$17*(G526),Settings!$B$18)</x:f>
        <x:v>1858708317</x:v>
      </x:c>
      <x:c r="H527" s="18" t="n">
        <x:f>MAX(G527,1)/Settings!$B$18</x:f>
        <x:v>0.8655285080268647</x:v>
      </x:c>
      <x:c r="I527" s="18" t="n">
        <x:f>-ACE_Input!W47*LN(H527)</x:f>
        <x:v>0.5776598667650606</x:v>
      </x:c>
      <x:c r="J527" s="18" t="n">
        <x:f>-ACE_Input!X47*LN(H527)</x:f>
        <x:v>1.7329796002951818</x:v>
      </x:c>
      <x:c r="K527" s="18" t="n">
        <x:f>ACE_Input!U47</x:f>
        <x:v>300</x:v>
      </x:c>
      <x:c r="L527" s="18" t="n">
        <x:f>K527*ACE_Input!V47</x:f>
        <x:v>75</x:v>
      </x:c>
    </x:row>
    <x:row r="528">
      <x:c r="A528" t="n">
        <x:f>5</x:f>
        <x:v>5</x:v>
      </x:c>
      <x:c r="B528" t="n">
        <x:f>ACE_Input!A48</x:f>
        <x:v>43</x:v>
      </x:c>
      <x:c r="C528" s="18" t="n">
        <x:f>MOD(Settings!$B$17*(C527),Settings!$B$18)</x:f>
        <x:v>1169630087</x:v>
      </x:c>
      <x:c r="D528" s="18" t="n">
        <x:f>MAX(C528,1)/Settings!$B$18</x:f>
        <x:v>0.5446514522399062</x:v>
      </x:c>
      <x:c r="E528" s="18" t="n">
        <x:f>F528-F527</x:f>
        <x:v>5</x:v>
      </x:c>
      <x:c r="F528" s="18" t="n">
        <x:f>ACE_Input!D48</x:f>
        <x:v>343</x:v>
      </x:c>
      <x:c r="G528" s="18" t="n">
        <x:f>MOD(Settings!$B$17*(G527),Settings!$B$18)</x:f>
        <x:v>2013554557</x:v>
      </x:c>
      <x:c r="H528" s="18" t="n">
        <x:f>MAX(G528,1)/Settings!$B$18</x:f>
        <x:v>0.9376344075136047</x:v>
      </x:c>
      <x:c r="I528" s="18" t="n">
        <x:f>-ACE_Input!W48*LN(H528)</x:f>
        <x:v>0.2575806535970844</x:v>
      </x:c>
      <x:c r="J528" s="18" t="n">
        <x:f>-ACE_Input!X48*LN(H528)</x:f>
        <x:v>0.7727419607912531</x:v>
      </x:c>
      <x:c r="K528" s="18" t="n">
        <x:f>ACE_Input!U48</x:f>
        <x:v>300</x:v>
      </x:c>
      <x:c r="L528" s="18" t="n">
        <x:f>K528*ACE_Input!V48</x:f>
        <x:v>75</x:v>
      </x:c>
    </x:row>
    <x:row r="529">
      <x:c r="A529" t="n">
        <x:f>5</x:f>
        <x:v>5</x:v>
      </x:c>
      <x:c r="B529" t="n">
        <x:f>ACE_Input!A49</x:f>
        <x:v>44</x:v>
      </x:c>
      <x:c r="C529" s="18" t="n">
        <x:f>MOD(Settings!$B$17*(C528),Settings!$B$18)</x:f>
        <x:v>2055051218</x:v>
      </x:c>
      <x:c r="D529" s="18" t="n">
        <x:f>MAX(C529,1)/Settings!$B$18</x:f>
        <x:v>0.9569577961028357</x:v>
      </x:c>
      <x:c r="E529" s="18" t="n">
        <x:f>F529-F528</x:f>
        <x:v>5</x:v>
      </x:c>
      <x:c r="F529" s="18" t="n">
        <x:f>ACE_Input!D49</x:f>
        <x:v>348</x:v>
      </x:c>
      <x:c r="G529" s="18" t="n">
        <x:f>MOD(Settings!$B$17*(G528),Settings!$B$18)</x:f>
        <x:v>1764130073</x:v>
      </x:c>
      <x:c r="H529" s="18" t="n">
        <x:f>MAX(G529,1)/Settings!$B$18</x:f>
        <x:v>0.8214870811540108</x:v>
      </x:c>
      <x:c r="I529" s="18" t="n">
        <x:f>-ACE_Input!W49*LN(H529)</x:f>
        <x:v>0.7865562702070631</x:v>
      </x:c>
      <x:c r="J529" s="18" t="n">
        <x:f>-ACE_Input!X49*LN(H529)</x:f>
        <x:v>2.3596688106211894</x:v>
      </x:c>
      <x:c r="K529" s="18" t="n">
        <x:f>ACE_Input!U49</x:f>
        <x:v>300</x:v>
      </x:c>
      <x:c r="L529" s="18" t="n">
        <x:f>K529*ACE_Input!V49</x:f>
        <x:v>75</x:v>
      </x:c>
    </x:row>
    <x:row r="530">
      <x:c r="A530" t="n">
        <x:f>5</x:f>
        <x:v>5</x:v>
      </x:c>
      <x:c r="B530" t="n">
        <x:f>ACE_Input!A50</x:f>
        <x:v>45</x:v>
      </x:c>
      <x:c r="C530" s="18" t="n">
        <x:f>MOD(Settings!$B$17*(C529),Settings!$B$18)</x:f>
        <x:v>1266326225</x:v>
      </x:c>
      <x:c r="D530" s="18" t="n">
        <x:f>MAX(C530,1)/Settings!$B$18</x:f>
        <x:v>0.5896791003596406</x:v>
      </x:c>
      <x:c r="E530" s="18" t="n">
        <x:f>F530-F529</x:f>
        <x:v>6</x:v>
      </x:c>
      <x:c r="F530" s="18" t="n">
        <x:f>ACE_Input!D50</x:f>
        <x:v>354</x:v>
      </x:c>
      <x:c r="G530" s="18" t="n">
        <x:f>MOD(Settings!$B$17*(G529),Settings!$B$18)</x:f>
        <x:v>1574906429</x:v>
      </x:c>
      <x:c r="H530" s="18" t="n">
        <x:f>MAX(G530,1)/Settings!$B$18</x:f>
        <x:v>0.733372955458878</x:v>
      </x:c>
      <x:c r="I530" s="18" t="n">
        <x:f>-ACE_Input!W50*LN(H530)</x:f>
        <x:v>1.2404035983688773</x:v>
      </x:c>
      <x:c r="J530" s="18" t="n">
        <x:f>-ACE_Input!X50*LN(H530)</x:f>
        <x:v>3.7212107951066318</x:v>
      </x:c>
      <x:c r="K530" s="18" t="n">
        <x:f>ACE_Input!U50</x:f>
        <x:v>300</x:v>
      </x:c>
      <x:c r="L530" s="18" t="n">
        <x:f>K530*ACE_Input!V50</x:f>
        <x:v>75</x:v>
      </x:c>
    </x:row>
    <x:row r="531">
      <x:c r="A531" t="n">
        <x:f>5</x:f>
        <x:v>5</x:v>
      </x:c>
      <x:c r="B531" t="n">
        <x:f>ACE_Input!A51</x:f>
        <x:v>46</x:v>
      </x:c>
      <x:c r="C531" s="18" t="n">
        <x:f>MOD(Settings!$B$17*(C530),Settings!$B$18)</x:f>
        <x:v>1581921805</x:v>
      </x:c>
      <x:c r="D531" s="18" t="n">
        <x:f>MAX(C531,1)/Settings!$B$18</x:f>
        <x:v>0.7366397444795071</x:v>
      </x:c>
      <x:c r="E531" s="18" t="n">
        <x:f>F531-F530</x:f>
        <x:v>5</x:v>
      </x:c>
      <x:c r="F531" s="18" t="n">
        <x:f>ACE_Input!D51</x:f>
        <x:v>359</x:v>
      </x:c>
      <x:c r="G531" s="18" t="n">
        <x:f>MOD(Settings!$B$17*(G530),Settings!$B$18)</x:f>
        <x:v>1716402928</x:v>
      </x:c>
      <x:c r="H531" s="18" t="n">
        <x:f>MAX(G531,1)/Settings!$B$18</x:f>
        <x:v>0.7992623973634384</x:v>
      </x:c>
      <x:c r="I531" s="18" t="n">
        <x:f>-ACE_Input!W51*LN(H531)</x:f>
        <x:v>0.8962639196655726</x:v>
      </x:c>
      <x:c r="J531" s="18" t="n">
        <x:f>-ACE_Input!X51*LN(H531)</x:f>
        <x:v>2.688791758996718</x:v>
      </x:c>
      <x:c r="K531" s="18" t="n">
        <x:f>ACE_Input!U51</x:f>
        <x:v>300</x:v>
      </x:c>
      <x:c r="L531" s="18" t="n">
        <x:f>K531*ACE_Input!V51</x:f>
        <x:v>75</x:v>
      </x:c>
    </x:row>
    <x:row r="532">
      <x:c r="A532" t="n">
        <x:f>5</x:f>
        <x:v>5</x:v>
      </x:c>
      <x:c r="B532" t="n">
        <x:f>ACE_Input!A52</x:f>
        <x:v>47</x:v>
      </x:c>
      <x:c r="C532" s="18" t="n">
        <x:f>MOD(Settings!$B$17*(C531),Settings!$B$18)</x:f>
        <x:v>1512226775</x:v>
      </x:c>
      <x:c r="D532" s="18" t="n">
        <x:f>MAX(C532,1)/Settings!$B$18</x:f>
        <x:v>0.7041854670756429</x:v>
      </x:c>
      <x:c r="E532" s="18" t="n">
        <x:f>F532-F531</x:f>
        <x:v>5</x:v>
      </x:c>
      <x:c r="F532" s="18" t="n">
        <x:f>ACE_Input!D52</x:f>
        <x:v>364</x:v>
      </x:c>
      <x:c r="G532" s="18" t="n">
        <x:f>MOD(Settings!$B$17*(G531),Settings!$B$18)</x:f>
        <x:v>436180745</x:v>
      </x:c>
      <x:c r="H532" s="18" t="n">
        <x:f>MAX(G532,1)/Settings!$B$18</x:f>
        <x:v>0.20311248731013037</x:v>
      </x:c>
      <x:c r="I532" s="18" t="n">
        <x:f>-ACE_Input!W52*LN(H532)</x:f>
        <x:v>6.375981314921174</x:v>
      </x:c>
      <x:c r="J532" s="18" t="n">
        <x:f>-ACE_Input!X52*LN(H532)</x:f>
        <x:v>19.127943944763523</x:v>
      </x:c>
      <x:c r="K532" s="18" t="n">
        <x:f>ACE_Input!U52</x:f>
        <x:v>300</x:v>
      </x:c>
      <x:c r="L532" s="18" t="n">
        <x:f>K532*ACE_Input!V52</x:f>
        <x:v>75</x:v>
      </x:c>
    </x:row>
    <x:row r="533">
      <x:c r="A533" t="n">
        <x:f>5</x:f>
        <x:v>5</x:v>
      </x:c>
      <x:c r="B533" t="n">
        <x:f>ACE_Input!A53</x:f>
        <x:v>48</x:v>
      </x:c>
      <x:c r="C533" s="18" t="n">
        <x:f>MOD(Settings!$B$17*(C532),Settings!$B$18)</x:f>
        <x:v>526445180</x:v>
      </x:c>
      <x:c r="D533" s="18" t="n">
        <x:f>MAX(C533,1)/Settings!$B$18</x:f>
        <x:v>0.2451451403299091</x:v>
      </x:c>
      <x:c r="E533" s="18" t="n">
        <x:f>F533-F532</x:f>
        <x:v>5</x:v>
      </x:c>
      <x:c r="F533" s="18" t="n">
        <x:f>ACE_Input!D53</x:f>
        <x:v>369</x:v>
      </x:c>
      <x:c r="G533" s="18" t="n">
        <x:f>MOD(Settings!$B$17*(G532),Settings!$B$18)</x:f>
        <x:v>1528094004</x:v>
      </x:c>
      <x:c r="H533" s="18" t="n">
        <x:f>MAX(G533,1)/Settings!$B$18</x:f>
        <x:v>0.7115742213612303</x:v>
      </x:c>
      <x:c r="I533" s="18" t="n">
        <x:f>-ACE_Input!W53*LN(H533)</x:f>
        <x:v>1.3611022006073221</x:v>
      </x:c>
      <x:c r="J533" s="18" t="n">
        <x:f>-ACE_Input!X53*LN(H533)</x:f>
        <x:v>4.083306601821967</x:v>
      </x:c>
      <x:c r="K533" s="18" t="n">
        <x:f>ACE_Input!U53</x:f>
        <x:v>300</x:v>
      </x:c>
      <x:c r="L533" s="18" t="n">
        <x:f>K533*ACE_Input!V53</x:f>
        <x:v>75</x:v>
      </x:c>
    </x:row>
    <x:row r="534">
      <x:c r="A534" t="n">
        <x:f>5</x:f>
        <x:v>5</x:v>
      </x:c>
      <x:c r="B534" t="n">
        <x:f>ACE_Input!A54</x:f>
        <x:v>49</x:v>
      </x:c>
      <x:c r="C534" s="18" t="n">
        <x:f>MOD(Settings!$B$17*(C533),Settings!$B$18)</x:f>
        <x:v>331514620</x:v>
      </x:c>
      <x:c r="D534" s="18" t="n">
        <x:f>MAX(C534,1)/Settings!$B$18</x:f>
        <x:v>0.15437352478242178</x:v>
      </x:c>
      <x:c r="E534" s="18" t="n">
        <x:f>F534-F533</x:f>
        <x:v>5</x:v>
      </x:c>
      <x:c r="F534" s="18" t="n">
        <x:f>ACE_Input!D54</x:f>
        <x:v>374</x:v>
      </x:c>
      <x:c r="G534" s="18" t="n">
        <x:f>MOD(Settings!$B$17*(G533),Settings!$B$18)</x:f>
        <x:v>918990755</x:v>
      </x:c>
      <x:c r="H534" s="18" t="n">
        <x:f>MAX(G534,1)/Settings!$B$18</x:f>
        <x:v>0.4279384181964856</x:v>
      </x:c>
      <x:c r="I534" s="18" t="n">
        <x:f>-ACE_Input!W54*LN(H534)</x:f>
        <x:v>3.3951039058837726</x:v>
      </x:c>
      <x:c r="J534" s="18" t="n">
        <x:f>-ACE_Input!X54*LN(H534)</x:f>
        <x:v>10.185311717651318</x:v>
      </x:c>
      <x:c r="K534" s="18" t="n">
        <x:f>ACE_Input!U54</x:f>
        <x:v>300</x:v>
      </x:c>
      <x:c r="L534" s="18" t="n">
        <x:f>K534*ACE_Input!V54</x:f>
        <x:v>75</x:v>
      </x:c>
    </x:row>
    <x:row r="535">
      <x:c r="A535" t="n">
        <x:f>5</x:f>
        <x:v>5</x:v>
      </x:c>
      <x:c r="B535" t="n">
        <x:f>ACE_Input!A55</x:f>
        <x:v>50</x:v>
      </x:c>
      <x:c r="C535" s="18" t="n">
        <x:f>MOD(Settings!$B$17*(C534),Settings!$B$18)</x:f>
        <x:v>1193638022</x:v>
      </x:c>
      <x:c r="D535" s="18" t="n">
        <x:f>MAX(C535,1)/Settings!$B$18</x:f>
        <x:v>0.5558310181628126</x:v>
      </x:c>
      <x:c r="E535" s="18" t="n">
        <x:f>F535-F534</x:f>
        <x:v>5</x:v>
      </x:c>
      <x:c r="F535" s="18" t="n">
        <x:f>ACE_Input!D55</x:f>
        <x:v>379</x:v>
      </x:c>
      <x:c r="G535" s="18" t="n">
        <x:f>MOD(Settings!$B$17*(G534),Settings!$B$18)</x:f>
        <x:v>775230061</x:v>
      </x:c>
      <x:c r="H535" s="18" t="n">
        <x:f>MAX(G535,1)/Settings!$B$18</x:f>
        <x:v>0.36099462833301843</x:v>
      </x:c>
      <x:c r="I535" s="18" t="n">
        <x:f>-ACE_Input!W55*LN(H535)</x:f>
        <x:v>4.075568802895607</x:v>
      </x:c>
      <x:c r="J535" s="18" t="n">
        <x:f>-ACE_Input!X55*LN(H535)</x:f>
        <x:v>12.226706408686823</x:v>
      </x:c>
      <x:c r="K535" s="18" t="n">
        <x:f>ACE_Input!U55</x:f>
        <x:v>300</x:v>
      </x:c>
      <x:c r="L535" s="18" t="n">
        <x:f>K535*ACE_Input!V55</x:f>
        <x:v>75</x:v>
      </x:c>
    </x:row>
    <x:row r="536">
      <x:c r="A536" t="n">
        <x:f>5</x:f>
        <x:v>5</x:v>
      </x:c>
      <x:c r="B536" t="n">
        <x:f>ACE_Input!A56</x:f>
        <x:v>51</x:v>
      </x:c>
      <x:c r="C536" s="18" t="n">
        <x:f>MOD(Settings!$B$17*(C535),Settings!$B$18)</x:f>
        <x:v>1829489127</x:v>
      </x:c>
      <x:c r="D536" s="18" t="n">
        <x:f>MAX(C536,1)/Settings!$B$18</x:f>
        <x:v>0.8519222623910393</x:v>
      </x:c>
      <x:c r="E536" s="18" t="n">
        <x:f>F536-F535</x:f>
        <x:v>5</x:v>
      </x:c>
      <x:c r="F536" s="18" t="n">
        <x:f>ACE_Input!D56</x:f>
        <x:v>384</x:v>
      </x:c>
      <x:c r="G536" s="18" t="n">
        <x:f>MOD(Settings!$B$17*(G535),Settings!$B$18)</x:f>
        <x:v>508348878</x:v>
      </x:c>
      <x:c r="H536" s="18" t="n">
        <x:f>MAX(G536,1)/Settings!$B$18</x:f>
        <x:v>0.2367183930411555</x:v>
      </x:c>
      <x:c r="I536" s="18" t="n">
        <x:f>-ACE_Input!W56*LN(H536)</x:f>
        <x:v>5.763536237401538</x:v>
      </x:c>
      <x:c r="J536" s="18" t="n">
        <x:f>-ACE_Input!X56*LN(H536)</x:f>
        <x:v>17.290608712204612</x:v>
      </x:c>
      <x:c r="K536" s="18" t="n">
        <x:f>ACE_Input!U56</x:f>
        <x:v>300</x:v>
      </x:c>
      <x:c r="L536" s="18" t="n">
        <x:f>K536*ACE_Input!V56</x:f>
        <x:v>75</x:v>
      </x:c>
    </x:row>
    <x:row r="537">
      <x:c r="A537" t="n">
        <x:f>5</x:f>
        <x:v>5</x:v>
      </x:c>
      <x:c r="B537" t="n">
        <x:f>ACE_Input!A57</x:f>
        <x:v>52</x:v>
      </x:c>
      <x:c r="C537" s="18" t="n">
        <x:f>MOD(Settings!$B$17*(C536),Settings!$B$18)</x:f>
        <x:v>552899743</x:v>
      </x:c>
      <x:c r="D537" s="18" t="n">
        <x:f>MAX(C537,1)/Settings!$B$18</x:f>
        <x:v>0.25746400619738924</x:v>
      </x:c>
      <x:c r="E537" s="18" t="n">
        <x:f>F537-F536</x:f>
        <x:v>5</x:v>
      </x:c>
      <x:c r="F537" s="18" t="n">
        <x:f>ACE_Input!D57</x:f>
        <x:v>389</x:v>
      </x:c>
      <x:c r="G537" s="18" t="n">
        <x:f>MOD(Settings!$B$17*(G536),Settings!$B$18)</x:f>
        <x:v>1129644780</x:v>
      </x:c>
      <x:c r="H537" s="18" t="n">
        <x:f>MAX(G537,1)/Settings!$B$18</x:f>
        <x:v>0.5260318427002205</x:v>
      </x:c>
      <x:c r="I537" s="18" t="n">
        <x:f>-ACE_Input!W57*LN(H537)</x:f>
        <x:v>2.5695741224954163</x:v>
      </x:c>
      <x:c r="J537" s="18" t="n">
        <x:f>-ACE_Input!X57*LN(H537)</x:f>
        <x:v>7.708722367486249</x:v>
      </x:c>
      <x:c r="K537" s="18" t="n">
        <x:f>ACE_Input!U57</x:f>
        <x:v>300</x:v>
      </x:c>
      <x:c r="L537" s="18" t="n">
        <x:f>K537*ACE_Input!V57</x:f>
        <x:v>75</x:v>
      </x:c>
    </x:row>
    <x:row r="538">
      <x:c r="A538" t="n">
        <x:f>5</x:f>
        <x:v>5</x:v>
      </x:c>
      <x:c r="B538" t="n">
        <x:f>ACE_Input!A58</x:f>
        <x:v>53</x:v>
      </x:c>
      <x:c r="C538" s="18" t="n">
        <x:f>MOD(Settings!$B$17*(C537),Settings!$B$18)</x:f>
        <x:v>424240032</x:v>
      </x:c>
      <x:c r="D538" s="18" t="n">
        <x:f>MAX(C538,1)/Settings!$B$18</x:f>
        <x:v>0.19755215952058888</x:v>
      </x:c>
      <x:c r="E538" s="18" t="n">
        <x:f>F538-F537</x:f>
        <x:v>5</x:v>
      </x:c>
      <x:c r="F538" s="18" t="n">
        <x:f>ACE_Input!D58</x:f>
        <x:v>394</x:v>
      </x:c>
      <x:c r="G538" s="18" t="n">
        <x:f>MOD(Settings!$B$17*(G537),Settings!$B$18)</x:f>
        <x:v>36894333</x:v>
      </x:c>
      <x:c r="H538" s="18" t="n">
        <x:f>MAX(G538,1)/Settings!$B$18</x:f>
        <x:v>0.01718026260714059</x:v>
      </x:c>
      <x:c r="I538" s="18" t="n">
        <x:f>-ACE_Input!W58*LN(H538)</x:f>
        <x:v>16.255976307647405</x:v>
      </x:c>
      <x:c r="J538" s="18" t="n">
        <x:f>-ACE_Input!X58*LN(H538)</x:f>
        <x:v>48.76792892294222</x:v>
      </x:c>
      <x:c r="K538" s="18" t="n">
        <x:f>ACE_Input!U58</x:f>
        <x:v>300</x:v>
      </x:c>
      <x:c r="L538" s="18" t="n">
        <x:f>K538*ACE_Input!V58</x:f>
        <x:v>75</x:v>
      </x:c>
    </x:row>
    <x:row r="539">
      <x:c r="A539" t="n">
        <x:f>5</x:f>
        <x:v>5</x:v>
      </x:c>
      <x:c r="B539" t="n">
        <x:f>ACE_Input!A59</x:f>
        <x:v>54</x:v>
      </x:c>
      <x:c r="C539" s="18" t="n">
        <x:f>MOD(Settings!$B$17*(C538),Settings!$B$18)</x:f>
        <x:v>556509784</x:v>
      </x:c>
      <x:c r="D539" s="18" t="n">
        <x:f>MAX(C539,1)/Settings!$B$18</x:f>
        <x:v>0.2591450625374657</x:v>
      </x:c>
      <x:c r="E539" s="18" t="n">
        <x:f>F539-F538</x:f>
        <x:v>5</x:v>
      </x:c>
      <x:c r="F539" s="18" t="n">
        <x:f>ACE_Input!D59</x:f>
        <x:v>399</x:v>
      </x:c>
      <x:c r="G539" s="18" t="n">
        <x:f>MOD(Settings!$B$17*(G538),Settings!$B$18)</x:f>
        <x:v>1607764395</x:v>
      </x:c>
      <x:c r="H539" s="18" t="n">
        <x:f>MAX(G539,1)/Settings!$B$18</x:f>
        <x:v>0.7486736382118769</x:v>
      </x:c>
      <x:c r="I539" s="18" t="n">
        <x:f>-ACE_Input!W59*LN(H539)</x:f>
        <x:v>1.1578084817881038</x:v>
      </x:c>
      <x:c r="J539" s="18" t="n">
        <x:f>-ACE_Input!X59*LN(H539)</x:f>
        <x:v>3.4734254453643114</x:v>
      </x:c>
      <x:c r="K539" s="18" t="n">
        <x:f>ACE_Input!U59</x:f>
        <x:v>300</x:v>
      </x:c>
      <x:c r="L539" s="18" t="n">
        <x:f>K539*ACE_Input!V59</x:f>
        <x:v>75</x:v>
      </x:c>
    </x:row>
    <x:row r="540">
      <x:c r="A540" t="n">
        <x:f>5</x:f>
        <x:v>5</x:v>
      </x:c>
      <x:c r="B540" t="n">
        <x:f>ACE_Input!A60</x:f>
        <x:v>55</x:v>
      </x:c>
      <x:c r="C540" s="18" t="n">
        <x:f>MOD(Settings!$B$17*(C539),Settings!$B$18)</x:f>
        <x:v>968657003</x:v>
      </x:c>
      <x:c r="D540" s="18" t="n">
        <x:f>MAX(C540,1)/Settings!$B$18</x:f>
        <x:v>0.45106606718668063</x:v>
      </x:c>
      <x:c r="E540" s="18" t="n">
        <x:f>F540-F539</x:f>
        <x:v>5</x:v>
      </x:c>
      <x:c r="F540" s="18" t="n">
        <x:f>ACE_Input!D60</x:f>
        <x:v>404</x:v>
      </x:c>
      <x:c r="G540" s="18" t="n">
        <x:f>MOD(Settings!$B$17*(G539),Settings!$B$18)</x:f>
        <x:v>2056940211</x:v>
      </x:c>
      <x:c r="H540" s="18" t="n">
        <x:f>MAX(G540,1)/Settings!$B$18</x:f>
        <x:v>0.9578374270153406</x:v>
      </x:c>
      <x:c r="I540" s="18" t="n">
        <x:f>-ACE_Input!W60*LN(H540)</x:f>
        <x:v>0.1723088632541691</x:v>
      </x:c>
      <x:c r="J540" s="18" t="n">
        <x:f>-ACE_Input!X60*LN(H540)</x:f>
        <x:v>0.5169265897625073</x:v>
      </x:c>
      <x:c r="K540" s="18" t="n">
        <x:f>ACE_Input!U60</x:f>
        <x:v>300</x:v>
      </x:c>
      <x:c r="L540" s="18" t="n">
        <x:f>K540*ACE_Input!V60</x:f>
        <x:v>75</x:v>
      </x:c>
    </x:row>
    <x:row r="541">
      <x:c r="A541" t="n">
        <x:f>5</x:f>
        <x:v>5</x:v>
      </x:c>
      <x:c r="B541" t="n">
        <x:f>ACE_Input!A61</x:f>
        <x:v>56</x:v>
      </x:c>
      <x:c r="C541" s="18" t="n">
        <x:f>MOD(Settings!$B$17*(C540),Settings!$B$18)</x:f>
        <x:v>144721514</x:v>
      </x:c>
      <x:c r="D541" s="18" t="n">
        <x:f>MAX(C541,1)/Settings!$B$18</x:f>
        <x:v>0.06739120654174649</x:v>
      </x:c>
      <x:c r="E541" s="18" t="n">
        <x:f>F541-F540</x:f>
        <x:v>5</x:v>
      </x:c>
      <x:c r="F541" s="18" t="n">
        <x:f>ACE_Input!D61</x:f>
        <x:v>409</x:v>
      </x:c>
      <x:c r="G541" s="18" t="n">
        <x:f>MOD(Settings!$B$17*(G540),Settings!$B$18)</x:f>
        <x:v>802376871</x:v>
      </x:c>
      <x:c r="H541" s="18" t="n">
        <x:f>MAX(G541,1)/Settings!$B$18</x:f>
        <x:v>0.3736358468298036</x:v>
      </x:c>
      <x:c r="I541" s="18" t="n">
        <x:f>-ACE_Input!W61*LN(H541)</x:f>
        <x:v>3.9378945098870326</x:v>
      </x:c>
      <x:c r="J541" s="18" t="n">
        <x:f>-ACE_Input!X61*LN(H541)</x:f>
        <x:v>11.813683529661098</x:v>
      </x:c>
      <x:c r="K541" s="18" t="n">
        <x:f>ACE_Input!U61</x:f>
        <x:v>300</x:v>
      </x:c>
      <x:c r="L541" s="18" t="n">
        <x:f>K541*ACE_Input!V61</x:f>
        <x:v>75</x:v>
      </x:c>
    </x:row>
    <x:row r="542">
      <x:c r="A542" t="n">
        <x:f>5</x:f>
        <x:v>5</x:v>
      </x:c>
      <x:c r="B542" t="n">
        <x:f>ACE_Input!A62</x:f>
        <x:v>57</x:v>
      </x:c>
      <x:c r="C542" s="18" t="n">
        <x:f>MOD(Settings!$B$17*(C541),Settings!$B$18)</x:f>
        <x:v>1382997394</x:v>
      </x:c>
      <x:c r="D542" s="18" t="n">
        <x:f>MAX(C542,1)/Settings!$B$18</x:f>
        <x:v>0.6440083471331784</x:v>
      </x:c>
      <x:c r="E542" s="18" t="n">
        <x:f>F542-F541</x:f>
        <x:v>5</x:v>
      </x:c>
      <x:c r="F542" s="18" t="n">
        <x:f>ACE_Input!D62</x:f>
        <x:v>414</x:v>
      </x:c>
      <x:c r="G542" s="18" t="n">
        <x:f>MOD(Settings!$B$17*(G541),Settings!$B$18)</x:f>
        <x:v>1498251384</x:v>
      </x:c>
      <x:c r="H542" s="18" t="n">
        <x:f>MAX(G542,1)/Settings!$B$18</x:f>
        <x:v>0.6976776685089234</x:v>
      </x:c>
      <x:c r="I542" s="18" t="n">
        <x:f>-ACE_Input!W62*LN(H542)</x:f>
        <x:v>1.4399923033845312</x:v>
      </x:c>
      <x:c r="J542" s="18" t="n">
        <x:f>-ACE_Input!X62*LN(H542)</x:f>
        <x:v>4.319976910153594</x:v>
      </x:c>
      <x:c r="K542" s="18" t="n">
        <x:f>ACE_Input!U62</x:f>
        <x:v>300</x:v>
      </x:c>
      <x:c r="L542" s="18" t="n">
        <x:f>K542*ACE_Input!V62</x:f>
        <x:v>75</x:v>
      </x:c>
    </x:row>
    <x:row r="543">
      <x:c r="A543" t="n">
        <x:f>5</x:f>
        <x:v>5</x:v>
      </x:c>
      <x:c r="B543" t="n">
        <x:f>ACE_Input!A63</x:f>
        <x:v>58</x:v>
      </x:c>
      <x:c r="C543" s="18" t="n">
        <x:f>MOD(Settings!$B$17*(C542),Settings!$B$18)</x:f>
        <x:v>1821689477</x:v>
      </x:c>
      <x:c r="D543" s="18" t="n">
        <x:f>MAX(C543,1)/Settings!$B$18</x:f>
        <x:v>0.8482902673297982</x:v>
      </x:c>
      <x:c r="E543" s="18" t="n">
        <x:f>F543-F542</x:f>
        <x:v>5</x:v>
      </x:c>
      <x:c r="F543" s="18" t="n">
        <x:f>ACE_Input!D63</x:f>
        <x:v>419</x:v>
      </x:c>
      <x:c r="G543" s="18" t="n">
        <x:f>MOD(Settings!$B$17*(G542),Settings!$B$18)</x:f>
        <x:v>1865249813</x:v>
      </x:c>
      <x:c r="H543" s="18" t="n">
        <x:f>MAX(G543,1)/Settings!$B$18</x:f>
        <x:v>0.8685746294765615</x:v>
      </x:c>
      <x:c r="I543" s="18" t="n">
        <x:f>-ACE_Input!W63*LN(H543)</x:f>
        <x:v>0.5636070713256321</x:v>
      </x:c>
      <x:c r="J543" s="18" t="n">
        <x:f>-ACE_Input!X63*LN(H543)</x:f>
        <x:v>1.6908212139768963</x:v>
      </x:c>
      <x:c r="K543" s="18" t="n">
        <x:f>ACE_Input!U63</x:f>
        <x:v>300</x:v>
      </x:c>
      <x:c r="L543" s="18" t="n">
        <x:f>K543*ACE_Input!V63</x:f>
        <x:v>75</x:v>
      </x:c>
    </x:row>
    <x:row r="544">
      <x:c r="A544" t="n">
        <x:f>5</x:f>
        <x:v>5</x:v>
      </x:c>
      <x:c r="B544" t="n">
        <x:f>ACE_Input!A64</x:f>
        <x:v>59</x:v>
      </x:c>
      <x:c r="C544" s="18" t="n">
        <x:f>MOD(Settings!$B$17*(C543),Settings!$B$18)</x:f>
        <x:v>460684660</x:v>
      </x:c>
      <x:c r="D544" s="18" t="n">
        <x:f>MAX(C544,1)/Settings!$B$18</x:f>
        <x:v>0.21452301191842324</x:v>
      </x:c>
      <x:c r="E544" s="18" t="n">
        <x:f>F544-F543</x:f>
        <x:v>5</x:v>
      </x:c>
      <x:c r="F544" s="18" t="n">
        <x:f>ACE_Input!D64</x:f>
        <x:v>424</x:v>
      </x:c>
      <x:c r="G544" s="18" t="n">
        <x:f>MOD(Settings!$B$17*(G543),Settings!$B$18)</x:f>
        <x:v>287328185</x:v>
      </x:c>
      <x:c r="H544" s="18" t="n">
        <x:f>MAX(G544,1)/Settings!$B$18</x:f>
        <x:v>0.1337976125692006</x:v>
      </x:c>
      <x:c r="I544" s="18" t="n">
        <x:f>-ACE_Input!W64*LN(H544)</x:f>
        <x:v>8.045707898906876</x:v>
      </x:c>
      <x:c r="J544" s="18" t="n">
        <x:f>-ACE_Input!X64*LN(H544)</x:f>
        <x:v>24.13712369672063</x:v>
      </x:c>
      <x:c r="K544" s="18" t="n">
        <x:f>ACE_Input!U64</x:f>
        <x:v>300</x:v>
      </x:c>
      <x:c r="L544" s="18" t="n">
        <x:f>K544*ACE_Input!V64</x:f>
        <x:v>75</x:v>
      </x:c>
    </x:row>
    <x:row r="545">
      <x:c r="A545" t="n">
        <x:f>5</x:f>
        <x:v>5</x:v>
      </x:c>
      <x:c r="B545" t="n">
        <x:f>ACE_Input!A65</x:f>
        <x:v>60</x:v>
      </x:c>
      <x:c r="C545" s="18" t="n">
        <x:f>MOD(Settings!$B$17*(C544),Settings!$B$18)</x:f>
        <x:v>1048533185</x:v>
      </x:c>
      <x:c r="D545" s="18" t="n">
        <x:f>MAX(C545,1)/Settings!$B$18</x:f>
        <x:v>0.4882613129393483</x:v>
      </x:c>
      <x:c r="E545" s="18" t="n">
        <x:f>F545-F544</x:f>
        <x:v>5</x:v>
      </x:c>
      <x:c r="F545" s="18" t="n">
        <x:f>ACE_Input!D65</x:f>
        <x:v>429</x:v>
      </x:c>
      <x:c r="G545" s="18" t="n">
        <x:f>MOD(Settings!$B$17*(G544),Settings!$B$18)</x:f>
        <x:v>1581566839</x:v>
      </x:c>
      <x:c r="H545" s="18" t="n">
        <x:f>MAX(G545,1)/Settings!$B$18</x:f>
        <x:v>0.7364744505549197</x:v>
      </x:c>
      <x:c r="I545" s="18" t="n">
        <x:f>-ACE_Input!W65*LN(H545)</x:f>
        <x:v>1.2235229361372257</x:v>
      </x:c>
      <x:c r="J545" s="18" t="n">
        <x:f>-ACE_Input!X65*LN(H545)</x:f>
        <x:v>3.6705688084116774</x:v>
      </x:c>
      <x:c r="K545" s="18" t="n">
        <x:f>ACE_Input!U65</x:f>
        <x:v>300</x:v>
      </x:c>
      <x:c r="L545" s="18" t="n">
        <x:f>K545*ACE_Input!V65</x:f>
        <x:v>75</x:v>
      </x:c>
    </x:row>
    <x:row r="546">
      <x:c r="A546" t="n">
        <x:f>5</x:f>
        <x:v>5</x:v>
      </x:c>
      <x:c r="B546" t="n">
        <x:f>ACE_Input!A66</x:f>
        <x:v>61</x:v>
      </x:c>
      <x:c r="C546" s="18" t="n">
        <x:f>MOD(Settings!$B$17*(C545),Settings!$B$18)</x:f>
        <x:v>446433013</x:v>
      </x:c>
      <x:c r="D546" s="18" t="n">
        <x:f>MAX(C546,1)/Settings!$B$18</x:f>
        <x:v>0.20788657162705743</x:v>
      </x:c>
      <x:c r="E546" s="18" t="n">
        <x:f>F546-F545</x:f>
        <x:v>5</x:v>
      </x:c>
      <x:c r="F546" s="18" t="n">
        <x:f>ACE_Input!D66</x:f>
        <x:v>434</x:v>
      </x:c>
      <x:c r="G546" s="18" t="n">
        <x:f>MOD(Settings!$B$17*(G545),Settings!$B$18)</x:f>
        <x:v>1988764154</x:v>
      </x:c>
      <x:c r="H546" s="18" t="n">
        <x:f>MAX(G546,1)/Settings!$B$18</x:f>
        <x:v>0.9260904765343715</x:v>
      </x:c>
      <x:c r="I546" s="18" t="n">
        <x:f>-ACE_Input!W66*LN(H546)</x:f>
        <x:v>0.3071333690735446</x:v>
      </x:c>
      <x:c r="J546" s="18" t="n">
        <x:f>-ACE_Input!X66*LN(H546)</x:f>
        <x:v>0.9214001072206338</x:v>
      </x:c>
      <x:c r="K546" s="18" t="n">
        <x:f>ACE_Input!U66</x:f>
        <x:v>300</x:v>
      </x:c>
      <x:c r="L546" s="18" t="n">
        <x:f>K546*ACE_Input!V66</x:f>
        <x:v>75</x:v>
      </x:c>
    </x:row>
    <x:row r="547">
      <x:c r="A547" t="n">
        <x:f>5</x:f>
        <x:v>5</x:v>
      </x:c>
      <x:c r="B547" t="n">
        <x:f>ACE_Input!A67</x:f>
        <x:v>62</x:v>
      </x:c>
      <x:c r="C547" s="18" t="n">
        <x:f>MOD(Settings!$B$17*(C546),Settings!$B$18)</x:f>
        <x:v>2039270520</x:v>
      </x:c>
      <x:c r="D547" s="18" t="n">
        <x:f>MAX(C547,1)/Settings!$B$18</x:f>
        <x:v>0.9496093359541191</x:v>
      </x:c>
      <x:c r="E547" s="18" t="n">
        <x:f>F547-F546</x:f>
        <x:v>5</x:v>
      </x:c>
      <x:c r="F547" s="18" t="n">
        <x:f>ACE_Input!D67</x:f>
        <x:v>439</x:v>
      </x:c>
      <x:c r="G547" s="18" t="n">
        <x:f>MOD(Settings!$B$17*(G546),Settings!$B$18)</x:f>
        <x:v>1723654370</x:v>
      </x:c>
      <x:c r="H547" s="18" t="n">
        <x:f>MAX(G547,1)/Settings!$B$18</x:f>
        <x:v>0.8026391131815682</x:v>
      </x:c>
      <x:c r="I547" s="18" t="n">
        <x:f>-ACE_Input!W67*LN(H547)</x:f>
        <x:v>0.8794003569693436</x:v>
      </x:c>
      <x:c r="J547" s="18" t="n">
        <x:f>-ACE_Input!X67*LN(H547)</x:f>
        <x:v>2.638201070908031</x:v>
      </x:c>
      <x:c r="K547" s="18" t="n">
        <x:f>ACE_Input!U67</x:f>
        <x:v>300</x:v>
      </x:c>
      <x:c r="L547" s="18" t="n">
        <x:f>K547*ACE_Input!V67</x:f>
        <x:v>75</x:v>
      </x:c>
    </x:row>
    <x:row r="548">
      <x:c r="A548" t="n">
        <x:f>5</x:f>
        <x:v>5</x:v>
      </x:c>
      <x:c r="B548" t="n">
        <x:f>ACE_Input!A68</x:f>
        <x:v>63</x:v>
      </x:c>
      <x:c r="C548" s="18" t="n">
        <x:f>MOD(Settings!$B$17*(C547),Settings!$B$18)</x:f>
        <x:v>180623520</x:v>
      </x:c>
      <x:c r="D548" s="18" t="n">
        <x:f>MAX(C548,1)/Settings!$B$18</x:f>
        <x:v>0.08410938088042168</x:v>
      </x:c>
      <x:c r="E548" s="18" t="n">
        <x:f>F548-F547</x:f>
        <x:v>5</x:v>
      </x:c>
      <x:c r="F548" s="18" t="n">
        <x:f>ACE_Input!D68</x:f>
        <x:v>444</x:v>
      </x:c>
      <x:c r="G548" s="18" t="n">
        <x:f>MOD(Settings!$B$17*(G547),Settings!$B$18)</x:f>
        <x:v>2052082207</x:v>
      </x:c>
      <x:c r="H548" s="18" t="n">
        <x:f>MAX(G548,1)/Settings!$B$18</x:f>
        <x:v>0.955575242617901</x:v>
      </x:c>
      <x:c r="I548" s="18" t="n">
        <x:f>-ACE_Input!W68*LN(H548)</x:f>
        <x:v>0.18176708619730786</x:v>
      </x:c>
      <x:c r="J548" s="18" t="n">
        <x:f>-ACE_Input!X68*LN(H548)</x:f>
        <x:v>0.5453012585919236</x:v>
      </x:c>
      <x:c r="K548" s="18" t="n">
        <x:f>ACE_Input!U68</x:f>
        <x:v>300</x:v>
      </x:c>
      <x:c r="L548" s="18" t="n">
        <x:f>K548*ACE_Input!V68</x:f>
        <x:v>75</x:v>
      </x:c>
    </x:row>
    <x:row r="549">
      <x:c r="A549" t="n">
        <x:f>5</x:f>
        <x:v>5</x:v>
      </x:c>
      <x:c r="B549" t="n">
        <x:f>ACE_Input!A69</x:f>
        <x:v>64</x:v>
      </x:c>
      <x:c r="C549" s="18" t="n">
        <x:f>MOD(Settings!$B$17*(C548),Settings!$B$18)</x:f>
        <x:v>1345107429</x:v>
      </x:c>
      <x:c r="D549" s="18" t="n">
        <x:f>MAX(C549,1)/Settings!$B$18</x:f>
        <x:v>0.6263644572470172</x:v>
      </x:c>
      <x:c r="E549" s="18" t="n">
        <x:f>F549-F548</x:f>
        <x:v>5</x:v>
      </x:c>
      <x:c r="F549" s="18" t="n">
        <x:f>ACE_Input!D69</x:f>
        <x:v>449</x:v>
      </x:c>
      <x:c r="G549" s="18" t="n">
        <x:f>MOD(Settings!$B$17*(G548),Settings!$B$18)</x:f>
        <x:v>758282229</x:v>
      </x:c>
      <x:c r="H549" s="18" t="n">
        <x:f>MAX(G549,1)/Settings!$B$18</x:f>
        <x:v>0.3531026790631482</x:v>
      </x:c>
      <x:c r="I549" s="18" t="n">
        <x:f>-ACE_Input!W69*LN(H549)</x:f>
        <x:v>4.163985555247715</x:v>
      </x:c>
      <x:c r="J549" s="18" t="n">
        <x:f>-ACE_Input!X69*LN(H549)</x:f>
        <x:v>12.491956665743144</x:v>
      </x:c>
      <x:c r="K549" s="18" t="n">
        <x:f>ACE_Input!U69</x:f>
        <x:v>300</x:v>
      </x:c>
      <x:c r="L549" s="18" t="n">
        <x:f>K549*ACE_Input!V69</x:f>
        <x:v>75</x:v>
      </x:c>
    </x:row>
    <x:row r="550">
      <x:c r="A550" t="n">
        <x:f>5</x:f>
        <x:v>5</x:v>
      </x:c>
      <x:c r="B550" t="n">
        <x:f>ACE_Input!A70</x:f>
        <x:v>65</x:v>
      </x:c>
      <x:c r="C550" s="18" t="n">
        <x:f>MOD(Settings!$B$17*(C549),Settings!$B$18)</x:f>
        <x:v>660207234</x:v>
      </x:c>
      <x:c r="D550" s="18" t="n">
        <x:f>MAX(C550,1)/Settings!$B$18</x:f>
        <x:v>0.3074329506174815</x:v>
      </x:c>
      <x:c r="E550" s="18" t="n">
        <x:f>F550-F549</x:f>
        <x:v>5</x:v>
      </x:c>
      <x:c r="F550" s="18" t="n">
        <x:f>ACE_Input!D70</x:f>
        <x:v>454</x:v>
      </x:c>
      <x:c r="G550" s="18" t="n">
        <x:f>MOD(Settings!$B$17*(G549),Settings!$B$18)</x:f>
        <x:v>1281461505</x:v>
      </x:c>
      <x:c r="H550" s="18" t="n">
        <x:f>MAX(G550,1)/Settings!$B$18</x:f>
        <x:v>0.5967270143314857</x:v>
      </x:c>
      <x:c r="I550" s="18" t="n">
        <x:f>-ACE_Input!W70*LN(H550)</x:f>
        <x:v>2.0651821303688034</x:v>
      </x:c>
      <x:c r="J550" s="18" t="n">
        <x:f>-ACE_Input!X70*LN(H550)</x:f>
        <x:v>6.19554639110641</x:v>
      </x:c>
      <x:c r="K550" s="18" t="n">
        <x:f>ACE_Input!U70</x:f>
        <x:v>300</x:v>
      </x:c>
      <x:c r="L550" s="18" t="n">
        <x:f>K550*ACE_Input!V70</x:f>
        <x:v>75</x:v>
      </x:c>
    </x:row>
    <x:row r="551">
      <x:c r="A551" t="n">
        <x:f>5</x:f>
        <x:v>5</x:v>
      </x:c>
      <x:c r="B551" t="n">
        <x:f>ACE_Input!A71</x:f>
        <x:v>66</x:v>
      </x:c>
      <x:c r="C551" s="18" t="n">
        <x:f>MOD(Settings!$B$17*(C550),Settings!$B$18)</x:f>
        <x:v>54977789</x:v>
      </x:c>
      <x:c r="D551" s="18" t="n">
        <x:f>MAX(C551,1)/Settings!$B$18</x:f>
        <x:v>0.025601028010994675</x:v>
      </x:c>
      <x:c r="E551" s="18" t="n">
        <x:f>F551-F550</x:f>
        <x:v>5</x:v>
      </x:c>
      <x:c r="F551" s="18" t="n">
        <x:f>ACE_Input!D71</x:f>
        <x:v>459</x:v>
      </x:c>
      <x:c r="G551" s="18" t="n">
        <x:f>MOD(Settings!$B$17*(G550),Settings!$B$18)</x:f>
        <x:v>410018772</x:v>
      </x:c>
      <x:c r="H551" s="18" t="n">
        <x:f>MAX(G551,1)/Settings!$B$18</x:f>
        <x:v>0.1909298692787671</x:v>
      </x:c>
      <x:c r="I551" s="18" t="n">
        <x:f>-ACE_Input!W71*LN(H551)</x:f>
        <x:v>6.62339637964912</x:v>
      </x:c>
      <x:c r="J551" s="18" t="n">
        <x:f>-ACE_Input!X71*LN(H551)</x:f>
        <x:v>19.87018913894736</x:v>
      </x:c>
      <x:c r="K551" s="18" t="n">
        <x:f>ACE_Input!U71</x:f>
        <x:v>300</x:v>
      </x:c>
      <x:c r="L551" s="18" t="n">
        <x:f>K551*ACE_Input!V71</x:f>
        <x:v>75</x:v>
      </x:c>
    </x:row>
    <x:row r="552">
      <x:c r="A552" t="n">
        <x:f>5</x:f>
        <x:v>5</x:v>
      </x:c>
      <x:c r="B552" t="n">
        <x:f>ACE_Input!A72</x:f>
        <x:v>67</x:v>
      </x:c>
      <x:c r="C552" s="18" t="n">
        <x:f>MOD(Settings!$B$17*(C551),Settings!$B$18)</x:f>
        <x:v>593731513</x:v>
      </x:c>
      <x:c r="D552" s="18" t="n">
        <x:f>MAX(C552,1)/Settings!$B$18</x:f>
        <x:v>0.27647778078749674</x:v>
      </x:c>
      <x:c r="E552" s="18" t="n">
        <x:f>F552-F551</x:f>
        <x:v>15</x:v>
      </x:c>
      <x:c r="F552" s="18" t="n">
        <x:f>ACE_Input!D72</x:f>
        <x:v>474</x:v>
      </x:c>
      <x:c r="G552" s="18" t="n">
        <x:f>MOD(Settings!$B$17*(G551),Settings!$B$18)</x:f>
        <x:v>2057961428</x:v>
      </x:c>
      <x:c r="H552" s="18" t="n">
        <x:f>MAX(G552,1)/Settings!$B$18</x:f>
        <x:v>0.9583129682384026</x:v>
      </x:c>
      <x:c r="I552" s="18" t="n">
        <x:f>-ACE_Input!W72*LN(H552)</x:f>
        <x:v>0.17032346071372986</x:v>
      </x:c>
      <x:c r="J552" s="18" t="n">
        <x:f>-ACE_Input!X72*LN(H552)</x:f>
        <x:v>0.5109703821411896</x:v>
      </x:c>
      <x:c r="K552" s="18" t="n">
        <x:f>ACE_Input!U72</x:f>
        <x:v>300</x:v>
      </x:c>
      <x:c r="L552" s="18" t="n">
        <x:f>K552*ACE_Input!V72</x:f>
        <x:v>75</x:v>
      </x:c>
    </x:row>
    <x:row r="553">
      <x:c r="A553" t="n">
        <x:f>5</x:f>
        <x:v>5</x:v>
      </x:c>
      <x:c r="B553" t="n">
        <x:f>ACE_Input!A73</x:f>
        <x:v>68</x:v>
      </x:c>
      <x:c r="C553" s="18" t="n">
        <x:f>MOD(Settings!$B$17*(C552),Settings!$B$18)</x:f>
        <x:v>1636515029</x:v>
      </x:c>
      <x:c r="D553" s="18" t="n">
        <x:f>MAX(C553,1)/Settings!$B$18</x:f>
        <x:v>0.7620616954574648</x:v>
      </x:c>
      <x:c r="E553" s="18" t="n">
        <x:f>F553-F552</x:f>
        <x:v>5</x:v>
      </x:c>
      <x:c r="F553" s="18" t="n">
        <x:f>ACE_Input!D73</x:f>
        <x:v>479</x:v>
      </x:c>
      <x:c r="G553" s="18" t="n">
        <x:f>MOD(Settings!$B$17*(G552),Settings!$B$18)</x:f>
        <x:v>786101814</x:v>
      </x:c>
      <x:c r="H553" s="18" t="n">
        <x:f>MAX(G553,1)/Settings!$B$18</x:f>
        <x:v>0.36605718283264765</x:v>
      </x:c>
      <x:c r="I553" s="18" t="n">
        <x:f>-ACE_Input!W73*LN(H553)</x:f>
        <x:v>4.01986288214747</x:v>
      </x:c>
      <x:c r="J553" s="18" t="n">
        <x:f>-ACE_Input!X73*LN(H553)</x:f>
        <x:v>12.059588646442409</x:v>
      </x:c>
      <x:c r="K553" s="18" t="n">
        <x:f>ACE_Input!U73</x:f>
        <x:v>300</x:v>
      </x:c>
      <x:c r="L553" s="18" t="n">
        <x:f>K553*ACE_Input!V73</x:f>
        <x:v>75</x:v>
      </x:c>
    </x:row>
    <x:row r="554">
      <x:c r="A554" t="n">
        <x:f>5</x:f>
        <x:v>5</x:v>
      </x:c>
      <x:c r="B554" t="n">
        <x:f>ACE_Input!A74</x:f>
        <x:v>69</x:v>
      </x:c>
      <x:c r="C554" s="18" t="n">
        <x:f>MOD(Settings!$B$17*(C553),Settings!$B$18)</x:f>
        <x:v>2085025274</x:v>
      </x:c>
      <x:c r="D554" s="18" t="n">
        <x:f>MAX(C554,1)/Settings!$B$18</x:f>
        <x:v>0.9709155536121296</x:v>
      </x:c>
      <x:c r="E554" s="18" t="n">
        <x:f>F554-F553</x:f>
        <x:v>15</x:v>
      </x:c>
      <x:c r="F554" s="18" t="n">
        <x:f>ACE_Input!D74</x:f>
        <x:v>494</x:v>
      </x:c>
      <x:c r="G554" s="18" t="n">
        <x:f>MOD(Settings!$B$17*(G553),Settings!$B$18)</x:f>
        <x:v>693791554</x:v>
      </x:c>
      <x:c r="H554" s="18" t="n">
        <x:f>MAX(G554,1)/Settings!$B$18</x:f>
        <x:v>0.32307186830931894</x:v>
      </x:c>
      <x:c r="I554" s="18" t="n">
        <x:f>-ACE_Input!W74*LN(H554)</x:f>
        <x:v>4.519521912015442</x:v>
      </x:c>
      <x:c r="J554" s="18" t="n">
        <x:f>-ACE_Input!X74*LN(H554)</x:f>
        <x:v>13.558565736046326</x:v>
      </x:c>
      <x:c r="K554" s="18" t="n">
        <x:f>ACE_Input!U74</x:f>
        <x:v>300</x:v>
      </x:c>
      <x:c r="L554" s="18" t="n">
        <x:f>K554*ACE_Input!V74</x:f>
        <x:v>75</x:v>
      </x:c>
    </x:row>
    <x:row r="555">
      <x:c r="A555" t="n">
        <x:f>5</x:f>
        <x:v>5</x:v>
      </x:c>
      <x:c r="B555" t="n">
        <x:f>ACE_Input!A75</x:f>
        <x:v>70</x:v>
      </x:c>
      <x:c r="C555" s="18" t="n">
        <x:f>MOD(Settings!$B$17*(C554),Settings!$B$18)</x:f>
        <x:v>381628372</x:v>
      </x:c>
      <x:c r="D555" s="18" t="n">
        <x:f>MAX(C555,1)/Settings!$B$18</x:f>
        <x:v>0.17770955906142927</x:v>
      </x:c>
      <x:c r="E555" s="18" t="n">
        <x:f>F555-F554</x:f>
        <x:v>5</x:v>
      </x:c>
      <x:c r="F555" s="18" t="n">
        <x:f>ACE_Input!D75</x:f>
        <x:v>499</x:v>
      </x:c>
      <x:c r="G555" s="18" t="n">
        <x:f>MOD(Settings!$B$17*(G554),Settings!$B$18)</x:f>
        <x:v>1865928515</x:v>
      </x:c>
      <x:c r="H555" s="18" t="n">
        <x:f>MAX(G555,1)/Settings!$B$18</x:f>
        <x:v>0.868890674723727</x:v>
      </x:c>
      <x:c r="I555" s="18" t="n">
        <x:f>-ACE_Input!W75*LN(H555)</x:f>
        <x:v>0.5621518698898982</x:v>
      </x:c>
      <x:c r="J555" s="18" t="n">
        <x:f>-ACE_Input!X75*LN(H555)</x:f>
        <x:v>1.6864556096696945</x:v>
      </x:c>
      <x:c r="K555" s="18" t="n">
        <x:f>ACE_Input!U75</x:f>
        <x:v>300</x:v>
      </x:c>
      <x:c r="L555" s="18" t="n">
        <x:f>K555*ACE_Input!V75</x:f>
        <x:v>75</x:v>
      </x:c>
    </x:row>
    <x:row r="556">
      <x:c r="A556" t="n">
        <x:f>5</x:f>
        <x:v>5</x:v>
      </x:c>
      <x:c r="B556" t="n">
        <x:f>ACE_Input!A76</x:f>
        <x:v>71</x:v>
      </x:c>
      <x:c r="C556" s="18" t="n">
        <x:f>MOD(Settings!$B$17*(C555),Settings!$B$18)</x:f>
        <x:v>1641878262</x:v>
      </x:c>
      <x:c r="D556" s="18" t="n">
        <x:f>MAX(C556,1)/Settings!$B$18</x:f>
        <x:v>0.7645591454415391</x:v>
      </x:c>
      <x:c r="E556" s="18" t="n">
        <x:f>F556-F555</x:f>
        <x:v>5</x:v>
      </x:c>
      <x:c r="F556" s="18" t="n">
        <x:f>ACE_Input!D76</x:f>
        <x:v>504</x:v>
      </x:c>
      <x:c r="G556" s="18" t="n">
        <x:f>MOD(Settings!$B$17*(G555),Settings!$B$18)</x:f>
        <x:v>956854464</x:v>
      </x:c>
      <x:c r="H556" s="18" t="n">
        <x:f>MAX(G556,1)/Settings!$B$18</x:f>
        <x:v>0.4455700816798816</x:v>
      </x:c>
      <x:c r="I556" s="18" t="n">
        <x:f>-ACE_Input!W76*LN(H556)</x:f>
        <x:v>3.233602937100543</x:v>
      </x:c>
      <x:c r="J556" s="18" t="n">
        <x:f>-ACE_Input!X76*LN(H556)</x:f>
        <x:v>9.700808811301629</x:v>
      </x:c>
      <x:c r="K556" s="18" t="n">
        <x:f>ACE_Input!U76</x:f>
        <x:v>300</x:v>
      </x:c>
      <x:c r="L556" s="18" t="n">
        <x:f>K556*ACE_Input!V76</x:f>
        <x:v>75</x:v>
      </x:c>
    </x:row>
    <x:row r="557">
      <x:c r="A557" t="n">
        <x:f>5</x:f>
        <x:v>5</x:v>
      </x:c>
      <x:c r="B557" t="n">
        <x:f>ACE_Input!A77</x:f>
        <x:v>72</x:v>
      </x:c>
      <x:c r="C557" s="18" t="n">
        <x:f>MOD(Settings!$B$17*(C556),Settings!$B$18)</x:f>
        <x:v>2030569131</x:v>
      </x:c>
      <x:c r="D557" s="18" t="n">
        <x:f>MAX(C557,1)/Settings!$B$18</x:f>
        <x:v>0.9455574359491269</x:v>
      </x:c>
      <x:c r="E557" s="18" t="n">
        <x:f>F557-F556</x:f>
        <x:v>5</x:v>
      </x:c>
      <x:c r="F557" s="18" t="n">
        <x:f>ACE_Input!D77</x:f>
        <x:v>509</x:v>
      </x:c>
      <x:c r="G557" s="18" t="n">
        <x:f>MOD(Settings!$B$17*(G556),Settings!$B$18)</x:f>
        <x:v>1495427712</x:v>
      </x:c>
      <x:c r="H557" s="18" t="n">
        <x:f>MAX(G557,1)/Settings!$B$18</x:f>
        <x:v>0.6963627937698563</x:v>
      </x:c>
      <x:c r="I557" s="18" t="n">
        <x:f>-ACE_Input!W77*LN(H557)</x:f>
        <x:v>1.4475379961506825</x:v>
      </x:c>
      <x:c r="J557" s="18" t="n">
        <x:f>-ACE_Input!X77*LN(H557)</x:f>
        <x:v>4.342613988452047</x:v>
      </x:c>
      <x:c r="K557" s="18" t="n">
        <x:f>ACE_Input!U77</x:f>
        <x:v>300</x:v>
      </x:c>
      <x:c r="L557" s="18" t="n">
        <x:f>K557*ACE_Input!V77</x:f>
        <x:v>75</x:v>
      </x:c>
    </x:row>
    <x:row r="558">
      <x:c r="A558" t="n">
        <x:f>5</x:f>
        <x:v>5</x:v>
      </x:c>
      <x:c r="B558" t="n">
        <x:f>ACE_Input!A78</x:f>
        <x:v>73</x:v>
      </x:c>
      <x:c r="C558" s="18" t="n">
        <x:f>MOD(Settings!$B$17*(C557),Settings!$B$18)</x:f>
        <x:v>2112750240</x:v>
      </x:c>
      <x:c r="D558" s="18" t="n">
        <x:f>MAX(C558,1)/Settings!$B$18</x:f>
        <x:v>0.9838259969762647</x:v>
      </x:c>
      <x:c r="E558" s="18" t="n">
        <x:f>F558-F557</x:f>
        <x:v>5</x:v>
      </x:c>
      <x:c r="F558" s="18" t="n">
        <x:f>ACE_Input!D78</x:f>
        <x:v>514</x:v>
      </x:c>
      <x:c r="G558" s="18" t="n">
        <x:f>MOD(Settings!$B$17*(G557),Settings!$B$18)</x:f>
        <x:v>1652434743</x:v>
      </x:c>
      <x:c r="H558" s="18" t="n">
        <x:f>MAX(G558,1)/Settings!$B$18</x:f>
        <x:v>0.769474889975728</x:v>
      </x:c>
      <x:c r="I558" s="18" t="n">
        <x:f>-ACE_Input!W78*LN(H558)</x:f>
        <x:v>1.0481878313844626</x:v>
      </x:c>
      <x:c r="J558" s="18" t="n">
        <x:f>-ACE_Input!X78*LN(H558)</x:f>
        <x:v>3.1445634941533878</x:v>
      </x:c>
      <x:c r="K558" s="18" t="n">
        <x:f>ACE_Input!U78</x:f>
        <x:v>300</x:v>
      </x:c>
      <x:c r="L558" s="18" t="n">
        <x:f>K558*ACE_Input!V78</x:f>
        <x:v>75</x:v>
      </x:c>
    </x:row>
    <x:row r="559">
      <x:c r="A559" t="n">
        <x:f>5</x:f>
        <x:v>5</x:v>
      </x:c>
      <x:c r="B559" t="n">
        <x:f>ACE_Input!A79</x:f>
        <x:v>74</x:v>
      </x:c>
      <x:c r="C559" s="18" t="n">
        <x:f>MOD(Settings!$B$17*(C558),Settings!$B$18)</x:f>
        <x:v>351180535</x:v>
      </x:c>
      <x:c r="D559" s="18" t="n">
        <x:f>MAX(C559,1)/Settings!$B$18</x:f>
        <x:v>0.16353118008167072</x:v>
      </x:c>
      <x:c r="E559" s="18" t="n">
        <x:f>F559-F558</x:f>
        <x:v>5</x:v>
      </x:c>
      <x:c r="F559" s="18" t="n">
        <x:f>ACE_Input!D79</x:f>
        <x:v>519</x:v>
      </x:c>
      <x:c r="G559" s="18" t="n">
        <x:f>MOD(Settings!$B$17*(G558),Settings!$B$18)</x:f>
        <x:v>1212202597</x:v>
      </x:c>
      <x:c r="H559" s="18" t="n">
        <x:f>MAX(G559,1)/Settings!$B$18</x:f>
        <x:v>0.5644758220596592</x:v>
      </x:c>
      <x:c r="I559" s="18" t="n">
        <x:f>-ACE_Input!W79*LN(H559)</x:f>
        <x:v>2.287430908110938</x:v>
      </x:c>
      <x:c r="J559" s="18" t="n">
        <x:f>-ACE_Input!X79*LN(H559)</x:f>
        <x:v>6.862292724332814</x:v>
      </x:c>
      <x:c r="K559" s="18" t="n">
        <x:f>ACE_Input!U79</x:f>
        <x:v>300</x:v>
      </x:c>
      <x:c r="L559" s="18" t="n">
        <x:f>K559*ACE_Input!V79</x:f>
        <x:v>75</x:v>
      </x:c>
    </x:row>
    <x:row r="560">
      <x:c r="A560" t="n">
        <x:f>5</x:f>
        <x:v>5</x:v>
      </x:c>
      <x:c r="B560" t="n">
        <x:f>ACE_Input!A80</x:f>
        <x:v>75</x:v>
      </x:c>
      <x:c r="C560" s="18" t="n">
        <x:f>MOD(Settings!$B$17*(C559),Settings!$B$18)</x:f>
        <x:v>1006189789</x:v>
      </x:c>
      <x:c r="D560" s="18" t="n">
        <x:f>MAX(C560,1)/Settings!$B$18</x:f>
        <x:v>0.4685436326398252</x:v>
      </x:c>
      <x:c r="E560" s="18" t="n">
        <x:f>F560-F559</x:f>
        <x:v>5</x:v>
      </x:c>
      <x:c r="F560" s="18" t="n">
        <x:f>ACE_Input!D80</x:f>
        <x:v>524</x:v>
      </x:c>
      <x:c r="G560" s="18" t="n">
        <x:f>MOD(Settings!$B$17*(G559),Settings!$B$18)</x:f>
        <x:v>311688690</x:v>
      </x:c>
      <x:c r="H560" s="18" t="n">
        <x:f>MAX(G560,1)/Settings!$B$18</x:f>
        <x:v>0.1451413566922496</x:v>
      </x:c>
      <x:c r="I560" s="18" t="n">
        <x:f>-ACE_Input!W80*LN(H560)</x:f>
        <x:v>7.720188550810827</x:v>
      </x:c>
      <x:c r="J560" s="18" t="n">
        <x:f>-ACE_Input!X80*LN(H560)</x:f>
        <x:v>23.16056565243248</x:v>
      </x:c>
      <x:c r="K560" s="18" t="n">
        <x:f>ACE_Input!U80</x:f>
        <x:v>300</x:v>
      </x:c>
      <x:c r="L560" s="18" t="n">
        <x:f>K560*ACE_Input!V80</x:f>
        <x:v>75</x:v>
      </x:c>
    </x:row>
    <x:row r="561">
      <x:c r="A561" t="n">
        <x:f>5</x:f>
        <x:v>5</x:v>
      </x:c>
      <x:c r="B561" t="n">
        <x:f>ACE_Input!A81</x:f>
        <x:v>76</x:v>
      </x:c>
      <x:c r="C561" s="18" t="n">
        <x:f>MOD(Settings!$B$17*(C560),Settings!$B$18)</x:f>
        <x:v>1745547245</x:v>
      </x:c>
      <x:c r="D561" s="18" t="n">
        <x:f>MAX(C561,1)/Settings!$B$18</x:f>
        <x:v>0.812833777541683</x:v>
      </x:c>
      <x:c r="E561" s="18" t="n">
        <x:f>F561-F560</x:f>
        <x:v>5</x:v>
      </x:c>
      <x:c r="F561" s="18" t="n">
        <x:f>ACE_Input!D81</x:f>
        <x:v>529</x:v>
      </x:c>
      <x:c r="G561" s="18" t="n">
        <x:f>MOD(Settings!$B$17*(G560),Settings!$B$18)</x:f>
        <x:v>839197797</x:v>
      </x:c>
      <x:c r="H561" s="18" t="n">
        <x:f>MAX(G561,1)/Settings!$B$18</x:f>
        <x:v>0.39078192663881084</x:v>
      </x:c>
      <x:c r="I561" s="18" t="n">
        <x:f>-ACE_Input!W81*LN(H561)</x:f>
        <x:v>3.7584224278755545</x:v>
      </x:c>
      <x:c r="J561" s="18" t="n">
        <x:f>-ACE_Input!X81*LN(H561)</x:f>
        <x:v>11.275267283626663</x:v>
      </x:c>
      <x:c r="K561" s="18" t="n">
        <x:f>ACE_Input!U81</x:f>
        <x:v>300</x:v>
      </x:c>
      <x:c r="L561" s="18" t="n">
        <x:f>K561*ACE_Input!V81</x:f>
        <x:v>75</x:v>
      </x:c>
    </x:row>
    <x:row r="562">
      <x:c r="A562" t="n">
        <x:f>5</x:f>
        <x:v>5</x:v>
      </x:c>
      <x:c r="B562" t="n">
        <x:f>ACE_Input!A82</x:f>
        <x:v>77</x:v>
      </x:c>
      <x:c r="C562" s="18" t="n">
        <x:f>MOD(Settings!$B$17*(C561),Settings!$B$18)</x:f>
        <x:v>638445048</x:v>
      </x:c>
      <x:c r="D562" s="18" t="n">
        <x:f>MAX(C562,1)/Settings!$B$18</x:f>
        <x:v>0.2972991430653721</x:v>
      </x:c>
      <x:c r="E562" s="18" t="n">
        <x:f>F562-F561</x:f>
        <x:v>5</x:v>
      </x:c>
      <x:c r="F562" s="18" t="n">
        <x:f>ACE_Input!D82</x:f>
        <x:v>534</x:v>
      </x:c>
      <x:c r="G562" s="18" t="n">
        <x:f>MOD(Settings!$B$17*(G561),Settings!$B$18)</x:f>
        <x:v>1872264330</x:v>
      </x:c>
      <x:c r="H562" s="18" t="n">
        <x:f>MAX(G562,1)/Settings!$B$18</x:f>
        <x:v>0.8718410184941445</x:v>
      </x:c>
      <x:c r="I562" s="18" t="n">
        <x:f>-ACE_Input!W82*LN(H562)</x:f>
        <x:v>0.5485927597432326</x:v>
      </x:c>
      <x:c r="J562" s="18" t="n">
        <x:f>-ACE_Input!X82*LN(H562)</x:f>
        <x:v>1.645778279229698</x:v>
      </x:c>
      <x:c r="K562" s="18" t="n">
        <x:f>ACE_Input!U82</x:f>
        <x:v>300</x:v>
      </x:c>
      <x:c r="L562" s="18" t="n">
        <x:f>K562*ACE_Input!V82</x:f>
        <x:v>75</x:v>
      </x:c>
    </x:row>
    <x:row r="563">
      <x:c r="A563" t="n">
        <x:f>5</x:f>
        <x:v>5</x:v>
      </x:c>
      <x:c r="B563" t="n">
        <x:f>ACE_Input!A83</x:f>
        <x:v>78</x:v>
      </x:c>
      <x:c r="C563" s="18" t="n">
        <x:f>MOD(Settings!$B$17*(C562),Settings!$B$18)</x:f>
        <x:v>1517621324</x:v>
      </x:c>
      <x:c r="D563" s="18" t="n">
        <x:f>MAX(C563,1)/Settings!$B$18</x:f>
        <x:v>0.7066974997085973</x:v>
      </x:c>
      <x:c r="E563" s="18" t="n">
        <x:f>F563-F562</x:f>
        <x:v>5</x:v>
      </x:c>
      <x:c r="F563" s="18" t="n">
        <x:f>ACE_Input!D83</x:f>
        <x:v>539</x:v>
      </x:c>
      <x:c r="G563" s="18" t="n">
        <x:f>MOD(Settings!$B$17*(G562),Settings!$B$18)</x:f>
        <x:v>68714819</x:v>
      </x:c>
      <x:c r="H563" s="18" t="n">
        <x:f>MAX(G563,1)/Settings!$B$18</x:f>
        <x:v>0.03199783108755845</x:v>
      </x:c>
      <x:c r="I563" s="18" t="n">
        <x:f>-ACE_Input!W83*LN(H563)</x:f>
        <x:v>13.768348627973104</x:v>
      </x:c>
      <x:c r="J563" s="18" t="n">
        <x:f>-ACE_Input!X83*LN(H563)</x:f>
        <x:v>41.30504588391931</x:v>
      </x:c>
      <x:c r="K563" s="18" t="n">
        <x:f>ACE_Input!U83</x:f>
        <x:v>300</x:v>
      </x:c>
      <x:c r="L563" s="18" t="n">
        <x:f>K563*ACE_Input!V83</x:f>
        <x:v>75</x:v>
      </x:c>
    </x:row>
    <x:row r="564">
      <x:c r="A564" t="n">
        <x:f>5</x:f>
        <x:v>5</x:v>
      </x:c>
      <x:c r="B564" t="n">
        <x:f>ACE_Input!A84</x:f>
        <x:v>79</x:v>
      </x:c>
      <x:c r="C564" s="18" t="n">
        <x:f>MOD(Settings!$B$17*(C563),Settings!$B$18)</x:f>
        <x:v>998317049</x:v>
      </x:c>
      <x:c r="D564" s="18" t="n">
        <x:f>MAX(C564,1)/Settings!$B$18</x:f>
        <x:v>0.4648776023950789</x:v>
      </x:c>
      <x:c r="E564" s="18" t="n">
        <x:f>F564-F563</x:f>
        <x:v>5</x:v>
      </x:c>
      <x:c r="F564" s="18" t="n">
        <x:f>ACE_Input!D84</x:f>
        <x:v>544</x:v>
      </x:c>
      <x:c r="G564" s="18" t="n">
        <x:f>MOD(Settings!$B$17*(G563),Settings!$B$18)</x:f>
        <x:v>1691244494</x:v>
      </x:c>
      <x:c r="H564" s="18" t="n">
        <x:f>MAX(G564,1)/Settings!$B$18</x:f>
        <x:v>0.7875470885948963</x:v>
      </x:c>
      <x:c r="I564" s="18" t="n">
        <x:f>-ACE_Input!W84*LN(H564)</x:f>
        <x:v>0.9553284601154519</x:v>
      </x:c>
      <x:c r="J564" s="18" t="n">
        <x:f>-ACE_Input!X84*LN(H564)</x:f>
        <x:v>2.8659853803463555</x:v>
      </x:c>
      <x:c r="K564" s="18" t="n">
        <x:f>ACE_Input!U84</x:f>
        <x:v>300</x:v>
      </x:c>
      <x:c r="L564" s="18" t="n">
        <x:f>K564*ACE_Input!V84</x:f>
        <x:v>75</x:v>
      </x:c>
    </x:row>
    <x:row r="565">
      <x:c r="A565" t="n">
        <x:f>5</x:f>
        <x:v>5</x:v>
      </x:c>
      <x:c r="B565" t="n">
        <x:f>ACE_Input!A85</x:f>
        <x:v>80</x:v>
      </x:c>
      <x:c r="C565" s="18" t="n">
        <x:f>MOD(Settings!$B$17*(C564),Settings!$B$18)</x:f>
        <x:v>424908532</x:v>
      </x:c>
      <x:c r="D565" s="18" t="n">
        <x:f>MAX(C565,1)/Settings!$B$18</x:f>
        <x:v>0.19786345409129907</x:v>
      </x:c>
      <x:c r="E565" s="18" t="n">
        <x:f>F565-F564</x:f>
        <x:v>5</x:v>
      </x:c>
      <x:c r="F565" s="18" t="n">
        <x:f>ACE_Input!D85</x:f>
        <x:v>549</x:v>
      </x:c>
      <x:c r="G565" s="18" t="n">
        <x:f>MOD(Settings!$B$17*(G564),Settings!$B$18)</x:f>
        <x:v>652658966</x:v>
      </x:c>
      <x:c r="H565" s="18" t="n">
        <x:f>MAX(G565,1)/Settings!$B$18</x:f>
        <x:v>0.3039180144220209</x:v>
      </x:c>
      <x:c r="I565" s="18" t="n">
        <x:f>-ACE_Input!W85*LN(H565)</x:f>
        <x:v>4.763989213399555</x:v>
      </x:c>
      <x:c r="J565" s="18" t="n">
        <x:f>-ACE_Input!X85*LN(H565)</x:f>
        <x:v>14.291967640198667</x:v>
      </x:c>
      <x:c r="K565" s="18" t="n">
        <x:f>ACE_Input!U85</x:f>
        <x:v>300</x:v>
      </x:c>
      <x:c r="L565" s="18" t="n">
        <x:f>K565*ACE_Input!V85</x:f>
        <x:v>75</x:v>
      </x:c>
    </x:row>
    <x:row r="566">
      <x:c r="A566" t="n">
        <x:f>5</x:f>
        <x:v>5</x:v>
      </x:c>
      <x:c r="B566" t="n">
        <x:f>ACE_Input!A86</x:f>
        <x:v>81</x:v>
      </x:c>
      <x:c r="C566" s="18" t="n">
        <x:f>MOD(Settings!$B$17*(C565),Settings!$B$18)</x:f>
        <x:v>1054571049</x:v>
      </x:c>
      <x:c r="D566" s="18" t="n">
        <x:f>MAX(C566,1)/Settings!$B$18</x:f>
        <x:v>0.4910729124634866</x:v>
      </x:c>
      <x:c r="E566" s="18" t="n">
        <x:f>F566-F565</x:f>
        <x:v>5</x:v>
      </x:c>
      <x:c r="F566" s="18" t="n">
        <x:f>ACE_Input!D86</x:f>
        <x:v>554</x:v>
      </x:c>
      <x:c r="G566" s="18" t="n">
        <x:f>MOD(Settings!$B$17*(G565),Settings!$B$18)</x:f>
        <x:v>2040256333</x:v>
      </x:c>
      <x:c r="H566" s="18" t="n">
        <x:f>MAX(G566,1)/Settings!$B$18</x:f>
        <x:v>0.9500683909049576</x:v>
      </x:c>
      <x:c r="I566" s="18" t="n">
        <x:f>-ACE_Input!W86*LN(H566)</x:f>
        <x:v>0.2048852262098628</x:v>
      </x:c>
      <x:c r="J566" s="18" t="n">
        <x:f>-ACE_Input!X86*LN(H566)</x:f>
        <x:v>0.6146556786295884</x:v>
      </x:c>
      <x:c r="K566" s="18" t="n">
        <x:f>ACE_Input!U86</x:f>
        <x:v>300</x:v>
      </x:c>
      <x:c r="L566" s="18" t="n">
        <x:f>K566*ACE_Input!V86</x:f>
        <x:v>75</x:v>
      </x:c>
    </x:row>
    <x:row r="567">
      <x:c r="A567" t="n">
        <x:f>5</x:f>
        <x:v>5</x:v>
      </x:c>
      <x:c r="B567" t="n">
        <x:f>ACE_Input!A87</x:f>
        <x:v>82</x:v>
      </x:c>
      <x:c r="C567" s="18" t="n">
        <x:f>MOD(Settings!$B$17*(C566),Settings!$B$18)</x:f>
        <x:v>993081852</x:v>
      </x:c>
      <x:c r="D567" s="18" t="n">
        <x:f>MAX(C567,1)/Settings!$B$18</x:f>
        <x:v>0.4624397738196141</x:v>
      </x:c>
      <x:c r="E567" s="18" t="n">
        <x:f>F567-F566</x:f>
        <x:v>5</x:v>
      </x:c>
      <x:c r="F567" s="18" t="n">
        <x:f>ACE_Input!D87</x:f>
        <x:v>559</x:v>
      </x:c>
      <x:c r="G567" s="18" t="n">
        <x:f>MOD(Settings!$B$17*(G566),Settings!$B$18)</x:f>
        <x:v>1716797082</x:v>
      </x:c>
      <x:c r="H567" s="18" t="n">
        <x:f>MAX(G567,1)/Settings!$B$18</x:f>
        <x:v>0.7994459396225614</x:v>
      </x:c>
      <x:c r="I567" s="18" t="n">
        <x:f>-ACE_Input!W87*LN(H567)</x:f>
        <x:v>0.8953454669087656</x:v>
      </x:c>
      <x:c r="J567" s="18" t="n">
        <x:f>-ACE_Input!X87*LN(H567)</x:f>
        <x:v>2.6860364007262967</x:v>
      </x:c>
      <x:c r="K567" s="18" t="n">
        <x:f>ACE_Input!U87</x:f>
        <x:v>300</x:v>
      </x:c>
      <x:c r="L567" s="18" t="n">
        <x:f>K567*ACE_Input!V87</x:f>
        <x:v>75</x:v>
      </x:c>
    </x:row>
    <x:row r="568">
      <x:c r="A568" t="n">
        <x:f>5</x:f>
        <x:v>5</x:v>
      </x:c>
      <x:c r="B568" t="n">
        <x:f>ACE_Input!A88</x:f>
        <x:v>83</x:v>
      </x:c>
      <x:c r="C568" s="18" t="n">
        <x:f>MOD(Settings!$B$17*(C567),Settings!$B$18)</x:f>
        <x:v>483782080</x:v>
      </x:c>
      <x:c r="D568" s="18" t="n">
        <x:f>MAX(C568,1)/Settings!$B$18</x:f>
        <x:v>0.22527858625411923</x:v>
      </x:c>
      <x:c r="E568" s="18" t="n">
        <x:f>F568-F567</x:f>
        <x:v>5</x:v>
      </x:c>
      <x:c r="F568" s="18" t="n">
        <x:f>ACE_Input!D88</x:f>
        <x:v>564</x:v>
      </x:c>
      <x:c r="G568" s="18" t="n">
        <x:f>MOD(Settings!$B$17*(G567),Settings!$B$18)</x:f>
        <x:v>618276082</x:v>
      </x:c>
      <x:c r="H568" s="18" t="n">
        <x:f>MAX(G568,1)/Settings!$B$18</x:f>
        <x:v>0.2879072363897726</x:v>
      </x:c>
      <x:c r="I568" s="18" t="n">
        <x:f>-ACE_Input!W88*LN(H568)</x:f>
        <x:v>4.980467786396208</x:v>
      </x:c>
      <x:c r="J568" s="18" t="n">
        <x:f>-ACE_Input!X88*LN(H568)</x:f>
        <x:v>14.941403359188623</x:v>
      </x:c>
      <x:c r="K568" s="18" t="n">
        <x:f>ACE_Input!U88</x:f>
        <x:v>300</x:v>
      </x:c>
      <x:c r="L568" s="18" t="n">
        <x:f>K568*ACE_Input!V88</x:f>
        <x:v>75</x:v>
      </x:c>
    </x:row>
    <x:row r="569">
      <x:c r="A569" t="n">
        <x:f>5</x:f>
        <x:v>5</x:v>
      </x:c>
      <x:c r="B569" t="n">
        <x:f>ACE_Input!A89</x:f>
        <x:v>84</x:v>
      </x:c>
      <x:c r="C569" s="18" t="n">
        <x:f>MOD(Settings!$B$17*(C568),Settings!$B$18)</x:f>
        <x:v>552331018</x:v>
      </x:c>
      <x:c r="D569" s="18" t="n">
        <x:f>MAX(C569,1)/Settings!$B$18</x:f>
        <x:v>0.2571991729816418</x:v>
      </x:c>
      <x:c r="E569" s="18" t="n">
        <x:f>F569-F568</x:f>
        <x:v>5</x:v>
      </x:c>
      <x:c r="F569" s="18" t="n">
        <x:f>ACE_Input!D89</x:f>
        <x:v>569</x:v>
      </x:c>
      <x:c r="G569" s="18" t="n">
        <x:f>MOD(Settings!$B$17*(G568),Settings!$B$18)</x:f>
        <x:v>1840225988</x:v>
      </x:c>
      <x:c r="H569" s="18" t="n">
        <x:f>MAX(G569,1)/Settings!$B$18</x:f>
        <x:v>0.8569220029082717</x:v>
      </x:c>
      <x:c r="I569" s="18" t="n">
        <x:f>-ACE_Input!W89*LN(H569)</x:f>
        <x:v>0.6176335052073034</x:v>
      </x:c>
      <x:c r="J569" s="18" t="n">
        <x:f>-ACE_Input!X89*LN(H569)</x:f>
        <x:v>1.8529005156219103</x:v>
      </x:c>
      <x:c r="K569" s="18" t="n">
        <x:f>ACE_Input!U89</x:f>
        <x:v>300</x:v>
      </x:c>
      <x:c r="L569" s="18" t="n">
        <x:f>K569*ACE_Input!V89</x:f>
        <x:v>75</x:v>
      </x:c>
    </x:row>
    <x:row r="570">
      <x:c r="A570" t="n">
        <x:f>5</x:f>
        <x:v>5</x:v>
      </x:c>
      <x:c r="B570" t="n">
        <x:f>ACE_Input!A90</x:f>
        <x:v>85</x:v>
      </x:c>
      <x:c r="C570" s="18" t="n">
        <x:f>MOD(Settings!$B$17*(C569),Settings!$B$18)</x:f>
        <x:v>1603097192</x:v>
      </x:c>
      <x:c r="D570" s="18" t="n">
        <x:f>MAX(C570,1)/Settings!$B$18</x:f>
        <x:v>0.7465003024537583</x:v>
      </x:c>
      <x:c r="E570" s="18" t="n">
        <x:f>F570-F569</x:f>
        <x:v>5</x:v>
      </x:c>
      <x:c r="F570" s="18" t="n">
        <x:f>ACE_Input!D90</x:f>
        <x:v>574</x:v>
      </x:c>
      <x:c r="G570" s="18" t="n">
        <x:f>MOD(Settings!$B$17*(G569),Settings!$B$18)</x:f>
        <x:v>618696222</x:v>
      </x:c>
      <x:c r="H570" s="18" t="n">
        <x:f>MAX(G570,1)/Settings!$B$18</x:f>
        <x:v>0.2881028793231132</x:v>
      </x:c>
      <x:c r="I570" s="18" t="n">
        <x:f>-ACE_Input!W90*LN(H570)</x:f>
        <x:v>4.977750571048394</x:v>
      </x:c>
      <x:c r="J570" s="18" t="n">
        <x:f>-ACE_Input!X90*LN(H570)</x:f>
        <x:v>14.933251713145182</x:v>
      </x:c>
      <x:c r="K570" s="18" t="n">
        <x:f>ACE_Input!U90</x:f>
        <x:v>300</x:v>
      </x:c>
      <x:c r="L570" s="18" t="n">
        <x:f>K570*ACE_Input!V90</x:f>
        <x:v>75</x:v>
      </x:c>
    </x:row>
    <x:row r="571">
      <x:c r="A571" t="n">
        <x:f>5</x:f>
        <x:v>5</x:v>
      </x:c>
      <x:c r="B571" t="n">
        <x:f>ACE_Input!A91</x:f>
        <x:v>86</x:v>
      </x:c>
      <x:c r="C571" s="18" t="n">
        <x:f>MOD(Settings!$B$17*(C570),Settings!$B$18)</x:f>
        <x:v>924670682</x:v>
      </x:c>
      <x:c r="D571" s="18" t="n">
        <x:f>MAX(C571,1)/Settings!$B$18</x:f>
        <x:v>0.4305833403163512</x:v>
      </x:c>
      <x:c r="E571" s="18" t="n">
        <x:f>F571-F570</x:f>
        <x:v>5</x:v>
      </x:c>
      <x:c r="F571" s="18" t="n">
        <x:f>ACE_Input!D91</x:f>
        <x:v>579</x:v>
      </x:c>
      <x:c r="G571" s="18" t="n">
        <x:f>MOD(Settings!$B$17*(G570),Settings!$B$18)</x:f>
        <x:v>311584380</x:v>
      </x:c>
      <x:c r="H571" s="18" t="n">
        <x:f>MAX(G571,1)/Settings!$B$18</x:f>
        <x:v>0.1450927835633479</x:v>
      </x:c>
      <x:c r="I571" s="18" t="n">
        <x:f>-ACE_Input!W91*LN(H571)</x:f>
        <x:v>7.721527418231798</x:v>
      </x:c>
      <x:c r="J571" s="18" t="n">
        <x:f>-ACE_Input!X91*LN(H571)</x:f>
        <x:v>23.164582254695393</x:v>
      </x:c>
      <x:c r="K571" s="18" t="n">
        <x:f>ACE_Input!U91</x:f>
        <x:v>300</x:v>
      </x:c>
      <x:c r="L571" s="18" t="n">
        <x:f>K571*ACE_Input!V91</x:f>
        <x:v>75</x:v>
      </x:c>
    </x:row>
    <x:row r="572">
      <x:c r="A572" t="n">
        <x:f>5</x:f>
        <x:v>5</x:v>
      </x:c>
      <x:c r="B572" t="n">
        <x:f>ACE_Input!A92</x:f>
        <x:v>87</x:v>
      </x:c>
      <x:c r="C572" s="18" t="n">
        <x:f>MOD(Settings!$B$17*(C571),Settings!$B$18)</x:f>
        <x:v>1748482682</x:v>
      </x:c>
      <x:c r="D572" s="18" t="n">
        <x:f>MAX(C572,1)/Settings!$B$18</x:f>
        <x:v>0.8142006969145502</x:v>
      </x:c>
      <x:c r="E572" s="18" t="n">
        <x:f>F572-F571</x:f>
        <x:v>5</x:v>
      </x:c>
      <x:c r="F572" s="18" t="n">
        <x:f>ACE_Input!D92</x:f>
        <x:v>584</x:v>
      </x:c>
      <x:c r="G572" s="18" t="n">
        <x:f>MOD(Settings!$B$17*(G571),Settings!$B$18)</x:f>
        <x:v>1233543274</x:v>
      </x:c>
      <x:c r="H572" s="18" t="n">
        <x:f>MAX(G572,1)/Settings!$B$18</x:f>
        <x:v>0.5744133491881254</x:v>
      </x:c>
      <x:c r="I572" s="18" t="n">
        <x:f>-ACE_Input!W92*LN(H572)</x:f>
        <x:v>2.2176240851525972</x:v>
      </x:c>
      <x:c r="J572" s="18" t="n">
        <x:f>-ACE_Input!X92*LN(H572)</x:f>
        <x:v>6.652872255457792</x:v>
      </x:c>
      <x:c r="K572" s="18" t="n">
        <x:f>ACE_Input!U92</x:f>
        <x:v>300</x:v>
      </x:c>
      <x:c r="L572" s="18" t="n">
        <x:f>K572*ACE_Input!V92</x:f>
        <x:v>75</x:v>
      </x:c>
    </x:row>
    <x:row r="573">
      <x:c r="A573" t="n">
        <x:f>5</x:f>
        <x:v>5</x:v>
      </x:c>
      <x:c r="B573" t="n">
        <x:f>ACE_Input!A93</x:f>
        <x:v>88</x:v>
      </x:c>
      <x:c r="C573" s="18" t="n">
        <x:f>MOD(Settings!$B$17*(C572),Settings!$B$18)</x:f>
        <x:v>582210826</x:v>
      </x:c>
      <x:c r="D573" s="18" t="n">
        <x:f>MAX(C573,1)/Settings!$B$18</x:f>
        <x:v>0.27111304284590904</x:v>
      </x:c>
      <x:c r="E573" s="18" t="n">
        <x:f>F573-F572</x:f>
        <x:v>5</x:v>
      </x:c>
      <x:c r="F573" s="18" t="n">
        <x:f>ACE_Input!D93</x:f>
        <x:v>589</x:v>
      </x:c>
      <x:c r="G573" s="18" t="n">
        <x:f>MOD(Settings!$B$17*(G572),Settings!$B$18)</x:f>
        <x:v>354677980</x:v>
      </x:c>
      <x:c r="H573" s="18" t="n">
        <x:f>MAX(G573,1)/Settings!$B$18</x:f>
        <x:v>0.16515980482341713</x:v>
      </x:c>
      <x:c r="I573" s="18" t="n">
        <x:f>-ACE_Input!W93*LN(H573)</x:f>
        <x:v>7.203367038829579</x:v>
      </x:c>
      <x:c r="J573" s="18" t="n">
        <x:f>-ACE_Input!X93*LN(H573)</x:f>
        <x:v>21.610101116488735</x:v>
      </x:c>
      <x:c r="K573" s="18" t="n">
        <x:f>ACE_Input!U93</x:f>
        <x:v>300</x:v>
      </x:c>
      <x:c r="L573" s="18" t="n">
        <x:f>K573*ACE_Input!V93</x:f>
        <x:v>75</x:v>
      </x:c>
    </x:row>
    <x:row r="574">
      <x:c r="A574" t="n">
        <x:f>5</x:f>
        <x:v>5</x:v>
      </x:c>
      <x:c r="B574" t="n">
        <x:f>ACE_Input!A94</x:f>
        <x:v>89</x:v>
      </x:c>
      <x:c r="C574" s="18" t="n">
        <x:f>MOD(Settings!$B$17*(C573),Settings!$B$18)</x:f>
        <x:v>1281856850</x:v>
      </x:c>
      <x:c r="D574" s="18" t="n">
        <x:f>MAX(C574,1)/Settings!$B$18</x:f>
        <x:v>0.5969111111932021</x:v>
      </x:c>
      <x:c r="E574" s="18" t="n">
        <x:f>F574-F573</x:f>
        <x:v>5</x:v>
      </x:c>
      <x:c r="F574" s="18" t="n">
        <x:f>ACE_Input!D94</x:f>
        <x:v>594</x:v>
      </x:c>
      <x:c r="G574" s="18" t="n">
        <x:f>MOD(Settings!$B$17*(G573),Settings!$B$18)</x:f>
        <x:v>1805689435</x:v>
      </x:c>
      <x:c r="H574" s="18" t="n">
        <x:f>MAX(G574,1)/Settings!$B$18</x:f>
        <x:v>0.8408396671716308</x:v>
      </x:c>
      <x:c r="I574" s="18" t="n">
        <x:f>-ACE_Input!W94*LN(H574)</x:f>
        <x:v>0.6934171305607726</x:v>
      </x:c>
      <x:c r="J574" s="18" t="n">
        <x:f>-ACE_Input!X94*LN(H574)</x:f>
        <x:v>2.0802513916823178</x:v>
      </x:c>
      <x:c r="K574" s="18" t="n">
        <x:f>ACE_Input!U94</x:f>
        <x:v>300</x:v>
      </x:c>
      <x:c r="L574" s="18" t="n">
        <x:f>K574*ACE_Input!V94</x:f>
        <x:v>75</x:v>
      </x:c>
    </x:row>
    <x:row r="575">
      <x:c r="A575" t="n">
        <x:f>5</x:f>
        <x:v>5</x:v>
      </x:c>
      <x:c r="B575" t="n">
        <x:f>ACE_Input!A95</x:f>
        <x:v>90</x:v>
      </x:c>
      <x:c r="C575" s="18" t="n">
        <x:f>MOD(Settings!$B$17*(C574),Settings!$B$18)</x:f>
        <x:v>612131246</x:v>
      </x:c>
      <x:c r="D575" s="18" t="n">
        <x:f>MAX(C575,1)/Settings!$B$18</x:f>
        <x:v>0.28504582414638524</x:v>
      </x:c>
      <x:c r="E575" s="18" t="n">
        <x:f>F575-F574</x:f>
        <x:v>5</x:v>
      </x:c>
      <x:c r="F575" s="18" t="n">
        <x:f>ACE_Input!D95</x:f>
        <x:v>599</x:v>
      </x:c>
      <x:c r="G575" s="18" t="n">
        <x:f>MOD(Settings!$B$17*(G574),Settings!$B$18)</x:f>
        <x:v>2130918288</x:v>
      </x:c>
      <x:c r="H575" s="18" t="n">
        <x:f>MAX(G575,1)/Settings!$B$18</x:f>
        <x:v>0.9922861535997531</x:v>
      </x:c>
      <x:c r="I575" s="18" t="n">
        <x:f>-ACE_Input!W95*LN(H575)</x:f>
        <x:v>0.030975008016596993</x:v>
      </x:c>
      <x:c r="J575" s="18" t="n">
        <x:f>-ACE_Input!X95*LN(H575)</x:f>
        <x:v>0.09292502404979097</x:v>
      </x:c>
      <x:c r="K575" s="18" t="n">
        <x:f>ACE_Input!U95</x:f>
        <x:v>300</x:v>
      </x:c>
      <x:c r="L575" s="18" t="n">
        <x:f>K575*ACE_Input!V95</x:f>
        <x:v>75</x:v>
      </x:c>
    </x:row>
    <x:row r="576">
      <x:c r="A576" t="n">
        <x:f>5</x:f>
        <x:v>5</x:v>
      </x:c>
      <x:c r="B576" t="n">
        <x:f>ACE_Input!A96</x:f>
        <x:v>91</x:v>
      </x:c>
      <x:c r="C576" s="18" t="n">
        <x:f>MOD(Settings!$B$17*(C575),Settings!$B$18)</x:f>
        <x:v>1643182392</x:v>
      </x:c>
      <x:c r="D576" s="18" t="n">
        <x:f>MAX(C576,1)/Settings!$B$18</x:f>
        <x:v>0.7651664282964387</x:v>
      </x:c>
      <x:c r="E576" s="18" t="n">
        <x:f>F576-F575</x:f>
        <x:v>5</x:v>
      </x:c>
      <x:c r="F576" s="18" t="n">
        <x:f>ACE_Input!D96</x:f>
        <x:v>604</x:v>
      </x:c>
      <x:c r="G576" s="18" t="n">
        <x:f>MOD(Settings!$B$17*(G575),Settings!$B$18)</x:f>
        <x:v>758885397</x:v>
      </x:c>
      <x:c r="H576" s="18" t="n">
        <x:f>MAX(G576,1)/Settings!$B$18</x:f>
        <x:v>0.3533835510506218</x:v>
      </x:c>
      <x:c r="I576" s="18" t="n">
        <x:f>-ACE_Input!W96*LN(H576)</x:f>
        <x:v>4.16080506011222</x:v>
      </x:c>
      <x:c r="J576" s="18" t="n">
        <x:f>-ACE_Input!X96*LN(H576)</x:f>
        <x:v>12.482415180336659</x:v>
      </x:c>
      <x:c r="K576" s="18" t="n">
        <x:f>ACE_Input!U96</x:f>
        <x:v>300</x:v>
      </x:c>
      <x:c r="L576" s="18" t="n">
        <x:f>K576*ACE_Input!V96</x:f>
        <x:v>75</x:v>
      </x:c>
    </x:row>
    <x:row r="577">
      <x:c r="A577" t="n">
        <x:f>5</x:f>
        <x:v>5</x:v>
      </x:c>
      <x:c r="B577" t="n">
        <x:f>ACE_Input!A97</x:f>
        <x:v>92</x:v>
      </x:c>
      <x:c r="C577" s="18" t="n">
        <x:f>MOD(Settings!$B$17*(C576),Settings!$B$18)</x:f>
        <x:v>326761924</x:v>
      </x:c>
      <x:c r="D577" s="18" t="n">
        <x:f>MAX(C577,1)/Settings!$B$18</x:f>
        <x:v>0.15216037824384887</x:v>
      </x:c>
      <x:c r="E577" s="18" t="n">
        <x:f>F577-F576</x:f>
        <x:v>5</x:v>
      </x:c>
      <x:c r="F577" s="18" t="n">
        <x:f>ACE_Input!D97</x:f>
        <x:v>609</x:v>
      </x:c>
      <x:c r="G577" s="18" t="n">
        <x:f>MOD(Settings!$B$17*(G576),Settings!$B$18)</x:f>
        <x:v>681487846</x:v>
      </x:c>
      <x:c r="H577" s="18" t="n">
        <x:f>MAX(G577,1)/Settings!$B$18</x:f>
        <x:v>0.3173425078007125</x:v>
      </x:c>
      <x:c r="I577" s="18" t="n">
        <x:f>-ACE_Input!W97*LN(H577)</x:f>
        <x:v>4.5910944885604055</x:v>
      </x:c>
      <x:c r="J577" s="18" t="n">
        <x:f>-ACE_Input!X97*LN(H577)</x:f>
        <x:v>13.773283465681217</x:v>
      </x:c>
      <x:c r="K577" s="18" t="n">
        <x:f>ACE_Input!U97</x:f>
        <x:v>300</x:v>
      </x:c>
      <x:c r="L577" s="18" t="n">
        <x:f>K577*ACE_Input!V97</x:f>
        <x:v>75</x:v>
      </x:c>
    </x:row>
    <x:row r="578">
      <x:c r="A578" t="n">
        <x:f>5</x:f>
        <x:v>5</x:v>
      </x:c>
      <x:c r="B578" t="n">
        <x:f>ACE_Input!A98</x:f>
        <x:v>93</x:v>
      </x:c>
      <x:c r="C578" s="18" t="n">
        <x:f>MOD(Settings!$B$17*(C577),Settings!$B$18)</x:f>
        <x:v>771971289</x:v>
      </x:c>
      <x:c r="D578" s="18" t="n">
        <x:f>MAX(C578,1)/Settings!$B$18</x:f>
        <x:v>0.3594771443677494</x:v>
      </x:c>
      <x:c r="E578" s="18" t="n">
        <x:f>F578-F577</x:f>
        <x:v>5</x:v>
      </x:c>
      <x:c r="F578" s="18" t="n">
        <x:f>ACE_Input!D98</x:f>
        <x:v>614</x:v>
      </x:c>
      <x:c r="G578" s="18" t="n">
        <x:f>MOD(Settings!$B$17*(G577),Settings!$B$18)</x:f>
        <x:v>1235938271</x:v>
      </x:c>
      <x:c r="H578" s="18" t="n">
        <x:f>MAX(G578,1)/Settings!$B$18</x:f>
        <x:v>0.5755286065747629</x:v>
      </x:c>
      <x:c r="I578" s="18" t="n">
        <x:f>-ACE_Input!W98*LN(H578)</x:f>
        <x:v>2.2098653788581535</x:v>
      </x:c>
      <x:c r="J578" s="18" t="n">
        <x:f>-ACE_Input!X98*LN(H578)</x:f>
        <x:v>6.6295961365744605</x:v>
      </x:c>
      <x:c r="K578" s="18" t="n">
        <x:f>ACE_Input!U98</x:f>
        <x:v>300</x:v>
      </x:c>
      <x:c r="L578" s="18" t="n">
        <x:f>K578*ACE_Input!V98</x:f>
        <x:v>75</x:v>
      </x:c>
    </x:row>
    <x:row r="579">
      <x:c r="A579" t="n">
        <x:f>5</x:f>
        <x:v>5</x:v>
      </x:c>
      <x:c r="B579" t="n">
        <x:f>ACE_Input!A99</x:f>
        <x:v>94</x:v>
      </x:c>
      <x:c r="C579" s="18" t="n">
        <x:f>MOD(Settings!$B$17*(C578),Settings!$B$18)</x:f>
        <x:v>1572742696</x:v>
      </x:c>
      <x:c r="D579" s="18" t="n">
        <x:f>MAX(C579,1)/Settings!$B$18</x:f>
        <x:v>0.7323653887642386</x:v>
      </x:c>
      <x:c r="E579" s="18" t="n">
        <x:f>F579-F578</x:f>
        <x:v>5</x:v>
      </x:c>
      <x:c r="F579" s="18" t="n">
        <x:f>ACE_Input!D99</x:f>
        <x:v>619</x:v>
      </x:c>
      <x:c r="G579" s="18" t="n">
        <x:f>MOD(Settings!$B$17*(G578),Settings!$B$18)</x:f>
        <x:v>1952686913</x:v>
      </x:c>
      <x:c r="H579" s="18" t="n">
        <x:f>MAX(G579,1)/Settings!$B$18</x:f>
        <x:v>0.909290702039977</x:v>
      </x:c>
      <x:c r="I579" s="18" t="n">
        <x:f>-ACE_Input!W99*LN(H579)</x:f>
        <x:v>0.38036172682692826</x:v>
      </x:c>
      <x:c r="J579" s="18" t="n">
        <x:f>-ACE_Input!X99*LN(H579)</x:f>
        <x:v>1.1410851804807849</x:v>
      </x:c>
      <x:c r="K579" s="18" t="n">
        <x:f>ACE_Input!U99</x:f>
        <x:v>300</x:v>
      </x:c>
      <x:c r="L579" s="18" t="n">
        <x:f>K579*ACE_Input!V99</x:f>
        <x:v>75</x:v>
      </x:c>
    </x:row>
    <x:row r="580">
      <x:c r="A580" t="n">
        <x:f>5</x:f>
        <x:v>5</x:v>
      </x:c>
      <x:c r="B580" t="n">
        <x:f>ACE_Input!A100</x:f>
        <x:v>95</x:v>
      </x:c>
      <x:c r="C580" s="18" t="n">
        <x:f>MOD(Settings!$B$17*(C579),Settings!$B$18)</x:f>
        <x:v>1857764396</x:v>
      </x:c>
      <x:c r="D580" s="18" t="n">
        <x:f>MAX(C580,1)/Settings!$B$18</x:f>
        <x:v>0.8650889605586831</x:v>
      </x:c>
      <x:c r="E580" s="18" t="n">
        <x:f>F580-F579</x:f>
        <x:v>5</x:v>
      </x:c>
      <x:c r="F580" s="18" t="n">
        <x:f>ACE_Input!D100</x:f>
        <x:v>624</x:v>
      </x:c>
      <x:c r="G580" s="18" t="n">
        <x:f>MOD(Settings!$B$17*(G579),Settings!$B$18)</x:f>
        <x:v>963853337</x:v>
      </x:c>
      <x:c r="H580" s="18" t="n">
        <x:f>MAX(G580,1)/Settings!$B$18</x:f>
        <x:v>0.4488291858922826</x:v>
      </x:c>
      <x:c r="I580" s="18" t="n">
        <x:f>-ACE_Input!W100*LN(H580)</x:f>
        <x:v>3.2044515837351497</x:v>
      </x:c>
      <x:c r="J580" s="18" t="n">
        <x:f>-ACE_Input!X100*LN(H580)</x:f>
        <x:v>9.61335475120545</x:v>
      </x:c>
      <x:c r="K580" s="18" t="n">
        <x:f>ACE_Input!U100</x:f>
        <x:v>300</x:v>
      </x:c>
      <x:c r="L580" s="18" t="n">
        <x:f>K580*ACE_Input!V100</x:f>
        <x:v>75</x:v>
      </x:c>
    </x:row>
    <x:row r="581">
      <x:c r="A581" t="n">
        <x:f>5</x:f>
        <x:v>5</x:v>
      </x:c>
      <x:c r="B581" t="n">
        <x:f>ACE_Input!A101</x:f>
        <x:v>96</x:v>
      </x:c>
      <x:c r="C581" s="18" t="n">
        <x:f>MOD(Settings!$B$17*(C580),Settings!$B$18)</x:f>
        <x:v>1181459839</x:v>
      </x:c>
      <x:c r="D581" s="18" t="n">
        <x:f>MAX(C581,1)/Settings!$B$18</x:f>
        <x:v>0.5501601097873227</x:v>
      </x:c>
      <x:c r="E581" s="18" t="n">
        <x:f>F581-F580</x:f>
        <x:v>5</x:v>
      </x:c>
      <x:c r="F581" s="18" t="n">
        <x:f>ACE_Input!D101</x:f>
        <x:v>629</x:v>
      </x:c>
      <x:c r="G581" s="18" t="n">
        <x:f>MOD(Settings!$B$17*(G580),Settings!$B$18)</x:f>
        <x:v>1013885638</x:v>
      </x:c>
      <x:c r="H581" s="18" t="n">
        <x:f>MAX(G581,1)/Settings!$B$18</x:f>
        <x:v>0.47212729159375993</x:v>
      </x:c>
      <x:c r="I581" s="18" t="n">
        <x:f>-ACE_Input!W101*LN(H581)</x:f>
        <x:v>3.0020265767008043</x:v>
      </x:c>
      <x:c r="J581" s="18" t="n">
        <x:f>-ACE_Input!X101*LN(H581)</x:f>
        <x:v>9.006079730102414</x:v>
      </x:c>
      <x:c r="K581" s="18" t="n">
        <x:f>ACE_Input!U101</x:f>
        <x:v>300</x:v>
      </x:c>
      <x:c r="L581" s="18" t="n">
        <x:f>K581*ACE_Input!V101</x:f>
        <x:v>75</x:v>
      </x:c>
    </x:row>
    <x:row r="582">
      <x:c r="A582" t="n">
        <x:f>5</x:f>
        <x:v>5</x:v>
      </x:c>
      <x:c r="B582" t="n">
        <x:f>ACE_Input!A102</x:f>
        <x:v>97</x:v>
      </x:c>
      <x:c r="C582" s="18" t="n">
        <x:f>MOD(Settings!$B$17*(C581),Settings!$B$18)</x:f>
        <x:v>1161713911</x:v>
      </x:c>
      <x:c r="D582" s="18" t="n">
        <x:f>MAX(C582,1)/Settings!$B$18</x:f>
        <x:v>0.5409651955314749</x:v>
      </x:c>
      <x:c r="E582" s="18" t="n">
        <x:f>F582-F581</x:f>
        <x:v>5</x:v>
      </x:c>
      <x:c r="F582" s="18" t="n">
        <x:f>ACE_Input!D102</x:f>
        <x:v>634</x:v>
      </x:c>
      <x:c r="G582" s="18" t="n">
        <x:f>MOD(Settings!$B$17*(G581),Settings!$B$18)</x:f>
        <x:v>93178921</x:v>
      </x:c>
      <x:c r="H582" s="18" t="n">
        <x:f>MAX(G582,1)/Settings!$B$18</x:f>
        <x:v>0.043389816323011095</x:v>
      </x:c>
      <x:c r="I582" s="18" t="n">
        <x:f>-ACE_Input!W102*LN(H582)</x:f>
        <x:v>12.550122049379622</x:v>
      </x:c>
      <x:c r="J582" s="18" t="n">
        <x:f>-ACE_Input!X102*LN(H582)</x:f>
        <x:v>37.650366148138865</x:v>
      </x:c>
      <x:c r="K582" s="18" t="n">
        <x:f>ACE_Input!U102</x:f>
        <x:v>300</x:v>
      </x:c>
      <x:c r="L582" s="18" t="n">
        <x:f>K582*ACE_Input!V102</x:f>
        <x:v>75</x:v>
      </x:c>
    </x:row>
    <x:row r="583">
      <x:c r="A583" t="n">
        <x:f>5</x:f>
        <x:v>5</x:v>
      </x:c>
      <x:c r="B583" t="n">
        <x:f>ACE_Input!A103</x:f>
        <x:v>98</x:v>
      </x:c>
      <x:c r="C583" s="18" t="n">
        <x:f>MOD(Settings!$B$17*(C582),Settings!$B$18)</x:f>
        <x:v>4383653</x:v>
      </x:c>
      <x:c r="D583" s="18" t="n">
        <x:f>MAX(C583,1)/Settings!$B$18</x:f>
        <x:v>0.0020412975000409866</x:v>
      </x:c>
      <x:c r="E583" s="18" t="n">
        <x:f>F583-F582</x:f>
        <x:v>5</x:v>
      </x:c>
      <x:c r="F583" s="18" t="n">
        <x:f>ACE_Input!D103</x:f>
        <x:v>639</x:v>
      </x:c>
      <x:c r="G583" s="18" t="n">
        <x:f>MOD(Settings!$B$17*(G582),Settings!$B$18)</x:f>
        <x:v>542546584</x:v>
      </x:c>
      <x:c r="H583" s="18" t="n">
        <x:f>MAX(G583,1)/Settings!$B$18</x:f>
        <x:v>0.25264294084750255</x:v>
      </x:c>
      <x:c r="I583" s="18" t="n">
        <x:f>-ACE_Input!W103*LN(H583)</x:f>
        <x:v>5.503112352303491</x:v>
      </x:c>
      <x:c r="J583" s="18" t="n">
        <x:f>-ACE_Input!X103*LN(H583)</x:f>
        <x:v>16.509337056910475</x:v>
      </x:c>
      <x:c r="K583" s="18" t="n">
        <x:f>ACE_Input!U103</x:f>
        <x:v>300</x:v>
      </x:c>
      <x:c r="L583" s="18" t="n">
        <x:f>K583*ACE_Input!V103</x:f>
        <x:v>75</x:v>
      </x:c>
    </x:row>
    <x:row r="584">
      <x:c r="A584" t="n">
        <x:f>5</x:f>
        <x:v>5</x:v>
      </x:c>
      <x:c r="B584" t="n">
        <x:f>ACE_Input!A104</x:f>
        <x:v>99</x:v>
      </x:c>
      <x:c r="C584" s="18" t="n">
        <x:f>MOD(Settings!$B$17*(C583),Settings!$B$18)</x:f>
        <x:v>661611973</x:v>
      </x:c>
      <x:c r="D584" s="18" t="n">
        <x:f>MAX(C584,1)/Settings!$B$18</x:f>
        <x:v>0.30808708318885747</x:v>
      </x:c>
      <x:c r="E584" s="18" t="n">
        <x:f>F584-F583</x:f>
        <x:v>45</x:v>
      </x:c>
      <x:c r="F584" s="18" t="n">
        <x:f>ACE_Input!D104</x:f>
        <x:v>684</x:v>
      </x:c>
      <x:c r="G584" s="18" t="n">
        <x:f>MOD(Settings!$B$17*(G583),Settings!$B$18)</x:f>
        <x:v>364872126</x:v>
      </x:c>
      <x:c r="H584" s="18" t="n">
        <x:f>MAX(G584,1)/Settings!$B$18</x:f>
        <x:v>0.16990682397499066</x:v>
      </x:c>
      <x:c r="I584" s="18" t="n">
        <x:f>-ACE_Input!W104*LN(H584)</x:f>
        <x:v>7.090020345820816</x:v>
      </x:c>
      <x:c r="J584" s="18" t="n">
        <x:f>-ACE_Input!X104*LN(H584)</x:f>
        <x:v>21.270061037462447</x:v>
      </x:c>
      <x:c r="K584" s="18" t="n">
        <x:f>ACE_Input!U104</x:f>
        <x:v>300</x:v>
      </x:c>
      <x:c r="L584" s="18" t="n">
        <x:f>K584*ACE_Input!V104</x:f>
        <x:v>75</x:v>
      </x:c>
    </x:row>
    <x:row r="585">
      <x:c r="A585" t="n">
        <x:f>5</x:f>
        <x:v>5</x:v>
      </x:c>
      <x:c r="B585" t="n">
        <x:f>ACE_Input!A105</x:f>
        <x:v>100</x:v>
      </x:c>
      <x:c r="C585" s="18" t="n">
        <x:f>MOD(Settings!$B$17*(C584),Settings!$B$18)</x:f>
        <x:v>42106045</x:v>
      </x:c>
      <x:c r="D585" s="18" t="n">
        <x:f>MAX(C585,1)/Settings!$B$18</x:f>
        <x:v>0.019607155127267892</x:v>
      </x:c>
      <x:c r="E585" s="18" t="n">
        <x:f>F585-F584</x:f>
        <x:v>5</x:v>
      </x:c>
      <x:c r="F585" s="18" t="n">
        <x:f>ACE_Input!D105</x:f>
        <x:v>689</x:v>
      </x:c>
      <x:c r="G585" s="18" t="n">
        <x:f>MOD(Settings!$B$17*(G584),Settings!$B$18)</x:f>
        <x:v>1340009497</x:v>
      </x:c>
      <x:c r="H585" s="18" t="n">
        <x:f>MAX(G585,1)/Settings!$B$18</x:f>
        <x:v>0.6239905476681844</x:v>
      </x:c>
      <x:c r="I585" s="18" t="n">
        <x:f>-ACE_Input!W105*LN(H585)</x:f>
        <x:v>1.8864802347803769</x:v>
      </x:c>
      <x:c r="J585" s="18" t="n">
        <x:f>-ACE_Input!X105*LN(H585)</x:f>
        <x:v>5.65944070434113</x:v>
      </x:c>
      <x:c r="K585" s="18" t="n">
        <x:f>ACE_Input!U105</x:f>
        <x:v>300</x:v>
      </x:c>
      <x:c r="L585" s="18" t="n">
        <x:f>K585*ACE_Input!V105</x:f>
        <x:v>75</x:v>
      </x:c>
    </x:row>
    <x:row r="586">
      <x:c r="A586"/>
      <x:c r="B586"/>
      <x:c r="C586" s="18"/>
      <x:c r="D586" s="18"/>
      <x:c r="E586" s="18"/>
      <x:c r="F586" s="18"/>
      <x:c r="G586" s="18"/>
      <x:c r="H586" s="18"/>
      <x:c r="I586" s="18"/>
      <x:c r="J586" s="18"/>
      <x:c r="K586" s="18"/>
      <x:c r="L586" s="18"/>
    </x:row>
    <x:row r="587">
      <x:c r="A587"/>
      <x:c r="B587"/>
      <x:c r="C587" s="18"/>
      <x:c r="D587" s="18"/>
      <x:c r="E587" s="18"/>
      <x:c r="F587" s="18"/>
      <x:c r="G587" s="18"/>
      <x:c r="H587" s="18"/>
      <x:c r="I587" s="18"/>
      <x:c r="J587" s="18"/>
      <x:c r="K587" s="18"/>
      <x:c r="L587" s="18"/>
    </x:row>
    <x:row r="588">
      <x:c r="A588"/>
      <x:c r="B588"/>
      <x:c r="C588" s="18"/>
      <x:c r="D588" s="18"/>
      <x:c r="E588" s="18"/>
      <x:c r="F588" s="18"/>
      <x:c r="G588" s="18"/>
      <x:c r="H588" s="18"/>
      <x:c r="I588" s="18"/>
      <x:c r="J588" s="18"/>
      <x:c r="K588" s="18"/>
      <x:c r="L588" s="18"/>
    </x:row>
    <x:row r="589">
      <x:c r="A589"/>
      <x:c r="B589"/>
      <x:c r="C589" s="18"/>
      <x:c r="D589" s="18"/>
      <x:c r="E589" s="18"/>
      <x:c r="F589" s="18"/>
      <x:c r="G589" s="18"/>
      <x:c r="H589" s="18"/>
      <x:c r="I589" s="18"/>
      <x:c r="J589" s="18"/>
      <x:c r="K589" s="18"/>
      <x:c r="L589" s="18"/>
    </x:row>
    <x:row r="590">
      <x:c r="A590"/>
      <x:c r="B590"/>
      <x:c r="C590" s="18"/>
      <x:c r="D590" s="18"/>
      <x:c r="E590" s="18"/>
      <x:c r="F590" s="18"/>
      <x:c r="G590" s="18"/>
      <x:c r="H590" s="18"/>
      <x:c r="I590" s="18"/>
      <x:c r="J590" s="18"/>
      <x:c r="K590" s="18"/>
      <x:c r="L590" s="18"/>
    </x:row>
    <x:row r="591">
      <x:c r="A591"/>
      <x:c r="B591"/>
      <x:c r="C591" s="18"/>
      <x:c r="D591" s="18"/>
      <x:c r="E591" s="18"/>
      <x:c r="F591" s="18"/>
      <x:c r="G591" s="18"/>
      <x:c r="H591" s="18"/>
      <x:c r="I591" s="18"/>
      <x:c r="J591" s="18"/>
      <x:c r="K591" s="18"/>
      <x:c r="L591" s="18"/>
    </x:row>
    <x:row r="592">
      <x:c r="A592"/>
      <x:c r="B592"/>
      <x:c r="C592" s="18"/>
      <x:c r="D592" s="18"/>
      <x:c r="E592" s="18"/>
      <x:c r="F592" s="18"/>
      <x:c r="G592" s="18"/>
      <x:c r="H592" s="18"/>
      <x:c r="I592" s="18"/>
      <x:c r="J592" s="18"/>
      <x:c r="K592" s="18"/>
      <x:c r="L592" s="18"/>
    </x:row>
    <x:row r="593">
      <x:c r="A593"/>
      <x:c r="B593"/>
      <x:c r="C593" s="18"/>
      <x:c r="D593" s="18"/>
      <x:c r="E593" s="18"/>
      <x:c r="F593" s="18"/>
      <x:c r="G593" s="18"/>
      <x:c r="H593" s="18"/>
      <x:c r="I593" s="18"/>
      <x:c r="J593" s="18"/>
      <x:c r="K593" s="18"/>
      <x:c r="L593" s="18"/>
    </x:row>
    <x:row r="594">
      <x:c r="A594"/>
      <x:c r="B594"/>
      <x:c r="C594" s="18"/>
      <x:c r="D594" s="18"/>
      <x:c r="E594" s="18"/>
      <x:c r="F594" s="18"/>
      <x:c r="G594" s="18"/>
      <x:c r="H594" s="18"/>
      <x:c r="I594" s="18"/>
      <x:c r="J594" s="18"/>
      <x:c r="K594" s="18"/>
      <x:c r="L594" s="18"/>
    </x:row>
    <x:row r="595">
      <x:c r="A595"/>
      <x:c r="B595"/>
      <x:c r="C595" s="18"/>
      <x:c r="D595" s="18"/>
      <x:c r="E595" s="18"/>
      <x:c r="F595" s="18"/>
      <x:c r="G595" s="18"/>
      <x:c r="H595" s="18"/>
      <x:c r="I595" s="18"/>
      <x:c r="J595" s="18"/>
      <x:c r="K595" s="18"/>
      <x:c r="L595" s="18"/>
    </x:row>
    <x:row r="596">
      <x:c r="A596"/>
      <x:c r="B596"/>
      <x:c r="C596" s="18"/>
      <x:c r="D596" s="18"/>
      <x:c r="E596" s="18"/>
      <x:c r="F596" s="18"/>
      <x:c r="G596" s="18"/>
      <x:c r="H596" s="18"/>
      <x:c r="I596" s="18"/>
      <x:c r="J596" s="18"/>
      <x:c r="K596" s="18"/>
      <x:c r="L596" s="18"/>
    </x:row>
    <x:row r="597">
      <x:c r="A597"/>
      <x:c r="B597"/>
      <x:c r="C597" s="18"/>
      <x:c r="D597" s="18"/>
      <x:c r="E597" s="18"/>
      <x:c r="F597" s="18"/>
      <x:c r="G597" s="18"/>
      <x:c r="H597" s="18"/>
      <x:c r="I597" s="18"/>
      <x:c r="J597" s="18"/>
      <x:c r="K597" s="18"/>
      <x:c r="L597" s="18"/>
    </x:row>
    <x:row r="598">
      <x:c r="A598"/>
      <x:c r="B598"/>
      <x:c r="C598" s="18"/>
      <x:c r="D598" s="18"/>
      <x:c r="E598" s="18"/>
      <x:c r="F598" s="18"/>
      <x:c r="G598" s="18"/>
      <x:c r="H598" s="18"/>
      <x:c r="I598" s="18"/>
      <x:c r="J598" s="18"/>
      <x:c r="K598" s="18"/>
      <x:c r="L598" s="18"/>
    </x:row>
    <x:row r="599">
      <x:c r="A599"/>
      <x:c r="B599"/>
      <x:c r="C599" s="18"/>
      <x:c r="D599" s="18"/>
      <x:c r="E599" s="18"/>
      <x:c r="F599" s="18"/>
      <x:c r="G599" s="18"/>
      <x:c r="H599" s="18"/>
      <x:c r="I599" s="18"/>
      <x:c r="J599" s="18"/>
      <x:c r="K599" s="18"/>
      <x:c r="L599" s="18"/>
    </x:row>
    <x:row r="600">
      <x:c r="A600"/>
      <x:c r="B600"/>
      <x:c r="C600" s="18"/>
      <x:c r="D600" s="18"/>
      <x:c r="E600" s="18"/>
      <x:c r="F600" s="18"/>
      <x:c r="G600" s="18"/>
      <x:c r="H600" s="18"/>
      <x:c r="I600" s="18"/>
      <x:c r="J600" s="18"/>
      <x:c r="K600" s="18"/>
      <x:c r="L600" s="18"/>
    </x:row>
    <x:row r="601">
      <x:c r="A601"/>
      <x:c r="B601"/>
      <x:c r="C601" s="18"/>
      <x:c r="D601" s="18"/>
      <x:c r="E601" s="18"/>
      <x:c r="F601" s="18"/>
      <x:c r="G601" s="18"/>
      <x:c r="H601" s="18"/>
      <x:c r="I601" s="18"/>
      <x:c r="J601" s="18"/>
      <x:c r="K601" s="18"/>
      <x:c r="L601" s="18"/>
    </x:row>
    <x:row r="602">
      <x:c r="A602"/>
      <x:c r="B602"/>
      <x:c r="C602" s="18"/>
      <x:c r="D602" s="18"/>
      <x:c r="E602" s="18"/>
      <x:c r="F602" s="18"/>
      <x:c r="G602" s="18"/>
      <x:c r="H602" s="18"/>
      <x:c r="I602" s="18"/>
      <x:c r="J602" s="18"/>
      <x:c r="K602" s="18"/>
      <x:c r="L602" s="18"/>
    </x:row>
    <x:row r="603">
      <x:c r="A603"/>
      <x:c r="B603"/>
      <x:c r="C603" s="18"/>
      <x:c r="D603" s="18"/>
      <x:c r="E603" s="18"/>
      <x:c r="F603" s="18"/>
      <x:c r="G603" s="18"/>
      <x:c r="H603" s="18"/>
      <x:c r="I603" s="18"/>
      <x:c r="J603" s="18"/>
      <x:c r="K603" s="18"/>
      <x:c r="L603" s="18"/>
    </x:row>
    <x:row r="604">
      <x:c r="A604"/>
      <x:c r="B604"/>
      <x:c r="C604" s="18"/>
      <x:c r="D604" s="18"/>
      <x:c r="E604" s="18"/>
      <x:c r="F604" s="18"/>
      <x:c r="G604" s="18"/>
      <x:c r="H604" s="18"/>
      <x:c r="I604" s="18"/>
      <x:c r="J604" s="18"/>
      <x:c r="K604" s="18"/>
      <x:c r="L604" s="18"/>
    </x:row>
    <x:row r="605">
      <x:c r="A605"/>
      <x:c r="B605"/>
      <x:c r="C605" s="18"/>
      <x:c r="D605" s="18"/>
      <x:c r="E605" s="18"/>
      <x:c r="F605" s="18"/>
      <x:c r="G605" s="18"/>
      <x:c r="H605" s="18"/>
      <x:c r="I605" s="18"/>
      <x:c r="J605" s="18"/>
      <x:c r="K605" s="18"/>
      <x:c r="L605" s="18"/>
    </x:row>
    <x:row r="606">
      <x:c r="A606" t="n">
        <x:f>6</x:f>
        <x:v>6</x:v>
      </x:c>
      <x:c r="B606" t="n">
        <x:f>ACE_Input!A6</x:f>
        <x:v>1</x:v>
      </x:c>
      <x:c r="C606" s="18" t="n">
        <x:f>MOD(Settings!$B$17*(Settings!$B$15+1000*A606),Settings!$B$18)</x:f>
        <x:v>308324415</x:v>
      </x:c>
      <x:c r="D606" s="18" t="n">
        <x:f>MAX(C606,1)/Settings!$B$18</x:f>
        <x:v>0.14357474406416282</x:v>
      </x:c>
      <x:c r="E606" s="18" t="n">
        <x:f>F606</x:f>
        <x:v>2</x:v>
      </x:c>
      <x:c r="F606" s="18" t="n">
        <x:f>ACE_Input!D6</x:f>
        <x:v>2</x:v>
      </x:c>
      <x:c r="G606" s="18" t="n">
        <x:f>MOD(Settings!$B$17*(Settings!$B$16+1000*A606),Settings!$B$18)</x:f>
        <x:v>1013815047</x:v>
      </x:c>
      <x:c r="H606" s="18" t="n">
        <x:f>MAX(G606,1)/Settings!$B$18</x:f>
        <x:v>0.4720944200978123</x:v>
      </x:c>
      <x:c r="I606" s="18" t="n">
        <x:f>-ACE_Input!W6*LN(H606)</x:f>
        <x:v>3.0023050832892797</x:v>
      </x:c>
      <x:c r="J606" s="18" t="n">
        <x:f>-ACE_Input!X6*LN(H606)</x:f>
        <x:v>9.00691524986784</x:v>
      </x:c>
      <x:c r="K606" s="18" t="n">
        <x:f>ACE_Input!U6</x:f>
        <x:v>300</x:v>
      </x:c>
      <x:c r="L606" s="18" t="n">
        <x:f>K606*ACE_Input!V6</x:f>
        <x:v>75</x:v>
      </x:c>
    </x:row>
    <x:row r="607">
      <x:c r="A607" t="n">
        <x:f>6</x:f>
        <x:v>6</x:v>
      </x:c>
      <x:c r="B607" t="n">
        <x:f>ACE_Input!A7</x:f>
        <x:v>2</x:v>
      </x:c>
      <x:c r="C607" s="18" t="n">
        <x:f>MOD(Settings!$B$17*(C606),Settings!$B$18)</x:f>
        <x:v>130402694</x:v>
      </x:c>
      <x:c r="D607" s="18" t="n">
        <x:f>MAX(C607,1)/Settings!$B$18</x:f>
        <x:v>0.06072348638471378</x:v>
      </x:c>
      <x:c r="E607" s="18" t="n">
        <x:f>F607-F606</x:f>
        <x:v>5</x:v>
      </x:c>
      <x:c r="F607" s="18" t="n">
        <x:f>ACE_Input!D7</x:f>
        <x:v>7</x:v>
      </x:c>
      <x:c r="G607" s="18" t="n">
        <x:f>MOD(Settings!$B$17*(G606),Settings!$B$18)</x:f>
        <x:v>1054239631</x:v>
      </x:c>
      <x:c r="H607" s="18" t="n">
        <x:f>MAX(G607,1)/Settings!$B$18</x:f>
        <x:v>0.4909185839308978</x:v>
      </x:c>
      <x:c r="I607" s="18" t="n">
        <x:f>-ACE_Input!W7*LN(H607)</x:f>
        <x:v>2.84590792711239</x:v>
      </x:c>
      <x:c r="J607" s="18" t="n">
        <x:f>-ACE_Input!X7*LN(H607)</x:f>
        <x:v>8.53772378133717</x:v>
      </x:c>
      <x:c r="K607" s="18" t="n">
        <x:f>ACE_Input!U7</x:f>
        <x:v>300</x:v>
      </x:c>
      <x:c r="L607" s="18" t="n">
        <x:f>K607*ACE_Input!V7</x:f>
        <x:v>75</x:v>
      </x:c>
    </x:row>
    <x:row r="608">
      <x:c r="A608" t="n">
        <x:f>6</x:f>
        <x:v>6</x:v>
      </x:c>
      <x:c r="B608" t="n">
        <x:f>ACE_Input!A8</x:f>
        <x:v>3</x:v>
      </x:c>
      <x:c r="C608" s="18" t="n">
        <x:f>MOD(Settings!$B$17*(C607),Settings!$B$18)</x:f>
        <x:v>1244758118</x:v>
      </x:c>
      <x:c r="D608" s="18" t="n">
        <x:f>MAX(C608,1)/Settings!$B$18</x:f>
        <x:v>0.5796356678845527</x:v>
      </x:c>
      <x:c r="E608" s="18" t="n">
        <x:f>F608-F607</x:f>
        <x:v>25</x:v>
      </x:c>
      <x:c r="F608" s="18" t="n">
        <x:f>ACE_Input!D8</x:f>
        <x:v>32</x:v>
      </x:c>
      <x:c r="G608" s="18" t="n">
        <x:f>MOD(Settings!$B$17*(G607),Settings!$B$18)</x:f>
        <x:v>1865390467</x:v>
      </x:c>
      <x:c r="H608" s="18" t="n">
        <x:f>MAX(G608,1)/Settings!$B$18</x:f>
        <x:v>0.868640126599297</x:v>
      </x:c>
      <x:c r="I608" s="18" t="n">
        <x:f>-ACE_Input!W8*LN(H608)</x:f>
        <x:v>0.563305452322973</x:v>
      </x:c>
      <x:c r="J608" s="18" t="n">
        <x:f>-ACE_Input!X8*LN(H608)</x:f>
        <x:v>1.689916356968919</x:v>
      </x:c>
      <x:c r="K608" s="18" t="n">
        <x:f>ACE_Input!U8</x:f>
        <x:v>300</x:v>
      </x:c>
      <x:c r="L608" s="18" t="n">
        <x:f>K608*ACE_Input!V8</x:f>
        <x:v>75</x:v>
      </x:c>
    </x:row>
    <x:row r="609">
      <x:c r="A609" t="n">
        <x:f>6</x:f>
        <x:v>6</x:v>
      </x:c>
      <x:c r="B609" t="n">
        <x:f>ACE_Input!A9</x:f>
        <x:v>4</x:v>
      </x:c>
      <x:c r="C609" s="18" t="n">
        <x:f>MOD(Settings!$B$17*(C608),Settings!$B$18)</x:f>
        <x:v>2011483799</x:v>
      </x:c>
      <x:c r="D609" s="18" t="n">
        <x:f>MAX(C609,1)/Settings!$B$18</x:f>
        <x:v>0.9366701356771728</x:v>
      </x:c>
      <x:c r="E609" s="18" t="n">
        <x:f>F609-F608</x:f>
        <x:v>5</x:v>
      </x:c>
      <x:c r="F609" s="18" t="n">
        <x:f>ACE_Input!D9</x:f>
        <x:v>37</x:v>
      </x:c>
      <x:c r="G609" s="18" t="n">
        <x:f>MOD(Settings!$B$17*(G608),Settings!$B$18)</x:f>
        <x:v>503816316</x:v>
      </x:c>
      <x:c r="H609" s="18" t="n">
        <x:f>MAX(G609,1)/Settings!$B$18</x:f>
        <x:v>0.2346077543844505</x:v>
      </x:c>
      <x:c r="I609" s="18" t="n">
        <x:f>-ACE_Input!W9*LN(H609)</x:f>
        <x:v>5.79936115866745</x:v>
      </x:c>
      <x:c r="J609" s="18" t="n">
        <x:f>-ACE_Input!X9*LN(H609)</x:f>
        <x:v>17.39808347600235</x:v>
      </x:c>
      <x:c r="K609" s="18" t="n">
        <x:f>ACE_Input!U9</x:f>
        <x:v>300</x:v>
      </x:c>
      <x:c r="L609" s="18" t="n">
        <x:f>K609*ACE_Input!V9</x:f>
        <x:v>75</x:v>
      </x:c>
    </x:row>
    <x:row r="610">
      <x:c r="A610" t="n">
        <x:f>6</x:f>
        <x:v>6</x:v>
      </x:c>
      <x:c r="B610" t="n">
        <x:f>ACE_Input!A10</x:f>
        <x:v>5</x:v>
      </x:c>
      <x:c r="C610" s="18" t="n">
        <x:f>MOD(Settings!$B$17*(C609),Settings!$B$18)</x:f>
        <x:v>1320638719</x:v>
      </x:c>
      <x:c r="D610" s="18" t="n">
        <x:f>MAX(C610,1)/Settings!$B$18</x:f>
        <x:v>0.6149703262443516</x:v>
      </x:c>
      <x:c r="E610" s="18" t="n">
        <x:f>F610-F609</x:f>
        <x:v>5</x:v>
      </x:c>
      <x:c r="F610" s="18" t="n">
        <x:f>ACE_Input!D10</x:f>
        <x:v>42</x:v>
      </x:c>
      <x:c r="G610" s="18" t="n">
        <x:f>MOD(Settings!$B$17*(G609),Settings!$B$18)</x:f>
        <x:v>112802891</x:v>
      </x:c>
      <x:c r="H610" s="18" t="n">
        <x:f>MAX(G610,1)/Settings!$B$18</x:f>
        <x:v>0.05252793945955482</x:v>
      </x:c>
      <x:c r="I610" s="18" t="n">
        <x:f>-ACE_Input!W10*LN(H610)</x:f>
        <x:v>11.785640283040859</x:v>
      </x:c>
      <x:c r="J610" s="18" t="n">
        <x:f>-ACE_Input!X10*LN(H610)</x:f>
        <x:v>35.356920849122574</x:v>
      </x:c>
      <x:c r="K610" s="18" t="n">
        <x:f>ACE_Input!U10</x:f>
        <x:v>300</x:v>
      </x:c>
      <x:c r="L610" s="18" t="n">
        <x:f>K610*ACE_Input!V10</x:f>
        <x:v>75</x:v>
      </x:c>
    </x:row>
    <x:row r="611">
      <x:c r="A611" t="n">
        <x:f>6</x:f>
        <x:v>6</x:v>
      </x:c>
      <x:c r="B611" t="n">
        <x:f>ACE_Input!A11</x:f>
        <x:v>6</x:v>
      </x:c>
      <x:c r="C611" s="18" t="n">
        <x:f>MOD(Settings!$B$17*(C610),Settings!$B$18)</x:f>
        <x:v>1731458488</x:v>
      </x:c>
      <x:c r="D611" s="18" t="n">
        <x:f>MAX(C611,1)/Settings!$B$18</x:f>
        <x:v>0.806273188817442</x:v>
      </x:c>
      <x:c r="E611" s="18" t="n">
        <x:f>F611-F610</x:f>
        <x:v>5</x:v>
      </x:c>
      <x:c r="F611" s="18" t="n">
        <x:f>ACE_Input!D11</x:f>
        <x:v>47</x:v>
      </x:c>
      <x:c r="G611" s="18" t="n">
        <x:f>MOD(Settings!$B$17*(G610),Settings!$B$18)</x:f>
        <x:v>1797612383</x:v>
      </x:c>
      <x:c r="H611" s="18" t="n">
        <x:f>MAX(G611,1)/Settings!$B$18</x:f>
        <x:v>0.8370784967379079</x:v>
      </x:c>
      <x:c r="I611" s="18" t="n">
        <x:f>-ACE_Input!W11*LN(H611)</x:f>
        <x:v>0.711349717806771</x:v>
      </x:c>
      <x:c r="J611" s="18" t="n">
        <x:f>-ACE_Input!X11*LN(H611)</x:f>
        <x:v>2.134049153420313</x:v>
      </x:c>
      <x:c r="K611" s="18" t="n">
        <x:f>ACE_Input!U11</x:f>
        <x:v>300</x:v>
      </x:c>
      <x:c r="L611" s="18" t="n">
        <x:f>K611*ACE_Input!V11</x:f>
        <x:v>75</x:v>
      </x:c>
    </x:row>
    <x:row r="612">
      <x:c r="A612" t="n">
        <x:f>6</x:f>
        <x:v>6</x:v>
      </x:c>
      <x:c r="B612" t="n">
        <x:f>ACE_Input!A12</x:f>
        <x:v>7</x:v>
      </x:c>
      <x:c r="C612" s="18" t="n">
        <x:f>MOD(Settings!$B$17*(C611),Settings!$B$18)</x:f>
        <x:v>71907319</x:v>
      </x:c>
      <x:c r="D612" s="18" t="n">
        <x:f>MAX(C612,1)/Settings!$B$18</x:f>
        <x:v>0.033484454747980674</x:v>
      </x:c>
      <x:c r="E612" s="18" t="n">
        <x:f>F612-F611</x:f>
        <x:v>5</x:v>
      </x:c>
      <x:c r="F612" s="18" t="n">
        <x:f>ACE_Input!D12</x:f>
        <x:v>52</x:v>
      </x:c>
      <x:c r="G612" s="18" t="n">
        <x:f>MOD(Settings!$B$17*(G611),Settings!$B$18)</x:f>
        <x:v>1671375085</x:v>
      </x:c>
      <x:c r="H612" s="18" t="n">
        <x:f>MAX(G612,1)/Settings!$B$18</x:f>
        <x:v>0.7782946740176038</x:v>
      </x:c>
      <x:c r="I612" s="18" t="n">
        <x:f>-ACE_Input!W12*LN(H612)</x:f>
        <x:v>1.0026002725488405</x:v>
      </x:c>
      <x:c r="J612" s="18" t="n">
        <x:f>-ACE_Input!X12*LN(H612)</x:f>
        <x:v>3.0078008176465216</x:v>
      </x:c>
      <x:c r="K612" s="18" t="n">
        <x:f>ACE_Input!U12</x:f>
        <x:v>300</x:v>
      </x:c>
      <x:c r="L612" s="18" t="n">
        <x:f>K612*ACE_Input!V12</x:f>
        <x:v>75</x:v>
      </x:c>
    </x:row>
    <x:row r="613">
      <x:c r="A613" t="n">
        <x:f>6</x:f>
        <x:v>6</x:v>
      </x:c>
      <x:c r="B613" t="n">
        <x:f>ACE_Input!A13</x:f>
        <x:v>8</x:v>
      </x:c>
      <x:c r="C613" s="18" t="n">
        <x:f>MOD(Settings!$B$17*(C612),Settings!$B$18)</x:f>
        <x:v>1660500819</x:v>
      </x:c>
      <x:c r="D613" s="18" t="n">
        <x:f>MAX(C613,1)/Settings!$B$18</x:f>
        <x:v>0.7732309493111591</x:v>
      </x:c>
      <x:c r="E613" s="18" t="n">
        <x:f>F613-F612</x:f>
        <x:v>5</x:v>
      </x:c>
      <x:c r="F613" s="18" t="n">
        <x:f>ACE_Input!D13</x:f>
        <x:v>57</x:v>
      </x:c>
      <x:c r="G613" s="18" t="n">
        <x:f>MOD(Settings!$B$17*(G612),Settings!$B$18)</x:f>
        <x:v>1714950835</x:v>
      </x:c>
      <x:c r="H613" s="18" t="n">
        <x:f>MAX(G613,1)/Settings!$B$18</x:f>
        <x:v>0.798586213867453</x:v>
      </x:c>
      <x:c r="I613" s="18" t="n">
        <x:f>-ACE_Input!W13*LN(H613)</x:f>
        <x:v>0.8996493895109501</x:v>
      </x:c>
      <x:c r="J613" s="18" t="n">
        <x:f>-ACE_Input!X13*LN(H613)</x:f>
        <x:v>2.6989481685328505</x:v>
      </x:c>
      <x:c r="K613" s="18" t="n">
        <x:f>ACE_Input!U13</x:f>
        <x:v>300</x:v>
      </x:c>
      <x:c r="L613" s="18" t="n">
        <x:f>K613*ACE_Input!V13</x:f>
        <x:v>75</x:v>
      </x:c>
    </x:row>
    <x:row r="614">
      <x:c r="A614" t="n">
        <x:f>6</x:f>
        <x:v>6</x:v>
      </x:c>
      <x:c r="B614" t="n">
        <x:f>ACE_Input!A14</x:f>
        <x:v>9</x:v>
      </x:c>
      <x:c r="C614" s="18" t="n">
        <x:f>MOD(Settings!$B$17*(C613),Settings!$B$18)</x:f>
        <x:v>1487272168</x:v>
      </x:c>
      <x:c r="D614" s="18" t="n">
        <x:f>MAX(C614,1)/Settings!$B$18</x:f>
        <x:v>0.6925650726503529</x:v>
      </x:c>
      <x:c r="E614" s="18" t="n">
        <x:f>F614-F613</x:f>
        <x:v>115</x:v>
      </x:c>
      <x:c r="F614" s="18" t="n">
        <x:f>ACE_Input!D14</x:f>
        <x:v>172</x:v>
      </x:c>
      <x:c r="G614" s="18" t="n">
        <x:f>MOD(Settings!$B$17*(G613),Settings!$B$18)</x:f>
        <x:v>1800657458</x:v>
      </x:c>
      <x:c r="H614" s="18" t="n">
        <x:f>MAX(G614,1)/Settings!$B$18</x:f>
        <x:v>0.8384964702830168</x:v>
      </x:c>
      <x:c r="I614" s="18" t="n">
        <x:f>-ACE_Input!W14*LN(H614)</x:f>
        <x:v>0.7045796291553391</x:v>
      </x:c>
      <x:c r="J614" s="18" t="n">
        <x:f>-ACE_Input!X14*LN(H614)</x:f>
        <x:v>2.1137388874660172</x:v>
      </x:c>
      <x:c r="K614" s="18" t="n">
        <x:f>ACE_Input!U14</x:f>
        <x:v>300</x:v>
      </x:c>
      <x:c r="L614" s="18" t="n">
        <x:f>K614*ACE_Input!V14</x:f>
        <x:v>75</x:v>
      </x:c>
    </x:row>
    <x:row r="615">
      <x:c r="A615" t="n">
        <x:f>6</x:f>
        <x:v>6</x:v>
      </x:c>
      <x:c r="B615" t="n">
        <x:f>ACE_Input!A15</x:f>
        <x:v>10</x:v>
      </x:c>
      <x:c r="C615" s="18" t="n">
        <x:f>MOD(Settings!$B$17*(C614),Settings!$B$18)</x:f>
        <x:v>2021160143</x:v>
      </x:c>
      <x:c r="D615" s="18" t="n">
        <x:f>MAX(C615,1)/Settings!$B$18</x:f>
        <x:v>0.9411760344827436</x:v>
      </x:c>
      <x:c r="E615" s="18" t="n">
        <x:f>F615-F614</x:f>
        <x:v>5</x:v>
      </x:c>
      <x:c r="F615" s="18" t="n">
        <x:f>ACE_Input!D15</x:f>
        <x:v>177</x:v>
      </x:c>
      <x:c r="G615" s="18" t="n">
        <x:f>MOD(Settings!$B$17*(G614),Settings!$B$18)</x:f>
        <x:v>1310343082</x:v>
      </x:c>
      <x:c r="H615" s="18" t="n">
        <x:f>MAX(G615,1)/Settings!$B$18</x:f>
        <x:v>0.6101760466630459</x:v>
      </x:c>
      <x:c r="I615" s="18" t="n">
        <x:f>-ACE_Input!W15*LN(H615)</x:f>
        <x:v>1.9760310494604096</x:v>
      </x:c>
      <x:c r="J615" s="18" t="n">
        <x:f>-ACE_Input!X15*LN(H615)</x:f>
        <x:v>5.928093148381229</x:v>
      </x:c>
      <x:c r="K615" s="18" t="n">
        <x:f>ACE_Input!U15</x:f>
        <x:v>300</x:v>
      </x:c>
      <x:c r="L615" s="18" t="n">
        <x:f>K615*ACE_Input!V15</x:f>
        <x:v>75</x:v>
      </x:c>
    </x:row>
    <x:row r="616">
      <x:c r="A616" t="n">
        <x:f>6</x:f>
        <x:v>6</x:v>
      </x:c>
      <x:c r="B616" t="n">
        <x:f>ACE_Input!A16</x:f>
        <x:v>11</x:v>
      </x:c>
      <x:c r="C616" s="18" t="n">
        <x:f>MOD(Settings!$B$17*(C615),Settings!$B$18)</x:f>
        <x:v>742195155</x:v>
      </x:c>
      <x:c r="D616" s="18" t="n">
        <x:f>MAX(C616,1)/Settings!$B$18</x:f>
        <x:v>0.345611551471805</x:v>
      </x:c>
      <x:c r="E616" s="18" t="n">
        <x:f>F616-F615</x:f>
        <x:v>5</x:v>
      </x:c>
      <x:c r="F616" s="18" t="n">
        <x:f>ACE_Input!D16</x:f>
        <x:v>182</x:v>
      </x:c>
      <x:c r="G616" s="18" t="n">
        <x:f>MOD(Settings!$B$17*(G615),Settings!$B$18)</x:f>
        <x:v>491379189</x:v>
      </x:c>
      <x:c r="H616" s="18" t="n">
        <x:f>MAX(G616,1)/Settings!$B$18</x:f>
        <x:v>0.2288162658125238</x:v>
      </x:c>
      <x:c r="I616" s="18" t="n">
        <x:f>-ACE_Input!W16*LN(H616)</x:f>
        <x:v>5.899343720661782</x:v>
      </x:c>
      <x:c r="J616" s="18" t="n">
        <x:f>-ACE_Input!X16*LN(H616)</x:f>
        <x:v>17.698031161985345</x:v>
      </x:c>
      <x:c r="K616" s="18" t="n">
        <x:f>ACE_Input!U16</x:f>
        <x:v>300</x:v>
      </x:c>
      <x:c r="L616" s="18" t="n">
        <x:f>K616*ACE_Input!V16</x:f>
        <x:v>75</x:v>
      </x:c>
    </x:row>
    <x:row r="617">
      <x:c r="A617" t="n">
        <x:f>6</x:f>
        <x:v>6</x:v>
      </x:c>
      <x:c r="B617" t="n">
        <x:f>ACE_Input!A17</x:f>
        <x:v>12</x:v>
      </x:c>
      <x:c r="C617" s="18" t="n">
        <x:f>MOD(Settings!$B$17*(C616),Settings!$B$18)</x:f>
        <x:v>1488948309</x:v>
      </x:c>
      <x:c r="D617" s="18" t="n">
        <x:f>MAX(C617,1)/Settings!$B$18</x:f>
        <x:v>0.6933455866264857</x:v>
      </x:c>
      <x:c r="E617" s="18" t="n">
        <x:f>F617-F616</x:f>
        <x:v>5</x:v>
      </x:c>
      <x:c r="F617" s="18" t="n">
        <x:f>ACE_Input!D17</x:f>
        <x:v>187</x:v>
      </x:c>
      <x:c r="G617" s="18" t="n">
        <x:f>MOD(Settings!$B$17*(G616),Settings!$B$18)</x:f>
        <x:v>1535406808</x:v>
      </x:c>
      <x:c r="H617" s="18" t="n">
        <x:f>MAX(G617,1)/Settings!$B$18</x:f>
        <x:v>0.7149795110872851</x:v>
      </x:c>
      <x:c r="I617" s="18" t="n">
        <x:f>-ACE_Input!W17*LN(H617)</x:f>
        <x:v>1.3420055700827769</x:v>
      </x:c>
      <x:c r="J617" s="18" t="n">
        <x:f>-ACE_Input!X17*LN(H617)</x:f>
        <x:v>4.026016710248331</x:v>
      </x:c>
      <x:c r="K617" s="18" t="n">
        <x:f>ACE_Input!U17</x:f>
        <x:v>300</x:v>
      </x:c>
      <x:c r="L617" s="18" t="n">
        <x:f>K617*ACE_Input!V17</x:f>
        <x:v>75</x:v>
      </x:c>
    </x:row>
    <x:row r="618">
      <x:c r="A618" t="n">
        <x:f>6</x:f>
        <x:v>6</x:v>
      </x:c>
      <x:c r="B618" t="n">
        <x:f>ACE_Input!A18</x:f>
        <x:v>13</x:v>
      </x:c>
      <x:c r="C618" s="18" t="n">
        <x:f>MOD(Settings!$B$17*(C617),Settings!$B$18)</x:f>
        <x:v>127290872</x:v>
      </x:c>
      <x:c r="D618" s="18" t="n">
        <x:f>MAX(C618,1)/Settings!$B$18</x:f>
        <x:v>0.05927443134564647</x:v>
      </x:c>
      <x:c r="E618" s="18" t="n">
        <x:f>F618-F617</x:f>
        <x:v>5</x:v>
      </x:c>
      <x:c r="F618" s="18" t="n">
        <x:f>ACE_Input!D18</x:f>
        <x:v>192</x:v>
      </x:c>
      <x:c r="G618" s="18" t="n">
        <x:f>MOD(Settings!$B$17*(G617),Settings!$B$18)</x:f>
        <x:v>1418719704</x:v>
      </x:c>
      <x:c r="H618" s="18" t="n">
        <x:f>MAX(G618,1)/Settings!$B$18</x:f>
        <x:v>0.6606428440011306</x:v>
      </x:c>
      <x:c r="I618" s="18" t="n">
        <x:f>-ACE_Input!W18*LN(H618)</x:f>
        <x:v>1.658167647741868</x:v>
      </x:c>
      <x:c r="J618" s="18" t="n">
        <x:f>-ACE_Input!X18*LN(H618)</x:f>
        <x:v>4.9745029432256045</x:v>
      </x:c>
      <x:c r="K618" s="18" t="n">
        <x:f>ACE_Input!U18</x:f>
        <x:v>300</x:v>
      </x:c>
      <x:c r="L618" s="18" t="n">
        <x:f>K618*ACE_Input!V18</x:f>
        <x:v>75</x:v>
      </x:c>
    </x:row>
    <x:row r="619">
      <x:c r="A619" t="n">
        <x:f>6</x:f>
        <x:v>6</x:v>
      </x:c>
      <x:c r="B619" t="n">
        <x:f>ACE_Input!A19</x:f>
        <x:v>14</x:v>
      </x:c>
      <x:c r="C619" s="18" t="n">
        <x:f>MOD(Settings!$B$17*(C618),Settings!$B$18)</x:f>
        <x:v>483973292</x:v>
      </x:c>
      <x:c r="D619" s="18" t="n">
        <x:f>MAX(C619,1)/Settings!$B$18</x:f>
        <x:v>0.22536762628022936</x:v>
      </x:c>
      <x:c r="E619" s="18" t="n">
        <x:f>F619-F618</x:f>
        <x:v>5</x:v>
      </x:c>
      <x:c r="F619" s="18" t="n">
        <x:f>ACE_Input!D19</x:f>
        <x:v>197</x:v>
      </x:c>
      <x:c r="G619" s="18" t="n">
        <x:f>MOD(Settings!$B$17*(G618),Settings!$B$18)</x:f>
        <x:v>911132487</x:v>
      </x:c>
      <x:c r="H619" s="18" t="n">
        <x:f>MAX(G619,1)/Settings!$B$18</x:f>
        <x:v>0.42427912700189235</x:v>
      </x:c>
      <x:c r="I619" s="18" t="n">
        <x:f>-ACE_Input!W19*LN(H619)</x:f>
        <x:v>3.4294548877839746</x:v>
      </x:c>
      <x:c r="J619" s="18" t="n">
        <x:f>-ACE_Input!X19*LN(H619)</x:f>
        <x:v>10.288364663351924</x:v>
      </x:c>
      <x:c r="K619" s="18" t="n">
        <x:f>ACE_Input!U19</x:f>
        <x:v>300</x:v>
      </x:c>
      <x:c r="L619" s="18" t="n">
        <x:f>K619*ACE_Input!V19</x:f>
        <x:v>75</x:v>
      </x:c>
    </x:row>
    <x:row r="620">
      <x:c r="A620" t="n">
        <x:f>6</x:f>
        <x:v>6</x:v>
      </x:c>
      <x:c r="B620" t="n">
        <x:f>ACE_Input!A20</x:f>
        <x:v>15</x:v>
      </x:c>
      <x:c r="C620" s="18" t="n">
        <x:f>MOD(Settings!$B$17*(C619),Settings!$B$18)</x:f>
        <x:v>1618547455</x:v>
      </x:c>
      <x:c r="D620" s="18" t="n">
        <x:f>MAX(C620,1)/Settings!$B$18</x:f>
        <x:v>0.7536948918149317</x:v>
      </x:c>
      <x:c r="E620" s="18" t="n">
        <x:f>F620-F619</x:f>
        <x:v>5</x:v>
      </x:c>
      <x:c r="F620" s="18" t="n">
        <x:f>ACE_Input!D20</x:f>
        <x:v>202</x:v>
      </x:c>
      <x:c r="G620" s="18" t="n">
        <x:f>MOD(Settings!$B$17*(G619),Settings!$B$18)</x:f>
        <x:v>1845305899</x:v>
      </x:c>
      <x:c r="H620" s="18" t="n">
        <x:f>MAX(G620,1)/Settings!$B$18</x:f>
        <x:v>0.859287520805042</x:v>
      </x:c>
      <x:c r="I620" s="18" t="n">
        <x:f>-ACE_Input!W20*LN(H620)</x:f>
        <x:v>0.6066067891234949</x:v>
      </x:c>
      <x:c r="J620" s="18" t="n">
        <x:f>-ACE_Input!X20*LN(H620)</x:f>
        <x:v>1.8198203673704847</x:v>
      </x:c>
      <x:c r="K620" s="18" t="n">
        <x:f>ACE_Input!U20</x:f>
        <x:v>300</x:v>
      </x:c>
      <x:c r="L620" s="18" t="n">
        <x:f>K620*ACE_Input!V20</x:f>
        <x:v>75</x:v>
      </x:c>
    </x:row>
    <x:row r="621">
      <x:c r="A621" t="n">
        <x:f>6</x:f>
        <x:v>6</x:v>
      </x:c>
      <x:c r="B621" t="n">
        <x:f>ACE_Input!A21</x:f>
        <x:v>16</x:v>
      </x:c>
      <x:c r="C621" s="18" t="n">
        <x:f>MOD(Settings!$B$17*(C620),Settings!$B$18)</x:f>
        <x:v>751719636</x:v>
      </x:c>
      <x:c r="D621" s="18" t="n">
        <x:f>MAX(C621,1)/Settings!$B$18</x:f>
        <x:v>0.3500467335572684</x:v>
      </x:c>
      <x:c r="E621" s="18" t="n">
        <x:f>F621-F620</x:f>
        <x:v>5</x:v>
      </x:c>
      <x:c r="F621" s="18" t="n">
        <x:f>ACE_Input!D21</x:f>
        <x:v>207</x:v>
      </x:c>
      <x:c r="G621" s="18" t="n">
        <x:f>MOD(Settings!$B$17*(G620),Settings!$B$18)</x:f>
        <x:v>97414519</x:v>
      </x:c>
      <x:c r="H621" s="18" t="n">
        <x:f>MAX(G621,1)/Settings!$B$18</x:f>
        <x:v>0.04536217034112763</x:v>
      </x:c>
      <x:c r="I621" s="18" t="n">
        <x:f>-ACE_Input!W21*LN(H621)</x:f>
        <x:v>12.372307094722599</x:v>
      </x:c>
      <x:c r="J621" s="18" t="n">
        <x:f>-ACE_Input!X21*LN(H621)</x:f>
        <x:v>37.116921284167795</x:v>
      </x:c>
      <x:c r="K621" s="18" t="n">
        <x:f>ACE_Input!U21</x:f>
        <x:v>300</x:v>
      </x:c>
      <x:c r="L621" s="18" t="n">
        <x:f>K621*ACE_Input!V21</x:f>
        <x:v>75</x:v>
      </x:c>
    </x:row>
    <x:row r="622">
      <x:c r="A622" t="n">
        <x:f>6</x:f>
        <x:v>6</x:v>
      </x:c>
      <x:c r="B622" t="n">
        <x:f>ACE_Input!A22</x:f>
        <x:v>17</x:v>
      </x:c>
      <x:c r="C622" s="18" t="n">
        <x:f>MOD(Settings!$B$17*(C621),Settings!$B$18)</x:f>
        <x:v>505626951</x:v>
      </x:c>
      <x:c r="D622" s="18" t="n">
        <x:f>MAX(C622,1)/Settings!$B$18</x:f>
        <x:v>0.23545089700978758</x:v>
      </x:c>
      <x:c r="E622" s="18" t="n">
        <x:f>F622-F621</x:f>
        <x:v>5</x:v>
      </x:c>
      <x:c r="F622" s="18" t="n">
        <x:f>ACE_Input!D22</x:f>
        <x:v>212</x:v>
      </x:c>
      <x:c r="G622" s="18" t="n">
        <x:f>MOD(Settings!$B$17*(G621),Settings!$B$18)</x:f>
        <x:v>863281819</x:v>
      </x:c>
      <x:c r="H622" s="18" t="n">
        <x:f>MAX(G622,1)/Settings!$B$18</x:f>
        <x:v>0.4019969233321012</x:v>
      </x:c>
      <x:c r="I622" s="18" t="n">
        <x:f>-ACE_Input!W22*LN(H622)</x:f>
        <x:v>3.6452433751805473</x:v>
      </x:c>
      <x:c r="J622" s="18" t="n">
        <x:f>-ACE_Input!X22*LN(H622)</x:f>
        <x:v>10.935730125541642</x:v>
      </x:c>
      <x:c r="K622" s="18" t="n">
        <x:f>ACE_Input!U22</x:f>
        <x:v>300</x:v>
      </x:c>
      <x:c r="L622" s="18" t="n">
        <x:f>K622*ACE_Input!V22</x:f>
        <x:v>75</x:v>
      </x:c>
    </x:row>
    <x:row r="623">
      <x:c r="A623" t="n">
        <x:f>6</x:f>
        <x:v>6</x:v>
      </x:c>
      <x:c r="B623" t="n">
        <x:f>ACE_Input!A23</x:f>
        <x:v>18</x:v>
      </x:c>
      <x:c r="C623" s="18" t="n">
        <x:f>MOD(Settings!$B$17*(C622),Settings!$B$18)</x:f>
        <x:v>479374278</x:v>
      </x:c>
      <x:c r="D623" s="18" t="n">
        <x:f>MAX(C623,1)/Settings!$B$18</x:f>
        <x:v>0.2232260434996458</x:v>
      </x:c>
      <x:c r="E623" s="18" t="n">
        <x:f>F623-F622</x:f>
        <x:v>5</x:v>
      </x:c>
      <x:c r="F623" s="18" t="n">
        <x:f>ACE_Input!D23</x:f>
        <x:v>217</x:v>
      </x:c>
      <x:c r="G623" s="18" t="n">
        <x:f>MOD(Settings!$B$17*(G622),Settings!$B$18)</x:f>
        <x:v>778012801</x:v>
      </x:c>
      <x:c r="H623" s="18" t="n">
        <x:f>MAX(G623,1)/Settings!$B$18</x:f>
        <x:v>0.36229044262426463</x:v>
      </x:c>
      <x:c r="I623" s="18" t="n">
        <x:f>-ACE_Input!W23*LN(H623)</x:f>
        <x:v>4.061236244631329</x:v>
      </x:c>
      <x:c r="J623" s="18" t="n">
        <x:f>-ACE_Input!X23*LN(H623)</x:f>
        <x:v>12.183708733893987</x:v>
      </x:c>
      <x:c r="K623" s="18" t="n">
        <x:f>ACE_Input!U23</x:f>
        <x:v>300</x:v>
      </x:c>
      <x:c r="L623" s="18" t="n">
        <x:f>K623*ACE_Input!V23</x:f>
        <x:v>75</x:v>
      </x:c>
    </x:row>
    <x:row r="624">
      <x:c r="A624" t="n">
        <x:f>6</x:f>
        <x:v>6</x:v>
      </x:c>
      <x:c r="B624" t="n">
        <x:f>ACE_Input!A24</x:f>
        <x:v>19</x:v>
      </x:c>
      <x:c r="C624" s="18" t="n">
        <x:f>MOD(Settings!$B$17*(C623),Settings!$B$18)</x:f>
        <x:v>1632330449</x:v>
      </x:c>
      <x:c r="D624" s="18" t="n">
        <x:f>MAX(C624,1)/Settings!$B$18</x:f>
        <x:v>0.7601130985469152</x:v>
      </x:c>
      <x:c r="E624" s="18" t="n">
        <x:f>F624-F623</x:f>
        <x:v>5</x:v>
      </x:c>
      <x:c r="F624" s="18" t="n">
        <x:f>ACE_Input!D24</x:f>
        <x:v>222</x:v>
      </x:c>
      <x:c r="G624" s="18" t="n">
        <x:f>MOD(Settings!$B$17*(G623),Settings!$B$18)</x:f>
        <x:v>33219824</x:v>
      </x:c>
      <x:c r="H624" s="18" t="n">
        <x:f>MAX(G624,1)/Settings!$B$18</x:f>
        <x:v>0.015469186015179933</x:v>
      </x:c>
      <x:c r="I624" s="18" t="n">
        <x:f>-ACE_Input!W24*LN(H624)</x:f>
        <x:v>16.675620931082</x:v>
      </x:c>
      <x:c r="J624" s="18" t="n">
        <x:f>-ACE_Input!X24*LN(H624)</x:f>
        <x:v>50.026862793246</x:v>
      </x:c>
      <x:c r="K624" s="18" t="n">
        <x:f>ACE_Input!U24</x:f>
        <x:v>300</x:v>
      </x:c>
      <x:c r="L624" s="18" t="n">
        <x:f>K624*ACE_Input!V24</x:f>
        <x:v>75</x:v>
      </x:c>
    </x:row>
    <x:row r="625">
      <x:c r="A625" t="n">
        <x:f>6</x:f>
        <x:v>6</x:v>
      </x:c>
      <x:c r="B625" t="n">
        <x:f>ACE_Input!A25</x:f>
        <x:v>20</x:v>
      </x:c>
      <x:c r="C625" s="18" t="n">
        <x:f>MOD(Settings!$B$17*(C624),Settings!$B$18)</x:f>
        <x:v>474265918</x:v>
      </x:c>
      <x:c r="D625" s="18" t="n">
        <x:f>MAX(C625,1)/Settings!$B$18</x:f>
        <x:v>0.22084727800490672</x:v>
      </x:c>
      <x:c r="E625" s="18" t="n">
        <x:f>F625-F624</x:f>
        <x:v>5</x:v>
      </x:c>
      <x:c r="F625" s="18" t="n">
        <x:f>ACE_Input!D25</x:f>
        <x:v>227</x:v>
      </x:c>
      <x:c r="G625" s="18" t="n">
        <x:f>MOD(Settings!$B$17*(G624),Settings!$B$18)</x:f>
        <x:v>2127317395</x:v>
      </x:c>
      <x:c r="H625" s="18" t="n">
        <x:f>MAX(G625,1)/Settings!$B$18</x:f>
        <x:v>0.9906093571291349</x:v>
      </x:c>
      <x:c r="I625" s="18" t="n">
        <x:f>-ACE_Input!W25*LN(H625)</x:f>
        <x:v>0.03774005180728733</x:v>
      </x:c>
      <x:c r="J625" s="18" t="n">
        <x:f>-ACE_Input!X25*LN(H625)</x:f>
        <x:v>0.11322015542186199</x:v>
      </x:c>
      <x:c r="K625" s="18" t="n">
        <x:f>ACE_Input!U25</x:f>
        <x:v>300</x:v>
      </x:c>
      <x:c r="L625" s="18" t="n">
        <x:f>K625*ACE_Input!V25</x:f>
        <x:v>75</x:v>
      </x:c>
    </x:row>
    <x:row r="626">
      <x:c r="A626" t="n">
        <x:f>6</x:f>
        <x:v>6</x:v>
      </x:c>
      <x:c r="B626" t="n">
        <x:f>ACE_Input!A26</x:f>
        <x:v>21</x:v>
      </x:c>
      <x:c r="C626" s="18" t="n">
        <x:f>MOD(Settings!$B$17*(C625),Settings!$B$18)</x:f>
        <x:v>1675469809</x:v>
      </x:c>
      <x:c r="D626" s="18" t="n">
        <x:f>MAX(C626,1)/Settings!$B$18</x:f>
        <x:v>0.7802014284675016</x:v>
      </x:c>
      <x:c r="E626" s="18" t="n">
        <x:f>F626-F625</x:f>
        <x:v>5</x:v>
      </x:c>
      <x:c r="F626" s="18" t="n">
        <x:f>ACE_Input!D26</x:f>
        <x:v>232</x:v>
      </x:c>
      <x:c r="G626" s="18" t="n">
        <x:f>MOD(Settings!$B$17*(G625),Settings!$B$18)</x:f>
        <x:v>368218862</x:v>
      </x:c>
      <x:c r="H626" s="18" t="n">
        <x:f>MAX(G626,1)/Settings!$B$18</x:f>
        <x:v>0.17146526936975554</x:v>
      </x:c>
      <x:c r="I626" s="18" t="n">
        <x:f>-ACE_Input!W26*LN(H626)</x:f>
        <x:v>7.053498175391124</x:v>
      </x:c>
      <x:c r="J626" s="18" t="n">
        <x:f>-ACE_Input!X26*LN(H626)</x:f>
        <x:v>21.160494526173373</x:v>
      </x:c>
      <x:c r="K626" s="18" t="n">
        <x:f>ACE_Input!U26</x:f>
        <x:v>300</x:v>
      </x:c>
      <x:c r="L626" s="18" t="n">
        <x:f>K626*ACE_Input!V26</x:f>
        <x:v>75</x:v>
      </x:c>
    </x:row>
    <x:row r="627">
      <x:c r="A627" t="n">
        <x:f>6</x:f>
        <x:v>6</x:v>
      </x:c>
      <x:c r="B627" t="n">
        <x:f>ACE_Input!A27</x:f>
        <x:v>22</x:v>
      </x:c>
      <x:c r="C627" s="18" t="n">
        <x:f>MOD(Settings!$B$17*(C626),Settings!$B$18)</x:f>
        <x:v>1815500399</x:v>
      </x:c>
      <x:c r="D627" s="18" t="n">
        <x:f>MAX(C627,1)/Settings!$B$18</x:f>
        <x:v>0.8454082532997281</x:v>
      </x:c>
      <x:c r="E627" s="18" t="n">
        <x:f>F627-F626</x:f>
        <x:v>5</x:v>
      </x:c>
      <x:c r="F627" s="18" t="n">
        <x:f>ACE_Input!D27</x:f>
        <x:v>237</x:v>
      </x:c>
      <x:c r="G627" s="18" t="n">
        <x:f>MOD(Settings!$B$17*(G626),Settings!$B$18)</x:f>
        <x:v>1754026627</x:v>
      </x:c>
      <x:c r="H627" s="18" t="n">
        <x:f>MAX(G627,1)/Settings!$B$18</x:f>
        <x:v>0.8167822974812157</x:v>
      </x:c>
      <x:c r="I627" s="18" t="n">
        <x:f>-ACE_Input!W27*LN(H627)</x:f>
        <x:v>0.8095307415268258</x:v>
      </x:c>
      <x:c r="J627" s="18" t="n">
        <x:f>-ACE_Input!X27*LN(H627)</x:f>
        <x:v>2.4285922245804774</x:v>
      </x:c>
      <x:c r="K627" s="18" t="n">
        <x:f>ACE_Input!U27</x:f>
        <x:v>300</x:v>
      </x:c>
      <x:c r="L627" s="18" t="n">
        <x:f>K627*ACE_Input!V27</x:f>
        <x:v>75</x:v>
      </x:c>
    </x:row>
    <x:row r="628">
      <x:c r="A628" t="n">
        <x:f>6</x:f>
        <x:v>6</x:v>
      </x:c>
      <x:c r="B628" t="n">
        <x:f>ACE_Input!A28</x:f>
        <x:v>23</x:v>
      </x:c>
      <x:c r="C628" s="18" t="n">
        <x:f>MOD(Settings!$B$17*(C627),Settings!$B$18)</x:f>
        <x:v>1667549417</x:v>
      </x:c>
      <x:c r="D628" s="18" t="n">
        <x:f>MAX(C628,1)/Settings!$B$18</x:f>
        <x:v>0.7765132085310822</x:v>
      </x:c>
      <x:c r="E628" s="18" t="n">
        <x:f>F628-F627</x:f>
        <x:v>5</x:v>
      </x:c>
      <x:c r="F628" s="18" t="n">
        <x:f>ACE_Input!D28</x:f>
        <x:v>242</x:v>
      </x:c>
      <x:c r="G628" s="18" t="n">
        <x:f>MOD(Settings!$B$17*(G627),Settings!$B$18)</x:f>
        <x:v>1417497620</x:v>
      </x:c>
      <x:c r="H628" s="18" t="n">
        <x:f>MAX(G628,1)/Settings!$B$18</x:f>
        <x:v>0.6600737667922274</x:v>
      </x:c>
      <x:c r="I628" s="18" t="n">
        <x:f>-ACE_Input!W28*LN(H628)</x:f>
        <x:v>1.6616147293608692</x:v>
      </x:c>
      <x:c r="J628" s="18" t="n">
        <x:f>-ACE_Input!X28*LN(H628)</x:f>
        <x:v>4.984844188082608</x:v>
      </x:c>
      <x:c r="K628" s="18" t="n">
        <x:f>ACE_Input!U28</x:f>
        <x:v>300</x:v>
      </x:c>
      <x:c r="L628" s="18" t="n">
        <x:f>K628*ACE_Input!V28</x:f>
        <x:v>75</x:v>
      </x:c>
    </x:row>
    <x:row r="629">
      <x:c r="A629" t="n">
        <x:f>6</x:f>
        <x:v>6</x:v>
      </x:c>
      <x:c r="B629" t="n">
        <x:f>ACE_Input!A29</x:f>
        <x:v>24</x:v>
      </x:c>
      <x:c r="C629" s="18" t="n">
        <x:f>MOD(Settings!$B$17*(C628),Settings!$B$18)</x:f>
        <x:v>1841458169</x:v>
      </x:c>
      <x:c r="D629" s="18" t="n">
        <x:f>MAX(C629,1)/Settings!$B$18</x:f>
        <x:v>0.8574957818991951</x:v>
      </x:c>
      <x:c r="E629" s="18" t="n">
        <x:f>F629-F628</x:f>
        <x:v>5</x:v>
      </x:c>
      <x:c r="F629" s="18" t="n">
        <x:f>ACE_Input!D29</x:f>
        <x:v>247</x:v>
      </x:c>
      <x:c r="G629" s="18" t="n">
        <x:f>MOD(Settings!$B$17*(G628),Settings!$B$18)</x:f>
        <x:v>1846403169</x:v>
      </x:c>
      <x:c r="H629" s="18" t="n">
        <x:f>MAX(G629,1)/Settings!$B$18</x:f>
        <x:v>0.8597984769660041</x:v>
      </x:c>
      <x:c r="I629" s="18" t="n">
        <x:f>-ACE_Input!W29*LN(H629)</x:f>
        <x:v>0.6042289852129469</x:v>
      </x:c>
      <x:c r="J629" s="18" t="n">
        <x:f>-ACE_Input!X29*LN(H629)</x:f>
        <x:v>1.8126869556388407</x:v>
      </x:c>
      <x:c r="K629" s="18" t="n">
        <x:f>ACE_Input!U29</x:f>
        <x:v>300</x:v>
      </x:c>
      <x:c r="L629" s="18" t="n">
        <x:f>K629*ACE_Input!V29</x:f>
        <x:v>75</x:v>
      </x:c>
    </x:row>
    <x:row r="630">
      <x:c r="A630" t="n">
        <x:f>6</x:f>
        <x:v>6</x:v>
      </x:c>
      <x:c r="B630" t="n">
        <x:f>ACE_Input!A30</x:f>
        <x:v>25</x:v>
      </x:c>
      <x:c r="C630" s="18" t="n">
        <x:f>MOD(Settings!$B$17*(C629),Settings!$B$18)</x:f>
        <x:v>2000609466</x:v>
      </x:c>
      <x:c r="D630" s="18" t="n">
        <x:f>MAX(C630,1)/Settings!$B$18</x:f>
        <x:v>0.9316063797714218</x:v>
      </x:c>
      <x:c r="E630" s="18" t="n">
        <x:f>F630-F629</x:f>
        <x:v>5</x:v>
      </x:c>
      <x:c r="F630" s="18" t="n">
        <x:f>ACE_Input!D30</x:f>
        <x:v>252</x:v>
      </x:c>
      <x:c r="G630" s="18" t="n">
        <x:f>MOD(Settings!$B$17*(G629),Settings!$B$18)</x:f>
        <x:v>1359362233</x:v>
      </x:c>
      <x:c r="H630" s="18" t="n">
        <x:f>MAX(G630,1)/Settings!$B$18</x:f>
        <x:v>0.6330023676310677</x:v>
      </x:c>
      <x:c r="I630" s="18" t="n">
        <x:f>-ACE_Input!W30*LN(H630)</x:f>
        <x:v>1.8291244660460628</x:v>
      </x:c>
      <x:c r="J630" s="18" t="n">
        <x:f>-ACE_Input!X30*LN(H630)</x:f>
        <x:v>5.487373398138189</x:v>
      </x:c>
      <x:c r="K630" s="18" t="n">
        <x:f>ACE_Input!U30</x:f>
        <x:v>300</x:v>
      </x:c>
      <x:c r="L630" s="18" t="n">
        <x:f>K630*ACE_Input!V30</x:f>
        <x:v>75</x:v>
      </x:c>
    </x:row>
    <x:row r="631">
      <x:c r="A631" t="n">
        <x:f>6</x:f>
        <x:v>6</x:v>
      </x:c>
      <x:c r="B631" t="n">
        <x:f>ACE_Input!A31</x:f>
        <x:v>26</x:v>
      </x:c>
      <x:c r="C631" s="18" t="n">
        <x:f>MOD(Settings!$B$17*(C630),Settings!$B$18)</x:f>
        <x:v>1091833983</x:v>
      </x:c>
      <x:c r="D631" s="18" t="n">
        <x:f>MAX(C631,1)/Settings!$B$18</x:f>
        <x:v>0.50842481828687</x:v>
      </x:c>
      <x:c r="E631" s="18" t="n">
        <x:f>F631-F630</x:f>
        <x:v>5</x:v>
      </x:c>
      <x:c r="F631" s="18" t="n">
        <x:f>ACE_Input!D31</x:f>
        <x:v>257</x:v>
      </x:c>
      <x:c r="G631" s="18" t="n">
        <x:f>MOD(Settings!$B$17*(G630),Settings!$B$18)</x:f>
        <x:v>1870013245</x:v>
      </x:c>
      <x:c r="H631" s="18" t="n">
        <x:f>MAX(G631,1)/Settings!$B$18</x:f>
        <x:v>0.8707927753547173</x:v>
      </x:c>
      <x:c r="I631" s="18" t="n">
        <x:f>-ACE_Input!W31*LN(H631)</x:f>
        <x:v>0.5534049848684793</x:v>
      </x:c>
      <x:c r="J631" s="18" t="n">
        <x:f>-ACE_Input!X31*LN(H631)</x:f>
        <x:v>1.660214954605438</x:v>
      </x:c>
      <x:c r="K631" s="18" t="n">
        <x:f>ACE_Input!U31</x:f>
        <x:v>300</x:v>
      </x:c>
      <x:c r="L631" s="18" t="n">
        <x:f>K631*ACE_Input!V31</x:f>
        <x:v>75</x:v>
      </x:c>
    </x:row>
    <x:row r="632">
      <x:c r="A632" t="n">
        <x:f>6</x:f>
        <x:v>6</x:v>
      </x:c>
      <x:c r="B632" t="n">
        <x:f>ACE_Input!A32</x:f>
        <x:v>27</x:v>
      </x:c>
      <x:c r="C632" s="18" t="n">
        <x:f>MOD(Settings!$B$17*(C631),Settings!$B$18)</x:f>
        <x:v>205988666</x:v>
      </x:c>
      <x:c r="D632" s="18" t="n">
        <x:f>MAX(C632,1)/Settings!$B$18</x:f>
        <x:v>0.09592094742503061</x:v>
      </x:c>
      <x:c r="E632" s="18" t="n">
        <x:f>F632-F631</x:f>
        <x:v>5</x:v>
      </x:c>
      <x:c r="F632" s="18" t="n">
        <x:f>ACE_Input!D32</x:f>
        <x:v>262</x:v>
      </x:c>
      <x:c r="G632" s="18" t="n">
        <x:f>MOD(Settings!$B$17*(G631),Settings!$B$18)</x:f>
        <x:v>889434870</x:v>
      </x:c>
      <x:c r="H632" s="18" t="n">
        <x:f>MAX(G632,1)/Settings!$B$18</x:f>
        <x:v>0.41417538673345716</x:v>
      </x:c>
      <x:c r="I632" s="18" t="n">
        <x:f>-ACE_Input!W32*LN(H632)</x:f>
        <x:v>3.52586302165554</x:v>
      </x:c>
      <x:c r="J632" s="18" t="n">
        <x:f>-ACE_Input!X32*LN(H632)</x:f>
        <x:v>10.57758906496662</x:v>
      </x:c>
      <x:c r="K632" s="18" t="n">
        <x:f>ACE_Input!U32</x:f>
        <x:v>300</x:v>
      </x:c>
      <x:c r="L632" s="18" t="n">
        <x:f>K632*ACE_Input!V32</x:f>
        <x:v>75</x:v>
      </x:c>
    </x:row>
    <x:row r="633">
      <x:c r="A633" t="n">
        <x:f>6</x:f>
        <x:v>6</x:v>
      </x:c>
      <x:c r="B633" t="n">
        <x:f>ACE_Input!A33</x:f>
        <x:v>28</x:v>
      </x:c>
      <x:c r="C633" s="18" t="n">
        <x:f>MOD(Settings!$B$17*(C632),Settings!$B$18)</x:f>
        <x:v>307870498</x:v>
      </x:c>
      <x:c r="D633" s="18" t="n">
        <x:f>MAX(C633,1)/Settings!$B$18</x:f>
        <x:v>0.14336337248951353</x:v>
      </x:c>
      <x:c r="E633" s="18" t="n">
        <x:f>F633-F632</x:f>
        <x:v>6</x:v>
      </x:c>
      <x:c r="F633" s="18" t="n">
        <x:f>ACE_Input!D33</x:f>
        <x:v>268</x:v>
      </x:c>
      <x:c r="G633" s="18" t="n">
        <x:f>MOD(Settings!$B$17*(G632),Settings!$B$18)</x:f>
        <x:v>98193323</x:v>
      </x:c>
      <x:c r="H633" s="18" t="n">
        <x:f>MAX(G633,1)/Settings!$B$18</x:f>
        <x:v>0.04572482921449692</x:v>
      </x:c>
      <x:c r="I633" s="18" t="n">
        <x:f>-ACE_Input!W33*LN(H633)</x:f>
        <x:v>12.340455279078634</x:v>
      </x:c>
      <x:c r="J633" s="18" t="n">
        <x:f>-ACE_Input!X33*LN(H633)</x:f>
        <x:v>37.021365837235905</x:v>
      </x:c>
      <x:c r="K633" s="18" t="n">
        <x:f>ACE_Input!U33</x:f>
        <x:v>300</x:v>
      </x:c>
      <x:c r="L633" s="18" t="n">
        <x:f>K633*ACE_Input!V33</x:f>
        <x:v>75</x:v>
      </x:c>
    </x:row>
    <x:row r="634">
      <x:c r="A634" t="n">
        <x:f>6</x:f>
        <x:v>6</x:v>
      </x:c>
      <x:c r="B634" t="n">
        <x:f>ACE_Input!A34</x:f>
        <x:v>29</x:v>
      </x:c>
      <x:c r="C634" s="18" t="n">
        <x:f>MOD(Settings!$B$17*(C633),Settings!$B$18)</x:f>
        <x:v>1091354263</x:v>
      </x:c>
      <x:c r="D634" s="18" t="n">
        <x:f>MAX(C634,1)/Settings!$B$18</x:f>
        <x:v>0.5082014312540187</x:v>
      </x:c>
      <x:c r="E634" s="18" t="n">
        <x:f>F634-F633</x:f>
        <x:v>5</x:v>
      </x:c>
      <x:c r="F634" s="18" t="n">
        <x:f>ACE_Input!D34</x:f>
        <x:v>273</x:v>
      </x:c>
      <x:c r="G634" s="18" t="n">
        <x:f>MOD(Settings!$B$17*(G633),Settings!$B$18)</x:f>
        <x:v>1067738765</x:v>
      </x:c>
      <x:c r="H634" s="18" t="n">
        <x:f>MAX(G634,1)/Settings!$B$18</x:f>
        <x:v>0.49720460804980465</x:v>
      </x:c>
      <x:c r="I634" s="18" t="n">
        <x:f>-ACE_Input!W34*LN(H634)</x:f>
        <x:v>2.7950146055524683</x:v>
      </x:c>
      <x:c r="J634" s="18" t="n">
        <x:f>-ACE_Input!X34*LN(H634)</x:f>
        <x:v>8.385043816657404</x:v>
      </x:c>
      <x:c r="K634" s="18" t="n">
        <x:f>ACE_Input!U34</x:f>
        <x:v>300</x:v>
      </x:c>
      <x:c r="L634" s="18" t="n">
        <x:f>K634*ACE_Input!V34</x:f>
        <x:v>75</x:v>
      </x:c>
    </x:row>
    <x:row r="635">
      <x:c r="A635" t="n">
        <x:f>6</x:f>
        <x:v>6</x:v>
      </x:c>
      <x:c r="B635" t="n">
        <x:f>ACE_Input!A35</x:f>
        <x:v>30</x:v>
      </x:c>
      <x:c r="C635" s="18" t="n">
        <x:f>MOD(Settings!$B$17*(C634),Settings!$B$18)</x:f>
        <x:v>733269214</x:v>
      </x:c>
      <x:c r="D635" s="18" t="n">
        <x:f>MAX(C635,1)/Settings!$B$18</x:f>
        <x:v>0.34145508629337656</x:v>
      </x:c>
      <x:c r="E635" s="18" t="n">
        <x:f>F635-F634</x:f>
        <x:v>5</x:v>
      </x:c>
      <x:c r="F635" s="18" t="n">
        <x:f>ACE_Input!D35</x:f>
        <x:v>278</x:v>
      </x:c>
      <x:c r="G635" s="18" t="n">
        <x:f>MOD(Settings!$B$17*(G634),Settings!$B$18)</x:f>
        <x:v>1112069023</x:v>
      </x:c>
      <x:c r="H635" s="18" t="n">
        <x:f>MAX(G635,1)/Settings!$B$18</x:f>
        <x:v>0.5178474930663814</x:v>
      </x:c>
      <x:c r="I635" s="18" t="n">
        <x:f>-ACE_Input!W35*LN(H635)</x:f>
        <x:v>2.632297980004014</x:v>
      </x:c>
      <x:c r="J635" s="18" t="n">
        <x:f>-ACE_Input!X35*LN(H635)</x:f>
        <x:v>7.896893940012042</x:v>
      </x:c>
      <x:c r="K635" s="18" t="n">
        <x:f>ACE_Input!U35</x:f>
        <x:v>300</x:v>
      </x:c>
      <x:c r="L635" s="18" t="n">
        <x:f>K635*ACE_Input!V35</x:f>
        <x:v>75</x:v>
      </x:c>
    </x:row>
    <x:row r="636">
      <x:c r="A636" t="n">
        <x:f>6</x:f>
        <x:v>6</x:v>
      </x:c>
      <x:c r="B636" t="n">
        <x:f>ACE_Input!A36</x:f>
        <x:v>31</x:v>
      </x:c>
      <x:c r="C636" s="18" t="n">
        <x:f>MOD(Settings!$B$17*(C635),Settings!$B$18)</x:f>
        <x:v>1794513212</x:v>
      </x:c>
      <x:c r="D636" s="18" t="n">
        <x:f>MAX(C636,1)/Settings!$B$18</x:f>
        <x:v>0.8356353327797891</x:v>
      </x:c>
      <x:c r="E636" s="18" t="n">
        <x:f>F636-F635</x:f>
        <x:v>5</x:v>
      </x:c>
      <x:c r="F636" s="18" t="n">
        <x:f>ACE_Input!D36</x:f>
        <x:v>283</x:v>
      </x:c>
      <x:c r="G636" s="18" t="n">
        <x:f>MOD(Settings!$B$17*(G635),Settings!$B$18)</x:f>
        <x:v>993889720</x:v>
      </x:c>
      <x:c r="H636" s="18" t="n">
        <x:f>MAX(G636,1)/Settings!$B$18</x:f>
        <x:v>0.462815966672644</x:v>
      </x:c>
      <x:c r="I636" s="18" t="n">
        <x:f>-ACE_Input!W36*LN(H636)</x:f>
        <x:v>3.0817031364030636</x:v>
      </x:c>
      <x:c r="J636" s="18" t="n">
        <x:f>-ACE_Input!X36*LN(H636)</x:f>
        <x:v>9.24510940920919</x:v>
      </x:c>
      <x:c r="K636" s="18" t="n">
        <x:f>ACE_Input!U36</x:f>
        <x:v>300</x:v>
      </x:c>
      <x:c r="L636" s="18" t="n">
        <x:f>K636*ACE_Input!V36</x:f>
        <x:v>75</x:v>
      </x:c>
    </x:row>
    <x:row r="637">
      <x:c r="A637" t="n">
        <x:f>6</x:f>
        <x:v>6</x:v>
      </x:c>
      <x:c r="B637" t="n">
        <x:f>ACE_Input!A37</x:f>
        <x:v>32</x:v>
      </x:c>
      <x:c r="C637" s="18" t="n">
        <x:f>MOD(Settings!$B$17*(C636),Settings!$B$18)</x:f>
        <x:v>1123215616</x:v>
      </x:c>
      <x:c r="D637" s="18" t="n">
        <x:f>MAX(C637,1)/Settings!$B$18</x:f>
        <x:v>0.523038029914274</x:v>
      </x:c>
      <x:c r="E637" s="18" t="n">
        <x:f>F637-F636</x:f>
        <x:v>5</x:v>
      </x:c>
      <x:c r="F637" s="18" t="n">
        <x:f>ACE_Input!D37</x:f>
        <x:v>288</x:v>
      </x:c>
      <x:c r="G637" s="18" t="n">
        <x:f>MOD(Settings!$B$17*(G636),Settings!$B$18)</x:f>
        <x:v>1176717674</x:v>
      </x:c>
      <x:c r="H637" s="18" t="n">
        <x:f>MAX(G637,1)/Settings!$B$18</x:f>
        <x:v>0.5479518671277687</x:v>
      </x:c>
      <x:c r="I637" s="18" t="n">
        <x:f>-ACE_Input!W37*LN(H637)</x:f>
        <x:v>2.406271318400716</x:v>
      </x:c>
      <x:c r="J637" s="18" t="n">
        <x:f>-ACE_Input!X37*LN(H637)</x:f>
        <x:v>7.2188139552021475</x:v>
      </x:c>
      <x:c r="K637" s="18" t="n">
        <x:f>ACE_Input!U37</x:f>
        <x:v>300</x:v>
      </x:c>
      <x:c r="L637" s="18" t="n">
        <x:f>K637*ACE_Input!V37</x:f>
        <x:v>75</x:v>
      </x:c>
    </x:row>
    <x:row r="638">
      <x:c r="A638" t="n">
        <x:f>6</x:f>
        <x:v>6</x:v>
      </x:c>
      <x:c r="B638" t="n">
        <x:f>ACE_Input!A38</x:f>
        <x:v>33</x:v>
      </x:c>
      <x:c r="C638" s="18" t="n">
        <x:f>MOD(Settings!$B$17*(C637),Settings!$B$18)</x:f>
        <x:v>1503600982</x:v>
      </x:c>
      <x:c r="D638" s="18" t="n">
        <x:f>MAX(C638,1)/Settings!$B$18</x:f>
        <x:v>0.7001687692013424</x:v>
      </x:c>
      <x:c r="E638" s="18" t="n">
        <x:f>F638-F637</x:f>
        <x:v>5</x:v>
      </x:c>
      <x:c r="F638" s="18" t="n">
        <x:f>ACE_Input!D38</x:f>
        <x:v>293</x:v>
      </x:c>
      <x:c r="G638" s="18" t="n">
        <x:f>MOD(Settings!$B$17*(G637),Settings!$B$18)</x:f>
        <x:v>917041695</x:v>
      </x:c>
      <x:c r="H638" s="18" t="n">
        <x:f>MAX(G638,1)/Settings!$B$18</x:f>
        <x:v>0.4270308164074229</x:v>
      </x:c>
      <x:c r="I638" s="18" t="n">
        <x:f>-ACE_Input!W38*LN(H638)</x:f>
        <x:v>3.403596395140767</x:v>
      </x:c>
      <x:c r="J638" s="18" t="n">
        <x:f>-ACE_Input!X38*LN(H638)</x:f>
        <x:v>10.210789185422302</x:v>
      </x:c>
      <x:c r="K638" s="18" t="n">
        <x:f>ACE_Input!U38</x:f>
        <x:v>300</x:v>
      </x:c>
      <x:c r="L638" s="18" t="n">
        <x:f>K638*ACE_Input!V38</x:f>
        <x:v>75</x:v>
      </x:c>
    </x:row>
    <x:row r="639">
      <x:c r="A639" t="n">
        <x:f>6</x:f>
        <x:v>6</x:v>
      </x:c>
      <x:c r="B639" t="n">
        <x:f>ACE_Input!A39</x:f>
        <x:v>34</x:v>
      </x:c>
      <x:c r="C639" s="18" t="n">
        <x:f>MOD(Settings!$B$17*(C638),Settings!$B$18)</x:f>
        <x:v>1581630225</x:v>
      </x:c>
      <x:c r="D639" s="18" t="n">
        <x:f>MAX(C639,1)/Settings!$B$18</x:f>
        <x:v>0.7365039669612907</x:v>
      </x:c>
      <x:c r="E639" s="18" t="n">
        <x:f>F639-F638</x:f>
        <x:v>5</x:v>
      </x:c>
      <x:c r="F639" s="18" t="n">
        <x:f>ACE_Input!D39</x:f>
        <x:v>298</x:v>
      </x:c>
      <x:c r="G639" s="18" t="n">
        <x:f>MOD(Settings!$B$17*(G638),Settings!$B$18)</x:f>
        <x:v>229633346</x:v>
      </x:c>
      <x:c r="H639" s="18" t="n">
        <x:f>MAX(G639,1)/Settings!$B$18</x:f>
        <x:v>0.10693135955693729</x:v>
      </x:c>
      <x:c r="I639" s="18" t="n">
        <x:f>-ACE_Input!W39*LN(H639)</x:f>
        <x:v>8.942272599347719</x:v>
      </x:c>
      <x:c r="J639" s="18" t="n">
        <x:f>-ACE_Input!X39*LN(H639)</x:f>
        <x:v>26.82681779804316</x:v>
      </x:c>
      <x:c r="K639" s="18" t="n">
        <x:f>ACE_Input!U39</x:f>
        <x:v>300</x:v>
      </x:c>
      <x:c r="L639" s="18" t="n">
        <x:f>K639*ACE_Input!V39</x:f>
        <x:v>75</x:v>
      </x:c>
    </x:row>
    <x:row r="640">
      <x:c r="A640" t="n">
        <x:f>6</x:f>
        <x:v>6</x:v>
      </x:c>
      <x:c r="B640" t="n">
        <x:f>ACE_Input!A40</x:f>
        <x:v>35</x:v>
      </x:c>
      <x:c r="C640" s="18" t="n">
        <x:f>MOD(Settings!$B$17*(C639),Settings!$B$18)</x:f>
        <x:v>906609009</x:v>
      </x:c>
      <x:c r="D640" s="18" t="n">
        <x:f>MAX(C640,1)/Settings!$B$18</x:f>
        <x:v>0.42217271841232323</x:v>
      </x:c>
      <x:c r="E640" s="18" t="n">
        <x:f>F640-F639</x:f>
        <x:v>5</x:v>
      </x:c>
      <x:c r="F640" s="18" t="n">
        <x:f>ACE_Input!D40</x:f>
        <x:v>303</x:v>
      </x:c>
      <x:c r="G640" s="18" t="n">
        <x:f>MOD(Settings!$B$17*(G639),Settings!$B$18)</x:f>
        <x:v>419532563</x:v>
      </x:c>
      <x:c r="H640" s="18" t="n">
        <x:f>MAX(G640,1)/Settings!$B$18</x:f>
        <x:v>0.19536007344506684</x:v>
      </x:c>
      <x:c r="I640" s="18" t="n">
        <x:f>-ACE_Input!W40*LN(H640)</x:f>
        <x:v>6.531643570690005</x:v>
      </x:c>
      <x:c r="J640" s="18" t="n">
        <x:f>-ACE_Input!X40*LN(H640)</x:f>
        <x:v>19.594930712070017</x:v>
      </x:c>
      <x:c r="K640" s="18" t="n">
        <x:f>ACE_Input!U40</x:f>
        <x:v>300</x:v>
      </x:c>
      <x:c r="L640" s="18" t="n">
        <x:f>K640*ACE_Input!V40</x:f>
        <x:v>75</x:v>
      </x:c>
    </x:row>
    <x:row r="641">
      <x:c r="A641" t="n">
        <x:f>6</x:f>
        <x:v>6</x:v>
      </x:c>
      <x:c r="B641" t="n">
        <x:f>ACE_Input!A41</x:f>
        <x:v>36</x:v>
      </x:c>
      <x:c r="C641" s="18" t="n">
        <x:f>MOD(Settings!$B$17*(C640),Settings!$B$18)</x:f>
        <x:v>981138798</x:v>
      </x:c>
      <x:c r="D641" s="18" t="n">
        <x:f>MAX(C641,1)/Settings!$B$18</x:f>
        <x:v>0.4568783559169985</x:v>
      </x:c>
      <x:c r="E641" s="18" t="n">
        <x:f>F641-F640</x:f>
        <x:v>5</x:v>
      </x:c>
      <x:c r="F641" s="18" t="n">
        <x:f>ACE_Input!D41</x:f>
        <x:v>308</x:v>
      </x:c>
      <x:c r="G641" s="18" t="n">
        <x:f>MOD(Settings!$B$17*(G640),Settings!$B$18)</x:f>
        <x:v>894973240</x:v>
      </x:c>
      <x:c r="H641" s="18" t="n">
        <x:f>MAX(G641,1)/Settings!$B$18</x:f>
        <x:v>0.41675439123844465</x:v>
      </x:c>
      <x:c r="I641" s="18" t="n">
        <x:f>-ACE_Input!W41*LN(H641)</x:f>
        <x:v>3.5010328821674075</x:v>
      </x:c>
      <x:c r="J641" s="18" t="n">
        <x:f>-ACE_Input!X41*LN(H641)</x:f>
        <x:v>10.503098646502222</x:v>
      </x:c>
      <x:c r="K641" s="18" t="n">
        <x:f>ACE_Input!U41</x:f>
        <x:v>300</x:v>
      </x:c>
      <x:c r="L641" s="18" t="n">
        <x:f>K641*ACE_Input!V41</x:f>
        <x:v>75</x:v>
      </x:c>
    </x:row>
    <x:row r="642">
      <x:c r="A642" t="n">
        <x:f>6</x:f>
        <x:v>6</x:v>
      </x:c>
      <x:c r="B642" t="n">
        <x:f>ACE_Input!A42</x:f>
        <x:v>37</x:v>
      </x:c>
      <x:c r="C642" s="18" t="n">
        <x:f>MOD(Settings!$B$17*(C641),Settings!$B$18)</x:f>
        <x:v>1620336320</x:v>
      </x:c>
      <x:c r="D642" s="18" t="n">
        <x:f>MAX(C642,1)/Settings!$B$18</x:f>
        <x:v>0.7545278969940393</x:v>
      </x:c>
      <x:c r="E642" s="18" t="n">
        <x:f>F642-F641</x:f>
        <x:v>5</x:v>
      </x:c>
      <x:c r="F642" s="18" t="n">
        <x:f>ACE_Input!D42</x:f>
        <x:v>313</x:v>
      </x:c>
      <x:c r="G642" s="18" t="n">
        <x:f>MOD(Settings!$B$17*(G641),Settings!$B$18)</x:f>
        <x:v>839781092</x:v>
      </x:c>
      <x:c r="H642" s="18" t="n">
        <x:f>MAX(G642,1)/Settings!$B$18</x:f>
        <x:v>0.3910535445395175</x:v>
      </x:c>
      <x:c r="I642" s="18" t="n">
        <x:f>-ACE_Input!W42*LN(H642)</x:f>
        <x:v>3.7556431432649457</x:v>
      </x:c>
      <x:c r="J642" s="18" t="n">
        <x:f>-ACE_Input!X42*LN(H642)</x:f>
        <x:v>11.266929429794837</x:v>
      </x:c>
      <x:c r="K642" s="18" t="n">
        <x:f>ACE_Input!U42</x:f>
        <x:v>300</x:v>
      </x:c>
      <x:c r="L642" s="18" t="n">
        <x:f>K642*ACE_Input!V42</x:f>
        <x:v>75</x:v>
      </x:c>
    </x:row>
    <x:row r="643">
      <x:c r="A643" t="n">
        <x:f>6</x:f>
        <x:v>6</x:v>
      </x:c>
      <x:c r="B643" t="n">
        <x:f>ACE_Input!A43</x:f>
        <x:v>38</x:v>
      </x:c>
      <x:c r="C643" s="18" t="n">
        <x:f>MOD(Settings!$B$17*(C642),Settings!$B$18)</x:f>
        <x:v>752402633</x:v>
      </x:c>
      <x:c r="D643" s="18" t="n">
        <x:f>MAX(C643,1)/Settings!$B$18</x:f>
        <x:v>0.3503647788196638</x:v>
      </x:c>
      <x:c r="E643" s="18" t="n">
        <x:f>F643-F642</x:f>
        <x:v>5</x:v>
      </x:c>
      <x:c r="F643" s="18" t="n">
        <x:f>ACE_Input!D43</x:f>
        <x:v>318</x:v>
      </x:c>
      <x:c r="G643" s="18" t="n">
        <x:f>MOD(Settings!$B$17*(G642),Settings!$B$18)</x:f>
        <x:v>938285160</x:v>
      </x:c>
      <x:c r="H643" s="18" t="n">
        <x:f>MAX(G643,1)/Settings!$B$18</x:f>
        <x:v>0.43692307567080624</x:v>
      </x:c>
      <x:c r="I643" s="18" t="n">
        <x:f>-ACE_Input!W43*LN(H643)</x:f>
        <x:v>3.311992510378357</x:v>
      </x:c>
      <x:c r="J643" s="18" t="n">
        <x:f>-ACE_Input!X43*LN(H643)</x:f>
        <x:v>9.935977531135071</x:v>
      </x:c>
      <x:c r="K643" s="18" t="n">
        <x:f>ACE_Input!U43</x:f>
        <x:v>300</x:v>
      </x:c>
      <x:c r="L643" s="18" t="n">
        <x:f>K643*ACE_Input!V43</x:f>
        <x:v>75</x:v>
      </x:c>
    </x:row>
    <x:row r="644">
      <x:c r="A644" t="n">
        <x:f>6</x:f>
        <x:v>6</x:v>
      </x:c>
      <x:c r="B644" t="n">
        <x:f>ACE_Input!A44</x:f>
        <x:v>39</x:v>
      </x:c>
      <x:c r="C644" s="18" t="n">
        <x:f>MOD(Settings!$B$17*(C643),Settings!$B$18)</x:f>
        <x:v>1247339295</x:v>
      </x:c>
      <x:c r="D644" s="18" t="n">
        <x:f>MAX(C644,1)/Settings!$B$18</x:f>
        <x:v>0.5808376220897016</x:v>
      </x:c>
      <x:c r="E644" s="18" t="n">
        <x:f>F644-F643</x:f>
        <x:v>5</x:v>
      </x:c>
      <x:c r="F644" s="18" t="n">
        <x:f>ACE_Input!D44</x:f>
        <x:v>323</x:v>
      </x:c>
      <x:c r="G644" s="18" t="n">
        <x:f>MOD(Settings!$B$17*(G643),Settings!$B$18)</x:f>
        <x:v>786264199</x:v>
      </x:c>
      <x:c r="H644" s="18" t="n">
        <x:f>MAX(G644,1)/Settings!$B$18</x:f>
        <x:v>0.36613279924082237</x:v>
      </x:c>
      <x:c r="I644" s="18" t="n">
        <x:f>-ACE_Input!W44*LN(H644)</x:f>
        <x:v>4.019036687741155</x:v>
      </x:c>
      <x:c r="J644" s="18" t="n">
        <x:f>-ACE_Input!X44*LN(H644)</x:f>
        <x:v>12.057110063223465</x:v>
      </x:c>
      <x:c r="K644" s="18" t="n">
        <x:f>ACE_Input!U44</x:f>
        <x:v>300</x:v>
      </x:c>
      <x:c r="L644" s="18" t="n">
        <x:f>K644*ACE_Input!V44</x:f>
        <x:v>75</x:v>
      </x:c>
    </x:row>
    <x:row r="645">
      <x:c r="A645" t="n">
        <x:f>6</x:f>
        <x:v>6</x:v>
      </x:c>
      <x:c r="B645" t="n">
        <x:f>ACE_Input!A45</x:f>
        <x:v>40</x:v>
      </x:c>
      <x:c r="C645" s="18" t="n">
        <x:f>MOD(Settings!$B$17*(C644),Settings!$B$18)</x:f>
        <x:v>296169051</x:v>
      </x:c>
      <x:c r="D645" s="18" t="n">
        <x:f>MAX(C645,1)/Settings!$B$18</x:f>
        <x:v>0.13791446161359291</x:v>
      </x:c>
      <x:c r="E645" s="18" t="n">
        <x:f>F645-F644</x:f>
        <x:v>5</x:v>
      </x:c>
      <x:c r="F645" s="18" t="n">
        <x:f>ACE_Input!D45</x:f>
        <x:v>328</x:v>
      </x:c>
      <x:c r="G645" s="18" t="n">
        <x:f>MOD(Settings!$B$17*(G644),Settings!$B$18)</x:f>
        <x:v>1275512602</x:v>
      </x:c>
      <x:c r="H645" s="18" t="n">
        <x:f>MAX(G645,1)/Settings!$B$18</x:f>
        <x:v>0.5939568405011468</x:v>
      </x:c>
      <x:c r="I645" s="18" t="n">
        <x:f>-ACE_Input!W45*LN(H645)</x:f>
        <x:v>2.08379448539308</x:v>
      </x:c>
      <x:c r="J645" s="18" t="n">
        <x:f>-ACE_Input!X45*LN(H645)</x:f>
        <x:v>6.251383456179241</x:v>
      </x:c>
      <x:c r="K645" s="18" t="n">
        <x:f>ACE_Input!U45</x:f>
        <x:v>300</x:v>
      </x:c>
      <x:c r="L645" s="18" t="n">
        <x:f>K645*ACE_Input!V45</x:f>
        <x:v>75</x:v>
      </x:c>
    </x:row>
    <x:row r="646">
      <x:c r="A646" t="n">
        <x:f>6</x:f>
        <x:v>6</x:v>
      </x:c>
      <x:c r="B646" t="n">
        <x:f>ACE_Input!A46</x:f>
        <x:v>41</x:v>
      </x:c>
      <x:c r="C646" s="18" t="n">
        <x:f>MOD(Settings!$B$17*(C645),Settings!$B$18)</x:f>
        <x:v>1993630058</x:v>
      </x:c>
      <x:c r="D646" s="18" t="n">
        <x:f>MAX(C646,1)/Settings!$B$18</x:f>
        <x:v>0.9283563396559825</x:v>
      </x:c>
      <x:c r="E646" s="18" t="n">
        <x:f>F646-F645</x:f>
        <x:v>5</x:v>
      </x:c>
      <x:c r="F646" s="18" t="n">
        <x:f>ACE_Input!D46</x:f>
        <x:v>333</x:v>
      </x:c>
      <x:c r="G646" s="18" t="n">
        <x:f>MOD(Settings!$B$17*(G645),Settings!$B$18)</x:f>
        <x:v>1358537460</x:v>
      </x:c>
      <x:c r="H646" s="18" t="n">
        <x:f>MAX(G646,1)/Settings!$B$18</x:f>
        <x:v>0.6326183027739721</x:v>
      </x:c>
      <x:c r="I646" s="18" t="n">
        <x:f>-ACE_Input!W46*LN(H646)</x:f>
        <x:v>1.8315521436456192</x:v>
      </x:c>
      <x:c r="J646" s="18" t="n">
        <x:f>-ACE_Input!X46*LN(H646)</x:f>
        <x:v>5.494656430936858</x:v>
      </x:c>
      <x:c r="K646" s="18" t="n">
        <x:f>ACE_Input!U46</x:f>
        <x:v>300</x:v>
      </x:c>
      <x:c r="L646" s="18" t="n">
        <x:f>K646*ACE_Input!V46</x:f>
        <x:v>75</x:v>
      </x:c>
    </x:row>
    <x:row r="647">
      <x:c r="A647" t="n">
        <x:f>6</x:f>
        <x:v>6</x:v>
      </x:c>
      <x:c r="B647" t="n">
        <x:f>ACE_Input!A47</x:f>
        <x:v>42</x:v>
      </x:c>
      <x:c r="C647" s="18" t="n">
        <x:f>MOD(Settings!$B$17*(C646),Settings!$B$18)</x:f>
        <x:v>1900524312</x:v>
      </x:c>
      <x:c r="D647" s="18" t="n">
        <x:f>MAX(C647,1)/Settings!$B$18</x:f>
        <x:v>0.885000598097686</x:v>
      </x:c>
      <x:c r="E647" s="18" t="n">
        <x:f>F647-F646</x:f>
        <x:v>5</x:v>
      </x:c>
      <x:c r="F647" s="18" t="n">
        <x:f>ACE_Input!D47</x:f>
        <x:v>338</x:v>
      </x:c>
      <x:c r="G647" s="18" t="n">
        <x:f>MOD(Settings!$B$17*(G646),Settings!$B$18)</x:f>
        <x:v>892955316</x:v>
      </x:c>
      <x:c r="H647" s="18" t="n">
        <x:f>MAX(G647,1)/Settings!$B$18</x:f>
        <x:v>0.41581472215047793</x:v>
      </x:c>
      <x:c r="I647" s="18" t="n">
        <x:f>-ACE_Input!W47*LN(H647)</x:f>
        <x:v>3.510061989510898</x:v>
      </x:c>
      <x:c r="J647" s="18" t="n">
        <x:f>-ACE_Input!X47*LN(H647)</x:f>
        <x:v>10.530185968532694</x:v>
      </x:c>
      <x:c r="K647" s="18" t="n">
        <x:f>ACE_Input!U47</x:f>
        <x:v>300</x:v>
      </x:c>
      <x:c r="L647" s="18" t="n">
        <x:f>K647*ACE_Input!V47</x:f>
        <x:v>75</x:v>
      </x:c>
    </x:row>
    <x:row r="648">
      <x:c r="A648" t="n">
        <x:f>6</x:f>
        <x:v>6</x:v>
      </x:c>
      <x:c r="B648" t="n">
        <x:f>ACE_Input!A48</x:f>
        <x:v>43</x:v>
      </x:c>
      <x:c r="C648" s="18" t="n">
        <x:f>MOD(Settings!$B$17*(C647),Settings!$B$18)</x:f>
        <x:v>440346306</x:v>
      </x:c>
      <x:c r="D648" s="18" t="n">
        <x:f>MAX(C648,1)/Settings!$B$18</x:f>
        <x:v>0.20505222780865257</x:v>
      </x:c>
      <x:c r="E648" s="18" t="n">
        <x:f>F648-F647</x:f>
        <x:v>5</x:v>
      </x:c>
      <x:c r="F648" s="18" t="n">
        <x:f>ACE_Input!D48</x:f>
        <x:v>343</x:v>
      </x:c>
      <x:c r="G648" s="18" t="n">
        <x:f>MOD(Settings!$B$17*(G647),Settings!$B$18)</x:f>
        <x:v>1284270776</x:v>
      </x:c>
      <x:c r="H648" s="18" t="n">
        <x:f>MAX(G648,1)/Settings!$B$18</x:f>
        <x:v>0.598035183082351</x:v>
      </x:c>
      <x:c r="I648" s="18" t="n">
        <x:f>-ACE_Input!W48*LN(H648)</x:f>
        <x:v>2.0564227687052816</x:v>
      </x:c>
      <x:c r="J648" s="18" t="n">
        <x:f>-ACE_Input!X48*LN(H648)</x:f>
        <x:v>6.169268306115844</x:v>
      </x:c>
      <x:c r="K648" s="18" t="n">
        <x:f>ACE_Input!U48</x:f>
        <x:v>300</x:v>
      </x:c>
      <x:c r="L648" s="18" t="n">
        <x:f>K648*ACE_Input!V48</x:f>
        <x:v>75</x:v>
      </x:c>
    </x:row>
    <x:row r="649">
      <x:c r="A649" t="n">
        <x:f>6</x:f>
        <x:v>6</x:v>
      </x:c>
      <x:c r="B649" t="n">
        <x:f>ACE_Input!A49</x:f>
        <x:v>44</x:v>
      </x:c>
      <x:c r="C649" s="18" t="n">
        <x:f>MOD(Settings!$B$17*(C648),Settings!$B$18)</x:f>
        <x:v>671717380</x:v>
      </x:c>
      <x:c r="D649" s="18" t="n">
        <x:f>MAX(C649,1)/Settings!$B$18</x:f>
        <x:v>0.31279278002343736</x:v>
      </x:c>
      <x:c r="E649" s="18" t="n">
        <x:f>F649-F648</x:f>
        <x:v>5</x:v>
      </x:c>
      <x:c r="F649" s="18" t="n">
        <x:f>ACE_Input!D49</x:f>
        <x:v>348</x:v>
      </x:c>
      <x:c r="G649" s="18" t="n">
        <x:f>MOD(Settings!$B$17*(G648),Settings!$B$18)</x:f>
        <x:v>380796235</x:v>
      </x:c>
      <x:c r="H649" s="18" t="n">
        <x:f>MAX(G649,1)/Settings!$B$18</x:f>
        <x:v>0.17732206507461243</x:v>
      </x:c>
      <x:c r="I649" s="18" t="n">
        <x:f>-ACE_Input!W49*LN(H649)</x:f>
        <x:v>6.919150492559473</x:v>
      </x:c>
      <x:c r="J649" s="18" t="n">
        <x:f>-ACE_Input!X49*LN(H649)</x:f>
        <x:v>20.75745147767842</x:v>
      </x:c>
      <x:c r="K649" s="18" t="n">
        <x:f>ACE_Input!U49</x:f>
        <x:v>300</x:v>
      </x:c>
      <x:c r="L649" s="18" t="n">
        <x:f>K649*ACE_Input!V49</x:f>
        <x:v>75</x:v>
      </x:c>
    </x:row>
    <x:row r="650">
      <x:c r="A650" t="n">
        <x:f>6</x:f>
        <x:v>6</x:v>
      </x:c>
      <x:c r="B650" t="n">
        <x:f>ACE_Input!A50</x:f>
        <x:v>45</x:v>
      </x:c>
      <x:c r="C650" s="18" t="n">
        <x:f>MOD(Settings!$B$17*(C649),Settings!$B$18)</x:f>
        <x:v>232473381</x:v>
      </x:c>
      <x:c r="D650" s="18" t="n">
        <x:f>MAX(C650,1)/Settings!$B$18</x:f>
        <x:v>0.10825385391165217</x:v>
      </x:c>
      <x:c r="E650" s="18" t="n">
        <x:f>F650-F649</x:f>
        <x:v>6</x:v>
      </x:c>
      <x:c r="F650" s="18" t="n">
        <x:f>ACE_Input!D50</x:f>
        <x:v>354</x:v>
      </x:c>
      <x:c r="G650" s="18" t="n">
        <x:f>MOD(Settings!$B$17*(G649),Settings!$B$18)</x:f>
        <x:v>541053585</x:v>
      </x:c>
      <x:c r="H650" s="18" t="n">
        <x:f>MAX(G650,1)/Settings!$B$18</x:f>
        <x:v>0.25194770901088964</x:v>
      </x:c>
      <x:c r="I650" s="18" t="n">
        <x:f>-ACE_Input!W50*LN(H650)</x:f>
        <x:v>5.514134867710692</x:v>
      </x:c>
      <x:c r="J650" s="18" t="n">
        <x:f>-ACE_Input!X50*LN(H650)</x:f>
        <x:v>16.542404603132077</x:v>
      </x:c>
      <x:c r="K650" s="18" t="n">
        <x:f>ACE_Input!U50</x:f>
        <x:v>300</x:v>
      </x:c>
      <x:c r="L650" s="18" t="n">
        <x:f>K650*ACE_Input!V50</x:f>
        <x:v>75</x:v>
      </x:c>
    </x:row>
    <x:row r="651">
      <x:c r="A651" t="n">
        <x:f>6</x:f>
        <x:v>6</x:v>
      </x:c>
      <x:c r="B651" t="n">
        <x:f>ACE_Input!A51</x:f>
        <x:v>46</x:v>
      </x:c>
      <x:c r="C651" s="18" t="n">
        <x:f>MOD(Settings!$B$17*(C650),Settings!$B$18)</x:f>
        <x:v>907360574</x:v>
      </x:c>
      <x:c r="D651" s="18" t="n">
        <x:f>MAX(C651,1)/Settings!$B$18</x:f>
        <x:v>0.42252269313788166</x:v>
      </x:c>
      <x:c r="E651" s="18" t="n">
        <x:f>F651-F650</x:f>
        <x:v>5</x:v>
      </x:c>
      <x:c r="F651" s="18" t="n">
        <x:f>ACE_Input!D51</x:f>
        <x:v>359</x:v>
      </x:c>
      <x:c r="G651" s="18" t="n">
        <x:f>MOD(Settings!$B$17*(G650),Settings!$B$18)</x:f>
        <x:v>1041841697</x:v>
      </x:c>
      <x:c r="H651" s="18" t="n">
        <x:f>MAX(G651,1)/Settings!$B$18</x:f>
        <x:v>0.48514534602181303</x:v>
      </x:c>
      <x:c r="I651" s="18" t="n">
        <x:f>-ACE_Input!W51*LN(H651)</x:f>
        <x:v>2.893227001685154</x:v>
      </x:c>
      <x:c r="J651" s="18" t="n">
        <x:f>-ACE_Input!X51*LN(H651)</x:f>
        <x:v>8.67968100505546</x:v>
      </x:c>
      <x:c r="K651" s="18" t="n">
        <x:f>ACE_Input!U51</x:f>
        <x:v>300</x:v>
      </x:c>
      <x:c r="L651" s="18" t="n">
        <x:f>K651*ACE_Input!V51</x:f>
        <x:v>75</x:v>
      </x:c>
    </x:row>
    <x:row r="652">
      <x:c r="A652" t="n">
        <x:f>6</x:f>
        <x:v>6</x:v>
      </x:c>
      <x:c r="B652" t="n">
        <x:f>ACE_Input!A52</x:f>
        <x:v>47</x:v>
      </x:c>
      <x:c r="C652" s="18" t="n">
        <x:f>MOD(Settings!$B$17*(C651),Settings!$B$18)</x:f>
        <x:v>727789871</x:v>
      </x:c>
      <x:c r="D652" s="18" t="n">
        <x:f>MAX(C652,1)/Settings!$B$18</x:f>
        <x:v>0.33890356837720775</x:v>
      </x:c>
      <x:c r="E652" s="18" t="n">
        <x:f>F652-F651</x:f>
        <x:v>5</x:v>
      </x:c>
      <x:c r="F652" s="18" t="n">
        <x:f>ACE_Input!D52</x:f>
        <x:v>364</x:v>
      </x:c>
      <x:c r="G652" s="18" t="n">
        <x:f>MOD(Settings!$B$17*(G651),Settings!$B$18)</x:f>
        <x:v>1799227488</x:v>
      </x:c>
      <x:c r="H652" s="18" t="n">
        <x:f>MAX(G652,1)/Settings!$B$18</x:f>
        <x:v>0.8378305886116952</x:v>
      </x:c>
      <x:c r="I652" s="18" t="n">
        <x:f>-ACE_Input!W52*LN(H652)</x:f>
        <x:v>0.7077574419947191</x:v>
      </x:c>
      <x:c r="J652" s="18" t="n">
        <x:f>-ACE_Input!X52*LN(H652)</x:f>
        <x:v>2.1232723259841575</x:v>
      </x:c>
      <x:c r="K652" s="18" t="n">
        <x:f>ACE_Input!U52</x:f>
        <x:v>300</x:v>
      </x:c>
      <x:c r="L652" s="18" t="n">
        <x:f>K652*ACE_Input!V52</x:f>
        <x:v>75</x:v>
      </x:c>
    </x:row>
    <x:row r="653">
      <x:c r="A653" t="n">
        <x:f>6</x:f>
        <x:v>6</x:v>
      </x:c>
      <x:c r="B653" t="n">
        <x:f>ACE_Input!A53</x:f>
        <x:v>48</x:v>
      </x:c>
      <x:c r="C653" s="18" t="n">
        <x:f>MOD(Settings!$B$17*(C652),Settings!$B$18)</x:f>
        <x:v>2044992232</x:v>
      </x:c>
      <x:c r="D653" s="18" t="n">
        <x:f>MAX(C653,1)/Settings!$B$18</x:f>
        <x:v>0.9522737157308839</x:v>
      </x:c>
      <x:c r="E653" s="18" t="n">
        <x:f>F653-F652</x:f>
        <x:v>5</x:v>
      </x:c>
      <x:c r="F653" s="18" t="n">
        <x:f>ACE_Input!D53</x:f>
        <x:v>369</x:v>
      </x:c>
      <x:c r="G653" s="18" t="n">
        <x:f>MOD(Settings!$B$17*(G652),Settings!$B$18)</x:f>
        <x:v>899157409</x:v>
      </x:c>
      <x:c r="H653" s="18" t="n">
        <x:f>MAX(G653,1)/Settings!$B$18</x:f>
        <x:v>0.4187027967622051</x:v>
      </x:c>
      <x:c r="I653" s="18" t="n">
        <x:f>-ACE_Input!W53*LN(H653)</x:f>
        <x:v>3.482375705386653</x:v>
      </x:c>
      <x:c r="J653" s="18" t="n">
        <x:f>-ACE_Input!X53*LN(H653)</x:f>
        <x:v>10.447127116159958</x:v>
      </x:c>
      <x:c r="K653" s="18" t="n">
        <x:f>ACE_Input!U53</x:f>
        <x:v>300</x:v>
      </x:c>
      <x:c r="L653" s="18" t="n">
        <x:f>K653*ACE_Input!V53</x:f>
        <x:v>75</x:v>
      </x:c>
    </x:row>
    <x:row r="654">
      <x:c r="A654" t="n">
        <x:f>6</x:f>
        <x:v>6</x:v>
      </x:c>
      <x:c r="B654" t="n">
        <x:f>ACE_Input!A54</x:f>
        <x:v>49</x:v>
      </x:c>
      <x:c r="C654" s="18" t="n">
        <x:f>MOD(Settings!$B$17*(C653),Settings!$B$18)</x:f>
        <x:v>1856156636</x:v>
      </x:c>
      <x:c r="D654" s="18" t="n">
        <x:f>MAX(C654,1)/Settings!$B$18</x:f>
        <x:v>0.8643402889670526</x:v>
      </x:c>
      <x:c r="E654" s="18" t="n">
        <x:f>F654-F653</x:f>
        <x:v>5</x:v>
      </x:c>
      <x:c r="F654" s="18" t="n">
        <x:f>ACE_Input!D54</x:f>
        <x:v>374</x:v>
      </x:c>
      <x:c r="G654" s="18" t="n">
        <x:f>MOD(Settings!$B$17*(G653),Settings!$B$18)</x:f>
        <x:v>296149124</x:v>
      </x:c>
      <x:c r="H654" s="18" t="n">
        <x:f>MAX(G654,1)/Settings!$B$18</x:f>
        <x:v>0.1379051823811164</x:v>
      </x:c>
      <x:c r="I654" s="18" t="n">
        <x:f>-ACE_Input!W54*LN(H654)</x:f>
        <x:v>7.924755656681051</x:v>
      </x:c>
      <x:c r="J654" s="18" t="n">
        <x:f>-ACE_Input!X54*LN(H654)</x:f>
        <x:v>23.774266970043154</x:v>
      </x:c>
      <x:c r="K654" s="18" t="n">
        <x:f>ACE_Input!U54</x:f>
        <x:v>300</x:v>
      </x:c>
      <x:c r="L654" s="18" t="n">
        <x:f>K654*ACE_Input!V54</x:f>
        <x:v>75</x:v>
      </x:c>
    </x:row>
    <x:row r="655">
      <x:c r="A655" t="n">
        <x:f>6</x:f>
        <x:v>6</x:v>
      </x:c>
      <x:c r="B655" t="n">
        <x:f>ACE_Input!A55</x:f>
        <x:v>50</x:v>
      </x:c>
      <x:c r="C655" s="18" t="n">
        <x:f>MOD(Settings!$B$17*(C654),Settings!$B$18)</x:f>
        <x:v>2077124930</x:v>
      </x:c>
      <x:c r="D655" s="18" t="n">
        <x:f>MAX(C655,1)/Settings!$B$18</x:f>
        <x:v>0.9672366692532025</x:v>
      </x:c>
      <x:c r="E655" s="18" t="n">
        <x:f>F655-F654</x:f>
        <x:v>5</x:v>
      </x:c>
      <x:c r="F655" s="18" t="n">
        <x:f>ACE_Input!D55</x:f>
        <x:v>379</x:v>
      </x:c>
      <x:c r="G655" s="18" t="n">
        <x:f>MOD(Settings!$B$17*(G654),Settings!$B$18)</x:f>
        <x:v>1658716969</x:v>
      </x:c>
      <x:c r="H655" s="18" t="n">
        <x:f>MAX(G655,1)/Settings!$B$18</x:f>
        <x:v>0.7724002794234084</x:v>
      </x:c>
      <x:c r="I655" s="18" t="n">
        <x:f>-ACE_Input!W55*LN(H655)</x:f>
        <x:v>1.0330094666714533</x:v>
      </x:c>
      <x:c r="J655" s="18" t="n">
        <x:f>-ACE_Input!X55*LN(H655)</x:f>
        <x:v>3.09902840001436</x:v>
      </x:c>
      <x:c r="K655" s="18" t="n">
        <x:f>ACE_Input!U55</x:f>
        <x:v>300</x:v>
      </x:c>
      <x:c r="L655" s="18" t="n">
        <x:f>K655*ACE_Input!V55</x:f>
        <x:v>75</x:v>
      </x:c>
    </x:row>
    <x:row r="656">
      <x:c r="A656" t="n">
        <x:f>6</x:f>
        <x:v>6</x:v>
      </x:c>
      <x:c r="B656" t="n">
        <x:f>ACE_Input!A56</x:f>
        <x:v>51</x:v>
      </x:c>
      <x:c r="C656" s="18" t="n">
        <x:f>MOD(Settings!$B$17*(C655),Settings!$B$18)</x:f>
        <x:v>744532878</x:v>
      </x:c>
      <x:c r="D656" s="18" t="n">
        <x:f>MAX(C656,1)/Settings!$B$18</x:f>
        <x:v>0.34670013857386084</x:v>
      </x:c>
      <x:c r="E656" s="18" t="n">
        <x:f>F656-F655</x:f>
        <x:v>5</x:v>
      </x:c>
      <x:c r="F656" s="18" t="n">
        <x:f>ACE_Input!D56</x:f>
        <x:v>384</x:v>
      </x:c>
      <x:c r="G656" s="18" t="n">
        <x:f>MOD(Settings!$B$17*(G655),Settings!$B$18)</x:f>
        <x:v>1570876276</x:v>
      </x:c>
      <x:c r="H656" s="18" t="n">
        <x:f>MAX(G656,1)/Settings!$B$18</x:f>
        <x:v>0.731496269223977</x:v>
      </x:c>
      <x:c r="I656" s="18" t="n">
        <x:f>-ACE_Input!W56*LN(H656)</x:f>
        <x:v>1.2506526348289766</x:v>
      </x:c>
      <x:c r="J656" s="18" t="n">
        <x:f>-ACE_Input!X56*LN(H656)</x:f>
        <x:v>3.75195790448693</x:v>
      </x:c>
      <x:c r="K656" s="18" t="n">
        <x:f>ACE_Input!U56</x:f>
        <x:v>300</x:v>
      </x:c>
      <x:c r="L656" s="18" t="n">
        <x:f>K656*ACE_Input!V56</x:f>
        <x:v>75</x:v>
      </x:c>
    </x:row>
    <x:row r="657">
      <x:c r="A657" t="n">
        <x:f>6</x:f>
        <x:v>6</x:v>
      </x:c>
      <x:c r="B657" t="n">
        <x:f>ACE_Input!A57</x:f>
        <x:v>52</x:v>
      </x:c>
      <x:c r="C657" s="18" t="n">
        <x:f>MOD(Settings!$B$17*(C656),Settings!$B$18)</x:f>
        <x:v>2124353124</x:v>
      </x:c>
      <x:c r="D657" s="18" t="n">
        <x:f>MAX(C657,1)/Settings!$B$18</x:f>
        <x:v>0.9892290108787031</x:v>
      </x:c>
      <x:c r="E657" s="18" t="n">
        <x:f>F657-F656</x:f>
        <x:v>5</x:v>
      </x:c>
      <x:c r="F657" s="18" t="n">
        <x:f>ACE_Input!D57</x:f>
        <x:v>389</x:v>
      </x:c>
      <x:c r="G657" s="18" t="n">
        <x:f>MOD(Settings!$B$17*(G656),Settings!$B$18)</x:f>
        <x:v>553614514</x:v>
      </x:c>
      <x:c r="H657" s="18" t="n">
        <x:f>MAX(G657,1)/Settings!$B$18</x:f>
        <x:v>0.25779684738153447</x:v>
      </x:c>
      <x:c r="I657" s="18" t="n">
        <x:f>-ACE_Input!W57*LN(H657)</x:f>
        <x:v>5.422333669932129</x:v>
      </x:c>
      <x:c r="J657" s="18" t="n">
        <x:f>-ACE_Input!X57*LN(H657)</x:f>
        <x:v>16.267001009796388</x:v>
      </x:c>
      <x:c r="K657" s="18" t="n">
        <x:f>ACE_Input!U57</x:f>
        <x:v>300</x:v>
      </x:c>
      <x:c r="L657" s="18" t="n">
        <x:f>K657*ACE_Input!V57</x:f>
        <x:v>75</x:v>
      </x:c>
    </x:row>
    <x:row r="658">
      <x:c r="A658" t="n">
        <x:f>6</x:f>
        <x:v>6</x:v>
      </x:c>
      <x:c r="B658" t="n">
        <x:f>ACE_Input!A58</x:f>
        <x:v>53</x:v>
      </x:c>
      <x:c r="C658" s="18" t="n">
        <x:f>MOD(Settings!$B$17*(C657),Settings!$B$18)</x:f>
        <x:v>2087323693</x:v>
      </x:c>
      <x:c r="D658" s="18" t="n">
        <x:f>MAX(C658,1)/Settings!$B$18</x:f>
        <x:v>0.9719858383629405</x:v>
      </x:c>
      <x:c r="E658" s="18" t="n">
        <x:f>F658-F657</x:f>
        <x:v>5</x:v>
      </x:c>
      <x:c r="F658" s="18" t="n">
        <x:f>ACE_Input!D58</x:f>
        <x:v>394</x:v>
      </x:c>
      <x:c r="G658" s="18" t="n">
        <x:f>MOD(Settings!$B$17*(G657),Settings!$B$18)</x:f>
        <x:v>1699977994</x:v>
      </x:c>
      <x:c r="H658" s="18" t="n">
        <x:f>MAX(G658,1)/Settings!$B$18</x:f>
        <x:v>0.7916139414494923</x:v>
      </x:c>
      <x:c r="I658" s="18" t="n">
        <x:f>-ACE_Input!W58*LN(H658)</x:f>
        <x:v>0.9347258146949099</x:v>
      </x:c>
      <x:c r="J658" s="18" t="n">
        <x:f>-ACE_Input!X58*LN(H658)</x:f>
        <x:v>2.8041774440847296</x:v>
      </x:c>
      <x:c r="K658" s="18" t="n">
        <x:f>ACE_Input!U58</x:f>
        <x:v>300</x:v>
      </x:c>
      <x:c r="L658" s="18" t="n">
        <x:f>K658*ACE_Input!V58</x:f>
        <x:v>75</x:v>
      </x:c>
    </x:row>
    <x:row r="659">
      <x:c r="A659" t="n">
        <x:f>6</x:f>
        <x:v>6</x:v>
      </x:c>
      <x:c r="B659" t="n">
        <x:f>ACE_Input!A59</x:f>
        <x:v>54</x:v>
      </x:c>
      <x:c r="C659" s="18" t="n">
        <x:f>MOD(Settings!$B$17*(C658),Settings!$B$18)</x:f>
        <x:v>356450859</x:v>
      </x:c>
      <x:c r="D659" s="18" t="n">
        <x:f>MAX(C659,1)/Settings!$B$18</x:f>
        <x:v>0.1659853659411824</x:v>
      </x:c>
      <x:c r="E659" s="18" t="n">
        <x:f>F659-F658</x:f>
        <x:v>5</x:v>
      </x:c>
      <x:c r="F659" s="18" t="n">
        <x:f>ACE_Input!D59</x:f>
        <x:v>399</x:v>
      </x:c>
      <x:c r="G659" s="18" t="n">
        <x:f>MOD(Settings!$B$17*(G658),Settings!$B$18)</x:f>
        <x:v>1407705470</x:v>
      </x:c>
      <x:c r="H659" s="18" t="n">
        <x:f>MAX(G659,1)/Settings!$B$18</x:f>
        <x:v>0.6555139416155936</x:v>
      </x:c>
      <x:c r="I659" s="18" t="n">
        <x:f>-ACE_Input!W59*LN(H659)</x:f>
        <x:v>1.6893428293235322</x:v>
      </x:c>
      <x:c r="J659" s="18" t="n">
        <x:f>-ACE_Input!X59*LN(H659)</x:f>
        <x:v>5.068028487970596</x:v>
      </x:c>
      <x:c r="K659" s="18" t="n">
        <x:f>ACE_Input!U59</x:f>
        <x:v>300</x:v>
      </x:c>
      <x:c r="L659" s="18" t="n">
        <x:f>K659*ACE_Input!V59</x:f>
        <x:v>75</x:v>
      </x:c>
    </x:row>
    <x:row r="660">
      <x:c r="A660" t="n">
        <x:f>6</x:f>
        <x:v>6</x:v>
      </x:c>
      <x:c r="B660" t="n">
        <x:f>ACE_Input!A60</x:f>
        <x:v>55</x:v>
      </x:c>
      <x:c r="C660" s="18" t="n">
        <x:f>MOD(Settings!$B$17*(C659),Settings!$B$18)</x:f>
        <x:v>1537695730</x:v>
      </x:c>
      <x:c r="D660" s="18" t="n">
        <x:f>MAX(C660,1)/Settings!$B$18</x:f>
        <x:v>0.7160453734528485</x:v>
      </x:c>
      <x:c r="E660" s="18" t="n">
        <x:f>F660-F659</x:f>
        <x:v>5</x:v>
      </x:c>
      <x:c r="F660" s="18" t="n">
        <x:f>ACE_Input!D60</x:f>
        <x:v>404</x:v>
      </x:c>
      <x:c r="G660" s="18" t="n">
        <x:f>MOD(Settings!$B$17*(G659),Settings!$B$18)</x:f>
        <x:v>478495291</x:v>
      </x:c>
      <x:c r="H660" s="18" t="n">
        <x:f>MAX(G660,1)/Settings!$B$18</x:f>
        <x:v>0.22281673328150842</x:v>
      </x:c>
      <x:c r="I660" s="18" t="n">
        <x:f>-ACE_Input!W60*LN(H660)</x:f>
        <x:v>6.005622677016436</x:v>
      </x:c>
      <x:c r="J660" s="18" t="n">
        <x:f>-ACE_Input!X60*LN(H660)</x:f>
        <x:v>18.016868031049306</x:v>
      </x:c>
      <x:c r="K660" s="18" t="n">
        <x:f>ACE_Input!U60</x:f>
        <x:v>300</x:v>
      </x:c>
      <x:c r="L660" s="18" t="n">
        <x:f>K660*ACE_Input!V60</x:f>
        <x:v>75</x:v>
      </x:c>
    </x:row>
    <x:row r="661">
      <x:c r="A661" t="n">
        <x:f>6</x:f>
        <x:v>6</x:v>
      </x:c>
      <x:c r="B661" t="n">
        <x:f>ACE_Input!A61</x:f>
        <x:v>56</x:v>
      </x:c>
      <x:c r="C661" s="18" t="n">
        <x:f>MOD(Settings!$B$17*(C660),Settings!$B$18)</x:f>
        <x:v>1233926112</x:v>
      </x:c>
      <x:c r="D661" s="18" t="n">
        <x:f>MAX(C661,1)/Settings!$B$18</x:f>
        <x:v>0.5745916220241187</x:v>
      </x:c>
      <x:c r="E661" s="18" t="n">
        <x:f>F661-F660</x:f>
        <x:v>5</x:v>
      </x:c>
      <x:c r="F661" s="18" t="n">
        <x:f>ACE_Input!D61</x:f>
        <x:v>409</x:v>
      </x:c>
      <x:c r="G661" s="18" t="n">
        <x:f>MOD(Settings!$B$17*(G660),Settings!$B$18)</x:f>
        <x:v>1891581469</x:v>
      </x:c>
      <x:c r="H661" s="18" t="n">
        <x:f>MAX(G661,1)/Settings!$B$18</x:f>
        <x:v>0.8808362623121758</x:v>
      </x:c>
      <x:c r="I661" s="18" t="n">
        <x:f>-ACE_Input!W61*LN(H661)</x:f>
        <x:v>0.5075340987009289</x:v>
      </x:c>
      <x:c r="J661" s="18" t="n">
        <x:f>-ACE_Input!X61*LN(H661)</x:f>
        <x:v>1.5226022961027867</x:v>
      </x:c>
      <x:c r="K661" s="18" t="n">
        <x:f>ACE_Input!U61</x:f>
        <x:v>300</x:v>
      </x:c>
      <x:c r="L661" s="18" t="n">
        <x:f>K661*ACE_Input!V61</x:f>
        <x:v>75</x:v>
      </x:c>
    </x:row>
    <x:row r="662">
      <x:c r="A662" t="n">
        <x:f>6</x:f>
        <x:v>6</x:v>
      </x:c>
      <x:c r="B662" t="n">
        <x:f>ACE_Input!A62</x:f>
        <x:v>57</x:v>
      </x:c>
      <x:c r="C662" s="18" t="n">
        <x:f>MOD(Settings!$B$17*(C661),Settings!$B$18)</x:f>
        <x:v>346585305</x:v>
      </x:c>
      <x:c r="D662" s="18" t="n">
        <x:f>MAX(C662,1)/Settings!$B$18</x:f>
        <x:v>0.16139135936339916</x:v>
      </x:c>
      <x:c r="E662" s="18" t="n">
        <x:f>F662-F661</x:f>
        <x:v>5</x:v>
      </x:c>
      <x:c r="F662" s="18" t="n">
        <x:f>ACE_Input!D62</x:f>
        <x:v>414</x:v>
      </x:c>
      <x:c r="G662" s="18" t="n">
        <x:f>MOD(Settings!$B$17*(G661),Settings!$B$18)</x:f>
        <x:v>461839295</x:v>
      </x:c>
      <x:c r="H662" s="18" t="n">
        <x:f>MAX(G662,1)/Settings!$B$18</x:f>
        <x:v>0.21506068073914417</x:v>
      </x:c>
      <x:c r="I662" s="18" t="n">
        <x:f>-ACE_Input!W62*LN(H662)</x:f>
        <x:v>6.147340218718164</x:v>
      </x:c>
      <x:c r="J662" s="18" t="n">
        <x:f>-ACE_Input!X62*LN(H662)</x:f>
        <x:v>18.442020656154494</x:v>
      </x:c>
      <x:c r="K662" s="18" t="n">
        <x:f>ACE_Input!U62</x:f>
        <x:v>300</x:v>
      </x:c>
      <x:c r="L662" s="18" t="n">
        <x:f>K662*ACE_Input!V62</x:f>
        <x:v>75</x:v>
      </x:c>
    </x:row>
    <x:row r="663">
      <x:c r="A663" t="n">
        <x:f>6</x:f>
        <x:v>6</x:v>
      </x:c>
      <x:c r="B663" t="n">
        <x:f>ACE_Input!A63</x:f>
        <x:v>58</x:v>
      </x:c>
      <x:c r="C663" s="18" t="n">
        <x:f>MOD(Settings!$B$17*(C662),Settings!$B$18)</x:f>
        <x:v>1083570471</x:v>
      </x:c>
      <x:c r="D663" s="18" t="n">
        <x:f>MAX(C663,1)/Settings!$B$18</x:f>
        <x:v>0.5045768206494753</x:v>
      </x:c>
      <x:c r="E663" s="18" t="n">
        <x:f>F663-F662</x:f>
        <x:v>5</x:v>
      </x:c>
      <x:c r="F663" s="18" t="n">
        <x:f>ACE_Input!D63</x:f>
        <x:v>419</x:v>
      </x:c>
      <x:c r="G663" s="18" t="n">
        <x:f>MOD(Settings!$B$17*(G662),Settings!$B$18)</x:f>
        <x:v>1127130807</x:v>
      </x:c>
      <x:c r="H663" s="18" t="n">
        <x:f>MAX(G663,1)/Settings!$B$18</x:f>
        <x:v>0.5248611827962385</x:v>
      </x:c>
      <x:c r="I663" s="18" t="n">
        <x:f>-ACE_Input!W63*LN(H663)</x:f>
        <x:v>2.5784858603017407</x:v>
      </x:c>
      <x:c r="J663" s="18" t="n">
        <x:f>-ACE_Input!X63*LN(H663)</x:f>
        <x:v>7.735457580905222</x:v>
      </x:c>
      <x:c r="K663" s="18" t="n">
        <x:f>ACE_Input!U63</x:f>
        <x:v>300</x:v>
      </x:c>
      <x:c r="L663" s="18" t="n">
        <x:f>K663*ACE_Input!V63</x:f>
        <x:v>75</x:v>
      </x:c>
    </x:row>
    <x:row r="664">
      <x:c r="A664" t="n">
        <x:f>6</x:f>
        <x:v>6</x:v>
      </x:c>
      <x:c r="B664" t="n">
        <x:f>ACE_Input!A64</x:f>
        <x:v>59</x:v>
      </x:c>
      <x:c r="C664" s="18" t="n">
        <x:f>MOD(Settings!$B$17*(C663),Settings!$B$18)</x:f>
        <x:v>907579537</x:v>
      </x:c>
      <x:c r="D664" s="18" t="n">
        <x:f>MAX(C664,1)/Settings!$B$18</x:f>
        <x:v>0.42262465573038194</x:v>
      </x:c>
      <x:c r="E664" s="18" t="n">
        <x:f>F664-F663</x:f>
        <x:v>5</x:v>
      </x:c>
      <x:c r="F664" s="18" t="n">
        <x:f>ACE_Input!D64</x:f>
        <x:v>424</x:v>
      </x:c>
      <x:c r="G664" s="18" t="n">
        <x:f>MOD(Settings!$B$17*(G663),Settings!$B$18)</x:f>
        <x:v>734223062</x:v>
      </x:c>
      <x:c r="H664" s="18" t="n">
        <x:f>MAX(G664,1)/Settings!$B$18</x:f>
        <x:v>0.3418992563811593</x:v>
      </x:c>
      <x:c r="I664" s="18" t="n">
        <x:f>-ACE_Input!W64*LN(H664)</x:f>
        <x:v>4.292956629197182</x:v>
      </x:c>
      <x:c r="J664" s="18" t="n">
        <x:f>-ACE_Input!X64*LN(H664)</x:f>
        <x:v>12.878869887591545</x:v>
      </x:c>
      <x:c r="K664" s="18" t="n">
        <x:f>ACE_Input!U64</x:f>
        <x:v>300</x:v>
      </x:c>
      <x:c r="L664" s="18" t="n">
        <x:f>K664*ACE_Input!V64</x:f>
        <x:v>75</x:v>
      </x:c>
    </x:row>
    <x:row r="665">
      <x:c r="A665" t="n">
        <x:f>6</x:f>
        <x:v>6</x:v>
      </x:c>
      <x:c r="B665" t="n">
        <x:f>ACE_Input!A65</x:f>
        <x:v>60</x:v>
      </x:c>
      <x:c r="C665" s="18" t="n">
        <x:f>MOD(Settings!$B$17*(C664),Settings!$B$18)</x:f>
        <x:v>112933718</x:v>
      </x:c>
      <x:c r="D665" s="18" t="n">
        <x:f>MAX(C665,1)/Settings!$B$18</x:f>
        <x:v>0.0525888605288178</x:v>
      </x:c>
      <x:c r="E665" s="18" t="n">
        <x:f>F665-F664</x:f>
        <x:v>5</x:v>
      </x:c>
      <x:c r="F665" s="18" t="n">
        <x:f>ACE_Input!D65</x:f>
        <x:v>429</x:v>
      </x:c>
      <x:c r="G665" s="18" t="n">
        <x:f>MOD(Settings!$B$17*(G664),Settings!$B$18)</x:f>
        <x:v>645967372</x:v>
      </x:c>
      <x:c r="H665" s="18" t="n">
        <x:f>MAX(G665,1)/Settings!$B$18</x:f>
        <x:v>0.3008019981443891</x:v>
      </x:c>
      <x:c r="I665" s="18" t="n">
        <x:f>-ACE_Input!W65*LN(H665)</x:f>
        <x:v>4.805212176645057</x:v>
      </x:c>
      <x:c r="J665" s="18" t="n">
        <x:f>-ACE_Input!X65*LN(H665)</x:f>
        <x:v>14.41563652993517</x:v>
      </x:c>
      <x:c r="K665" s="18" t="n">
        <x:f>ACE_Input!U65</x:f>
        <x:v>300</x:v>
      </x:c>
      <x:c r="L665" s="18" t="n">
        <x:f>K665*ACE_Input!V65</x:f>
        <x:v>75</x:v>
      </x:c>
    </x:row>
    <x:row r="666">
      <x:c r="A666" t="n">
        <x:f>6</x:f>
        <x:v>6</x:v>
      </x:c>
      <x:c r="B666" t="n">
        <x:f>ACE_Input!A66</x:f>
        <x:v>61</x:v>
      </x:c>
      <x:c r="C666" s="18" t="n">
        <x:f>MOD(Settings!$B$17*(C665),Settings!$B$18)</x:f>
        <x:v>1848938125</x:v>
      </x:c>
      <x:c r="D666" s="18" t="n">
        <x:f>MAX(C666,1)/Settings!$B$18</x:f>
        <x:v>0.8609789078407822</x:v>
      </x:c>
      <x:c r="E666" s="18" t="n">
        <x:f>F666-F665</x:f>
        <x:v>5</x:v>
      </x:c>
      <x:c r="F666" s="18" t="n">
        <x:f>ACE_Input!D66</x:f>
        <x:v>434</x:v>
      </x:c>
      <x:c r="G666" s="18" t="n">
        <x:f>MOD(Settings!$B$17*(G665),Settings!$B$18)</x:f>
        <x:v>1243785619</x:v>
      </x:c>
      <x:c r="H666" s="18" t="n">
        <x:f>MAX(G666,1)/Settings!$B$18</x:f>
        <x:v>0.5791828127480964</x:v>
      </x:c>
      <x:c r="I666" s="18" t="n">
        <x:f>-ACE_Input!W66*LN(H666)</x:f>
        <x:v>2.184548449894711</x:v>
      </x:c>
      <x:c r="J666" s="18" t="n">
        <x:f>-ACE_Input!X66*LN(H666)</x:f>
        <x:v>6.553645349684134</x:v>
      </x:c>
      <x:c r="K666" s="18" t="n">
        <x:f>ACE_Input!U66</x:f>
        <x:v>300</x:v>
      </x:c>
      <x:c r="L666" s="18" t="n">
        <x:f>K666*ACE_Input!V66</x:f>
        <x:v>75</x:v>
      </x:c>
    </x:row>
    <x:row r="667">
      <x:c r="A667" t="n">
        <x:f>6</x:f>
        <x:v>6</x:v>
      </x:c>
      <x:c r="B667" t="n">
        <x:f>ACE_Input!A67</x:f>
        <x:v>62</x:v>
      </x:c>
      <x:c r="C667" s="18" t="n">
        <x:f>MOD(Settings!$B$17*(C666),Settings!$B$18)</x:f>
        <x:v>1014694785</x:v>
      </x:c>
      <x:c r="D667" s="18" t="n">
        <x:f>MAX(C667,1)/Settings!$B$18</x:f>
        <x:v>0.4725040800275766</x:v>
      </x:c>
      <x:c r="E667" s="18" t="n">
        <x:f>F667-F666</x:f>
        <x:v>5</x:v>
      </x:c>
      <x:c r="F667" s="18" t="n">
        <x:f>ACE_Input!D67</x:f>
        <x:v>439</x:v>
      </x:c>
      <x:c r="G667" s="18" t="n">
        <x:f>MOD(Settings!$B$17*(G666),Settings!$B$18)</x:f>
        <x:v>699078635</x:v>
      </x:c>
      <x:c r="H667" s="18" t="n">
        <x:f>MAX(G667,1)/Settings!$B$18</x:f>
        <x:v>0.3255338572550257</x:v>
      </x:c>
      <x:c r="I667" s="18" t="n">
        <x:f>-ACE_Input!W67*LN(H667)</x:f>
        <x:v>4.48915522639338</x:v>
      </x:c>
      <x:c r="J667" s="18" t="n">
        <x:f>-ACE_Input!X67*LN(H667)</x:f>
        <x:v>13.46746567918014</x:v>
      </x:c>
      <x:c r="K667" s="18" t="n">
        <x:f>ACE_Input!U67</x:f>
        <x:v>300</x:v>
      </x:c>
      <x:c r="L667" s="18" t="n">
        <x:f>K667*ACE_Input!V67</x:f>
        <x:v>75</x:v>
      </x:c>
    </x:row>
    <x:row r="668">
      <x:c r="A668" t="n">
        <x:f>6</x:f>
        <x:v>6</x:v>
      </x:c>
      <x:c r="B668" t="n">
        <x:f>ACE_Input!A68</x:f>
        <x:v>63</x:v>
      </x:c>
      <x:c r="C668" s="18" t="n">
        <x:f>MOD(Settings!$B$17*(C667),Settings!$B$18)</x:f>
        <x:v>807610668</x:v>
      </x:c>
      <x:c r="D668" s="18" t="n">
        <x:f>MAX(C668,1)/Settings!$B$18</x:f>
        <x:v>0.37607302347946586</x:v>
      </x:c>
      <x:c r="E668" s="18" t="n">
        <x:f>F668-F667</x:f>
        <x:v>5</x:v>
      </x:c>
      <x:c r="F668" s="18" t="n">
        <x:f>ACE_Input!D68</x:f>
        <x:v>444</x:v>
      </x:c>
      <x:c r="G668" s="18" t="n">
        <x:f>MOD(Settings!$B$17*(G667),Settings!$B$18)</x:f>
        <x:v>531585708</x:v>
      </x:c>
      <x:c r="H668" s="18" t="n">
        <x:f>MAX(G668,1)/Settings!$B$18</x:f>
        <x:v>0.24753888521694525</x:v>
      </x:c>
      <x:c r="I668" s="18" t="n">
        <x:f>-ACE_Input!W68*LN(H668)</x:f>
        <x:v>5.584750389306121</x:v>
      </x:c>
      <x:c r="J668" s="18" t="n">
        <x:f>-ACE_Input!X68*LN(H668)</x:f>
        <x:v>16.754251167918362</x:v>
      </x:c>
      <x:c r="K668" s="18" t="n">
        <x:f>ACE_Input!U68</x:f>
        <x:v>300</x:v>
      </x:c>
      <x:c r="L668" s="18" t="n">
        <x:f>K668*ACE_Input!V68</x:f>
        <x:v>75</x:v>
      </x:c>
    </x:row>
    <x:row r="669">
      <x:c r="A669" t="n">
        <x:f>6</x:f>
        <x:v>6</x:v>
      </x:c>
      <x:c r="B669" t="n">
        <x:f>ACE_Input!A69</x:f>
        <x:v>64</x:v>
      </x:c>
      <x:c r="C669" s="18" t="n">
        <x:f>MOD(Settings!$B$17*(C668),Settings!$B$18)</x:f>
        <x:v>1415848036</x:v>
      </x:c>
      <x:c r="D669" s="18" t="n">
        <x:f>MAX(C669,1)/Settings!$B$18</x:f>
        <x:v>0.6593056193829074</x:v>
      </x:c>
      <x:c r="E669" s="18" t="n">
        <x:f>F669-F668</x:f>
        <x:v>5</x:v>
      </x:c>
      <x:c r="F669" s="18" t="n">
        <x:f>ACE_Input!D69</x:f>
        <x:v>449</x:v>
      </x:c>
      <x:c r="G669" s="18" t="n">
        <x:f>MOD(Settings!$B$17*(G668),Settings!$B$18)</x:f>
        <x:v>829022836</x:v>
      </x:c>
      <x:c r="H669" s="18" t="n">
        <x:f>MAX(G669,1)/Settings!$B$18</x:f>
        <x:v>0.38604384119903845</x:v>
      </x:c>
      <x:c r="I669" s="18" t="n">
        <x:f>-ACE_Input!W69*LN(H669)</x:f>
        <x:v>3.807217350923899</x:v>
      </x:c>
      <x:c r="J669" s="18" t="n">
        <x:f>-ACE_Input!X69*LN(H669)</x:f>
        <x:v>11.421652052771696</x:v>
      </x:c>
      <x:c r="K669" s="18" t="n">
        <x:f>ACE_Input!U69</x:f>
        <x:v>300</x:v>
      </x:c>
      <x:c r="L669" s="18" t="n">
        <x:f>K669*ACE_Input!V69</x:f>
        <x:v>75</x:v>
      </x:c>
    </x:row>
    <x:row r="670">
      <x:c r="A670" t="n">
        <x:f>6</x:f>
        <x:v>6</x:v>
      </x:c>
      <x:c r="B670" t="n">
        <x:f>ACE_Input!A70</x:f>
        <x:v>65</x:v>
      </x:c>
      <x:c r="C670" s="18" t="n">
        <x:f>MOD(Settings!$B$17*(C669),Settings!$B$18)</x:f>
        <x:v>2039132292</x:v>
      </x:c>
      <x:c r="D670" s="18" t="n">
        <x:f>MAX(C670,1)/Settings!$B$18</x:f>
        <x:v>0.9495449685256672</x:v>
      </x:c>
      <x:c r="E670" s="18" t="n">
        <x:f>F670-F669</x:f>
        <x:v>5</x:v>
      </x:c>
      <x:c r="F670" s="18" t="n">
        <x:f>ACE_Input!D70</x:f>
        <x:v>454</x:v>
      </x:c>
      <x:c r="G670" s="18" t="n">
        <x:f>MOD(Settings!$B$17*(G669),Settings!$B$18)</x:f>
        <x:v>512902916</x:v>
      </x:c>
      <x:c r="H670" s="18" t="n">
        <x:f>MAX(G670,1)/Settings!$B$18</x:f>
        <x:v>0.23883903223967134</x:v>
      </x:c>
      <x:c r="I670" s="18" t="n">
        <x:f>-ACE_Input!W70*LN(H670)</x:f>
        <x:v>5.727861836922129</x:v>
      </x:c>
      <x:c r="J670" s="18" t="n">
        <x:f>-ACE_Input!X70*LN(H670)</x:f>
        <x:v>17.183585510766385</x:v>
      </x:c>
      <x:c r="K670" s="18" t="n">
        <x:f>ACE_Input!U70</x:f>
        <x:v>300</x:v>
      </x:c>
      <x:c r="L670" s="18" t="n">
        <x:f>K670*ACE_Input!V70</x:f>
        <x:v>75</x:v>
      </x:c>
    </x:row>
    <x:row r="671">
      <x:c r="A671" t="n">
        <x:f>6</x:f>
        <x:v>6</x:v>
      </x:c>
      <x:c r="B671" t="n">
        <x:f>ACE_Input!A71</x:f>
        <x:v>66</x:v>
      </x:c>
      <x:c r="C671" s="18" t="n">
        <x:f>MOD(Settings!$B$17*(C670),Settings!$B$18)</x:f>
        <x:v>4909171</x:v>
      </x:c>
      <x:c r="D671" s="18" t="n">
        <x:f>MAX(C671,1)/Settings!$B$18</x:f>
        <x:v>0.0022860108885383286</x:v>
      </x:c>
      <x:c r="E671" s="18" t="n">
        <x:f>F671-F670</x:f>
        <x:v>5</x:v>
      </x:c>
      <x:c r="F671" s="18" t="n">
        <x:f>ACE_Input!D71</x:f>
        <x:v>459</x:v>
      </x:c>
      <x:c r="G671" s="18" t="n">
        <x:f>MOD(Settings!$B$17*(G670),Settings!$B$18)</x:f>
        <x:v>359950154</x:v>
      </x:c>
      <x:c r="H671" s="18" t="n">
        <x:f>MAX(G671,1)/Settings!$B$18</x:f>
        <x:v>0.16761485215631075</x:v>
      </x:c>
      <x:c r="I671" s="18" t="n">
        <x:f>-ACE_Input!W71*LN(H671)</x:f>
        <x:v>7.1443459127037965</x:v>
      </x:c>
      <x:c r="J671" s="18" t="n">
        <x:f>-ACE_Input!X71*LN(H671)</x:f>
        <x:v>21.433037738111388</x:v>
      </x:c>
      <x:c r="K671" s="18" t="n">
        <x:f>ACE_Input!U71</x:f>
        <x:v>300</x:v>
      </x:c>
      <x:c r="L671" s="18" t="n">
        <x:f>K671*ACE_Input!V71</x:f>
        <x:v>75</x:v>
      </x:c>
    </x:row>
    <x:row r="672">
      <x:c r="A672" t="n">
        <x:f>6</x:f>
        <x:v>6</x:v>
      </x:c>
      <x:c r="B672" t="n">
        <x:f>ACE_Input!A72</x:f>
        <x:v>67</x:v>
      </x:c>
      <x:c r="C672" s="18" t="n">
        <x:f>MOD(Settings!$B$17*(C671),Settings!$B$18)</x:f>
        <x:v>904058411</x:v>
      </x:c>
      <x:c r="D672" s="18" t="n">
        <x:f>MAX(C672,1)/Settings!$B$18</x:f>
        <x:v>0.42098500366368563</x:v>
      </x:c>
      <x:c r="E672" s="18" t="n">
        <x:f>F672-F671</x:f>
        <x:v>15</x:v>
      </x:c>
      <x:c r="F672" s="18" t="n">
        <x:f>ACE_Input!D72</x:f>
        <x:v>474</x:v>
      </x:c>
      <x:c r="G672" s="18" t="n">
        <x:f>MOD(Settings!$B$17*(G671),Settings!$B$18)</x:f>
        <x:v>220804679</x:v>
      </x:c>
      <x:c r="H672" s="18" t="n">
        <x:f>MAX(G672,1)/Settings!$B$18</x:f>
        <x:v>0.10282019111459152</x:v>
      </x:c>
      <x:c r="I672" s="18" t="n">
        <x:f>-ACE_Input!W72*LN(H672)</x:f>
        <x:v>9.099094134507077</x:v>
      </x:c>
      <x:c r="J672" s="18" t="n">
        <x:f>-ACE_Input!X72*LN(H672)</x:f>
        <x:v>27.29728240352123</x:v>
      </x:c>
      <x:c r="K672" s="18" t="n">
        <x:f>ACE_Input!U72</x:f>
        <x:v>300</x:v>
      </x:c>
      <x:c r="L672" s="18" t="n">
        <x:f>K672*ACE_Input!V72</x:f>
        <x:v>75</x:v>
      </x:c>
    </x:row>
    <x:row r="673">
      <x:c r="A673" t="n">
        <x:f>6</x:f>
        <x:v>6</x:v>
      </x:c>
      <x:c r="B673" t="n">
        <x:f>ACE_Input!A73</x:f>
        <x:v>68</x:v>
      </x:c>
      <x:c r="C673" s="18" t="n">
        <x:f>MOD(Settings!$B$17*(C672),Settings!$B$18)</x:f>
        <x:v>1062911152</x:v>
      </x:c>
      <x:c r="D673" s="18" t="n">
        <x:f>MAX(C673,1)/Settings!$B$18</x:f>
        <x:v>0.49495657556455425</x:v>
      </x:c>
      <x:c r="E673" s="18" t="n">
        <x:f>F673-F672</x:f>
        <x:v>5</x:v>
      </x:c>
      <x:c r="F673" s="18" t="n">
        <x:f>ACE_Input!D73</x:f>
        <x:v>479</x:v>
      </x:c>
      <x:c r="G673" s="18" t="n">
        <x:f>MOD(Settings!$B$17*(G672),Settings!$B$18)</x:f>
        <x:v>212497937</x:v>
      </x:c>
      <x:c r="H673" s="18" t="n">
        <x:f>MAX(G673,1)/Settings!$B$18</x:f>
        <x:v>0.09895206293973702</x:v>
      </x:c>
      <x:c r="I673" s="18" t="n">
        <x:f>-ACE_Input!W73*LN(H673)</x:f>
        <x:v>9.252479035385269</x:v>
      </x:c>
      <x:c r="J673" s="18" t="n">
        <x:f>-ACE_Input!X73*LN(H673)</x:f>
        <x:v>27.757437106155805</x:v>
      </x:c>
      <x:c r="K673" s="18" t="n">
        <x:f>ACE_Input!U73</x:f>
        <x:v>300</x:v>
      </x:c>
      <x:c r="L673" s="18" t="n">
        <x:f>K673*ACE_Input!V73</x:f>
        <x:v>75</x:v>
      </x:c>
    </x:row>
    <x:row r="674">
      <x:c r="A674" t="n">
        <x:f>6</x:f>
        <x:v>6</x:v>
      </x:c>
      <x:c r="B674" t="n">
        <x:f>ACE_Input!A74</x:f>
        <x:v>69</x:v>
      </x:c>
      <x:c r="C674" s="18" t="n">
        <x:f>MOD(Settings!$B$17*(C673),Settings!$B$18)</x:f>
        <x:v>1578755918</x:v>
      </x:c>
      <x:c r="D674" s="18" t="n">
        <x:f>MAX(C674,1)/Settings!$B$18</x:f>
        <x:v>0.7351655134629298</x:v>
      </x:c>
      <x:c r="E674" s="18" t="n">
        <x:f>F674-F673</x:f>
        <x:v>15</x:v>
      </x:c>
      <x:c r="F674" s="18" t="n">
        <x:f>ACE_Input!D74</x:f>
        <x:v>494</x:v>
      </x:c>
      <x:c r="G674" s="18" t="n">
        <x:f>MOD(Settings!$B$17*(G673),Settings!$B$18)</x:f>
        <x:v>187522198</x:v>
      </x:c>
      <x:c r="H674" s="18" t="n">
        <x:f>MAX(G674,1)/Settings!$B$18</x:f>
        <x:v>0.08732182816011916</x:v>
      </x:c>
      <x:c r="I674" s="18" t="n">
        <x:f>-ACE_Input!W74*LN(H674)</x:f>
        <x:v>9.752619244768137</x:v>
      </x:c>
      <x:c r="J674" s="18" t="n">
        <x:f>-ACE_Input!X74*LN(H674)</x:f>
        <x:v>29.257857734304412</x:v>
      </x:c>
      <x:c r="K674" s="18" t="n">
        <x:f>ACE_Input!U74</x:f>
        <x:v>300</x:v>
      </x:c>
      <x:c r="L674" s="18" t="n">
        <x:f>K674*ACE_Input!V74</x:f>
        <x:v>75</x:v>
      </x:c>
    </x:row>
    <x:row r="675">
      <x:c r="A675" t="n">
        <x:f>6</x:f>
        <x:v>6</x:v>
      </x:c>
      <x:c r="B675" t="n">
        <x:f>ACE_Input!A75</x:f>
        <x:v>70</x:v>
      </x:c>
      <x:c r="C675" s="18" t="n">
        <x:f>MOD(Settings!$B$17*(C674),Settings!$B$18)</x:f>
        <x:v>1990255141</x:v>
      </x:c>
      <x:c r="D675" s="18" t="n">
        <x:f>MAX(C675,1)/Settings!$B$18</x:f>
        <x:v>0.9267847714604739</x:v>
      </x:c>
      <x:c r="E675" s="18" t="n">
        <x:f>F675-F674</x:f>
        <x:v>5</x:v>
      </x:c>
      <x:c r="F675" s="18" t="n">
        <x:f>ACE_Input!D75</x:f>
        <x:v>499</x:v>
      </x:c>
      <x:c r="G675" s="18" t="n">
        <x:f>MOD(Settings!$B$17*(G674),Settings!$B$18)</x:f>
        <x:v>1327071637</x:v>
      </x:c>
      <x:c r="H675" s="18" t="n">
        <x:f>MAX(G675,1)/Settings!$B$18</x:f>
        <x:v>0.6179658871227717</x:v>
      </x:c>
      <x:c r="I675" s="18" t="n">
        <x:f>-ACE_Input!W75*LN(H675)</x:f>
        <x:v>1.9252880875136973</x:v>
      </x:c>
      <x:c r="J675" s="18" t="n">
        <x:f>-ACE_Input!X75*LN(H675)</x:f>
        <x:v>5.775864262541091</x:v>
      </x:c>
      <x:c r="K675" s="18" t="n">
        <x:f>ACE_Input!U75</x:f>
        <x:v>300</x:v>
      </x:c>
      <x:c r="L675" s="18" t="n">
        <x:f>K675*ACE_Input!V75</x:f>
        <x:v>75</x:v>
      </x:c>
    </x:row>
    <x:row r="676">
      <x:c r="A676" t="n">
        <x:f>6</x:f>
        <x:v>6</x:v>
      </x:c>
      <x:c r="B676" t="n">
        <x:f>ACE_Input!A76</x:f>
        <x:v>71</x:v>
      </x:c>
      <x:c r="C676" s="18" t="n">
        <x:f>MOD(Settings!$B$17*(C675),Settings!$B$18)</x:f>
        <x:v>1012869115</x:v>
      </x:c>
      <x:c r="D676" s="18" t="n">
        <x:f>MAX(C676,1)/Settings!$B$18</x:f>
        <x:v>0.4716539361847816</x:v>
      </x:c>
      <x:c r="E676" s="18" t="n">
        <x:f>F676-F675</x:f>
        <x:v>5</x:v>
      </x:c>
      <x:c r="F676" s="18" t="n">
        <x:f>ACE_Input!D76</x:f>
        <x:v>504</x:v>
      </x:c>
      <x:c r="G676" s="18" t="n">
        <x:f>MOD(Settings!$B$17*(G675),Settings!$B$18)</x:f>
        <x:v>327845317</x:v>
      </x:c>
      <x:c r="H676" s="18" t="n">
        <x:f>MAX(G676,1)/Settings!$B$18</x:f>
        <x:v>0.152664872423124</x:v>
      </x:c>
      <x:c r="I676" s="18" t="n">
        <x:f>-ACE_Input!W76*LN(H676)</x:f>
        <x:v>7.518040545168343</x:v>
      </x:c>
      <x:c r="J676" s="18" t="n">
        <x:f>-ACE_Input!X76*LN(H676)</x:f>
        <x:v>22.55412163550503</x:v>
      </x:c>
      <x:c r="K676" s="18" t="n">
        <x:f>ACE_Input!U76</x:f>
        <x:v>300</x:v>
      </x:c>
      <x:c r="L676" s="18" t="n">
        <x:f>K676*ACE_Input!V76</x:f>
        <x:v>75</x:v>
      </x:c>
    </x:row>
    <x:row r="677">
      <x:c r="A677" t="n">
        <x:f>6</x:f>
        <x:v>6</x:v>
      </x:c>
      <x:c r="B677" t="n">
        <x:f>ACE_Input!A77</x:f>
        <x:v>72</x:v>
      </x:c>
      <x:c r="C677" s="18" t="n">
        <x:f>MOD(Settings!$B$17*(C676),Settings!$B$18)</x:f>
        <x:v>188346036</x:v>
      </x:c>
      <x:c r="D677" s="18" t="n">
        <x:f>MAX(C677,1)/Settings!$B$18</x:f>
        <x:v>0.08770545762391084</x:v>
      </x:c>
      <x:c r="E677" s="18" t="n">
        <x:f>F677-F676</x:f>
        <x:v>5</x:v>
      </x:c>
      <x:c r="F677" s="18" t="n">
        <x:f>ACE_Input!D77</x:f>
        <x:v>509</x:v>
      </x:c>
      <x:c r="G677" s="18" t="n">
        <x:f>MOD(Settings!$B$17*(G676),Settings!$B$18)</x:f>
        <x:v>1800688264</x:v>
      </x:c>
      <x:c r="H677" s="18" t="n">
        <x:f>MAX(G677,1)/Settings!$B$18</x:f>
        <x:v>0.8385108154446402</x:v>
      </x:c>
      <x:c r="I677" s="18" t="n">
        <x:f>-ACE_Input!W77*LN(H677)</x:f>
        <x:v>0.7045111969583134</x:v>
      </x:c>
      <x:c r="J677" s="18" t="n">
        <x:f>-ACE_Input!X77*LN(H677)</x:f>
        <x:v>2.1135335908749404</x:v>
      </x:c>
      <x:c r="K677" s="18" t="n">
        <x:f>ACE_Input!U77</x:f>
        <x:v>300</x:v>
      </x:c>
      <x:c r="L677" s="18" t="n">
        <x:f>K677*ACE_Input!V77</x:f>
        <x:v>75</x:v>
      </x:c>
    </x:row>
    <x:row r="678">
      <x:c r="A678" t="n">
        <x:f>6</x:f>
        <x:v>6</x:v>
      </x:c>
      <x:c r="B678" t="n">
        <x:f>ACE_Input!A78</x:f>
        <x:v>73</x:v>
      </x:c>
      <x:c r="C678" s="18" t="n">
        <x:f>MOD(Settings!$B$17*(C677),Settings!$B$18)</x:f>
        <x:v>140931374</x:v>
      </x:c>
      <x:c r="D678" s="18" t="n">
        <x:f>MAX(C678,1)/Settings!$B$18</x:f>
        <x:v>0.06562628506944808</x:v>
      </x:c>
      <x:c r="E678" s="18" t="n">
        <x:f>F678-F677</x:f>
        <x:v>5</x:v>
      </x:c>
      <x:c r="F678" s="18" t="n">
        <x:f>ACE_Input!D78</x:f>
        <x:v>514</x:v>
      </x:c>
      <x:c r="G678" s="18" t="n">
        <x:f>MOD(Settings!$B$17*(G677),Settings!$B$18)</x:f>
        <x:v>1828099524</x:v>
      </x:c>
      <x:c r="H678" s="18" t="n">
        <x:f>MAX(G678,1)/Settings!$B$18</x:f>
        <x:v>0.8512751780689113</x:v>
      </x:c>
      <x:c r="I678" s="18" t="n">
        <x:f>-ACE_Input!W78*LN(H678)</x:f>
        <x:v>0.6440793767799707</x:v>
      </x:c>
      <x:c r="J678" s="18" t="n">
        <x:f>-ACE_Input!X78*LN(H678)</x:f>
        <x:v>1.932238130339912</x:v>
      </x:c>
      <x:c r="K678" s="18" t="n">
        <x:f>ACE_Input!U78</x:f>
        <x:v>300</x:v>
      </x:c>
      <x:c r="L678" s="18" t="n">
        <x:f>K678*ACE_Input!V78</x:f>
        <x:v>75</x:v>
      </x:c>
    </x:row>
    <x:row r="679">
      <x:c r="A679" t="n">
        <x:f>6</x:f>
        <x:v>6</x:v>
      </x:c>
      <x:c r="B679" t="n">
        <x:f>ACE_Input!A79</x:f>
        <x:v>74</x:v>
      </x:c>
      <x:c r="C679" s="18" t="n">
        <x:f>MOD(Settings!$B$17*(C678),Settings!$B$18)</x:f>
        <x:v>2106623824</x:v>
      </x:c>
      <x:c r="D679" s="18" t="n">
        <x:f>MAX(C679,1)/Settings!$B$18</x:f>
        <x:v>0.9809731622137936</x:v>
      </x:c>
      <x:c r="E679" s="18" t="n">
        <x:f>F679-F678</x:f>
        <x:v>5</x:v>
      </x:c>
      <x:c r="F679" s="18" t="n">
        <x:f>ACE_Input!D79</x:f>
        <x:v>519</x:v>
      </x:c>
      <x:c r="G679" s="18" t="n">
        <x:f>MOD(Settings!$B$17*(G678),Settings!$B$18)</x:f>
        <x:v>820162239</x:v>
      </x:c>
      <x:c r="H679" s="18" t="n">
        <x:f>MAX(G679,1)/Settings!$B$18</x:f>
        <x:v>0.38191780419178206</x:v>
      </x:c>
      <x:c r="I679" s="18" t="n">
        <x:f>-ACE_Input!W79*LN(H679)</x:f>
        <x:v>3.850199463205034</x:v>
      </x:c>
      <x:c r="J679" s="18" t="n">
        <x:f>-ACE_Input!X79*LN(H679)</x:f>
        <x:v>11.550598389615102</x:v>
      </x:c>
      <x:c r="K679" s="18" t="n">
        <x:f>ACE_Input!U79</x:f>
        <x:v>300</x:v>
      </x:c>
      <x:c r="L679" s="18" t="n">
        <x:f>K679*ACE_Input!V79</x:f>
        <x:v>75</x:v>
      </x:c>
    </x:row>
    <x:row r="680">
      <x:c r="A680" t="n">
        <x:f>6</x:f>
        <x:v>6</x:v>
      </x:c>
      <x:c r="B680" t="n">
        <x:f>ACE_Input!A80</x:f>
        <x:v>75</x:v>
      </x:c>
      <x:c r="C680" s="18" t="n">
        <x:f>MOD(Settings!$B$17*(C679),Settings!$B$18)</x:f>
        <x:v>463721879</x:v>
      </x:c>
      <x:c r="D680" s="18" t="n">
        <x:f>MAX(C680,1)/Settings!$B$18</x:f>
        <x:v>0.21593732722845735</x:v>
      </x:c>
      <x:c r="E680" s="18" t="n">
        <x:f>F680-F679</x:f>
        <x:v>5</x:v>
      </x:c>
      <x:c r="F680" s="18" t="n">
        <x:f>ACE_Input!D80</x:f>
        <x:v>524</x:v>
      </x:c>
      <x:c r="G680" s="18" t="n">
        <x:f>MOD(Settings!$B$17*(G679),Settings!$B$18)</x:f>
        <x:v>1916704427</x:v>
      </x:c>
      <x:c r="H680" s="18" t="n">
        <x:f>MAX(G680,1)/Settings!$B$18</x:f>
        <x:v>0.8925350512808817</x:v>
      </x:c>
      <x:c r="I680" s="18" t="n">
        <x:f>-ACE_Input!W80*LN(H680)</x:f>
        <x:v>0.45475797182267025</x:v>
      </x:c>
      <x:c r="J680" s="18" t="n">
        <x:f>-ACE_Input!X80*LN(H680)</x:f>
        <x:v>1.3642739154680108</x:v>
      </x:c>
      <x:c r="K680" s="18" t="n">
        <x:f>ACE_Input!U80</x:f>
        <x:v>300</x:v>
      </x:c>
      <x:c r="L680" s="18" t="n">
        <x:f>K680*ACE_Input!V80</x:f>
        <x:v>75</x:v>
      </x:c>
    </x:row>
    <x:row r="681">
      <x:c r="A681" t="n">
        <x:f>6</x:f>
        <x:v>6</x:v>
      </x:c>
      <x:c r="B681" t="n">
        <x:f>ACE_Input!A81</x:f>
        <x:v>76</x:v>
      </x:c>
      <x:c r="C681" s="18" t="n">
        <x:f>MOD(Settings!$B$17*(C680),Settings!$B$18)</x:f>
        <x:v>555465390</x:v>
      </x:c>
      <x:c r="D681" s="18" t="n">
        <x:f>MAX(C681,1)/Settings!$B$18</x:f>
        <x:v>0.2586587286827428</x:v>
      </x:c>
      <x:c r="E681" s="18" t="n">
        <x:f>F681-F680</x:f>
        <x:v>5</x:v>
      </x:c>
      <x:c r="F681" s="18" t="n">
        <x:f>ACE_Input!D81</x:f>
        <x:v>529</x:v>
      </x:c>
      <x:c r="G681" s="18" t="n">
        <x:f>MOD(Settings!$B$17*(G680),Settings!$B$18)</x:f>
        <x:v>1796599589</x:v>
      </x:c>
      <x:c r="H681" s="18" t="n">
        <x:f>MAX(G681,1)/Settings!$B$18</x:f>
        <x:v>0.8366068777798708</x:v>
      </x:c>
      <x:c r="I681" s="18" t="n">
        <x:f>-ACE_Input!W81*LN(H681)</x:f>
        <x:v>0.7136039955949396</x:v>
      </x:c>
      <x:c r="J681" s="18" t="n">
        <x:f>-ACE_Input!X81*LN(H681)</x:f>
        <x:v>2.1408119867848185</x:v>
      </x:c>
      <x:c r="K681" s="18" t="n">
        <x:f>ACE_Input!U81</x:f>
        <x:v>300</x:v>
      </x:c>
      <x:c r="L681" s="18" t="n">
        <x:f>K681*ACE_Input!V81</x:f>
        <x:v>75</x:v>
      </x:c>
    </x:row>
    <x:row r="682">
      <x:c r="A682" t="n">
        <x:f>6</x:f>
        <x:v>6</x:v>
      </x:c>
      <x:c r="B682" t="n">
        <x:f>ACE_Input!A82</x:f>
        <x:v>77</x:v>
      </x:c>
      <x:c r="C682" s="18" t="n">
        <x:f>MOD(Settings!$B$17*(C681),Settings!$B$18)</x:f>
        <x:v>595396221</x:v>
      </x:c>
      <x:c r="D682" s="18" t="n">
        <x:f>MAX(C682,1)/Settings!$B$18</x:f>
        <x:v>0.27725297085812917</x:v>
      </x:c>
      <x:c r="E682" s="18" t="n">
        <x:f>F682-F681</x:f>
        <x:v>5</x:v>
      </x:c>
      <x:c r="F682" s="18" t="n">
        <x:f>ACE_Input!D82</x:f>
        <x:v>534</x:v>
      </x:c>
      <x:c r="G682" s="18" t="n">
        <x:f>MOD(Settings!$B$17*(G681),Settings!$B$18)</x:f>
        <x:v>1829215503</x:v>
      </x:c>
      <x:c r="H682" s="18" t="n">
        <x:f>MAX(G682,1)/Settings!$B$18</x:f>
        <x:v>0.8517948462869017</x:v>
      </x:c>
      <x:c r="I682" s="18" t="n">
        <x:f>-ACE_Input!W82*LN(H682)</x:f>
        <x:v>0.6416382875625597</x:v>
      </x:c>
      <x:c r="J682" s="18" t="n">
        <x:f>-ACE_Input!X82*LN(H682)</x:f>
        <x:v>1.924914862687679</x:v>
      </x:c>
      <x:c r="K682" s="18" t="n">
        <x:f>ACE_Input!U82</x:f>
        <x:v>300</x:v>
      </x:c>
      <x:c r="L682" s="18" t="n">
        <x:f>K682*ACE_Input!V82</x:f>
        <x:v>75</x:v>
      </x:c>
    </x:row>
    <x:row r="683">
      <x:c r="A683" t="n">
        <x:f>6</x:f>
        <x:v>6</x:v>
      </x:c>
      <x:c r="B683" t="n">
        <x:f>ACE_Input!A83</x:f>
        <x:v>78</x:v>
      </x:c>
      <x:c r="C683" s="18" t="n">
        <x:f>MOD(Settings!$B$17*(C682),Settings!$B$18)</x:f>
        <x:v>1697974974</x:v>
      </x:c>
      <x:c r="D683" s="18" t="n">
        <x:f>MAX(C683,1)/Settings!$B$18</x:f>
        <x:v>0.7906812125773547</x:v>
      </x:c>
      <x:c r="E683" s="18" t="n">
        <x:f>F683-F682</x:f>
        <x:v>5</x:v>
      </x:c>
      <x:c r="F683" s="18" t="n">
        <x:f>ACE_Input!D83</x:f>
        <x:v>539</x:v>
      </x:c>
      <x:c r="G683" s="18" t="n">
        <x:f>MOD(Settings!$B$17*(G682),Settings!$B$18)</x:f>
        <x:v>249068469</x:v>
      </x:c>
      <x:c r="H683" s="18" t="n">
        <x:f>MAX(G683,1)/Settings!$B$18</x:f>
        <x:v>0.11598154395631587</x:v>
      </x:c>
      <x:c r="I683" s="18" t="n">
        <x:f>-ACE_Input!W83*LN(H683)</x:f>
        <x:v>8.617296817435967</x:v>
      </x:c>
      <x:c r="J683" s="18" t="n">
        <x:f>-ACE_Input!X83*LN(H683)</x:f>
        <x:v>25.851890452307902</x:v>
      </x:c>
      <x:c r="K683" s="18" t="n">
        <x:f>ACE_Input!U83</x:f>
        <x:v>300</x:v>
      </x:c>
      <x:c r="L683" s="18" t="n">
        <x:f>K683*ACE_Input!V83</x:f>
        <x:v>75</x:v>
      </x:c>
    </x:row>
    <x:row r="684">
      <x:c r="A684" t="n">
        <x:f>6</x:f>
        <x:v>6</x:v>
      </x:c>
      <x:c r="B684" t="n">
        <x:f>ACE_Input!A84</x:f>
        <x:v>79</x:v>
      </x:c>
      <x:c r="C684" s="18" t="n">
        <x:f>MOD(Settings!$B$17*(C683),Settings!$B$18)</x:f>
        <x:v>2102686682</x:v>
      </x:c>
      <x:c r="D684" s="18" t="n">
        <x:f>MAX(C684,1)/Settings!$B$18</x:f>
        <x:v>0.9791397876009065</x:v>
      </x:c>
      <x:c r="E684" s="18" t="n">
        <x:f>F684-F683</x:f>
        <x:v>5</x:v>
      </x:c>
      <x:c r="F684" s="18" t="n">
        <x:f>ACE_Input!D84</x:f>
        <x:v>544</x:v>
      </x:c>
      <x:c r="G684" s="18" t="n">
        <x:f>MOD(Settings!$B$17*(G683),Settings!$B$18)</x:f>
        <x:v>648130480</x:v>
      </x:c>
      <x:c r="H684" s="18" t="n">
        <x:f>MAX(G684,1)/Settings!$B$18</x:f>
        <x:v>0.30180927380072387</x:v>
      </x:c>
      <x:c r="I684" s="18" t="n">
        <x:f>-ACE_Input!W84*LN(H684)</x:f>
        <x:v>4.7918400192848365</x:v>
      </x:c>
      <x:c r="J684" s="18" t="n">
        <x:f>-ACE_Input!X84*LN(H684)</x:f>
        <x:v>14.375520057854509</x:v>
      </x:c>
      <x:c r="K684" s="18" t="n">
        <x:f>ACE_Input!U84</x:f>
        <x:v>300</x:v>
      </x:c>
      <x:c r="L684" s="18" t="n">
        <x:f>K684*ACE_Input!V84</x:f>
        <x:v>75</x:v>
      </x:c>
    </x:row>
    <x:row r="685">
      <x:c r="A685" t="n">
        <x:f>6</x:f>
        <x:v>6</x:v>
      </x:c>
      <x:c r="B685" t="n">
        <x:f>ACE_Input!A85</x:f>
        <x:v>80</x:v>
      </x:c>
      <x:c r="C685" s="18" t="n">
        <x:f>MOD(Settings!$B$17*(C684),Settings!$B$18)</x:f>
        <x:v>864169342</x:v>
      </x:c>
      <x:c r="D685" s="18" t="n">
        <x:f>MAX(C685,1)/Settings!$B$18</x:f>
        <x:v>0.4024102084349888</x:v>
      </x:c>
      <x:c r="E685" s="18" t="n">
        <x:f>F685-F684</x:f>
        <x:v>5</x:v>
      </x:c>
      <x:c r="F685" s="18" t="n">
        <x:f>ACE_Input!D85</x:f>
        <x:v>549</x:v>
      </x:c>
      <x:c r="G685" s="18" t="n">
        <x:f>MOD(Settings!$B$17*(G684),Settings!$B$18)</x:f>
        <x:v>1091919776</x:v>
      </x:c>
      <x:c r="H685" s="18" t="n">
        <x:f>MAX(G685,1)/Settings!$B$18</x:f>
        <x:v>0.5084647687657107</x:v>
      </x:c>
      <x:c r="I685" s="18" t="n">
        <x:f>-ACE_Input!W85*LN(H685)</x:f>
        <x:v>2.7054374020947365</x:v>
      </x:c>
      <x:c r="J685" s="18" t="n">
        <x:f>-ACE_Input!X85*LN(H685)</x:f>
        <x:v>8.11631220628421</x:v>
      </x:c>
      <x:c r="K685" s="18" t="n">
        <x:f>ACE_Input!U85</x:f>
        <x:v>300</x:v>
      </x:c>
      <x:c r="L685" s="18" t="n">
        <x:f>K685*ACE_Input!V85</x:f>
        <x:v>75</x:v>
      </x:c>
    </x:row>
    <x:row r="686">
      <x:c r="A686" t="n">
        <x:f>6</x:f>
        <x:v>6</x:v>
      </x:c>
      <x:c r="B686" t="n">
        <x:f>ACE_Input!A86</x:f>
        <x:v>81</x:v>
      </x:c>
      <x:c r="C686" s="18" t="n">
        <x:f>MOD(Settings!$B$17*(C685),Settings!$B$18)</x:f>
        <x:v>662226333</x:v>
      </x:c>
      <x:c r="D686" s="18" t="n">
        <x:f>MAX(C686,1)/Settings!$B$18</x:f>
        <x:v>0.3083731668574611</x:v>
      </x:c>
      <x:c r="E686" s="18" t="n">
        <x:f>F686-F685</x:f>
        <x:v>5</x:v>
      </x:c>
      <x:c r="F686" s="18" t="n">
        <x:f>ACE_Input!D86</x:f>
        <x:v>554</x:v>
      </x:c>
      <x:c r="G686" s="18" t="n">
        <x:f>MOD(Settings!$B$17*(G685),Settings!$B$18)</x:f>
        <x:v>1647911617</x:v>
      </x:c>
      <x:c r="H686" s="18" t="n">
        <x:f>MAX(G686,1)/Settings!$B$18</x:f>
        <x:v>0.767368645298932</x:v>
      </x:c>
      <x:c r="I686" s="18" t="n">
        <x:f>-ACE_Input!W86*LN(H686)</x:f>
        <x:v>1.0591518414331276</x:v>
      </x:c>
      <x:c r="J686" s="18" t="n">
        <x:f>-ACE_Input!X86*LN(H686)</x:f>
        <x:v>3.1774555242993827</x:v>
      </x:c>
      <x:c r="K686" s="18" t="n">
        <x:f>ACE_Input!U86</x:f>
        <x:v>300</x:v>
      </x:c>
      <x:c r="L686" s="18" t="n">
        <x:f>K686*ACE_Input!V86</x:f>
        <x:v>75</x:v>
      </x:c>
    </x:row>
    <x:row r="687">
      <x:c r="A687" t="n">
        <x:f>6</x:f>
        <x:v>6</x:v>
      </x:c>
      <x:c r="B687" t="n">
        <x:f>ACE_Input!A87</x:f>
        <x:v>82</x:v>
      </x:c>
      <x:c r="C687" s="18" t="n">
        <x:f>MOD(Settings!$B$17*(C686),Settings!$B$18)</x:f>
        <x:v>1777719977</x:v>
      </x:c>
      <x:c r="D687" s="18" t="n">
        <x:f>MAX(C687,1)/Settings!$B$18</x:f>
        <x:v>0.8278153733479862</x:v>
      </x:c>
      <x:c r="E687" s="18" t="n">
        <x:f>F687-F686</x:f>
        <x:v>5</x:v>
      </x:c>
      <x:c r="F687" s="18" t="n">
        <x:f>ACE_Input!D87</x:f>
        <x:v>559</x:v>
      </x:c>
      <x:c r="G687" s="18" t="n">
        <x:f>MOD(Settings!$B$17*(G686),Settings!$B$18)</x:f>
        <x:v>353951560</x:v>
      </x:c>
      <x:c r="H687" s="18" t="n">
        <x:f>MAX(G687,1)/Settings!$B$18</x:f>
        <x:v>0.16482153915093353</x:v>
      </x:c>
      <x:c r="I687" s="18" t="n">
        <x:f>-ACE_Input!W87*LN(H687)</x:f>
        <x:v>7.2115678852628315</x:v>
      </x:c>
      <x:c r="J687" s="18" t="n">
        <x:f>-ACE_Input!X87*LN(H687)</x:f>
        <x:v>21.634703655788496</x:v>
      </x:c>
      <x:c r="K687" s="18" t="n">
        <x:f>ACE_Input!U87</x:f>
        <x:v>300</x:v>
      </x:c>
      <x:c r="L687" s="18" t="n">
        <x:f>K687*ACE_Input!V87</x:f>
        <x:v>75</x:v>
      </x:c>
    </x:row>
    <x:row r="688">
      <x:c r="A688" t="n">
        <x:f>6</x:f>
        <x:v>6</x:v>
      </x:c>
      <x:c r="B688" t="n">
        <x:f>ACE_Input!A88</x:f>
        <x:v>83</x:v>
      </x:c>
      <x:c r="C688" s="18" t="n">
        <x:f>MOD(Settings!$B$17*(C687),Settings!$B$18)</x:f>
        <x:v>199672728</x:v>
      </x:c>
      <x:c r="D688" s="18" t="n">
        <x:f>MAX(C688,1)/Settings!$B$18</x:f>
        <x:v>0.09297985960402519</x:v>
      </x:c>
      <x:c r="E688" s="18" t="n">
        <x:f>F688-F687</x:f>
        <x:v>5</x:v>
      </x:c>
      <x:c r="F688" s="18" t="n">
        <x:f>ACE_Input!D88</x:f>
        <x:v>564</x:v>
      </x:c>
      <x:c r="G688" s="18" t="n">
        <x:f>MOD(Settings!$B$17*(G687),Settings!$B$18)</x:f>
        <x:v>334166730</x:v>
      </x:c>
      <x:c r="H688" s="18" t="n">
        <x:f>MAX(G688,1)/Settings!$B$18</x:f>
        <x:v>0.1556085097396786</x:v>
      </x:c>
      <x:c r="I688" s="18" t="n">
        <x:f>-ACE_Input!W88*LN(H688)</x:f>
        <x:v>7.441647915558352</x:v>
      </x:c>
      <x:c r="J688" s="18" t="n">
        <x:f>-ACE_Input!X88*LN(H688)</x:f>
        <x:v>22.324943746675057</x:v>
      </x:c>
      <x:c r="K688" s="18" t="n">
        <x:f>ACE_Input!U88</x:f>
        <x:v>300</x:v>
      </x:c>
      <x:c r="L688" s="18" t="n">
        <x:f>K688*ACE_Input!V88</x:f>
        <x:v>75</x:v>
      </x:c>
    </x:row>
    <x:row r="689">
      <x:c r="A689" t="n">
        <x:f>6</x:f>
        <x:v>6</x:v>
      </x:c>
      <x:c r="B689" t="n">
        <x:f>ACE_Input!A89</x:f>
        <x:v>84</x:v>
      </x:c>
      <x:c r="C689" s="18" t="n">
        <x:f>MOD(Settings!$B$17*(C688),Settings!$B$18)</x:f>
        <x:v>1530082882</x:v>
      </x:c>
      <x:c r="D689" s="18" t="n">
        <x:f>MAX(C689,1)/Settings!$B$18</x:f>
        <x:v>0.7125003648514395</x:v>
      </x:c>
      <x:c r="E689" s="18" t="n">
        <x:f>F689-F688</x:f>
        <x:v>5</x:v>
      </x:c>
      <x:c r="F689" s="18" t="n">
        <x:f>ACE_Input!D89</x:f>
        <x:v>569</x:v>
      </x:c>
      <x:c r="G689" s="18" t="n">
        <x:f>MOD(Settings!$B$17*(G688),Settings!$B$18)</x:f>
        <x:v>670494205</x:v>
      </x:c>
      <x:c r="H689" s="18" t="n">
        <x:f>MAX(G689,1)/Settings!$B$18</x:f>
        <x:v>0.3122231947780695</x:v>
      </x:c>
      <x:c r="I689" s="18" t="n">
        <x:f>-ACE_Input!W89*LN(H689)</x:f>
        <x:v>4.656147916191451</x:v>
      </x:c>
      <x:c r="J689" s="18" t="n">
        <x:f>-ACE_Input!X89*LN(H689)</x:f>
        <x:v>13.968443748574355</x:v>
      </x:c>
      <x:c r="K689" s="18" t="n">
        <x:f>ACE_Input!U89</x:f>
        <x:v>300</x:v>
      </x:c>
      <x:c r="L689" s="18" t="n">
        <x:f>K689*ACE_Input!V89</x:f>
        <x:v>75</x:v>
      </x:c>
    </x:row>
    <x:row r="690">
      <x:c r="A690" t="n">
        <x:f>6</x:f>
        <x:v>6</x:v>
      </x:c>
      <x:c r="B690" t="n">
        <x:f>ACE_Input!A90</x:f>
        <x:v>85</x:v>
      </x:c>
      <x:c r="C690" s="18" t="n">
        <x:f>MOD(Settings!$B$17*(C689),Settings!$B$18)</x:f>
        <x:v>2133808596</x:v>
      </x:c>
      <x:c r="D690" s="18" t="n">
        <x:f>MAX(C690,1)/Settings!$B$18</x:f>
        <x:v>0.9936320581443757</x:v>
      </x:c>
      <x:c r="E690" s="18" t="n">
        <x:f>F690-F689</x:f>
        <x:v>5</x:v>
      </x:c>
      <x:c r="F690" s="18" t="n">
        <x:f>ACE_Input!D90</x:f>
        <x:v>574</x:v>
      </x:c>
      <x:c r="G690" s="18" t="n">
        <x:f>MOD(Settings!$B$17*(G689),Settings!$B$18)</x:f>
        <x:v>1149407626</x:v>
      </x:c>
      <x:c r="H690" s="18" t="n">
        <x:f>MAX(G690,1)/Settings!$B$18</x:f>
        <x:v>0.5352346350137306</x:v>
      </x:c>
      <x:c r="I690" s="18" t="n">
        <x:f>-ACE_Input!W90*LN(H690)</x:f>
        <x:v>2.5002002324430923</x:v>
      </x:c>
      <x:c r="J690" s="18" t="n">
        <x:f>-ACE_Input!X90*LN(H690)</x:f>
        <x:v>7.500600697329277</x:v>
      </x:c>
      <x:c r="K690" s="18" t="n">
        <x:f>ACE_Input!U90</x:f>
        <x:v>300</x:v>
      </x:c>
      <x:c r="L690" s="18" t="n">
        <x:f>K690*ACE_Input!V90</x:f>
        <x:v>75</x:v>
      </x:c>
    </x:row>
    <x:row r="691">
      <x:c r="A691" t="n">
        <x:f>6</x:f>
        <x:v>6</x:v>
      </x:c>
      <x:c r="B691" t="n">
        <x:f>ACE_Input!A91</x:f>
        <x:v>86</x:v>
      </x:c>
      <x:c r="C691" s="18" t="n">
        <x:f>MOD(Settings!$B$17*(C690),Settings!$B$18)</x:f>
        <x:v>2091651719</x:v>
      </x:c>
      <x:c r="D691" s="18" t="n">
        <x:f>MAX(C691,1)/Settings!$B$18</x:f>
        <x:v>0.9740012325225403</x:v>
      </x:c>
      <x:c r="E691" s="18" t="n">
        <x:f>F691-F690</x:f>
        <x:v>5</x:v>
      </x:c>
      <x:c r="F691" s="18" t="n">
        <x:f>ACE_Input!D91</x:f>
        <x:v>579</x:v>
      </x:c>
      <x:c r="G691" s="18" t="n">
        <x:f>MOD(Settings!$B$17*(G690),Settings!$B$18)</x:f>
        <x:v>1478565417</x:v>
      </x:c>
      <x:c r="H691" s="18" t="n">
        <x:f>MAX(G691,1)/Settings!$B$18</x:f>
        <x:v>0.6885106757695371</x:v>
      </x:c>
      <x:c r="I691" s="18" t="n">
        <x:f>-ACE_Input!W91*LN(H691)</x:f>
        <x:v>1.4928978203821368</x:v>
      </x:c>
      <x:c r="J691" s="18" t="n">
        <x:f>-ACE_Input!X91*LN(H691)</x:f>
        <x:v>4.478693461146411</x:v>
      </x:c>
      <x:c r="K691" s="18" t="n">
        <x:f>ACE_Input!U91</x:f>
        <x:v>300</x:v>
      </x:c>
      <x:c r="L691" s="18" t="n">
        <x:f>K691*ACE_Input!V91</x:f>
        <x:v>75</x:v>
      </x:c>
    </x:row>
    <x:row r="692">
      <x:c r="A692" t="n">
        <x:f>6</x:f>
        <x:v>6</x:v>
      </x:c>
      <x:c r="B692" t="n">
        <x:f>ACE_Input!A92</x:f>
        <x:v>87</x:v>
      </x:c>
      <x:c r="C692" s="18" t="n">
        <x:f>MOD(Settings!$B$17*(C691),Settings!$B$18)</x:f>
        <x:v>83139843</x:v>
      </x:c>
      <x:c r="D692" s="18" t="n">
        <x:f>MAX(C692,1)/Settings!$B$18</x:f>
        <x:v>0.038715006335971414</x:v>
      </x:c>
      <x:c r="E692" s="18" t="n">
        <x:f>F692-F691</x:f>
        <x:v>5</x:v>
      </x:c>
      <x:c r="F692" s="18" t="n">
        <x:f>ACE_Input!D92</x:f>
        <x:v>584</x:v>
      </x:c>
      <x:c r="G692" s="18" t="n">
        <x:f>MOD(Settings!$B$17*(G691),Settings!$B$18)</x:f>
        <x:v>1715684082</x:v>
      </x:c>
      <x:c r="H692" s="18" t="n">
        <x:f>MAX(G692,1)/Settings!$B$18</x:f>
        <x:v>0.7989276586095465</x:v>
      </x:c>
      <x:c r="I692" s="18" t="n">
        <x:f>-ACE_Input!W92*LN(H692)</x:f>
        <x:v>0.8979395089112231</x:v>
      </x:c>
      <x:c r="J692" s="18" t="n">
        <x:f>-ACE_Input!X92*LN(H692)</x:f>
        <x:v>2.6938185267336694</x:v>
      </x:c>
      <x:c r="K692" s="18" t="n">
        <x:f>ACE_Input!U92</x:f>
        <x:v>300</x:v>
      </x:c>
      <x:c r="L692" s="18" t="n">
        <x:f>K692*ACE_Input!V92</x:f>
        <x:v>75</x:v>
      </x:c>
    </x:row>
    <x:row r="693">
      <x:c r="A693" t="n">
        <x:f>6</x:f>
        <x:v>6</x:v>
      </x:c>
      <x:c r="B693" t="n">
        <x:f>ACE_Input!A93</x:f>
        <x:v>88</x:v>
      </x:c>
      <x:c r="C693" s="18" t="n">
        <x:f>MOD(Settings!$B$17*(C692),Settings!$B$18)</x:f>
        <x:v>1466970751</x:v>
      </x:c>
      <x:c r="D693" s="18" t="n">
        <x:f>MAX(C693,1)/Settings!$B$18</x:f>
        <x:v>0.6831114886715596</x:v>
      </x:c>
      <x:c r="E693" s="18" t="n">
        <x:f>F693-F692</x:f>
        <x:v>5</x:v>
      </x:c>
      <x:c r="F693" s="18" t="n">
        <x:f>ACE_Input!D93</x:f>
        <x:v>589</x:v>
      </x:c>
      <x:c r="G693" s="18" t="n">
        <x:f>MOD(Settings!$B$17*(G692),Settings!$B$18)</x:f>
        <x:v>1239437905</x:v>
      </x:c>
      <x:c r="H693" s="18" t="n">
        <x:f>MAX(G693,1)/Settings!$B$18</x:f>
        <x:v>0.5771582506490677</x:v>
      </x:c>
      <x:c r="I693" s="18" t="n">
        <x:f>-ACE_Input!W93*LN(H693)</x:f>
        <x:v>2.19855514208497</x:v>
      </x:c>
      <x:c r="J693" s="18" t="n">
        <x:f>-ACE_Input!X93*LN(H693)</x:f>
        <x:v>6.595665426254909</x:v>
      </x:c>
      <x:c r="K693" s="18" t="n">
        <x:f>ACE_Input!U93</x:f>
        <x:v>300</x:v>
      </x:c>
      <x:c r="L693" s="18" t="n">
        <x:f>K693*ACE_Input!V93</x:f>
        <x:v>75</x:v>
      </x:c>
    </x:row>
    <x:row r="694">
      <x:c r="A694" t="n">
        <x:f>6</x:f>
        <x:v>6</x:v>
      </x:c>
      <x:c r="B694" t="n">
        <x:f>ACE_Input!A94</x:f>
        <x:v>89</x:v>
      </x:c>
      <x:c r="C694" s="18" t="n">
        <x:f>MOD(Settings!$B$17*(C693),Settings!$B$18)</x:f>
        <x:v>117660850</x:v>
      </x:c>
      <x:c r="D694" s="18" t="n">
        <x:f>MAX(C694,1)/Settings!$B$18</x:f>
        <x:v>0.054790102902236446</x:v>
      </x:c>
      <x:c r="E694" s="18" t="n">
        <x:f>F694-F693</x:f>
        <x:v>5</x:v>
      </x:c>
      <x:c r="F694" s="18" t="n">
        <x:f>ACE_Input!D94</x:f>
        <x:v>594</x:v>
      </x:c>
      <x:c r="G694" s="18" t="n">
        <x:f>MOD(Settings!$B$17*(G693),Settings!$B$18)</x:f>
        <x:v>641493435</x:v>
      </x:c>
      <x:c r="H694" s="18" t="n">
        <x:f>MAX(G694,1)/Settings!$B$18</x:f>
        <x:v>0.2987186588806653</x:v>
      </x:c>
      <x:c r="I694" s="18" t="n">
        <x:f>-ACE_Input!W94*LN(H694)</x:f>
        <x:v>4.833012355008048</x:v>
      </x:c>
      <x:c r="J694" s="18" t="n">
        <x:f>-ACE_Input!X94*LN(H694)</x:f>
        <x:v>14.499037065024144</x:v>
      </x:c>
      <x:c r="K694" s="18" t="n">
        <x:f>ACE_Input!U94</x:f>
        <x:v>300</x:v>
      </x:c>
      <x:c r="L694" s="18" t="n">
        <x:f>K694*ACE_Input!V94</x:f>
        <x:v>75</x:v>
      </x:c>
    </x:row>
    <x:row r="695">
      <x:c r="A695" t="n">
        <x:f>6</x:f>
        <x:v>6</x:v>
      </x:c>
      <x:c r="B695" t="n">
        <x:f>ACE_Input!A95</x:f>
        <x:v>90</x:v>
      </x:c>
      <x:c r="C695" s="18" t="n">
        <x:f>MOD(Settings!$B$17*(C694),Settings!$B$18)</x:f>
        <x:v>1840950710</x:v>
      </x:c>
      <x:c r="D695" s="18" t="n">
        <x:f>MAX(C695,1)/Settings!$B$18</x:f>
        <x:v>0.8572594778878891</x:v>
      </x:c>
      <x:c r="E695" s="18" t="n">
        <x:f>F695-F694</x:f>
        <x:v>5</x:v>
      </x:c>
      <x:c r="F695" s="18" t="n">
        <x:f>ACE_Input!D95</x:f>
        <x:v>599</x:v>
      </x:c>
      <x:c r="G695" s="18" t="n">
        <x:f>MOD(Settings!$B$17*(G694),Settings!$B$18)</x:f>
        <x:v>1212254105</x:v>
      </x:c>
      <x:c r="H695" s="18" t="n">
        <x:f>MAX(G695,1)/Settings!$B$18</x:f>
        <x:v>0.564499807341257</x:v>
      </x:c>
      <x:c r="I695" s="18" t="n">
        <x:f>-ACE_Input!W95*LN(H695)</x:f>
        <x:v>2.2872609467337264</x:v>
      </x:c>
      <x:c r="J695" s="18" t="n">
        <x:f>-ACE_Input!X95*LN(H695)</x:f>
        <x:v>6.86178284020118</x:v>
      </x:c>
      <x:c r="K695" s="18" t="n">
        <x:f>ACE_Input!U95</x:f>
        <x:v>300</x:v>
      </x:c>
      <x:c r="L695" s="18" t="n">
        <x:f>K695*ACE_Input!V95</x:f>
        <x:v>75</x:v>
      </x:c>
    </x:row>
    <x:row r="696">
      <x:c r="A696" t="n">
        <x:f>6</x:f>
        <x:v>6</x:v>
      </x:c>
      <x:c r="B696" t="n">
        <x:f>ACE_Input!A96</x:f>
        <x:v>91</x:v>
      </x:c>
      <x:c r="C696" s="18" t="n">
        <x:f>MOD(Settings!$B$17*(C695),Settings!$B$18)</x:f>
        <x:v>2061680641</x:v>
      </x:c>
      <x:c r="D696" s="18" t="n">
        <x:f>MAX(C696,1)/Settings!$B$18</x:f>
        <x:v>0.9600448617525608</x:v>
      </x:c>
      <x:c r="E696" s="18" t="n">
        <x:f>F696-F695</x:f>
        <x:v>5</x:v>
      </x:c>
      <x:c r="F696" s="18" t="n">
        <x:f>ACE_Input!D96</x:f>
        <x:v>604</x:v>
      </x:c>
      <x:c r="G696" s="18" t="n">
        <x:f>MOD(Settings!$B$17*(G695),Settings!$B$18)</x:f>
        <x:v>1177383646</x:v>
      </x:c>
      <x:c r="H696" s="18" t="n">
        <x:f>MAX(G696,1)/Settings!$B$18</x:f>
        <x:v>0.5482619845067439</x:v>
      </x:c>
      <x:c r="I696" s="18" t="n">
        <x:f>-ACE_Input!W96*LN(H696)</x:f>
        <x:v>2.4040081294305278</x:v>
      </x:c>
      <x:c r="J696" s="18" t="n">
        <x:f>-ACE_Input!X96*LN(H696)</x:f>
        <x:v>7.212024388291583</x:v>
      </x:c>
      <x:c r="K696" s="18" t="n">
        <x:f>ACE_Input!U96</x:f>
        <x:v>300</x:v>
      </x:c>
      <x:c r="L696" s="18" t="n">
        <x:f>K696*ACE_Input!V96</x:f>
        <x:v>75</x:v>
      </x:c>
    </x:row>
    <x:row r="697">
      <x:c r="A697" t="n">
        <x:f>6</x:f>
        <x:v>6</x:v>
      </x:c>
      <x:c r="B697" t="n">
        <x:f>ACE_Input!A97</x:f>
        <x:v>92</x:v>
      </x:c>
      <x:c r="C697" s="18" t="n">
        <x:f>MOD(Settings!$B$17*(C696),Settings!$B$18)</x:f>
        <x:v>1017888942</x:v>
      </x:c>
      <x:c r="D697" s="18" t="n">
        <x:f>MAX(C697,1)/Settings!$B$18</x:f>
        <x:v>0.47399147528875224</x:v>
      </x:c>
      <x:c r="E697" s="18" t="n">
        <x:f>F697-F696</x:f>
        <x:v>5</x:v>
      </x:c>
      <x:c r="F697" s="18" t="n">
        <x:f>ACE_Input!D97</x:f>
        <x:v>609</x:v>
      </x:c>
      <x:c r="G697" s="18" t="n">
        <x:f>MOD(Settings!$B$17*(G696),Settings!$B$18)</x:f>
        <x:v>1372614864</x:v>
      </x:c>
      <x:c r="H697" s="18" t="n">
        <x:f>MAX(G697,1)/Settings!$B$18</x:f>
        <x:v>0.6391736048456158</x:v>
      </x:c>
      <x:c r="I697" s="18" t="n">
        <x:f>-ACE_Input!W97*LN(H697)</x:f>
        <x:v>1.7903167177159116</x:v>
      </x:c>
      <x:c r="J697" s="18" t="n">
        <x:f>-ACE_Input!X97*LN(H697)</x:f>
        <x:v>5.370950153147735</x:v>
      </x:c>
      <x:c r="K697" s="18" t="n">
        <x:f>ACE_Input!U97</x:f>
        <x:v>300</x:v>
      </x:c>
      <x:c r="L697" s="18" t="n">
        <x:f>K697*ACE_Input!V97</x:f>
        <x:v>75</x:v>
      </x:c>
    </x:row>
    <x:row r="698">
      <x:c r="A698" t="n">
        <x:f>6</x:f>
        <x:v>6</x:v>
      </x:c>
      <x:c r="B698" t="n">
        <x:f>ACE_Input!A98</x:f>
        <x:v>93</x:v>
      </x:c>
      <x:c r="C698" s="18" t="n">
        <x:f>MOD(Settings!$B$17*(C697),Settings!$B$18)</x:f>
        <x:v>804716192</x:v>
      </x:c>
      <x:c r="D698" s="18" t="n">
        <x:f>MAX(C698,1)/Settings!$B$18</x:f>
        <x:v>0.3747251780585969</x:v>
      </x:c>
      <x:c r="E698" s="18" t="n">
        <x:f>F698-F697</x:f>
        <x:v>5</x:v>
      </x:c>
      <x:c r="F698" s="18" t="n">
        <x:f>ACE_Input!D98</x:f>
        <x:v>614</x:v>
      </x:c>
      <x:c r="G698" s="18" t="n">
        <x:f>MOD(Settings!$B$17*(G697),Settings!$B$18)</x:f>
        <x:v>1268683174</x:v>
      </x:c>
      <x:c r="H698" s="18" t="n">
        <x:f>MAX(G698,1)/Settings!$B$18</x:f>
        <x:v>0.5907766402656104</x:v>
      </x:c>
      <x:c r="I698" s="18" t="n">
        <x:f>-ACE_Input!W98*LN(H698)</x:f>
        <x:v>2.10526907305736</x:v>
      </x:c>
      <x:c r="J698" s="18" t="n">
        <x:f>-ACE_Input!X98*LN(H698)</x:f>
        <x:v>6.31580721917208</x:v>
      </x:c>
      <x:c r="K698" s="18" t="n">
        <x:f>ACE_Input!U98</x:f>
        <x:v>300</x:v>
      </x:c>
      <x:c r="L698" s="18" t="n">
        <x:f>K698*ACE_Input!V98</x:f>
        <x:v>75</x:v>
      </x:c>
    </x:row>
    <x:row r="699">
      <x:c r="A699" t="n">
        <x:f>6</x:f>
        <x:v>6</x:v>
      </x:c>
      <x:c r="B699" t="n">
        <x:f>ACE_Input!A99</x:f>
        <x:v>94</x:v>
      </x:c>
      <x:c r="C699" s="18" t="n">
        <x:f>MOD(Settings!$B$17*(C698),Settings!$B$18)</x:f>
        <x:v>13030138</x:v>
      </x:c>
      <x:c r="D699" s="18" t="n">
        <x:f>MAX(C699,1)/Settings!$B$18</x:f>
        <x:v>0.006067630837702952</x:v>
      </x:c>
      <x:c r="E699" s="18" t="n">
        <x:f>F699-F698</x:f>
        <x:v>5</x:v>
      </x:c>
      <x:c r="F699" s="18" t="n">
        <x:f>ACE_Input!D99</x:f>
        <x:v>619</x:v>
      </x:c>
      <x:c r="G699" s="18" t="n">
        <x:f>MOD(Settings!$B$17*(G698),Settings!$B$18)</x:f>
        <x:v>392974355</x:v>
      </x:c>
      <x:c r="H699" s="18" t="n">
        <x:f>MAX(G699,1)/Settings!$B$18</x:f>
        <x:v>0.18299294411344125</x:v>
      </x:c>
      <x:c r="I699" s="18" t="n">
        <x:f>-ACE_Input!W99*LN(H699)</x:f>
        <x:v>6.793230734564794</x:v>
      </x:c>
      <x:c r="J699" s="18" t="n">
        <x:f>-ACE_Input!X99*LN(H699)</x:f>
        <x:v>20.379692203694383</x:v>
      </x:c>
      <x:c r="K699" s="18" t="n">
        <x:f>ACE_Input!U99</x:f>
        <x:v>300</x:v>
      </x:c>
      <x:c r="L699" s="18" t="n">
        <x:f>K699*ACE_Input!V99</x:f>
        <x:v>75</x:v>
      </x:c>
    </x:row>
    <x:row r="700">
      <x:c r="A700" t="n">
        <x:f>6</x:f>
        <x:v>6</x:v>
      </x:c>
      <x:c r="B700" t="n">
        <x:f>ACE_Input!A100</x:f>
        <x:v>95</x:v>
      </x:c>
      <x:c r="C700" s="18" t="n">
        <x:f>MOD(Settings!$B$17*(C699),Settings!$B$18)</x:f>
        <x:v>2101681019</x:v>
      </x:c>
      <x:c r="D700" s="18" t="n">
        <x:f>MAX(C700,1)/Settings!$B$18</x:f>
        <x:v>0.9786714892735107</x:v>
      </x:c>
      <x:c r="E700" s="18" t="n">
        <x:f>F700-F699</x:f>
        <x:v>5</x:v>
      </x:c>
      <x:c r="F700" s="18" t="n">
        <x:f>ACE_Input!D100</x:f>
        <x:v>624</x:v>
      </x:c>
      <x:c r="G700" s="18" t="n">
        <x:f>MOD(Settings!$B$17*(G699),Settings!$B$18)</x:f>
        <x:v>1207769960</x:v>
      </x:c>
      <x:c r="H700" s="18" t="n">
        <x:f>MAX(G700,1)/Settings!$B$18</x:f>
        <x:v>0.5624117146071101</x:v>
      </x:c>
      <x:c r="I700" s="18" t="n">
        <x:f>-ACE_Input!W100*LN(H700)</x:f>
        <x:v>2.302084436125472</x:v>
      </x:c>
      <x:c r="J700" s="18" t="n">
        <x:f>-ACE_Input!X100*LN(H700)</x:f>
        <x:v>6.9062533083764155</x:v>
      </x:c>
      <x:c r="K700" s="18" t="n">
        <x:f>ACE_Input!U100</x:f>
        <x:v>300</x:v>
      </x:c>
      <x:c r="L700" s="18" t="n">
        <x:f>K700*ACE_Input!V100</x:f>
        <x:v>75</x:v>
      </x:c>
    </x:row>
    <x:row r="701">
      <x:c r="A701" t="n">
        <x:f>6</x:f>
        <x:v>6</x:v>
      </x:c>
      <x:c r="B701" t="n">
        <x:f>ACE_Input!A101</x:f>
        <x:v>96</x:v>
      </x:c>
      <x:c r="C701" s="18" t="n">
        <x:f>MOD(Settings!$B$17*(C700),Settings!$B$18)</x:f>
        <x:v>1141860477</x:v>
      </x:c>
      <x:c r="D701" s="18" t="n">
        <x:f>MAX(C701,1)/Settings!$B$18</x:f>
        <x:v>0.5317202198932507</x:v>
      </x:c>
      <x:c r="E701" s="18" t="n">
        <x:f>F701-F700</x:f>
        <x:v>5</x:v>
      </x:c>
      <x:c r="F701" s="18" t="n">
        <x:f>ACE_Input!D101</x:f>
        <x:v>629</x:v>
      </x:c>
      <x:c r="G701" s="18" t="n">
        <x:f>MOD(Settings!$B$17*(G700),Settings!$B$18)</x:f>
        <x:v>974286276</x:v>
      </x:c>
      <x:c r="H701" s="18" t="n">
        <x:f>MAX(G701,1)/Settings!$B$18</x:f>
        <x:v>0.453687401699688</x:v>
      </x:c>
      <x:c r="I701" s="18" t="n">
        <x:f>-ACE_Input!W101*LN(H701)</x:f>
        <x:v>3.1613874424270056</x:v>
      </x:c>
      <x:c r="J701" s="18" t="n">
        <x:f>-ACE_Input!X101*LN(H701)</x:f>
        <x:v>9.484162327281016</x:v>
      </x:c>
      <x:c r="K701" s="18" t="n">
        <x:f>ACE_Input!U101</x:f>
        <x:v>300</x:v>
      </x:c>
      <x:c r="L701" s="18" t="n">
        <x:f>K701*ACE_Input!V101</x:f>
        <x:v>75</x:v>
      </x:c>
    </x:row>
    <x:row r="702">
      <x:c r="A702" t="n">
        <x:f>6</x:f>
        <x:v>6</x:v>
      </x:c>
      <x:c r="B702" t="n">
        <x:f>ACE_Input!A102</x:f>
        <x:v>97</x:v>
      </x:c>
      <x:c r="C702" s="18" t="n">
        <x:f>MOD(Settings!$B$17*(C701),Settings!$B$18)</x:f>
        <x:v>1335167347</x:v>
      </x:c>
      <x:c r="D702" s="18" t="n">
        <x:f>MAX(C702,1)/Settings!$B$18</x:f>
        <x:v>0.6217357458647973</x:v>
      </x:c>
      <x:c r="E702" s="18" t="n">
        <x:f>F702-F701</x:f>
        <x:v>5</x:v>
      </x:c>
      <x:c r="F702" s="18" t="n">
        <x:f>ACE_Input!D102</x:f>
        <x:v>634</x:v>
      </x:c>
      <x:c r="G702" s="18" t="n">
        <x:f>MOD(Settings!$B$17*(G701),Settings!$B$18)</x:f>
        <x:v>266632357</x:v>
      </x:c>
      <x:c r="H702" s="18" t="n">
        <x:f>MAX(G702,1)/Settings!$B$18</x:f>
        <x:v>0.12416036665633338</x:v>
      </x:c>
      <x:c r="I702" s="18" t="n">
        <x:f>-ACE_Input!W102*LN(H702)</x:f>
        <x:v>8.344725077824481</x:v>
      </x:c>
      <x:c r="J702" s="18" t="n">
        <x:f>-ACE_Input!X102*LN(H702)</x:f>
        <x:v>25.034175233473444</x:v>
      </x:c>
      <x:c r="K702" s="18" t="n">
        <x:f>ACE_Input!U102</x:f>
        <x:v>300</x:v>
      </x:c>
      <x:c r="L702" s="18" t="n">
        <x:f>K702*ACE_Input!V102</x:f>
        <x:v>75</x:v>
      </x:c>
    </x:row>
    <x:row r="703">
      <x:c r="A703" t="n">
        <x:f>6</x:f>
        <x:v>6</x:v>
      </x:c>
      <x:c r="B703" t="n">
        <x:f>ACE_Input!A103</x:f>
        <x:v>98</x:v>
      </x:c>
      <x:c r="C703" s="18" t="n">
        <x:f>MOD(Settings!$B$17*(C702),Settings!$B$18)</x:f>
        <x:v>1100973526</x:v>
      </x:c>
      <x:c r="D703" s="18" t="n">
        <x:f>MAX(C703,1)/Settings!$B$18</x:f>
        <x:v>0.5126807496476363</x:v>
      </x:c>
      <x:c r="E703" s="18" t="n">
        <x:f>F703-F702</x:f>
        <x:v>5</x:v>
      </x:c>
      <x:c r="F703" s="18" t="n">
        <x:f>ACE_Input!D103</x:f>
        <x:v>639</x:v>
      </x:c>
      <x:c r="G703" s="18" t="n">
        <x:f>MOD(Settings!$B$17*(G702),Settings!$B$18)</x:f>
        <x:v>1639136457</x:v>
      </x:c>
      <x:c r="H703" s="18" t="n">
        <x:f>MAX(G703,1)/Settings!$B$18</x:f>
        <x:v>0.7632823929950978</x:v>
      </x:c>
      <x:c r="I703" s="18" t="n">
        <x:f>-ACE_Input!W103*LN(H703)</x:f>
        <x:v>1.0805088295853433</x:v>
      </x:c>
      <x:c r="J703" s="18" t="n">
        <x:f>-ACE_Input!X103*LN(H703)</x:f>
        <x:v>3.24152648875603</x:v>
      </x:c>
      <x:c r="K703" s="18" t="n">
        <x:f>ACE_Input!U103</x:f>
        <x:v>300</x:v>
      </x:c>
      <x:c r="L703" s="18" t="n">
        <x:f>K703*ACE_Input!V103</x:f>
        <x:v>75</x:v>
      </x:c>
    </x:row>
    <x:row r="704">
      <x:c r="A704" t="n">
        <x:f>6</x:f>
        <x:v>6</x:v>
      </x:c>
      <x:c r="B704" t="n">
        <x:f>ACE_Input!A104</x:f>
        <x:v>99</x:v>
      </x:c>
      <x:c r="C704" s="18" t="n">
        <x:f>MOD(Settings!$B$17*(C703),Settings!$B$18)</x:f>
        <x:v>1342948930</x:v>
      </x:c>
      <x:c r="D704" s="18" t="n">
        <x:f>MAX(C704,1)/Settings!$B$18</x:f>
        <x:v>0.6253593278235566</x:v>
      </x:c>
      <x:c r="E704" s="18" t="n">
        <x:f>F704-F703</x:f>
        <x:v>45</x:v>
      </x:c>
      <x:c r="F704" s="18" t="n">
        <x:f>ACE_Input!D104</x:f>
        <x:v>684</x:v>
      </x:c>
      <x:c r="G704" s="18" t="n">
        <x:f>MOD(Settings!$B$17*(G703),Settings!$B$18)</x:f>
        <x:v>1046209083</x:v>
      </x:c>
      <x:c r="H704" s="18" t="n">
        <x:f>MAX(G704,1)/Settings!$B$18</x:f>
        <x:v>0.48717906860968985</x:v>
      </x:c>
      <x:c r="I704" s="18" t="n">
        <x:f>-ACE_Input!W104*LN(H704)</x:f>
        <x:v>2.876494104532636</x:v>
      </x:c>
      <x:c r="J704" s="18" t="n">
        <x:f>-ACE_Input!X104*LN(H704)</x:f>
        <x:v>8.629482313597908</x:v>
      </x:c>
      <x:c r="K704" s="18" t="n">
        <x:f>ACE_Input!U104</x:f>
        <x:v>300</x:v>
      </x:c>
      <x:c r="L704" s="18" t="n">
        <x:f>K704*ACE_Input!V104</x:f>
        <x:v>75</x:v>
      </x:c>
    </x:row>
    <x:row r="705">
      <x:c r="A705" t="n">
        <x:f>6</x:f>
        <x:v>6</x:v>
      </x:c>
      <x:c r="B705" t="n">
        <x:f>ACE_Input!A105</x:f>
        <x:v>100</x:v>
      </x:c>
      <x:c r="C705" s="18" t="n">
        <x:f>MOD(Settings!$B$17*(C704),Settings!$B$18)</x:f>
        <x:v>889536540</x:v>
      </x:c>
      <x:c r="D705" s="18" t="n">
        <x:f>MAX(C705,1)/Settings!$B$18</x:f>
        <x:v>0.4142227305165598</x:v>
      </x:c>
      <x:c r="E705" s="18" t="n">
        <x:f>F705-F704</x:f>
        <x:v>5</x:v>
      </x:c>
      <x:c r="F705" s="18" t="n">
        <x:f>ACE_Input!D105</x:f>
        <x:v>689</x:v>
      </x:c>
      <x:c r="G705" s="18" t="n">
        <x:f>MOD(Settings!$B$17*(G704),Settings!$B$18)</x:f>
        <x:v>39956345</x:v>
      </x:c>
      <x:c r="H705" s="18" t="n">
        <x:f>MAX(G705,1)/Settings!$B$18</x:f>
        <x:v>0.018606123057476304</x:v>
      </x:c>
      <x:c r="I705" s="18" t="n">
        <x:f>-ACE_Input!W105*LN(H705)</x:f>
        <x:v>15.937058223191181</x:v>
      </x:c>
      <x:c r="J705" s="18" t="n">
        <x:f>-ACE_Input!X105*LN(H705)</x:f>
        <x:v>47.811174669573546</x:v>
      </x:c>
      <x:c r="K705" s="18" t="n">
        <x:f>ACE_Input!U105</x:f>
        <x:v>300</x:v>
      </x:c>
      <x:c r="L705" s="18" t="n">
        <x:f>K705*ACE_Input!V105</x:f>
        <x:v>75</x:v>
      </x:c>
    </x:row>
    <x:row r="706">
      <x:c r="A706"/>
      <x:c r="B706"/>
      <x:c r="C706" s="18"/>
      <x:c r="D706" s="18"/>
      <x:c r="E706" s="18"/>
      <x:c r="F706" s="18"/>
      <x:c r="G706" s="18"/>
      <x:c r="H706" s="18"/>
      <x:c r="I706" s="18"/>
      <x:c r="J706" s="18"/>
      <x:c r="K706" s="18"/>
      <x:c r="L706" s="18"/>
    </x:row>
    <x:row r="707">
      <x:c r="A707"/>
      <x:c r="B707"/>
      <x:c r="C707" s="18"/>
      <x:c r="D707" s="18"/>
      <x:c r="E707" s="18"/>
      <x:c r="F707" s="18"/>
      <x:c r="G707" s="18"/>
      <x:c r="H707" s="18"/>
      <x:c r="I707" s="18"/>
      <x:c r="J707" s="18"/>
      <x:c r="K707" s="18"/>
      <x:c r="L707" s="18"/>
    </x:row>
    <x:row r="708">
      <x:c r="A708"/>
      <x:c r="B708"/>
      <x:c r="C708" s="18"/>
      <x:c r="D708" s="18"/>
      <x:c r="E708" s="18"/>
      <x:c r="F708" s="18"/>
      <x:c r="G708" s="18"/>
      <x:c r="H708" s="18"/>
      <x:c r="I708" s="18"/>
      <x:c r="J708" s="18"/>
      <x:c r="K708" s="18"/>
      <x:c r="L708" s="18"/>
    </x:row>
    <x:row r="709">
      <x:c r="A709"/>
      <x:c r="B709"/>
      <x:c r="C709" s="18"/>
      <x:c r="D709" s="18"/>
      <x:c r="E709" s="18"/>
      <x:c r="F709" s="18"/>
      <x:c r="G709" s="18"/>
      <x:c r="H709" s="18"/>
      <x:c r="I709" s="18"/>
      <x:c r="J709" s="18"/>
      <x:c r="K709" s="18"/>
      <x:c r="L709" s="18"/>
    </x:row>
    <x:row r="710">
      <x:c r="A710"/>
      <x:c r="B710"/>
      <x:c r="C710" s="18"/>
      <x:c r="D710" s="18"/>
      <x:c r="E710" s="18"/>
      <x:c r="F710" s="18"/>
      <x:c r="G710" s="18"/>
      <x:c r="H710" s="18"/>
      <x:c r="I710" s="18"/>
      <x:c r="J710" s="18"/>
      <x:c r="K710" s="18"/>
      <x:c r="L710" s="18"/>
    </x:row>
    <x:row r="711">
      <x:c r="A711"/>
      <x:c r="B711"/>
      <x:c r="C711" s="18"/>
      <x:c r="D711" s="18"/>
      <x:c r="E711" s="18"/>
      <x:c r="F711" s="18"/>
      <x:c r="G711" s="18"/>
      <x:c r="H711" s="18"/>
      <x:c r="I711" s="18"/>
      <x:c r="J711" s="18"/>
      <x:c r="K711" s="18"/>
      <x:c r="L711" s="18"/>
    </x:row>
    <x:row r="712">
      <x:c r="A712"/>
      <x:c r="B712"/>
      <x:c r="C712" s="18"/>
      <x:c r="D712" s="18"/>
      <x:c r="E712" s="18"/>
      <x:c r="F712" s="18"/>
      <x:c r="G712" s="18"/>
      <x:c r="H712" s="18"/>
      <x:c r="I712" s="18"/>
      <x:c r="J712" s="18"/>
      <x:c r="K712" s="18"/>
      <x:c r="L712" s="18"/>
    </x:row>
    <x:row r="713">
      <x:c r="A713"/>
      <x:c r="B713"/>
      <x:c r="C713" s="18"/>
      <x:c r="D713" s="18"/>
      <x:c r="E713" s="18"/>
      <x:c r="F713" s="18"/>
      <x:c r="G713" s="18"/>
      <x:c r="H713" s="18"/>
      <x:c r="I713" s="18"/>
      <x:c r="J713" s="18"/>
      <x:c r="K713" s="18"/>
      <x:c r="L713" s="18"/>
    </x:row>
    <x:row r="714">
      <x:c r="A714"/>
      <x:c r="B714"/>
      <x:c r="C714" s="18"/>
      <x:c r="D714" s="18"/>
      <x:c r="E714" s="18"/>
      <x:c r="F714" s="18"/>
      <x:c r="G714" s="18"/>
      <x:c r="H714" s="18"/>
      <x:c r="I714" s="18"/>
      <x:c r="J714" s="18"/>
      <x:c r="K714" s="18"/>
      <x:c r="L714" s="18"/>
    </x:row>
    <x:row r="715">
      <x:c r="A715"/>
      <x:c r="B715"/>
      <x:c r="C715" s="18"/>
      <x:c r="D715" s="18"/>
      <x:c r="E715" s="18"/>
      <x:c r="F715" s="18"/>
      <x:c r="G715" s="18"/>
      <x:c r="H715" s="18"/>
      <x:c r="I715" s="18"/>
      <x:c r="J715" s="18"/>
      <x:c r="K715" s="18"/>
      <x:c r="L715" s="18"/>
    </x:row>
    <x:row r="716">
      <x:c r="A716"/>
      <x:c r="B716"/>
      <x:c r="C716" s="18"/>
      <x:c r="D716" s="18"/>
      <x:c r="E716" s="18"/>
      <x:c r="F716" s="18"/>
      <x:c r="G716" s="18"/>
      <x:c r="H716" s="18"/>
      <x:c r="I716" s="18"/>
      <x:c r="J716" s="18"/>
      <x:c r="K716" s="18"/>
      <x:c r="L716" s="18"/>
    </x:row>
    <x:row r="717">
      <x:c r="A717"/>
      <x:c r="B717"/>
      <x:c r="C717" s="18"/>
      <x:c r="D717" s="18"/>
      <x:c r="E717" s="18"/>
      <x:c r="F717" s="18"/>
      <x:c r="G717" s="18"/>
      <x:c r="H717" s="18"/>
      <x:c r="I717" s="18"/>
      <x:c r="J717" s="18"/>
      <x:c r="K717" s="18"/>
      <x:c r="L717" s="18"/>
    </x:row>
    <x:row r="718">
      <x:c r="A718"/>
      <x:c r="B718"/>
      <x:c r="C718" s="18"/>
      <x:c r="D718" s="18"/>
      <x:c r="E718" s="18"/>
      <x:c r="F718" s="18"/>
      <x:c r="G718" s="18"/>
      <x:c r="H718" s="18"/>
      <x:c r="I718" s="18"/>
      <x:c r="J718" s="18"/>
      <x:c r="K718" s="18"/>
      <x:c r="L718" s="18"/>
    </x:row>
    <x:row r="719">
      <x:c r="A719"/>
      <x:c r="B719"/>
      <x:c r="C719" s="18"/>
      <x:c r="D719" s="18"/>
      <x:c r="E719" s="18"/>
      <x:c r="F719" s="18"/>
      <x:c r="G719" s="18"/>
      <x:c r="H719" s="18"/>
      <x:c r="I719" s="18"/>
      <x:c r="J719" s="18"/>
      <x:c r="K719" s="18"/>
      <x:c r="L719" s="18"/>
    </x:row>
    <x:row r="720">
      <x:c r="A720"/>
      <x:c r="B720"/>
      <x:c r="C720" s="18"/>
      <x:c r="D720" s="18"/>
      <x:c r="E720" s="18"/>
      <x:c r="F720" s="18"/>
      <x:c r="G720" s="18"/>
      <x:c r="H720" s="18"/>
      <x:c r="I720" s="18"/>
      <x:c r="J720" s="18"/>
      <x:c r="K720" s="18"/>
      <x:c r="L720" s="18"/>
    </x:row>
    <x:row r="721">
      <x:c r="A721"/>
      <x:c r="B721"/>
      <x:c r="C721" s="18"/>
      <x:c r="D721" s="18"/>
      <x:c r="E721" s="18"/>
      <x:c r="F721" s="18"/>
      <x:c r="G721" s="18"/>
      <x:c r="H721" s="18"/>
      <x:c r="I721" s="18"/>
      <x:c r="J721" s="18"/>
      <x:c r="K721" s="18"/>
      <x:c r="L721" s="18"/>
    </x:row>
    <x:row r="722">
      <x:c r="A722"/>
      <x:c r="B722"/>
      <x:c r="C722" s="18"/>
      <x:c r="D722" s="18"/>
      <x:c r="E722" s="18"/>
      <x:c r="F722" s="18"/>
      <x:c r="G722" s="18"/>
      <x:c r="H722" s="18"/>
      <x:c r="I722" s="18"/>
      <x:c r="J722" s="18"/>
      <x:c r="K722" s="18"/>
      <x:c r="L722" s="18"/>
    </x:row>
    <x:row r="723">
      <x:c r="A723"/>
      <x:c r="B723"/>
      <x:c r="C723" s="18"/>
      <x:c r="D723" s="18"/>
      <x:c r="E723" s="18"/>
      <x:c r="F723" s="18"/>
      <x:c r="G723" s="18"/>
      <x:c r="H723" s="18"/>
      <x:c r="I723" s="18"/>
      <x:c r="J723" s="18"/>
      <x:c r="K723" s="18"/>
      <x:c r="L723" s="18"/>
    </x:row>
    <x:row r="724">
      <x:c r="A724"/>
      <x:c r="B724"/>
      <x:c r="C724" s="18"/>
      <x:c r="D724" s="18"/>
      <x:c r="E724" s="18"/>
      <x:c r="F724" s="18"/>
      <x:c r="G724" s="18"/>
      <x:c r="H724" s="18"/>
      <x:c r="I724" s="18"/>
      <x:c r="J724" s="18"/>
      <x:c r="K724" s="18"/>
      <x:c r="L724" s="18"/>
    </x:row>
    <x:row r="725">
      <x:c r="A725"/>
      <x:c r="B725"/>
      <x:c r="C725" s="18"/>
      <x:c r="D725" s="18"/>
      <x:c r="E725" s="18"/>
      <x:c r="F725" s="18"/>
      <x:c r="G725" s="18"/>
      <x:c r="H725" s="18"/>
      <x:c r="I725" s="18"/>
      <x:c r="J725" s="18"/>
      <x:c r="K725" s="18"/>
      <x:c r="L725" s="18"/>
    </x:row>
    <x:row r="726">
      <x:c r="A726" t="n">
        <x:f>7</x:f>
        <x:v>7</x:v>
      </x:c>
      <x:c r="B726" t="n">
        <x:f>ACE_Input!A6</x:f>
        <x:v>1</x:v>
      </x:c>
      <x:c r="C726" s="18" t="n">
        <x:f>MOD(Settings!$B$17*(Settings!$B$15+1000*A726),Settings!$B$18)</x:f>
        <x:v>325131415</x:v>
      </x:c>
      <x:c r="D726" s="18" t="n">
        <x:f>MAX(C726,1)/Settings!$B$18</x:f>
        <x:v>0.15140111332358844</x:v>
      </x:c>
      <x:c r="E726" s="18" t="n">
        <x:f>F726</x:f>
        <x:v>2</x:v>
      </x:c>
      <x:c r="F726" s="18" t="n">
        <x:f>ACE_Input!D6</x:f>
        <x:v>2</x:v>
      </x:c>
      <x:c r="G726" s="18" t="n">
        <x:f>MOD(Settings!$B$17*(Settings!$B$16+1000*A726),Settings!$B$18)</x:f>
        <x:v>1030622047</x:v>
      </x:c>
      <x:c r="H726" s="18" t="n">
        <x:f>MAX(G726,1)/Settings!$B$18</x:f>
        <x:v>0.47992078935723786</x:v>
      </x:c>
      <x:c r="I726" s="18" t="n">
        <x:f>-ACE_Input!W6*LN(H726)</x:f>
        <x:v>2.9365368434811137</x:v>
      </x:c>
      <x:c r="J726" s="18" t="n">
        <x:f>-ACE_Input!X6*LN(H726)</x:f>
        <x:v>8.80961053044334</x:v>
      </x:c>
      <x:c r="K726" s="18" t="n">
        <x:f>ACE_Input!U6</x:f>
        <x:v>300</x:v>
      </x:c>
      <x:c r="L726" s="18" t="n">
        <x:f>K726*ACE_Input!V6</x:f>
        <x:v>75</x:v>
      </x:c>
    </x:row>
    <x:row r="727">
      <x:c r="A727" t="n">
        <x:f>7</x:f>
        <x:v>7</x:v>
      </x:c>
      <x:c r="B727" t="n">
        <x:f>ACE_Input!A7</x:f>
        <x:v>2</x:v>
      </x:c>
      <x:c r="C727" s="18" t="n">
        <x:f>MOD(Settings!$B$17*(C726),Settings!$B$18)</x:f>
        <x:v>1285293937</x:v>
      </x:c>
      <x:c r="D727" s="18" t="n">
        <x:f>MAX(C727,1)/Settings!$B$18</x:f>
        <x:v>0.598511629550956</x:v>
      </x:c>
      <x:c r="E727" s="18" t="n">
        <x:f>F727-F726</x:f>
        <x:v>5</x:v>
      </x:c>
      <x:c r="F727" s="18" t="n">
        <x:f>ACE_Input!D7</x:f>
        <x:v>7</x:v>
      </x:c>
      <x:c r="G727" s="18" t="n">
        <x:f>MOD(Settings!$B$17*(G726),Settings!$B$18)</x:f>
        <x:v>61647227</x:v>
      </x:c>
      <x:c r="H727" s="18" t="n">
        <x:f>MAX(G727,1)/Settings!$B$18</x:f>
        <x:v>0.028706727097140033</x:v>
      </x:c>
      <x:c r="I727" s="18" t="n">
        <x:f>-ACE_Input!W7*LN(H727)</x:f>
        <x:v>14.202495160215536</x:v>
      </x:c>
      <x:c r="J727" s="18" t="n">
        <x:f>-ACE_Input!X7*LN(H727)</x:f>
        <x:v>42.60748548064661</x:v>
      </x:c>
      <x:c r="K727" s="18" t="n">
        <x:f>ACE_Input!U7</x:f>
        <x:v>300</x:v>
      </x:c>
      <x:c r="L727" s="18" t="n">
        <x:f>K727*ACE_Input!V7</x:f>
        <x:v>75</x:v>
      </x:c>
    </x:row>
    <x:row r="728">
      <x:c r="A728" t="n">
        <x:f>7</x:f>
        <x:v>7</x:v>
      </x:c>
      <x:c r="B728" t="n">
        <x:f>ACE_Input!A8</x:f>
        <x:v>3</x:v>
      </x:c>
      <x:c r="C728" s="18" t="n">
        <x:f>MOD(Settings!$B$17*(C727),Settings!$B$18)</x:f>
        <x:v>397193986</x:v>
      </x:c>
      <x:c r="D728" s="18" t="n">
        <x:f>MAX(C728,1)/Settings!$B$18</x:f>
        <x:v>0.18495786291777988</x:v>
      </x:c>
      <x:c r="E728" s="18" t="n">
        <x:f>F728-F727</x:f>
        <x:v>25</x:v>
      </x:c>
      <x:c r="F728" s="18" t="n">
        <x:f>ACE_Input!D8</x:f>
        <x:v>32</x:v>
      </x:c>
      <x:c r="G728" s="18" t="n">
        <x:f>MOD(Settings!$B$17*(G727),Settings!$B$18)</x:f>
        <x:v>1017826335</x:v>
      </x:c>
      <x:c r="H728" s="18" t="n">
        <x:f>MAX(G728,1)/Settings!$B$18</x:f>
        <x:v>0.47396232163252416</x:v>
      </x:c>
      <x:c r="I728" s="18" t="n">
        <x:f>-ACE_Input!W8*LN(H728)</x:f>
        <x:v>2.9865098026932735</x:v>
      </x:c>
      <x:c r="J728" s="18" t="n">
        <x:f>-ACE_Input!X8*LN(H728)</x:f>
        <x:v>8.95952940807982</x:v>
      </x:c>
      <x:c r="K728" s="18" t="n">
        <x:f>ACE_Input!U8</x:f>
        <x:v>300</x:v>
      </x:c>
      <x:c r="L728" s="18" t="n">
        <x:f>K728*ACE_Input!V8</x:f>
        <x:v>75</x:v>
      </x:c>
    </x:row>
    <x:row r="729">
      <x:c r="A729" t="n">
        <x:f>7</x:f>
        <x:v>7</x:v>
      </x:c>
      <x:c r="B729" t="n">
        <x:f>ACE_Input!A9</x:f>
        <x:v>4</x:v>
      </x:c>
      <x:c r="C729" s="18" t="n">
        <x:f>MOD(Settings!$B$17*(C728),Settings!$B$18)</x:f>
        <x:v>1260147826</x:v>
      </x:c>
      <x:c r="D729" s="18" t="n">
        <x:f>MAX(C729,1)/Settings!$B$18</x:f>
        <x:v>0.58680205912646</x:v>
      </x:c>
      <x:c r="E729" s="18" t="n">
        <x:f>F729-F728</x:f>
        <x:v>5</x:v>
      </x:c>
      <x:c r="F729" s="18" t="n">
        <x:f>ACE_Input!D9</x:f>
        <x:v>37</x:v>
      </x:c>
      <x:c r="G729" s="18" t="n">
        <x:f>MOD(Settings!$B$17*(G728),Settings!$B$18)</x:f>
        <x:v>1899963990</x:v>
      </x:c>
      <x:c r="H729" s="18" t="n">
        <x:f>MAX(G729,1)/Settings!$B$18</x:f>
        <x:v>0.8847396778337376</x:v>
      </x:c>
      <x:c r="I729" s="18" t="n">
        <x:f>-ACE_Input!W9*LN(H729)</x:f>
        <x:v>0.48984730634007895</x:v>
      </x:c>
      <x:c r="J729" s="18" t="n">
        <x:f>-ACE_Input!X9*LN(H729)</x:f>
        <x:v>1.4695419190202368</x:v>
      </x:c>
      <x:c r="K729" s="18" t="n">
        <x:f>ACE_Input!U9</x:f>
        <x:v>300</x:v>
      </x:c>
      <x:c r="L729" s="18" t="n">
        <x:f>K729*ACE_Input!V9</x:f>
        <x:v>75</x:v>
      </x:c>
    </x:row>
    <x:row r="730">
      <x:c r="A730" t="n">
        <x:f>7</x:f>
        <x:v>7</x:v>
      </x:c>
      <x:c r="B730" t="n">
        <x:f>ACE_Input!A10</x:f>
        <x:v>5</x:v>
      </x:c>
      <x:c r="C730" s="18" t="n">
        <x:f>MOD(Settings!$B$17*(C729),Settings!$B$18)</x:f>
        <x:v>820784868</x:v>
      </x:c>
      <x:c r="D730" s="18" t="n">
        <x:f>MAX(C730,1)/Settings!$B$18</x:f>
        <x:v>0.3822077384135722</x:v>
      </x:c>
      <x:c r="E730" s="18" t="n">
        <x:f>F730-F729</x:f>
        <x:v>5</x:v>
      </x:c>
      <x:c r="F730" s="18" t="n">
        <x:f>ACE_Input!D10</x:f>
        <x:v>42</x:v>
      </x:c>
      <x:c r="G730" s="18" t="n">
        <x:f>MOD(Settings!$B$17*(G729),Settings!$B$18)</x:f>
        <x:v>1760432687</x:v>
      </x:c>
      <x:c r="H730" s="18" t="n">
        <x:f>MAX(G730,1)/Settings!$B$18</x:f>
        <x:v>0.8197653516287754</x:v>
      </x:c>
      <x:c r="I730" s="18" t="n">
        <x:f>-ACE_Input!W10*LN(H730)</x:f>
        <x:v>0.7949485448988407</x:v>
      </x:c>
      <x:c r="J730" s="18" t="n">
        <x:f>-ACE_Input!X10*LN(H730)</x:f>
        <x:v>2.3848456346965223</x:v>
      </x:c>
      <x:c r="K730" s="18" t="n">
        <x:f>ACE_Input!U10</x:f>
        <x:v>300</x:v>
      </x:c>
      <x:c r="L730" s="18" t="n">
        <x:f>K730*ACE_Input!V10</x:f>
        <x:v>75</x:v>
      </x:c>
    </x:row>
    <x:row r="731">
      <x:c r="A731" t="n">
        <x:f>7</x:f>
        <x:v>7</x:v>
      </x:c>
      <x:c r="B731" t="n">
        <x:f>ACE_Input!A11</x:f>
        <x:v>6</x:v>
      </x:c>
      <x:c r="C731" s="18" t="n">
        <x:f>MOD(Settings!$B$17*(C730),Settings!$B$18)</x:f>
        <x:v>1643811795</x:v>
      </x:c>
      <x:c r="D731" s="18" t="n">
        <x:f>MAX(C731,1)/Settings!$B$18</x:f>
        <x:v>0.7654595169077905</x:v>
      </x:c>
      <x:c r="E731" s="18" t="n">
        <x:f>F731-F730</x:f>
        <x:v>5</x:v>
      </x:c>
      <x:c r="F731" s="18" t="n">
        <x:f>ACE_Input!D11</x:f>
        <x:v>47</x:v>
      </x:c>
      <x:c r="G731" s="18" t="n">
        <x:f>MOD(Settings!$B$17*(G730),Settings!$B$18)</x:f>
        <x:v>1709965690</x:v>
      </x:c>
      <x:c r="H731" s="18" t="n">
        <x:f>MAX(G731,1)/Settings!$B$18</x:f>
        <x:v>0.7962648248282563</x:v>
      </x:c>
      <x:c r="I731" s="18" t="n">
        <x:f>-ACE_Input!W11*LN(H731)</x:f>
        <x:v>0.9112938158417613</x:v>
      </x:c>
      <x:c r="J731" s="18" t="n">
        <x:f>-ACE_Input!X11*LN(H731)</x:f>
        <x:v>2.7338814475252837</x:v>
      </x:c>
      <x:c r="K731" s="18" t="n">
        <x:f>ACE_Input!U11</x:f>
        <x:v>300</x:v>
      </x:c>
      <x:c r="L731" s="18" t="n">
        <x:f>K731*ACE_Input!V11</x:f>
        <x:v>75</x:v>
      </x:c>
    </x:row>
    <x:row r="732">
      <x:c r="A732" t="n">
        <x:f>7</x:f>
        <x:v>7</x:v>
      </x:c>
      <x:c r="B732" t="n">
        <x:f>ACE_Input!A12</x:f>
        <x:v>7</x:v>
      </x:c>
      <x:c r="C732" s="18" t="n">
        <x:f>MOD(Settings!$B$17*(C731),Settings!$B$18)</x:f>
        <x:v>167719910</x:v>
      </x:c>
      <x:c r="D732" s="18" t="n">
        <x:f>MAX(C732,1)/Settings!$B$18</x:f>
        <x:v>0.07810066923410663</x:v>
      </x:c>
      <x:c r="E732" s="18" t="n">
        <x:f>F732-F731</x:f>
        <x:v>5</x:v>
      </x:c>
      <x:c r="F732" s="18" t="n">
        <x:f>ACE_Input!D12</x:f>
        <x:v>52</x:v>
      </x:c>
      <x:c r="G732" s="18" t="n">
        <x:f>MOD(Settings!$B$17*(G731),Settings!$B$18)</x:f>
        <x:v>1767187676</x:v>
      </x:c>
      <x:c r="H732" s="18" t="n">
        <x:f>MAX(G732,1)/Settings!$B$18</x:f>
        <x:v>0.8229108885037297</x:v>
      </x:c>
      <x:c r="I732" s="18" t="n">
        <x:f>-ACE_Input!W12*LN(H732)</x:f>
        <x:v>0.7796294423622159</x:v>
      </x:c>
      <x:c r="J732" s="18" t="n">
        <x:f>-ACE_Input!X12*LN(H732)</x:f>
        <x:v>2.3388883270866474</x:v>
      </x:c>
      <x:c r="K732" s="18" t="n">
        <x:f>ACE_Input!U12</x:f>
        <x:v>300</x:v>
      </x:c>
      <x:c r="L732" s="18" t="n">
        <x:f>K732*ACE_Input!V12</x:f>
        <x:v>75</x:v>
      </x:c>
    </x:row>
    <x:row r="733">
      <x:c r="A733" t="n">
        <x:f>7</x:f>
        <x:v>7</x:v>
      </x:c>
      <x:c r="B733" t="n">
        <x:f>ACE_Input!A13</x:f>
        <x:v>8</x:v>
      </x:c>
      <x:c r="C733" s="18" t="n">
        <x:f>MOD(Settings!$B$17*(C732),Settings!$B$18)</x:f>
        <x:v>1369982506</x:v>
      </x:c>
      <x:c r="D733" s="18" t="n">
        <x:f>MAX(C733,1)/Settings!$B$18</x:f>
        <x:v>0.6379478176301102</x:v>
      </x:c>
      <x:c r="E733" s="18" t="n">
        <x:f>F733-F732</x:f>
        <x:v>5</x:v>
      </x:c>
      <x:c r="F733" s="18" t="n">
        <x:f>ACE_Input!D13</x:f>
        <x:v>57</x:v>
      </x:c>
      <x:c r="G733" s="18" t="n">
        <x:f>MOD(Settings!$B$17*(G732),Settings!$B$18)</x:f>
        <x:v>1424432522</x:v>
      </x:c>
      <x:c r="H733" s="18" t="n">
        <x:f>MAX(G733,1)/Settings!$B$18</x:f>
        <x:v>0.6633030821864042</x:v>
      </x:c>
      <x:c r="I733" s="18" t="n">
        <x:f>-ACE_Input!W13*LN(H733)</x:f>
        <x:v>1.6420930228630035</x:v>
      </x:c>
      <x:c r="J733" s="18" t="n">
        <x:f>-ACE_Input!X13*LN(H733)</x:f>
        <x:v>4.926279068589011</x:v>
      </x:c>
      <x:c r="K733" s="18" t="n">
        <x:f>ACE_Input!U13</x:f>
        <x:v>300</x:v>
      </x:c>
      <x:c r="L733" s="18" t="n">
        <x:f>K733*ACE_Input!V13</x:f>
        <x:v>75</x:v>
      </x:c>
    </x:row>
    <x:row r="734">
      <x:c r="A734" t="n">
        <x:f>7</x:f>
        <x:v>7</x:v>
      </x:c>
      <x:c r="B734" t="n">
        <x:f>ACE_Input!A14</x:f>
        <x:v>9</x:v>
      </x:c>
      <x:c r="C734" s="18" t="n">
        <x:f>MOD(Settings!$B$17*(C733),Settings!$B$18)</x:f>
        <x:v>2123798855</x:v>
      </x:c>
      <x:c r="D734" s="18" t="n">
        <x:f>MAX(C734,1)/Settings!$B$18</x:f>
        <x:v>0.9889709092625282</x:v>
      </x:c>
      <x:c r="E734" s="18" t="n">
        <x:f>F734-F733</x:f>
        <x:v>115</x:v>
      </x:c>
      <x:c r="F734" s="18" t="n">
        <x:f>ACE_Input!D14</x:f>
        <x:v>172</x:v>
      </x:c>
      <x:c r="G734" s="18" t="n">
        <x:f>MOD(Settings!$B$17*(G733),Settings!$B$18)</x:f>
        <x:v>289700498</x:v>
      </x:c>
      <x:c r="H734" s="18" t="n">
        <x:f>MAX(G734,1)/Settings!$B$18</x:f>
        <x:v>0.13490230689519192</x:v>
      </x:c>
      <x:c r="I734" s="18" t="n">
        <x:f>-ACE_Input!W14*LN(H734)</x:f>
        <x:v>8.012817660539467</x:v>
      </x:c>
      <x:c r="J734" s="18" t="n">
        <x:f>-ACE_Input!X14*LN(H734)</x:f>
        <x:v>24.0384529816184</x:v>
      </x:c>
      <x:c r="K734" s="18" t="n">
        <x:f>ACE_Input!U14</x:f>
        <x:v>300</x:v>
      </x:c>
      <x:c r="L734" s="18" t="n">
        <x:f>K734*ACE_Input!V14</x:f>
        <x:v>75</x:v>
      </x:c>
    </x:row>
    <x:row r="735">
      <x:c r="A735" t="n">
        <x:f>7</x:f>
        <x:v>7</x:v>
      </x:c>
      <x:c r="B735" t="n">
        <x:f>ACE_Input!A15</x:f>
        <x:v>10</x:v>
      </x:c>
      <x:c r="C735" s="18" t="n">
        <x:f>MOD(Settings!$B$17*(C734),Settings!$B$18)</x:f>
        <x:v>1361659198</x:v>
      </x:c>
      <x:c r="D735" s="18" t="n">
        <x:f>MAX(C735,1)/Settings!$B$18</x:f>
        <x:v>0.6340719753103666</x:v>
      </x:c>
      <x:c r="E735" s="18" t="n">
        <x:f>F735-F734</x:f>
        <x:v>5</x:v>
      </x:c>
      <x:c r="F735" s="18" t="n">
        <x:f>ACE_Input!D15</x:f>
        <x:v>177</x:v>
      </x:c>
      <x:c r="G735" s="18" t="n">
        <x:f>MOD(Settings!$B$17*(G734),Settings!$B$18)</x:f>
        <x:v>650842137</x:v>
      </x:c>
      <x:c r="H735" s="18" t="n">
        <x:f>MAX(G735,1)/Settings!$B$18</x:f>
        <x:v>0.3030719874906689</x:v>
      </x:c>
      <x:c r="I735" s="18" t="n">
        <x:f>-ACE_Input!W15*LN(H735)</x:f>
        <x:v>4.775139676854241</x:v>
      </x:c>
      <x:c r="J735" s="18" t="n">
        <x:f>-ACE_Input!X15*LN(H735)</x:f>
        <x:v>14.325419030562724</x:v>
      </x:c>
      <x:c r="K735" s="18" t="n">
        <x:f>ACE_Input!U15</x:f>
        <x:v>300</x:v>
      </x:c>
      <x:c r="L735" s="18" t="n">
        <x:f>K735*ACE_Input!V15</x:f>
        <x:v>75</x:v>
      </x:c>
    </x:row>
    <x:row r="736">
      <x:c r="A736" t="n">
        <x:f>7</x:f>
        <x:v>7</x:v>
      </x:c>
      <x:c r="B736" t="n">
        <x:f>ACE_Input!A16</x:f>
        <x:v>11</x:v>
      </x:c>
      <x:c r="C736" s="18" t="n">
        <x:f>MOD(Settings!$B$17*(C735),Settings!$B$18)</x:f>
        <x:v>1820398354</x:v>
      </x:c>
      <x:c r="D736" s="18" t="n">
        <x:f>MAX(C736,1)/Settings!$B$18</x:f>
        <x:v>0.8476890413312657</x:v>
      </x:c>
      <x:c r="E736" s="18" t="n">
        <x:f>F736-F735</x:f>
        <x:v>5</x:v>
      </x:c>
      <x:c r="F736" s="18" t="n">
        <x:f>ACE_Input!D16</x:f>
        <x:v>182</x:v>
      </x:c>
      <x:c r="G736" s="18" t="n">
        <x:f>MOD(Settings!$B$17*(G735),Settings!$B$18)</x:f>
        <x:v>1569582388</x:v>
      </x:c>
      <x:c r="H736" s="18" t="n">
        <x:f>MAX(G736,1)/Settings!$B$18</x:f>
        <x:v>0.7308937556719844</x:v>
      </x:c>
      <x:c r="I736" s="18" t="n">
        <x:f>-ACE_Input!W16*LN(H736)</x:f>
        <x:v>1.2539486834935727</x:v>
      </x:c>
      <x:c r="J736" s="18" t="n">
        <x:f>-ACE_Input!X16*LN(H736)</x:f>
        <x:v>3.761846050480718</x:v>
      </x:c>
      <x:c r="K736" s="18" t="n">
        <x:f>ACE_Input!U16</x:f>
        <x:v>300</x:v>
      </x:c>
      <x:c r="L736" s="18" t="n">
        <x:f>K736*ACE_Input!V16</x:f>
        <x:v>75</x:v>
      </x:c>
    </x:row>
    <x:row r="737">
      <x:c r="A737" t="n">
        <x:f>7</x:f>
        <x:v>7</x:v>
      </x:c>
      <x:c r="B737" t="n">
        <x:f>ACE_Input!A17</x:f>
        <x:v>12</x:v>
      </x:c>
      <x:c r="C737" s="18" t="n">
        <x:f>MOD(Settings!$B$17*(C736),Settings!$B$18)</x:f>
        <x:v>235616869</x:v>
      </x:c>
      <x:c r="D737" s="18" t="n">
        <x:f>MAX(C737,1)/Settings!$B$18</x:f>
        <x:v>0.10971765458105023</x:v>
      </x:c>
      <x:c r="E737" s="18" t="n">
        <x:f>F737-F736</x:f>
        <x:v>5</x:v>
      </x:c>
      <x:c r="F737" s="18" t="n">
        <x:f>ACE_Input!D17</x:f>
        <x:v>187</x:v>
      </x:c>
      <x:c r="G737" s="18" t="n">
        <x:f>MOD(Settings!$B$17*(G736),Settings!$B$18)</x:f>
        <x:v>282075368</x:v>
      </x:c>
      <x:c r="H737" s="18" t="n">
        <x:f>MAX(G737,1)/Settings!$B$18</x:f>
        <x:v>0.13135157904184963</x:v>
      </x:c>
      <x:c r="I737" s="18" t="n">
        <x:f>-ACE_Input!W17*LN(H737)</x:f>
        <x:v>8.119510965148576</x:v>
      </x:c>
      <x:c r="J737" s="18" t="n">
        <x:f>-ACE_Input!X17*LN(H737)</x:f>
        <x:v>24.358532895445727</x:v>
      </x:c>
      <x:c r="K737" s="18" t="n">
        <x:f>ACE_Input!U17</x:f>
        <x:v>300</x:v>
      </x:c>
      <x:c r="L737" s="18" t="n">
        <x:f>K737*ACE_Input!V17</x:f>
        <x:v>75</x:v>
      </x:c>
    </x:row>
    <x:row r="738">
      <x:c r="A738" t="n">
        <x:f>7</x:f>
        <x:v>7</x:v>
      </x:c>
      <x:c r="B738" t="n">
        <x:f>ACE_Input!A18</x:f>
        <x:v>13</x:v>
      </x:c>
      <x:c r="C738" s="18" t="n">
        <x:f>MOD(Settings!$B$17*(C737),Settings!$B$18)</x:f>
        <x:v>52872215</x:v>
      </x:c>
      <x:c r="D738" s="18" t="n">
        <x:f>MAX(C738,1)/Settings!$B$18</x:f>
        <x:v>0.024620543711176394</x:v>
      </x:c>
      <x:c r="E738" s="18" t="n">
        <x:f>F738-F737</x:f>
        <x:v>5</x:v>
      </x:c>
      <x:c r="F738" s="18" t="n">
        <x:f>ACE_Input!D18</x:f>
        <x:v>192</x:v>
      </x:c>
      <x:c r="G738" s="18" t="n">
        <x:f>MOD(Settings!$B$17*(G737),Settings!$B$18)</x:f>
        <x:v>1344301047</x:v>
      </x:c>
      <x:c r="H738" s="18" t="n">
        <x:f>MAX(G738,1)/Settings!$B$18</x:f>
        <x:v>0.6259889563666605</x:v>
      </x:c>
      <x:c r="I738" s="18" t="n">
        <x:f>-ACE_Input!W18*LN(H738)</x:f>
        <x:v>1.8736901984978298</x:v>
      </x:c>
      <x:c r="J738" s="18" t="n">
        <x:f>-ACE_Input!X18*LN(H738)</x:f>
        <x:v>5.62107059549349</x:v>
      </x:c>
      <x:c r="K738" s="18" t="n">
        <x:f>ACE_Input!U18</x:f>
        <x:v>300</x:v>
      </x:c>
      <x:c r="L738" s="18" t="n">
        <x:f>K738*ACE_Input!V18</x:f>
        <x:v>75</x:v>
      </x:c>
    </x:row>
    <x:row r="739">
      <x:c r="A739" t="n">
        <x:f>7</x:f>
        <x:v>7</x:v>
      </x:c>
      <x:c r="B739" t="n">
        <x:f>ACE_Input!A19</x:f>
        <x:v>14</x:v>
      </x:c>
      <x:c r="C739" s="18" t="n">
        <x:f>MOD(Settings!$B$17*(C738),Settings!$B$18)</x:f>
        <x:v>1712571294</x:v>
      </x:c>
      <x:c r="D739" s="18" t="n">
        <x:f>MAX(C739,1)/Settings!$B$18</x:f>
        <x:v>0.7974781537416755</x:v>
      </x:c>
      <x:c r="E739" s="18" t="n">
        <x:f>F739-F738</x:f>
        <x:v>5</x:v>
      </x:c>
      <x:c r="F739" s="18" t="n">
        <x:f>ACE_Input!D19</x:f>
        <x:v>197</x:v>
      </x:c>
      <x:c r="G739" s="18" t="n">
        <x:f>MOD(Settings!$B$17*(G738),Settings!$B$18)</x:f>
        <x:v>2139730489</x:v>
      </x:c>
      <x:c r="H739" s="18" t="n">
        <x:f>MAX(G739,1)/Settings!$B$18</x:f>
        <x:v>0.9963896544633385</x:v>
      </x:c>
      <x:c r="I739" s="18" t="n">
        <x:f>-ACE_Input!W19*LN(H739)</x:f>
        <x:v>0.01446751425268241</x:v>
      </x:c>
      <x:c r="J739" s="18" t="n">
        <x:f>-ACE_Input!X19*LN(H739)</x:f>
        <x:v>0.04340254275804723</x:v>
      </x:c>
      <x:c r="K739" s="18" t="n">
        <x:f>ACE_Input!U19</x:f>
        <x:v>300</x:v>
      </x:c>
      <x:c r="L739" s="18" t="n">
        <x:f>K739*ACE_Input!V19</x:f>
        <x:v>75</x:v>
      </x:c>
    </x:row>
    <x:row r="740">
      <x:c r="A740" t="n">
        <x:f>7</x:f>
        <x:v>7</x:v>
      </x:c>
      <x:c r="B740" t="n">
        <x:f>ACE_Input!A20</x:f>
        <x:v>15</x:v>
      </x:c>
      <x:c r="C740" s="18" t="n">
        <x:f>MOD(Settings!$B$17*(C739),Settings!$B$18)</x:f>
        <x:v>462417517</x:v>
      </x:c>
      <x:c r="D740" s="18" t="n">
        <x:f>MAX(C740,1)/Settings!$B$18</x:f>
        <x:v>0.21532993634013922</x:v>
      </x:c>
      <x:c r="E740" s="18" t="n">
        <x:f>F740-F739</x:f>
        <x:v>5</x:v>
      </x:c>
      <x:c r="F740" s="18" t="n">
        <x:f>ACE_Input!D20</x:f>
        <x:v>202</x:v>
      </x:c>
      <x:c r="G740" s="18" t="n">
        <x:f>MOD(Settings!$B$17*(G739),Settings!$B$18)</x:f>
        <x:v>689175961</x:v>
      </x:c>
      <x:c r="H740" s="18" t="n">
        <x:f>MAX(G740,1)/Settings!$B$18</x:f>
        <x:v>0.32092256533024954</x:v>
      </x:c>
      <x:c r="I740" s="18" t="n">
        <x:f>-ACE_Input!W20*LN(H740)</x:f>
        <x:v>4.54622165781367</x:v>
      </x:c>
      <x:c r="J740" s="18" t="n">
        <x:f>-ACE_Input!X20*LN(H740)</x:f>
        <x:v>13.63866497344101</x:v>
      </x:c>
      <x:c r="K740" s="18" t="n">
        <x:f>ACE_Input!U20</x:f>
        <x:v>300</x:v>
      </x:c>
      <x:c r="L740" s="18" t="n">
        <x:f>K740*ACE_Input!V20</x:f>
        <x:v>75</x:v>
      </x:c>
    </x:row>
    <x:row r="741">
      <x:c r="A741" t="n">
        <x:f>7</x:f>
        <x:v>7</x:v>
      </x:c>
      <x:c r="B741" t="n">
        <x:f>ACE_Input!A21</x:f>
        <x:v>16</x:v>
      </x:c>
      <x:c r="C741" s="18" t="n">
        <x:f>MOD(Settings!$B$17*(C740),Settings!$B$18)</x:f>
        <x:v>107889726</x:v>
      </x:c>
      <x:c r="D741" s="18" t="n">
        <x:f>MAX(C741,1)/Settings!$B$18</x:f>
        <x:v>0.05024006871983412</x:v>
      </x:c>
      <x:c r="E741" s="18" t="n">
        <x:f>F741-F740</x:f>
        <x:v>5</x:v>
      </x:c>
      <x:c r="F741" s="18" t="n">
        <x:f>ACE_Input!D21</x:f>
        <x:v>207</x:v>
      </x:c>
      <x:c r="G741" s="18" t="n">
        <x:f>MOD(Settings!$B$17*(G740),Settings!$B$18)</x:f>
        <x:v>1601068256</x:v>
      </x:c>
      <x:c r="H741" s="18" t="n">
        <x:f>MAX(G741,1)/Settings!$B$18</x:f>
        <x:v>0.7455555055036933</x:v>
      </x:c>
      <x:c r="I741" s="18" t="n">
        <x:f>-ACE_Input!W21*LN(H741)</x:f>
        <x:v>1.1745027739451062</x:v>
      </x:c>
      <x:c r="J741" s="18" t="n">
        <x:f>-ACE_Input!X21*LN(H741)</x:f>
        <x:v>3.5235083218353185</x:v>
      </x:c>
      <x:c r="K741" s="18" t="n">
        <x:f>ACE_Input!U21</x:f>
        <x:v>300</x:v>
      </x:c>
      <x:c r="L741" s="18" t="n">
        <x:f>K741*ACE_Input!V21</x:f>
        <x:v>75</x:v>
      </x:c>
    </x:row>
    <x:row r="742">
      <x:c r="A742" t="n">
        <x:f>7</x:f>
        <x:v>7</x:v>
      </x:c>
      <x:c r="B742" t="n">
        <x:f>ACE_Input!A22</x:f>
        <x:v>17</x:v>
      </x:c>
      <x:c r="C742" s="18" t="n">
        <x:f>MOD(Settings!$B$17*(C741),Settings!$B$18)</x:f>
        <x:v>826426814</x:v>
      </x:c>
      <x:c r="D742" s="18" t="n">
        <x:f>MAX(C742,1)/Settings!$B$18</x:f>
        <x:v>0.38483497425207636</x:v>
      </x:c>
      <x:c r="E742" s="18" t="n">
        <x:f>F742-F741</x:f>
        <x:v>5</x:v>
      </x:c>
      <x:c r="F742" s="18" t="n">
        <x:f>ACE_Input!D22</x:f>
        <x:v>212</x:v>
      </x:c>
      <x:c r="G742" s="18" t="n">
        <x:f>MOD(Settings!$B$17*(G741),Settings!$B$18)</x:f>
        <x:v>1184081682</x:v>
      </x:c>
      <x:c r="H742" s="18" t="n">
        <x:f>MAX(G742,1)/Settings!$B$18</x:f>
        <x:v>0.55138100057439</x:v>
      </x:c>
      <x:c r="I742" s="18" t="n">
        <x:f>-ACE_Input!W22*LN(H742)</x:f>
        <x:v>2.3813169507532685</x:v>
      </x:c>
      <x:c r="J742" s="18" t="n">
        <x:f>-ACE_Input!X22*LN(H742)</x:f>
        <x:v>7.143950852259806</x:v>
      </x:c>
      <x:c r="K742" s="18" t="n">
        <x:f>ACE_Input!U22</x:f>
        <x:v>300</x:v>
      </x:c>
      <x:c r="L742" s="18" t="n">
        <x:f>K742*ACE_Input!V22</x:f>
        <x:v>75</x:v>
      </x:c>
    </x:row>
    <x:row r="743">
      <x:c r="A743" t="n">
        <x:f>7</x:f>
        <x:v>7</x:v>
      </x:c>
      <x:c r="B743" t="n">
        <x:f>ACE_Input!A23</x:f>
        <x:v>18</x:v>
      </x:c>
      <x:c r="C743" s="18" t="n">
        <x:f>MOD(Settings!$B$17*(C742),Settings!$B$18)</x:f>
        <x:v>1978717749</x:v>
      </x:c>
      <x:c r="D743" s="18" t="n">
        <x:f>MAX(C743,1)/Settings!$B$18</x:f>
        <x:v>0.9214122546470781</x:v>
      </x:c>
      <x:c r="E743" s="18" t="n">
        <x:f>F743-F742</x:f>
        <x:v>5</x:v>
      </x:c>
      <x:c r="F743" s="18" t="n">
        <x:f>ACE_Input!D23</x:f>
        <x:v>217</x:v>
      </x:c>
      <x:c r="G743" s="18" t="n">
        <x:f>MOD(Settings!$B$17*(G742),Settings!$B$18)</x:f>
        <x:v>129872625</x:v>
      </x:c>
      <x:c r="H743" s="18" t="n">
        <x:f>MAX(G743,1)/Settings!$B$18</x:f>
        <x:v>0.06047665377169692</x:v>
      </x:c>
      <x:c r="I743" s="18" t="n">
        <x:f>-ACE_Input!W23*LN(H743)</x:f>
        <x:v>11.221991505961713</x:v>
      </x:c>
      <x:c r="J743" s="18" t="n">
        <x:f>-ACE_Input!X23*LN(H743)</x:f>
        <x:v>33.66597451788514</x:v>
      </x:c>
      <x:c r="K743" s="18" t="n">
        <x:f>ACE_Input!U23</x:f>
        <x:v>300</x:v>
      </x:c>
      <x:c r="L743" s="18" t="n">
        <x:f>K743*ACE_Input!V23</x:f>
        <x:v>75</x:v>
      </x:c>
    </x:row>
    <x:row r="744">
      <x:c r="A744" t="n">
        <x:f>7</x:f>
        <x:v>7</x:v>
      </x:c>
      <x:c r="B744" t="n">
        <x:f>ACE_Input!A24</x:f>
        <x:v>19</x:v>
      </x:c>
      <x:c r="C744" s="18" t="n">
        <x:f>MOD(Settings!$B$17*(C743),Settings!$B$18)</x:f>
        <x:v>377450001</x:v>
      </x:c>
      <x:c r="D744" s="18" t="n">
        <x:f>MAX(C744,1)/Settings!$B$18</x:f>
        <x:v>0.1757638534418139</x:v>
      </x:c>
      <x:c r="E744" s="18" t="n">
        <x:f>F744-F743</x:f>
        <x:v>5</x:v>
      </x:c>
      <x:c r="F744" s="18" t="n">
        <x:f>ACE_Input!D24</x:f>
        <x:v>222</x:v>
      </x:c>
      <x:c r="G744" s="18" t="n">
        <x:f>MOD(Settings!$B$17*(G743),Settings!$B$18)</x:f>
        <x:v>925823023</x:v>
      </x:c>
      <x:c r="H744" s="18" t="n">
        <x:f>MAX(G744,1)/Settings!$B$18</x:f>
        <x:v>0.43111994091007855</x:v>
      </x:c>
      <x:c r="I744" s="18" t="n">
        <x:f>-ACE_Input!W24*LN(H744)</x:f>
        <x:v>3.3654757696733197</x:v>
      </x:c>
      <x:c r="J744" s="18" t="n">
        <x:f>-ACE_Input!X24*LN(H744)</x:f>
        <x:v>10.096427309019958</x:v>
      </x:c>
      <x:c r="K744" s="18" t="n">
        <x:f>ACE_Input!U24</x:f>
        <x:v>300</x:v>
      </x:c>
      <x:c r="L744" s="18" t="n">
        <x:f>K744*ACE_Input!V24</x:f>
        <x:v>75</x:v>
      </x:c>
    </x:row>
    <x:row r="745">
      <x:c r="A745" t="n">
        <x:f>7</x:f>
        <x:v>7</x:v>
      </x:c>
      <x:c r="B745" t="n">
        <x:f>ACE_Input!A25</x:f>
        <x:v>20</x:v>
      </x:c>
      <x:c r="C745" s="18" t="n">
        <x:f>MOD(Settings!$B$17*(C744),Settings!$B$18)</x:f>
        <x:v>135473569</x:v>
      </x:c>
      <x:c r="D745" s="18" t="n">
        <x:f>MAX(C745,1)/Settings!$B$18</x:f>
        <x:v>0.06308479656608999</x:v>
      </x:c>
      <x:c r="E745" s="18" t="n">
        <x:f>F745-F744</x:f>
        <x:v>5</x:v>
      </x:c>
      <x:c r="F745" s="18" t="n">
        <x:f>ACE_Input!D25</x:f>
        <x:v>227</x:v>
      </x:c>
      <x:c r="G745" s="18" t="n">
        <x:f>MOD(Settings!$B$17*(G744),Settings!$B$18)</x:f>
        <x:v>1788525046</x:v>
      </x:c>
      <x:c r="H745" s="18" t="n">
        <x:f>MAX(G745,1)/Settings!$B$18</x:f>
        <x:v>0.8328468756903181</x:v>
      </x:c>
      <x:c r="I745" s="18" t="n">
        <x:f>-ACE_Input!W25*LN(H745)</x:f>
        <x:v>0.7316219056538253</x:v>
      </x:c>
      <x:c r="J745" s="18" t="n">
        <x:f>-ACE_Input!X25*LN(H745)</x:f>
        <x:v>2.194865716961476</x:v>
      </x:c>
      <x:c r="K745" s="18" t="n">
        <x:f>ACE_Input!U25</x:f>
        <x:v>300</x:v>
      </x:c>
      <x:c r="L745" s="18" t="n">
        <x:f>K745*ACE_Input!V25</x:f>
        <x:v>75</x:v>
      </x:c>
    </x:row>
    <x:row r="746">
      <x:c r="A746" t="n">
        <x:f>7</x:f>
        <x:v>7</x:v>
      </x:c>
      <x:c r="B746" t="n">
        <x:f>ACE_Input!A26</x:f>
        <x:v>21</x:v>
      </x:c>
      <x:c r="C746" s="18" t="n">
        <x:f>MOD(Settings!$B$17*(C745),Settings!$B$18)</x:f>
        <x:v>571608363</x:v>
      </x:c>
      <x:c r="D746" s="18" t="n">
        <x:f>MAX(C746,1)/Settings!$B$18</x:f>
        <x:v>0.2661758862743973</x:v>
      </x:c>
      <x:c r="E746" s="18" t="n">
        <x:f>F746-F745</x:f>
        <x:v>5</x:v>
      </x:c>
      <x:c r="F746" s="18" t="n">
        <x:f>ACE_Input!D26</x:f>
        <x:v>232</x:v>
      </x:c>
      <x:c r="G746" s="18" t="n">
        <x:f>MOD(Settings!$B$17*(G745),Settings!$B$18)</x:f>
        <x:v>1411841063</x:v>
      </x:c>
      <x:c r="H746" s="18" t="n">
        <x:f>MAX(G746,1)/Settings!$B$18</x:f>
        <x:v>0.6574397271766512</x:v>
      </x:c>
      <x:c r="I746" s="18" t="n">
        <x:f>-ACE_Input!W26*LN(H746)</x:f>
        <x:v>1.6776087553017867</x:v>
      </x:c>
      <x:c r="J746" s="18" t="n">
        <x:f>-ACE_Input!X26*LN(H746)</x:f>
        <x:v>5.03282626590536</x:v>
      </x:c>
      <x:c r="K746" s="18" t="n">
        <x:f>ACE_Input!U26</x:f>
        <x:v>300</x:v>
      </x:c>
      <x:c r="L746" s="18" t="n">
        <x:f>K746*ACE_Input!V26</x:f>
        <x:v>75</x:v>
      </x:c>
    </x:row>
    <x:row r="747">
      <x:c r="A747" t="n">
        <x:f>7</x:f>
        <x:v>7</x:v>
      </x:c>
      <x:c r="B747" t="n">
        <x:f>ACE_Input!A27</x:f>
        <x:v>22</x:v>
      </x:c>
      <x:c r="C747" s="18" t="n">
        <x:f>MOD(Settings!$B$17*(C746),Settings!$B$18)</x:f>
        <x:v>1327403910</x:v>
      </x:c>
      <x:c r="D747" s="18" t="n">
        <x:f>MAX(C747,1)/Settings!$B$18</x:f>
        <x:v>0.6181206137957613</x:v>
      </x:c>
      <x:c r="E747" s="18" t="n">
        <x:f>F747-F746</x:f>
        <x:v>5</x:v>
      </x:c>
      <x:c r="F747" s="18" t="n">
        <x:f>ACE_Input!D27</x:f>
        <x:v>237</x:v>
      </x:c>
      <x:c r="G747" s="18" t="n">
        <x:f>MOD(Settings!$B$17*(G746),Settings!$B$18)</x:f>
        <x:v>1265930138</x:v>
      </x:c>
      <x:c r="H747" s="18" t="n">
        <x:f>MAX(G747,1)/Settings!$B$18</x:f>
        <x:v>0.5894946579772489</x:v>
      </x:c>
      <x:c r="I747" s="18" t="n">
        <x:f>-ACE_Input!W27*LN(H747)</x:f>
        <x:v>2.1139584840049754</x:v>
      </x:c>
      <x:c r="J747" s="18" t="n">
        <x:f>-ACE_Input!X27*LN(H747)</x:f>
        <x:v>6.341875452014927</x:v>
      </x:c>
      <x:c r="K747" s="18" t="n">
        <x:f>ACE_Input!U27</x:f>
        <x:v>300</x:v>
      </x:c>
      <x:c r="L747" s="18" t="n">
        <x:f>K747*ACE_Input!V27</x:f>
        <x:v>75</x:v>
      </x:c>
    </x:row>
    <x:row r="748">
      <x:c r="A748" t="n">
        <x:f>7</x:f>
        <x:v>7</x:v>
      </x:c>
      <x:c r="B748" t="n">
        <x:f>ACE_Input!A28</x:f>
        <x:v>23</x:v>
      </x:c>
      <x:c r="C748" s="18" t="n">
        <x:f>MOD(Settings!$B$17*(C747),Settings!$B$18)</x:f>
        <x:v>1617390334</x:v>
      </x:c>
      <x:c r="D748" s="18" t="n">
        <x:f>MAX(C748,1)/Settings!$B$18</x:f>
        <x:v>0.7531560653602499</x:v>
      </x:c>
      <x:c r="E748" s="18" t="n">
        <x:f>F748-F747</x:f>
        <x:v>5</x:v>
      </x:c>
      <x:c r="F748" s="18" t="n">
        <x:f>ACE_Input!D28</x:f>
        <x:v>242</x:v>
      </x:c>
      <x:c r="G748" s="18" t="n">
        <x:f>MOD(Settings!$B$17*(G747),Settings!$B$18)</x:f>
        <x:v>1367338537</x:v>
      </x:c>
      <x:c r="H748" s="18" t="n">
        <x:f>MAX(G748,1)/Settings!$B$18</x:f>
        <x:v>0.6367166236213951</x:v>
      </x:c>
      <x:c r="I748" s="18" t="n">
        <x:f>-ACE_Input!W28*LN(H748)</x:f>
        <x:v>1.8057223330674412</x:v>
      </x:c>
      <x:c r="J748" s="18" t="n">
        <x:f>-ACE_Input!X28*LN(H748)</x:f>
        <x:v>5.4171669992023235</x:v>
      </x:c>
      <x:c r="K748" s="18" t="n">
        <x:f>ACE_Input!U28</x:f>
        <x:v>300</x:v>
      </x:c>
      <x:c r="L748" s="18" t="n">
        <x:f>K748*ACE_Input!V28</x:f>
        <x:v>75</x:v>
      </x:c>
    </x:row>
    <x:row r="749">
      <x:c r="A749" t="n">
        <x:f>7</x:f>
        <x:v>7</x:v>
      </x:c>
      <x:c r="B749" t="n">
        <x:f>ACE_Input!A29</x:f>
        <x:v>24</x:v>
      </x:c>
      <x:c r="C749" s="18" t="n">
        <x:f>MOD(Settings!$B$17*(C748),Settings!$B$18)</x:f>
        <x:v>631339812</x:v>
      </x:c>
      <x:c r="D749" s="18" t="n">
        <x:f>MAX(C749,1)/Settings!$B$18</x:f>
        <x:v>0.2939905097214461</x:v>
      </x:c>
      <x:c r="E749" s="18" t="n">
        <x:f>F749-F748</x:f>
        <x:v>5</x:v>
      </x:c>
      <x:c r="F749" s="18" t="n">
        <x:f>ACE_Input!D29</x:f>
        <x:v>247</x:v>
      </x:c>
      <x:c r="G749" s="18" t="n">
        <x:f>MOD(Settings!$B$17*(G748),Settings!$B$18)</x:f>
        <x:v>636284812</x:v>
      </x:c>
      <x:c r="H749" s="18" t="n">
        <x:f>MAX(G749,1)/Settings!$B$18</x:f>
        <x:v>0.29629320478825516</x:v>
      </x:c>
      <x:c r="I749" s="18" t="n">
        <x:f>-ACE_Input!W29*LN(H749)</x:f>
        <x:v>4.865623032874259</x:v>
      </x:c>
      <x:c r="J749" s="18" t="n">
        <x:f>-ACE_Input!X29*LN(H749)</x:f>
        <x:v>14.596869098622777</x:v>
      </x:c>
      <x:c r="K749" s="18" t="n">
        <x:f>ACE_Input!U29</x:f>
        <x:v>300</x:v>
      </x:c>
      <x:c r="L749" s="18" t="n">
        <x:f>K749*ACE_Input!V29</x:f>
        <x:v>75</x:v>
      </x:c>
    </x:row>
    <x:row r="750">
      <x:c r="A750" t="n">
        <x:f>7</x:f>
        <x:v>7</x:v>
      </x:c>
      <x:c r="B750" t="n">
        <x:f>ACE_Input!A30</x:f>
        <x:v>25</x:v>
      </x:c>
      <x:c r="C750" s="18" t="n">
        <x:f>MOD(Settings!$B$17*(C749),Settings!$B$18)</x:f>
        <x:v>211520457</x:v>
      </x:c>
      <x:c r="D750" s="18" t="n">
        <x:f>MAX(C750,1)/Settings!$B$18</x:f>
        <x:v>0.0984968883444075</x:v>
      </x:c>
      <x:c r="E750" s="18" t="n">
        <x:f>F750-F749</x:f>
        <x:v>5</x:v>
      </x:c>
      <x:c r="F750" s="18" t="n">
        <x:f>ACE_Input!D30</x:f>
        <x:v>252</x:v>
      </x:c>
      <x:c r="G750" s="18" t="n">
        <x:f>MOD(Settings!$B$17*(G749),Settings!$B$18)</x:f>
        <x:v>1717756871</x:v>
      </x:c>
      <x:c r="H750" s="18" t="n">
        <x:f>MAX(G750,1)/Settings!$B$18</x:f>
        <x:v>0.7998928762040534</x:v>
      </x:c>
      <x:c r="I750" s="18" t="n">
        <x:f>-ACE_Input!W30*LN(H750)</x:f>
        <x:v>0.8931098601007352</x:v>
      </x:c>
      <x:c r="J750" s="18" t="n">
        <x:f>-ACE_Input!X30*LN(H750)</x:f>
        <x:v>2.6793295803022055</x:v>
      </x:c>
      <x:c r="K750" s="18" t="n">
        <x:f>ACE_Input!U30</x:f>
        <x:v>300</x:v>
      </x:c>
      <x:c r="L750" s="18" t="n">
        <x:f>K750*ACE_Input!V30</x:f>
        <x:v>75</x:v>
      </x:c>
    </x:row>
    <x:row r="751">
      <x:c r="A751" t="n">
        <x:f>7</x:f>
        <x:v>7</x:v>
      </x:c>
      <x:c r="B751" t="n">
        <x:f>ACE_Input!A31</x:f>
        <x:v>26</x:v>
      </x:c>
      <x:c r="C751" s="18" t="n">
        <x:f>MOD(Settings!$B$17*(C750),Settings!$B$18)</x:f>
        <x:v>938885014</x:v>
      </x:c>
      <x:c r="D751" s="18" t="n">
        <x:f>MAX(C751,1)/Settings!$B$18</x:f>
        <x:v>0.43720240445677305</x:v>
      </x:c>
      <x:c r="E751" s="18" t="n">
        <x:f>F751-F750</x:f>
        <x:v>5</x:v>
      </x:c>
      <x:c r="F751" s="18" t="n">
        <x:f>ACE_Input!D31</x:f>
        <x:v>257</x:v>
      </x:c>
      <x:c r="G751" s="18" t="n">
        <x:f>MOD(Settings!$B$17*(G750),Settings!$B$18)</x:f>
        <x:v>1717064276</x:v>
      </x:c>
      <x:c r="H751" s="18" t="n">
        <x:f>MAX(G751,1)/Settings!$B$18</x:f>
        <x:v>0.7995703615246202</x:v>
      </x:c>
      <x:c r="I751" s="18" t="n">
        <x:f>-ACE_Input!W31*LN(H751)</x:f>
        <x:v>0.8947229746816597</x:v>
      </x:c>
      <x:c r="J751" s="18" t="n">
        <x:f>-ACE_Input!X31*LN(H751)</x:f>
        <x:v>2.6841689240449793</x:v>
      </x:c>
      <x:c r="K751" s="18" t="n">
        <x:f>ACE_Input!U31</x:f>
        <x:v>300</x:v>
      </x:c>
      <x:c r="L751" s="18" t="n">
        <x:f>K751*ACE_Input!V31</x:f>
        <x:v>75</x:v>
      </x:c>
    </x:row>
    <x:row r="752">
      <x:c r="A752" t="n">
        <x:f>7</x:f>
        <x:v>7</x:v>
      </x:c>
      <x:c r="B752" t="n">
        <x:f>ACE_Input!A32</x:f>
        <x:v>27</x:v>
      </x:c>
      <x:c r="C752" s="18" t="n">
        <x:f>MOD(Settings!$B$17*(C751),Settings!$B$18)</x:f>
        <x:v>130592142</x:v>
      </x:c>
      <x:c r="D752" s="18" t="n">
        <x:f>MAX(C752,1)/Settings!$B$18</x:f>
        <x:v>0.06081170498431274</x:v>
      </x:c>
      <x:c r="E752" s="18" t="n">
        <x:f>F752-F751</x:f>
        <x:v>5</x:v>
      </x:c>
      <x:c r="F752" s="18" t="n">
        <x:f>ACE_Input!D32</x:f>
        <x:v>262</x:v>
      </x:c>
      <x:c r="G752" s="18" t="n">
        <x:f>MOD(Settings!$B$17*(G751),Settings!$B$18)</x:f>
        <x:v>814038346</x:v>
      </x:c>
      <x:c r="H752" s="18" t="n">
        <x:f>MAX(G752,1)/Settings!$B$18</x:f>
        <x:v>0.37906614429273927</x:v>
      </x:c>
      <x:c r="I752" s="18" t="n">
        <x:f>-ACE_Input!W32*LN(H752)</x:f>
        <x:v>3.880178263709092</x:v>
      </x:c>
      <x:c r="J752" s="18" t="n">
        <x:f>-ACE_Input!X32*LN(H752)</x:f>
        <x:v>11.640534791127276</x:v>
      </x:c>
      <x:c r="K752" s="18" t="n">
        <x:f>ACE_Input!U32</x:f>
        <x:v>300</x:v>
      </x:c>
      <x:c r="L752" s="18" t="n">
        <x:f>K752*ACE_Input!V32</x:f>
        <x:v>75</x:v>
      </x:c>
    </x:row>
    <x:row r="753">
      <x:c r="A753" t="n">
        <x:f>7</x:f>
        <x:v>7</x:v>
      </x:c>
      <x:c r="B753" t="n">
        <x:f>ACE_Input!A33</x:f>
        <x:v>28</x:v>
      </x:c>
      <x:c r="C753" s="18" t="n">
        <x:f>MOD(Settings!$B$17*(C752),Settings!$B$18)</x:f>
        <x:v>133843360</x:v>
      </x:c>
      <x:c r="D753" s="18" t="n">
        <x:f>MAX(C753,1)/Settings!$B$18</x:f>
        <x:v>0.06232567134421583</x:v>
      </x:c>
      <x:c r="E753" s="18" t="n">
        <x:f>F753-F752</x:f>
        <x:v>6</x:v>
      </x:c>
      <x:c r="F753" s="18" t="n">
        <x:f>ACE_Input!D33</x:f>
        <x:v>268</x:v>
      </x:c>
      <x:c r="G753" s="18" t="n">
        <x:f>MOD(Settings!$B$17*(G752),Settings!$B$18)</x:f>
        <x:v>2071649832</x:v>
      </x:c>
      <x:c r="H753" s="18" t="n">
        <x:f>MAX(G753,1)/Settings!$B$18</x:f>
        <x:v>0.9646871280691992</x:v>
      </x:c>
      <x:c r="I753" s="18" t="n">
        <x:f>-ACE_Input!W33*LN(H753)</x:f>
        <x:v>0.1438057993244187</x:v>
      </x:c>
      <x:c r="J753" s="18" t="n">
        <x:f>-ACE_Input!X33*LN(H753)</x:f>
        <x:v>0.43141739797325607</x:v>
      </x:c>
      <x:c r="K753" s="18" t="n">
        <x:f>ACE_Input!U33</x:f>
        <x:v>300</x:v>
      </x:c>
      <x:c r="L753" s="18" t="n">
        <x:f>K753*ACE_Input!V33</x:f>
        <x:v>75</x:v>
      </x:c>
    </x:row>
    <x:row r="754">
      <x:c r="A754" t="n">
        <x:f>7</x:f>
        <x:v>7</x:v>
      </x:c>
      <x:c r="B754" t="n">
        <x:f>ACE_Input!A34</x:f>
        <x:v>29</x:v>
      </x:c>
      <x:c r="C754" s="18" t="n">
        <x:f>MOD(Settings!$B$17*(C753),Settings!$B$18)</x:f>
        <x:v>1089973111</x:v>
      </x:c>
      <x:c r="D754" s="18" t="n">
        <x:f>MAX(C754,1)/Settings!$B$18</x:f>
        <x:v>0.5075582822354316</x:v>
      </x:c>
      <x:c r="E754" s="18" t="n">
        <x:f>F754-F753</x:f>
        <x:v>5</x:v>
      </x:c>
      <x:c r="F754" s="18" t="n">
        <x:f>ACE_Input!D34</x:f>
        <x:v>273</x:v>
      </x:c>
      <x:c r="G754" s="18" t="n">
        <x:f>MOD(Settings!$B$17*(G753),Settings!$B$18)</x:f>
        <x:v>1066357613</x:v>
      </x:c>
      <x:c r="H754" s="18" t="n">
        <x:f>MAX(G754,1)/Settings!$B$18</x:f>
        <x:v>0.49656145903121746</x:v>
      </x:c>
      <x:c r="I754" s="18" t="n">
        <x:f>-ACE_Input!W34*LN(H754)</x:f>
        <x:v>2.8001920744130815</x:v>
      </x:c>
      <x:c r="J754" s="18" t="n">
        <x:f>-ACE_Input!X34*LN(H754)</x:f>
        <x:v>8.400576223239245</x:v>
      </x:c>
      <x:c r="K754" s="18" t="n">
        <x:f>ACE_Input!U34</x:f>
        <x:v>300</x:v>
      </x:c>
      <x:c r="L754" s="18" t="n">
        <x:f>K754*ACE_Input!V34</x:f>
        <x:v>75</x:v>
      </x:c>
    </x:row>
    <x:row r="755">
      <x:c r="A755" t="n">
        <x:f>7</x:f>
        <x:v>7</x:v>
      </x:c>
      <x:c r="B755" t="n">
        <x:f>ACE_Input!A35</x:f>
        <x:v>30</x:v>
      </x:c>
      <x:c r="C755" s="18" t="n">
        <x:f>MOD(Settings!$B$17*(C754),Settings!$B$18)</x:f>
        <x:v>1142567667</x:v>
      </x:c>
      <x:c r="D755" s="18" t="n">
        <x:f>MAX(C755,1)/Settings!$B$18</x:f>
        <x:v>0.5320495308991752</x:v>
      </x:c>
      <x:c r="E755" s="18" t="n">
        <x:f>F755-F754</x:f>
        <x:v>5</x:v>
      </x:c>
      <x:c r="F755" s="18" t="n">
        <x:f>ACE_Input!D35</x:f>
        <x:v>278</x:v>
      </x:c>
      <x:c r="G755" s="18" t="n">
        <x:f>MOD(Settings!$B$17*(G754),Settings!$B$18)</x:f>
        <x:v>1521367476</x:v>
      </x:c>
      <x:c r="H755" s="18" t="n">
        <x:f>MAX(G755,1)/Settings!$B$18</x:f>
        <x:v>0.7084419376721801</x:v>
      </x:c>
      <x:c r="I755" s="18" t="n">
        <x:f>-ACE_Input!W35*LN(H755)</x:f>
        <x:v>1.378748697088513</x:v>
      </x:c>
      <x:c r="J755" s="18" t="n">
        <x:f>-ACE_Input!X35*LN(H755)</x:f>
        <x:v>4.136246091265539</x:v>
      </x:c>
      <x:c r="K755" s="18" t="n">
        <x:f>ACE_Input!U35</x:f>
        <x:v>300</x:v>
      </x:c>
      <x:c r="L755" s="18" t="n">
        <x:f>K755*ACE_Input!V35</x:f>
        <x:v>75</x:v>
      </x:c>
    </x:row>
    <x:row r="756">
      <x:c r="A756" t="n">
        <x:f>7</x:f>
        <x:v>7</x:v>
      </x:c>
      <x:c r="B756" t="n">
        <x:f>ACE_Input!A36</x:f>
        <x:v>31</x:v>
      </x:c>
      <x:c r="C756" s="18" t="n">
        <x:f>MOD(Settings!$B$17*(C755),Settings!$B$18)</x:f>
        <x:v>336007795</x:v>
      </x:c>
      <x:c r="D756" s="18" t="n">
        <x:f>MAX(C756,1)/Settings!$B$18</x:f>
        <x:v>0.15646582243799503</x:v>
      </x:c>
      <x:c r="E756" s="18" t="n">
        <x:f>F756-F755</x:f>
        <x:v>5</x:v>
      </x:c>
      <x:c r="F756" s="18" t="n">
        <x:f>ACE_Input!D36</x:f>
        <x:v>283</x:v>
      </x:c>
      <x:c r="G756" s="18" t="n">
        <x:f>MOD(Settings!$B$17*(G755),Settings!$B$18)</x:f>
        <x:v>1682867950</x:v>
      </x:c>
      <x:c r="H756" s="18" t="n">
        <x:f>MAX(G756,1)/Settings!$B$18</x:f>
        <x:v>0.78364645633085</x:v>
      </x:c>
      <x:c r="I756" s="18" t="n">
        <x:f>-ACE_Input!W36*LN(H756)</x:f>
        <x:v>0.9751892355887887</x:v>
      </x:c>
      <x:c r="J756" s="18" t="n">
        <x:f>-ACE_Input!X36*LN(H756)</x:f>
        <x:v>2.925567706766366</x:v>
      </x:c>
      <x:c r="K756" s="18" t="n">
        <x:f>ACE_Input!U36</x:f>
        <x:v>300</x:v>
      </x:c>
      <x:c r="L756" s="18" t="n">
        <x:f>K756*ACE_Input!V36</x:f>
        <x:v>75</x:v>
      </x:c>
    </x:row>
    <x:row r="757">
      <x:c r="A757" t="n">
        <x:f>7</x:f>
        <x:v>7</x:v>
      </x:c>
      <x:c r="B757" t="n">
        <x:f>ACE_Input!A37</x:f>
        <x:v>32</x:v>
      </x:c>
      <x:c r="C757" s="18" t="n">
        <x:f>MOD(Settings!$B$17*(C756),Settings!$B$18)</x:f>
        <x:v>1548502602</x:v>
      </x:c>
      <x:c r="D757" s="18" t="n">
        <x:f>MAX(C757,1)/Settings!$B$18</x:f>
        <x:v>0.7210777153824818</x:v>
      </x:c>
      <x:c r="E757" s="18" t="n">
        <x:f>F757-F756</x:f>
        <x:v>5</x:v>
      </x:c>
      <x:c r="F757" s="18" t="n">
        <x:f>ACE_Input!D37</x:f>
        <x:v>288</x:v>
      </x:c>
      <x:c r="G757" s="18" t="n">
        <x:f>MOD(Settings!$B$17*(G756),Settings!$B$18)</x:f>
        <x:v>1602004660</x:v>
      </x:c>
      <x:c r="H757" s="18" t="n">
        <x:f>MAX(G757,1)/Settings!$B$18</x:f>
        <x:v>0.7459915525959765</x:v>
      </x:c>
      <x:c r="I757" s="18" t="n">
        <x:f>-ACE_Input!W37*LN(H757)</x:f>
        <x:v>1.1721640097615014</x:v>
      </x:c>
      <x:c r="J757" s="18" t="n">
        <x:f>-ACE_Input!X37*LN(H757)</x:f>
        <x:v>3.516492029284504</x:v>
      </x:c>
      <x:c r="K757" s="18" t="n">
        <x:f>ACE_Input!U37</x:f>
        <x:v>300</x:v>
      </x:c>
      <x:c r="L757" s="18" t="n">
        <x:f>K757*ACE_Input!V37</x:f>
        <x:v>75</x:v>
      </x:c>
    </x:row>
    <x:row r="758">
      <x:c r="A758" t="n">
        <x:f>7</x:f>
        <x:v>7</x:v>
      </x:c>
      <x:c r="B758" t="n">
        <x:f>ACE_Input!A38</x:f>
        <x:v>33</x:v>
      </x:c>
      <x:c r="C758" s="18" t="n">
        <x:f>MOD(Settings!$B$17*(C757),Settings!$B$18)</x:f>
        <x:v>328913821</x:v>
      </x:c>
      <x:c r="D758" s="18" t="n">
        <x:f>MAX(C758,1)/Settings!$B$18</x:f>
        <x:v>0.15316243337148913</x:v>
      </x:c>
      <x:c r="E758" s="18" t="n">
        <x:f>F758-F757</x:f>
        <x:v>5</x:v>
      </x:c>
      <x:c r="F758" s="18" t="n">
        <x:f>ACE_Input!D38</x:f>
        <x:v>293</x:v>
      </x:c>
      <x:c r="G758" s="18" t="n">
        <x:f>MOD(Settings!$B$17*(G757),Settings!$B$18)</x:f>
        <x:v>1889838181</x:v>
      </x:c>
      <x:c r="H758" s="18" t="n">
        <x:f>MAX(G758,1)/Settings!$B$18</x:f>
        <x:v>0.8800244805775697</x:v>
      </x:c>
      <x:c r="I758" s="18" t="n">
        <x:f>-ACE_Input!W38*LN(H758)</x:f>
        <x:v>0.511222212234697</x:v>
      </x:c>
      <x:c r="J758" s="18" t="n">
        <x:f>-ACE_Input!X38*LN(H758)</x:f>
        <x:v>1.533666636704091</x:v>
      </x:c>
      <x:c r="K758" s="18" t="n">
        <x:f>ACE_Input!U38</x:f>
        <x:v>300</x:v>
      </x:c>
      <x:c r="L758" s="18" t="n">
        <x:f>K758*ACE_Input!V38</x:f>
        <x:v>75</x:v>
      </x:c>
    </x:row>
    <x:row r="759">
      <x:c r="A759" t="n">
        <x:f>7</x:f>
        <x:v>7</x:v>
      </x:c>
      <x:c r="B759" t="n">
        <x:f>ACE_Input!A39</x:f>
        <x:v>34</x:v>
      </x:c>
      <x:c r="C759" s="18" t="n">
        <x:f>MOD(Settings!$B$17*(C758),Settings!$B$18)</x:f>
        <x:v>431682169</x:v>
      </x:c>
      <x:c r="D759" s="18" t="n">
        <x:f>MAX(C759,1)/Settings!$B$18</x:f>
        <x:v>0.2010176746179432</x:v>
      </x:c>
      <x:c r="E759" s="18" t="n">
        <x:f>F759-F758</x:f>
        <x:v>5</x:v>
      </x:c>
      <x:c r="F759" s="18" t="n">
        <x:f>ACE_Input!D39</x:f>
        <x:v>298</x:v>
      </x:c>
      <x:c r="G759" s="18" t="n">
        <x:f>MOD(Settings!$B$17*(G758),Settings!$B$18)</x:f>
        <x:v>1227168937</x:v>
      </x:c>
      <x:c r="H759" s="18" t="n">
        <x:f>MAX(G759,1)/Settings!$B$18</x:f>
        <x:v>0.5714450672135898</x:v>
      </x:c>
      <x:c r="I759" s="18" t="n">
        <x:f>-ACE_Input!W39*LN(H759)</x:f>
        <x:v>2.2383476829132096</x:v>
      </x:c>
      <x:c r="J759" s="18" t="n">
        <x:f>-ACE_Input!X39*LN(H759)</x:f>
        <x:v>6.715043048739629</x:v>
      </x:c>
      <x:c r="K759" s="18" t="n">
        <x:f>ACE_Input!U39</x:f>
        <x:v>300</x:v>
      </x:c>
      <x:c r="L759" s="18" t="n">
        <x:f>K759*ACE_Input!V39</x:f>
        <x:v>75</x:v>
      </x:c>
    </x:row>
    <x:row r="760">
      <x:c r="A760" t="n">
        <x:f>7</x:f>
        <x:v>7</x:v>
      </x:c>
      <x:c r="B760" t="n">
        <x:f>ACE_Input!A40</x:f>
        <x:v>35</x:v>
      </x:c>
      <x:c r="C760" s="18" t="n">
        <x:f>MOD(Settings!$B$17*(C759),Settings!$B$18)</x:f>
        <x:v>1082454817</x:v>
      </x:c>
      <x:c r="D760" s="18" t="n">
        <x:f>MAX(C760,1)/Settings!$B$18</x:f>
        <x:v>0.5040573037714033</x:v>
      </x:c>
      <x:c r="E760" s="18" t="n">
        <x:f>F760-F759</x:f>
        <x:v>5</x:v>
      </x:c>
      <x:c r="F760" s="18" t="n">
        <x:f>ACE_Input!D40</x:f>
        <x:v>303</x:v>
      </x:c>
      <x:c r="G760" s="18" t="n">
        <x:f>MOD(Settings!$B$17*(G759),Settings!$B$18)</x:f>
        <x:v>595378371</x:v>
      </x:c>
      <x:c r="H760" s="18" t="n">
        <x:f>MAX(G760,1)/Settings!$B$18</x:f>
        <x:v>0.2772446588041469</x:v>
      </x:c>
      <x:c r="I760" s="18" t="n">
        <x:f>-ACE_Input!W40*LN(H760)</x:f>
        <x:v>5.131419671382514</x:v>
      </x:c>
      <x:c r="J760" s="18" t="n">
        <x:f>-ACE_Input!X40*LN(H760)</x:f>
        <x:v>15.394259014147543</x:v>
      </x:c>
      <x:c r="K760" s="18" t="n">
        <x:f>ACE_Input!U40</x:f>
        <x:v>300</x:v>
      </x:c>
      <x:c r="L760" s="18" t="n">
        <x:f>K760*ACE_Input!V40</x:f>
        <x:v>75</x:v>
      </x:c>
    </x:row>
    <x:row r="761">
      <x:c r="A761" t="n">
        <x:f>7</x:f>
        <x:v>7</x:v>
      </x:c>
      <x:c r="B761" t="n">
        <x:f>ACE_Input!A41</x:f>
        <x:v>36</x:v>
      </x:c>
      <x:c r="C761" s="18" t="n">
        <x:f>MOD(Settings!$B$17*(C760),Settings!$B$18)</x:f>
        <x:v>1484135582</x:v>
      </x:c>
      <x:c r="D761" s="18" t="n">
        <x:f>MAX(C761,1)/Settings!$B$18</x:f>
        <x:v>0.6911044859751614</x:v>
      </x:c>
      <x:c r="E761" s="18" t="n">
        <x:f>F761-F760</x:f>
        <x:v>5</x:v>
      </x:c>
      <x:c r="F761" s="18" t="n">
        <x:f>ACE_Input!D41</x:f>
        <x:v>308</x:v>
      </x:c>
      <x:c r="G761" s="18" t="n">
        <x:f>MOD(Settings!$B$17*(G760),Settings!$B$18)</x:f>
        <x:v>1397970024</x:v>
      </x:c>
      <x:c r="H761" s="18" t="n">
        <x:f>MAX(G761,1)/Settings!$B$18</x:f>
        <x:v>0.6509805212966076</x:v>
      </x:c>
      <x:c r="I761" s="18" t="n">
        <x:f>-ACE_Input!W41*LN(H761)</x:f>
        <x:v>1.717102233698335</x:v>
      </x:c>
      <x:c r="J761" s="18" t="n">
        <x:f>-ACE_Input!X41*LN(H761)</x:f>
        <x:v>5.151306701095005</x:v>
      </x:c>
      <x:c r="K761" s="18" t="n">
        <x:f>ACE_Input!U41</x:f>
        <x:v>300</x:v>
      </x:c>
      <x:c r="L761" s="18" t="n">
        <x:f>K761*ACE_Input!V41</x:f>
        <x:v>75</x:v>
      </x:c>
    </x:row>
    <x:row r="762">
      <x:c r="A762" t="n">
        <x:f>7</x:f>
        <x:v>7</x:v>
      </x:c>
      <x:c r="B762" t="n">
        <x:f>ACE_Input!A42</x:f>
        <x:v>37</x:v>
      </x:c>
      <x:c r="C762" s="18" t="n">
        <x:f>MOD(Settings!$B$17*(C761),Settings!$B$18)</x:f>
        <x:v>844166769</x:v>
      </x:c>
      <x:c r="D762" s="18" t="n">
        <x:f>MAX(C762,1)/Settings!$B$18</x:f>
        <x:v>0.3930957845380044</x:v>
      </x:c>
      <x:c r="E762" s="18" t="n">
        <x:f>F762-F761</x:f>
        <x:v>5</x:v>
      </x:c>
      <x:c r="F762" s="18" t="n">
        <x:f>ACE_Input!D42</x:f>
        <x:v>313</x:v>
      </x:c>
      <x:c r="G762" s="18" t="n">
        <x:f>MOD(Settings!$B$17*(G761),Settings!$B$18)</x:f>
        <x:v>63611541</x:v>
      </x:c>
      <x:c r="H762" s="18" t="n">
        <x:f>MAX(G762,1)/Settings!$B$18</x:f>
        <x:v>0.02962143208348259</x:v>
      </x:c>
      <x:c r="I762" s="18" t="n">
        <x:f>-ACE_Input!W42*LN(H762)</x:f>
        <x:v>14.077028491121707</x:v>
      </x:c>
      <x:c r="J762" s="18" t="n">
        <x:f>-ACE_Input!X42*LN(H762)</x:f>
        <x:v>42.23108547336512</x:v>
      </x:c>
      <x:c r="K762" s="18" t="n">
        <x:f>ACE_Input!U42</x:f>
        <x:v>300</x:v>
      </x:c>
      <x:c r="L762" s="18" t="n">
        <x:f>K762*ACE_Input!V42</x:f>
        <x:v>75</x:v>
      </x:c>
    </x:row>
    <x:row r="763">
      <x:c r="A763" t="n">
        <x:f>7</x:f>
        <x:v>7</x:v>
      </x:c>
      <x:c r="B763" t="n">
        <x:f>ACE_Input!A43</x:f>
        <x:v>38</x:v>
      </x:c>
      <x:c r="C763" s="18" t="n">
        <x:f>MOD(Settings!$B$17*(C762),Settings!$B$18)</x:f>
        <x:v>1633914501</x:v>
      </x:c>
      <x:c r="D763" s="18" t="n">
        <x:f>MAX(C763,1)/Settings!$B$18</x:f>
        <x:v>0.7608507302407411</x:v>
      </x:c>
      <x:c r="E763" s="18" t="n">
        <x:f>F763-F762</x:f>
        <x:v>5</x:v>
      </x:c>
      <x:c r="F763" s="18" t="n">
        <x:f>ACE_Input!D43</x:f>
        <x:v>318</x:v>
      </x:c>
      <x:c r="G763" s="18" t="n">
        <x:f>MOD(Settings!$B$17*(G762),Settings!$B$18)</x:f>
        <x:v>1819797028</x:v>
      </x:c>
      <x:c r="H763" s="18" t="n">
        <x:f>MAX(G763,1)/Settings!$B$18</x:f>
        <x:v>0.8474090270918836</x:v>
      </x:c>
      <x:c r="I763" s="18" t="n">
        <x:f>-ACE_Input!W43*LN(H763)</x:f>
        <x:v>0.6622871526144479</x:v>
      </x:c>
      <x:c r="J763" s="18" t="n">
        <x:f>-ACE_Input!X43*LN(H763)</x:f>
        <x:v>1.986861457843344</x:v>
      </x:c>
      <x:c r="K763" s="18" t="n">
        <x:f>ACE_Input!U43</x:f>
        <x:v>300</x:v>
      </x:c>
      <x:c r="L763" s="18" t="n">
        <x:f>K763*ACE_Input!V43</x:f>
        <x:v>75</x:v>
      </x:c>
    </x:row>
    <x:row r="764">
      <x:c r="A764" t="n">
        <x:f>7</x:f>
        <x:v>7</x:v>
      </x:c>
      <x:c r="B764" t="n">
        <x:f>ACE_Input!A44</x:f>
        <x:v>39</x:v>
      </x:c>
      <x:c r="C764" s="18" t="n">
        <x:f>MOD(Settings!$B$17*(C763),Settings!$B$18)</x:f>
        <x:v>1327624118</x:v>
      </x:c>
      <x:c r="D764" s="18" t="n">
        <x:f>MAX(C764,1)/Settings!$B$18</x:f>
        <x:v>0.6182231561365645</x:v>
      </x:c>
      <x:c r="E764" s="18" t="n">
        <x:f>F764-F763</x:f>
        <x:v>5</x:v>
      </x:c>
      <x:c r="F764" s="18" t="n">
        <x:f>ACE_Input!D44</x:f>
        <x:v>323</x:v>
      </x:c>
      <x:c r="G764" s="18" t="n">
        <x:f>MOD(Settings!$B$17*(G763),Settings!$B$18)</x:f>
        <x:v>866549022</x:v>
      </x:c>
      <x:c r="H764" s="18" t="n">
        <x:f>MAX(G764,1)/Settings!$B$18</x:f>
        <x:v>0.4035183332876853</x:v>
      </x:c>
      <x:c r="I764" s="18" t="n">
        <x:f>-ACE_Input!W44*LN(H764)</x:f>
        <x:v>3.6301334265883565</x:v>
      </x:c>
      <x:c r="J764" s="18" t="n">
        <x:f>-ACE_Input!X44*LN(H764)</x:f>
        <x:v>10.89040027976507</x:v>
      </x:c>
      <x:c r="K764" s="18" t="n">
        <x:f>ACE_Input!U44</x:f>
        <x:v>300</x:v>
      </x:c>
      <x:c r="L764" s="18" t="n">
        <x:f>K764*ACE_Input!V44</x:f>
        <x:v>75</x:v>
      </x:c>
    </x:row>
    <x:row r="765">
      <x:c r="A765" t="n">
        <x:f>7</x:f>
        <x:v>7</x:v>
      </x:c>
      <x:c r="B765" t="n">
        <x:f>ACE_Input!A45</x:f>
        <x:v>40</x:v>
      </x:c>
      <x:c r="C765" s="18" t="n">
        <x:f>MOD(Settings!$B$17*(C764),Settings!$B$18)</x:f>
        <x:v>1023458896</x:v>
      </x:c>
      <x:c r="D765" s="18" t="n">
        <x:f>MAX(C765,1)/Settings!$B$18</x:f>
        <x:v>0.4765851872398449</x:v>
      </x:c>
      <x:c r="E765" s="18" t="n">
        <x:f>F765-F764</x:f>
        <x:v>5</x:v>
      </x:c>
      <x:c r="F765" s="18" t="n">
        <x:f>ACE_Input!D45</x:f>
        <x:v>328</x:v>
      </x:c>
      <x:c r="G765" s="18" t="n">
        <x:f>MOD(Settings!$B$17*(G764),Settings!$B$18)</x:f>
        <x:v>2002802447</x:v>
      </x:c>
      <x:c r="H765" s="18" t="n">
        <x:f>MAX(G765,1)/Settings!$B$18</x:f>
        <x:v>0.9326275661273988</x:v>
      </x:c>
      <x:c r="I765" s="18" t="n">
        <x:f>-ACE_Input!W45*LN(H765)</x:f>
        <x:v>0.2789973467353245</x:v>
      </x:c>
      <x:c r="J765" s="18" t="n">
        <x:f>-ACE_Input!X45*LN(H765)</x:f>
        <x:v>0.8369920402059735</x:v>
      </x:c>
      <x:c r="K765" s="18" t="n">
        <x:f>ACE_Input!U45</x:f>
        <x:v>300</x:v>
      </x:c>
      <x:c r="L765" s="18" t="n">
        <x:f>K765*ACE_Input!V45</x:f>
        <x:v>75</x:v>
      </x:c>
    </x:row>
    <x:row r="766">
      <x:c r="A766" t="n">
        <x:f>7</x:f>
        <x:v>7</x:v>
      </x:c>
      <x:c r="B766" t="n">
        <x:f>ACE_Input!A46</x:f>
        <x:v>41</x:v>
      </x:c>
      <x:c r="C766" s="18" t="n">
        <x:f>MOD(Settings!$B$17*(C765),Settings!$B$18)</x:f>
        <x:v>2077136249</x:v>
      </x:c>
      <x:c r="D766" s="18" t="n">
        <x:f>MAX(C766,1)/Settings!$B$18</x:f>
        <x:v>0.967241940073316</x:v>
      </x:c>
      <x:c r="E766" s="18" t="n">
        <x:f>F766-F765</x:f>
        <x:v>5</x:v>
      </x:c>
      <x:c r="F766" s="18" t="n">
        <x:f>ACE_Input!D46</x:f>
        <x:v>333</x:v>
      </x:c>
      <x:c r="G766" s="18" t="n">
        <x:f>MOD(Settings!$B$17*(G765),Settings!$B$18)</x:f>
        <x:v>1442043651</x:v>
      </x:c>
      <x:c r="H766" s="18" t="n">
        <x:f>MAX(G766,1)/Settings!$B$18</x:f>
        <x:v>0.6715039031913057</x:v>
      </x:c>
      <x:c r="I766" s="18" t="n">
        <x:f>-ACE_Input!W46*LN(H766)</x:f>
        <x:v>1.5929418015618315</x:v>
      </x:c>
      <x:c r="J766" s="18" t="n">
        <x:f>-ACE_Input!X46*LN(H766)</x:f>
        <x:v>4.778825404685494</x:v>
      </x:c>
      <x:c r="K766" s="18" t="n">
        <x:f>ACE_Input!U46</x:f>
        <x:v>300</x:v>
      </x:c>
      <x:c r="L766" s="18" t="n">
        <x:f>K766*ACE_Input!V46</x:f>
        <x:v>75</x:v>
      </x:c>
    </x:row>
    <x:row r="767">
      <x:c r="A767" t="n">
        <x:f>7</x:f>
        <x:v>7</x:v>
      </x:c>
      <x:c r="B767" t="n">
        <x:f>ACE_Input!A47</x:f>
        <x:v>42</x:v>
      </x:c>
      <x:c r="C767" s="18" t="n">
        <x:f>MOD(Settings!$B$17*(C766),Settings!$B$18)</x:f>
        <x:v>934771311</x:v>
      </x:c>
      <x:c r="D767" s="18" t="n">
        <x:f>MAX(C767,1)/Settings!$B$18</x:f>
        <x:v>0.4352868122212993</x:v>
      </x:c>
      <x:c r="E767" s="18" t="n">
        <x:f>F767-F766</x:f>
        <x:v>5</x:v>
      </x:c>
      <x:c r="F767" s="18" t="n">
        <x:f>ACE_Input!D47</x:f>
        <x:v>338</x:v>
      </x:c>
      <x:c r="G767" s="18" t="n">
        <x:f>MOD(Settings!$B$17*(G766),Settings!$B$18)</x:f>
        <x:v>2074685962</x:v>
      </x:c>
      <x:c r="H767" s="18" t="n">
        <x:f>MAX(G767,1)/Settings!$B$18</x:f>
        <x:v>0.9661009362740912</x:v>
      </x:c>
      <x:c r="I767" s="18" t="n">
        <x:f>-ACE_Input!W47*LN(H767)</x:f>
        <x:v>0.13794784532651524</x:v>
      </x:c>
      <x:c r="J767" s="18" t="n">
        <x:f>-ACE_Input!X47*LN(H767)</x:f>
        <x:v>0.4138435359795457</x:v>
      </x:c>
      <x:c r="K767" s="18" t="n">
        <x:f>ACE_Input!U47</x:f>
        <x:v>300</x:v>
      </x:c>
      <x:c r="L767" s="18" t="n">
        <x:f>K767*ACE_Input!V47</x:f>
        <x:v>75</x:v>
      </x:c>
    </x:row>
    <x:row r="768">
      <x:c r="A768" t="n">
        <x:f>7</x:f>
        <x:v>7</x:v>
      </x:c>
      <x:c r="B768" t="n">
        <x:f>ACE_Input!A48</x:f>
        <x:v>43</x:v>
      </x:c>
      <x:c r="C768" s="18" t="n">
        <x:f>MOD(Settings!$B$17*(C767),Settings!$B$18)</x:f>
        <x:v>1858546172</x:v>
      </x:c>
      <x:c r="D768" s="18" t="n">
        <x:f>MAX(C768,1)/Settings!$B$18</x:f>
        <x:v>0.8654530033773989</x:v>
      </x:c>
      <x:c r="E768" s="18" t="n">
        <x:f>F768-F767</x:f>
        <x:v>5</x:v>
      </x:c>
      <x:c r="F768" s="18" t="n">
        <x:f>ACE_Input!D48</x:f>
        <x:v>343</x:v>
      </x:c>
      <x:c r="G768" s="18" t="n">
        <x:f>MOD(Settings!$B$17*(G767),Settings!$B$18)</x:f>
        <x:v>554986995</x:v>
      </x:c>
      <x:c r="H768" s="18" t="n">
        <x:f>MAX(G768,1)/Settings!$B$18</x:f>
        <x:v>0.2584359586510975</x:v>
      </x:c>
      <x:c r="I768" s="18" t="n">
        <x:f>-ACE_Input!W48*LN(H768)</x:f>
        <x:v>5.412429431555643</x:v>
      </x:c>
      <x:c r="J768" s="18" t="n">
        <x:f>-ACE_Input!X48*LN(H768)</x:f>
        <x:v>16.23728829466693</x:v>
      </x:c>
      <x:c r="K768" s="18" t="n">
        <x:f>ACE_Input!U48</x:f>
        <x:v>300</x:v>
      </x:c>
      <x:c r="L768" s="18" t="n">
        <x:f>K768*ACE_Input!V48</x:f>
        <x:v>75</x:v>
      </x:c>
    </x:row>
    <x:row r="769">
      <x:c r="A769" t="n">
        <x:f>7</x:f>
        <x:v>7</x:v>
      </x:c>
      <x:c r="B769" t="n">
        <x:f>ACE_Input!A49</x:f>
        <x:v>44</x:v>
      </x:c>
      <x:c r="C769" s="18" t="n">
        <x:f>MOD(Settings!$B$17*(C768),Settings!$B$18)</x:f>
        <x:v>1435867189</x:v>
      </x:c>
      <x:c r="D769" s="18" t="n">
        <x:f>MAX(C769,1)/Settings!$B$18</x:f>
        <x:v>0.668627763944039</x:v>
      </x:c>
      <x:c r="E769" s="18" t="n">
        <x:f>F769-F768</x:f>
        <x:v>5</x:v>
      </x:c>
      <x:c r="F769" s="18" t="n">
        <x:f>ACE_Input!D49</x:f>
        <x:v>348</x:v>
      </x:c>
      <x:c r="G769" s="18" t="n">
        <x:f>MOD(Settings!$B$17*(G768),Settings!$B$18)</x:f>
        <x:v>1144946044</x:v>
      </x:c>
      <x:c r="H769" s="18" t="n">
        <x:f>MAX(G769,1)/Settings!$B$18</x:f>
        <x:v>0.5331570489952141</x:v>
      </x:c>
      <x:c r="I769" s="18" t="n">
        <x:f>-ACE_Input!W49*LN(H769)</x:f>
        <x:v>2.5157569887778566</x:v>
      </x:c>
      <x:c r="J769" s="18" t="n">
        <x:f>-ACE_Input!X49*LN(H769)</x:f>
        <x:v>7.54727096633357</x:v>
      </x:c>
      <x:c r="K769" s="18" t="n">
        <x:f>ACE_Input!U49</x:f>
        <x:v>300</x:v>
      </x:c>
      <x:c r="L769" s="18" t="n">
        <x:f>K769*ACE_Input!V49</x:f>
        <x:v>75</x:v>
      </x:c>
    </x:row>
    <x:row r="770">
      <x:c r="A770" t="n">
        <x:f>7</x:f>
        <x:v>7</x:v>
      </x:c>
      <x:c r="B770" t="n">
        <x:f>ACE_Input!A50</x:f>
        <x:v>45</x:v>
      </x:c>
      <x:c r="C770" s="18" t="n">
        <x:f>MOD(Settings!$B$17*(C769),Settings!$B$18)</x:f>
        <x:v>1346104184</x:v>
      </x:c>
      <x:c r="D770" s="18" t="n">
        <x:f>MAX(C770,1)/Settings!$B$18</x:f>
        <x:v>0.6268286074636638</x:v>
      </x:c>
      <x:c r="E770" s="18" t="n">
        <x:f>F770-F769</x:f>
        <x:v>6</x:v>
      </x:c>
      <x:c r="F770" s="18" t="n">
        <x:f>ACE_Input!D50</x:f>
        <x:v>354</x:v>
      </x:c>
      <x:c r="G770" s="18" t="n">
        <x:f>MOD(Settings!$B$17*(G769),Settings!$B$18)</x:f>
        <x:v>1654684388</x:v>
      </x:c>
      <x:c r="H770" s="18" t="n">
        <x:f>MAX(G770,1)/Settings!$B$18</x:f>
        <x:v>0.7705224625629011</x:v>
      </x:c>
      <x:c r="I770" s="18" t="n">
        <x:f>-ACE_Input!W50*LN(H770)</x:f>
        <x:v>1.04274588567188</x:v>
      </x:c>
      <x:c r="J770" s="18" t="n">
        <x:f>-ACE_Input!X50*LN(H770)</x:f>
        <x:v>3.1282376570156405</x:v>
      </x:c>
      <x:c r="K770" s="18" t="n">
        <x:f>ACE_Input!U50</x:f>
        <x:v>300</x:v>
      </x:c>
      <x:c r="L770" s="18" t="n">
        <x:f>K770*ACE_Input!V50</x:f>
        <x:v>75</x:v>
      </x:c>
    </x:row>
    <x:row r="771">
      <x:c r="A771" t="n">
        <x:f>7</x:f>
        <x:v>7</x:v>
      </x:c>
      <x:c r="B771" t="n">
        <x:f>ACE_Input!A51</x:f>
        <x:v>46</x:v>
      </x:c>
      <x:c r="C771" s="18" t="n">
        <x:f>MOD(Settings!$B$17*(C770),Settings!$B$18)</x:f>
        <x:v>232799343</x:v>
      </x:c>
      <x:c r="D771" s="18" t="n">
        <x:f>MAX(C771,1)/Settings!$B$18</x:f>
        <x:v>0.10840564179625625</x:v>
      </x:c>
      <x:c r="E771" s="18" t="n">
        <x:f>F771-F770</x:f>
        <x:v>5</x:v>
      </x:c>
      <x:c r="F771" s="18" t="n">
        <x:f>ACE_Input!D51</x:f>
        <x:v>359</x:v>
      </x:c>
      <x:c r="G771" s="18" t="n">
        <x:f>MOD(Settings!$B$17*(G770),Settings!$B$18)</x:f>
        <x:v>367280466</x:v>
      </x:c>
      <x:c r="H771" s="18" t="n">
        <x:f>MAX(G771,1)/Settings!$B$18</x:f>
        <x:v>0.17102829468018763</x:v>
      </x:c>
      <x:c r="I771" s="18" t="n">
        <x:f>-ACE_Input!W51*LN(H771)</x:f>
        <x:v>7.063705080805803</x:v>
      </x:c>
      <x:c r="J771" s="18" t="n">
        <x:f>-ACE_Input!X51*LN(H771)</x:f>
        <x:v>21.191115242417407</x:v>
      </x:c>
      <x:c r="K771" s="18" t="n">
        <x:f>ACE_Input!U51</x:f>
        <x:v>300</x:v>
      </x:c>
      <x:c r="L771" s="18" t="n">
        <x:f>K771*ACE_Input!V51</x:f>
        <x:v>75</x:v>
      </x:c>
    </x:row>
    <x:row r="772">
      <x:c r="A772" t="n">
        <x:f>7</x:f>
        <x:v>7</x:v>
      </x:c>
      <x:c r="B772" t="n">
        <x:f>ACE_Input!A52</x:f>
        <x:v>47</x:v>
      </x:c>
      <x:c r="C772" s="18" t="n">
        <x:f>MOD(Settings!$B$17*(C771),Settings!$B$18)</x:f>
        <x:v>2090836614</x:v>
      </x:c>
      <x:c r="D772" s="18" t="n">
        <x:f>MAX(C772,1)/Settings!$B$18</x:f>
        <x:v>0.9736216696787726</x:v>
      </x:c>
      <x:c r="E772" s="18" t="n">
        <x:f>F772-F771</x:f>
        <x:v>5</x:v>
      </x:c>
      <x:c r="F772" s="18" t="n">
        <x:f>ACE_Input!D52</x:f>
        <x:v>364</x:v>
      </x:c>
      <x:c r="G772" s="18" t="n">
        <x:f>MOD(Settings!$B$17*(G771),Settings!$B$18)</x:f>
        <x:v>1014790584</x:v>
      </x:c>
      <x:c r="H772" s="18" t="n">
        <x:f>MAX(G772,1)/Settings!$B$18</x:f>
        <x:v>0.47254868991326016</x:v>
      </x:c>
      <x:c r="I772" s="18" t="n">
        <x:f>-ACE_Input!W52*LN(H772)</x:f>
        <x:v>2.9984579596875625</x:v>
      </x:c>
      <x:c r="J772" s="18" t="n">
        <x:f>-ACE_Input!X52*LN(H772)</x:f>
        <x:v>8.995373879062686</x:v>
      </x:c>
      <x:c r="K772" s="18" t="n">
        <x:f>ACE_Input!U52</x:f>
        <x:v>300</x:v>
      </x:c>
      <x:c r="L772" s="18" t="n">
        <x:f>K772*ACE_Input!V52</x:f>
        <x:v>75</x:v>
      </x:c>
    </x:row>
    <x:row r="773">
      <x:c r="A773" t="n">
        <x:f>7</x:f>
        <x:v>7</x:v>
      </x:c>
      <x:c r="B773" t="n">
        <x:f>ACE_Input!A53</x:f>
        <x:v>48</x:v>
      </x:c>
      <x:c r="C773" s="18" t="n">
        <x:f>MOD(Settings!$B$17*(C772),Settings!$B$18)</x:f>
        <x:v>1416055637</x:v>
      </x:c>
      <x:c r="D773" s="18" t="n">
        <x:f>MAX(C773,1)/Settings!$B$18</x:f>
        <x:v>0.6594022911318589</x:v>
      </x:c>
      <x:c r="E773" s="18" t="n">
        <x:f>F773-F772</x:f>
        <x:v>5</x:v>
      </x:c>
      <x:c r="F773" s="18" t="n">
        <x:f>ACE_Input!D53</x:f>
        <x:v>369</x:v>
      </x:c>
      <x:c r="G773" s="18" t="n">
        <x:f>MOD(Settings!$B$17*(G772),Settings!$B$18)</x:f>
        <x:v>270220814</x:v>
      </x:c>
      <x:c r="H773" s="18" t="n">
        <x:f>MAX(G773,1)/Settings!$B$18</x:f>
        <x:v>0.12583137216317997</x:v>
      </x:c>
      <x:c r="I773" s="18" t="n">
        <x:f>-ACE_Input!W53*LN(H773)</x:f>
        <x:v>8.291250338163177</x:v>
      </x:c>
      <x:c r="J773" s="18" t="n">
        <x:f>-ACE_Input!X53*LN(H773)</x:f>
        <x:v>24.87375101448953</x:v>
      </x:c>
      <x:c r="K773" s="18" t="n">
        <x:f>ACE_Input!U53</x:f>
        <x:v>300</x:v>
      </x:c>
      <x:c r="L773" s="18" t="n">
        <x:f>K773*ACE_Input!V53</x:f>
        <x:v>75</x:v>
      </x:c>
    </x:row>
    <x:row r="774">
      <x:c r="A774" t="n">
        <x:f>7</x:f>
        <x:v>7</x:v>
      </x:c>
      <x:c r="B774" t="n">
        <x:f>ACE_Input!A54</x:f>
        <x:v>49</x:v>
      </x:c>
      <x:c r="C774" s="18" t="n">
        <x:f>MOD(Settings!$B$17*(C773),Settings!$B$18)</x:f>
        <x:v>1233315005</x:v>
      </x:c>
      <x:c r="D774" s="18" t="n">
        <x:f>MAX(C774,1)/Settings!$B$18</x:f>
        <x:v>0.5743070531516834</x:v>
      </x:c>
      <x:c r="E774" s="18" t="n">
        <x:f>F774-F773</x:f>
        <x:v>5</x:v>
      </x:c>
      <x:c r="F774" s="18" t="n">
        <x:f>ACE_Input!D54</x:f>
        <x:v>374</x:v>
      </x:c>
      <x:c r="G774" s="18" t="n">
        <x:f>MOD(Settings!$B$17*(G773),Settings!$B$18)</x:f>
        <x:v>1820791140</x:v>
      </x:c>
      <x:c r="H774" s="18" t="n">
        <x:f>MAX(G774,1)/Settings!$B$18</x:f>
        <x:v>0.8478719465657473</x:v>
      </x:c>
      <x:c r="I774" s="18" t="n">
        <x:f>-ACE_Input!W54*LN(H774)</x:f>
        <x:v>0.6601026440046659</x:v>
      </x:c>
      <x:c r="J774" s="18" t="n">
        <x:f>-ACE_Input!X54*LN(H774)</x:f>
        <x:v>1.9803079320139978</x:v>
      </x:c>
      <x:c r="K774" s="18" t="n">
        <x:f>ACE_Input!U54</x:f>
        <x:v>300</x:v>
      </x:c>
      <x:c r="L774" s="18" t="n">
        <x:f>K774*ACE_Input!V54</x:f>
        <x:v>75</x:v>
      </x:c>
    </x:row>
    <x:row r="775">
      <x:c r="A775" t="n">
        <x:f>7</x:f>
        <x:v>7</x:v>
      </x:c>
      <x:c r="B775" t="n">
        <x:f>ACE_Input!A55</x:f>
        <x:v>50</x:v>
      </x:c>
      <x:c r="C775" s="18" t="n">
        <x:f>MOD(Settings!$B$17*(C774),Settings!$B$18)</x:f>
        <x:v>813128191</x:v>
      </x:c>
      <x:c r="D775" s="18" t="n">
        <x:f>MAX(C775,1)/Settings!$B$18</x:f>
        <x:v>0.37864232034359235</x:v>
      </x:c>
      <x:c r="E775" s="18" t="n">
        <x:f>F775-F774</x:f>
        <x:v>5</x:v>
      </x:c>
      <x:c r="F775" s="18" t="n">
        <x:f>ACE_Input!D55</x:f>
        <x:v>379</x:v>
      </x:c>
      <x:c r="G775" s="18" t="n">
        <x:f>MOD(Settings!$B$17*(G774),Settings!$B$18)</x:f>
        <x:v>394720230</x:v>
      </x:c>
      <x:c r="H775" s="18" t="n">
        <x:f>MAX(G775,1)/Settings!$B$18</x:f>
        <x:v>0.18380593051379823</x:v>
      </x:c>
      <x:c r="I775" s="18" t="n">
        <x:f>-ACE_Input!W55*LN(H775)</x:f>
        <x:v>6.775499213823856</x:v>
      </x:c>
      <x:c r="J775" s="18" t="n">
        <x:f>-ACE_Input!X55*LN(H775)</x:f>
        <x:v>20.32649764147157</x:v>
      </x:c>
      <x:c r="K775" s="18" t="n">
        <x:f>ACE_Input!U55</x:f>
        <x:v>300</x:v>
      </x:c>
      <x:c r="L775" s="18" t="n">
        <x:f>K775*ACE_Input!V55</x:f>
        <x:v>75</x:v>
      </x:c>
    </x:row>
    <x:row r="776">
      <x:c r="A776" t="n">
        <x:f>7</x:f>
        <x:v>7</x:v>
      </x:c>
      <x:c r="B776" t="n">
        <x:f>ACE_Input!A56</x:f>
        <x:v>51</x:v>
      </x:c>
      <x:c r="C776" s="18" t="n">
        <x:f>MOD(Settings!$B$17*(C775),Settings!$B$18)</x:f>
        <x:v>1807060276</x:v>
      </x:c>
      <x:c r="D776" s="18" t="n">
        <x:f>MAX(C776,1)/Settings!$B$18</x:f>
        <x:v>0.8414780147566824</x:v>
      </x:c>
      <x:c r="E776" s="18" t="n">
        <x:f>F776-F775</x:f>
        <x:v>5</x:v>
      </x:c>
      <x:c r="F776" s="18" t="n">
        <x:f>ACE_Input!D56</x:f>
        <x:v>384</x:v>
      </x:c>
      <x:c r="G776" s="18" t="n">
        <x:f>MOD(Settings!$B$17*(G775),Settings!$B$18)</x:f>
        <x:v>485920027</x:v>
      </x:c>
      <x:c r="H776" s="18" t="n">
        <x:f>MAX(G776,1)/Settings!$B$18</x:f>
        <x:v>0.22627414540679852</x:v>
      </x:c>
      <x:c r="I776" s="18" t="n">
        <x:f>-ACE_Input!W56*LN(H776)</x:f>
        <x:v>5.944031928264921</x:v>
      </x:c>
      <x:c r="J776" s="18" t="n">
        <x:f>-ACE_Input!X56*LN(H776)</x:f>
        <x:v>17.832095784794763</x:v>
      </x:c>
      <x:c r="K776" s="18" t="n">
        <x:f>ACE_Input!U56</x:f>
        <x:v>300</x:v>
      </x:c>
      <x:c r="L776" s="18" t="n">
        <x:f>K776*ACE_Input!V56</x:f>
        <x:v>75</x:v>
      </x:c>
    </x:row>
    <x:row r="777">
      <x:c r="A777" t="n">
        <x:f>7</x:f>
        <x:v>7</x:v>
      </x:c>
      <x:c r="B777" t="n">
        <x:f>ACE_Input!A57</x:f>
        <x:v>52</x:v>
      </x:c>
      <x:c r="C777" s="18" t="n">
        <x:f>MOD(Settings!$B$17*(C776),Settings!$B$18)</x:f>
        <x:v>1548322858</x:v>
      </x:c>
      <x:c r="D777" s="18" t="n">
        <x:f>MAX(C777,1)/Settings!$B$18</x:f>
        <x:v>0.720994015560017</x:v>
      </x:c>
      <x:c r="E777" s="18" t="n">
        <x:f>F777-F776</x:f>
        <x:v>5</x:v>
      </x:c>
      <x:c r="F777" s="18" t="n">
        <x:f>ACE_Input!D57</x:f>
        <x:v>389</x:v>
      </x:c>
      <x:c r="G777" s="18" t="n">
        <x:f>MOD(Settings!$B$17*(G776),Settings!$B$18)</x:f>
        <x:v>2125067895</x:v>
      </x:c>
      <x:c r="H777" s="18" t="n">
        <x:f>MAX(G777,1)/Settings!$B$18</x:f>
        <x:v>0.9895618520628483</x:v>
      </x:c>
      <x:c r="I777" s="18" t="n">
        <x:f>-ACE_Input!W57*LN(H777)</x:f>
        <x:v>0.041972029968103605</x:v>
      </x:c>
      <x:c r="J777" s="18" t="n">
        <x:f>-ACE_Input!X57*LN(H777)</x:f>
        <x:v>0.1259160899043108</x:v>
      </x:c>
      <x:c r="K777" s="18" t="n">
        <x:f>ACE_Input!U57</x:f>
        <x:v>300</x:v>
      </x:c>
      <x:c r="L777" s="18" t="n">
        <x:f>K777*ACE_Input!V57</x:f>
        <x:v>75</x:v>
      </x:c>
    </x:row>
    <x:row r="778">
      <x:c r="A778" t="n">
        <x:f>7</x:f>
        <x:v>7</x:v>
      </x:c>
      <x:c r="B778" t="n">
        <x:f>ACE_Input!A58</x:f>
        <x:v>53</x:v>
      </x:c>
      <x:c r="C778" s="18" t="n">
        <x:f>MOD(Settings!$B$17*(C777),Settings!$B$18)</x:f>
        <x:v>1602923707</x:v>
      </x:c>
      <x:c r="D778" s="18" t="n">
        <x:f>MAX(C778,1)/Settings!$B$18</x:f>
        <x:v>0.7464195172052921</x:v>
      </x:c>
      <x:c r="E778" s="18" t="n">
        <x:f>F778-F777</x:f>
        <x:v>5</x:v>
      </x:c>
      <x:c r="F778" s="18" t="n">
        <x:f>ACE_Input!D58</x:f>
        <x:v>394</x:v>
      </x:c>
      <x:c r="G778" s="18" t="n">
        <x:f>MOD(Settings!$B$17*(G777),Settings!$B$18)</x:f>
        <x:v>1215578008</x:v>
      </x:c>
      <x:c r="H778" s="18" t="n">
        <x:f>MAX(G778,1)/Settings!$B$18</x:f>
        <x:v>0.5660476202918439</x:v>
      </x:c>
      <x:c r="I778" s="18" t="n">
        <x:f>-ACE_Input!W58*LN(H778)</x:f>
        <x:v>2.2763082781073742</x:v>
      </x:c>
      <x:c r="J778" s="18" t="n">
        <x:f>-ACE_Input!X58*LN(H778)</x:f>
        <x:v>6.828924834322123</x:v>
      </x:c>
      <x:c r="K778" s="18" t="n">
        <x:f>ACE_Input!U58</x:f>
        <x:v>300</x:v>
      </x:c>
      <x:c r="L778" s="18" t="n">
        <x:f>K778*ACE_Input!V58</x:f>
        <x:v>75</x:v>
      </x:c>
    </x:row>
    <x:row r="779">
      <x:c r="A779" t="n">
        <x:f>7</x:f>
        <x:v>7</x:v>
      </x:c>
      <x:c r="B779" t="n">
        <x:f>ACE_Input!A59</x:f>
        <x:v>54</x:v>
      </x:c>
      <x:c r="C779" s="18" t="n">
        <x:f>MOD(Settings!$B$17*(C778),Settings!$B$18)</x:f>
        <x:v>156391934</x:v>
      </x:c>
      <x:c r="D779" s="18" t="n">
        <x:f>MAX(C779,1)/Settings!$B$18</x:f>
        <x:v>0.07282566934489909</x:v>
      </x:c>
      <x:c r="E779" s="18" t="n">
        <x:f>F779-F778</x:f>
        <x:v>5</x:v>
      </x:c>
      <x:c r="F779" s="18" t="n">
        <x:f>ACE_Input!D59</x:f>
        <x:v>399</x:v>
      </x:c>
      <x:c r="G779" s="18" t="n">
        <x:f>MOD(Settings!$B$17*(G778),Settings!$B$18)</x:f>
        <x:v>1207646545</x:v>
      </x:c>
      <x:c r="H779" s="18" t="n">
        <x:f>MAX(G779,1)/Settings!$B$18</x:f>
        <x:v>0.5623542450193103</x:v>
      </x:c>
      <x:c r="I779" s="18" t="n">
        <x:f>-ACE_Input!W59*LN(H779)</x:f>
        <x:v>2.302493193786445</x:v>
      </x:c>
      <x:c r="J779" s="18" t="n">
        <x:f>-ACE_Input!X59*LN(H779)</x:f>
        <x:v>6.907479581359334</x:v>
      </x:c>
      <x:c r="K779" s="18" t="n">
        <x:f>ACE_Input!U59</x:f>
        <x:v>300</x:v>
      </x:c>
      <x:c r="L779" s="18" t="n">
        <x:f>K779*ACE_Input!V59</x:f>
        <x:v>75</x:v>
      </x:c>
    </x:row>
    <x:row r="780">
      <x:c r="A780" t="n">
        <x:f>7</x:f>
        <x:v>7</x:v>
      </x:c>
      <x:c r="B780" t="n">
        <x:f>ACE_Input!A60</x:f>
        <x:v>55</x:v>
      </x:c>
      <x:c r="C780" s="18" t="n">
        <x:f>MOD(Settings!$B$17*(C779),Settings!$B$18)</x:f>
        <x:v>2106734457</x:v>
      </x:c>
      <x:c r="D780" s="18" t="n">
        <x:f>MAX(C780,1)/Settings!$B$18</x:f>
        <x:v>0.9810246797190163</x:v>
      </x:c>
      <x:c r="E780" s="18" t="n">
        <x:f>F780-F779</x:f>
        <x:v>5</x:v>
      </x:c>
      <x:c r="F780" s="18" t="n">
        <x:f>ACE_Input!D60</x:f>
        <x:v>404</x:v>
      </x:c>
      <x:c r="G780" s="18" t="n">
        <x:f>MOD(Settings!$B$17*(G779),Settings!$B$18)</x:f>
        <x:v>1047534018</x:v>
      </x:c>
      <x:c r="H780" s="18" t="n">
        <x:f>MAX(G780,1)/Settings!$B$18</x:f>
        <x:v>0.48779603954767625</x:v>
      </x:c>
      <x:c r="I780" s="18" t="n">
        <x:f>-ACE_Input!W60*LN(H780)</x:f>
        <x:v>2.871431648966921</x:v>
      </x:c>
      <x:c r="J780" s="18" t="n">
        <x:f>-ACE_Input!X60*LN(H780)</x:f>
        <x:v>8.614294946900763</x:v>
      </x:c>
      <x:c r="K780" s="18" t="n">
        <x:f>ACE_Input!U60</x:f>
        <x:v>300</x:v>
      </x:c>
      <x:c r="L780" s="18" t="n">
        <x:f>K780*ACE_Input!V60</x:f>
        <x:v>75</x:v>
      </x:c>
    </x:row>
    <x:row r="781">
      <x:c r="A781" t="n">
        <x:f>7</x:f>
        <x:v>7</x:v>
      </x:c>
      <x:c r="B781" t="n">
        <x:f>ACE_Input!A61</x:f>
        <x:v>56</x:v>
      </x:c>
      <x:c r="C781" s="18" t="n">
        <x:f>MOD(Settings!$B$17*(C780),Settings!$B$18)</x:f>
        <x:v>175647063</x:v>
      </x:c>
      <x:c r="D781" s="18" t="n">
        <x:f>MAX(C781,1)/Settings!$B$18</x:f>
        <x:v>0.08179203750649096</x:v>
      </x:c>
      <x:c r="E781" s="18" t="n">
        <x:f>F781-F780</x:f>
        <x:v>5</x:v>
      </x:c>
      <x:c r="F781" s="18" t="n">
        <x:f>ACE_Input!D61</x:f>
        <x:v>409</x:v>
      </x:c>
      <x:c r="G781" s="18" t="n">
        <x:f>MOD(Settings!$B$17*(G780),Settings!$B$18)</x:f>
        <x:v>833302420</x:v>
      </x:c>
      <x:c r="H781" s="18" t="n">
        <x:f>MAX(G781,1)/Settings!$B$18</x:f>
        <x:v>0.3880366777945481</x:v>
      </x:c>
      <x:c r="I781" s="18" t="n">
        <x:f>-ACE_Input!W61*LN(H781)</x:f>
        <x:v>3.7866216537130413</x:v>
      </x:c>
      <x:c r="J781" s="18" t="n">
        <x:f>-ACE_Input!X61*LN(H781)</x:f>
        <x:v>11.359864961139124</x:v>
      </x:c>
      <x:c r="K781" s="18" t="n">
        <x:f>ACE_Input!U61</x:f>
        <x:v>300</x:v>
      </x:c>
      <x:c r="L781" s="18" t="n">
        <x:f>K781*ACE_Input!V61</x:f>
        <x:v>75</x:v>
      </x:c>
    </x:row>
    <x:row r="782">
      <x:c r="A782" t="n">
        <x:f>7</x:f>
        <x:v>7</x:v>
      </x:c>
      <x:c r="B782" t="n">
        <x:f>ACE_Input!A62</x:f>
        <x:v>57</x:v>
      </x:c>
      <x:c r="C782" s="18" t="n">
        <x:f>MOD(Settings!$B$17*(C781),Settings!$B$18)</x:f>
        <x:v>1457656863</x:v>
      </x:c>
      <x:c r="D782" s="18" t="n">
        <x:f>MAX(C782,1)/Settings!$B$18</x:f>
        <x:v>0.6787743715936199</x:v>
      </x:c>
      <x:c r="E782" s="18" t="n">
        <x:f>F782-F781</x:f>
        <x:v>5</x:v>
      </x:c>
      <x:c r="F782" s="18" t="n">
        <x:f>ACE_Input!D62</x:f>
        <x:v>414</x:v>
      </x:c>
      <x:c r="G782" s="18" t="n">
        <x:f>MOD(Settings!$B$17*(G781),Settings!$B$18)</x:f>
        <x:v>1572910853</x:v>
      </x:c>
      <x:c r="H782" s="18" t="n">
        <x:f>MAX(G782,1)/Settings!$B$18</x:f>
        <x:v>0.732443692969365</x:v>
      </x:c>
      <x:c r="I782" s="18" t="n">
        <x:f>-ACE_Input!W62*LN(H782)</x:f>
        <x:v>1.2454752428477394</x:v>
      </x:c>
      <x:c r="J782" s="18" t="n">
        <x:f>-ACE_Input!X62*LN(H782)</x:f>
        <x:v>3.7364257285432183</x:v>
      </x:c>
      <x:c r="K782" s="18" t="n">
        <x:f>ACE_Input!U62</x:f>
        <x:v>300</x:v>
      </x:c>
      <x:c r="L782" s="18" t="n">
        <x:f>K782*ACE_Input!V62</x:f>
        <x:v>75</x:v>
      </x:c>
    </x:row>
    <x:row r="783">
      <x:c r="A783" t="n">
        <x:f>7</x:f>
        <x:v>7</x:v>
      </x:c>
      <x:c r="B783" t="n">
        <x:f>ACE_Input!A63</x:f>
        <x:v>58</x:v>
      </x:c>
      <x:c r="C783" s="18" t="n">
        <x:f>MOD(Settings!$B$17*(C782),Settings!$B$18)</x:f>
        <x:v>345451465</x:v>
      </x:c>
      <x:c r="D783" s="18" t="n">
        <x:f>MAX(C783,1)/Settings!$B$18</x:f>
        <x:v>0.1608633739691523</x:v>
      </x:c>
      <x:c r="E783" s="18" t="n">
        <x:f>F783-F782</x:f>
        <x:v>5</x:v>
      </x:c>
      <x:c r="F783" s="18" t="n">
        <x:f>ACE_Input!D63</x:f>
        <x:v>419</x:v>
      </x:c>
      <x:c r="G783" s="18" t="n">
        <x:f>MOD(Settings!$B$17*(G782),Settings!$B$18)</x:f>
        <x:v>389011801</x:v>
      </x:c>
      <x:c r="H783" s="18" t="n">
        <x:f>MAX(G783,1)/Settings!$B$18</x:f>
        <x:v>0.1811477361159156</x:v>
      </x:c>
      <x:c r="I783" s="18" t="n">
        <x:f>-ACE_Input!W63*LN(H783)</x:f>
        <x:v>6.83376943603659</x:v>
      </x:c>
      <x:c r="J783" s="18" t="n">
        <x:f>-ACE_Input!X63*LN(H783)</x:f>
        <x:v>20.50130830810977</x:v>
      </x:c>
      <x:c r="K783" s="18" t="n">
        <x:f>ACE_Input!U63</x:f>
        <x:v>300</x:v>
      </x:c>
      <x:c r="L783" s="18" t="n">
        <x:f>K783*ACE_Input!V63</x:f>
        <x:v>75</x:v>
      </x:c>
    </x:row>
    <x:row r="784">
      <x:c r="A784" t="n">
        <x:f>7</x:f>
        <x:v>7</x:v>
      </x:c>
      <x:c r="B784" t="n">
        <x:f>ACE_Input!A64</x:f>
        <x:v>59</x:v>
      </x:c>
      <x:c r="C784" s="18" t="n">
        <x:f>MOD(Settings!$B$17*(C783),Settings!$B$18)</x:f>
        <x:v>1354474414</x:v>
      </x:c>
      <x:c r="D784" s="18" t="n">
        <x:f>MAX(C784,1)/Settings!$B$18</x:f>
        <x:v>0.6307262995423406</x:v>
      </x:c>
      <x:c r="E784" s="18" t="n">
        <x:f>F784-F783</x:f>
        <x:v>5</x:v>
      </x:c>
      <x:c r="F784" s="18" t="n">
        <x:f>ACE_Input!D64</x:f>
        <x:v>424</x:v>
      </x:c>
      <x:c r="G784" s="18" t="n">
        <x:f>MOD(Settings!$B$17*(G783),Settings!$B$18)</x:f>
        <x:v>1181117939</x:v>
      </x:c>
      <x:c r="H784" s="18" t="n">
        <x:f>MAX(G784,1)/Settings!$B$18</x:f>
        <x:v>0.550000900193118</x:v>
      </x:c>
      <x:c r="I784" s="18" t="n">
        <x:f>-ACE_Input!W64*LN(H784)</x:f>
        <x:v>2.3913414561688</x:v>
      </x:c>
      <x:c r="J784" s="18" t="n">
        <x:f>-ACE_Input!X64*LN(H784)</x:f>
        <x:v>7.1740243685064</x:v>
      </x:c>
      <x:c r="K784" s="18" t="n">
        <x:f>ACE_Input!U64</x:f>
        <x:v>300</x:v>
      </x:c>
      <x:c r="L784" s="18" t="n">
        <x:f>K784*ACE_Input!V64</x:f>
        <x:v>75</x:v>
      </x:c>
    </x:row>
    <x:row r="785">
      <x:c r="A785" t="n">
        <x:f>7</x:f>
        <x:v>7</x:v>
      </x:c>
      <x:c r="B785" t="n">
        <x:f>ACE_Input!A65</x:f>
        <x:v>60</x:v>
      </x:c>
      <x:c r="C785" s="18" t="n">
        <x:f>MOD(Settings!$B$17*(C784),Settings!$B$18)</x:f>
        <x:v>1324817898</x:v>
      </x:c>
      <x:c r="D785" s="18" t="n">
        <x:f>MAX(C785,1)/Settings!$B$18</x:f>
        <x:v>0.6169164081182873</x:v>
      </x:c>
      <x:c r="E785" s="18" t="n">
        <x:f>F785-F784</x:f>
        <x:v>5</x:v>
      </x:c>
      <x:c r="F785" s="18" t="n">
        <x:f>ACE_Input!D65</x:f>
        <x:v>429</x:v>
      </x:c>
      <x:c r="G785" s="18" t="n">
        <x:f>MOD(Settings!$B$17*(G784),Settings!$B$18)</x:f>
        <x:v>1857851552</x:v>
      </x:c>
      <x:c r="H785" s="18" t="n">
        <x:f>MAX(G785,1)/Settings!$B$18</x:f>
        <x:v>0.8651295457338586</x:v>
      </x:c>
      <x:c r="I785" s="18" t="n">
        <x:f>-ACE_Input!W65*LN(H785)</x:f>
        <x:v>0.5795040776382896</x:v>
      </x:c>
      <x:c r="J785" s="18" t="n">
        <x:f>-ACE_Input!X65*LN(H785)</x:f>
        <x:v>1.7385122329148688</x:v>
      </x:c>
      <x:c r="K785" s="18" t="n">
        <x:f>ACE_Input!U65</x:f>
        <x:v>300</x:v>
      </x:c>
      <x:c r="L785" s="18" t="n">
        <x:f>K785*ACE_Input!V65</x:f>
        <x:v>75</x:v>
      </x:c>
    </x:row>
    <x:row r="786">
      <x:c r="A786" t="n">
        <x:f>7</x:f>
        <x:v>7</x:v>
      </x:c>
      <x:c r="B786" t="n">
        <x:f>ACE_Input!A66</x:f>
        <x:v>61</x:v>
      </x:c>
      <x:c r="C786" s="18" t="n">
        <x:f>MOD(Settings!$B$17*(C785),Settings!$B$18)</x:f>
        <x:v>1103959590</x:v>
      </x:c>
      <x:c r="D786" s="18" t="n">
        <x:f>MAX(C786,1)/Settings!$B$18</x:f>
        <x:v>0.5140712440545071</x:v>
      </x:c>
      <x:c r="E786" s="18" t="n">
        <x:f>F786-F785</x:f>
        <x:v>5</x:v>
      </x:c>
      <x:c r="F786" s="18" t="n">
        <x:f>ACE_Input!D66</x:f>
        <x:v>434</x:v>
      </x:c>
      <x:c r="G786" s="18" t="n">
        <x:f>MOD(Settings!$B$17*(G785),Settings!$B$18)</x:f>
        <x:v>498807084</x:v>
      </x:c>
      <x:c r="H786" s="18" t="n">
        <x:f>MAX(G786,1)/Settings!$B$18</x:f>
        <x:v>0.23227514896182117</x:v>
      </x:c>
      <x:c r="I786" s="18" t="n">
        <x:f>-ACE_Input!W66*LN(H786)</x:f>
        <x:v>5.83933049255333</x:v>
      </x:c>
      <x:c r="J786" s="18" t="n">
        <x:f>-ACE_Input!X66*LN(H786)</x:f>
        <x:v>17.51799147765999</x:v>
      </x:c>
      <x:c r="K786" s="18" t="n">
        <x:f>ACE_Input!U66</x:f>
        <x:v>300</x:v>
      </x:c>
      <x:c r="L786" s="18" t="n">
        <x:f>K786*ACE_Input!V66</x:f>
        <x:v>75</x:v>
      </x:c>
    </x:row>
    <x:row r="787">
      <x:c r="A787" t="n">
        <x:f>7</x:f>
        <x:v>7</x:v>
      </x:c>
      <x:c r="B787" t="n">
        <x:f>ACE_Input!A67</x:f>
        <x:v>62</x:v>
      </x:c>
      <x:c r="C787" s="18" t="n">
        <x:f>MOD(Settings!$B$17*(C786),Settings!$B$18)</x:f>
        <x:v>2137602697</x:v>
      </x:c>
      <x:c r="D787" s="18" t="n">
        <x:f>MAX(C787,1)/Settings!$B$18</x:f>
        <x:v>0.995398824101034</x:v>
      </x:c>
      <x:c r="E787" s="18" t="n">
        <x:f>F787-F786</x:f>
        <x:v>5</x:v>
      </x:c>
      <x:c r="F787" s="18" t="n">
        <x:f>ACE_Input!D67</x:f>
        <x:v>439</x:v>
      </x:c>
      <x:c r="G787" s="18" t="n">
        <x:f>MOD(Settings!$B$17*(G786),Settings!$B$18)</x:f>
        <x:v>1821986547</x:v>
      </x:c>
      <x:c r="H787" s="18" t="n">
        <x:f>MAX(G787,1)/Settings!$B$18</x:f>
        <x:v>0.8484286013284831</x:v>
      </x:c>
      <x:c r="I787" s="18" t="n">
        <x:f>-ACE_Input!W67*LN(H787)</x:f>
        <x:v>0.6574773791202869</x:v>
      </x:c>
      <x:c r="J787" s="18" t="n">
        <x:f>-ACE_Input!X67*LN(H787)</x:f>
        <x:v>1.9724321373608609</x:v>
      </x:c>
      <x:c r="K787" s="18" t="n">
        <x:f>ACE_Input!U67</x:f>
        <x:v>300</x:v>
      </x:c>
      <x:c r="L787" s="18" t="n">
        <x:f>K787*ACE_Input!V67</x:f>
        <x:v>75</x:v>
      </x:c>
    </x:row>
    <x:row r="788">
      <x:c r="A788" t="n">
        <x:f>7</x:f>
        <x:v>7</x:v>
      </x:c>
      <x:c r="B788" t="n">
        <x:f>ACE_Input!A68</x:f>
        <x:v>63</x:v>
      </x:c>
      <x:c r="C788" s="18" t="n">
        <x:f>MOD(Settings!$B$17*(C787),Settings!$B$18)</x:f>
        <x:v>1434597816</x:v>
      </x:c>
      <x:c r="D788" s="18" t="n">
        <x:f>MAX(C788,1)/Settings!$B$18</x:f>
        <x:v>0.6680366660785101</x:v>
      </x:c>
      <x:c r="E788" s="18" t="n">
        <x:f>F788-F787</x:f>
        <x:v>5</x:v>
      </x:c>
      <x:c r="F788" s="18" t="n">
        <x:f>ACE_Input!D68</x:f>
        <x:v>444</x:v>
      </x:c>
      <x:c r="G788" s="18" t="n">
        <x:f>MOD(Settings!$B$17*(G787),Settings!$B$18)</x:f>
        <x:v>1158572856</x:v>
      </x:c>
      <x:c r="H788" s="18" t="n">
        <x:f>MAX(G788,1)/Settings!$B$18</x:f>
        <x:v>0.5395025278159895</x:v>
      </x:c>
      <x:c r="I788" s="18" t="n">
        <x:f>-ACE_Input!W68*LN(H788)</x:f>
        <x:v>2.4684312352631865</x:v>
      </x:c>
      <x:c r="J788" s="18" t="n">
        <x:f>-ACE_Input!X68*LN(H788)</x:f>
        <x:v>7.40529370578956</x:v>
      </x:c>
      <x:c r="K788" s="18" t="n">
        <x:f>ACE_Input!U68</x:f>
        <x:v>300</x:v>
      </x:c>
      <x:c r="L788" s="18" t="n">
        <x:f>K788*ACE_Input!V68</x:f>
        <x:v>75</x:v>
      </x:c>
    </x:row>
    <x:row r="789">
      <x:c r="A789" t="n">
        <x:f>7</x:f>
        <x:v>7</x:v>
      </x:c>
      <x:c r="B789" t="n">
        <x:f>ACE_Input!A69</x:f>
        <x:v>64</x:v>
      </x:c>
      <x:c r="C789" s="18" t="n">
        <x:f>MOD(Settings!$B$17*(C788),Settings!$B$18)</x:f>
        <x:v>1486588643</x:v>
      </x:c>
      <x:c r="D789" s="18" t="n">
        <x:f>MAX(C789,1)/Settings!$B$18</x:f>
        <x:v>0.6922467815187977</x:v>
      </x:c>
      <x:c r="E789" s="18" t="n">
        <x:f>F789-F788</x:f>
        <x:v>5</x:v>
      </x:c>
      <x:c r="F789" s="18" t="n">
        <x:f>ACE_Input!D69</x:f>
        <x:v>449</x:v>
      </x:c>
      <x:c r="G789" s="18" t="n">
        <x:f>MOD(Settings!$B$17*(G788),Settings!$B$18)</x:f>
        <x:v>899763443</x:v>
      </x:c>
      <x:c r="H789" s="18" t="n">
        <x:f>MAX(G789,1)/Settings!$B$18</x:f>
        <x:v>0.4189850033349288</x:v>
      </x:c>
      <x:c r="I789" s="18" t="n">
        <x:f>-ACE_Input!W69*LN(H789)</x:f>
        <x:v>3.4796806050557936</x:v>
      </x:c>
      <x:c r="J789" s="18" t="n">
        <x:f>-ACE_Input!X69*LN(H789)</x:f>
        <x:v>10.43904181516738</x:v>
      </x:c>
      <x:c r="K789" s="18" t="n">
        <x:f>ACE_Input!U69</x:f>
        <x:v>300</x:v>
      </x:c>
      <x:c r="L789" s="18" t="n">
        <x:f>K789*ACE_Input!V69</x:f>
        <x:v>75</x:v>
      </x:c>
    </x:row>
    <x:row r="790">
      <x:c r="A790" t="n">
        <x:f>7</x:f>
        <x:v>7</x:v>
      </x:c>
      <x:c r="B790" t="n">
        <x:f>ACE_Input!A70</x:f>
        <x:v>65</x:v>
      </x:c>
      <x:c r="C790" s="18" t="n">
        <x:f>MOD(Settings!$B$17*(C789),Settings!$B$18)</x:f>
        <x:v>1270573703</x:v>
      </x:c>
      <x:c r="D790" s="18" t="n">
        <x:f>MAX(C790,1)/Settings!$B$18</x:f>
        <x:v>0.5916569864338529</x:v>
      </x:c>
      <x:c r="E790" s="18" t="n">
        <x:f>F790-F789</x:f>
        <x:v>5</x:v>
      </x:c>
      <x:c r="F790" s="18" t="n">
        <x:f>ACE_Input!D70</x:f>
        <x:v>454</x:v>
      </x:c>
      <x:c r="G790" s="18" t="n">
        <x:f>MOD(Settings!$B$17*(G789),Settings!$B$18)</x:f>
        <x:v>1891827974</x:v>
      </x:c>
      <x:c r="H790" s="18" t="n">
        <x:f>MAX(G790,1)/Settings!$B$18</x:f>
        <x:v>0.8809510501478571</x:v>
      </x:c>
      <x:c r="I790" s="18" t="n">
        <x:f>-ACE_Input!W70*LN(H790)</x:f>
        <x:v>0.5070128651330315</x:v>
      </x:c>
      <x:c r="J790" s="18" t="n">
        <x:f>-ACE_Input!X70*LN(H790)</x:f>
        <x:v>1.5210385953990944</x:v>
      </x:c>
      <x:c r="K790" s="18" t="n">
        <x:f>ACE_Input!U70</x:f>
        <x:v>300</x:v>
      </x:c>
      <x:c r="L790" s="18" t="n">
        <x:f>K790*ACE_Input!V70</x:f>
        <x:v>75</x:v>
      </x:c>
    </x:row>
    <x:row r="791">
      <x:c r="A791" t="n">
        <x:f>7</x:f>
        <x:v>7</x:v>
      </x:c>
      <x:c r="B791" t="n">
        <x:f>ACE_Input!A71</x:f>
        <x:v>66</x:v>
      </x:c>
      <x:c r="C791" s="18" t="n">
        <x:f>MOD(Settings!$B$17*(C790),Settings!$B$18)</x:f>
        <x:v>2102324200</x:v>
      </x:c>
      <x:c r="D791" s="18" t="n">
        <x:f>MAX(C791,1)/Settings!$B$18</x:f>
        <x:v>0.978970993766082</x:v>
      </x:c>
      <x:c r="E791" s="18" t="n">
        <x:f>F791-F790</x:f>
        <x:v>5</x:v>
      </x:c>
      <x:c r="F791" s="18" t="n">
        <x:f>ACE_Input!D71</x:f>
        <x:v>459</x:v>
      </x:c>
      <x:c r="G791" s="18" t="n">
        <x:f>MOD(Settings!$B$17*(G790),Settings!$B$18)</x:f>
        <x:v>309881536</x:v>
      </x:c>
      <x:c r="H791" s="18" t="n">
        <x:f>MAX(G791,1)/Settings!$B$18</x:f>
        <x:v>0.1442998350338544</x:v>
      </x:c>
      <x:c r="I791" s="18" t="n">
        <x:f>-ACE_Input!W71*LN(H791)</x:f>
        <x:v>7.74344782567799</x:v>
      </x:c>
      <x:c r="J791" s="18" t="n">
        <x:f>-ACE_Input!X71*LN(H791)</x:f>
        <x:v>23.23034347703397</x:v>
      </x:c>
      <x:c r="K791" s="18" t="n">
        <x:f>ACE_Input!U71</x:f>
        <x:v>300</x:v>
      </x:c>
      <x:c r="L791" s="18" t="n">
        <x:f>K791*ACE_Input!V71</x:f>
        <x:v>75</x:v>
      </x:c>
    </x:row>
    <x:row r="792">
      <x:c r="A792" t="n">
        <x:f>7</x:f>
        <x:v>7</x:v>
      </x:c>
      <x:c r="B792" t="n">
        <x:f>ACE_Input!A72</x:f>
        <x:v>67</x:v>
      </x:c>
      <x:c r="C792" s="18" t="n">
        <x:f>MOD(Settings!$B$17*(C791),Settings!$B$18)</x:f>
        <x:v>1214385309</x:v>
      </x:c>
      <x:c r="D792" s="18" t="n">
        <x:f>MAX(C792,1)/Settings!$B$18</x:f>
        <x:v>0.5654922265398745</x:v>
      </x:c>
      <x:c r="E792" s="18" t="n">
        <x:f>F792-F791</x:f>
        <x:v>15</x:v>
      </x:c>
      <x:c r="F792" s="18" t="n">
        <x:f>ACE_Input!D72</x:f>
        <x:v>474</x:v>
      </x:c>
      <x:c r="G792" s="18" t="n">
        <x:f>MOD(Settings!$B$17*(G791),Settings!$B$18)</x:f>
        <x:v>531131577</x:v>
      </x:c>
      <x:c r="H792" s="18" t="n">
        <x:f>MAX(G792,1)/Settings!$B$18</x:f>
        <x:v>0.24732741399078043</x:v>
      </x:c>
      <x:c r="I792" s="18" t="n">
        <x:f>-ACE_Input!W72*LN(H792)</x:f>
        <x:v>5.588169029684352</x:v>
      </x:c>
      <x:c r="J792" s="18" t="n">
        <x:f>-ACE_Input!X72*LN(H792)</x:f>
        <x:v>16.764507089053055</x:v>
      </x:c>
      <x:c r="K792" s="18" t="n">
        <x:f>ACE_Input!U72</x:f>
        <x:v>300</x:v>
      </x:c>
      <x:c r="L792" s="18" t="n">
        <x:f>K792*ACE_Input!V72</x:f>
        <x:v>75</x:v>
      </x:c>
    </x:row>
    <x:row r="793">
      <x:c r="A793" t="n">
        <x:f>7</x:f>
        <x:v>7</x:v>
      </x:c>
      <x:c r="B793" t="n">
        <x:f>ACE_Input!A73</x:f>
        <x:v>68</x:v>
      </x:c>
      <x:c r="C793" s="18" t="n">
        <x:f>MOD(Settings!$B$17*(C792),Settings!$B$18)</x:f>
        <x:v>489307275</x:v>
      </x:c>
      <x:c r="D793" s="18" t="n">
        <x:f>MAX(C793,1)/Settings!$B$18</x:f>
        <x:v>0.22785145567164358</x:v>
      </x:c>
      <x:c r="E793" s="18" t="n">
        <x:f>F793-F792</x:f>
        <x:v>5</x:v>
      </x:c>
      <x:c r="F793" s="18" t="n">
        <x:f>ACE_Input!D73</x:f>
        <x:v>479</x:v>
      </x:c>
      <x:c r="G793" s="18" t="n">
        <x:f>MOD(Settings!$B$17*(G792),Settings!$B$18)</x:f>
        <x:v>1786377707</x:v>
      </x:c>
      <x:c r="H793" s="18" t="n">
        <x:f>MAX(G793,1)/Settings!$B$18</x:f>
        <x:v>0.8318469430468264</x:v>
      </x:c>
      <x:c r="I793" s="18" t="n">
        <x:f>-ACE_Input!W73*LN(H793)</x:f>
        <x:v>0.7364272710729658</x:v>
      </x:c>
      <x:c r="J793" s="18" t="n">
        <x:f>-ACE_Input!X73*LN(H793)</x:f>
        <x:v>2.2092818132188974</x:v>
      </x:c>
      <x:c r="K793" s="18" t="n">
        <x:f>ACE_Input!U73</x:f>
        <x:v>300</x:v>
      </x:c>
      <x:c r="L793" s="18" t="n">
        <x:f>K793*ACE_Input!V73</x:f>
        <x:v>75</x:v>
      </x:c>
    </x:row>
    <x:row r="794">
      <x:c r="A794" t="n">
        <x:f>7</x:f>
        <x:v>7</x:v>
      </x:c>
      <x:c r="B794" t="n">
        <x:f>ACE_Input!A74</x:f>
        <x:v>69</x:v>
      </x:c>
      <x:c r="C794" s="18" t="n">
        <x:f>MOD(Settings!$B$17*(C793),Settings!$B$18)</x:f>
        <x:v>1072486562</x:v>
      </x:c>
      <x:c r="D794" s="18" t="n">
        <x:f>MAX(C794,1)/Settings!$B$18</x:f>
        <x:v>0.49941547331373</x:v>
      </x:c>
      <x:c r="E794" s="18" t="n">
        <x:f>F794-F793</x:f>
        <x:v>15</x:v>
      </x:c>
      <x:c r="F794" s="18" t="n">
        <x:f>ACE_Input!D74</x:f>
        <x:v>494</x:v>
      </x:c>
      <x:c r="G794" s="18" t="n">
        <x:f>MOD(Settings!$B$17*(G793),Settings!$B$18)</x:f>
        <x:v>1828736489</x:v>
      </x:c>
      <x:c r="H794" s="18" t="n">
        <x:f>MAX(G794,1)/Settings!$B$18</x:f>
        <x:v>0.8515717880109194</x:v>
      </x:c>
      <x:c r="I794" s="18" t="n">
        <x:f>-ACE_Input!W74*LN(H794)</x:f>
        <x:v>0.6426858989118301</x:v>
      </x:c>
      <x:c r="J794" s="18" t="n">
        <x:f>-ACE_Input!X74*LN(H794)</x:f>
        <x:v>1.9280576967354905</x:v>
      </x:c>
      <x:c r="K794" s="18" t="n">
        <x:f>ACE_Input!U74</x:f>
        <x:v>300</x:v>
      </x:c>
      <x:c r="L794" s="18" t="n">
        <x:f>K794*ACE_Input!V74</x:f>
        <x:v>75</x:v>
      </x:c>
    </x:row>
    <x:row r="795">
      <x:c r="A795" t="n">
        <x:f>7</x:f>
        <x:v>7</x:v>
      </x:c>
      <x:c r="B795" t="n">
        <x:f>ACE_Input!A75</x:f>
        <x:v>70</x:v>
      </x:c>
      <x:c r="C795" s="18" t="n">
        <x:f>MOD(Settings!$B$17*(C794),Settings!$B$18)</x:f>
        <x:v>1451398263</x:v>
      </x:c>
      <x:c r="D795" s="18" t="n">
        <x:f>MAX(C795,1)/Settings!$B$18</x:f>
        <x:v>0.6758599838595185</x:v>
      </x:c>
      <x:c r="E795" s="18" t="n">
        <x:f>F795-F794</x:f>
        <x:v>5</x:v>
      </x:c>
      <x:c r="F795" s="18" t="n">
        <x:f>ACE_Input!D75</x:f>
        <x:v>499</x:v>
      </x:c>
      <x:c r="G795" s="18" t="n">
        <x:f>MOD(Settings!$B$17*(G794),Settings!$B$18)</x:f>
        <x:v>788214759</x:v>
      </x:c>
      <x:c r="H795" s="18" t="n">
        <x:f>MAX(G795,1)/Settings!$B$18</x:f>
        <x:v>0.3670410995218163</x:v>
      </x:c>
      <x:c r="I795" s="18" t="n">
        <x:f>-ACE_Input!W75*LN(H795)</x:f>
        <x:v>4.00912579759947</x:v>
      </x:c>
      <x:c r="J795" s="18" t="n">
        <x:f>-ACE_Input!X75*LN(H795)</x:f>
        <x:v>12.02737739279841</x:v>
      </x:c>
      <x:c r="K795" s="18" t="n">
        <x:f>ACE_Input!U75</x:f>
        <x:v>300</x:v>
      </x:c>
      <x:c r="L795" s="18" t="n">
        <x:f>K795*ACE_Input!V75</x:f>
        <x:v>75</x:v>
      </x:c>
    </x:row>
    <x:row r="796">
      <x:c r="A796" t="n">
        <x:f>7</x:f>
        <x:v>7</x:v>
      </x:c>
      <x:c r="B796" t="n">
        <x:f>ACE_Input!A76</x:f>
        <x:v>71</x:v>
      </x:c>
      <x:c r="C796" s="18" t="n">
        <x:f>MOD(Settings!$B$17*(C795),Settings!$B$18)</x:f>
        <x:v>383859968</x:v>
      </x:c>
      <x:c r="D796" s="18" t="n">
        <x:f>MAX(C796,1)/Settings!$B$18</x:f>
        <x:v>0.17874872692802396</x:v>
      </x:c>
      <x:c r="E796" s="18" t="n">
        <x:f>F796-F795</x:f>
        <x:v>5</x:v>
      </x:c>
      <x:c r="F796" s="18" t="n">
        <x:f>ACE_Input!D76</x:f>
        <x:v>504</x:v>
      </x:c>
      <x:c r="G796" s="18" t="n">
        <x:f>MOD(Settings!$B$17*(G795),Settings!$B$18)</x:f>
        <x:v>1846319817</x:v>
      </x:c>
      <x:c r="H796" s="18" t="n">
        <x:f>MAX(G796,1)/Settings!$B$18</x:f>
        <x:v>0.8597596631663663</x:v>
      </x:c>
      <x:c r="I796" s="18" t="n">
        <x:f>-ACE_Input!W76*LN(H796)</x:f>
        <x:v>0.6044095609026592</x:v>
      </x:c>
      <x:c r="J796" s="18" t="n">
        <x:f>-ACE_Input!X76*LN(H796)</x:f>
        <x:v>1.8132286827079775</x:v>
      </x:c>
      <x:c r="K796" s="18" t="n">
        <x:f>ACE_Input!U76</x:f>
        <x:v>300</x:v>
      </x:c>
      <x:c r="L796" s="18" t="n">
        <x:f>K796*ACE_Input!V76</x:f>
        <x:v>75</x:v>
      </x:c>
    </x:row>
    <x:row r="797">
      <x:c r="A797" t="n">
        <x:f>7</x:f>
        <x:v>7</x:v>
      </x:c>
      <x:c r="B797" t="n">
        <x:f>ACE_Input!A77</x:f>
        <x:v>72</x:v>
      </x:c>
      <x:c r="C797" s="18" t="n">
        <x:f>MOD(Settings!$B$17*(C796),Settings!$B$18)</x:f>
        <x:v>493606588</x:v>
      </x:c>
      <x:c r="D797" s="18" t="n">
        <x:f>MAX(C797,1)/Settings!$B$18</x:f>
        <x:v>0.22985347929869474</x:v>
      </x:c>
      <x:c r="E797" s="18" t="n">
        <x:f>F797-F796</x:f>
        <x:v>5</x:v>
      </x:c>
      <x:c r="F797" s="18" t="n">
        <x:f>ACE_Input!D77</x:f>
        <x:v>509</x:v>
      </x:c>
      <x:c r="G797" s="18" t="n">
        <x:f>MOD(Settings!$B$17*(G796),Settings!$B$18)</x:f>
        <x:v>2105948816</x:v>
      </x:c>
      <x:c r="H797" s="18" t="n">
        <x:f>MAX(G797,1)/Settings!$B$18</x:f>
        <x:v>0.9806588371194241</x:v>
      </x:c>
      <x:c r="I797" s="18" t="n">
        <x:f>-ACE_Input!W77*LN(H797)</x:f>
        <x:v>0.07812260169372022</x:v>
      </x:c>
      <x:c r="J797" s="18" t="n">
        <x:f>-ACE_Input!X77*LN(H797)</x:f>
        <x:v>0.23436780508116067</x:v>
      </x:c>
      <x:c r="K797" s="18" t="n">
        <x:f>ACE_Input!U77</x:f>
        <x:v>300</x:v>
      </x:c>
      <x:c r="L797" s="18" t="n">
        <x:f>K797*ACE_Input!V77</x:f>
        <x:v>75</x:v>
      </x:c>
    </x:row>
    <x:row r="798">
      <x:c r="A798" t="n">
        <x:f>7</x:f>
        <x:v>7</x:v>
      </x:c>
      <x:c r="B798" t="n">
        <x:f>ACE_Input!A78</x:f>
        <x:v>73</x:v>
      </x:c>
      <x:c r="C798" s="18" t="n">
        <x:f>MOD(Settings!$B$17*(C797),Settings!$B$18)</x:f>
        <x:v>316596155</x:v>
      </x:c>
      <x:c r="D798" s="18" t="n">
        <x:f>MAX(C798,1)/Settings!$B$18</x:f>
        <x:v>0.14742657316263139</x:v>
      </x:c>
      <x:c r="E798" s="18" t="n">
        <x:f>F798-F797</x:f>
        <x:v>5</x:v>
      </x:c>
      <x:c r="F798" s="18" t="n">
        <x:f>ACE_Input!D78</x:f>
        <x:v>514</x:v>
      </x:c>
      <x:c r="G798" s="18" t="n">
        <x:f>MOD(Settings!$B$17*(G797),Settings!$B$18)</x:f>
        <x:v>2003764305</x:v>
      </x:c>
      <x:c r="H798" s="18" t="n">
        <x:f>MAX(G798,1)/Settings!$B$18</x:f>
        <x:v>0.9330754661620946</x:v>
      </x:c>
      <x:c r="I798" s="18" t="n">
        <x:f>-ACE_Input!W78*LN(H798)</x:f>
        <x:v>0.2770767836637157</x:v>
      </x:c>
      <x:c r="J798" s="18" t="n">
        <x:f>-ACE_Input!X78*LN(H798)</x:f>
        <x:v>0.8312303509911471</x:v>
      </x:c>
      <x:c r="K798" s="18" t="n">
        <x:f>ACE_Input!U78</x:f>
        <x:v>300</x:v>
      </x:c>
      <x:c r="L798" s="18" t="n">
        <x:f>K798*ACE_Input!V78</x:f>
        <x:v>75</x:v>
      </x:c>
    </x:row>
    <x:row r="799">
      <x:c r="A799" t="n">
        <x:f>7</x:f>
        <x:v>7</x:v>
      </x:c>
      <x:c r="B799" t="n">
        <x:f>ACE_Input!A79</x:f>
        <x:v>74</x:v>
      </x:c>
      <x:c r="C799" s="18" t="n">
        <x:f>MOD(Settings!$B$17*(C798),Settings!$B$18)</x:f>
        <x:v>1714583466</x:v>
      </x:c>
      <x:c r="D799" s="18" t="n">
        <x:f>MAX(C799,1)/Settings!$B$18</x:f>
        <x:v>0.7984151443459164</x:v>
      </x:c>
      <x:c r="E799" s="18" t="n">
        <x:f>F799-F798</x:f>
        <x:v>5</x:v>
      </x:c>
      <x:c r="F799" s="18" t="n">
        <x:f>ACE_Input!D79</x:f>
        <x:v>519</x:v>
      </x:c>
      <x:c r="G799" s="18" t="n">
        <x:f>MOD(Settings!$B$17*(G798),Settings!$B$18)</x:f>
        <x:v>428121881</x:v>
      </x:c>
      <x:c r="H799" s="18" t="n">
        <x:f>MAX(G799,1)/Settings!$B$18</x:f>
        <x:v>0.1993597863239049</x:v>
      </x:c>
      <x:c r="I799" s="18" t="n">
        <x:f>-ACE_Input!W79*LN(H799)</x:f>
        <x:v>6.450576460775566</x:v>
      </x:c>
      <x:c r="J799" s="18" t="n">
        <x:f>-ACE_Input!X79*LN(H799)</x:f>
        <x:v>19.3517293823267</x:v>
      </x:c>
      <x:c r="K799" s="18" t="n">
        <x:f>ACE_Input!U79</x:f>
        <x:v>300</x:v>
      </x:c>
      <x:c r="L799" s="18" t="n">
        <x:f>K799*ACE_Input!V79</x:f>
        <x:v>75</x:v>
      </x:c>
    </x:row>
    <x:row r="800">
      <x:c r="A800" t="n">
        <x:f>7</x:f>
        <x:v>7</x:v>
      </x:c>
      <x:c r="B800" t="n">
        <x:f>ACE_Input!A80</x:f>
        <x:v>75</x:v>
      </x:c>
      <x:c r="C800" s="18" t="n">
        <x:f>MOD(Settings!$B$17*(C799),Settings!$B$18)</x:f>
        <x:v>2068737616</x:v>
      </x:c>
      <x:c r="D800" s="18" t="n">
        <x:f>MAX(C800,1)/Settings!$B$18</x:f>
        <x:v>0.9633310218170895</x:v>
      </x:c>
      <x:c r="E800" s="18" t="n">
        <x:f>F800-F799</x:f>
        <x:v>5</x:v>
      </x:c>
      <x:c r="F800" s="18" t="n">
        <x:f>ACE_Input!D80</x:f>
        <x:v>524</x:v>
      </x:c>
      <x:c r="G800" s="18" t="n">
        <x:f>MOD(Settings!$B$17*(G799),Settings!$B$18)</x:f>
        <x:v>1374236517</x:v>
      </x:c>
      <x:c r="H800" s="18" t="n">
        <x:f>MAX(G800,1)/Settings!$B$18</x:f>
        <x:v>0.639928745869514</x:v>
      </x:c>
      <x:c r="I800" s="18" t="n">
        <x:f>-ACE_Input!W80*LN(H800)</x:f>
        <x:v>1.7855937736218328</x:v>
      </x:c>
      <x:c r="J800" s="18" t="n">
        <x:f>-ACE_Input!X80*LN(H800)</x:f>
        <x:v>5.356781320865498</x:v>
      </x:c>
      <x:c r="K800" s="18" t="n">
        <x:f>ACE_Input!U80</x:f>
        <x:v>300</x:v>
      </x:c>
      <x:c r="L800" s="18" t="n">
        <x:f>K800*ACE_Input!V80</x:f>
        <x:v>75</x:v>
      </x:c>
    </x:row>
    <x:row r="801">
      <x:c r="A801" t="n">
        <x:f>7</x:f>
        <x:v>7</x:v>
      </x:c>
      <x:c r="B801" t="n">
        <x:f>ACE_Input!A81</x:f>
        <x:v>76</x:v>
      </x:c>
      <x:c r="C801" s="18" t="n">
        <x:f>MOD(Settings!$B$17*(C800),Settings!$B$18)</x:f>
        <x:v>1512867182</x:v>
      </x:c>
      <x:c r="D801" s="18" t="n">
        <x:f>MAX(C801,1)/Settings!$B$18</x:f>
        <x:v>0.7044836798238027</x:v>
      </x:c>
      <x:c r="E801" s="18" t="n">
        <x:f>F801-F800</x:f>
        <x:v>5</x:v>
      </x:c>
      <x:c r="F801" s="18" t="n">
        <x:f>ACE_Input!D81</x:f>
        <x:v>529</x:v>
      </x:c>
      <x:c r="G801" s="18" t="n">
        <x:f>MOD(Settings!$B$17*(G800),Settings!$B$18)</x:f>
        <x:v>606517734</x:v>
      </x:c>
      <x:c r="H801" s="18" t="n">
        <x:f>MAX(G801,1)/Settings!$B$18</x:f>
        <x:v>0.28243182892093055</x:v>
      </x:c>
      <x:c r="I801" s="18" t="n">
        <x:f>-ACE_Input!W81*LN(H801)</x:f>
        <x:v>5.057272284282681</x:v>
      </x:c>
      <x:c r="J801" s="18" t="n">
        <x:f>-ACE_Input!X81*LN(H801)</x:f>
        <x:v>15.171816852848043</x:v>
      </x:c>
      <x:c r="K801" s="18" t="n">
        <x:f>ACE_Input!U81</x:f>
        <x:v>300</x:v>
      </x:c>
      <x:c r="L801" s="18" t="n">
        <x:f>K801*ACE_Input!V81</x:f>
        <x:v>75</x:v>
      </x:c>
    </x:row>
    <x:row r="802">
      <x:c r="A802" t="n">
        <x:f>7</x:f>
        <x:v>7</x:v>
      </x:c>
      <x:c r="B802" t="n">
        <x:f>ACE_Input!A82</x:f>
        <x:v>77</x:v>
      </x:c>
      <x:c r="C802" s="18" t="n">
        <x:f>MOD(Settings!$B$17*(C801),Settings!$B$18)</x:f>
        <x:v>552347394</x:v>
      </x:c>
      <x:c r="D802" s="18" t="n">
        <x:f>MAX(C802,1)/Settings!$B$18</x:f>
        <x:v>0.2572067986508863</x:v>
      </x:c>
      <x:c r="E802" s="18" t="n">
        <x:f>F802-F801</x:f>
        <x:v>5</x:v>
      </x:c>
      <x:c r="F802" s="18" t="n">
        <x:f>ACE_Input!D82</x:f>
        <x:v>534</x:v>
      </x:c>
      <x:c r="G802" s="18" t="n">
        <x:f>MOD(Settings!$B$17*(G801),Settings!$B$18)</x:f>
        <x:v>1786166676</x:v>
      </x:c>
      <x:c r="H802" s="18" t="n">
        <x:f>MAX(G802,1)/Settings!$B$18</x:f>
        <x:v>0.8317486740796588</x:v>
      </x:c>
      <x:c r="I802" s="18" t="n">
        <x:f>-ACE_Input!W82*LN(H802)</x:f>
        <x:v>0.7368998328723368</x:v>
      </x:c>
      <x:c r="J802" s="18" t="n">
        <x:f>-ACE_Input!X82*LN(H802)</x:f>
        <x:v>2.2106994986170108</x:v>
      </x:c>
      <x:c r="K802" s="18" t="n">
        <x:f>ACE_Input!U82</x:f>
        <x:v>300</x:v>
      </x:c>
      <x:c r="L802" s="18" t="n">
        <x:f>K802*ACE_Input!V82</x:f>
        <x:v>75</x:v>
      </x:c>
    </x:row>
    <x:row r="803">
      <x:c r="A803" t="n">
        <x:f>7</x:f>
        <x:v>7</x:v>
      </x:c>
      <x:c r="B803" t="n">
        <x:f>ACE_Input!A83</x:f>
        <x:v>78</x:v>
      </x:c>
      <x:c r="C803" s="18" t="n">
        <x:f>MOD(Settings!$B$17*(C802),Settings!$B$18)</x:f>
        <x:v>1878328624</x:v>
      </x:c>
      <x:c r="D803" s="18" t="n">
        <x:f>MAX(C803,1)/Settings!$B$18</x:f>
        <x:v>0.8746649254461122</x:v>
      </x:c>
      <x:c r="E803" s="18" t="n">
        <x:f>F803-F802</x:f>
        <x:v>5</x:v>
      </x:c>
      <x:c r="F803" s="18" t="n">
        <x:f>ACE_Input!D83</x:f>
        <x:v>539</x:v>
      </x:c>
      <x:c r="G803" s="18" t="n">
        <x:f>MOD(Settings!$B$17*(G802),Settings!$B$18)</x:f>
        <x:v>429422119</x:v>
      </x:c>
      <x:c r="H803" s="18" t="n">
        <x:f>MAX(G803,1)/Settings!$B$18</x:f>
        <x:v>0.19996525682507327</x:v>
      </x:c>
      <x:c r="I803" s="18" t="n">
        <x:f>-ACE_Input!W83*LN(H803)</x:f>
        <x:v>6.4384465735963365</x:v>
      </x:c>
      <x:c r="J803" s="18" t="n">
        <x:f>-ACE_Input!X83*LN(H803)</x:f>
        <x:v>19.31533972078901</x:v>
      </x:c>
      <x:c r="K803" s="18" t="n">
        <x:f>ACE_Input!U83</x:f>
        <x:v>300</x:v>
      </x:c>
      <x:c r="L803" s="18" t="n">
        <x:f>K803*ACE_Input!V83</x:f>
        <x:v>75</x:v>
      </x:c>
    </x:row>
    <x:row r="804">
      <x:c r="A804" t="n">
        <x:f>7</x:f>
        <x:v>7</x:v>
      </x:c>
      <x:c r="B804" t="n">
        <x:f>ACE_Input!A84</x:f>
        <x:v>79</x:v>
      </x:c>
      <x:c r="C804" s="18" t="n">
        <x:f>MOD(Settings!$B$17*(C803),Settings!$B$18)</x:f>
        <x:v>1059572668</x:v>
      </x:c>
      <x:c r="D804" s="18" t="n">
        <x:f>MAX(C804,1)/Settings!$B$18</x:f>
        <x:v>0.49340197280673403</x:v>
      </x:c>
      <x:c r="E804" s="18" t="n">
        <x:f>F804-F803</x:f>
        <x:v>5</x:v>
      </x:c>
      <x:c r="F804" s="18" t="n">
        <x:f>ACE_Input!D84</x:f>
        <x:v>544</x:v>
      </x:c>
      <x:c r="G804" s="18" t="n">
        <x:f>MOD(Settings!$B$17*(G803),Settings!$B$18)</x:f>
        <x:v>1752500113</x:v>
      </x:c>
      <x:c r="H804" s="18" t="n">
        <x:f>MAX(G804,1)/Settings!$B$18</x:f>
        <x:v>0.8160714590065514</x:v>
      </x:c>
      <x:c r="I804" s="18" t="n">
        <x:f>-ACE_Input!W84*LN(H804)</x:f>
        <x:v>0.8130134221612433</x:v>
      </x:c>
      <x:c r="J804" s="18" t="n">
        <x:f>-ACE_Input!X84*LN(H804)</x:f>
        <x:v>2.4390402664837296</x:v>
      </x:c>
      <x:c r="K804" s="18" t="n">
        <x:f>ACE_Input!U84</x:f>
        <x:v>300</x:v>
      </x:c>
      <x:c r="L804" s="18" t="n">
        <x:f>K804*ACE_Input!V84</x:f>
        <x:v>75</x:v>
      </x:c>
    </x:row>
    <x:row r="805">
      <x:c r="A805" t="n">
        <x:f>7</x:f>
        <x:v>7</x:v>
      </x:c>
      <x:c r="B805" t="n">
        <x:f>ACE_Input!A85</x:f>
        <x:v>80</x:v>
      </x:c>
      <x:c r="C805" s="18" t="n">
        <x:f>MOD(Settings!$B$17*(C804),Settings!$B$18)</x:f>
        <x:v>1303430152</x:v>
      </x:c>
      <x:c r="D805" s="18" t="n">
        <x:f>MAX(C805,1)/Settings!$B$18</x:f>
        <x:v>0.6069569627786786</x:v>
      </x:c>
      <x:c r="E805" s="18" t="n">
        <x:f>F805-F804</x:f>
        <x:v>5</x:v>
      </x:c>
      <x:c r="F805" s="18" t="n">
        <x:f>ACE_Input!D85</x:f>
        <x:v>549</x:v>
      </x:c>
      <x:c r="G805" s="18" t="n">
        <x:f>MOD(Settings!$B$17*(G804),Settings!$B$18)</x:f>
        <x:v>1531180586</x:v>
      </x:c>
      <x:c r="H805" s="18" t="n">
        <x:f>MAX(G805,1)/Settings!$B$18</x:f>
        <x:v>0.7130115231094004</x:v>
      </x:c>
      <x:c r="I805" s="18" t="n">
        <x:f>-ACE_Input!W85*LN(H805)</x:f>
        <x:v>1.3530307890187059</x:v>
      </x:c>
      <x:c r="J805" s="18" t="n">
        <x:f>-ACE_Input!X85*LN(H805)</x:f>
        <x:v>4.059092367056118</x:v>
      </x:c>
      <x:c r="K805" s="18" t="n">
        <x:f>ACE_Input!U85</x:f>
        <x:v>300</x:v>
      </x:c>
      <x:c r="L805" s="18" t="n">
        <x:f>K805*ACE_Input!V85</x:f>
        <x:v>75</x:v>
      </x:c>
    </x:row>
    <x:row r="806">
      <x:c r="A806" t="n">
        <x:f>7</x:f>
        <x:v>7</x:v>
      </x:c>
      <x:c r="B806" t="n">
        <x:f>ACE_Input!A86</x:f>
        <x:v>81</x:v>
      </x:c>
      <x:c r="C806" s="18" t="n">
        <x:f>MOD(Settings!$B$17*(C805),Settings!$B$18)</x:f>
        <x:v>269881617</x:v>
      </x:c>
      <x:c r="D806" s="18" t="n">
        <x:f>MAX(C806,1)/Settings!$B$18</x:f>
        <x:v>0.1256734212514355</x:v>
      </x:c>
      <x:c r="E806" s="18" t="n">
        <x:f>F806-F805</x:f>
        <x:v>5</x:v>
      </x:c>
      <x:c r="F806" s="18" t="n">
        <x:f>ACE_Input!D86</x:f>
        <x:v>554</x:v>
      </x:c>
      <x:c r="G806" s="18" t="n">
        <x:f>MOD(Settings!$B$17*(G805),Settings!$B$18)</x:f>
        <x:v>1255566901</x:v>
      </x:c>
      <x:c r="H806" s="18" t="n">
        <x:f>MAX(G806,1)/Settings!$B$18</x:f>
        <x:v>0.5846688996929065</x:v>
      </x:c>
      <x:c r="I806" s="18" t="n">
        <x:f>-ACE_Input!W86*LN(H806)</x:f>
        <x:v>2.14683830164117</x:v>
      </x:c>
      <x:c r="J806" s="18" t="n">
        <x:f>-ACE_Input!X86*LN(H806)</x:f>
        <x:v>6.440514904923511</x:v>
      </x:c>
      <x:c r="K806" s="18" t="n">
        <x:f>ACE_Input!U86</x:f>
        <x:v>300</x:v>
      </x:c>
      <x:c r="L806" s="18" t="n">
        <x:f>K806*ACE_Input!V86</x:f>
        <x:v>75</x:v>
      </x:c>
    </x:row>
    <x:row r="807">
      <x:c r="A807" t="n">
        <x:f>7</x:f>
        <x:v>7</x:v>
      </x:c>
      <x:c r="B807" t="n">
        <x:f>ACE_Input!A87</x:f>
        <x:v>82</x:v>
      </x:c>
      <x:c r="C807" s="18" t="n">
        <x:f>MOD(Settings!$B$17*(C806),Settings!$B$18)</x:f>
        <x:v>414874455</x:v>
      </x:c>
      <x:c r="D807" s="18" t="n">
        <x:f>MAX(C807,1)/Settings!$B$18</x:f>
        <x:v>0.1931909728763583</x:v>
      </x:c>
      <x:c r="E807" s="18" t="n">
        <x:f>F807-F806</x:f>
        <x:v>5</x:v>
      </x:c>
      <x:c r="F807" s="18" t="n">
        <x:f>ACE_Input!D87</x:f>
        <x:v>559</x:v>
      </x:c>
      <x:c r="G807" s="18" t="n">
        <x:f>MOD(Settings!$B$17*(G806),Settings!$B$18)</x:f>
        <x:v>1138589685</x:v>
      </x:c>
      <x:c r="H807" s="18" t="n">
        <x:f>MAX(G807,1)/Settings!$B$18</x:f>
        <x:v>0.5301971386793056</x:v>
      </x:c>
      <x:c r="I807" s="18" t="n">
        <x:f>-ACE_Input!W87*LN(H807)</x:f>
        <x:v>2.5380255272943266</x:v>
      </x:c>
      <x:c r="J807" s="18" t="n">
        <x:f>-ACE_Input!X87*LN(H807)</x:f>
        <x:v>7.61407658188298</x:v>
      </x:c>
      <x:c r="K807" s="18" t="n">
        <x:f>ACE_Input!U87</x:f>
        <x:v>300</x:v>
      </x:c>
      <x:c r="L807" s="18" t="n">
        <x:f>K807*ACE_Input!V87</x:f>
        <x:v>75</x:v>
      </x:c>
    </x:row>
    <x:row r="808">
      <x:c r="A808" t="n">
        <x:f>7</x:f>
        <x:v>7</x:v>
      </x:c>
      <x:c r="B808" t="n">
        <x:f>ACE_Input!A88</x:f>
        <x:v>83</x:v>
      </x:c>
      <x:c r="C808" s="18" t="n">
        <x:f>MOD(Settings!$B$17*(C807),Settings!$B$18)</x:f>
        <x:v>2063047023</x:v>
      </x:c>
      <x:c r="D808" s="18" t="n">
        <x:f>MAX(C808,1)/Settings!$B$18</x:f>
        <x:v>0.9606811329539312</x:v>
      </x:c>
      <x:c r="E808" s="18" t="n">
        <x:f>F808-F807</x:f>
        <x:v>5</x:v>
      </x:c>
      <x:c r="F808" s="18" t="n">
        <x:f>ACE_Input!D88</x:f>
        <x:v>564</x:v>
      </x:c>
      <x:c r="G808" s="18" t="n">
        <x:f>MOD(Settings!$B$17*(G807),Settings!$B$18)</x:f>
        <x:v>50057378</x:v>
      </x:c>
      <x:c r="H808" s="18" t="n">
        <x:f>MAX(G808,1)/Settings!$B$18</x:f>
        <x:v>0.02330978308958457</x:v>
      </x:c>
      <x:c r="I808" s="18" t="n">
        <x:f>-ACE_Input!W88*LN(H808)</x:f>
        <x:v>15.035528525775579</x:v>
      </x:c>
      <x:c r="J808" s="18" t="n">
        <x:f>-ACE_Input!X88*LN(H808)</x:f>
        <x:v>45.10658557732674</x:v>
      </x:c>
      <x:c r="K808" s="18" t="n">
        <x:f>ACE_Input!U88</x:f>
        <x:v>300</x:v>
      </x:c>
      <x:c r="L808" s="18" t="n">
        <x:f>K808*ACE_Input!V88</x:f>
        <x:v>75</x:v>
      </x:c>
    </x:row>
    <x:row r="809">
      <x:c r="A809" t="n">
        <x:f>7</x:f>
        <x:v>7</x:v>
      </x:c>
      <x:c r="B809" t="n">
        <x:f>ACE_Input!A89</x:f>
        <x:v>84</x:v>
      </x:c>
      <x:c r="C809" s="18" t="n">
        <x:f>MOD(Settings!$B$17*(C808),Settings!$B$18)</x:f>
        <x:v>360351099</x:v>
      </x:c>
      <x:c r="D809" s="18" t="n">
        <x:f>MAX(C809,1)/Settings!$B$18</x:f>
        <x:v>0.16780155672123728</x:v>
      </x:c>
      <x:c r="E809" s="18" t="n">
        <x:f>F809-F808</x:f>
        <x:v>5</x:v>
      </x:c>
      <x:c r="F809" s="18" t="n">
        <x:f>ACE_Input!D89</x:f>
        <x:v>569</x:v>
      </x:c>
      <x:c r="G809" s="18" t="n">
        <x:f>MOD(Settings!$B$17*(G808),Settings!$B$18)</x:f>
        <x:v>1648246069</x:v>
      </x:c>
      <x:c r="H809" s="18" t="n">
        <x:f>MAX(G809,1)/Settings!$B$18</x:f>
        <x:v>0.7675243866478673</x:v>
      </x:c>
      <x:c r="I809" s="18" t="n">
        <x:f>-ACE_Input!W89*LN(H809)</x:f>
        <x:v>1.0583401035661717</x:v>
      </x:c>
      <x:c r="J809" s="18" t="n">
        <x:f>-ACE_Input!X89*LN(H809)</x:f>
        <x:v>3.175020310698515</x:v>
      </x:c>
      <x:c r="K809" s="18" t="n">
        <x:f>ACE_Input!U89</x:f>
        <x:v>300</x:v>
      </x:c>
      <x:c r="L809" s="18" t="n">
        <x:f>K809*ACE_Input!V89</x:f>
        <x:v>75</x:v>
      </x:c>
    </x:row>
    <x:row r="810">
      <x:c r="A810" t="n">
        <x:f>7</x:f>
        <x:v>7</x:v>
      </x:c>
      <x:c r="B810" t="n">
        <x:f>ACE_Input!A90</x:f>
        <x:v>85</x:v>
      </x:c>
      <x:c r="C810" s="18" t="n">
        <x:f>MOD(Settings!$B$17*(C809),Settings!$B$18)</x:f>
        <x:v>517036353</x:v>
      </x:c>
      <x:c r="D810" s="18" t="n">
        <x:f>MAX(C810,1)/Settings!$B$18</x:f>
        <x:v>0.2407638138349931</x:v>
      </x:c>
      <x:c r="E810" s="18" t="n">
        <x:f>F810-F809</x:f>
        <x:v>5</x:v>
      </x:c>
      <x:c r="F810" s="18" t="n">
        <x:f>ACE_Input!D90</x:f>
        <x:v>574</x:v>
      </x:c>
      <x:c r="G810" s="18" t="n">
        <x:f>MOD(Settings!$B$17*(G809),Settings!$B$18)</x:f>
        <x:v>1680119030</x:v>
      </x:c>
      <x:c r="H810" s="18" t="n">
        <x:f>MAX(G810,1)/Settings!$B$18</x:f>
        <x:v>0.7823663907043479</x:v>
      </x:c>
      <x:c r="I810" s="18" t="n">
        <x:f>-ACE_Input!W90*LN(H810)</x:f>
        <x:v>0.9817284714016621</x:v>
      </x:c>
      <x:c r="J810" s="18" t="n">
        <x:f>-ACE_Input!X90*LN(H810)</x:f>
        <x:v>2.9451854142049863</x:v>
      </x:c>
      <x:c r="K810" s="18" t="n">
        <x:f>ACE_Input!U90</x:f>
        <x:v>300</x:v>
      </x:c>
      <x:c r="L810" s="18" t="n">
        <x:f>K810*ACE_Input!V90</x:f>
        <x:v>75</x:v>
      </x:c>
    </x:row>
    <x:row r="811">
      <x:c r="A811" t="n">
        <x:f>7</x:f>
        <x:v>7</x:v>
      </x:c>
      <x:c r="B811" t="n">
        <x:f>ACE_Input!A91</x:f>
        <x:v>86</x:v>
      </x:c>
      <x:c r="C811" s="18" t="n">
        <x:f>MOD(Settings!$B$17*(C810),Settings!$B$18)</x:f>
        <x:v>1111149109</x:v>
      </x:c>
      <x:c r="D811" s="18" t="n">
        <x:f>MAX(C811,1)/Settings!$B$18</x:f>
        <x:v>0.5174191247287295</x:v>
      </x:c>
      <x:c r="E811" s="18" t="n">
        <x:f>F811-F810</x:f>
        <x:v>5</x:v>
      </x:c>
      <x:c r="F811" s="18" t="n">
        <x:f>ACE_Input!D91</x:f>
        <x:v>579</x:v>
      </x:c>
      <x:c r="G811" s="18" t="n">
        <x:f>MOD(Settings!$B$17*(G810),Settings!$B$18)</x:f>
        <x:v>498062807</x:v>
      </x:c>
      <x:c r="H811" s="18" t="n">
        <x:f>MAX(G811,1)/Settings!$B$18</x:f>
        <x:v>0.23192856797572625</x:v>
      </x:c>
      <x:c r="I811" s="18" t="n">
        <x:f>-ACE_Input!W91*LN(H811)</x:f>
        <x:v>5.845303405528347</x:v>
      </x:c>
      <x:c r="J811" s="18" t="n">
        <x:f>-ACE_Input!X91*LN(H811)</x:f>
        <x:v>17.53591021658504</x:v>
      </x:c>
      <x:c r="K811" s="18" t="n">
        <x:f>ACE_Input!U91</x:f>
        <x:v>300</x:v>
      </x:c>
      <x:c r="L811" s="18" t="n">
        <x:f>K811*ACE_Input!V91</x:f>
        <x:v>75</x:v>
      </x:c>
    </x:row>
    <x:row r="812">
      <x:c r="A812" t="n">
        <x:f>7</x:f>
        <x:v>7</x:v>
      </x:c>
      <x:c r="B812" t="n">
        <x:f>ACE_Input!A92</x:f>
        <x:v>87</x:v>
      </x:c>
      <x:c r="C812" s="18" t="n">
        <x:f>MOD(Settings!$B$17*(C811),Settings!$B$18)</x:f>
        <x:v>565280651</x:v>
      </x:c>
      <x:c r="D812" s="18" t="n">
        <x:f>MAX(C812,1)/Settings!$B$18</x:f>
        <x:v>0.2632293157573926</x:v>
      </x:c>
      <x:c r="E812" s="18" t="n">
        <x:f>F812-F811</x:f>
        <x:v>5</x:v>
      </x:c>
      <x:c r="F812" s="18" t="n">
        <x:f>ACE_Input!D92</x:f>
        <x:v>584</x:v>
      </x:c>
      <x:c r="G812" s="18" t="n">
        <x:f>MOD(Settings!$B$17*(G811),Settings!$B$18)</x:f>
        <x:v>50341243</x:v>
      </x:c>
      <x:c r="H812" s="18" t="n">
        <x:f>MAX(G812,1)/Settings!$B$18</x:f>
        <x:v>0.023441968030967736</x:v>
      </x:c>
      <x:c r="I812" s="18" t="n">
        <x:f>-ACE_Input!W92*LN(H812)</x:f>
        <x:v>15.012909429729127</x:v>
      </x:c>
      <x:c r="J812" s="18" t="n">
        <x:f>-ACE_Input!X92*LN(H812)</x:f>
        <x:v>45.03872828918738</x:v>
      </x:c>
      <x:c r="K812" s="18" t="n">
        <x:f>ACE_Input!U92</x:f>
        <x:v>300</x:v>
      </x:c>
      <x:c r="L812" s="18" t="n">
        <x:f>K812*ACE_Input!V92</x:f>
        <x:v>75</x:v>
      </x:c>
    </x:row>
    <x:row r="813">
      <x:c r="A813" t="n">
        <x:f>7</x:f>
        <x:v>7</x:v>
      </x:c>
      <x:c r="B813" t="n">
        <x:f>ACE_Input!A93</x:f>
        <x:v>88</x:v>
      </x:c>
      <x:c r="C813" s="18" t="n">
        <x:f>MOD(Settings!$B$17*(C812),Settings!$B$18)</x:f>
        <x:v>204247029</x:v>
      </x:c>
      <x:c r="D813" s="18" t="n">
        <x:f>MAX(C813,1)/Settings!$B$18</x:f>
        <x:v>0.09510993449721017</x:v>
      </x:c>
      <x:c r="E813" s="18" t="n">
        <x:f>F813-F812</x:f>
        <x:v>5</x:v>
      </x:c>
      <x:c r="F813" s="18" t="n">
        <x:f>ACE_Input!D93</x:f>
        <x:v>589</x:v>
      </x:c>
      <x:c r="G813" s="18" t="n">
        <x:f>MOD(Settings!$B$17*(G812),Settings!$B$18)</x:f>
        <x:v>2124197830</x:v>
      </x:c>
      <x:c r="H813" s="18" t="n">
        <x:f>MAX(G813,1)/Settings!$B$18</x:f>
        <x:v>0.9891566964747183</x:v>
      </x:c>
      <x:c r="I813" s="18" t="n">
        <x:f>-ACE_Input!W93*LN(H813)</x:f>
        <x:v>0.04361008241004007</x:v>
      </x:c>
      <x:c r="J813" s="18" t="n">
        <x:f>-ACE_Input!X93*LN(H813)</x:f>
        <x:v>0.1308302472301202</x:v>
      </x:c>
      <x:c r="K813" s="18" t="n">
        <x:f>ACE_Input!U93</x:f>
        <x:v>300</x:v>
      </x:c>
      <x:c r="L813" s="18" t="n">
        <x:f>K813*ACE_Input!V93</x:f>
        <x:v>75</x:v>
      </x:c>
    </x:row>
    <x:row r="814">
      <x:c r="A814" t="n">
        <x:f>7</x:f>
        <x:v>7</x:v>
      </x:c>
      <x:c r="B814" t="n">
        <x:f>ACE_Input!A94</x:f>
        <x:v>89</x:v>
      </x:c>
      <x:c r="C814" s="18" t="n">
        <x:f>MOD(Settings!$B$17*(C813),Settings!$B$18)</x:f>
        <x:v>1100948497</x:v>
      </x:c>
      <x:c r="D814" s="18" t="n">
        <x:f>MAX(C814,1)/Settings!$B$18</x:f>
        <x:v>0.5126690946112709</x:v>
      </x:c>
      <x:c r="E814" s="18" t="n">
        <x:f>F814-F813</x:f>
        <x:v>5</x:v>
      </x:c>
      <x:c r="F814" s="18" t="n">
        <x:f>ACE_Input!D94</x:f>
        <x:v>594</x:v>
      </x:c>
      <x:c r="G814" s="18" t="n">
        <x:f>MOD(Settings!$B$17*(G813),Settings!$B$18)</x:f>
        <x:v>1624781082</x:v>
      </x:c>
      <x:c r="H814" s="18" t="n">
        <x:f>MAX(G814,1)/Settings!$B$18</x:f>
        <x:v>0.7565976505896997</x:v>
      </x:c>
      <x:c r="I814" s="18" t="n">
        <x:f>-ACE_Input!W94*LN(H814)</x:f>
        <x:v>1.115694688036602</x:v>
      </x:c>
      <x:c r="J814" s="18" t="n">
        <x:f>-ACE_Input!X94*LN(H814)</x:f>
        <x:v>3.347084064109806</x:v>
      </x:c>
      <x:c r="K814" s="18" t="n">
        <x:f>ACE_Input!U94</x:f>
        <x:v>300</x:v>
      </x:c>
      <x:c r="L814" s="18" t="n">
        <x:f>K814*ACE_Input!V94</x:f>
        <x:v>75</x:v>
      </x:c>
    </x:row>
    <x:row r="815">
      <x:c r="A815" t="n">
        <x:f>7</x:f>
        <x:v>7</x:v>
      </x:c>
      <x:c r="B815" t="n">
        <x:f>ACE_Input!A95</x:f>
        <x:v>90</x:v>
      </x:c>
      <x:c r="C815" s="18" t="n">
        <x:f>MOD(Settings!$B$17*(C814),Settings!$B$18)</x:f>
        <x:v>922286527</x:v>
      </x:c>
      <x:c r="D815" s="18" t="n">
        <x:f>MAX(C815,1)/Settings!$B$18</x:f>
        <x:v>0.42947313162939305</x:v>
      </x:c>
      <x:c r="E815" s="18" t="n">
        <x:f>F815-F814</x:f>
        <x:v>5</x:v>
      </x:c>
      <x:c r="F815" s="18" t="n">
        <x:f>ACE_Input!D95</x:f>
        <x:v>599</x:v>
      </x:c>
      <x:c r="G815" s="18" t="n">
        <x:f>MOD(Settings!$B$17*(G814),Settings!$B$18)</x:f>
        <x:v>293589922</x:v>
      </x:c>
      <x:c r="H815" s="18" t="n">
        <x:f>MAX(G815,1)/Settings!$B$18</x:f>
        <x:v>0.13671346108276092</x:v>
      </x:c>
      <x:c r="I815" s="18" t="n">
        <x:f>-ACE_Input!W95*LN(H815)</x:f>
        <x:v>7.9594722735609</x:v>
      </x:c>
      <x:c r="J815" s="18" t="n">
        <x:f>-ACE_Input!X95*LN(H815)</x:f>
        <x:v>23.878416820682702</x:v>
      </x:c>
      <x:c r="K815" s="18" t="n">
        <x:f>ACE_Input!U95</x:f>
        <x:v>300</x:v>
      </x:c>
      <x:c r="L815" s="18" t="n">
        <x:f>K815*ACE_Input!V95</x:f>
        <x:v>75</x:v>
      </x:c>
    </x:row>
    <x:row r="816">
      <x:c r="A816" t="n">
        <x:f>7</x:f>
        <x:v>7</x:v>
      </x:c>
      <x:c r="B816" t="n">
        <x:f>ACE_Input!A96</x:f>
        <x:v>91</x:v>
      </x:c>
      <x:c r="C816" s="18" t="n">
        <x:f>MOD(Settings!$B$17*(C815),Settings!$B$18)</x:f>
        <x:v>332695243</x:v>
      </x:c>
      <x:c r="D816" s="18" t="n">
        <x:f>MAX(C816,1)/Settings!$B$18</x:f>
        <x:v>0.15492329520868292</x:v>
      </x:c>
      <x:c r="E816" s="18" t="n">
        <x:f>F816-F815</x:f>
        <x:v>5</x:v>
      </x:c>
      <x:c r="F816" s="18" t="n">
        <x:f>ACE_Input!D96</x:f>
        <x:v>604</x:v>
      </x:c>
      <x:c r="G816" s="18" t="n">
        <x:f>MOD(Settings!$B$17*(G815),Settings!$B$18)</x:f>
        <x:v>1595881895</x:v>
      </x:c>
      <x:c r="H816" s="18" t="n">
        <x:f>MAX(G816,1)/Settings!$B$18</x:f>
        <x:v>0.7431404179628661</x:v>
      </x:c>
      <x:c r="I816" s="18" t="n">
        <x:f>-ACE_Input!W96*LN(H816)</x:f>
        <x:v>1.187481057133452</x:v>
      </x:c>
      <x:c r="J816" s="18" t="n">
        <x:f>-ACE_Input!X96*LN(H816)</x:f>
        <x:v>3.562443171400356</x:v>
      </x:c>
      <x:c r="K816" s="18" t="n">
        <x:f>ACE_Input!U96</x:f>
        <x:v>300</x:v>
      </x:c>
      <x:c r="L816" s="18" t="n">
        <x:f>K816*ACE_Input!V96</x:f>
        <x:v>75</x:v>
      </x:c>
    </x:row>
    <x:row r="817">
      <x:c r="A817" t="n">
        <x:f>7</x:f>
        <x:v>7</x:v>
      </x:c>
      <x:c r="B817" t="n">
        <x:f>ACE_Input!A97</x:f>
        <x:v>92</x:v>
      </x:c>
      <x:c r="C817" s="18" t="n">
        <x:f>MOD(Settings!$B$17*(C816),Settings!$B$18)</x:f>
        <x:v>1709015960</x:v>
      </x:c>
      <x:c r="D817" s="18" t="n">
        <x:f>MAX(C817,1)/Settings!$B$18</x:f>
        <x:v>0.7958225723336556</x:v>
      </x:c>
      <x:c r="E817" s="18" t="n">
        <x:f>F817-F816</x:f>
        <x:v>5</x:v>
      </x:c>
      <x:c r="F817" s="18" t="n">
        <x:f>ACE_Input!D97</x:f>
        <x:v>609</x:v>
      </x:c>
      <x:c r="G817" s="18" t="n">
        <x:f>MOD(Settings!$B$17*(G816),Settings!$B$18)</x:f>
        <x:v>2063741882</x:v>
      </x:c>
      <x:c r="H817" s="18" t="n">
        <x:f>MAX(G817,1)/Settings!$B$18</x:f>
        <x:v>0.9610047018905192</x:v>
      </x:c>
      <x:c r="I817" s="18" t="n">
        <x:f>-ACE_Input!W97*LN(H817)</x:f>
        <x:v>0.15910390927103366</x:v>
      </x:c>
      <x:c r="J817" s="18" t="n">
        <x:f>-ACE_Input!X97*LN(H817)</x:f>
        <x:v>0.47731172781310094</x:v>
      </x:c>
      <x:c r="K817" s="18" t="n">
        <x:f>ACE_Input!U97</x:f>
        <x:v>300</x:v>
      </x:c>
      <x:c r="L817" s="18" t="n">
        <x:f>K817*ACE_Input!V97</x:f>
        <x:v>75</x:v>
      </x:c>
    </x:row>
    <x:row r="818">
      <x:c r="A818" t="n">
        <x:f>7</x:f>
        <x:v>7</x:v>
      </x:c>
      <x:c r="B818" t="n">
        <x:f>ACE_Input!A98</x:f>
        <x:v>93</x:v>
      </x:c>
      <x:c r="C818" s="18" t="n">
        <x:f>MOD(Settings!$B$17*(C817),Settings!$B$18)</x:f>
        <x:v>837461095</x:v>
      </x:c>
      <x:c r="D818" s="18" t="n">
        <x:f>MAX(C818,1)/Settings!$B$18</x:f>
        <x:v>0.3899732117494443</x:v>
      </x:c>
      <x:c r="E818" s="18" t="n">
        <x:f>F818-F817</x:f>
        <x:v>5</x:v>
      </x:c>
      <x:c r="F818" s="18" t="n">
        <x:f>ACE_Input!D98</x:f>
        <x:v>614</x:v>
      </x:c>
      <x:c r="G818" s="18" t="n">
        <x:f>MOD(Settings!$B$17*(G817),Settings!$B$18)</x:f>
        <x:v>1301428077</x:v>
      </x:c>
      <x:c r="H818" s="18" t="n">
        <x:f>MAX(G818,1)/Settings!$B$18</x:f>
        <x:v>0.6060246739564579</x:v>
      </x:c>
      <x:c r="I818" s="18" t="n">
        <x:f>-ACE_Input!W98*LN(H818)</x:f>
        <x:v>2.0033383105677403</x:v>
      </x:c>
      <x:c r="J818" s="18" t="n">
        <x:f>-ACE_Input!X98*LN(H818)</x:f>
        <x:v>6.010014931703221</x:v>
      </x:c>
      <x:c r="K818" s="18" t="n">
        <x:f>ACE_Input!U98</x:f>
        <x:v>300</x:v>
      </x:c>
      <x:c r="L818" s="18" t="n">
        <x:f>K818*ACE_Input!V98</x:f>
        <x:v>75</x:v>
      </x:c>
    </x:row>
    <x:row r="819">
      <x:c r="A819" t="n">
        <x:f>7</x:f>
        <x:v>7</x:v>
      </x:c>
      <x:c r="B819" t="n">
        <x:f>ACE_Input!A99</x:f>
        <x:v>94</x:v>
      </x:c>
      <x:c r="C819" s="18" t="n">
        <x:f>MOD(Settings!$B$17*(C818),Settings!$B$18)</x:f>
        <x:v>600801227</x:v>
      </x:c>
      <x:c r="D819" s="18" t="n">
        <x:f>MAX(C819,1)/Settings!$B$18</x:f>
        <x:v>0.2797698729111673</x:v>
      </x:c>
      <x:c r="E819" s="18" t="n">
        <x:f>F819-F818</x:f>
        <x:v>5</x:v>
      </x:c>
      <x:c r="F819" s="18" t="n">
        <x:f>ACE_Input!D99</x:f>
        <x:v>619</x:v>
      </x:c>
      <x:c r="G819" s="18" t="n">
        <x:f>MOD(Settings!$B$17*(G818),Settings!$B$18)</x:f>
        <x:v>980745444</x:v>
      </x:c>
      <x:c r="H819" s="18" t="n">
        <x:f>MAX(G819,1)/Settings!$B$18</x:f>
        <x:v>0.4566951861869056</x:v>
      </x:c>
      <x:c r="I819" s="18" t="n">
        <x:f>-ACE_Input!W99*LN(H819)</x:f>
        <x:v>3.1349563970956695</x:v>
      </x:c>
      <x:c r="J819" s="18" t="n">
        <x:f>-ACE_Input!X99*LN(H819)</x:f>
        <x:v>9.404869191287009</x:v>
      </x:c>
      <x:c r="K819" s="18" t="n">
        <x:f>ACE_Input!U99</x:f>
        <x:v>300</x:v>
      </x:c>
      <x:c r="L819" s="18" t="n">
        <x:f>K819*ACE_Input!V99</x:f>
        <x:v>75</x:v>
      </x:c>
    </x:row>
    <x:row r="820">
      <x:c r="A820" t="n">
        <x:f>7</x:f>
        <x:v>7</x:v>
      </x:c>
      <x:c r="B820" t="n">
        <x:f>ACE_Input!A100</x:f>
        <x:v>95</x:v>
      </x:c>
      <x:c r="C820" s="18" t="n">
        <x:f>MOD(Settings!$B$17*(C819),Settings!$B$18)</x:f>
        <x:v>198113995</x:v>
      </x:c>
      <x:c r="D820" s="18" t="n">
        <x:f>MAX(C820,1)/Settings!$B$18</x:f>
        <x:v>0.09225401798833814</x:v>
      </x:c>
      <x:c r="E820" s="18" t="n">
        <x:f>F820-F819</x:f>
        <x:v>5</x:v>
      </x:c>
      <x:c r="F820" s="18" t="n">
        <x:f>ACE_Input!D100</x:f>
        <x:v>624</x:v>
      </x:c>
      <x:c r="G820" s="18" t="n">
        <x:f>MOD(Settings!$B$17*(G819),Settings!$B$18)</x:f>
        <x:v>1451686583</x:v>
      </x:c>
      <x:c r="H820" s="18" t="n">
        <x:f>MAX(G820,1)/Settings!$B$18</x:f>
        <x:v>0.6759942433219376</x:v>
      </x:c>
      <x:c r="I820" s="18" t="n">
        <x:f>-ACE_Input!W100*LN(H820)</x:f>
        <x:v>1.5662828750855315</x:v>
      </x:c>
      <x:c r="J820" s="18" t="n">
        <x:f>-ACE_Input!X100*LN(H820)</x:f>
        <x:v>4.698848625256595</x:v>
      </x:c>
      <x:c r="K820" s="18" t="n">
        <x:f>ACE_Input!U100</x:f>
        <x:v>300</x:v>
      </x:c>
      <x:c r="L820" s="18" t="n">
        <x:f>K820*ACE_Input!V100</x:f>
        <x:v>75</x:v>
      </x:c>
    </x:row>
    <x:row r="821">
      <x:c r="A821" t="n">
        <x:f>7</x:f>
        <x:v>7</x:v>
      </x:c>
      <x:c r="B821" t="n">
        <x:f>ACE_Input!A101</x:f>
        <x:v>96</x:v>
      </x:c>
      <x:c r="C821" s="18" t="n">
        <x:f>MOD(Settings!$B$17*(C820),Settings!$B$18)</x:f>
        <x:v>1102261115</x:v>
      </x:c>
      <x:c r="D821" s="18" t="n">
        <x:f>MAX(C821,1)/Settings!$B$18</x:f>
        <x:v>0.5132803299991788</x:v>
      </x:c>
      <x:c r="E821" s="18" t="n">
        <x:f>F821-F820</x:f>
        <x:v>5</x:v>
      </x:c>
      <x:c r="F821" s="18" t="n">
        <x:f>ACE_Input!D101</x:f>
        <x:v>629</x:v>
      </x:c>
      <x:c r="G821" s="18" t="n">
        <x:f>MOD(Settings!$B$17*(G820),Settings!$B$18)</x:f>
        <x:v>934686914</x:v>
      </x:c>
      <x:c r="H821" s="18" t="n">
        <x:f>MAX(G821,1)/Settings!$B$18</x:f>
        <x:v>0.4352475118056161</x:v>
      </x:c>
      <x:c r="I821" s="18" t="n">
        <x:f>-ACE_Input!W101*LN(H821)</x:f>
        <x:v>3.327361668207231</x:v>
      </x:c>
      <x:c r="J821" s="18" t="n">
        <x:f>-ACE_Input!X101*LN(H821)</x:f>
        <x:v>9.982085004621693</x:v>
      </x:c>
      <x:c r="K821" s="18" t="n">
        <x:f>ACE_Input!U101</x:f>
        <x:v>300</x:v>
      </x:c>
      <x:c r="L821" s="18" t="n">
        <x:f>K821*ACE_Input!V101</x:f>
        <x:v>75</x:v>
      </x:c>
    </x:row>
    <x:row r="822">
      <x:c r="A822" t="n">
        <x:f>7</x:f>
        <x:v>7</x:v>
      </x:c>
      <x:c r="B822" t="n">
        <x:f>ACE_Input!A102</x:f>
        <x:v>97</x:v>
      </x:c>
      <x:c r="C822" s="18" t="n">
        <x:f>MOD(Settings!$B$17*(C821),Settings!$B$18)</x:f>
        <x:v>1508620783</x:v>
      </x:c>
      <x:c r="D822" s="18" t="n">
        <x:f>MAX(C822,1)/Settings!$B$18</x:f>
        <x:v>0.7025062961981196</x:v>
      </x:c>
      <x:c r="E822" s="18" t="n">
        <x:f>F822-F821</x:f>
        <x:v>5</x:v>
      </x:c>
      <x:c r="F822" s="18" t="n">
        <x:f>ACE_Input!D102</x:f>
        <x:v>634</x:v>
      </x:c>
      <x:c r="G822" s="18" t="n">
        <x:f>MOD(Settings!$B$17*(G821),Settings!$B$18)</x:f>
        <x:v>440085793</x:v>
      </x:c>
      <x:c r="H822" s="18" t="n">
        <x:f>MAX(G822,1)/Settings!$B$18</x:f>
        <x:v>0.20493091698965565</x:v>
      </x:c>
      <x:c r="I822" s="18" t="n">
        <x:f>-ACE_Input!W102*LN(H822)</x:f>
        <x:v>6.340329387728322</x:v>
      </x:c>
      <x:c r="J822" s="18" t="n">
        <x:f>-ACE_Input!X102*LN(H822)</x:f>
        <x:v>19.020988163184967</x:v>
      </x:c>
      <x:c r="K822" s="18" t="n">
        <x:f>ACE_Input!U102</x:f>
        <x:v>300</x:v>
      </x:c>
      <x:c r="L822" s="18" t="n">
        <x:f>K822*ACE_Input!V102</x:f>
        <x:v>75</x:v>
      </x:c>
    </x:row>
    <x:row r="823">
      <x:c r="A823" t="n">
        <x:f>7</x:f>
        <x:v>7</x:v>
      </x:c>
      <x:c r="B823" t="n">
        <x:f>ACE_Input!A103</x:f>
        <x:v>98</x:v>
      </x:c>
      <x:c r="C823" s="18" t="n">
        <x:f>MOD(Settings!$B$17*(C822),Settings!$B$18)</x:f>
        <x:v>50079752</x:v>
      </x:c>
      <x:c r="D823" s="18" t="n">
        <x:f>MAX(C823,1)/Settings!$B$18</x:f>
        <x:v>0.023320201795231647</x:v>
      </x:c>
      <x:c r="E823" s="18" t="n">
        <x:f>F823-F822</x:f>
        <x:v>5</x:v>
      </x:c>
      <x:c r="F823" s="18" t="n">
        <x:f>ACE_Input!D103</x:f>
        <x:v>639</x:v>
      </x:c>
      <x:c r="G823" s="18" t="n">
        <x:f>MOD(Settings!$B$17*(G822),Settings!$B$18)</x:f>
        <x:v>588242683</x:v>
      </x:c>
      <x:c r="H823" s="18" t="n">
        <x:f>MAX(G823,1)/Settings!$B$18</x:f>
        <x:v>0.2739218451426932</x:v>
      </x:c>
      <x:c r="I823" s="18" t="n">
        <x:f>-ACE_Input!W103*LN(H823)</x:f>
        <x:v>5.17964979994917</x:v>
      </x:c>
      <x:c r="J823" s="18" t="n">
        <x:f>-ACE_Input!X103*LN(H823)</x:f>
        <x:v>15.53894939984751</x:v>
      </x:c>
      <x:c r="K823" s="18" t="n">
        <x:f>ACE_Input!U103</x:f>
        <x:v>300</x:v>
      </x:c>
      <x:c r="L823" s="18" t="n">
        <x:f>K823*ACE_Input!V103</x:f>
        <x:v>75</x:v>
      </x:c>
    </x:row>
    <x:row r="824">
      <x:c r="A824" t="n">
        <x:f>7</x:f>
        <x:v>7</x:v>
      </x:c>
      <x:c r="B824" t="n">
        <x:f>ACE_Input!A104</x:f>
        <x:v>99</x:v>
      </x:c>
      <x:c r="C824" s="18" t="n">
        <x:f>MOD(Settings!$B$17*(C823),Settings!$B$18)</x:f>
        <x:v>2024285887</x:v>
      </x:c>
      <x:c r="D824" s="18" t="n">
        <x:f>MAX(C824,1)/Settings!$B$18</x:f>
        <x:v>0.9426315724582558</x:v>
      </x:c>
      <x:c r="E824" s="18" t="n">
        <x:f>F824-F823</x:f>
        <x:v>45</x:v>
      </x:c>
      <x:c r="F824" s="18" t="n">
        <x:f>ACE_Input!D104</x:f>
        <x:v>684</x:v>
      </x:c>
      <x:c r="G824" s="18" t="n">
        <x:f>MOD(Settings!$B$17*(G823),Settings!$B$18)</x:f>
        <x:v>1727546040</x:v>
      </x:c>
      <x:c r="H824" s="18" t="n">
        <x:f>MAX(G824,1)/Settings!$B$18</x:f>
        <x:v>0.804451313244389</x:v>
      </x:c>
      <x:c r="I824" s="18" t="n">
        <x:f>-ACE_Input!W104*LN(H824)</x:f>
        <x:v>0.8703793296463228</x:v>
      </x:c>
      <x:c r="J824" s="18" t="n">
        <x:f>-ACE_Input!X104*LN(H824)</x:f>
        <x:v>2.6111379889389683</x:v>
      </x:c>
      <x:c r="K824" s="18" t="n">
        <x:f>ACE_Input!U104</x:f>
        <x:v>300</x:v>
      </x:c>
      <x:c r="L824" s="18" t="n">
        <x:f>K824*ACE_Input!V104</x:f>
        <x:v>75</x:v>
      </x:c>
    </x:row>
    <x:row r="825">
      <x:c r="A825" t="n">
        <x:f>7</x:f>
        <x:v>7</x:v>
      </x:c>
      <x:c r="B825" t="n">
        <x:f>ACE_Input!A105</x:f>
        <x:v>100</x:v>
      </x:c>
      <x:c r="C825" s="18" t="n">
        <x:f>MOD(Settings!$B$17*(C824),Settings!$B$18)</x:f>
        <x:v>1736967035</x:v>
      </x:c>
      <x:c r="D825" s="18" t="n">
        <x:f>MAX(C825,1)/Settings!$B$18</x:f>
        <x:v>0.8088383059058517</x:v>
      </x:c>
      <x:c r="E825" s="18" t="n">
        <x:f>F825-F824</x:f>
        <x:v>5</x:v>
      </x:c>
      <x:c r="F825" s="18" t="n">
        <x:f>ACE_Input!D105</x:f>
        <x:v>689</x:v>
      </x:c>
      <x:c r="G825" s="18" t="n">
        <x:f>MOD(Settings!$B$17*(G824),Settings!$B$18)</x:f>
        <x:v>887386840</x:v>
      </x:c>
      <x:c r="H825" s="18" t="n">
        <x:f>MAX(G825,1)/Settings!$B$18</x:f>
        <x:v>0.4132216984467682</x:v>
      </x:c>
      <x:c r="I825" s="18" t="n">
        <x:f>-ACE_Input!W105*LN(H825)</x:f>
        <x:v>3.535084119734021</x:v>
      </x:c>
      <x:c r="J825" s="18" t="n">
        <x:f>-ACE_Input!X105*LN(H825)</x:f>
        <x:v>10.605252359202062</x:v>
      </x:c>
      <x:c r="K825" s="18" t="n">
        <x:f>ACE_Input!U105</x:f>
        <x:v>300</x:v>
      </x:c>
      <x:c r="L825" s="18" t="n">
        <x:f>K825*ACE_Input!V105</x:f>
        <x:v>75</x:v>
      </x:c>
    </x:row>
    <x:row r="826">
      <x:c r="A826"/>
      <x:c r="B826"/>
      <x:c r="C826" s="18"/>
      <x:c r="D826" s="18"/>
      <x:c r="E826" s="18"/>
      <x:c r="F826" s="18"/>
      <x:c r="G826" s="18"/>
      <x:c r="H826" s="18"/>
      <x:c r="I826" s="18"/>
      <x:c r="J826" s="18"/>
      <x:c r="K826" s="18"/>
      <x:c r="L826" s="18"/>
    </x:row>
    <x:row r="827">
      <x:c r="A827"/>
      <x:c r="B827"/>
      <x:c r="C827" s="18"/>
      <x:c r="D827" s="18"/>
      <x:c r="E827" s="18"/>
      <x:c r="F827" s="18"/>
      <x:c r="G827" s="18"/>
      <x:c r="H827" s="18"/>
      <x:c r="I827" s="18"/>
      <x:c r="J827" s="18"/>
      <x:c r="K827" s="18"/>
      <x:c r="L827" s="18"/>
    </x:row>
    <x:row r="828">
      <x:c r="A828"/>
      <x:c r="B828"/>
      <x:c r="C828" s="18"/>
      <x:c r="D828" s="18"/>
      <x:c r="E828" s="18"/>
      <x:c r="F828" s="18"/>
      <x:c r="G828" s="18"/>
      <x:c r="H828" s="18"/>
      <x:c r="I828" s="18"/>
      <x:c r="J828" s="18"/>
      <x:c r="K828" s="18"/>
      <x:c r="L828" s="18"/>
    </x:row>
    <x:row r="829">
      <x:c r="A829"/>
      <x:c r="B829"/>
      <x:c r="C829" s="18"/>
      <x:c r="D829" s="18"/>
      <x:c r="E829" s="18"/>
      <x:c r="F829" s="18"/>
      <x:c r="G829" s="18"/>
      <x:c r="H829" s="18"/>
      <x:c r="I829" s="18"/>
      <x:c r="J829" s="18"/>
      <x:c r="K829" s="18"/>
      <x:c r="L829" s="18"/>
    </x:row>
    <x:row r="830">
      <x:c r="A830"/>
      <x:c r="B830"/>
      <x:c r="C830" s="18"/>
      <x:c r="D830" s="18"/>
      <x:c r="E830" s="18"/>
      <x:c r="F830" s="18"/>
      <x:c r="G830" s="18"/>
      <x:c r="H830" s="18"/>
      <x:c r="I830" s="18"/>
      <x:c r="J830" s="18"/>
      <x:c r="K830" s="18"/>
      <x:c r="L830" s="18"/>
    </x:row>
    <x:row r="831">
      <x:c r="A831"/>
      <x:c r="B831"/>
      <x:c r="C831" s="18"/>
      <x:c r="D831" s="18"/>
      <x:c r="E831" s="18"/>
      <x:c r="F831" s="18"/>
      <x:c r="G831" s="18"/>
      <x:c r="H831" s="18"/>
      <x:c r="I831" s="18"/>
      <x:c r="J831" s="18"/>
      <x:c r="K831" s="18"/>
      <x:c r="L831" s="18"/>
    </x:row>
    <x:row r="832">
      <x:c r="A832"/>
      <x:c r="B832"/>
      <x:c r="C832" s="18"/>
      <x:c r="D832" s="18"/>
      <x:c r="E832" s="18"/>
      <x:c r="F832" s="18"/>
      <x:c r="G832" s="18"/>
      <x:c r="H832" s="18"/>
      <x:c r="I832" s="18"/>
      <x:c r="J832" s="18"/>
      <x:c r="K832" s="18"/>
      <x:c r="L832" s="18"/>
    </x:row>
    <x:row r="833">
      <x:c r="A833"/>
      <x:c r="B833"/>
      <x:c r="C833" s="18"/>
      <x:c r="D833" s="18"/>
      <x:c r="E833" s="18"/>
      <x:c r="F833" s="18"/>
      <x:c r="G833" s="18"/>
      <x:c r="H833" s="18"/>
      <x:c r="I833" s="18"/>
      <x:c r="J833" s="18"/>
      <x:c r="K833" s="18"/>
      <x:c r="L833" s="18"/>
    </x:row>
    <x:row r="834">
      <x:c r="A834"/>
      <x:c r="B834"/>
      <x:c r="C834" s="18"/>
      <x:c r="D834" s="18"/>
      <x:c r="E834" s="18"/>
      <x:c r="F834" s="18"/>
      <x:c r="G834" s="18"/>
      <x:c r="H834" s="18"/>
      <x:c r="I834" s="18"/>
      <x:c r="J834" s="18"/>
      <x:c r="K834" s="18"/>
      <x:c r="L834" s="18"/>
    </x:row>
    <x:row r="835">
      <x:c r="A835"/>
      <x:c r="B835"/>
      <x:c r="C835" s="18"/>
      <x:c r="D835" s="18"/>
      <x:c r="E835" s="18"/>
      <x:c r="F835" s="18"/>
      <x:c r="G835" s="18"/>
      <x:c r="H835" s="18"/>
      <x:c r="I835" s="18"/>
      <x:c r="J835" s="18"/>
      <x:c r="K835" s="18"/>
      <x:c r="L835" s="18"/>
    </x:row>
    <x:row r="836">
      <x:c r="A836"/>
      <x:c r="B836"/>
      <x:c r="C836" s="18"/>
      <x:c r="D836" s="18"/>
      <x:c r="E836" s="18"/>
      <x:c r="F836" s="18"/>
      <x:c r="G836" s="18"/>
      <x:c r="H836" s="18"/>
      <x:c r="I836" s="18"/>
      <x:c r="J836" s="18"/>
      <x:c r="K836" s="18"/>
      <x:c r="L836" s="18"/>
    </x:row>
    <x:row r="837">
      <x:c r="A837"/>
      <x:c r="B837"/>
      <x:c r="C837" s="18"/>
      <x:c r="D837" s="18"/>
      <x:c r="E837" s="18"/>
      <x:c r="F837" s="18"/>
      <x:c r="G837" s="18"/>
      <x:c r="H837" s="18"/>
      <x:c r="I837" s="18"/>
      <x:c r="J837" s="18"/>
      <x:c r="K837" s="18"/>
      <x:c r="L837" s="18"/>
    </x:row>
    <x:row r="838">
      <x:c r="A838"/>
      <x:c r="B838"/>
      <x:c r="C838" s="18"/>
      <x:c r="D838" s="18"/>
      <x:c r="E838" s="18"/>
      <x:c r="F838" s="18"/>
      <x:c r="G838" s="18"/>
      <x:c r="H838" s="18"/>
      <x:c r="I838" s="18"/>
      <x:c r="J838" s="18"/>
      <x:c r="K838" s="18"/>
      <x:c r="L838" s="18"/>
    </x:row>
    <x:row r="839">
      <x:c r="A839"/>
      <x:c r="B839"/>
      <x:c r="C839" s="18"/>
      <x:c r="D839" s="18"/>
      <x:c r="E839" s="18"/>
      <x:c r="F839" s="18"/>
      <x:c r="G839" s="18"/>
      <x:c r="H839" s="18"/>
      <x:c r="I839" s="18"/>
      <x:c r="J839" s="18"/>
      <x:c r="K839" s="18"/>
      <x:c r="L839" s="18"/>
    </x:row>
    <x:row r="840">
      <x:c r="A840"/>
      <x:c r="B840"/>
      <x:c r="C840" s="18"/>
      <x:c r="D840" s="18"/>
      <x:c r="E840" s="18"/>
      <x:c r="F840" s="18"/>
      <x:c r="G840" s="18"/>
      <x:c r="H840" s="18"/>
      <x:c r="I840" s="18"/>
      <x:c r="J840" s="18"/>
      <x:c r="K840" s="18"/>
      <x:c r="L840" s="18"/>
    </x:row>
    <x:row r="841">
      <x:c r="A841"/>
      <x:c r="B841"/>
      <x:c r="C841" s="18"/>
      <x:c r="D841" s="18"/>
      <x:c r="E841" s="18"/>
      <x:c r="F841" s="18"/>
      <x:c r="G841" s="18"/>
      <x:c r="H841" s="18"/>
      <x:c r="I841" s="18"/>
      <x:c r="J841" s="18"/>
      <x:c r="K841" s="18"/>
      <x:c r="L841" s="18"/>
    </x:row>
    <x:row r="842">
      <x:c r="A842"/>
      <x:c r="B842"/>
      <x:c r="C842" s="18"/>
      <x:c r="D842" s="18"/>
      <x:c r="E842" s="18"/>
      <x:c r="F842" s="18"/>
      <x:c r="G842" s="18"/>
      <x:c r="H842" s="18"/>
      <x:c r="I842" s="18"/>
      <x:c r="J842" s="18"/>
      <x:c r="K842" s="18"/>
      <x:c r="L842" s="18"/>
    </x:row>
    <x:row r="843">
      <x:c r="A843"/>
      <x:c r="B843"/>
      <x:c r="C843" s="18"/>
      <x:c r="D843" s="18"/>
      <x:c r="E843" s="18"/>
      <x:c r="F843" s="18"/>
      <x:c r="G843" s="18"/>
      <x:c r="H843" s="18"/>
      <x:c r="I843" s="18"/>
      <x:c r="J843" s="18"/>
      <x:c r="K843" s="18"/>
      <x:c r="L843" s="18"/>
    </x:row>
    <x:row r="844">
      <x:c r="A844"/>
      <x:c r="B844"/>
      <x:c r="C844" s="18"/>
      <x:c r="D844" s="18"/>
      <x:c r="E844" s="18"/>
      <x:c r="F844" s="18"/>
      <x:c r="G844" s="18"/>
      <x:c r="H844" s="18"/>
      <x:c r="I844" s="18"/>
      <x:c r="J844" s="18"/>
      <x:c r="K844" s="18"/>
      <x:c r="L844" s="18"/>
    </x:row>
    <x:row r="845">
      <x:c r="A845"/>
      <x:c r="B845"/>
      <x:c r="C845" s="18"/>
      <x:c r="D845" s="18"/>
      <x:c r="E845" s="18"/>
      <x:c r="F845" s="18"/>
      <x:c r="G845" s="18"/>
      <x:c r="H845" s="18"/>
      <x:c r="I845" s="18"/>
      <x:c r="J845" s="18"/>
      <x:c r="K845" s="18"/>
      <x:c r="L845" s="18"/>
    </x:row>
    <x:row r="846">
      <x:c r="A846" t="n">
        <x:f>8</x:f>
        <x:v>8</x:v>
      </x:c>
      <x:c r="B846" t="n">
        <x:f>ACE_Input!A6</x:f>
        <x:v>1</x:v>
      </x:c>
      <x:c r="C846" s="18" t="n">
        <x:f>MOD(Settings!$B$17*(Settings!$B$15+1000*A846),Settings!$B$18)</x:f>
        <x:v>341938415</x:v>
      </x:c>
      <x:c r="D846" s="18" t="n">
        <x:f>MAX(C846,1)/Settings!$B$18</x:f>
        <x:v>0.15922748258301406</x:v>
      </x:c>
      <x:c r="E846" s="18" t="n">
        <x:f>F846</x:f>
        <x:v>2</x:v>
      </x:c>
      <x:c r="F846" s="18" t="n">
        <x:f>ACE_Input!D6</x:f>
        <x:v>2</x:v>
      </x:c>
      <x:c r="G846" s="18" t="n">
        <x:f>MOD(Settings!$B$17*(Settings!$B$16+1000*A846),Settings!$B$18)</x:f>
        <x:v>1047429047</x:v>
      </x:c>
      <x:c r="H846" s="18" t="n">
        <x:f>MAX(G846,1)/Settings!$B$18</x:f>
        <x:v>0.4877471586166635</x:v>
      </x:c>
      <x:c r="I846" s="18" t="n">
        <x:f>-ACE_Input!W6*LN(H846)</x:f>
        <x:v>2.871832499948369</x:v>
      </x:c>
      <x:c r="J846" s="18" t="n">
        <x:f>-ACE_Input!X6*LN(H846)</x:f>
        <x:v>8.615497499845107</x:v>
      </x:c>
      <x:c r="K846" s="18" t="n">
        <x:f>ACE_Input!U6</x:f>
        <x:v>300</x:v>
      </x:c>
      <x:c r="L846" s="18" t="n">
        <x:f>K846*ACE_Input!V6</x:f>
        <x:v>75</x:v>
      </x:c>
    </x:row>
    <x:row r="847">
      <x:c r="A847" t="n">
        <x:f>8</x:f>
        <x:v>8</x:v>
      </x:c>
      <x:c r="B847" t="n">
        <x:f>ACE_Input!A7</x:f>
        <x:v>2</x:v>
      </x:c>
      <x:c r="C847" s="18" t="n">
        <x:f>MOD(Settings!$B$17*(C846),Settings!$B$18)</x:f>
        <x:v>292701533</x:v>
      </x:c>
      <x:c r="D847" s="18" t="n">
        <x:f>MAX(C847,1)/Settings!$B$18</x:f>
        <x:v>0.13629977271719826</x:v>
      </x:c>
      <x:c r="E847" s="18" t="n">
        <x:f>F847-F846</x:f>
        <x:v>5</x:v>
      </x:c>
      <x:c r="F847" s="18" t="n">
        <x:f>ACE_Input!D7</x:f>
        <x:v>7</x:v>
      </x:c>
      <x:c r="G847" s="18" t="n">
        <x:f>MOD(Settings!$B$17*(G846),Settings!$B$18)</x:f>
        <x:v>1216538470</x:v>
      </x:c>
      <x:c r="H847" s="18" t="n">
        <x:f>MAX(G847,1)/Settings!$B$18</x:f>
        <x:v>0.5664948702633823</x:v>
      </x:c>
      <x:c r="I847" s="18" t="n">
        <x:f>-ACE_Input!W7*LN(H847)</x:f>
        <x:v>2.2731490147789386</x:v>
      </x:c>
      <x:c r="J847" s="18" t="n">
        <x:f>-ACE_Input!X7*LN(H847)</x:f>
        <x:v>6.819447044336815</x:v>
      </x:c>
      <x:c r="K847" s="18" t="n">
        <x:f>ACE_Input!U7</x:f>
        <x:v>300</x:v>
      </x:c>
      <x:c r="L847" s="18" t="n">
        <x:f>K847*ACE_Input!V7</x:f>
        <x:v>75</x:v>
      </x:c>
    </x:row>
    <x:row r="848">
      <x:c r="A848" t="n">
        <x:f>8</x:f>
        <x:v>8</x:v>
      </x:c>
      <x:c r="B848" t="n">
        <x:f>ACE_Input!A8</x:f>
        <x:v>3</x:v>
      </x:c>
      <x:c r="C848" s="18" t="n">
        <x:f>MOD(Settings!$B$17*(C847),Settings!$B$18)</x:f>
        <x:v>1697113501</x:v>
      </x:c>
      <x:c r="D848" s="18" t="n">
        <x:f>MAX(C848,1)/Settings!$B$18</x:f>
        <x:v>0.7902800579510071</x:v>
      </x:c>
      <x:c r="E848" s="18" t="n">
        <x:f>F848-F847</x:f>
        <x:v>25</x:v>
      </x:c>
      <x:c r="F848" s="18" t="n">
        <x:f>ACE_Input!D8</x:f>
        <x:v>32</x:v>
      </x:c>
      <x:c r="G848" s="18" t="n">
        <x:f>MOD(Settings!$B$17*(G847),Settings!$B$18)</x:f>
        <x:v>170262203</x:v>
      </x:c>
      <x:c r="H848" s="18" t="n">
        <x:f>MAX(G848,1)/Settings!$B$18</x:f>
        <x:v>0.07928451666575136</x:v>
      </x:c>
      <x:c r="I848" s="18" t="n">
        <x:f>-ACE_Input!W8*LN(H848)</x:f>
        <x:v>10.138849678086995</x:v>
      </x:c>
      <x:c r="J848" s="18" t="n">
        <x:f>-ACE_Input!X8*LN(H848)</x:f>
        <x:v>30.416549034260985</x:v>
      </x:c>
      <x:c r="K848" s="18" t="n">
        <x:f>ACE_Input!U8</x:f>
        <x:v>300</x:v>
      </x:c>
      <x:c r="L848" s="18" t="n">
        <x:f>K848*ACE_Input!V8</x:f>
        <x:v>75</x:v>
      </x:c>
    </x:row>
    <x:row r="849">
      <x:c r="A849" t="n">
        <x:f>8</x:f>
        <x:v>8</x:v>
      </x:c>
      <x:c r="B849" t="n">
        <x:f>ACE_Input!A9</x:f>
        <x:v>4</x:v>
      </x:c>
      <x:c r="C849" s="18" t="n">
        <x:f>MOD(Settings!$B$17*(C848),Settings!$B$18)</x:f>
        <x:v>508811853</x:v>
      </x:c>
      <x:c r="D849" s="18" t="n">
        <x:f>MAX(C849,1)/Settings!$B$18</x:f>
        <x:v>0.2369339825757472</x:v>
      </x:c>
      <x:c r="E849" s="18" t="n">
        <x:f>F849-F848</x:f>
        <x:v>5</x:v>
      </x:c>
      <x:c r="F849" s="18" t="n">
        <x:f>ACE_Input!D9</x:f>
        <x:v>37</x:v>
      </x:c>
      <x:c r="G849" s="18" t="n">
        <x:f>MOD(Settings!$B$17*(G848),Settings!$B$18)</x:f>
        <x:v>1148628017</x:v>
      </x:c>
      <x:c r="H849" s="18" t="n">
        <x:f>MAX(G849,1)/Settings!$B$18</x:f>
        <x:v>0.5348716012830248</x:v>
      </x:c>
      <x:c r="I849" s="18" t="n">
        <x:f>-ACE_Input!W9*LN(H849)</x:f>
        <x:v>2.5029142339679455</x:v>
      </x:c>
      <x:c r="J849" s="18" t="n">
        <x:f>-ACE_Input!X9*LN(H849)</x:f>
        <x:v>7.508742701903836</x:v>
      </x:c>
      <x:c r="K849" s="18" t="n">
        <x:f>ACE_Input!U9</x:f>
        <x:v>300</x:v>
      </x:c>
      <x:c r="L849" s="18" t="n">
        <x:f>K849*ACE_Input!V9</x:f>
        <x:v>75</x:v>
      </x:c>
    </x:row>
    <x:row r="850">
      <x:c r="A850" t="n">
        <x:f>8</x:f>
        <x:v>8</x:v>
      </x:c>
      <x:c r="B850" t="n">
        <x:f>ACE_Input!A10</x:f>
        <x:v>5</x:v>
      </x:c>
      <x:c r="C850" s="18" t="n">
        <x:f>MOD(Settings!$B$17*(C849),Settings!$B$18)</x:f>
        <x:v>320931017</x:v>
      </x:c>
      <x:c r="D850" s="18" t="n">
        <x:f>MAX(C850,1)/Settings!$B$18</x:f>
        <x:v>0.14944515058279279</x:v>
      </x:c>
      <x:c r="E850" s="18" t="n">
        <x:f>F850-F849</x:f>
        <x:v>5</x:v>
      </x:c>
      <x:c r="F850" s="18" t="n">
        <x:f>ACE_Input!D10</x:f>
        <x:v>42</x:v>
      </x:c>
      <x:c r="G850" s="18" t="n">
        <x:f>MOD(Settings!$B$17*(G849),Settings!$B$18)</x:f>
        <x:v>1260578836</x:v>
      </x:c>
      <x:c r="H850" s="18" t="n">
        <x:f>MAX(G850,1)/Settings!$B$18</x:f>
        <x:v>0.587002763797996</x:v>
      </x:c>
      <x:c r="I850" s="18" t="n">
        <x:f>-ACE_Input!W10*LN(H850)</x:f>
        <x:v>2.130903003284036</x:v>
      </x:c>
      <x:c r="J850" s="18" t="n">
        <x:f>-ACE_Input!X10*LN(H850)</x:f>
        <x:v>6.392709009852108</x:v>
      </x:c>
      <x:c r="K850" s="18" t="n">
        <x:f>ACE_Input!U10</x:f>
        <x:v>300</x:v>
      </x:c>
      <x:c r="L850" s="18" t="n">
        <x:f>K850*ACE_Input!V10</x:f>
        <x:v>75</x:v>
      </x:c>
    </x:row>
    <x:row r="851">
      <x:c r="A851" t="n">
        <x:f>8</x:f>
        <x:v>8</x:v>
      </x:c>
      <x:c r="B851" t="n">
        <x:f>ACE_Input!A11</x:f>
        <x:v>6</x:v>
      </x:c>
      <x:c r="C851" s="18" t="n">
        <x:f>MOD(Settings!$B$17*(C850),Settings!$B$18)</x:f>
        <x:v>1556165102</x:v>
      </x:c>
      <x:c r="D851" s="18" t="n">
        <x:f>MAX(C851,1)/Settings!$B$18</x:f>
        <x:v>0.7246458449981389</x:v>
      </x:c>
      <x:c r="E851" s="18" t="n">
        <x:f>F851-F850</x:f>
        <x:v>5</x:v>
      </x:c>
      <x:c r="F851" s="18" t="n">
        <x:f>ACE_Input!D11</x:f>
        <x:v>47</x:v>
      </x:c>
      <x:c r="G851" s="18" t="n">
        <x:f>MOD(Settings!$B$17*(G850),Settings!$B$18)</x:f>
        <x:v>1622318997</x:v>
      </x:c>
      <x:c r="H851" s="18" t="n">
        <x:f>MAX(G851,1)/Settings!$B$18</x:f>
        <x:v>0.7554511529186048</x:v>
      </x:c>
      <x:c r="I851" s="18" t="n">
        <x:f>-ACE_Input!W11*LN(H851)</x:f>
        <x:v>1.1217606186502354</x:v>
      </x:c>
      <x:c r="J851" s="18" t="n">
        <x:f>-ACE_Input!X11*LN(H851)</x:f>
        <x:v>3.3652818559507063</x:v>
      </x:c>
      <x:c r="K851" s="18" t="n">
        <x:f>ACE_Input!U11</x:f>
        <x:v>300</x:v>
      </x:c>
      <x:c r="L851" s="18" t="n">
        <x:f>K851*ACE_Input!V11</x:f>
        <x:v>75</x:v>
      </x:c>
    </x:row>
    <x:row r="852">
      <x:c r="A852" t="n">
        <x:f>8</x:f>
        <x:v>8</x:v>
      </x:c>
      <x:c r="B852" t="n">
        <x:f>ACE_Input!A12</x:f>
        <x:v>7</x:v>
      </x:c>
      <x:c r="C852" s="18" t="n">
        <x:f>MOD(Settings!$B$17*(C851),Settings!$B$18)</x:f>
        <x:v>263532501</x:v>
      </x:c>
      <x:c r="D852" s="18" t="n">
        <x:f>MAX(C852,1)/Settings!$B$18</x:f>
        <x:v>0.12271688372023258</x:v>
      </x:c>
      <x:c r="E852" s="18" t="n">
        <x:f>F852-F851</x:f>
        <x:v>5</x:v>
      </x:c>
      <x:c r="F852" s="18" t="n">
        <x:f>ACE_Input!D12</x:f>
        <x:v>52</x:v>
      </x:c>
      <x:c r="G852" s="18" t="n">
        <x:f>MOD(Settings!$B$17*(G851),Settings!$B$18)</x:f>
        <x:v>1863000267</x:v>
      </x:c>
      <x:c r="H852" s="18" t="n">
        <x:f>MAX(G852,1)/Settings!$B$18</x:f>
        <x:v>0.8675271029898557</x:v>
      </x:c>
      <x:c r="I852" s="18" t="n">
        <x:f>-ACE_Input!W12*LN(H852)</x:f>
        <x:v>0.5684341000382431</x:v>
      </x:c>
      <x:c r="J852" s="18" t="n">
        <x:f>-ACE_Input!X12*LN(H852)</x:f>
        <x:v>1.7053023001147294</x:v>
      </x:c>
      <x:c r="K852" s="18" t="n">
        <x:f>ACE_Input!U12</x:f>
        <x:v>300</x:v>
      </x:c>
      <x:c r="L852" s="18" t="n">
        <x:f>K852*ACE_Input!V12</x:f>
        <x:v>75</x:v>
      </x:c>
    </x:row>
    <x:row r="853">
      <x:c r="A853" t="n">
        <x:f>8</x:f>
        <x:v>8</x:v>
      </x:c>
      <x:c r="B853" t="n">
        <x:f>ACE_Input!A13</x:f>
        <x:v>8</x:v>
      </x:c>
      <x:c r="C853" s="18" t="n">
        <x:f>MOD(Settings!$B$17*(C852),Settings!$B$18)</x:f>
        <x:v>1079464193</x:v>
      </x:c>
      <x:c r="D853" s="18" t="n">
        <x:f>MAX(C853,1)/Settings!$B$18</x:f>
        <x:v>0.5026646859490614</x:v>
      </x:c>
      <x:c r="E853" s="18" t="n">
        <x:f>F853-F852</x:f>
        <x:v>5</x:v>
      </x:c>
      <x:c r="F853" s="18" t="n">
        <x:f>ACE_Input!D13</x:f>
        <x:v>57</x:v>
      </x:c>
      <x:c r="G853" s="18" t="n">
        <x:f>MOD(Settings!$B$17*(G852),Settings!$B$18)</x:f>
        <x:v>1133914209</x:v>
      </x:c>
      <x:c r="H853" s="18" t="n">
        <x:f>MAX(G853,1)/Settings!$B$18</x:f>
        <x:v>0.5280199505053553</x:v>
      </x:c>
      <x:c r="I853" s="18" t="n">
        <x:f>-ACE_Input!W13*LN(H853)</x:f>
        <x:v>2.5544848437667644</x:v>
      </x:c>
      <x:c r="J853" s="18" t="n">
        <x:f>-ACE_Input!X13*LN(H853)</x:f>
        <x:v>7.663454531300293</x:v>
      </x:c>
      <x:c r="K853" s="18" t="n">
        <x:f>ACE_Input!U13</x:f>
        <x:v>300</x:v>
      </x:c>
      <x:c r="L853" s="18" t="n">
        <x:f>K853*ACE_Input!V13</x:f>
        <x:v>75</x:v>
      </x:c>
    </x:row>
    <x:row r="854">
      <x:c r="A854" t="n">
        <x:f>8</x:f>
        <x:v>8</x:v>
      </x:c>
      <x:c r="B854" t="n">
        <x:f>ACE_Input!A14</x:f>
        <x:v>9</x:v>
      </x:c>
      <x:c r="C854" s="18" t="n">
        <x:f>MOD(Settings!$B$17*(C853),Settings!$B$18)</x:f>
        <x:v>612841895</x:v>
      </x:c>
      <x:c r="D854" s="18" t="n">
        <x:f>MAX(C854,1)/Settings!$B$18</x:f>
        <x:v>0.2853767458747033</x:v>
      </x:c>
      <x:c r="E854" s="18" t="n">
        <x:f>F854-F853</x:f>
        <x:v>115</x:v>
      </x:c>
      <x:c r="F854" s="18" t="n">
        <x:f>ACE_Input!D14</x:f>
        <x:v>172</x:v>
      </x:c>
      <x:c r="G854" s="18" t="n">
        <x:f>MOD(Settings!$B$17*(G853),Settings!$B$18)</x:f>
        <x:v>926227185</x:v>
      </x:c>
      <x:c r="H854" s="18" t="n">
        <x:f>MAX(G854,1)/Settings!$B$18</x:f>
        <x:v>0.43130814350736707</x:v>
      </x:c>
      <x:c r="I854" s="18" t="n">
        <x:f>-ACE_Input!W14*LN(H854)</x:f>
        <x:v>3.3637299768015287</x:v>
      </x:c>
      <x:c r="J854" s="18" t="n">
        <x:f>-ACE_Input!X14*LN(H854)</x:f>
        <x:v>10.091189930404585</x:v>
      </x:c>
      <x:c r="K854" s="18" t="n">
        <x:f>ACE_Input!U14</x:f>
        <x:v>300</x:v>
      </x:c>
      <x:c r="L854" s="18" t="n">
        <x:f>K854*ACE_Input!V14</x:f>
        <x:v>75</x:v>
      </x:c>
    </x:row>
    <x:row r="855">
      <x:c r="A855" t="n">
        <x:f>8</x:f>
        <x:v>8</x:v>
      </x:c>
      <x:c r="B855" t="n">
        <x:f>ACE_Input!A15</x:f>
        <x:v>10</x:v>
      </x:c>
      <x:c r="C855" s="18" t="n">
        <x:f>MOD(Settings!$B$17*(C854),Settings!$B$18)</x:f>
        <x:v>702158253</x:v>
      </x:c>
      <x:c r="D855" s="18" t="n">
        <x:f>MAX(C855,1)/Settings!$B$18</x:f>
        <x:v>0.3269679161379896</x:v>
      </x:c>
      <x:c r="E855" s="18" t="n">
        <x:f>F855-F854</x:f>
        <x:v>5</x:v>
      </x:c>
      <x:c r="F855" s="18" t="n">
        <x:f>ACE_Input!D15</x:f>
        <x:v>177</x:v>
      </x:c>
      <x:c r="G855" s="18" t="n">
        <x:f>MOD(Settings!$B$17*(G854),Settings!$B$18)</x:f>
        <x:v>2138824839</x:v>
      </x:c>
      <x:c r="H855" s="18" t="n">
        <x:f>MAX(G855,1)/Settings!$B$18</x:f>
        <x:v>0.9959679283182918</x:v>
      </x:c>
      <x:c r="I855" s="18" t="n">
        <x:f>-ACE_Input!W15*LN(H855)</x:f>
        <x:v>0.01616088959851301</x:v>
      </x:c>
      <x:c r="J855" s="18" t="n">
        <x:f>-ACE_Input!X15*LN(H855)</x:f>
        <x:v>0.04848266879553903</x:v>
      </x:c>
      <x:c r="K855" s="18" t="n">
        <x:f>ACE_Input!U15</x:f>
        <x:v>300</x:v>
      </x:c>
      <x:c r="L855" s="18" t="n">
        <x:f>K855*ACE_Input!V15</x:f>
        <x:v>75</x:v>
      </x:c>
    </x:row>
    <x:row r="856">
      <x:c r="A856" t="n">
        <x:f>8</x:f>
        <x:v>8</x:v>
      </x:c>
      <x:c r="B856" t="n">
        <x:f>ACE_Input!A16</x:f>
        <x:v>11</x:v>
      </x:c>
      <x:c r="C856" s="18" t="n">
        <x:f>MOD(Settings!$B$17*(C855),Settings!$B$18)</x:f>
        <x:v>751117906</x:v>
      </x:c>
      <x:c r="D856" s="18" t="n">
        <x:f>MAX(C856,1)/Settings!$B$18</x:f>
        <x:v>0.3497665311907262</x:v>
      </x:c>
      <x:c r="E856" s="18" t="n">
        <x:f>F856-F855</x:f>
        <x:v>5</x:v>
      </x:c>
      <x:c r="F856" s="18" t="n">
        <x:f>ACE_Input!D16</x:f>
        <x:v>182</x:v>
      </x:c>
      <x:c r="G856" s="18" t="n">
        <x:f>MOD(Settings!$B$17*(G855),Settings!$B$18)</x:f>
        <x:v>500301940</x:v>
      </x:c>
      <x:c r="H856" s="18" t="n">
        <x:f>MAX(G856,1)/Settings!$B$18</x:f>
        <x:v>0.23297124553144502</x:v>
      </x:c>
      <x:c r="I856" s="18" t="n">
        <x:f>-ACE_Input!W16*LN(H856)</x:f>
        <x:v>5.827360971073328</x:v>
      </x:c>
      <x:c r="J856" s="18" t="n">
        <x:f>-ACE_Input!X16*LN(H856)</x:f>
        <x:v>17.482082913219983</x:v>
      </x:c>
      <x:c r="K856" s="18" t="n">
        <x:f>ACE_Input!U16</x:f>
        <x:v>300</x:v>
      </x:c>
      <x:c r="L856" s="18" t="n">
        <x:f>K856*ACE_Input!V16</x:f>
        <x:v>75</x:v>
      </x:c>
    </x:row>
    <x:row r="857">
      <x:c r="A857" t="n">
        <x:f>8</x:f>
        <x:v>8</x:v>
      </x:c>
      <x:c r="B857" t="n">
        <x:f>ACE_Input!A17</x:f>
        <x:v>12</x:v>
      </x:c>
      <x:c r="C857" s="18" t="n">
        <x:f>MOD(Settings!$B$17*(C856),Settings!$B$18)</x:f>
        <x:v>1129769076</x:v>
      </x:c>
      <x:c r="D857" s="18" t="n">
        <x:f>MAX(C857,1)/Settings!$B$18</x:f>
        <x:v>0.5260897225356147</x:v>
      </x:c>
      <x:c r="E857" s="18" t="n">
        <x:f>F857-F856</x:f>
        <x:v>5</x:v>
      </x:c>
      <x:c r="F857" s="18" t="n">
        <x:f>ACE_Input!D17</x:f>
        <x:v>187</x:v>
      </x:c>
      <x:c r="G857" s="18" t="n">
        <x:f>MOD(Settings!$B$17*(G856),Settings!$B$18)</x:f>
        <x:v>1176227575</x:v>
      </x:c>
      <x:c r="H857" s="18" t="n">
        <x:f>MAX(G857,1)/Settings!$B$18</x:f>
        <x:v>0.5477236469964141</x:v>
      </x:c>
      <x:c r="I857" s="18" t="n">
        <x:f>-ACE_Input!W17*LN(H857)</x:f>
        <x:v>2.4079376521406823</x:v>
      </x:c>
      <x:c r="J857" s="18" t="n">
        <x:f>-ACE_Input!X17*LN(H857)</x:f>
        <x:v>7.223812956422047</x:v>
      </x:c>
      <x:c r="K857" s="18" t="n">
        <x:f>ACE_Input!U17</x:f>
        <x:v>300</x:v>
      </x:c>
      <x:c r="L857" s="18" t="n">
        <x:f>K857*ACE_Input!V17</x:f>
        <x:v>75</x:v>
      </x:c>
    </x:row>
    <x:row r="858">
      <x:c r="A858" t="n">
        <x:f>8</x:f>
        <x:v>8</x:v>
      </x:c>
      <x:c r="B858" t="n">
        <x:f>ACE_Input!A18</x:f>
        <x:v>13</x:v>
      </x:c>
      <x:c r="C858" s="18" t="n">
        <x:f>MOD(Settings!$B$17*(C857),Settings!$B$18)</x:f>
        <x:v>2125937205</x:v>
      </x:c>
      <x:c r="D858" s="18" t="n">
        <x:f>MAX(C858,1)/Settings!$B$18</x:f>
        <x:v>0.9899666560767063</x:v>
      </x:c>
      <x:c r="E858" s="18" t="n">
        <x:f>F858-F857</x:f>
        <x:v>5</x:v>
      </x:c>
      <x:c r="F858" s="18" t="n">
        <x:f>ACE_Input!D18</x:f>
        <x:v>192</x:v>
      </x:c>
      <x:c r="G858" s="18" t="n">
        <x:f>MOD(Settings!$B$17*(G857),Settings!$B$18)</x:f>
        <x:v>1269882390</x:v>
      </x:c>
      <x:c r="H858" s="18" t="n">
        <x:f>MAX(G858,1)/Settings!$B$18</x:f>
        <x:v>0.5913350687321904</x:v>
      </x:c>
      <x:c r="I858" s="18" t="n">
        <x:f>-ACE_Input!W18*LN(H858)</x:f>
        <x:v>2.1014898802526916</x:v>
      </x:c>
      <x:c r="J858" s="18" t="n">
        <x:f>-ACE_Input!X18*LN(H858)</x:f>
        <x:v>6.304469640758075</x:v>
      </x:c>
      <x:c r="K858" s="18" t="n">
        <x:f>ACE_Input!U18</x:f>
        <x:v>300</x:v>
      </x:c>
      <x:c r="L858" s="18" t="n">
        <x:f>K858*ACE_Input!V18</x:f>
        <x:v>75</x:v>
      </x:c>
    </x:row>
    <x:row r="859">
      <x:c r="A859" t="n">
        <x:f>8</x:f>
        <x:v>8</x:v>
      </x:c>
      <x:c r="B859" t="n">
        <x:f>ACE_Input!A19</x:f>
        <x:v>14</x:v>
      </x:c>
      <x:c r="C859" s="18" t="n">
        <x:f>MOD(Settings!$B$17*(C858),Settings!$B$18)</x:f>
        <x:v>793685649</x:v>
      </x:c>
      <x:c r="D859" s="18" t="n">
        <x:f>MAX(C859,1)/Settings!$B$18</x:f>
        <x:v>0.36958868120312166</x:v>
      </x:c>
      <x:c r="E859" s="18" t="n">
        <x:f>F859-F858</x:f>
        <x:v>5</x:v>
      </x:c>
      <x:c r="F859" s="18" t="n">
        <x:f>ACE_Input!D19</x:f>
        <x:v>197</x:v>
      </x:c>
      <x:c r="G859" s="18" t="n">
        <x:f>MOD(Settings!$B$17*(G858),Settings!$B$18)</x:f>
        <x:v>1220844844</x:v>
      </x:c>
      <x:c r="H859" s="18" t="n">
        <x:f>MAX(G859,1)/Settings!$B$18</x:f>
        <x:v>0.5685001819247847</x:v>
      </x:c>
      <x:c r="I859" s="18" t="n">
        <x:f>-ACE_Input!W19*LN(H859)</x:f>
        <x:v>2.259014583132725</x:v>
      </x:c>
      <x:c r="J859" s="18" t="n">
        <x:f>-ACE_Input!X19*LN(H859)</x:f>
        <x:v>6.7770437493981746</x:v>
      </x:c>
      <x:c r="K859" s="18" t="n">
        <x:f>ACE_Input!U19</x:f>
        <x:v>300</x:v>
      </x:c>
      <x:c r="L859" s="18" t="n">
        <x:f>K859*ACE_Input!V19</x:f>
        <x:v>75</x:v>
      </x:c>
    </x:row>
    <x:row r="860">
      <x:c r="A860" t="n">
        <x:f>8</x:f>
        <x:v>8</x:v>
      </x:c>
      <x:c r="B860" t="n">
        <x:f>ACE_Input!A20</x:f>
        <x:v>15</x:v>
      </x:c>
      <x:c r="C860" s="18" t="n">
        <x:f>MOD(Settings!$B$17*(C859),Settings!$B$18)</x:f>
        <x:v>1453771226</x:v>
      </x:c>
      <x:c r="D860" s="18" t="n">
        <x:f>MAX(C860,1)/Settings!$B$18</x:f>
        <x:v>0.6769649808653467</x:v>
      </x:c>
      <x:c r="E860" s="18" t="n">
        <x:f>F860-F859</x:f>
        <x:v>5</x:v>
      </x:c>
      <x:c r="F860" s="18" t="n">
        <x:f>ACE_Input!D20</x:f>
        <x:v>202</x:v>
      </x:c>
      <x:c r="G860" s="18" t="n">
        <x:f>MOD(Settings!$B$17*(G859),Settings!$B$18)</x:f>
        <x:v>1680529670</x:v>
      </x:c>
      <x:c r="H860" s="18" t="n">
        <x:f>MAX(G860,1)/Settings!$B$18</x:f>
        <x:v>0.7825576098554571</x:v>
      </x:c>
      <x:c r="I860" s="18" t="n">
        <x:f>-ACE_Input!W20*LN(H860)</x:f>
        <x:v>0.9807509458375199</x:v>
      </x:c>
      <x:c r="J860" s="18" t="n">
        <x:f>-ACE_Input!X20*LN(H860)</x:f>
        <x:v>2.9422528375125596</x:v>
      </x:c>
      <x:c r="K860" s="18" t="n">
        <x:f>ACE_Input!U20</x:f>
        <x:v>300</x:v>
      </x:c>
      <x:c r="L860" s="18" t="n">
        <x:f>K860*ACE_Input!V20</x:f>
        <x:v>75</x:v>
      </x:c>
    </x:row>
    <x:row r="861">
      <x:c r="A861" t="n">
        <x:f>8</x:f>
        <x:v>8</x:v>
      </x:c>
      <x:c r="B861" t="n">
        <x:f>ACE_Input!A21</x:f>
        <x:v>16</x:v>
      </x:c>
      <x:c r="C861" s="18" t="n">
        <x:f>MOD(Settings!$B$17*(C860),Settings!$B$18)</x:f>
        <x:v>1611543463</x:v>
      </x:c>
      <x:c r="D861" s="18" t="n">
        <x:f>MAX(C861,1)/Settings!$B$18</x:f>
        <x:v>0.7504334038823999</x:v>
      </x:c>
      <x:c r="E861" s="18" t="n">
        <x:f>F861-F860</x:f>
        <x:v>5</x:v>
      </x:c>
      <x:c r="F861" s="18" t="n">
        <x:f>ACE_Input!D21</x:f>
        <x:v>207</x:v>
      </x:c>
      <x:c r="G861" s="18" t="n">
        <x:f>MOD(Settings!$B$17*(G860),Settings!$B$18)</x:f>
        <x:v>957238346</x:v>
      </x:c>
      <x:c r="H861" s="18" t="n">
        <x:f>MAX(G861,1)/Settings!$B$18</x:f>
        <x:v>0.4457488406662591</x:v>
      </x:c>
      <x:c r="I861" s="18" t="n">
        <x:f>-ACE_Input!W21*LN(H861)</x:f>
        <x:v>3.231998492412631</x:v>
      </x:c>
      <x:c r="J861" s="18" t="n">
        <x:f>-ACE_Input!X21*LN(H861)</x:f>
        <x:v>9.695995477237894</x:v>
      </x:c>
      <x:c r="K861" s="18" t="n">
        <x:f>ACE_Input!U21</x:f>
        <x:v>300</x:v>
      </x:c>
      <x:c r="L861" s="18" t="n">
        <x:f>K861*ACE_Input!V21</x:f>
        <x:v>75</x:v>
      </x:c>
    </x:row>
    <x:row r="862">
      <x:c r="A862" t="n">
        <x:f>8</x:f>
        <x:v>8</x:v>
      </x:c>
      <x:c r="B862" t="n">
        <x:f>ACE_Input!A22</x:f>
        <x:v>17</x:v>
      </x:c>
      <x:c r="C862" s="18" t="n">
        <x:f>MOD(Settings!$B$17*(C861),Settings!$B$18)</x:f>
        <x:v>1147226677</x:v>
      </x:c>
      <x:c r="D862" s="18" t="n">
        <x:f>MAX(C862,1)/Settings!$B$18</x:f>
        <x:v>0.5342190514943651</x:v>
      </x:c>
      <x:c r="E862" s="18" t="n">
        <x:f>F862-F861</x:f>
        <x:v>5</x:v>
      </x:c>
      <x:c r="F862" s="18" t="n">
        <x:f>ACE_Input!D22</x:f>
        <x:v>212</x:v>
      </x:c>
      <x:c r="G862" s="18" t="n">
        <x:f>MOD(Settings!$B$17*(G861),Settings!$B$18)</x:f>
        <x:v>1504881545</x:v>
      </x:c>
      <x:c r="H862" s="18" t="n">
        <x:f>MAX(G862,1)/Settings!$B$18</x:f>
        <x:v>0.7007650778166787</x:v>
      </x:c>
      <x:c r="I862" s="18" t="n">
        <x:f>-ACE_Input!W22*LN(H862)</x:f>
        <x:v>1.422330289936792</x:v>
      </x:c>
      <x:c r="J862" s="18" t="n">
        <x:f>-ACE_Input!X22*LN(H862)</x:f>
        <x:v>4.2669908698103765</x:v>
      </x:c>
      <x:c r="K862" s="18" t="n">
        <x:f>ACE_Input!U22</x:f>
        <x:v>300</x:v>
      </x:c>
      <x:c r="L862" s="18" t="n">
        <x:f>K862*ACE_Input!V22</x:f>
        <x:v>75</x:v>
      </x:c>
    </x:row>
    <x:row r="863">
      <x:c r="A863" t="n">
        <x:f>8</x:f>
        <x:v>8</x:v>
      </x:c>
      <x:c r="B863" t="n">
        <x:f>ACE_Input!A23</x:f>
        <x:v>18</x:v>
      </x:c>
      <x:c r="C863" s="18" t="n">
        <x:f>MOD(Settings!$B$17*(C862),Settings!$B$18)</x:f>
        <x:v>1330577573</x:v>
      </x:c>
      <x:c r="D863" s="18" t="n">
        <x:f>MAX(C863,1)/Settings!$B$18</x:f>
        <x:v>0.6195984657945104</x:v>
      </x:c>
      <x:c r="E863" s="18" t="n">
        <x:f>F863-F862</x:f>
        <x:v>5</x:v>
      </x:c>
      <x:c r="F863" s="18" t="n">
        <x:f>ACE_Input!D23</x:f>
        <x:v>217</x:v>
      </x:c>
      <x:c r="G863" s="18" t="n">
        <x:f>MOD(Settings!$B$17*(G862),Settings!$B$18)</x:f>
        <x:v>1629216096</x:v>
      </x:c>
      <x:c r="H863" s="18" t="n">
        <x:f>MAX(G863,1)/Settings!$B$18</x:f>
        <x:v>0.7586628649191293</x:v>
      </x:c>
      <x:c r="I863" s="18" t="n">
        <x:f>-ACE_Input!W23*LN(H863)</x:f>
        <x:v>1.1047911340294376</x:v>
      </x:c>
      <x:c r="J863" s="18" t="n">
        <x:f>-ACE_Input!X23*LN(H863)</x:f>
        <x:v>3.3143734020883127</x:v>
      </x:c>
      <x:c r="K863" s="18" t="n">
        <x:f>ACE_Input!U23</x:f>
        <x:v>300</x:v>
      </x:c>
      <x:c r="L863" s="18" t="n">
        <x:f>K863*ACE_Input!V23</x:f>
        <x:v>75</x:v>
      </x:c>
    </x:row>
    <x:row r="864">
      <x:c r="A864" t="n">
        <x:f>8</x:f>
        <x:v>8</x:v>
      </x:c>
      <x:c r="B864" t="n">
        <x:f>ACE_Input!A24</x:f>
        <x:v>19</x:v>
      </x:c>
      <x:c r="C864" s="18" t="n">
        <x:f>MOD(Settings!$B$17*(C863),Settings!$B$18)</x:f>
        <x:v>1270053200</x:v>
      </x:c>
      <x:c r="D864" s="18" t="n">
        <x:f>MAX(C864,1)/Settings!$B$18</x:f>
        <x:v>0.5914146083367126</x:v>
      </x:c>
      <x:c r="E864" s="18" t="n">
        <x:f>F864-F863</x:f>
        <x:v>5</x:v>
      </x:c>
      <x:c r="F864" s="18" t="n">
        <x:f>ACE_Input!D24</x:f>
        <x:v>222</x:v>
      </x:c>
      <x:c r="G864" s="18" t="n">
        <x:f>MOD(Settings!$B$17*(G863),Settings!$B$18)</x:f>
        <x:v>1818426222</x:v>
      </x:c>
      <x:c r="H864" s="18" t="n">
        <x:f>MAX(G864,1)/Settings!$B$18</x:f>
        <x:v>0.8467706958049772</x:v>
      </x:c>
      <x:c r="I864" s="18" t="n">
        <x:f>-ACE_Input!W24*LN(H864)</x:f>
        <x:v>0.6653013844978104</x:v>
      </x:c>
      <x:c r="J864" s="18" t="n">
        <x:f>-ACE_Input!X24*LN(H864)</x:f>
        <x:v>1.9959041534934312</x:v>
      </x:c>
      <x:c r="K864" s="18" t="n">
        <x:f>ACE_Input!U24</x:f>
        <x:v>300</x:v>
      </x:c>
      <x:c r="L864" s="18" t="n">
        <x:f>K864*ACE_Input!V24</x:f>
        <x:v>75</x:v>
      </x:c>
    </x:row>
    <x:row r="865">
      <x:c r="A865" t="n">
        <x:f>8</x:f>
        <x:v>8</x:v>
      </x:c>
      <x:c r="B865" t="n">
        <x:f>ACE_Input!A25</x:f>
        <x:v>20</x:v>
      </x:c>
      <x:c r="C865" s="18" t="n">
        <x:f>MOD(Settings!$B$17*(C864),Settings!$B$18)</x:f>
        <x:v>1944164867</x:v>
      </x:c>
      <x:c r="D865" s="18" t="n">
        <x:f>MAX(C865,1)/Settings!$B$18</x:f>
        <x:v>0.9053223151272732</x:v>
      </x:c>
      <x:c r="E865" s="18" t="n">
        <x:f>F865-F864</x:f>
        <x:v>5</x:v>
      </x:c>
      <x:c r="F865" s="18" t="n">
        <x:f>ACE_Input!D25</x:f>
        <x:v>227</x:v>
      </x:c>
      <x:c r="G865" s="18" t="n">
        <x:f>MOD(Settings!$B$17*(G864),Settings!$B$18)</x:f>
        <x:v>1449732697</x:v>
      </x:c>
      <x:c r="H865" s="18" t="n">
        <x:f>MAX(G865,1)/Settings!$B$18</x:f>
        <x:v>0.6750843942515014</x:v>
      </x:c>
      <x:c r="I865" s="18" t="n">
        <x:f>-ACE_Input!W25*LN(H865)</x:f>
        <x:v>1.5716702696171143</x:v>
      </x:c>
      <x:c r="J865" s="18" t="n">
        <x:f>-ACE_Input!X25*LN(H865)</x:f>
        <x:v>4.715010808851343</x:v>
      </x:c>
      <x:c r="K865" s="18" t="n">
        <x:f>ACE_Input!U25</x:f>
        <x:v>300</x:v>
      </x:c>
      <x:c r="L865" s="18" t="n">
        <x:f>K865*ACE_Input!V25</x:f>
        <x:v>75</x:v>
      </x:c>
    </x:row>
    <x:row r="866">
      <x:c r="A866" t="n">
        <x:f>8</x:f>
        <x:v>8</x:v>
      </x:c>
      <x:c r="B866" t="n">
        <x:f>ACE_Input!A26</x:f>
        <x:v>21</x:v>
      </x:c>
      <x:c r="C866" s="18" t="n">
        <x:f>MOD(Settings!$B$17*(C865),Settings!$B$18)</x:f>
        <x:v>1615230564</x:v>
      </x:c>
      <x:c r="D866" s="18" t="n">
        <x:f>MAX(C866,1)/Settings!$B$18</x:f>
        <x:v>0.752150344081293</x:v>
      </x:c>
      <x:c r="E866" s="18" t="n">
        <x:f>F866-F865</x:f>
        <x:v>5</x:v>
      </x:c>
      <x:c r="F866" s="18" t="n">
        <x:f>ACE_Input!D26</x:f>
        <x:v>232</x:v>
      </x:c>
      <x:c r="G866" s="18" t="n">
        <x:f>MOD(Settings!$B$17*(G865),Settings!$B$18)</x:f>
        <x:v>307979617</x:v>
      </x:c>
      <x:c r="H866" s="18" t="n">
        <x:f>MAX(G866,1)/Settings!$B$18</x:f>
        <x:v>0.14341418498354694</x:v>
      </x:c>
      <x:c r="I866" s="18" t="n">
        <x:f>-ACE_Input!W26*LN(H866)</x:f>
        <x:v>7.768073746864486</x:v>
      </x:c>
      <x:c r="J866" s="18" t="n">
        <x:f>-ACE_Input!X26*LN(H866)</x:f>
        <x:v>23.304221240593456</x:v>
      </x:c>
      <x:c r="K866" s="18" t="n">
        <x:f>ACE_Input!U26</x:f>
        <x:v>300</x:v>
      </x:c>
      <x:c r="L866" s="18" t="n">
        <x:f>K866*ACE_Input!V26</x:f>
        <x:v>75</x:v>
      </x:c>
    </x:row>
    <x:row r="867">
      <x:c r="A867" t="n">
        <x:f>8</x:f>
        <x:v>8</x:v>
      </x:c>
      <x:c r="B867" t="n">
        <x:f>ACE_Input!A27</x:f>
        <x:v>22</x:v>
      </x:c>
      <x:c r="C867" s="18" t="n">
        <x:f>MOD(Settings!$B$17*(C866),Settings!$B$18)</x:f>
        <x:v>839307421</x:v>
      </x:c>
      <x:c r="D867" s="18" t="n">
        <x:f>MAX(C867,1)/Settings!$B$18</x:f>
        <x:v>0.3908329742917945</x:v>
      </x:c>
      <x:c r="E867" s="18" t="n">
        <x:f>F867-F866</x:f>
        <x:v>5</x:v>
      </x:c>
      <x:c r="F867" s="18" t="n">
        <x:f>ACE_Input!D27</x:f>
        <x:v>237</x:v>
      </x:c>
      <x:c r="G867" s="18" t="n">
        <x:f>MOD(Settings!$B$17*(G866),Settings!$B$18)</x:f>
        <x:v>777833649</x:v>
      </x:c>
      <x:c r="H867" s="18" t="n">
        <x:f>MAX(G867,1)/Settings!$B$18</x:f>
        <x:v>0.362207018473282</x:v>
      </x:c>
      <x:c r="I867" s="18" t="n">
        <x:f>-ACE_Input!W27*LN(H867)</x:f>
        <x:v>4.062157425514143</x:v>
      </x:c>
      <x:c r="J867" s="18" t="n">
        <x:f>-ACE_Input!X27*LN(H867)</x:f>
        <x:v>12.186472276542428</x:v>
      </x:c>
      <x:c r="K867" s="18" t="n">
        <x:f>ACE_Input!U27</x:f>
        <x:v>300</x:v>
      </x:c>
      <x:c r="L867" s="18" t="n">
        <x:f>K867*ACE_Input!V27</x:f>
        <x:v>75</x:v>
      </x:c>
    </x:row>
    <x:row r="868">
      <x:c r="A868" t="n">
        <x:f>8</x:f>
        <x:v>8</x:v>
      </x:c>
      <x:c r="B868" t="n">
        <x:f>ACE_Input!A28</x:f>
        <x:v>23</x:v>
      </x:c>
      <x:c r="C868" s="18" t="n">
        <x:f>MOD(Settings!$B$17*(C867),Settings!$B$18)</x:f>
        <x:v>1567231251</x:v>
      </x:c>
      <x:c r="D868" s="18" t="n">
        <x:f>MAX(C868,1)/Settings!$B$18</x:f>
        <x:v>0.7297989221894178</x:v>
      </x:c>
      <x:c r="E868" s="18" t="n">
        <x:f>F868-F867</x:f>
        <x:v>5</x:v>
      </x:c>
      <x:c r="F868" s="18" t="n">
        <x:f>ACE_Input!D28</x:f>
        <x:v>242</x:v>
      </x:c>
      <x:c r="G868" s="18" t="n">
        <x:f>MOD(Settings!$B$17*(G867),Settings!$B$18)</x:f>
        <x:v>1317179454</x:v>
      </x:c>
      <x:c r="H868" s="18" t="n">
        <x:f>MAX(G868,1)/Settings!$B$18</x:f>
        <x:v>0.6133594804505629</x:v>
      </x:c>
      <x:c r="I868" s="18" t="n">
        <x:f>-ACE_Input!W28*LN(H868)</x:f>
        <x:v>1.9552163471460078</x:v>
      </x:c>
      <x:c r="J868" s="18" t="n">
        <x:f>-ACE_Input!X28*LN(H868)</x:f>
        <x:v>5.865649041438023</x:v>
      </x:c>
      <x:c r="K868" s="18" t="n">
        <x:f>ACE_Input!U28</x:f>
        <x:v>300</x:v>
      </x:c>
      <x:c r="L868" s="18" t="n">
        <x:f>K868*ACE_Input!V28</x:f>
        <x:v>75</x:v>
      </x:c>
    </x:row>
    <x:row r="869">
      <x:c r="A869" t="n">
        <x:f>8</x:f>
        <x:v>8</x:v>
      </x:c>
      <x:c r="B869" t="n">
        <x:f>ACE_Input!A29</x:f>
        <x:v>24</x:v>
      </x:c>
      <x:c r="C869" s="18" t="n">
        <x:f>MOD(Settings!$B$17*(C868),Settings!$B$18)</x:f>
        <x:v>1568705102</x:v>
      </x:c>
      <x:c r="D869" s="18" t="n">
        <x:f>MAX(C869,1)/Settings!$B$18</x:f>
        <x:v>0.7304852375436971</x:v>
      </x:c>
      <x:c r="E869" s="18" t="n">
        <x:f>F869-F868</x:f>
        <x:v>5</x:v>
      </x:c>
      <x:c r="F869" s="18" t="n">
        <x:f>ACE_Input!D29</x:f>
        <x:v>247</x:v>
      </x:c>
      <x:c r="G869" s="18" t="n">
        <x:f>MOD(Settings!$B$17*(G868),Settings!$B$18)</x:f>
        <x:v>1573650102</x:v>
      </x:c>
      <x:c r="H869" s="18" t="n">
        <x:f>MAX(G869,1)/Settings!$B$18</x:f>
        <x:v>0.7327879326105061</x:v>
      </x:c>
      <x:c r="I869" s="18" t="n">
        <x:f>-ACE_Input!W29*LN(H869)</x:f>
        <x:v>1.2435957330612182</x:v>
      </x:c>
      <x:c r="J869" s="18" t="n">
        <x:f>-ACE_Input!X29*LN(H869)</x:f>
        <x:v>3.7307871991836548</x:v>
      </x:c>
      <x:c r="K869" s="18" t="n">
        <x:f>ACE_Input!U29</x:f>
        <x:v>300</x:v>
      </x:c>
      <x:c r="L869" s="18" t="n">
        <x:f>K869*ACE_Input!V29</x:f>
        <x:v>75</x:v>
      </x:c>
    </x:row>
    <x:row r="870">
      <x:c r="A870" t="n">
        <x:f>8</x:f>
        <x:v>8</x:v>
      </x:c>
      <x:c r="B870" t="n">
        <x:f>ACE_Input!A30</x:f>
        <x:v>25</x:v>
      </x:c>
      <x:c r="C870" s="18" t="n">
        <x:f>MOD(Settings!$B$17*(C869),Settings!$B$18)</x:f>
        <x:v>569915095</x:v>
      </x:c>
      <x:c r="D870" s="18" t="n">
        <x:f>MAX(C870,1)/Settings!$B$18</x:f>
        <x:v>0.26538739691739316</x:v>
      </x:c>
      <x:c r="E870" s="18" t="n">
        <x:f>F870-F869</x:f>
        <x:v>5</x:v>
      </x:c>
      <x:c r="F870" s="18" t="n">
        <x:f>ACE_Input!D30</x:f>
        <x:v>252</x:v>
      </x:c>
      <x:c r="G870" s="18" t="n">
        <x:f>MOD(Settings!$B$17*(G869),Settings!$B$18)</x:f>
        <x:v>2076151509</x:v>
      </x:c>
      <x:c r="H870" s="18" t="n">
        <x:f>MAX(G870,1)/Settings!$B$18</x:f>
        <x:v>0.966783384777039</x:v>
      </x:c>
      <x:c r="I870" s="18" t="n">
        <x:f>-ACE_Input!W30*LN(H870)</x:f>
        <x:v>0.13512326436686553</x:v>
      </x:c>
      <x:c r="J870" s="18" t="n">
        <x:f>-ACE_Input!X30*LN(H870)</x:f>
        <x:v>0.4053697931005966</x:v>
      </x:c>
      <x:c r="K870" s="18" t="n">
        <x:f>ACE_Input!U30</x:f>
        <x:v>300</x:v>
      </x:c>
      <x:c r="L870" s="18" t="n">
        <x:f>K870*ACE_Input!V30</x:f>
        <x:v>75</x:v>
      </x:c>
    </x:row>
    <x:row r="871">
      <x:c r="A871" t="n">
        <x:f>8</x:f>
        <x:v>8</x:v>
      </x:c>
      <x:c r="B871" t="n">
        <x:f>ACE_Input!A31</x:f>
        <x:v>26</x:v>
      </x:c>
      <x:c r="C871" s="18" t="n">
        <x:f>MOD(Settings!$B$17*(C870),Settings!$B$18)</x:f>
        <x:v>785936045</x:v>
      </x:c>
      <x:c r="D871" s="18" t="n">
        <x:f>MAX(C871,1)/Settings!$B$18</x:f>
        <x:v>0.365979990626676</x:v>
      </x:c>
      <x:c r="E871" s="18" t="n">
        <x:f>F871-F870</x:f>
        <x:v>5</x:v>
      </x:c>
      <x:c r="F871" s="18" t="n">
        <x:f>ACE_Input!D31</x:f>
        <x:v>257</x:v>
      </x:c>
      <x:c r="G871" s="18" t="n">
        <x:f>MOD(Settings!$B$17*(G870),Settings!$B$18)</x:f>
        <x:v>1564115307</x:v>
      </x:c>
      <x:c r="H871" s="18" t="n">
        <x:f>MAX(G871,1)/Settings!$B$18</x:f>
        <x:v>0.7283479476945233</x:v>
      </x:c>
      <x:c r="I871" s="18" t="n">
        <x:f>-ACE_Input!W31*LN(H871)</x:f>
        <x:v>1.2679055793495762</x:v>
      </x:c>
      <x:c r="J871" s="18" t="n">
        <x:f>-ACE_Input!X31*LN(H871)</x:f>
        <x:v>3.8037167380487285</x:v>
      </x:c>
      <x:c r="K871" s="18" t="n">
        <x:f>ACE_Input!U31</x:f>
        <x:v>300</x:v>
      </x:c>
      <x:c r="L871" s="18" t="n">
        <x:f>K871*ACE_Input!V31</x:f>
        <x:v>75</x:v>
      </x:c>
    </x:row>
    <x:row r="872">
      <x:c r="A872" t="n">
        <x:f>8</x:f>
        <x:v>8</x:v>
      </x:c>
      <x:c r="B872" t="n">
        <x:f>ACE_Input!A32</x:f>
        <x:v>27</x:v>
      </x:c>
      <x:c r="C872" s="18" t="n">
        <x:f>MOD(Settings!$B$17*(C871),Settings!$B$18)</x:f>
        <x:v>55195618</x:v>
      </x:c>
      <x:c r="D872" s="18" t="n">
        <x:f>MAX(C872,1)/Settings!$B$18</x:f>
        <x:v>0.025702462543594866</x:v>
      </x:c>
      <x:c r="E872" s="18" t="n">
        <x:f>F872-F871</x:f>
        <x:v>5</x:v>
      </x:c>
      <x:c r="F872" s="18" t="n">
        <x:f>ACE_Input!D32</x:f>
        <x:v>262</x:v>
      </x:c>
      <x:c r="G872" s="18" t="n">
        <x:f>MOD(Settings!$B$17*(G871),Settings!$B$18)</x:f>
        <x:v>738641822</x:v>
      </x:c>
      <x:c r="H872" s="18" t="n">
        <x:f>MAX(G872,1)/Settings!$B$18</x:f>
        <x:v>0.34395690185202143</x:v>
      </x:c>
      <x:c r="I872" s="18" t="n">
        <x:f>-ACE_Input!W32*LN(H872)</x:f>
        <x:v>4.268955659085962</x:v>
      </x:c>
      <x:c r="J872" s="18" t="n">
        <x:f>-ACE_Input!X32*LN(H872)</x:f>
        <x:v>12.806866977257886</x:v>
      </x:c>
      <x:c r="K872" s="18" t="n">
        <x:f>ACE_Input!U32</x:f>
        <x:v>300</x:v>
      </x:c>
      <x:c r="L872" s="18" t="n">
        <x:f>K872*ACE_Input!V32</x:f>
        <x:v>75</x:v>
      </x:c>
    </x:row>
    <x:row r="873">
      <x:c r="A873" t="n">
        <x:f>8</x:f>
        <x:v>8</x:v>
      </x:c>
      <x:c r="B873" t="n">
        <x:f>ACE_Input!A33</x:f>
        <x:v>28</x:v>
      </x:c>
      <x:c r="C873" s="18" t="n">
        <x:f>MOD(Settings!$B$17*(C872),Settings!$B$18)</x:f>
        <x:v>2107299869</x:v>
      </x:c>
      <x:c r="D873" s="18" t="n">
        <x:f>MAX(C873,1)/Settings!$B$18</x:f>
        <x:v>0.9812879701989181</x:v>
      </x:c>
      <x:c r="E873" s="18" t="n">
        <x:f>F873-F872</x:f>
        <x:v>6</x:v>
      </x:c>
      <x:c r="F873" s="18" t="n">
        <x:f>ACE_Input!D33</x:f>
        <x:v>268</x:v>
      </x:c>
      <x:c r="G873" s="18" t="n">
        <x:f>MOD(Settings!$B$17*(G872),Settings!$B$18)</x:f>
        <x:v>1897622694</x:v>
      </x:c>
      <x:c r="H873" s="18" t="n">
        <x:f>MAX(G873,1)/Settings!$B$18</x:f>
        <x:v>0.8836494269239015</x:v>
      </x:c>
      <x:c r="I873" s="18" t="n">
        <x:f>-ACE_Input!W33*LN(H873)</x:f>
        <x:v>0.4947794835177718</x:v>
      </x:c>
      <x:c r="J873" s="18" t="n">
        <x:f>-ACE_Input!X33*LN(H873)</x:f>
        <x:v>1.4843384505533153</x:v>
      </x:c>
      <x:c r="K873" s="18" t="n">
        <x:f>ACE_Input!U33</x:f>
        <x:v>300</x:v>
      </x:c>
      <x:c r="L873" s="18" t="n">
        <x:f>K873*ACE_Input!V33</x:f>
        <x:v>75</x:v>
      </x:c>
    </x:row>
    <x:row r="874">
      <x:c r="A874" t="n">
        <x:f>8</x:f>
        <x:v>8</x:v>
      </x:c>
      <x:c r="B874" t="n">
        <x:f>ACE_Input!A34</x:f>
        <x:v>29</x:v>
      </x:c>
      <x:c r="C874" s="18" t="n">
        <x:f>MOD(Settings!$B$17*(C873),Settings!$B$18)</x:f>
        <x:v>1088591959</x:v>
      </x:c>
      <x:c r="D874" s="18" t="n">
        <x:f>MAX(C874,1)/Settings!$B$18</x:f>
        <x:v>0.5069151332168444</x:v>
      </x:c>
      <x:c r="E874" s="18" t="n">
        <x:f>F874-F873</x:f>
        <x:v>5</x:v>
      </x:c>
      <x:c r="F874" s="18" t="n">
        <x:f>ACE_Input!D34</x:f>
        <x:v>273</x:v>
      </x:c>
      <x:c r="G874" s="18" t="n">
        <x:f>MOD(Settings!$B$17*(G873),Settings!$B$18)</x:f>
        <x:v>1064976461</x:v>
      </x:c>
      <x:c r="H874" s="18" t="n">
        <x:f>MAX(G874,1)/Settings!$B$18</x:f>
        <x:v>0.4959183100126303</x:v>
      </x:c>
      <x:c r="I874" s="18" t="n">
        <x:f>-ACE_Input!W34*LN(H874)</x:f>
        <x:v>2.8053762535060884</x:v>
      </x:c>
      <x:c r="J874" s="18" t="n">
        <x:f>-ACE_Input!X34*LN(H874)</x:f>
        <x:v>8.416128760518266</x:v>
      </x:c>
      <x:c r="K874" s="18" t="n">
        <x:f>ACE_Input!U34</x:f>
        <x:v>300</x:v>
      </x:c>
      <x:c r="L874" s="18" t="n">
        <x:f>K874*ACE_Input!V34</x:f>
        <x:v>75</x:v>
      </x:c>
    </x:row>
    <x:row r="875">
      <x:c r="A875" t="n">
        <x:f>8</x:f>
        <x:v>8</x:v>
      </x:c>
      <x:c r="B875" t="n">
        <x:f>ACE_Input!A35</x:f>
        <x:v>30</x:v>
      </x:c>
      <x:c r="C875" s="18" t="n">
        <x:f>MOD(Settings!$B$17*(C874),Settings!$B$18)</x:f>
        <x:v>1551866120</x:v>
      </x:c>
      <x:c r="D875" s="18" t="n">
        <x:f>MAX(C875,1)/Settings!$B$18</x:f>
        <x:v>0.722643975504974</x:v>
      </x:c>
      <x:c r="E875" s="18" t="n">
        <x:f>F875-F874</x:f>
        <x:v>5</x:v>
      </x:c>
      <x:c r="F875" s="18" t="n">
        <x:f>ACE_Input!D35</x:f>
        <x:v>278</x:v>
      </x:c>
      <x:c r="G875" s="18" t="n">
        <x:f>MOD(Settings!$B$17*(G874),Settings!$B$18)</x:f>
        <x:v>1930665929</x:v>
      </x:c>
      <x:c r="H875" s="18" t="n">
        <x:f>MAX(G875,1)/Settings!$B$18</x:f>
        <x:v>0.8990363822779788</x:v>
      </x:c>
      <x:c r="I875" s="18" t="n">
        <x:f>-ACE_Input!W35*LN(H875)</x:f>
        <x:v>0.42572710243891543</x:v>
      </x:c>
      <x:c r="J875" s="18" t="n">
        <x:f>-ACE_Input!X35*LN(H875)</x:f>
        <x:v>1.2771813073167464</x:v>
      </x:c>
      <x:c r="K875" s="18" t="n">
        <x:f>ACE_Input!U35</x:f>
        <x:v>300</x:v>
      </x:c>
      <x:c r="L875" s="18" t="n">
        <x:f>K875*ACE_Input!V35</x:f>
        <x:v>75</x:v>
      </x:c>
    </x:row>
    <x:row r="876">
      <x:c r="A876" t="n">
        <x:f>8</x:f>
        <x:v>8</x:v>
      </x:c>
      <x:c r="B876" t="n">
        <x:f>ACE_Input!A36</x:f>
        <x:v>31</x:v>
      </x:c>
      <x:c r="C876" s="18" t="n">
        <x:f>MOD(Settings!$B$17*(C875),Settings!$B$18)</x:f>
        <x:v>1024986025</x:v>
      </x:c>
      <x:c r="D876" s="18" t="n">
        <x:f>MAX(C876,1)/Settings!$B$18</x:f>
        <x:v>0.47729631209620105</x:v>
      </x:c>
      <x:c r="E876" s="18" t="n">
        <x:f>F876-F875</x:f>
        <x:v>5</x:v>
      </x:c>
      <x:c r="F876" s="18" t="n">
        <x:f>ACE_Input!D36</x:f>
        <x:v>283</x:v>
      </x:c>
      <x:c r="G876" s="18" t="n">
        <x:f>MOD(Settings!$B$17*(G875),Settings!$B$18)</x:f>
        <x:v>224362533</x:v>
      </x:c>
      <x:c r="H876" s="18" t="n">
        <x:f>MAX(G876,1)/Settings!$B$18</x:f>
        <x:v>0.104476945989056</x:v>
      </x:c>
      <x:c r="I876" s="18" t="n">
        <x:f>-ACE_Input!W36*LN(H876)</x:f>
        <x:v>9.035155377842868</x:v>
      </x:c>
      <x:c r="J876" s="18" t="n">
        <x:f>-ACE_Input!X36*LN(H876)</x:f>
        <x:v>27.1054661335286</x:v>
      </x:c>
      <x:c r="K876" s="18" t="n">
        <x:f>ACE_Input!U36</x:f>
        <x:v>300</x:v>
      </x:c>
      <x:c r="L876" s="18" t="n">
        <x:f>K876*ACE_Input!V36</x:f>
        <x:v>75</x:v>
      </x:c>
    </x:row>
    <x:row r="877">
      <x:c r="A877" t="n">
        <x:f>8</x:f>
        <x:v>8</x:v>
      </x:c>
      <x:c r="B877" t="n">
        <x:f>ACE_Input!A37</x:f>
        <x:v>32</x:v>
      </x:c>
      <x:c r="C877" s="18" t="n">
        <x:f>MOD(Settings!$B$17*(C876),Settings!$B$18)</x:f>
        <x:v>1973789588</x:v>
      </x:c>
      <x:c r="D877" s="18" t="n">
        <x:f>MAX(C877,1)/Settings!$B$18</x:f>
        <x:v>0.9191174008506897</x:v>
      </x:c>
      <x:c r="E877" s="18" t="n">
        <x:f>F877-F876</x:f>
        <x:v>5</x:v>
      </x:c>
      <x:c r="F877" s="18" t="n">
        <x:f>ACE_Input!D37</x:f>
        <x:v>288</x:v>
      </x:c>
      <x:c r="G877" s="18" t="n">
        <x:f>MOD(Settings!$B$17*(G876),Settings!$B$18)</x:f>
        <x:v>2027291646</x:v>
      </x:c>
      <x:c r="H877" s="18" t="n">
        <x:f>MAX(G877,1)/Settings!$B$18</x:f>
        <x:v>0.9440312380641844</x:v>
      </x:c>
      <x:c r="I877" s="18" t="n">
        <x:f>-ACE_Input!W37*LN(H877)</x:f>
        <x:v>0.23038408885780057</x:v>
      </x:c>
      <x:c r="J877" s="18" t="n">
        <x:f>-ACE_Input!X37*LN(H877)</x:f>
        <x:v>0.6911522665734017</x:v>
      </x:c>
      <x:c r="K877" s="18" t="n">
        <x:f>ACE_Input!U37</x:f>
        <x:v>300</x:v>
      </x:c>
      <x:c r="L877" s="18" t="n">
        <x:f>K877*ACE_Input!V37</x:f>
        <x:v>75</x:v>
      </x:c>
    </x:row>
    <x:row r="878">
      <x:c r="A878" t="n">
        <x:f>8</x:f>
        <x:v>8</x:v>
      </x:c>
      <x:c r="B878" t="n">
        <x:f>ACE_Input!A38</x:f>
        <x:v>33</x:v>
      </x:c>
      <x:c r="C878" s="18" t="n">
        <x:f>MOD(Settings!$B$17*(C877),Settings!$B$18)</x:f>
        <x:v>1301710307</x:v>
      </x:c>
      <x:c r="D878" s="18" t="n">
        <x:f>MAX(C878,1)/Settings!$B$18</x:f>
        <x:v>0.6061560975416359</x:v>
      </x:c>
      <x:c r="E878" s="18" t="n">
        <x:f>F878-F877</x:f>
        <x:v>5</x:v>
      </x:c>
      <x:c r="F878" s="18" t="n">
        <x:f>ACE_Input!D38</x:f>
        <x:v>293</x:v>
      </x:c>
      <x:c r="G878" s="18" t="n">
        <x:f>MOD(Settings!$B$17*(G877),Settings!$B$18)</x:f>
        <x:v>715151020</x:v>
      </x:c>
      <x:c r="H878" s="18" t="n">
        <x:f>MAX(G878,1)/Settings!$B$18</x:f>
        <x:v>0.33301814474771646</x:v>
      </x:c>
      <x:c r="I878" s="18" t="n">
        <x:f>-ACE_Input!W38*LN(H878)</x:f>
        <x:v>4.398233207017076</x:v>
      </x:c>
      <x:c r="J878" s="18" t="n">
        <x:f>-ACE_Input!X38*LN(H878)</x:f>
        <x:v>13.194699621051228</x:v>
      </x:c>
      <x:c r="K878" s="18" t="n">
        <x:f>ACE_Input!U38</x:f>
        <x:v>300</x:v>
      </x:c>
      <x:c r="L878" s="18" t="n">
        <x:f>K878*ACE_Input!V38</x:f>
        <x:v>75</x:v>
      </x:c>
    </x:row>
    <x:row r="879">
      <x:c r="A879" t="n">
        <x:f>8</x:f>
        <x:v>8</x:v>
      </x:c>
      <x:c r="B879" t="n">
        <x:f>ACE_Input!A39</x:f>
        <x:v>34</x:v>
      </x:c>
      <x:c r="C879" s="18" t="n">
        <x:f>MOD(Settings!$B$17*(C878),Settings!$B$18)</x:f>
        <x:v>1429217760</x:v>
      </x:c>
      <x:c r="D879" s="18" t="n">
        <x:f>MAX(C879,1)/Settings!$B$18</x:f>
        <x:v>0.6655313822745957</x:v>
      </x:c>
      <x:c r="E879" s="18" t="n">
        <x:f>F879-F878</x:f>
        <x:v>5</x:v>
      </x:c>
      <x:c r="F879" s="18" t="n">
        <x:f>ACE_Input!D39</x:f>
        <x:v>298</x:v>
      </x:c>
      <x:c r="G879" s="18" t="n">
        <x:f>MOD(Settings!$B$17*(G878),Settings!$B$18)</x:f>
        <x:v>77220881</x:v>
      </x:c>
      <x:c r="H879" s="18" t="n">
        <x:f>MAX(G879,1)/Settings!$B$18</x:f>
        <x:v>0.035958774870242356</x:v>
      </x:c>
      <x:c r="I879" s="18" t="n">
        <x:f>-ACE_Input!W39*LN(H879)</x:f>
        <x:v>13.301528556783806</x:v>
      </x:c>
      <x:c r="J879" s="18" t="n">
        <x:f>-ACE_Input!X39*LN(H879)</x:f>
        <x:v>39.904585670351416</x:v>
      </x:c>
      <x:c r="K879" s="18" t="n">
        <x:f>ACE_Input!U39</x:f>
        <x:v>300</x:v>
      </x:c>
      <x:c r="L879" s="18" t="n">
        <x:f>K879*ACE_Input!V39</x:f>
        <x:v>75</x:v>
      </x:c>
    </x:row>
    <x:row r="880">
      <x:c r="A880" t="n">
        <x:f>8</x:f>
        <x:v>8</x:v>
      </x:c>
      <x:c r="B880" t="n">
        <x:f>ACE_Input!A40</x:f>
        <x:v>35</x:v>
      </x:c>
      <x:c r="C880" s="18" t="n">
        <x:f>MOD(Settings!$B$17*(C879),Settings!$B$18)</x:f>
        <x:v>1258300625</x:v>
      </x:c>
      <x:c r="D880" s="18" t="n">
        <x:f>MAX(C880,1)/Settings!$B$18</x:f>
        <x:v>0.5859418891304833</x:v>
      </x:c>
      <x:c r="E880" s="18" t="n">
        <x:f>F880-F879</x:f>
        <x:v>5</x:v>
      </x:c>
      <x:c r="F880" s="18" t="n">
        <x:f>ACE_Input!D40</x:f>
        <x:v>303</x:v>
      </x:c>
      <x:c r="G880" s="18" t="n">
        <x:f>MOD(Settings!$B$17*(G879),Settings!$B$18)</x:f>
        <x:v>771224179</x:v>
      </x:c>
      <x:c r="H880" s="18" t="n">
        <x:f>MAX(G880,1)/Settings!$B$18</x:f>
        <x:v>0.3591292441632269</x:v>
      </x:c>
      <x:c r="I880" s="18" t="n">
        <x:f>-ACE_Input!W40*LN(H880)</x:f>
        <x:v>4.096291774743006</x:v>
      </x:c>
      <x:c r="J880" s="18" t="n">
        <x:f>-ACE_Input!X40*LN(H880)</x:f>
        <x:v>12.288875324229018</x:v>
      </x:c>
      <x:c r="K880" s="18" t="n">
        <x:f>ACE_Input!U40</x:f>
        <x:v>300</x:v>
      </x:c>
      <x:c r="L880" s="18" t="n">
        <x:f>K880*ACE_Input!V40</x:f>
        <x:v>75</x:v>
      </x:c>
    </x:row>
    <x:row r="881">
      <x:c r="A881" t="n">
        <x:f>8</x:f>
        <x:v>8</x:v>
      </x:c>
      <x:c r="B881" t="n">
        <x:f>ACE_Input!A41</x:f>
        <x:v>36</x:v>
      </x:c>
      <x:c r="C881" s="18" t="n">
        <x:f>MOD(Settings!$B$17*(C880),Settings!$B$18)</x:f>
        <x:v>1987132366</x:v>
      </x:c>
      <x:c r="D881" s="18" t="n">
        <x:f>MAX(C881,1)/Settings!$B$18</x:f>
        <x:v>0.9253306160333243</x:v>
      </x:c>
      <x:c r="E881" s="18" t="n">
        <x:f>F881-F880</x:f>
        <x:v>5</x:v>
      </x:c>
      <x:c r="F881" s="18" t="n">
        <x:f>ACE_Input!D41</x:f>
        <x:v>308</x:v>
      </x:c>
      <x:c r="G881" s="18" t="n">
        <x:f>MOD(Settings!$B$17*(G880),Settings!$B$18)</x:f>
        <x:v>1900966808</x:v>
      </x:c>
      <x:c r="H881" s="18" t="n">
        <x:f>MAX(G881,1)/Settings!$B$18</x:f>
        <x:v>0.8852066513547705</x:v>
      </x:c>
      <x:c r="I881" s="18" t="n">
        <x:f>-ACE_Input!W41*LN(H881)</x:f>
        <x:v>0.48773662750573427</x:v>
      </x:c>
      <x:c r="J881" s="18" t="n">
        <x:f>-ACE_Input!X41*LN(H881)</x:f>
        <x:v>1.4632098825172029</x:v>
      </x:c>
      <x:c r="K881" s="18" t="n">
        <x:f>ACE_Input!U41</x:f>
        <x:v>300</x:v>
      </x:c>
      <x:c r="L881" s="18" t="n">
        <x:f>K881*ACE_Input!V41</x:f>
        <x:v>75</x:v>
      </x:c>
    </x:row>
    <x:row r="882">
      <x:c r="A882" t="n">
        <x:f>8</x:f>
        <x:v>8</x:v>
      </x:c>
      <x:c r="B882" t="n">
        <x:f>ACE_Input!A42</x:f>
        <x:v>37</x:v>
      </x:c>
      <x:c r="C882" s="18" t="n">
        <x:f>MOD(Settings!$B$17*(C881),Settings!$B$18)</x:f>
        <x:v>67997218</x:v>
      </x:c>
      <x:c r="D882" s="18" t="n">
        <x:f>MAX(C882,1)/Settings!$B$18</x:f>
        <x:v>0.031663672081969525</x:v>
      </x:c>
      <x:c r="E882" s="18" t="n">
        <x:f>F882-F881</x:f>
        <x:v>5</x:v>
      </x:c>
      <x:c r="F882" s="18" t="n">
        <x:f>ACE_Input!D42</x:f>
        <x:v>313</x:v>
      </x:c>
      <x:c r="G882" s="18" t="n">
        <x:f>MOD(Settings!$B$17*(G881),Settings!$B$18)</x:f>
        <x:v>1434925637</x:v>
      </x:c>
      <x:c r="H882" s="18" t="n">
        <x:f>MAX(G882,1)/Settings!$B$18</x:f>
        <x:v>0.6681893196274477</x:v>
      </x:c>
      <x:c r="I882" s="18" t="n">
        <x:f>-ACE_Input!W42*LN(H882)</x:f>
        <x:v>1.6127349319332824</x:v>
      </x:c>
      <x:c r="J882" s="18" t="n">
        <x:f>-ACE_Input!X42*LN(H882)</x:f>
        <x:v>4.8382047957998475</x:v>
      </x:c>
      <x:c r="K882" s="18" t="n">
        <x:f>ACE_Input!U42</x:f>
        <x:v>300</x:v>
      </x:c>
      <x:c r="L882" s="18" t="n">
        <x:f>K882*ACE_Input!V42</x:f>
        <x:v>75</x:v>
      </x:c>
    </x:row>
    <x:row r="883">
      <x:c r="A883" t="n">
        <x:f>8</x:f>
        <x:v>8</x:v>
      </x:c>
      <x:c r="B883" t="n">
        <x:f>ACE_Input!A43</x:f>
        <x:v>38</x:v>
      </x:c>
      <x:c r="C883" s="18" t="n">
        <x:f>MOD(Settings!$B$17*(C882),Settings!$B$18)</x:f>
        <x:v>367942722</x:v>
      </x:c>
      <x:c r="D883" s="18" t="n">
        <x:f>MAX(C883,1)/Settings!$B$18</x:f>
        <x:v>0.1713366816618185</x:v>
      </x:c>
      <x:c r="E883" s="18" t="n">
        <x:f>F883-F882</x:f>
        <x:v>5</x:v>
      </x:c>
      <x:c r="F883" s="18" t="n">
        <x:f>ACE_Input!D43</x:f>
        <x:v>318</x:v>
      </x:c>
      <x:c r="G883" s="18" t="n">
        <x:f>MOD(Settings!$B$17*(G882),Settings!$B$18)</x:f>
        <x:v>553825249</x:v>
      </x:c>
      <x:c r="H883" s="18" t="n">
        <x:f>MAX(G883,1)/Settings!$B$18</x:f>
        <x:v>0.25789497851296095</x:v>
      </x:c>
      <x:c r="I883" s="18" t="n">
        <x:f>-ACE_Input!W43*LN(H883)</x:f>
        <x:v>5.420811347836902</x:v>
      </x:c>
      <x:c r="J883" s="18" t="n">
        <x:f>-ACE_Input!X43*LN(H883)</x:f>
        <x:v>16.262434043510705</x:v>
      </x:c>
      <x:c r="K883" s="18" t="n">
        <x:f>ACE_Input!U43</x:f>
        <x:v>300</x:v>
      </x:c>
      <x:c r="L883" s="18" t="n">
        <x:f>K883*ACE_Input!V43</x:f>
        <x:v>75</x:v>
      </x:c>
    </x:row>
    <x:row r="884">
      <x:c r="A884" t="n">
        <x:f>8</x:f>
        <x:v>8</x:v>
      </x:c>
      <x:c r="B884" t="n">
        <x:f>ACE_Input!A44</x:f>
        <x:v>39</x:v>
      </x:c>
      <x:c r="C884" s="18" t="n">
        <x:f>MOD(Settings!$B$17*(C883),Settings!$B$18)</x:f>
        <x:v>1407908941</x:v>
      </x:c>
      <x:c r="D884" s="18" t="n">
        <x:f>MAX(C884,1)/Settings!$B$18</x:f>
        <x:v>0.6556086901834275</x:v>
      </x:c>
      <x:c r="E884" s="18" t="n">
        <x:f>F884-F883</x:f>
        <x:v>5</x:v>
      </x:c>
      <x:c r="F884" s="18" t="n">
        <x:f>ACE_Input!D44</x:f>
        <x:v>323</x:v>
      </x:c>
      <x:c r="G884" s="18" t="n">
        <x:f>MOD(Settings!$B$17*(G883),Settings!$B$18)</x:f>
        <x:v>946833845</x:v>
      </x:c>
      <x:c r="H884" s="18" t="n">
        <x:f>MAX(G884,1)/Settings!$B$18</x:f>
        <x:v>0.44090386733454834</x:v>
      </x:c>
      <x:c r="I884" s="18" t="n">
        <x:f>-ACE_Input!W44*LN(H884)</x:f>
        <x:v>3.275713660806504</x:v>
      </x:c>
      <x:c r="J884" s="18" t="n">
        <x:f>-ACE_Input!X44*LN(H884)</x:f>
        <x:v>9.827140982419511</x:v>
      </x:c>
      <x:c r="K884" s="18" t="n">
        <x:f>ACE_Input!U44</x:f>
        <x:v>300</x:v>
      </x:c>
      <x:c r="L884" s="18" t="n">
        <x:f>K884*ACE_Input!V44</x:f>
        <x:v>75</x:v>
      </x:c>
    </x:row>
    <x:row r="885">
      <x:c r="A885" t="n">
        <x:f>8</x:f>
        <x:v>8</x:v>
      </x:c>
      <x:c r="B885" t="n">
        <x:f>ACE_Input!A45</x:f>
        <x:v>40</x:v>
      </x:c>
      <x:c r="C885" s="18" t="n">
        <x:f>MOD(Settings!$B$17*(C884),Settings!$B$18)</x:f>
        <x:v>1750748741</x:v>
      </x:c>
      <x:c r="D885" s="18" t="n">
        <x:f>MAX(C885,1)/Settings!$B$18</x:f>
        <x:v>0.8152559128660969</x:v>
      </x:c>
      <x:c r="E885" s="18" t="n">
        <x:f>F885-F884</x:f>
        <x:v>5</x:v>
      </x:c>
      <x:c r="F885" s="18" t="n">
        <x:f>ACE_Input!D45</x:f>
        <x:v>328</x:v>
      </x:c>
      <x:c r="G885" s="18" t="n">
        <x:f>MOD(Settings!$B$17*(G884),Settings!$B$18)</x:f>
        <x:v>582608645</x:v>
      </x:c>
      <x:c r="H885" s="18" t="n">
        <x:f>MAX(G885,1)/Settings!$B$18</x:f>
        <x:v>0.2712982917536508</x:v>
      </x:c>
      <x:c r="I885" s="18" t="n">
        <x:f>-ACE_Input!W45*LN(H885)</x:f>
        <x:v>5.218145423435274</x:v>
      </x:c>
      <x:c r="J885" s="18" t="n">
        <x:f>-ACE_Input!X45*LN(H885)</x:f>
        <x:v>15.654436270305823</x:v>
      </x:c>
      <x:c r="K885" s="18" t="n">
        <x:f>ACE_Input!U45</x:f>
        <x:v>300</x:v>
      </x:c>
      <x:c r="L885" s="18" t="n">
        <x:f>K885*ACE_Input!V45</x:f>
        <x:v>75</x:v>
      </x:c>
    </x:row>
    <x:row r="886">
      <x:c r="A886" t="n">
        <x:f>8</x:f>
        <x:v>8</x:v>
      </x:c>
      <x:c r="B886" t="n">
        <x:f>ACE_Input!A46</x:f>
        <x:v>41</x:v>
      </x:c>
      <x:c r="C886" s="18" t="n">
        <x:f>MOD(Settings!$B$17*(C885),Settings!$B$18)</x:f>
        <x:v>13158793</x:v>
      </x:c>
      <x:c r="D886" s="18" t="n">
        <x:f>MAX(C886,1)/Settings!$B$18</x:f>
        <x:v>0.006127540490649426</x:v>
      </x:c>
      <x:c r="E886" s="18" t="n">
        <x:f>F886-F885</x:f>
        <x:v>5</x:v>
      </x:c>
      <x:c r="F886" s="18" t="n">
        <x:f>ACE_Input!D46</x:f>
        <x:v>333</x:v>
      </x:c>
      <x:c r="G886" s="18" t="n">
        <x:f>MOD(Settings!$B$17*(G885),Settings!$B$18)</x:f>
        <x:v>1525549842</x:v>
      </x:c>
      <x:c r="H886" s="18" t="n">
        <x:f>MAX(G886,1)/Settings!$B$18</x:f>
        <x:v>0.7103895036086392</x:v>
      </x:c>
      <x:c r="I886" s="18" t="n">
        <x:f>-ACE_Input!W46*LN(H886)</x:f>
        <x:v>1.3677674509560391</x:v>
      </x:c>
      <x:c r="J886" s="18" t="n">
        <x:f>-ACE_Input!X46*LN(H886)</x:f>
        <x:v>4.103302352868117</x:v>
      </x:c>
      <x:c r="K886" s="18" t="n">
        <x:f>ACE_Input!U46</x:f>
        <x:v>300</x:v>
      </x:c>
      <x:c r="L886" s="18" t="n">
        <x:f>K886*ACE_Input!V46</x:f>
        <x:v>75</x:v>
      </x:c>
    </x:row>
    <x:row r="887">
      <x:c r="A887" t="n">
        <x:f>8</x:f>
        <x:v>8</x:v>
      </x:c>
      <x:c r="B887" t="n">
        <x:f>ACE_Input!A47</x:f>
        <x:v>42</x:v>
      </x:c>
      <x:c r="C887" s="18" t="n">
        <x:f>MOD(Settings!$B$17*(C886),Settings!$B$18)</x:f>
        <x:v>2116501957</x:v>
      </x:c>
      <x:c r="D887" s="18" t="n">
        <x:f>MAX(C887,1)/Settings!$B$18</x:f>
        <x:v>0.9855730263449126</x:v>
      </x:c>
      <x:c r="E887" s="18" t="n">
        <x:f>F887-F886</x:f>
        <x:v>5</x:v>
      </x:c>
      <x:c r="F887" s="18" t="n">
        <x:f>ACE_Input!D47</x:f>
        <x:v>338</x:v>
      </x:c>
      <x:c r="G887" s="18" t="n">
        <x:f>MOD(Settings!$B$17*(G886),Settings!$B$18)</x:f>
        <x:v>1108932961</x:v>
      </x:c>
      <x:c r="H887" s="18" t="n">
        <x:f>MAX(G887,1)/Settings!$B$18</x:f>
        <x:v>0.5163871503977046</x:v>
      </x:c>
      <x:c r="I887" s="18" t="n">
        <x:f>-ACE_Input!W47*LN(H887)</x:f>
        <x:v>2.6435940134403544</x:v>
      </x:c>
      <x:c r="J887" s="18" t="n">
        <x:f>-ACE_Input!X47*LN(H887)</x:f>
        <x:v>7.930782040321063</x:v>
      </x:c>
      <x:c r="K887" s="18" t="n">
        <x:f>ACE_Input!U47</x:f>
        <x:v>300</x:v>
      </x:c>
      <x:c r="L887" s="18" t="n">
        <x:f>K887*ACE_Input!V47</x:f>
        <x:v>75</x:v>
      </x:c>
    </x:row>
    <x:row r="888">
      <x:c r="A888" t="n">
        <x:f>8</x:f>
        <x:v>8</x:v>
      </x:c>
      <x:c r="B888" t="n">
        <x:f>ACE_Input!A48</x:f>
        <x:v>43</x:v>
      </x:c>
      <x:c r="C888" s="18" t="n">
        <x:f>MOD(Settings!$B$17*(C887),Settings!$B$18)</x:f>
        <x:v>1129262391</x:v>
      </x:c>
      <x:c r="D888" s="18" t="n">
        <x:f>MAX(C888,1)/Settings!$B$18</x:f>
        <x:v>0.5258537789461454</x:v>
      </x:c>
      <x:c r="E888" s="18" t="n">
        <x:f>F888-F887</x:f>
        <x:v>5</x:v>
      </x:c>
      <x:c r="F888" s="18" t="n">
        <x:f>ACE_Input!D48</x:f>
        <x:v>343</x:v>
      </x:c>
      <x:c r="G888" s="18" t="n">
        <x:f>MOD(Settings!$B$17*(G887),Settings!$B$18)</x:f>
        <x:v>1973186861</x:v>
      </x:c>
      <x:c r="H888" s="18" t="n">
        <x:f>MAX(G888,1)/Settings!$B$18</x:f>
        <x:v>0.9188367342198439</x:v>
      </x:c>
      <x:c r="I888" s="18" t="n">
        <x:f>-ACE_Input!W48*LN(H888)</x:f>
        <x:v>0.3385873132715856</x:v>
      </x:c>
      <x:c r="J888" s="18" t="n">
        <x:f>-ACE_Input!X48*LN(H888)</x:f>
        <x:v>1.0157619398147568</x:v>
      </x:c>
      <x:c r="K888" s="18" t="n">
        <x:f>ACE_Input!U48</x:f>
        <x:v>300</x:v>
      </x:c>
      <x:c r="L888" s="18" t="n">
        <x:f>K888*ACE_Input!V48</x:f>
        <x:v>75</x:v>
      </x:c>
    </x:row>
    <x:row r="889">
      <x:c r="A889" t="n">
        <x:f>8</x:f>
        <x:v>8</x:v>
      </x:c>
      <x:c r="B889" t="n">
        <x:f>ACE_Input!A49</x:f>
        <x:v>44</x:v>
      </x:c>
      <x:c r="C889" s="18" t="n">
        <x:f>MOD(Settings!$B$17*(C888),Settings!$B$18)</x:f>
        <x:v>52533351</x:v>
      </x:c>
      <x:c r="D889" s="18" t="n">
        <x:f>MAX(C889,1)/Settings!$B$18</x:f>
        <x:v>0.024462747864640665</x:v>
      </x:c>
      <x:c r="E889" s="18" t="n">
        <x:f>F889-F888</x:f>
        <x:v>5</x:v>
      </x:c>
      <x:c r="F889" s="18" t="n">
        <x:f>ACE_Input!D49</x:f>
        <x:v>348</x:v>
      </x:c>
      <x:c r="G889" s="18" t="n">
        <x:f>MOD(Settings!$B$17*(G888),Settings!$B$18)</x:f>
        <x:v>1909095853</x:v>
      </x:c>
      <x:c r="H889" s="18" t="n">
        <x:f>MAX(G889,1)/Settings!$B$18</x:f>
        <x:v>0.8889920329158157</x:v>
      </x:c>
      <x:c r="I889" s="18" t="n">
        <x:f>-ACE_Input!W49*LN(H889)</x:f>
        <x:v>0.47066802143146474</x:v>
      </x:c>
      <x:c r="J889" s="18" t="n">
        <x:f>-ACE_Input!X49*LN(H889)</x:f>
        <x:v>1.4120040642943943</x:v>
      </x:c>
      <x:c r="K889" s="18" t="n">
        <x:f>ACE_Input!U49</x:f>
        <x:v>300</x:v>
      </x:c>
      <x:c r="L889" s="18" t="n">
        <x:f>K889*ACE_Input!V49</x:f>
        <x:v>75</x:v>
      </x:c>
    </x:row>
    <x:row r="890">
      <x:c r="A890" t="n">
        <x:f>8</x:f>
        <x:v>8</x:v>
      </x:c>
      <x:c r="B890" t="n">
        <x:f>ACE_Input!A50</x:f>
        <x:v>45</x:v>
      </x:c>
      <x:c r="C890" s="18" t="n">
        <x:f>MOD(Settings!$B$17*(C889),Settings!$B$18)</x:f>
        <x:v>312251340</x:v>
      </x:c>
      <x:c r="D890" s="18" t="n">
        <x:f>MAX(C890,1)/Settings!$B$18</x:f>
        <x:v>0.1454033610156753</x:v>
      </x:c>
      <x:c r="E890" s="18" t="n">
        <x:f>F890-F889</x:f>
        <x:v>6</x:v>
      </x:c>
      <x:c r="F890" s="18" t="n">
        <x:f>ACE_Input!D50</x:f>
        <x:v>354</x:v>
      </x:c>
      <x:c r="G890" s="18" t="n">
        <x:f>MOD(Settings!$B$17*(G889),Settings!$B$18)</x:f>
        <x:v>620831544</x:v>
      </x:c>
      <x:c r="H890" s="18" t="n">
        <x:f>MAX(G890,1)/Settings!$B$18</x:f>
        <x:v>0.28909721611491274</x:v>
      </x:c>
      <x:c r="I890" s="18" t="n">
        <x:f>-ACE_Input!W50*LN(H890)</x:f>
        <x:v>4.963969037978275</x:v>
      </x:c>
      <x:c r="J890" s="18" t="n">
        <x:f>-ACE_Input!X50*LN(H890)</x:f>
        <x:v>14.891907113934826</x:v>
      </x:c>
      <x:c r="K890" s="18" t="n">
        <x:f>ACE_Input!U50</x:f>
        <x:v>300</x:v>
      </x:c>
      <x:c r="L890" s="18" t="n">
        <x:f>K890*ACE_Input!V50</x:f>
        <x:v>75</x:v>
      </x:c>
    </x:row>
    <x:row r="891">
      <x:c r="A891" t="n">
        <x:f>8</x:f>
        <x:v>8</x:v>
      </x:c>
      <x:c r="B891" t="n">
        <x:f>ACE_Input!A51</x:f>
        <x:v>46</x:v>
      </x:c>
      <x:c r="C891" s="18" t="n">
        <x:f>MOD(Settings!$B$17*(C890),Settings!$B$18)</x:f>
        <x:v>1705721759</x:v>
      </x:c>
      <x:c r="D891" s="18" t="n">
        <x:f>MAX(C891,1)/Settings!$B$18</x:f>
        <x:v>0.7942885904546308</x:v>
      </x:c>
      <x:c r="E891" s="18" t="n">
        <x:f>F891-F890</x:f>
        <x:v>5</x:v>
      </x:c>
      <x:c r="F891" s="18" t="n">
        <x:f>ACE_Input!D51</x:f>
        <x:v>359</x:v>
      </x:c>
      <x:c r="G891" s="18" t="n">
        <x:f>MOD(Settings!$B$17*(G890),Settings!$B$18)</x:f>
        <x:v>1840202882</x:v>
      </x:c>
      <x:c r="H891" s="18" t="n">
        <x:f>MAX(G891,1)/Settings!$B$18</x:f>
        <x:v>0.8569112433385622</x:v>
      </x:c>
      <x:c r="I891" s="18" t="n">
        <x:f>-ACE_Input!W51*LN(H891)</x:f>
        <x:v>0.6176837297888756</x:v>
      </x:c>
      <x:c r="J891" s="18" t="n">
        <x:f>-ACE_Input!X51*LN(H891)</x:f>
        <x:v>1.853051189366627</x:v>
      </x:c>
      <x:c r="K891" s="18" t="n">
        <x:f>ACE_Input!U51</x:f>
        <x:v>300</x:v>
      </x:c>
      <x:c r="L891" s="18" t="n">
        <x:f>K891*ACE_Input!V51</x:f>
        <x:v>75</x:v>
      </x:c>
    </x:row>
    <x:row r="892">
      <x:c r="A892" t="n">
        <x:f>8</x:f>
        <x:v>8</x:v>
      </x:c>
      <x:c r="B892" t="n">
        <x:f>ACE_Input!A52</x:f>
        <x:v>47</x:v>
      </x:c>
      <x:c r="C892" s="18" t="n">
        <x:f>MOD(Settings!$B$17*(C891),Settings!$B$18)</x:f>
        <x:v>1306399710</x:v>
      </x:c>
      <x:c r="D892" s="18" t="n">
        <x:f>MAX(C892,1)/Settings!$B$18</x:f>
        <x:v>0.6083397709803375</x:v>
      </x:c>
      <x:c r="E892" s="18" t="n">
        <x:f>F892-F891</x:f>
        <x:v>5</x:v>
      </x:c>
      <x:c r="F892" s="18" t="n">
        <x:f>ACE_Input!D52</x:f>
        <x:v>364</x:v>
      </x:c>
      <x:c r="G892" s="18" t="n">
        <x:f>MOD(Settings!$B$17*(G891),Settings!$B$18)</x:f>
        <x:v>230353680</x:v>
      </x:c>
      <x:c r="H892" s="18" t="n">
        <x:f>MAX(G892,1)/Settings!$B$18</x:f>
        <x:v>0.10726679121482502</x:v>
      </x:c>
      <x:c r="I892" s="18" t="n">
        <x:f>-ACE_Input!W52*LN(H892)</x:f>
        <x:v>8.929744687939538</x:v>
      </x:c>
      <x:c r="J892" s="18" t="n">
        <x:f>-ACE_Input!X52*LN(H892)</x:f>
        <x:v>26.78923406381861</x:v>
      </x:c>
      <x:c r="K892" s="18" t="n">
        <x:f>ACE_Input!U52</x:f>
        <x:v>300</x:v>
      </x:c>
      <x:c r="L892" s="18" t="n">
        <x:f>K892*ACE_Input!V52</x:f>
        <x:v>75</x:v>
      </x:c>
    </x:row>
    <x:row r="893">
      <x:c r="A893" t="n">
        <x:f>8</x:f>
        <x:v>8</x:v>
      </x:c>
      <x:c r="B893" t="n">
        <x:f>ACE_Input!A53</x:f>
        <x:v>48</x:v>
      </x:c>
      <x:c r="C893" s="18" t="n">
        <x:f>MOD(Settings!$B$17*(C892),Settings!$B$18)</x:f>
        <x:v>787119042</x:v>
      </x:c>
      <x:c r="D893" s="18" t="n">
        <x:f>MAX(C893,1)/Settings!$B$18</x:f>
        <x:v>0.36653086653283373</x:v>
      </x:c>
      <x:c r="E893" s="18" t="n">
        <x:f>F893-F892</x:f>
        <x:v>5</x:v>
      </x:c>
      <x:c r="F893" s="18" t="n">
        <x:f>ACE_Input!D53</x:f>
        <x:v>369</x:v>
      </x:c>
      <x:c r="G893" s="18" t="n">
        <x:f>MOD(Settings!$B$17*(G892),Settings!$B$18)</x:f>
        <x:v>1788767866</x:v>
      </x:c>
      <x:c r="H893" s="18" t="n">
        <x:f>MAX(G893,1)/Settings!$B$18</x:f>
        <x:v>0.8329599475641548</x:v>
      </x:c>
      <x:c r="I893" s="18" t="n">
        <x:f>-ACE_Input!W53*LN(H893)</x:f>
        <x:v>0.7310788805086194</x:v>
      </x:c>
      <x:c r="J893" s="18" t="n">
        <x:f>-ACE_Input!X53*LN(H893)</x:f>
        <x:v>2.193236641525858</x:v>
      </x:c>
      <x:c r="K893" s="18" t="n">
        <x:f>ACE_Input!U53</x:f>
        <x:v>300</x:v>
      </x:c>
      <x:c r="L893" s="18" t="n">
        <x:f>K893*ACE_Input!V53</x:f>
        <x:v>75</x:v>
      </x:c>
    </x:row>
    <x:row r="894">
      <x:c r="A894" t="n">
        <x:f>8</x:f>
        <x:v>8</x:v>
      </x:c>
      <x:c r="B894" t="n">
        <x:f>ACE_Input!A54</x:f>
        <x:v>49</x:v>
      </x:c>
      <x:c r="C894" s="18" t="n">
        <x:f>MOD(Settings!$B$17*(C893),Settings!$B$18)</x:f>
        <x:v>610473374</x:v>
      </x:c>
      <x:c r="D894" s="18" t="n">
        <x:f>MAX(C894,1)/Settings!$B$18</x:f>
        <x:v>0.2842738173363143</x:v>
      </x:c>
      <x:c r="E894" s="18" t="n">
        <x:f>F894-F893</x:f>
        <x:v>5</x:v>
      </x:c>
      <x:c r="F894" s="18" t="n">
        <x:f>ACE_Input!D54</x:f>
        <x:v>374</x:v>
      </x:c>
      <x:c r="G894" s="18" t="n">
        <x:f>MOD(Settings!$B$17*(G893),Settings!$B$18)</x:f>
        <x:v>1197949509</x:v>
      </x:c>
      <x:c r="H894" s="18" t="n">
        <x:f>MAX(G894,1)/Settings!$B$18</x:f>
        <x:v>0.557838710750378</x:v>
      </x:c>
      <x:c r="I894" s="18" t="n">
        <x:f>-ACE_Input!W54*LN(H894)</x:f>
        <x:v>2.33474162887176</x:v>
      </x:c>
      <x:c r="J894" s="18" t="n">
        <x:f>-ACE_Input!X54*LN(H894)</x:f>
        <x:v>7.0042248866152805</x:v>
      </x:c>
      <x:c r="K894" s="18" t="n">
        <x:f>ACE_Input!U54</x:f>
        <x:v>300</x:v>
      </x:c>
      <x:c r="L894" s="18" t="n">
        <x:f>K894*ACE_Input!V54</x:f>
        <x:v>75</x:v>
      </x:c>
    </x:row>
    <x:row r="895">
      <x:c r="A895" t="n">
        <x:f>8</x:f>
        <x:v>8</x:v>
      </x:c>
      <x:c r="B895" t="n">
        <x:f>ACE_Input!A55</x:f>
        <x:v>50</x:v>
      </x:c>
      <x:c r="C895" s="18" t="n">
        <x:f>MOD(Settings!$B$17*(C894),Settings!$B$18)</x:f>
        <x:v>1696615099</x:v>
      </x:c>
      <x:c r="D895" s="18" t="n">
        <x:f>MAX(C895,1)/Settings!$B$18</x:f>
        <x:v>0.7900479714339822</x:v>
      </x:c>
      <x:c r="E895" s="18" t="n">
        <x:f>F895-F894</x:f>
        <x:v>5</x:v>
      </x:c>
      <x:c r="F895" s="18" t="n">
        <x:f>ACE_Input!D55</x:f>
        <x:v>379</x:v>
      </x:c>
      <x:c r="G895" s="18" t="n">
        <x:f>MOD(Settings!$B$17*(G894),Settings!$B$18)</x:f>
        <x:v>1278207138</x:v>
      </x:c>
      <x:c r="H895" s="18" t="n">
        <x:f>MAX(G895,1)/Settings!$B$18</x:f>
        <x:v>0.5952115816041881</x:v>
      </x:c>
      <x:c r="I895" s="18" t="n">
        <x:f>-ACE_Input!W55*LN(H895)</x:f>
        <x:v>2.075353349248785</x:v>
      </x:c>
      <x:c r="J895" s="18" t="n">
        <x:f>-ACE_Input!X55*LN(H895)</x:f>
        <x:v>6.226060047746355</x:v>
      </x:c>
      <x:c r="K895" s="18" t="n">
        <x:f>ACE_Input!U55</x:f>
        <x:v>300</x:v>
      </x:c>
      <x:c r="L895" s="18" t="n">
        <x:f>K895*ACE_Input!V55</x:f>
        <x:v>75</x:v>
      </x:c>
    </x:row>
    <x:row r="896">
      <x:c r="A896" t="n">
        <x:f>8</x:f>
        <x:v>8</x:v>
      </x:c>
      <x:c r="B896" t="n">
        <x:f>ACE_Input!A56</x:f>
        <x:v>51</x:v>
      </x:c>
      <x:c r="C896" s="18" t="n">
        <x:f>MOD(Settings!$B$17*(C895),Settings!$B$18)</x:f>
        <x:v>722104027</x:v>
      </x:c>
      <x:c r="D896" s="18" t="n">
        <x:f>MAX(C896,1)/Settings!$B$18</x:f>
        <x:v>0.33625589093950387</x:v>
      </x:c>
      <x:c r="E896" s="18" t="n">
        <x:f>F896-F895</x:f>
        <x:v>5</x:v>
      </x:c>
      <x:c r="F896" s="18" t="n">
        <x:f>ACE_Input!D56</x:f>
        <x:v>384</x:v>
      </x:c>
      <x:c r="G896" s="18" t="n">
        <x:f>MOD(Settings!$B$17*(G895),Settings!$B$18)</x:f>
        <x:v>1548447425</x:v>
      </x:c>
      <x:c r="H896" s="18" t="n">
        <x:f>MAX(G896,1)/Settings!$B$18</x:f>
        <x:v>0.72105202158962</x:v>
      </x:c>
      <x:c r="I896" s="18" t="n">
        <x:f>-ACE_Input!W56*LN(H896)</x:f>
        <x:v>1.3081759692132762</x:v>
      </x:c>
      <x:c r="J896" s="18" t="n">
        <x:f>-ACE_Input!X56*LN(H896)</x:f>
        <x:v>3.9245279076398285</x:v>
      </x:c>
      <x:c r="K896" s="18" t="n">
        <x:f>ACE_Input!U56</x:f>
        <x:v>300</x:v>
      </x:c>
      <x:c r="L896" s="18" t="n">
        <x:f>K896*ACE_Input!V56</x:f>
        <x:v>75</x:v>
      </x:c>
    </x:row>
    <x:row r="897">
      <x:c r="A897" t="n">
        <x:f>8</x:f>
        <x:v>8</x:v>
      </x:c>
      <x:c r="B897" t="n">
        <x:f>ACE_Input!A57</x:f>
        <x:v>52</x:v>
      </x:c>
      <x:c r="C897" s="18" t="n">
        <x:f>MOD(Settings!$B$17*(C896),Settings!$B$18)</x:f>
        <x:v>972292592</x:v>
      </x:c>
      <x:c r="D897" s="18" t="n">
        <x:f>MAX(C897,1)/Settings!$B$18</x:f>
        <x:v>0.45275902024133086</x:v>
      </x:c>
      <x:c r="E897" s="18" t="n">
        <x:f>F897-F896</x:f>
        <x:v>5</x:v>
      </x:c>
      <x:c r="F897" s="18" t="n">
        <x:f>ACE_Input!D57</x:f>
        <x:v>389</x:v>
      </x:c>
      <x:c r="G897" s="18" t="n">
        <x:f>MOD(Settings!$B$17*(G896),Settings!$B$18)</x:f>
        <x:v>1549037629</x:v>
      </x:c>
      <x:c r="H897" s="18" t="n">
        <x:f>MAX(G897,1)/Settings!$B$18</x:f>
        <x:v>0.7213268567441622</x:v>
      </x:c>
      <x:c r="I897" s="18" t="n">
        <x:f>-ACE_Input!W57*LN(H897)</x:f>
        <x:v>1.30665162543927</x:v>
      </x:c>
      <x:c r="J897" s="18" t="n">
        <x:f>-ACE_Input!X57*LN(H897)</x:f>
        <x:v>3.91995487631781</x:v>
      </x:c>
      <x:c r="K897" s="18" t="n">
        <x:f>ACE_Input!U57</x:f>
        <x:v>300</x:v>
      </x:c>
      <x:c r="L897" s="18" t="n">
        <x:f>K897*ACE_Input!V57</x:f>
        <x:v>75</x:v>
      </x:c>
    </x:row>
    <x:row r="898">
      <x:c r="A898" t="n">
        <x:f>8</x:f>
        <x:v>8</x:v>
      </x:c>
      <x:c r="B898" t="n">
        <x:f>ACE_Input!A58</x:f>
        <x:v>53</x:v>
      </x:c>
      <x:c r="C898" s="18" t="n">
        <x:f>MOD(Settings!$B$17*(C897),Settings!$B$18)</x:f>
        <x:v>1118523721</x:v>
      </x:c>
      <x:c r="D898" s="18" t="n">
        <x:f>MAX(C898,1)/Settings!$B$18</x:f>
        <x:v>0.5208531960476438</x:v>
      </x:c>
      <x:c r="E898" s="18" t="n">
        <x:f>F898-F897</x:f>
        <x:v>5</x:v>
      </x:c>
      <x:c r="F898" s="18" t="n">
        <x:f>ACE_Input!D58</x:f>
        <x:v>394</x:v>
      </x:c>
      <x:c r="G898" s="18" t="n">
        <x:f>MOD(Settings!$B$17*(G897),Settings!$B$18)</x:f>
        <x:v>731178022</x:v>
      </x:c>
      <x:c r="H898" s="18" t="n">
        <x:f>MAX(G898,1)/Settings!$B$18</x:f>
        <x:v>0.34048129913419545</x:v>
      </x:c>
      <x:c r="I898" s="18" t="n">
        <x:f>-ACE_Input!W58*LN(H898)</x:f>
        <x:v>4.309580306719951</x:v>
      </x:c>
      <x:c r="J898" s="18" t="n">
        <x:f>-ACE_Input!X58*LN(H898)</x:f>
        <x:v>12.928740920159854</x:v>
      </x:c>
      <x:c r="K898" s="18" t="n">
        <x:f>ACE_Input!U58</x:f>
        <x:v>300</x:v>
      </x:c>
      <x:c r="L898" s="18" t="n">
        <x:f>K898*ACE_Input!V58</x:f>
        <x:v>75</x:v>
      </x:c>
    </x:row>
    <x:row r="899">
      <x:c r="A899" t="n">
        <x:f>8</x:f>
        <x:v>8</x:v>
      </x:c>
      <x:c r="B899" t="n">
        <x:f>ACE_Input!A59</x:f>
        <x:v>54</x:v>
      </x:c>
      <x:c r="C899" s="18" t="n">
        <x:f>MOD(Settings!$B$17*(C898),Settings!$B$18)</x:f>
        <x:v>2103816656</x:v>
      </x:c>
      <x:c r="D899" s="18" t="n">
        <x:f>MAX(C899,1)/Settings!$B$18</x:f>
        <x:v>0.9796659727486158</x:v>
      </x:c>
      <x:c r="E899" s="18" t="n">
        <x:f>F899-F898</x:f>
        <x:v>5</x:v>
      </x:c>
      <x:c r="F899" s="18" t="n">
        <x:f>ACE_Input!D59</x:f>
        <x:v>399</x:v>
      </x:c>
      <x:c r="G899" s="18" t="n">
        <x:f>MOD(Settings!$B$17*(G898),Settings!$B$18)</x:f>
        <x:v>1007587620</x:v>
      </x:c>
      <x:c r="H899" s="18" t="n">
        <x:f>MAX(G899,1)/Settings!$B$18</x:f>
        <x:v>0.46919454842302694</x:v>
      </x:c>
      <x:c r="I899" s="18" t="n">
        <x:f>-ACE_Input!W59*LN(H899)</x:f>
        <x:v>3.026951124588282</x:v>
      </x:c>
      <x:c r="J899" s="18" t="n">
        <x:f>-ACE_Input!X59*LN(H899)</x:f>
        <x:v>9.080853373764846</x:v>
      </x:c>
      <x:c r="K899" s="18" t="n">
        <x:f>ACE_Input!U59</x:f>
        <x:v>300</x:v>
      </x:c>
      <x:c r="L899" s="18" t="n">
        <x:f>K899*ACE_Input!V59</x:f>
        <x:v>75</x:v>
      </x:c>
    </x:row>
    <x:row r="900">
      <x:c r="A900" t="n">
        <x:f>8</x:f>
        <x:v>8</x:v>
      </x:c>
      <x:c r="B900" t="n">
        <x:f>ACE_Input!A60</x:f>
        <x:v>55</x:v>
      </x:c>
      <x:c r="C900" s="18" t="n">
        <x:f>MOD(Settings!$B$17*(C899),Settings!$B$18)</x:f>
        <x:v>528289537</x:v>
      </x:c>
      <x:c r="D900" s="18" t="n">
        <x:f>MAX(C900,1)/Settings!$B$18</x:f>
        <x:v>0.24600398598518408</x:v>
      </x:c>
      <x:c r="E900" s="18" t="n">
        <x:f>F900-F899</x:f>
        <x:v>5</x:v>
      </x:c>
      <x:c r="F900" s="18" t="n">
        <x:f>ACE_Input!D60</x:f>
        <x:v>404</x:v>
      </x:c>
      <x:c r="G900" s="18" t="n">
        <x:f>MOD(Settings!$B$17*(G899),Settings!$B$18)</x:f>
        <x:v>1616572745</x:v>
      </x:c>
      <x:c r="H900" s="18" t="n">
        <x:f>MAX(G900,1)/Settings!$B$18</x:f>
        <x:v>0.7527753458138441</x:v>
      </x:c>
      <x:c r="I900" s="18" t="n">
        <x:f>-ACE_Input!W60*LN(H900)</x:f>
        <x:v>1.1359537649154776</x:v>
      </x:c>
      <x:c r="J900" s="18" t="n">
        <x:f>-ACE_Input!X60*LN(H900)</x:f>
        <x:v>3.407861294746433</x:v>
      </x:c>
      <x:c r="K900" s="18" t="n">
        <x:f>ACE_Input!U60</x:f>
        <x:v>300</x:v>
      </x:c>
      <x:c r="L900" s="18" t="n">
        <x:f>K900*ACE_Input!V60</x:f>
        <x:v>75</x:v>
      </x:c>
    </x:row>
    <x:row r="901">
      <x:c r="A901" t="n">
        <x:f>8</x:f>
        <x:v>8</x:v>
      </x:c>
      <x:c r="B901" t="n">
        <x:f>ACE_Input!A61</x:f>
        <x:v>56</x:v>
      </x:c>
      <x:c r="C901" s="18" t="n">
        <x:f>MOD(Settings!$B$17*(C900),Settings!$B$18)</x:f>
        <x:v>1264851661</x:v>
      </x:c>
      <x:c r="D901" s="18" t="n">
        <x:f>MAX(C901,1)/Settings!$B$18</x:f>
        <x:v>0.5889924529888632</x:v>
      </x:c>
      <x:c r="E901" s="18" t="n">
        <x:f>F901-F900</x:f>
        <x:v>5</x:v>
      </x:c>
      <x:c r="F901" s="18" t="n">
        <x:f>ACE_Input!D61</x:f>
        <x:v>409</x:v>
      </x:c>
      <x:c r="G901" s="18" t="n">
        <x:f>MOD(Settings!$B$17*(G900),Settings!$B$18)</x:f>
        <x:v>1922507018</x:v>
      </x:c>
      <x:c r="H901" s="18" t="n">
        <x:f>MAX(G901,1)/Settings!$B$18</x:f>
        <x:v>0.8952370932769204</x:v>
      </x:c>
      <x:c r="I901" s="18" t="n">
        <x:f>-ACE_Input!W61*LN(H901)</x:f>
        <x:v>0.44266674840038583</x:v>
      </x:c>
      <x:c r="J901" s="18" t="n">
        <x:f>-ACE_Input!X61*LN(H901)</x:f>
        <x:v>1.3280002452011574</x:v>
      </x:c>
      <x:c r="K901" s="18" t="n">
        <x:f>ACE_Input!U61</x:f>
        <x:v>300</x:v>
      </x:c>
      <x:c r="L901" s="18" t="n">
        <x:f>K901*ACE_Input!V61</x:f>
        <x:v>75</x:v>
      </x:c>
    </x:row>
    <x:row r="902">
      <x:c r="A902" t="n">
        <x:f>8</x:f>
        <x:v>8</x:v>
      </x:c>
      <x:c r="B902" t="n">
        <x:f>ACE_Input!A62</x:f>
        <x:v>57</x:v>
      </x:c>
      <x:c r="C902" s="18" t="n">
        <x:f>MOD(Settings!$B$17*(C901),Settings!$B$18)</x:f>
        <x:v>421244774</x:v>
      </x:c>
      <x:c r="D902" s="18" t="n">
        <x:f>MAX(C902,1)/Settings!$B$18</x:f>
        <x:v>0.1961573838238406</x:v>
      </x:c>
      <x:c r="E902" s="18" t="n">
        <x:f>F902-F901</x:f>
        <x:v>5</x:v>
      </x:c>
      <x:c r="F902" s="18" t="n">
        <x:f>ACE_Input!D62</x:f>
        <x:v>414</x:v>
      </x:c>
      <x:c r="G902" s="18" t="n">
        <x:f>MOD(Settings!$B$17*(G901),Settings!$B$18)</x:f>
        <x:v>536498764</x:v>
      </x:c>
      <x:c r="H902" s="18" t="n">
        <x:f>MAX(G902,1)/Settings!$B$18</x:f>
        <x:v>0.24982670519958564</x:v>
      </x:c>
      <x:c r="I902" s="18" t="n">
        <x:f>-ACE_Input!W62*LN(H902)</x:f>
        <x:v>5.547951122725329</x:v>
      </x:c>
      <x:c r="J902" s="18" t="n">
        <x:f>-ACE_Input!X62*LN(H902)</x:f>
        <x:v>16.643853368175986</x:v>
      </x:c>
      <x:c r="K902" s="18" t="n">
        <x:f>ACE_Input!U62</x:f>
        <x:v>300</x:v>
      </x:c>
      <x:c r="L902" s="18" t="n">
        <x:f>K902*ACE_Input!V62</x:f>
        <x:v>75</x:v>
      </x:c>
    </x:row>
    <x:row r="903">
      <x:c r="A903" t="n">
        <x:f>8</x:f>
        <x:v>8</x:v>
      </x:c>
      <x:c r="B903" t="n">
        <x:f>ACE_Input!A63</x:f>
        <x:v>58</x:v>
      </x:c>
      <x:c r="C903" s="18" t="n">
        <x:f>MOD(Settings!$B$17*(C902),Settings!$B$18)</x:f>
        <x:v>1754816106</x:v>
      </x:c>
      <x:c r="D903" s="18" t="n">
        <x:f>MAX(C903,1)/Settings!$B$18</x:f>
        <x:v>0.8171499272888293</x:v>
      </x:c>
      <x:c r="E903" s="18" t="n">
        <x:f>F903-F902</x:f>
        <x:v>5</x:v>
      </x:c>
      <x:c r="F903" s="18" t="n">
        <x:f>ACE_Input!D63</x:f>
        <x:v>419</x:v>
      </x:c>
      <x:c r="G903" s="18" t="n">
        <x:f>MOD(Settings!$B$17*(G902),Settings!$B$18)</x:f>
        <x:v>1798376442</x:v>
      </x:c>
      <x:c r="H903" s="18" t="n">
        <x:f>MAX(G903,1)/Settings!$B$18</x:f>
        <x:v>0.8374342894355926</x:v>
      </x:c>
      <x:c r="I903" s="18" t="n">
        <x:f>-ACE_Input!W63*LN(H903)</x:f>
        <x:v>0.7096499149460145</x:v>
      </x:c>
      <x:c r="J903" s="18" t="n">
        <x:f>-ACE_Input!X63*LN(H903)</x:f>
        <x:v>2.1289497448380432</x:v>
      </x:c>
      <x:c r="K903" s="18" t="n">
        <x:f>ACE_Input!U63</x:f>
        <x:v>300</x:v>
      </x:c>
      <x:c r="L903" s="18" t="n">
        <x:f>K903*ACE_Input!V63</x:f>
        <x:v>75</x:v>
      </x:c>
    </x:row>
    <x:row r="904">
      <x:c r="A904" t="n">
        <x:f>8</x:f>
        <x:v>8</x:v>
      </x:c>
      <x:c r="B904" t="n">
        <x:f>ACE_Input!A64</x:f>
        <x:v>59</x:v>
      </x:c>
      <x:c r="C904" s="18" t="n">
        <x:f>MOD(Settings!$B$17*(C903),Settings!$B$18)</x:f>
        <x:v>1801369291</x:v>
      </x:c>
      <x:c r="D904" s="18" t="n">
        <x:f>MAX(C904,1)/Settings!$B$18</x:f>
        <x:v>0.8388279433542992</x:v>
      </x:c>
      <x:c r="E904" s="18" t="n">
        <x:f>F904-F903</x:f>
        <x:v>5</x:v>
      </x:c>
      <x:c r="F904" s="18" t="n">
        <x:f>ACE_Input!D64</x:f>
        <x:v>424</x:v>
      </x:c>
      <x:c r="G904" s="18" t="n">
        <x:f>MOD(Settings!$B$17*(G903),Settings!$B$18)</x:f>
        <x:v>1628012816</x:v>
      </x:c>
      <x:c r="H904" s="18" t="n">
        <x:f>MAX(G904,1)/Settings!$B$18</x:f>
        <x:v>0.7581025440050767</x:v>
      </x:c>
      <x:c r="I904" s="18" t="n">
        <x:f>-ACE_Input!W64*LN(H904)</x:f>
        <x:v>1.1077464806439887</x:v>
      </x:c>
      <x:c r="J904" s="18" t="n">
        <x:f>-ACE_Input!X64*LN(H904)</x:f>
        <x:v>3.323239441931966</x:v>
      </x:c>
      <x:c r="K904" s="18" t="n">
        <x:f>ACE_Input!U64</x:f>
        <x:v>300</x:v>
      </x:c>
      <x:c r="L904" s="18" t="n">
        <x:f>K904*ACE_Input!V64</x:f>
        <x:v>75</x:v>
      </x:c>
    </x:row>
    <x:row r="905">
      <x:c r="A905" t="n">
        <x:f>8</x:f>
        <x:v>8</x:v>
      </x:c>
      <x:c r="B905" t="n">
        <x:f>ACE_Input!A65</x:f>
        <x:v>60</x:v>
      </x:c>
      <x:c r="C905" s="18" t="n">
        <x:f>MOD(Settings!$B$17*(C904),Settings!$B$18)</x:f>
        <x:v>389218431</x:v>
      </x:c>
      <x:c r="D905" s="18" t="n">
        <x:f>MAX(C905,1)/Settings!$B$18</x:f>
        <x:v>0.18124395570775678</x:v>
      </x:c>
      <x:c r="E905" s="18" t="n">
        <x:f>F905-F904</x:f>
        <x:v>5</x:v>
      </x:c>
      <x:c r="F905" s="18" t="n">
        <x:f>ACE_Input!D65</x:f>
        <x:v>429</x:v>
      </x:c>
      <x:c r="G905" s="18" t="n">
        <x:f>MOD(Settings!$B$17*(G904),Settings!$B$18)</x:f>
        <x:v>922252085</x:v>
      </x:c>
      <x:c r="H905" s="18" t="n">
        <x:f>MAX(G905,1)/Settings!$B$18</x:f>
        <x:v>0.4294570933233281</x:v>
      </x:c>
      <x:c r="I905" s="18" t="n">
        <x:f>-ACE_Input!W65*LN(H905)</x:f>
        <x:v>3.3809337667154478</x:v>
      </x:c>
      <x:c r="J905" s="18" t="n">
        <x:f>-ACE_Input!X65*LN(H905)</x:f>
        <x:v>10.142801300146344</x:v>
      </x:c>
      <x:c r="K905" s="18" t="n">
        <x:f>ACE_Input!U65</x:f>
        <x:v>300</x:v>
      </x:c>
      <x:c r="L905" s="18" t="n">
        <x:f>K905*ACE_Input!V65</x:f>
        <x:v>75</x:v>
      </x:c>
    </x:row>
    <x:row r="906">
      <x:c r="A906" t="n">
        <x:f>8</x:f>
        <x:v>8</x:v>
      </x:c>
      <x:c r="B906" t="n">
        <x:f>ACE_Input!A66</x:f>
        <x:v>61</x:v>
      </x:c>
      <x:c r="C906" s="18" t="n">
        <x:f>MOD(Settings!$B$17*(C905),Settings!$B$18)</x:f>
        <x:v>358981055</x:v>
      </x:c>
      <x:c r="D906" s="18" t="n">
        <x:f>MAX(C906,1)/Settings!$B$18</x:f>
        <x:v>0.16716358026823194</x:v>
      </x:c>
      <x:c r="E906" s="18" t="n">
        <x:f>F906-F905</x:f>
        <x:v>5</x:v>
      </x:c>
      <x:c r="F906" s="18" t="n">
        <x:f>ACE_Input!D66</x:f>
        <x:v>434</x:v>
      </x:c>
      <x:c r="G906" s="18" t="n">
        <x:f>MOD(Settings!$B$17*(G905),Settings!$B$18)</x:f>
        <x:v>1901312196</x:v>
      </x:c>
      <x:c r="H906" s="18" t="n">
        <x:f>MAX(G906,1)/Settings!$B$18</x:f>
        <x:v>0.885367485175546</x:v>
      </x:c>
      <x:c r="I906" s="18" t="n">
        <x:f>-ACE_Input!W66*LN(H906)</x:f>
        <x:v>0.48700993069976817</x:v>
      </x:c>
      <x:c r="J906" s="18" t="n">
        <x:f>-ACE_Input!X66*LN(H906)</x:f>
        <x:v>1.4610297920993045</x:v>
      </x:c>
      <x:c r="K906" s="18" t="n">
        <x:f>ACE_Input!U66</x:f>
        <x:v>300</x:v>
      </x:c>
      <x:c r="L906" s="18" t="n">
        <x:f>K906*ACE_Input!V66</x:f>
        <x:v>75</x:v>
      </x:c>
    </x:row>
    <x:row r="907">
      <x:c r="A907" t="n">
        <x:f>8</x:f>
        <x:v>8</x:v>
      </x:c>
      <x:c r="B907" t="n">
        <x:f>ACE_Input!A67</x:f>
        <x:v>62</x:v>
      </x:c>
      <x:c r="C907" s="18" t="n">
        <x:f>MOD(Settings!$B$17*(C906),Settings!$B$18)</x:f>
        <x:v>1113026962</x:v>
      </x:c>
      <x:c r="D907" s="18" t="n">
        <x:f>MAX(C907,1)/Settings!$B$18</x:f>
        <x:v>0.5182935681744915</x:v>
      </x:c>
      <x:c r="E907" s="18" t="n">
        <x:f>F907-F906</x:f>
        <x:v>5</x:v>
      </x:c>
      <x:c r="F907" s="18" t="n">
        <x:f>ACE_Input!D67</x:f>
        <x:v>439</x:v>
      </x:c>
      <x:c r="G907" s="18" t="n">
        <x:f>MOD(Settings!$B$17*(G906),Settings!$B$18)</x:f>
        <x:v>797410812</x:v>
      </x:c>
      <x:c r="H907" s="18" t="n">
        <x:f>MAX(G907,1)/Settings!$B$18</x:f>
        <x:v>0.37132334540194056</x:v>
      </x:c>
      <x:c r="I907" s="18" t="n">
        <x:f>-ACE_Input!W67*LN(H907)</x:f>
        <x:v>3.962728180024281</x:v>
      </x:c>
      <x:c r="J907" s="18" t="n">
        <x:f>-ACE_Input!X67*LN(H907)</x:f>
        <x:v>11.888184540072842</x:v>
      </x:c>
      <x:c r="K907" s="18" t="n">
        <x:f>ACE_Input!U67</x:f>
        <x:v>300</x:v>
      </x:c>
      <x:c r="L907" s="18" t="n">
        <x:f>K907*ACE_Input!V67</x:f>
        <x:v>75</x:v>
      </x:c>
    </x:row>
    <x:row r="908">
      <x:c r="A908" t="n">
        <x:f>8</x:f>
        <x:v>8</x:v>
      </x:c>
      <x:c r="B908" t="n">
        <x:f>ACE_Input!A68</x:f>
        <x:v>63</x:v>
      </x:c>
      <x:c r="C908" s="18" t="n">
        <x:f>MOD(Settings!$B$17*(C907),Settings!$B$18)</x:f>
        <x:v>2061584964</x:v>
      </x:c>
      <x:c r="D908" s="18" t="n">
        <x:f>MAX(C908,1)/Settings!$B$18</x:f>
        <x:v>0.9600003086775543</x:v>
      </x:c>
      <x:c r="E908" s="18" t="n">
        <x:f>F908-F907</x:f>
        <x:v>5</x:v>
      </x:c>
      <x:c r="F908" s="18" t="n">
        <x:f>ACE_Input!D68</x:f>
        <x:v>444</x:v>
      </x:c>
      <x:c r="G908" s="18" t="n">
        <x:f>MOD(Settings!$B$17*(G907),Settings!$B$18)</x:f>
        <x:v>1785560004</x:v>
      </x:c>
      <x:c r="H908" s="18" t="n">
        <x:f>MAX(G908,1)/Settings!$B$18</x:f>
        <x:v>0.8314661704150337</x:v>
      </x:c>
      <x:c r="I908" s="18" t="n">
        <x:f>-ACE_Input!W68*LN(H908)</x:f>
        <x:v>0.7382586647431658</x:v>
      </x:c>
      <x:c r="J908" s="18" t="n">
        <x:f>-ACE_Input!X68*LN(H908)</x:f>
        <x:v>2.2147759942294973</x:v>
      </x:c>
      <x:c r="K908" s="18" t="n">
        <x:f>ACE_Input!U68</x:f>
        <x:v>300</x:v>
      </x:c>
      <x:c r="L908" s="18" t="n">
        <x:f>K908*ACE_Input!V68</x:f>
        <x:v>75</x:v>
      </x:c>
    </x:row>
    <x:row r="909">
      <x:c r="A909" t="n">
        <x:f>8</x:f>
        <x:v>8</x:v>
      </x:c>
      <x:c r="B909" t="n">
        <x:f>ACE_Input!A69</x:f>
        <x:v>64</x:v>
      </x:c>
      <x:c r="C909" s="18" t="n">
        <x:f>MOD(Settings!$B$17*(C908),Settings!$B$18)</x:f>
        <x:v>1557329250</x:v>
      </x:c>
      <x:c r="D909" s="18" t="n">
        <x:f>MAX(C909,1)/Settings!$B$18</x:f>
        <x:v>0.7251879436546881</x:v>
      </x:c>
      <x:c r="E909" s="18" t="n">
        <x:f>F909-F908</x:f>
        <x:v>5</x:v>
      </x:c>
      <x:c r="F909" s="18" t="n">
        <x:f>ACE_Input!D69</x:f>
        <x:v>449</x:v>
      </x:c>
      <x:c r="G909" s="18" t="n">
        <x:f>MOD(Settings!$B$17*(G908),Settings!$B$18)</x:f>
        <x:v>970504050</x:v>
      </x:c>
      <x:c r="H909" s="18" t="n">
        <x:f>MAX(G909,1)/Settings!$B$18</x:f>
        <x:v>0.45192616547081904</x:v>
      </x:c>
      <x:c r="I909" s="18" t="n">
        <x:f>-ACE_Input!W69*LN(H909)</x:f>
        <x:v>3.1769458528854626</x:v>
      </x:c>
      <x:c r="J909" s="18" t="n">
        <x:f>-ACE_Input!X69*LN(H909)</x:f>
        <x:v>9.530837558656387</x:v>
      </x:c>
      <x:c r="K909" s="18" t="n">
        <x:f>ACE_Input!U69</x:f>
        <x:v>300</x:v>
      </x:c>
      <x:c r="L909" s="18" t="n">
        <x:f>K909*ACE_Input!V69</x:f>
        <x:v>75</x:v>
      </x:c>
    </x:row>
    <x:row r="910">
      <x:c r="A910" t="n">
        <x:f>8</x:f>
        <x:v>8</x:v>
      </x:c>
      <x:c r="B910" t="n">
        <x:f>ACE_Input!A70</x:f>
        <x:v>65</x:v>
      </x:c>
      <x:c r="C910" s="18" t="n">
        <x:f>MOD(Settings!$B$17*(C909),Settings!$B$18)</x:f>
        <x:v>502015114</x:v>
      </x:c>
      <x:c r="D910" s="18" t="n">
        <x:f>MAX(C910,1)/Settings!$B$18</x:f>
        <x:v>0.23376900434203865</x:v>
      </x:c>
      <x:c r="E910" s="18" t="n">
        <x:f>F910-F909</x:f>
        <x:v>5</x:v>
      </x:c>
      <x:c r="F910" s="18" t="n">
        <x:f>ACE_Input!D70</x:f>
        <x:v>454</x:v>
      </x:c>
      <x:c r="G910" s="18" t="n">
        <x:f>MOD(Settings!$B$17*(G909),Settings!$B$18)</x:f>
        <x:v>1123269385</x:v>
      </x:c>
      <x:c r="H910" s="18" t="n">
        <x:f>MAX(G910,1)/Settings!$B$18</x:f>
        <x:v>0.5230630680560429</x:v>
      </x:c>
      <x:c r="I910" s="18" t="n">
        <x:f>-ACE_Input!W70*LN(H910)</x:f>
        <x:v>2.5922129326807797</x:v>
      </x:c>
      <x:c r="J910" s="18" t="n">
        <x:f>-ACE_Input!X70*LN(H910)</x:f>
        <x:v>7.776638798042339</x:v>
      </x:c>
      <x:c r="K910" s="18" t="n">
        <x:f>ACE_Input!U70</x:f>
        <x:v>300</x:v>
      </x:c>
      <x:c r="L910" s="18" t="n">
        <x:f>K910*ACE_Input!V70</x:f>
        <x:v>75</x:v>
      </x:c>
    </x:row>
    <x:row r="911">
      <x:c r="A911" t="n">
        <x:f>8</x:f>
        <x:v>8</x:v>
      </x:c>
      <x:c r="B911" t="n">
        <x:f>ACE_Input!A71</x:f>
        <x:v>66</x:v>
      </x:c>
      <x:c r="C911" s="18" t="n">
        <x:f>MOD(Settings!$B$17*(C910),Settings!$B$18)</x:f>
        <x:v>2052255582</x:v>
      </x:c>
      <x:c r="D911" s="18" t="n">
        <x:f>MAX(C911,1)/Settings!$B$18</x:f>
        <x:v>0.9556559766436257</x:v>
      </x:c>
      <x:c r="E911" s="18" t="n">
        <x:f>F911-F910</x:f>
        <x:v>5</x:v>
      </x:c>
      <x:c r="F911" s="18" t="n">
        <x:f>ACE_Input!D71</x:f>
        <x:v>459</x:v>
      </x:c>
      <x:c r="G911" s="18" t="n">
        <x:f>MOD(Settings!$B$17*(G910),Settings!$B$18)</x:f>
        <x:v>259812918</x:v>
      </x:c>
      <x:c r="H911" s="18" t="n">
        <x:f>MAX(G911,1)/Settings!$B$18</x:f>
        <x:v>0.12098481791139805</x:v>
      </x:c>
      <x:c r="I911" s="18" t="n">
        <x:f>-ACE_Input!W71*LN(H911)</x:f>
        <x:v>8.448360852257077</x:v>
      </x:c>
      <x:c r="J911" s="18" t="n">
        <x:f>-ACE_Input!X71*LN(H911)</x:f>
        <x:v>25.34508255677123</x:v>
      </x:c>
      <x:c r="K911" s="18" t="n">
        <x:f>ACE_Input!U71</x:f>
        <x:v>300</x:v>
      </x:c>
      <x:c r="L911" s="18" t="n">
        <x:f>K911*ACE_Input!V71</x:f>
        <x:v>75</x:v>
      </x:c>
    </x:row>
    <x:row r="912">
      <x:c r="A912" t="n">
        <x:f>8</x:f>
        <x:v>8</x:v>
      </x:c>
      <x:c r="B912" t="n">
        <x:f>ACE_Input!A72</x:f>
        <x:v>67</x:v>
      </x:c>
      <x:c r="C912" s="18" t="n">
        <x:f>MOD(Settings!$B$17*(C911),Settings!$B$18)</x:f>
        <x:v>1524712207</x:v>
      </x:c>
      <x:c r="D912" s="18" t="n">
        <x:f>MAX(C912,1)/Settings!$B$18</x:f>
        <x:v>0.7099994494160635</x:v>
      </x:c>
      <x:c r="E912" s="18" t="n">
        <x:f>F912-F911</x:f>
        <x:v>15</x:v>
      </x:c>
      <x:c r="F912" s="18" t="n">
        <x:f>ACE_Input!D72</x:f>
        <x:v>474</x:v>
      </x:c>
      <x:c r="G912" s="18" t="n">
        <x:f>MOD(Settings!$B$17*(G911),Settings!$B$18)</x:f>
        <x:v>841458475</x:v>
      </x:c>
      <x:c r="H912" s="18" t="n">
        <x:f>MAX(G912,1)/Settings!$B$18</x:f>
        <x:v>0.39183463686696934</x:v>
      </x:c>
      <x:c r="I912" s="18" t="n">
        <x:f>-ACE_Input!W72*LN(H912)</x:f>
        <x:v>3.747661491681245</x:v>
      </x:c>
      <x:c r="J912" s="18" t="n">
        <x:f>-ACE_Input!X72*LN(H912)</x:f>
        <x:v>11.242984475043734</x:v>
      </x:c>
      <x:c r="K912" s="18" t="n">
        <x:f>ACE_Input!U72</x:f>
        <x:v>300</x:v>
      </x:c>
      <x:c r="L912" s="18" t="n">
        <x:f>K912*ACE_Input!V72</x:f>
        <x:v>75</x:v>
      </x:c>
    </x:row>
    <x:row r="913">
      <x:c r="A913" t="n">
        <x:f>8</x:f>
        <x:v>8</x:v>
      </x:c>
      <x:c r="B913" t="n">
        <x:f>ACE_Input!A73</x:f>
        <x:v>68</x:v>
      </x:c>
      <x:c r="C913" s="18" t="n">
        <x:f>MOD(Settings!$B$17*(C912),Settings!$B$18)</x:f>
        <x:v>2063187045</x:v>
      </x:c>
      <x:c r="D913" s="18" t="n">
        <x:f>MAX(C913,1)/Settings!$B$18</x:f>
        <x:v>0.9607463357787329</x:v>
      </x:c>
      <x:c r="E913" s="18" t="n">
        <x:f>F913-F912</x:f>
        <x:v>5</x:v>
      </x:c>
      <x:c r="F913" s="18" t="n">
        <x:f>ACE_Input!D73</x:f>
        <x:v>479</x:v>
      </x:c>
      <x:c r="G913" s="18" t="n">
        <x:f>MOD(Settings!$B$17*(G912),Settings!$B$18)</x:f>
        <x:v>1212773830</x:v>
      </x:c>
      <x:c r="H913" s="18" t="n">
        <x:f>MAX(G913,1)/Settings!$B$18</x:f>
        <x:v>0.5647418231539157</x:v>
      </x:c>
      <x:c r="I913" s="18" t="n">
        <x:f>-ACE_Input!W73*LN(H913)</x:f>
        <x:v>2.2855464097572034</x:v>
      </x:c>
      <x:c r="J913" s="18" t="n">
        <x:f>-ACE_Input!X73*LN(H913)</x:f>
        <x:v>6.85663922927161</x:v>
      </x:c>
      <x:c r="K913" s="18" t="n">
        <x:f>ACE_Input!U73</x:f>
        <x:v>300</x:v>
      </x:c>
      <x:c r="L913" s="18" t="n">
        <x:f>K913*ACE_Input!V73</x:f>
        <x:v>75</x:v>
      </x:c>
    </x:row>
    <x:row r="914">
      <x:c r="A914" t="n">
        <x:f>8</x:f>
        <x:v>8</x:v>
      </x:c>
      <x:c r="B914" t="n">
        <x:f>ACE_Input!A74</x:f>
        <x:v>69</x:v>
      </x:c>
      <x:c r="C914" s="18" t="n">
        <x:f>MOD(Settings!$B$17*(C913),Settings!$B$18)</x:f>
        <x:v>566217206</x:v>
      </x:c>
      <x:c r="D914" s="18" t="n">
        <x:f>MAX(C914,1)/Settings!$B$18</x:f>
        <x:v>0.26366543316453017</x:v>
      </x:c>
      <x:c r="E914" s="18" t="n">
        <x:f>F914-F913</x:f>
        <x:v>15</x:v>
      </x:c>
      <x:c r="F914" s="18" t="n">
        <x:f>ACE_Input!D74</x:f>
        <x:v>494</x:v>
      </x:c>
      <x:c r="G914" s="18" t="n">
        <x:f>MOD(Settings!$B$17*(G913),Settings!$B$18)</x:f>
        <x:v>1322467133</x:v>
      </x:c>
      <x:c r="H914" s="18" t="n">
        <x:f>MAX(G914,1)/Settings!$B$18</x:f>
        <x:v>0.6158217478617196</x:v>
      </x:c>
      <x:c r="I914" s="18" t="n">
        <x:f>-ACE_Input!W74*LN(H914)</x:f>
        <x:v>1.9391909107145924</x:v>
      </x:c>
      <x:c r="J914" s="18" t="n">
        <x:f>-ACE_Input!X74*LN(H914)</x:f>
        <x:v>5.817572732143777</x:v>
      </x:c>
      <x:c r="K914" s="18" t="n">
        <x:f>ACE_Input!U74</x:f>
        <x:v>300</x:v>
      </x:c>
      <x:c r="L914" s="18" t="n">
        <x:f>K914*ACE_Input!V74</x:f>
        <x:v>75</x:v>
      </x:c>
    </x:row>
    <x:row r="915">
      <x:c r="A915" t="n">
        <x:f>8</x:f>
        <x:v>8</x:v>
      </x:c>
      <x:c r="B915" t="n">
        <x:f>ACE_Input!A75</x:f>
        <x:v>70</x:v>
      </x:c>
      <x:c r="C915" s="18" t="n">
        <x:f>MOD(Settings!$B$17*(C914),Settings!$B$18)</x:f>
        <x:v>912541385</x:v>
      </x:c>
      <x:c r="D915" s="18" t="n">
        <x:f>MAX(C915,1)/Settings!$B$18</x:f>
        <x:v>0.4249351962585632</x:v>
      </x:c>
      <x:c r="E915" s="18" t="n">
        <x:f>F915-F914</x:f>
        <x:v>5</x:v>
      </x:c>
      <x:c r="F915" s="18" t="n">
        <x:f>ACE_Input!D75</x:f>
        <x:v>499</x:v>
      </x:c>
      <x:c r="G915" s="18" t="n">
        <x:f>MOD(Settings!$B$17*(G914),Settings!$B$18)</x:f>
        <x:v>249357881</x:v>
      </x:c>
      <x:c r="H915" s="18" t="n">
        <x:f>MAX(G915,1)/Settings!$B$18</x:f>
        <x:v>0.11611631192086093</x:v>
      </x:c>
      <x:c r="I915" s="18" t="n">
        <x:f>-ACE_Input!W75*LN(H915)</x:f>
        <x:v>8.612651605038579</x:v>
      </x:c>
      <x:c r="J915" s="18" t="n">
        <x:f>-ACE_Input!X75*LN(H915)</x:f>
        <x:v>25.837954815115737</x:v>
      </x:c>
      <x:c r="K915" s="18" t="n">
        <x:f>ACE_Input!U75</x:f>
        <x:v>300</x:v>
      </x:c>
      <x:c r="L915" s="18" t="n">
        <x:f>K915*ACE_Input!V75</x:f>
        <x:v>75</x:v>
      </x:c>
    </x:row>
    <x:row r="916">
      <x:c r="A916" t="n">
        <x:f>8</x:f>
        <x:v>8</x:v>
      </x:c>
      <x:c r="B916" t="n">
        <x:f>ACE_Input!A76</x:f>
        <x:v>71</x:v>
      </x:c>
      <x:c r="C916" s="18" t="n">
        <x:f>MOD(Settings!$B$17*(C915),Settings!$B$18)</x:f>
        <x:v>1902334468</x:v>
      </x:c>
      <x:c r="D916" s="18" t="n">
        <x:f>MAX(C916,1)/Settings!$B$18</x:f>
        <x:v>0.8858435176712663</x:v>
      </x:c>
      <x:c r="E916" s="18" t="n">
        <x:f>F916-F915</x:f>
        <x:v>5</x:v>
      </x:c>
      <x:c r="F916" s="18" t="n">
        <x:f>ACE_Input!D76</x:f>
        <x:v>504</x:v>
      </x:c>
      <x:c r="G916" s="18" t="n">
        <x:f>MOD(Settings!$B$17*(G915),Settings!$B$18)</x:f>
        <x:v>1217310670</x:v>
      </x:c>
      <x:c r="H916" s="18" t="n">
        <x:f>MAX(G916,1)/Settings!$B$18</x:f>
        <x:v>0.5668544539096088</x:v>
      </x:c>
      <x:c r="I916" s="18" t="n">
        <x:f>-ACE_Input!W76*LN(H916)</x:f>
        <x:v>2.2706108130039158</x:v>
      </x:c>
      <x:c r="J916" s="18" t="n">
        <x:f>-ACE_Input!X76*LN(H916)</x:f>
        <x:v>6.811832439011747</x:v>
      </x:c>
      <x:c r="K916" s="18" t="n">
        <x:f>ACE_Input!U76</x:f>
        <x:v>300</x:v>
      </x:c>
      <x:c r="L916" s="18" t="n">
        <x:f>K916*ACE_Input!V76</x:f>
        <x:v>75</x:v>
      </x:c>
    </x:row>
    <x:row r="917">
      <x:c r="A917" t="n">
        <x:f>8</x:f>
        <x:v>8</x:v>
      </x:c>
      <x:c r="B917" t="n">
        <x:f>ACE_Input!A77</x:f>
        <x:v>72</x:v>
      </x:c>
      <x:c r="C917" s="18" t="n">
        <x:f>MOD(Settings!$B$17*(C916),Settings!$B$18)</x:f>
        <x:v>798867140</x:v>
      </x:c>
      <x:c r="D917" s="18" t="n">
        <x:f>MAX(C917,1)/Settings!$B$18</x:f>
        <x:v>0.37200150097347867</x:v>
      </x:c>
      <x:c r="E917" s="18" t="n">
        <x:f>F917-F916</x:f>
        <x:v>5</x:v>
      </x:c>
      <x:c r="F917" s="18" t="n">
        <x:f>ACE_Input!D77</x:f>
        <x:v>509</x:v>
      </x:c>
      <x:c r="G917" s="18" t="n">
        <x:f>MOD(Settings!$B$17*(G916),Settings!$B$18)</x:f>
        <x:v>263725721</x:v>
      </x:c>
      <x:c r="H917" s="18" t="n">
        <x:f>MAX(G917,1)/Settings!$B$18</x:f>
        <x:v>0.12280685879420808</x:v>
      </x:c>
      <x:c r="I917" s="18" t="n">
        <x:f>-ACE_Input!W77*LN(H917)</x:f>
        <x:v>8.388569645823226</x:v>
      </x:c>
      <x:c r="J917" s="18" t="n">
        <x:f>-ACE_Input!X77*LN(H917)</x:f>
        <x:v>25.16570893746968</x:v>
      </x:c>
      <x:c r="K917" s="18" t="n">
        <x:f>ACE_Input!U77</x:f>
        <x:v>300</x:v>
      </x:c>
      <x:c r="L917" s="18" t="n">
        <x:f>K917*ACE_Input!V77</x:f>
        <x:v>75</x:v>
      </x:c>
    </x:row>
    <x:row r="918">
      <x:c r="A918" t="n">
        <x:f>8</x:f>
        <x:v>8</x:v>
      </x:c>
      <x:c r="B918" t="n">
        <x:f>ACE_Input!A78</x:f>
        <x:v>73</x:v>
      </x:c>
      <x:c r="C918" s="18" t="n">
        <x:f>MOD(Settings!$B$17*(C917),Settings!$B$18)</x:f>
        <x:v>492260936</x:v>
      </x:c>
      <x:c r="D918" s="18" t="n">
        <x:f>MAX(C918,1)/Settings!$B$18</x:f>
        <x:v>0.22922686125581473</x:v>
      </x:c>
      <x:c r="E918" s="18" t="n">
        <x:f>F918-F917</x:f>
        <x:v>5</x:v>
      </x:c>
      <x:c r="F918" s="18" t="n">
        <x:f>ACE_Input!D78</x:f>
        <x:v>514</x:v>
      </x:c>
      <x:c r="G918" s="18" t="n">
        <x:f>MOD(Settings!$B$17*(G917),Settings!$B$18)</x:f>
        <x:v>31945439</x:v>
      </x:c>
      <x:c r="H918" s="18" t="n">
        <x:f>MAX(G918,1)/Settings!$B$18</x:f>
        <x:v>0.014875754255277922</x:v>
      </x:c>
      <x:c r="I918" s="18" t="n">
        <x:f>-ACE_Input!W78*LN(H918)</x:f>
        <x:v>16.83209049039516</x:v>
      </x:c>
      <x:c r="J918" s="18" t="n">
        <x:f>-ACE_Input!X78*LN(H918)</x:f>
        <x:v>50.49627147118548</x:v>
      </x:c>
      <x:c r="K918" s="18" t="n">
        <x:f>ACE_Input!U78</x:f>
        <x:v>300</x:v>
      </x:c>
      <x:c r="L918" s="18" t="n">
        <x:f>K918*ACE_Input!V78</x:f>
        <x:v>75</x:v>
      </x:c>
    </x:row>
    <x:row r="919">
      <x:c r="A919" t="n">
        <x:f>8</x:f>
        <x:v>8</x:v>
      </x:c>
      <x:c r="B919" t="n">
        <x:f>ACE_Input!A79</x:f>
        <x:v>74</x:v>
      </x:c>
      <x:c r="C919" s="18" t="n">
        <x:f>MOD(Settings!$B$17*(C918),Settings!$B$18)</x:f>
        <x:v>1322543108</x:v>
      </x:c>
      <x:c r="D919" s="18" t="n">
        <x:f>MAX(C919,1)/Settings!$B$18</x:f>
        <x:v>0.6158571264780393</x:v>
      </x:c>
      <x:c r="E919" s="18" t="n">
        <x:f>F919-F918</x:f>
        <x:v>5</x:v>
      </x:c>
      <x:c r="F919" s="18" t="n">
        <x:f>ACE_Input!D79</x:f>
        <x:v>519</x:v>
      </x:c>
      <x:c r="G919" s="18" t="n">
        <x:f>MOD(Settings!$B$17*(G918),Settings!$B$18)</x:f>
        <x:v>36081523</x:v>
      </x:c>
      <x:c r="H919" s="18" t="n">
        <x:f>MAX(G919,1)/Settings!$B$18</x:f>
        <x:v>0.016801768456027735</x:v>
      </x:c>
      <x:c r="I919" s="18" t="n">
        <x:f>-ACE_Input!W79*LN(H919)</x:f>
        <x:v>16.3450845314927</x:v>
      </x:c>
      <x:c r="J919" s="18" t="n">
        <x:f>-ACE_Input!X79*LN(H919)</x:f>
        <x:v>49.03525359447809</x:v>
      </x:c>
      <x:c r="K919" s="18" t="n">
        <x:f>ACE_Input!U79</x:f>
        <x:v>300</x:v>
      </x:c>
      <x:c r="L919" s="18" t="n">
        <x:f>K919*ACE_Input!V79</x:f>
        <x:v>75</x:v>
      </x:c>
    </x:row>
    <x:row r="920">
      <x:c r="A920" t="n">
        <x:f>8</x:f>
        <x:v>8</x:v>
      </x:c>
      <x:c r="B920" t="n">
        <x:f>ACE_Input!A80</x:f>
        <x:v>75</x:v>
      </x:c>
      <x:c r="C920" s="18" t="n">
        <x:f>MOD(Settings!$B$17*(C919),Settings!$B$18)</x:f>
        <x:v>1526269706</x:v>
      </x:c>
      <x:c r="D920" s="18" t="n">
        <x:f>MAX(C920,1)/Settings!$B$18</x:f>
        <x:v>0.7107247164057218</x:v>
      </x:c>
      <x:c r="E920" s="18" t="n">
        <x:f>F920-F919</x:f>
        <x:v>5</x:v>
      </x:c>
      <x:c r="F920" s="18" t="n">
        <x:f>ACE_Input!D80</x:f>
        <x:v>524</x:v>
      </x:c>
      <x:c r="G920" s="18" t="n">
        <x:f>MOD(Settings!$B$17*(G919),Settings!$B$18)</x:f>
        <x:v>831768607</x:v>
      </x:c>
      <x:c r="H920" s="18" t="n">
        <x:f>MAX(G920,1)/Settings!$B$18</x:f>
        <x:v>0.3873224404581461</x:v>
      </x:c>
      <x:c r="I920" s="18" t="n">
        <x:f>-ACE_Input!W80*LN(H920)</x:f>
        <x:v>3.7939910135011563</x:v>
      </x:c>
      <x:c r="J920" s="18" t="n">
        <x:f>-ACE_Input!X80*LN(H920)</x:f>
        <x:v>11.38197304050347</x:v>
      </x:c>
      <x:c r="K920" s="18" t="n">
        <x:f>ACE_Input!U80</x:f>
        <x:v>300</x:v>
      </x:c>
      <x:c r="L920" s="18" t="n">
        <x:f>K920*ACE_Input!V80</x:f>
        <x:v>75</x:v>
      </x:c>
    </x:row>
    <x:row r="921">
      <x:c r="A921" t="n">
        <x:f>8</x:f>
        <x:v>8</x:v>
      </x:c>
      <x:c r="B921" t="n">
        <x:f>ACE_Input!A81</x:f>
        <x:v>76</x:v>
      </x:c>
      <x:c r="C921" s="18" t="n">
        <x:f>MOD(Settings!$B$17*(C920),Settings!$B$18)</x:f>
        <x:v>322785327</x:v>
      </x:c>
      <x:c r="D921" s="18" t="n">
        <x:f>MAX(C921,1)/Settings!$B$18</x:f>
        <x:v>0.15030863096486247</x:v>
      </x:c>
      <x:c r="E921" s="18" t="n">
        <x:f>F921-F920</x:f>
        <x:v>5</x:v>
      </x:c>
      <x:c r="F921" s="18" t="n">
        <x:f>ACE_Input!D81</x:f>
        <x:v>529</x:v>
      </x:c>
      <x:c r="G921" s="18" t="n">
        <x:f>MOD(Settings!$B$17*(G920),Settings!$B$18)</x:f>
        <x:v>1563919526</x:v>
      </x:c>
      <x:c r="H921" s="18" t="n">
        <x:f>MAX(G921,1)/Settings!$B$18</x:f>
        <x:v>0.7282567800619903</x:v>
      </x:c>
      <x:c r="I921" s="18" t="n">
        <x:f>-ACE_Input!W81*LN(H921)</x:f>
        <x:v>1.2684062924444315</x:v>
      </x:c>
      <x:c r="J921" s="18" t="n">
        <x:f>-ACE_Input!X81*LN(H921)</x:f>
        <x:v>3.8052188773332944</x:v>
      </x:c>
      <x:c r="K921" s="18" t="n">
        <x:f>ACE_Input!U81</x:f>
        <x:v>300</x:v>
      </x:c>
      <x:c r="L921" s="18" t="n">
        <x:f>K921*ACE_Input!V81</x:f>
        <x:v>75</x:v>
      </x:c>
    </x:row>
    <x:row r="922">
      <x:c r="A922" t="n">
        <x:f>8</x:f>
        <x:v>8</x:v>
      </x:c>
      <x:c r="B922" t="n">
        <x:f>ACE_Input!A82</x:f>
        <x:v>77</x:v>
      </x:c>
      <x:c r="C922" s="18" t="n">
        <x:f>MOD(Settings!$B$17*(C921),Settings!$B$18)</x:f>
        <x:v>509298567</x:v>
      </x:c>
      <x:c r="D922" s="18" t="n">
        <x:f>MAX(C922,1)/Settings!$B$18</x:f>
        <x:v>0.2371606264436434</x:v>
      </x:c>
      <x:c r="E922" s="18" t="n">
        <x:f>F922-F921</x:f>
        <x:v>5</x:v>
      </x:c>
      <x:c r="F922" s="18" t="n">
        <x:f>ACE_Input!D82</x:f>
        <x:v>534</x:v>
      </x:c>
      <x:c r="G922" s="18" t="n">
        <x:f>MOD(Settings!$B$17*(G921),Settings!$B$18)</x:f>
        <x:v>1743117849</x:v>
      </x:c>
      <x:c r="H922" s="18" t="n">
        <x:f>MAX(G922,1)/Settings!$B$18</x:f>
        <x:v>0.8117025018724159</x:v>
      </x:c>
      <x:c r="I922" s="18" t="n">
        <x:f>-ACE_Input!W82*LN(H922)</x:f>
        <x:v>0.8344855318293016</x:v>
      </x:c>
      <x:c r="J922" s="18" t="n">
        <x:f>-ACE_Input!X82*LN(H922)</x:f>
        <x:v>2.503456595487905</x:v>
      </x:c>
      <x:c r="K922" s="18" t="n">
        <x:f>ACE_Input!U82</x:f>
        <x:v>300</x:v>
      </x:c>
      <x:c r="L922" s="18" t="n">
        <x:f>K922*ACE_Input!V82</x:f>
        <x:v>75</x:v>
      </x:c>
    </x:row>
    <x:row r="923">
      <x:c r="A923" t="n">
        <x:f>8</x:f>
        <x:v>8</x:v>
      </x:c>
      <x:c r="B923" t="n">
        <x:f>ACE_Input!A83</x:f>
        <x:v>78</x:v>
      </x:c>
      <x:c r="C923" s="18" t="n">
        <x:f>MOD(Settings!$B$17*(C922),Settings!$B$18)</x:f>
        <x:v>2058682274</x:v>
      </x:c>
      <x:c r="D923" s="18" t="n">
        <x:f>MAX(C923,1)/Settings!$B$18</x:f>
        <x:v>0.9586486383148696</x:v>
      </x:c>
      <x:c r="E923" s="18" t="n">
        <x:f>F923-F922</x:f>
        <x:v>5</x:v>
      </x:c>
      <x:c r="F923" s="18" t="n">
        <x:f>ACE_Input!D83</x:f>
        <x:v>539</x:v>
      </x:c>
      <x:c r="G923" s="18" t="n">
        <x:f>MOD(Settings!$B$17*(G922),Settings!$B$18)</x:f>
        <x:v>609775769</x:v>
      </x:c>
      <x:c r="H923" s="18" t="n">
        <x:f>MAX(G923,1)/Settings!$B$18</x:f>
        <x:v>0.2839489696938307</x:v>
      </x:c>
      <x:c r="I923" s="18" t="n">
        <x:f>-ACE_Input!W83*LN(H923)</x:f>
        <x:v>5.035842964570876</x:v>
      </x:c>
      <x:c r="J923" s="18" t="n">
        <x:f>-ACE_Input!X83*LN(H923)</x:f>
        <x:v>15.10752889371263</x:v>
      </x:c>
      <x:c r="K923" s="18" t="n">
        <x:f>ACE_Input!U83</x:f>
        <x:v>300</x:v>
      </x:c>
      <x:c r="L923" s="18" t="n">
        <x:f>K923*ACE_Input!V83</x:f>
        <x:v>75</x:v>
      </x:c>
    </x:row>
    <x:row r="924">
      <x:c r="A924" t="n">
        <x:f>8</x:f>
        <x:v>8</x:v>
      </x:c>
      <x:c r="B924" t="n">
        <x:f>ACE_Input!A84</x:f>
        <x:v>79</x:v>
      </x:c>
      <x:c r="C924" s="18" t="n">
        <x:f>MOD(Settings!$B$17*(C923),Settings!$B$18)</x:f>
        <x:v>16458654</x:v>
      </x:c>
      <x:c r="D924" s="18" t="n">
        <x:f>MAX(C924,1)/Settings!$B$18</x:f>
        <x:v>0.007664158012561574</x:v>
      </x:c>
      <x:c r="E924" s="18" t="n">
        <x:f>F924-F923</x:f>
        <x:v>5</x:v>
      </x:c>
      <x:c r="F924" s="18" t="n">
        <x:f>ACE_Input!D84</x:f>
        <x:v>544</x:v>
      </x:c>
      <x:c r="G924" s="18" t="n">
        <x:f>MOD(Settings!$B$17*(G923),Settings!$B$18)</x:f>
        <x:v>709386099</x:v>
      </x:c>
      <x:c r="H924" s="18" t="n">
        <x:f>MAX(G924,1)/Settings!$B$18</x:f>
        <x:v>0.33033364421237893</x:v>
      </x:c>
      <x:c r="I924" s="18" t="n">
        <x:f>-ACE_Input!W84*LN(H924)</x:f>
        <x:v>4.430608368854403</x:v>
      </x:c>
      <x:c r="J924" s="18" t="n">
        <x:f>-ACE_Input!X84*LN(H924)</x:f>
        <x:v>13.29182510656321</x:v>
      </x:c>
      <x:c r="K924" s="18" t="n">
        <x:f>ACE_Input!U84</x:f>
        <x:v>300</x:v>
      </x:c>
      <x:c r="L924" s="18" t="n">
        <x:f>K924*ACE_Input!V84</x:f>
        <x:v>75</x:v>
      </x:c>
    </x:row>
    <x:row r="925">
      <x:c r="A925" t="n">
        <x:f>8</x:f>
        <x:v>8</x:v>
      </x:c>
      <x:c r="B925" t="n">
        <x:f>ACE_Input!A85</x:f>
        <x:v>80</x:v>
      </x:c>
      <x:c r="C925" s="18" t="n">
        <x:f>MOD(Settings!$B$17*(C924),Settings!$B$18)</x:f>
        <x:v>1742690962</x:v>
      </x:c>
      <x:c r="D925" s="18" t="n">
        <x:f>MAX(C925,1)/Settings!$B$18</x:f>
        <x:v>0.8115037171223684</x:v>
      </x:c>
      <x:c r="E925" s="18" t="n">
        <x:f>F925-F924</x:f>
        <x:v>5</x:v>
      </x:c>
      <x:c r="F925" s="18" t="n">
        <x:f>ACE_Input!D85</x:f>
        <x:v>549</x:v>
      </x:c>
      <x:c r="G925" s="18" t="n">
        <x:f>MOD(Settings!$B$17*(G924),Settings!$B$18)</x:f>
        <x:v>1970441396</x:v>
      </x:c>
      <x:c r="H925" s="18" t="n">
        <x:f>MAX(G925,1)/Settings!$B$18</x:f>
        <x:v>0.9175582774530902</x:v>
      </x:c>
      <x:c r="I925" s="18" t="n">
        <x:f>-ACE_Input!W85*LN(H925)</x:f>
        <x:v>0.3441567336421164</x:v>
      </x:c>
      <x:c r="J925" s="18" t="n">
        <x:f>-ACE_Input!X85*LN(H925)</x:f>
        <x:v>1.0324702009263493</x:v>
      </x:c>
      <x:c r="K925" s="18" t="n">
        <x:f>ACE_Input!U85</x:f>
        <x:v>300</x:v>
      </x:c>
      <x:c r="L925" s="18" t="n">
        <x:f>K925*ACE_Input!V85</x:f>
        <x:v>75</x:v>
      </x:c>
    </x:row>
    <x:row r="926">
      <x:c r="A926" t="n">
        <x:f>8</x:f>
        <x:v>8</x:v>
      </x:c>
      <x:c r="B926" t="n">
        <x:f>ACE_Input!A86</x:f>
        <x:v>81</x:v>
      </x:c>
      <x:c r="C926" s="18" t="n">
        <x:f>MOD(Settings!$B$17*(C925),Settings!$B$18)</x:f>
        <x:v>2025020548</x:v>
      </x:c>
      <x:c r="D926" s="18" t="n">
        <x:f>MAX(C926,1)/Settings!$B$18</x:f>
        <x:v>0.9429736756454099</x:v>
      </x:c>
      <x:c r="E926" s="18" t="n">
        <x:f>F926-F925</x:f>
        <x:v>5</x:v>
      </x:c>
      <x:c r="F926" s="18" t="n">
        <x:f>ACE_Input!D86</x:f>
        <x:v>554</x:v>
      </x:c>
      <x:c r="G926" s="18" t="n">
        <x:f>MOD(Settings!$B$17*(G925),Settings!$B$18)</x:f>
        <x:v>863222185</x:v>
      </x:c>
      <x:c r="H926" s="18" t="n">
        <x:f>MAX(G926,1)/Settings!$B$18</x:f>
        <x:v>0.40196915408688094</x:v>
      </x:c>
      <x:c r="I926" s="18" t="n">
        <x:f>-ACE_Input!W86*LN(H926)</x:f>
        <x:v>3.6455196977370457</x:v>
      </x:c>
      <x:c r="J926" s="18" t="n">
        <x:f>-ACE_Input!X86*LN(H926)</x:f>
        <x:v>10.936559093211137</x:v>
      </x:c>
      <x:c r="K926" s="18" t="n">
        <x:f>ACE_Input!U86</x:f>
        <x:v>300</x:v>
      </x:c>
      <x:c r="L926" s="18" t="n">
        <x:f>K926*ACE_Input!V86</x:f>
        <x:v>75</x:v>
      </x:c>
    </x:row>
    <x:row r="927">
      <x:c r="A927" t="n">
        <x:f>8</x:f>
        <x:v>8</x:v>
      </x:c>
      <x:c r="B927" t="n">
        <x:f>ACE_Input!A87</x:f>
        <x:v>82</x:v>
      </x:c>
      <x:c r="C927" s="18" t="n">
        <x:f>MOD(Settings!$B$17*(C926),Settings!$B$18)</x:f>
        <x:v>1199512580</x:v>
      </x:c>
      <x:c r="D927" s="18" t="n">
        <x:f>MAX(C927,1)/Settings!$B$18</x:f>
        <x:v>0.5585665724047304</x:v>
      </x:c>
      <x:c r="E927" s="18" t="n">
        <x:f>F927-F926</x:f>
        <x:v>5</x:v>
      </x:c>
      <x:c r="F927" s="18" t="n">
        <x:f>ACE_Input!D87</x:f>
        <x:v>559</x:v>
      </x:c>
      <x:c r="G927" s="18" t="n">
        <x:f>MOD(Settings!$B$17*(G926),Settings!$B$18)</x:f>
        <x:v>1923227810</x:v>
      </x:c>
      <x:c r="H927" s="18" t="n">
        <x:f>MAX(G927,1)/Settings!$B$18</x:f>
        <x:v>0.8955727382076777</x:v>
      </x:c>
      <x:c r="I927" s="18" t="n">
        <x:f>-ACE_Input!W87*LN(H927)</x:f>
        <x:v>0.44116733766994853</x:v>
      </x:c>
      <x:c r="J927" s="18" t="n">
        <x:f>-ACE_Input!X87*LN(H927)</x:f>
        <x:v>1.3235020130098456</x:v>
      </x:c>
      <x:c r="K927" s="18" t="n">
        <x:f>ACE_Input!U87</x:f>
        <x:v>300</x:v>
      </x:c>
      <x:c r="L927" s="18" t="n">
        <x:f>K927*ACE_Input!V87</x:f>
        <x:v>75</x:v>
      </x:c>
    </x:row>
    <x:row r="928">
      <x:c r="A928" t="n">
        <x:f>8</x:f>
        <x:v>8</x:v>
      </x:c>
      <x:c r="B928" t="n">
        <x:f>ACE_Input!A88</x:f>
        <x:v>83</x:v>
      </x:c>
      <x:c r="C928" s="18" t="n">
        <x:f>MOD(Settings!$B$17*(C927),Settings!$B$18)</x:f>
        <x:v>1778937671</x:v>
      </x:c>
      <x:c r="D928" s="18" t="n">
        <x:f>MAX(C928,1)/Settings!$B$18</x:f>
        <x:v>0.8283824063038372</x:v>
      </x:c>
      <x:c r="E928" s="18" t="n">
        <x:f>F928-F927</x:f>
        <x:v>5</x:v>
      </x:c>
      <x:c r="F928" s="18" t="n">
        <x:f>ACE_Input!D88</x:f>
        <x:v>564</x:v>
      </x:c>
      <x:c r="G928" s="18" t="n">
        <x:f>MOD(Settings!$B$17*(G927),Settings!$B$18)</x:f>
        <x:v>1913431673</x:v>
      </x:c>
      <x:c r="H928" s="18" t="n">
        <x:f>MAX(G928,1)/Settings!$B$18</x:f>
        <x:v>0.8910110564394905</x:v>
      </x:c>
      <x:c r="I928" s="18" t="n">
        <x:f>-ACE_Input!W88*LN(H928)</x:f>
        <x:v>0.46159377026128723</x:v>
      </x:c>
      <x:c r="J928" s="18" t="n">
        <x:f>-ACE_Input!X88*LN(H928)</x:f>
        <x:v>1.3847813107838616</x:v>
      </x:c>
      <x:c r="K928" s="18" t="n">
        <x:f>ACE_Input!U88</x:f>
        <x:v>300</x:v>
      </x:c>
      <x:c r="L928" s="18" t="n">
        <x:f>K928*ACE_Input!V88</x:f>
        <x:v>75</x:v>
      </x:c>
    </x:row>
    <x:row r="929">
      <x:c r="A929" t="n">
        <x:f>8</x:f>
        <x:v>8</x:v>
      </x:c>
      <x:c r="B929" t="n">
        <x:f>ACE_Input!A89</x:f>
        <x:v>84</x:v>
      </x:c>
      <x:c r="C929" s="18" t="n">
        <x:f>MOD(Settings!$B$17*(C928),Settings!$B$18)</x:f>
        <x:v>1338102963</x:v>
      </x:c>
      <x:c r="D929" s="18" t="n">
        <x:f>MAX(C929,1)/Settings!$B$18</x:f>
        <x:v>0.623102748591035</x:v>
      </x:c>
      <x:c r="E929" s="18" t="n">
        <x:f>F929-F928</x:f>
        <x:v>5</x:v>
      </x:c>
      <x:c r="F929" s="18" t="n">
        <x:f>ACE_Input!D89</x:f>
        <x:v>569</x:v>
      </x:c>
      <x:c r="G929" s="18" t="n">
        <x:f>MOD(Settings!$B$17*(G928),Settings!$B$18)</x:f>
        <x:v>478514286</x:v>
      </x:c>
      <x:c r="H929" s="18" t="n">
        <x:f>MAX(G929,1)/Settings!$B$18</x:f>
        <x:v>0.22282557851766496</x:v>
      </x:c>
      <x:c r="I929" s="18" t="n">
        <x:f>-ACE_Input!W89*LN(H929)</x:f>
        <x:v>6.00546389072665</x:v>
      </x:c>
      <x:c r="J929" s="18" t="n">
        <x:f>-ACE_Input!X89*LN(H929)</x:f>
        <x:v>18.01639167217995</x:v>
      </x:c>
      <x:c r="K929" s="18" t="n">
        <x:f>ACE_Input!U89</x:f>
        <x:v>300</x:v>
      </x:c>
      <x:c r="L929" s="18" t="n">
        <x:f>K929*ACE_Input!V89</x:f>
        <x:v>75</x:v>
      </x:c>
    </x:row>
    <x:row r="930">
      <x:c r="A930" t="n">
        <x:f>8</x:f>
        <x:v>8</x:v>
      </x:c>
      <x:c r="B930" t="n">
        <x:f>ACE_Input!A90</x:f>
        <x:v>85</x:v>
      </x:c>
      <x:c r="C930" s="18" t="n">
        <x:f>MOD(Settings!$B$17*(C929),Settings!$B$18)</x:f>
        <x:v>1047747757</x:v>
      </x:c>
      <x:c r="D930" s="18" t="n">
        <x:f>MAX(C930,1)/Settings!$B$18</x:f>
        <x:v>0.4878955695256105</x:v>
      </x:c>
      <x:c r="E930" s="18" t="n">
        <x:f>F930-F929</x:f>
        <x:v>5</x:v>
      </x:c>
      <x:c r="F930" s="18" t="n">
        <x:f>ACE_Input!D90</x:f>
        <x:v>574</x:v>
      </x:c>
      <x:c r="G930" s="18" t="n">
        <x:f>MOD(Settings!$B$17*(G929),Settings!$B$18)</x:f>
        <x:v>63346787</x:v>
      </x:c>
      <x:c r="H930" s="18" t="n">
        <x:f>MAX(G930,1)/Settings!$B$18</x:f>
        <x:v>0.029498146394965306</x:v>
      </x:c>
      <x:c r="I930" s="18" t="n">
        <x:f>-ACE_Input!W90*LN(H930)</x:f>
        <x:v>14.093711406717913</x:v>
      </x:c>
      <x:c r="J930" s="18" t="n">
        <x:f>-ACE_Input!X90*LN(H930)</x:f>
        <x:v>42.28113422015374</x:v>
      </x:c>
      <x:c r="K930" s="18" t="n">
        <x:f>ACE_Input!U90</x:f>
        <x:v>300</x:v>
      </x:c>
      <x:c r="L930" s="18" t="n">
        <x:f>K930*ACE_Input!V90</x:f>
        <x:v>75</x:v>
      </x:c>
    </x:row>
    <x:row r="931">
      <x:c r="A931" t="n">
        <x:f>8</x:f>
        <x:v>8</x:v>
      </x:c>
      <x:c r="B931" t="n">
        <x:f>ACE_Input!A91</x:f>
        <x:v>86</x:v>
      </x:c>
      <x:c r="C931" s="18" t="n">
        <x:f>MOD(Settings!$B$17*(C930),Settings!$B$18)</x:f>
        <x:v>130646499</x:v>
      </x:c>
      <x:c r="D931" s="18" t="n">
        <x:f>MAX(C931,1)/Settings!$B$18</x:f>
        <x:v>0.06083701693491871</x:v>
      </x:c>
      <x:c r="E931" s="18" t="n">
        <x:f>F931-F930</x:f>
        <x:v>5</x:v>
      </x:c>
      <x:c r="F931" s="18" t="n">
        <x:f>ACE_Input!D91</x:f>
        <x:v>579</x:v>
      </x:c>
      <x:c r="G931" s="18" t="n">
        <x:f>MOD(Settings!$B$17*(G930),Settings!$B$18)</x:f>
        <x:v>1665043844</x:v>
      </x:c>
      <x:c r="H931" s="18" t="n">
        <x:f>MAX(G931,1)/Settings!$B$18</x:f>
        <x:v>0.7753464601819154</x:v>
      </x:c>
      <x:c r="I931" s="18" t="n">
        <x:f>-ACE_Input!W91*LN(H931)</x:f>
        <x:v>1.0177812165111702</x:v>
      </x:c>
      <x:c r="J931" s="18" t="n">
        <x:f>-ACE_Input!X91*LN(H931)</x:f>
        <x:v>3.0533436495335105</x:v>
      </x:c>
      <x:c r="K931" s="18" t="n">
        <x:f>ACE_Input!U91</x:f>
        <x:v>300</x:v>
      </x:c>
      <x:c r="L931" s="18" t="n">
        <x:f>K931*ACE_Input!V91</x:f>
        <x:v>75</x:v>
      </x:c>
    </x:row>
    <x:row r="932">
      <x:c r="A932" t="n">
        <x:f>8</x:f>
        <x:v>8</x:v>
      </x:c>
      <x:c r="B932" t="n">
        <x:f>ACE_Input!A92</x:f>
        <x:v>87</x:v>
      </x:c>
      <x:c r="C932" s="18" t="n">
        <x:f>MOD(Settings!$B$17*(C931),Settings!$B$18)</x:f>
        <x:v>1047421459</x:v>
      </x:c>
      <x:c r="D932" s="18" t="n">
        <x:f>MAX(C932,1)/Settings!$B$18</x:f>
        <x:v>0.48774362517881376</x:v>
      </x:c>
      <x:c r="E932" s="18" t="n">
        <x:f>F932-F931</x:f>
        <x:v>5</x:v>
      </x:c>
      <x:c r="F932" s="18" t="n">
        <x:f>ACE_Input!D92</x:f>
        <x:v>584</x:v>
      </x:c>
      <x:c r="G932" s="18" t="n">
        <x:f>MOD(Settings!$B$17*(G931),Settings!$B$18)</x:f>
        <x:v>532482051</x:v>
      </x:c>
      <x:c r="H932" s="18" t="n">
        <x:f>MAX(G932,1)/Settings!$B$18</x:f>
        <x:v>0.2479562774523889</x:v>
      </x:c>
      <x:c r="I932" s="18" t="n">
        <x:f>-ACE_Input!W92*LN(H932)</x:f>
        <x:v>5.578011395820551</x:v>
      </x:c>
      <x:c r="J932" s="18" t="n">
        <x:f>-ACE_Input!X92*LN(H932)</x:f>
        <x:v>16.734034187461653</x:v>
      </x:c>
      <x:c r="K932" s="18" t="n">
        <x:f>ACE_Input!U92</x:f>
        <x:v>300</x:v>
      </x:c>
      <x:c r="L932" s="18" t="n">
        <x:f>K932*ACE_Input!V92</x:f>
        <x:v>75</x:v>
      </x:c>
    </x:row>
    <x:row r="933">
      <x:c r="A933" t="n">
        <x:f>8</x:f>
        <x:v>8</x:v>
      </x:c>
      <x:c r="B933" t="n">
        <x:f>ACE_Input!A93</x:f>
        <x:v>88</x:v>
      </x:c>
      <x:c r="C933" s="18" t="n">
        <x:f>MOD(Settings!$B$17*(C932),Settings!$B$18)</x:f>
        <x:v>1089006954</x:v>
      </x:c>
      <x:c r="D933" s="18" t="n">
        <x:f>MAX(C933,1)/Settings!$B$18</x:f>
        <x:v>0.5071083803228608</x:v>
      </x:c>
      <x:c r="E933" s="18" t="n">
        <x:f>F933-F932</x:f>
        <x:v>5</x:v>
      </x:c>
      <x:c r="F933" s="18" t="n">
        <x:f>ACE_Input!D93</x:f>
        <x:v>589</x:v>
      </x:c>
      <x:c r="G933" s="18" t="n">
        <x:f>MOD(Settings!$B$17*(G932),Settings!$B$18)</x:f>
        <x:v>861474108</x:v>
      </x:c>
      <x:c r="H933" s="18" t="n">
        <x:f>MAX(G933,1)/Settings!$B$18</x:f>
        <x:v>0.4011551423003688</x:v>
      </x:c>
      <x:c r="I933" s="18" t="n">
        <x:f>-ACE_Input!W93*LN(H933)</x:f>
        <x:v>3.6536281518721565</x:v>
      </x:c>
      <x:c r="J933" s="18" t="n">
        <x:f>-ACE_Input!X93*LN(H933)</x:f>
        <x:v>10.960884455616469</x:v>
      </x:c>
      <x:c r="K933" s="18" t="n">
        <x:f>ACE_Input!U93</x:f>
        <x:v>300</x:v>
      </x:c>
      <x:c r="L933" s="18" t="n">
        <x:f>K933*ACE_Input!V93</x:f>
        <x:v>75</x:v>
      </x:c>
    </x:row>
    <x:row r="934">
      <x:c r="A934" t="n">
        <x:f>8</x:f>
        <x:v>8</x:v>
      </x:c>
      <x:c r="B934" t="n">
        <x:f>ACE_Input!A94</x:f>
        <x:v>89</x:v>
      </x:c>
      <x:c r="C934" s="18" t="n">
        <x:f>MOD(Settings!$B$17*(C933),Settings!$B$18)</x:f>
        <x:v>2084236144</x:v>
      </x:c>
      <x:c r="D934" s="18" t="n">
        <x:f>MAX(C934,1)/Settings!$B$18</x:f>
        <x:v>0.9705480863203053</x:v>
      </x:c>
      <x:c r="E934" s="18" t="n">
        <x:f>F934-F933</x:f>
        <x:v>5</x:v>
      </x:c>
      <x:c r="F934" s="18" t="n">
        <x:f>ACE_Input!D94</x:f>
        <x:v>594</x:v>
      </x:c>
      <x:c r="G934" s="18" t="n">
        <x:f>MOD(Settings!$B$17*(G933),Settings!$B$18)</x:f>
        <x:v>460585082</x:v>
      </x:c>
      <x:c r="H934" s="18" t="n">
        <x:f>MAX(G934,1)/Settings!$B$18</x:f>
        <x:v>0.21447664229873412</x:v>
      </x:c>
      <x:c r="I934" s="18" t="n">
        <x:f>-ACE_Input!W94*LN(H934)</x:f>
        <x:v>6.158217761022446</x:v>
      </x:c>
      <x:c r="J934" s="18" t="n">
        <x:f>-ACE_Input!X94*LN(H934)</x:f>
        <x:v>18.474653283067337</x:v>
      </x:c>
      <x:c r="K934" s="18" t="n">
        <x:f>ACE_Input!U94</x:f>
        <x:v>300</x:v>
      </x:c>
      <x:c r="L934" s="18" t="n">
        <x:f>K934*ACE_Input!V94</x:f>
        <x:v>75</x:v>
      </x:c>
    </x:row>
    <x:row r="935">
      <x:c r="A935" t="n">
        <x:f>8</x:f>
        <x:v>8</x:v>
      </x:c>
      <x:c r="B935" t="n">
        <x:f>ACE_Input!A95</x:f>
        <x:v>90</x:v>
      </x:c>
      <x:c r="C935" s="18" t="n">
        <x:f>MOD(Settings!$B$17*(C934),Settings!$B$18)</x:f>
        <x:v>3622344</x:v>
      </x:c>
      <x:c r="D935" s="18" t="n">
        <x:f>MAX(C935,1)/Settings!$B$18</x:f>
        <x:v>0.001686785370896936</x:v>
      </x:c>
      <x:c r="E935" s="18" t="n">
        <x:f>F935-F934</x:f>
        <x:v>5</x:v>
      </x:c>
      <x:c r="F935" s="18" t="n">
        <x:f>ACE_Input!D95</x:f>
        <x:v>599</x:v>
      </x:c>
      <x:c r="G935" s="18" t="n">
        <x:f>MOD(Settings!$B$17*(G934),Settings!$B$18)</x:f>
        <x:v>1522409386</x:v>
      </x:c>
      <x:c r="H935" s="18" t="n">
        <x:f>MAX(G935,1)/Settings!$B$18</x:f>
        <x:v>0.7089271148242648</x:v>
      </x:c>
      <x:c r="I935" s="18" t="n">
        <x:f>-ACE_Input!W95*LN(H935)</x:f>
        <x:v>1.3760102308002566</x:v>
      </x:c>
      <x:c r="J935" s="18" t="n">
        <x:f>-ACE_Input!X95*LN(H935)</x:f>
        <x:v>4.12803069240077</x:v>
      </x:c>
      <x:c r="K935" s="18" t="n">
        <x:f>ACE_Input!U95</x:f>
        <x:v>300</x:v>
      </x:c>
      <x:c r="L935" s="18" t="n">
        <x:f>K935*ACE_Input!V95</x:f>
        <x:v>75</x:v>
      </x:c>
    </x:row>
    <x:row r="936">
      <x:c r="A936" t="n">
        <x:f>8</x:f>
        <x:v>8</x:v>
      </x:c>
      <x:c r="B936" t="n">
        <x:f>ACE_Input!A96</x:f>
        <x:v>91</x:v>
      </x:c>
      <x:c r="C936" s="18" t="n">
        <x:f>MOD(Settings!$B$17*(C935),Settings!$B$18)</x:f>
        <x:v>751193492</x:v>
      </x:c>
      <x:c r="D936" s="18" t="n">
        <x:f>MAX(C936,1)/Settings!$B$18</x:f>
        <x:v>0.3498017286648051</x:v>
      </x:c>
      <x:c r="E936" s="18" t="n">
        <x:f>F936-F935</x:f>
        <x:v>5</x:v>
      </x:c>
      <x:c r="F936" s="18" t="n">
        <x:f>ACE_Input!D96</x:f>
        <x:v>604</x:v>
      </x:c>
      <x:c r="G936" s="18" t="n">
        <x:f>MOD(Settings!$B$17*(G935),Settings!$B$18)</x:f>
        <x:v>2014380144</x:v>
      </x:c>
      <x:c r="H936" s="18" t="n">
        <x:f>MAX(G936,1)/Settings!$B$18</x:f>
        <x:v>0.9380188514189882</x:v>
      </x:c>
      <x:c r="I936" s="18" t="n">
        <x:f>-ACE_Input!W96*LN(H936)</x:f>
        <x:v>0.25594093086502295</x:v>
      </x:c>
      <x:c r="J936" s="18" t="n">
        <x:f>-ACE_Input!X96*LN(H936)</x:f>
        <x:v>0.7678227925950689</x:v>
      </x:c>
      <x:c r="K936" s="18" t="n">
        <x:f>ACE_Input!U96</x:f>
        <x:v>300</x:v>
      </x:c>
      <x:c r="L936" s="18" t="n">
        <x:f>K936*ACE_Input!V96</x:f>
        <x:v>75</x:v>
      </x:c>
    </x:row>
    <x:row r="937">
      <x:c r="A937" t="n">
        <x:f>8</x:f>
        <x:v>8</x:v>
      </x:c>
      <x:c r="B937" t="n">
        <x:f>ACE_Input!A97</x:f>
        <x:v>92</x:v>
      </x:c>
      <x:c r="C937" s="18" t="n">
        <x:f>MOD(Settings!$B$17*(C936),Settings!$B$18)</x:f>
        <x:v>252659331</x:v>
      </x:c>
      <x:c r="D937" s="18" t="n">
        <x:f>MAX(C937,1)/Settings!$B$18</x:f>
        <x:v>0.11765366937855895</x:v>
      </x:c>
      <x:c r="E937" s="18" t="n">
        <x:f>F937-F936</x:f>
        <x:v>5</x:v>
      </x:c>
      <x:c r="F937" s="18" t="n">
        <x:f>ACE_Input!D97</x:f>
        <x:v>609</x:v>
      </x:c>
      <x:c r="G937" s="18" t="n">
        <x:f>MOD(Settings!$B$17*(G936),Settings!$B$18)</x:f>
        <x:v>607385253</x:v>
      </x:c>
      <x:c r="H937" s="18" t="n">
        <x:f>MAX(G937,1)/Settings!$B$18</x:f>
        <x:v>0.2828357989354226</x:v>
      </x:c>
      <x:c r="I937" s="18" t="n">
        <x:f>-ACE_Input!W97*LN(H937)</x:f>
        <x:v>5.0515550620204115</x:v>
      </x:c>
      <x:c r="J937" s="18" t="n">
        <x:f>-ACE_Input!X97*LN(H937)</x:f>
        <x:v>15.154665186061234</x:v>
      </x:c>
      <x:c r="K937" s="18" t="n">
        <x:f>ACE_Input!U97</x:f>
        <x:v>300</x:v>
      </x:c>
      <x:c r="L937" s="18" t="n">
        <x:f>K937*ACE_Input!V97</x:f>
        <x:v>75</x:v>
      </x:c>
    </x:row>
    <x:row r="938">
      <x:c r="A938" t="n">
        <x:f>8</x:f>
        <x:v>8</x:v>
      </x:c>
      <x:c r="B938" t="n">
        <x:f>ACE_Input!A98</x:f>
        <x:v>93</x:v>
      </x:c>
      <x:c r="C938" s="18" t="n">
        <x:f>MOD(Settings!$B$17*(C937),Settings!$B$18)</x:f>
        <x:v>870205998</x:v>
      </x:c>
      <x:c r="D938" s="18" t="n">
        <x:f>MAX(C938,1)/Settings!$B$18</x:f>
        <x:v>0.4052212454402918</x:v>
      </x:c>
      <x:c r="E938" s="18" t="n">
        <x:f>F938-F937</x:f>
        <x:v>5</x:v>
      </x:c>
      <x:c r="F938" s="18" t="n">
        <x:f>ACE_Input!D98</x:f>
        <x:v>614</x:v>
      </x:c>
      <x:c r="G938" s="18" t="n">
        <x:f>MOD(Settings!$B$17*(G937),Settings!$B$18)</x:f>
        <x:v>1334172980</x:v>
      </x:c>
      <x:c r="H938" s="18" t="n">
        <x:f>MAX(G938,1)/Settings!$B$18</x:f>
        <x:v>0.6212727076473054</x:v>
      </x:c>
      <x:c r="I938" s="18" t="n">
        <x:f>-ACE_Input!W98*LN(H938)</x:f>
        <x:v>1.9039406027773267</x:v>
      </x:c>
      <x:c r="J938" s="18" t="n">
        <x:f>-ACE_Input!X98*LN(H938)</x:f>
        <x:v>5.71182180833198</x:v>
      </x:c>
      <x:c r="K938" s="18" t="n">
        <x:f>ACE_Input!U98</x:f>
        <x:v>300</x:v>
      </x:c>
      <x:c r="L938" s="18" t="n">
        <x:f>K938*ACE_Input!V98</x:f>
        <x:v>75</x:v>
      </x:c>
    </x:row>
    <x:row r="939">
      <x:c r="A939" t="n">
        <x:f>8</x:f>
        <x:v>8</x:v>
      </x:c>
      <x:c r="B939" t="n">
        <x:f>ACE_Input!A99</x:f>
        <x:v>94</x:v>
      </x:c>
      <x:c r="C939" s="18" t="n">
        <x:f>MOD(Settings!$B$17*(C938),Settings!$B$18)</x:f>
        <x:v>1188572316</x:v>
      </x:c>
      <x:c r="D939" s="18" t="n">
        <x:f>MAX(C939,1)/Settings!$B$18</x:f>
        <x:v>0.5534721149846316</x:v>
      </x:c>
      <x:c r="E939" s="18" t="n">
        <x:f>F939-F938</x:f>
        <x:v>5</x:v>
      </x:c>
      <x:c r="F939" s="18" t="n">
        <x:f>ACE_Input!D99</x:f>
        <x:v>619</x:v>
      </x:c>
      <x:c r="G939" s="18" t="n">
        <x:f>MOD(Settings!$B$17*(G938),Settings!$B$18)</x:f>
        <x:v>1568516533</x:v>
      </x:c>
      <x:c r="H939" s="18" t="n">
        <x:f>MAX(G939,1)/Settings!$B$18</x:f>
        <x:v>0.7303974282603699</x:v>
      </x:c>
      <x:c r="I939" s="18" t="n">
        <x:f>-ACE_Input!W99*LN(H939)</x:f>
        <x:v>1.256665882837045</x:v>
      </x:c>
      <x:c r="J939" s="18" t="n">
        <x:f>-ACE_Input!X99*LN(H939)</x:f>
        <x:v>3.7699976485111346</x:v>
      </x:c>
      <x:c r="K939" s="18" t="n">
        <x:f>ACE_Input!U99</x:f>
        <x:v>300</x:v>
      </x:c>
      <x:c r="L939" s="18" t="n">
        <x:f>K939*ACE_Input!V99</x:f>
        <x:v>75</x:v>
      </x:c>
    </x:row>
    <x:row r="940">
      <x:c r="A940" t="n">
        <x:f>8</x:f>
        <x:v>8</x:v>
      </x:c>
      <x:c r="B940" t="n">
        <x:f>ACE_Input!A100</x:f>
        <x:v>95</x:v>
      </x:c>
      <x:c r="C940" s="18" t="n">
        <x:f>MOD(Settings!$B$17*(C939),Settings!$B$18)</x:f>
        <x:v>442030618</x:v>
      </x:c>
      <x:c r="D940" s="18" t="n">
        <x:f>MAX(C940,1)/Settings!$B$18</x:f>
        <x:v>0.20583654670316565</x:v>
      </x:c>
      <x:c r="E940" s="18" t="n">
        <x:f>F940-F939</x:f>
        <x:v>5</x:v>
      </x:c>
      <x:c r="F940" s="18" t="n">
        <x:f>ACE_Input!D100</x:f>
        <x:v>624</x:v>
      </x:c>
      <x:c r="G940" s="18" t="n">
        <x:f>MOD(Settings!$B$17*(G939),Settings!$B$18)</x:f>
        <x:v>1695603206</x:v>
      </x:c>
      <x:c r="H940" s="18" t="n">
        <x:f>MAX(G940,1)/Settings!$B$18</x:f>
        <x:v>0.7895767720367651</x:v>
      </x:c>
      <x:c r="I940" s="18" t="n">
        <x:f>-ACE_Input!W100*LN(H940)</x:f>
        <x:v>0.9450328347021928</x:v>
      </x:c>
      <x:c r="J940" s="18" t="n">
        <x:f>-ACE_Input!X100*LN(H940)</x:f>
        <x:v>2.835098504106578</x:v>
      </x:c>
      <x:c r="K940" s="18" t="n">
        <x:f>ACE_Input!U100</x:f>
        <x:v>300</x:v>
      </x:c>
      <x:c r="L940" s="18" t="n">
        <x:f>K940*ACE_Input!V100</x:f>
        <x:v>75</x:v>
      </x:c>
    </x:row>
    <x:row r="941">
      <x:c r="A941" t="n">
        <x:f>8</x:f>
        <x:v>8</x:v>
      </x:c>
      <x:c r="B941" t="n">
        <x:f>ACE_Input!A101</x:f>
        <x:v>96</x:v>
      </x:c>
      <x:c r="C941" s="18" t="n">
        <x:f>MOD(Settings!$B$17*(C940),Settings!$B$18)</x:f>
        <x:v>1062661753</x:v>
      </x:c>
      <x:c r="D941" s="18" t="n">
        <x:f>MAX(C941,1)/Settings!$B$18</x:f>
        <x:v>0.49484044010510686</x:v>
      </x:c>
      <x:c r="E941" s="18" t="n">
        <x:f>F941-F940</x:f>
        <x:v>5</x:v>
      </x:c>
      <x:c r="F941" s="18" t="n">
        <x:f>ACE_Input!D101</x:f>
        <x:v>629</x:v>
      </x:c>
      <x:c r="G941" s="18" t="n">
        <x:f>MOD(Settings!$B$17*(G940),Settings!$B$18)</x:f>
        <x:v>895087552</x:v>
      </x:c>
      <x:c r="H941" s="18" t="n">
        <x:f>MAX(G941,1)/Settings!$B$18</x:f>
        <x:v>0.4168076219115442</x:v>
      </x:c>
      <x:c r="I941" s="18" t="n">
        <x:f>-ACE_Input!W101*LN(H941)</x:f>
        <x:v>3.500522007896919</x:v>
      </x:c>
      <x:c r="J941" s="18" t="n">
        <x:f>-ACE_Input!X101*LN(H941)</x:f>
        <x:v>10.501566023690756</x:v>
      </x:c>
      <x:c r="K941" s="18" t="n">
        <x:f>ACE_Input!U101</x:f>
        <x:v>300</x:v>
      </x:c>
      <x:c r="L941" s="18" t="n">
        <x:f>K941*ACE_Input!V101</x:f>
        <x:v>75</x:v>
      </x:c>
    </x:row>
    <x:row r="942">
      <x:c r="A942" t="n">
        <x:f>8</x:f>
        <x:v>8</x:v>
      </x:c>
      <x:c r="B942" t="n">
        <x:f>ACE_Input!A102</x:f>
        <x:v>97</x:v>
      </x:c>
      <x:c r="C942" s="18" t="n">
        <x:f>MOD(Settings!$B$17*(C941),Settings!$B$18)</x:f>
        <x:v>1682074219</x:v>
      </x:c>
      <x:c r="D942" s="18" t="n">
        <x:f>MAX(C942,1)/Settings!$B$18</x:f>
        <x:v>0.7832768465314418</x:v>
      </x:c>
      <x:c r="E942" s="18" t="n">
        <x:f>F942-F941</x:f>
        <x:v>5</x:v>
      </x:c>
      <x:c r="F942" s="18" t="n">
        <x:f>ACE_Input!D102</x:f>
        <x:v>634</x:v>
      </x:c>
      <x:c r="G942" s="18" t="n">
        <x:f>MOD(Settings!$B$17*(G941),Settings!$B$18)</x:f>
        <x:v>613539229</x:v>
      </x:c>
      <x:c r="H942" s="18" t="n">
        <x:f>MAX(G942,1)/Settings!$B$18</x:f>
        <x:v>0.28570146732297796</x:v>
      </x:c>
      <x:c r="I942" s="18" t="n">
        <x:f>-ACE_Input!W102*LN(H942)</x:f>
        <x:v>5.011231335485524</x:v>
      </x:c>
      <x:c r="J942" s="18" t="n">
        <x:f>-ACE_Input!X102*LN(H942)</x:f>
        <x:v>15.033694006456573</x:v>
      </x:c>
      <x:c r="K942" s="18" t="n">
        <x:f>ACE_Input!U102</x:f>
        <x:v>300</x:v>
      </x:c>
      <x:c r="L942" s="18" t="n">
        <x:f>K942*ACE_Input!V102</x:f>
        <x:v>75</x:v>
      </x:c>
    </x:row>
    <x:row r="943">
      <x:c r="A943" t="n">
        <x:f>8</x:f>
        <x:v>8</x:v>
      </x:c>
      <x:c r="B943" t="n">
        <x:f>ACE_Input!A103</x:f>
        <x:v>98</x:v>
      </x:c>
      <x:c r="C943" s="18" t="n">
        <x:f>MOD(Settings!$B$17*(C942),Settings!$B$18)</x:f>
        <x:v>1146669625</x:v>
      </x:c>
      <x:c r="D943" s="18" t="n">
        <x:f>MAX(C943,1)/Settings!$B$18</x:f>
        <x:v>0.533959653942827</x:v>
      </x:c>
      <x:c r="E943" s="18" t="n">
        <x:f>F943-F942</x:f>
        <x:v>5</x:v>
      </x:c>
      <x:c r="F943" s="18" t="n">
        <x:f>ACE_Input!D103</x:f>
        <x:v>639</x:v>
      </x:c>
      <x:c r="G943" s="18" t="n">
        <x:f>MOD(Settings!$B$17*(G942),Settings!$B$18)</x:f>
        <x:v>1684832556</x:v>
      </x:c>
      <x:c r="H943" s="18" t="n">
        <x:f>MAX(G943,1)/Settings!$B$18</x:f>
        <x:v>0.7845612972902886</x:v>
      </x:c>
      <x:c r="I943" s="18" t="n">
        <x:f>-ACE_Input!W103*LN(H943)</x:f>
        <x:v>0.9705222974941139</x:v>
      </x:c>
      <x:c r="J943" s="18" t="n">
        <x:f>-ACE_Input!X103*LN(H943)</x:f>
        <x:v>2.911566892482342</x:v>
      </x:c>
      <x:c r="K943" s="18" t="n">
        <x:f>ACE_Input!U103</x:f>
        <x:v>300</x:v>
      </x:c>
      <x:c r="L943" s="18" t="n">
        <x:f>K943*ACE_Input!V103</x:f>
        <x:v>75</x:v>
      </x:c>
    </x:row>
    <x:row r="944">
      <x:c r="A944" t="n">
        <x:f>8</x:f>
        <x:v>8</x:v>
      </x:c>
      <x:c r="B944" t="n">
        <x:f>ACE_Input!A104</x:f>
        <x:v>99</x:v>
      </x:c>
      <x:c r="C944" s="18" t="n">
        <x:f>MOD(Settings!$B$17*(C943),Settings!$B$18)</x:f>
        <x:v>558139197</x:v>
      </x:c>
      <x:c r="D944" s="18" t="n">
        <x:f>MAX(C944,1)/Settings!$B$18</x:f>
        <x:v>0.259903817092955</x:v>
      </x:c>
      <x:c r="E944" s="18" t="n">
        <x:f>F944-F943</x:f>
        <x:v>45</x:v>
      </x:c>
      <x:c r="F944" s="18" t="n">
        <x:f>ACE_Input!D104</x:f>
        <x:v>684</x:v>
      </x:c>
      <x:c r="G944" s="18" t="n">
        <x:f>MOD(Settings!$B$17*(G943),Settings!$B$18)</x:f>
        <x:v>261399350</x:v>
      </x:c>
      <x:c r="H944" s="18" t="n">
        <x:f>MAX(G944,1)/Settings!$B$18</x:f>
        <x:v>0.12172355787908824</x:v>
      </x:c>
      <x:c r="I944" s="18" t="n">
        <x:f>-ACE_Input!W104*LN(H944)</x:f>
        <x:v>8.424010897407591</x:v>
      </x:c>
      <x:c r="J944" s="18" t="n">
        <x:f>-ACE_Input!X104*LN(H944)</x:f>
        <x:v>25.272032692222773</x:v>
      </x:c>
      <x:c r="K944" s="18" t="n">
        <x:f>ACE_Input!U104</x:f>
        <x:v>300</x:v>
      </x:c>
      <x:c r="L944" s="18" t="n">
        <x:f>K944*ACE_Input!V104</x:f>
        <x:v>75</x:v>
      </x:c>
    </x:row>
    <x:row r="945">
      <x:c r="A945" t="n">
        <x:f>8</x:f>
        <x:v>8</x:v>
      </x:c>
      <x:c r="B945" t="n">
        <x:f>ACE_Input!A105</x:f>
        <x:v>100</x:v>
      </x:c>
      <x:c r="C945" s="18" t="n">
        <x:f>MOD(Settings!$B$17*(C944),Settings!$B$18)</x:f>
        <x:v>436913883</x:v>
      </x:c>
      <x:c r="D945" s="18" t="n">
        <x:f>MAX(C945,1)/Settings!$B$18</x:f>
        <x:v>0.20345388129514358</x:v>
      </x:c>
      <x:c r="E945" s="18" t="n">
        <x:f>F945-F944</x:f>
        <x:v>5</x:v>
      </x:c>
      <x:c r="F945" s="18" t="n">
        <x:f>ACE_Input!D105</x:f>
        <x:v>689</x:v>
      </x:c>
      <x:c r="G945" s="18" t="n">
        <x:f>MOD(Settings!$B$17*(G944),Settings!$B$18)</x:f>
        <x:v>1734817335</x:v>
      </x:c>
      <x:c r="H945" s="18" t="n">
        <x:f>MAX(G945,1)/Settings!$B$18</x:f>
        <x:v>0.8078372738360601</x:v>
      </x:c>
      <x:c r="I945" s="18" t="n">
        <x:f>-ACE_Input!W105*LN(H945)</x:f>
        <x:v>0.853578538042968</x:v>
      </x:c>
      <x:c r="J945" s="18" t="n">
        <x:f>-ACE_Input!X105*LN(H945)</x:f>
        <x:v>2.560735614128904</x:v>
      </x:c>
      <x:c r="K945" s="18" t="n">
        <x:f>ACE_Input!U105</x:f>
        <x:v>300</x:v>
      </x:c>
      <x:c r="L945" s="18" t="n">
        <x:f>K945*ACE_Input!V105</x:f>
        <x:v>75</x:v>
      </x:c>
    </x:row>
    <x:row r="946">
      <x:c r="A946"/>
      <x:c r="B946"/>
      <x:c r="C946" s="18"/>
      <x:c r="D946" s="18"/>
      <x:c r="E946" s="18"/>
      <x:c r="F946" s="18"/>
      <x:c r="G946" s="18"/>
      <x:c r="H946" s="18"/>
      <x:c r="I946" s="18"/>
      <x:c r="J946" s="18"/>
      <x:c r="K946" s="18"/>
      <x:c r="L946" s="18"/>
    </x:row>
    <x:row r="947">
      <x:c r="A947"/>
      <x:c r="B947"/>
      <x:c r="C947" s="18"/>
      <x:c r="D947" s="18"/>
      <x:c r="E947" s="18"/>
      <x:c r="F947" s="18"/>
      <x:c r="G947" s="18"/>
      <x:c r="H947" s="18"/>
      <x:c r="I947" s="18"/>
      <x:c r="J947" s="18"/>
      <x:c r="K947" s="18"/>
      <x:c r="L947" s="18"/>
    </x:row>
    <x:row r="948">
      <x:c r="A948"/>
      <x:c r="B948"/>
      <x:c r="C948" s="18"/>
      <x:c r="D948" s="18"/>
      <x:c r="E948" s="18"/>
      <x:c r="F948" s="18"/>
      <x:c r="G948" s="18"/>
      <x:c r="H948" s="18"/>
      <x:c r="I948" s="18"/>
      <x:c r="J948" s="18"/>
      <x:c r="K948" s="18"/>
      <x:c r="L948" s="18"/>
    </x:row>
    <x:row r="949">
      <x:c r="A949"/>
      <x:c r="B949"/>
      <x:c r="C949" s="18"/>
      <x:c r="D949" s="18"/>
      <x:c r="E949" s="18"/>
      <x:c r="F949" s="18"/>
      <x:c r="G949" s="18"/>
      <x:c r="H949" s="18"/>
      <x:c r="I949" s="18"/>
      <x:c r="J949" s="18"/>
      <x:c r="K949" s="18"/>
      <x:c r="L949" s="18"/>
    </x:row>
    <x:row r="950">
      <x:c r="A950"/>
      <x:c r="B950"/>
      <x:c r="C950" s="18"/>
      <x:c r="D950" s="18"/>
      <x:c r="E950" s="18"/>
      <x:c r="F950" s="18"/>
      <x:c r="G950" s="18"/>
      <x:c r="H950" s="18"/>
      <x:c r="I950" s="18"/>
      <x:c r="J950" s="18"/>
      <x:c r="K950" s="18"/>
      <x:c r="L950" s="18"/>
    </x:row>
    <x:row r="951">
      <x:c r="A951"/>
      <x:c r="B951"/>
      <x:c r="C951" s="18"/>
      <x:c r="D951" s="18"/>
      <x:c r="E951" s="18"/>
      <x:c r="F951" s="18"/>
      <x:c r="G951" s="18"/>
      <x:c r="H951" s="18"/>
      <x:c r="I951" s="18"/>
      <x:c r="J951" s="18"/>
      <x:c r="K951" s="18"/>
      <x:c r="L951" s="18"/>
    </x:row>
    <x:row r="952">
      <x:c r="A952"/>
      <x:c r="B952"/>
      <x:c r="C952" s="18"/>
      <x:c r="D952" s="18"/>
      <x:c r="E952" s="18"/>
      <x:c r="F952" s="18"/>
      <x:c r="G952" s="18"/>
      <x:c r="H952" s="18"/>
      <x:c r="I952" s="18"/>
      <x:c r="J952" s="18"/>
      <x:c r="K952" s="18"/>
      <x:c r="L952" s="18"/>
    </x:row>
    <x:row r="953">
      <x:c r="A953"/>
      <x:c r="B953"/>
      <x:c r="C953" s="18"/>
      <x:c r="D953" s="18"/>
      <x:c r="E953" s="18"/>
      <x:c r="F953" s="18"/>
      <x:c r="G953" s="18"/>
      <x:c r="H953" s="18"/>
      <x:c r="I953" s="18"/>
      <x:c r="J953" s="18"/>
      <x:c r="K953" s="18"/>
      <x:c r="L953" s="18"/>
    </x:row>
    <x:row r="954">
      <x:c r="A954"/>
      <x:c r="B954"/>
      <x:c r="C954" s="18"/>
      <x:c r="D954" s="18"/>
      <x:c r="E954" s="18"/>
      <x:c r="F954" s="18"/>
      <x:c r="G954" s="18"/>
      <x:c r="H954" s="18"/>
      <x:c r="I954" s="18"/>
      <x:c r="J954" s="18"/>
      <x:c r="K954" s="18"/>
      <x:c r="L954" s="18"/>
    </x:row>
    <x:row r="955">
      <x:c r="A955"/>
      <x:c r="B955"/>
      <x:c r="C955" s="18"/>
      <x:c r="D955" s="18"/>
      <x:c r="E955" s="18"/>
      <x:c r="F955" s="18"/>
      <x:c r="G955" s="18"/>
      <x:c r="H955" s="18"/>
      <x:c r="I955" s="18"/>
      <x:c r="J955" s="18"/>
      <x:c r="K955" s="18"/>
      <x:c r="L955" s="18"/>
    </x:row>
    <x:row r="956">
      <x:c r="A956"/>
      <x:c r="B956"/>
      <x:c r="C956" s="18"/>
      <x:c r="D956" s="18"/>
      <x:c r="E956" s="18"/>
      <x:c r="F956" s="18"/>
      <x:c r="G956" s="18"/>
      <x:c r="H956" s="18"/>
      <x:c r="I956" s="18"/>
      <x:c r="J956" s="18"/>
      <x:c r="K956" s="18"/>
      <x:c r="L956" s="18"/>
    </x:row>
    <x:row r="957">
      <x:c r="A957"/>
      <x:c r="B957"/>
      <x:c r="C957" s="18"/>
      <x:c r="D957" s="18"/>
      <x:c r="E957" s="18"/>
      <x:c r="F957" s="18"/>
      <x:c r="G957" s="18"/>
      <x:c r="H957" s="18"/>
      <x:c r="I957" s="18"/>
      <x:c r="J957" s="18"/>
      <x:c r="K957" s="18"/>
      <x:c r="L957" s="18"/>
    </x:row>
    <x:row r="958">
      <x:c r="A958"/>
      <x:c r="B958"/>
      <x:c r="C958" s="18"/>
      <x:c r="D958" s="18"/>
      <x:c r="E958" s="18"/>
      <x:c r="F958" s="18"/>
      <x:c r="G958" s="18"/>
      <x:c r="H958" s="18"/>
      <x:c r="I958" s="18"/>
      <x:c r="J958" s="18"/>
      <x:c r="K958" s="18"/>
      <x:c r="L958" s="18"/>
    </x:row>
    <x:row r="959">
      <x:c r="A959"/>
      <x:c r="B959"/>
      <x:c r="C959" s="18"/>
      <x:c r="D959" s="18"/>
      <x:c r="E959" s="18"/>
      <x:c r="F959" s="18"/>
      <x:c r="G959" s="18"/>
      <x:c r="H959" s="18"/>
      <x:c r="I959" s="18"/>
      <x:c r="J959" s="18"/>
      <x:c r="K959" s="18"/>
      <x:c r="L959" s="18"/>
    </x:row>
    <x:row r="960">
      <x:c r="A960"/>
      <x:c r="B960"/>
      <x:c r="C960" s="18"/>
      <x:c r="D960" s="18"/>
      <x:c r="E960" s="18"/>
      <x:c r="F960" s="18"/>
      <x:c r="G960" s="18"/>
      <x:c r="H960" s="18"/>
      <x:c r="I960" s="18"/>
      <x:c r="J960" s="18"/>
      <x:c r="K960" s="18"/>
      <x:c r="L960" s="18"/>
    </x:row>
    <x:row r="961">
      <x:c r="A961"/>
      <x:c r="B961"/>
      <x:c r="C961" s="18"/>
      <x:c r="D961" s="18"/>
      <x:c r="E961" s="18"/>
      <x:c r="F961" s="18"/>
      <x:c r="G961" s="18"/>
      <x:c r="H961" s="18"/>
      <x:c r="I961" s="18"/>
      <x:c r="J961" s="18"/>
      <x:c r="K961" s="18"/>
      <x:c r="L961" s="18"/>
    </x:row>
    <x:row r="962">
      <x:c r="A962"/>
      <x:c r="B962"/>
      <x:c r="C962" s="18"/>
      <x:c r="D962" s="18"/>
      <x:c r="E962" s="18"/>
      <x:c r="F962" s="18"/>
      <x:c r="G962" s="18"/>
      <x:c r="H962" s="18"/>
      <x:c r="I962" s="18"/>
      <x:c r="J962" s="18"/>
      <x:c r="K962" s="18"/>
      <x:c r="L962" s="18"/>
    </x:row>
    <x:row r="963">
      <x:c r="A963"/>
      <x:c r="B963"/>
      <x:c r="C963" s="18"/>
      <x:c r="D963" s="18"/>
      <x:c r="E963" s="18"/>
      <x:c r="F963" s="18"/>
      <x:c r="G963" s="18"/>
      <x:c r="H963" s="18"/>
      <x:c r="I963" s="18"/>
      <x:c r="J963" s="18"/>
      <x:c r="K963" s="18"/>
      <x:c r="L963" s="18"/>
    </x:row>
    <x:row r="964">
      <x:c r="A964"/>
      <x:c r="B964"/>
      <x:c r="C964" s="18"/>
      <x:c r="D964" s="18"/>
      <x:c r="E964" s="18"/>
      <x:c r="F964" s="18"/>
      <x:c r="G964" s="18"/>
      <x:c r="H964" s="18"/>
      <x:c r="I964" s="18"/>
      <x:c r="J964" s="18"/>
      <x:c r="K964" s="18"/>
      <x:c r="L964" s="18"/>
    </x:row>
    <x:row r="965">
      <x:c r="A965"/>
      <x:c r="B965"/>
      <x:c r="C965" s="18"/>
      <x:c r="D965" s="18"/>
      <x:c r="E965" s="18"/>
      <x:c r="F965" s="18"/>
      <x:c r="G965" s="18"/>
      <x:c r="H965" s="18"/>
      <x:c r="I965" s="18"/>
      <x:c r="J965" s="18"/>
      <x:c r="K965" s="18"/>
      <x:c r="L965" s="18"/>
    </x:row>
    <x:row r="966">
      <x:c r="A966" t="n">
        <x:f>9</x:f>
        <x:v>9</x:v>
      </x:c>
      <x:c r="B966" t="n">
        <x:f>ACE_Input!A6</x:f>
        <x:v>1</x:v>
      </x:c>
      <x:c r="C966" s="18" t="n">
        <x:f>MOD(Settings!$B$17*(Settings!$B$15+1000*A966),Settings!$B$18)</x:f>
        <x:v>358745415</x:v>
      </x:c>
      <x:c r="D966" s="18" t="n">
        <x:f>MAX(C966,1)/Settings!$B$18</x:f>
        <x:v>0.16705385184243968</x:v>
      </x:c>
      <x:c r="E966" s="18" t="n">
        <x:f>F966</x:f>
        <x:v>2</x:v>
      </x:c>
      <x:c r="F966" s="18" t="n">
        <x:f>ACE_Input!D6</x:f>
        <x:v>2</x:v>
      </x:c>
      <x:c r="G966" s="18" t="n">
        <x:f>MOD(Settings!$B$17*(Settings!$B$16+1000*A966),Settings!$B$18)</x:f>
        <x:v>1064236047</x:v>
      </x:c>
      <x:c r="H966" s="18" t="n">
        <x:f>MAX(G966,1)/Settings!$B$18</x:f>
        <x:v>0.4955735278760891</x:v>
      </x:c>
      <x:c r="I966" s="18" t="n">
        <x:f>-ACE_Input!W6*LN(H966)</x:f>
        <x:v>2.8081581797893973</x:v>
      </x:c>
      <x:c r="J966" s="18" t="n">
        <x:f>-ACE_Input!X6*LN(H966)</x:f>
        <x:v>8.424474539368191</x:v>
      </x:c>
      <x:c r="K966" s="18" t="n">
        <x:f>ACE_Input!U6</x:f>
        <x:v>300</x:v>
      </x:c>
      <x:c r="L966" s="18" t="n">
        <x:f>K966*ACE_Input!V6</x:f>
        <x:v>75</x:v>
      </x:c>
    </x:row>
    <x:row r="967">
      <x:c r="A967" t="n">
        <x:f>9</x:f>
        <x:v>9</x:v>
      </x:c>
      <x:c r="B967" t="n">
        <x:f>ACE_Input!A7</x:f>
        <x:v>2</x:v>
      </x:c>
      <x:c r="C967" s="18" t="n">
        <x:f>MOD(Settings!$B$17*(C966),Settings!$B$18)</x:f>
        <x:v>1447592776</x:v>
      </x:c>
      <x:c r="D967" s="18" t="n">
        <x:f>MAX(C967,1)/Settings!$B$18</x:f>
        <x:v>0.6740879158834405</x:v>
      </x:c>
      <x:c r="E967" s="18" t="n">
        <x:f>F967-F966</x:f>
        <x:v>5</x:v>
      </x:c>
      <x:c r="F967" s="18" t="n">
        <x:f>ACE_Input!D7</x:f>
        <x:v>7</x:v>
      </x:c>
      <x:c r="G967" s="18" t="n">
        <x:f>MOD(Settings!$B$17*(G966),Settings!$B$18)</x:f>
        <x:v>223946066</x:v>
      </x:c>
      <x:c r="H967" s="18" t="n">
        <x:f>MAX(G967,1)/Settings!$B$18</x:f>
        <x:v>0.1042830134296245</x:v>
      </x:c>
      <x:c r="I967" s="18" t="n">
        <x:f>-ACE_Input!W7*LN(H967)</x:f>
        <x:v>9.04258717140171</x:v>
      </x:c>
      <x:c r="J967" s="18" t="n">
        <x:f>-ACE_Input!X7*LN(H967)</x:f>
        <x:v>27.12776151420513</x:v>
      </x:c>
      <x:c r="K967" s="18" t="n">
        <x:f>ACE_Input!U7</x:f>
        <x:v>300</x:v>
      </x:c>
      <x:c r="L967" s="18" t="n">
        <x:f>K967*ACE_Input!V7</x:f>
        <x:v>75</x:v>
      </x:c>
    </x:row>
    <x:row r="968">
      <x:c r="A968" t="n">
        <x:f>9</x:f>
        <x:v>9</x:v>
      </x:c>
      <x:c r="B968" t="n">
        <x:f>ACE_Input!A8</x:f>
        <x:v>3</x:v>
      </x:c>
      <x:c r="C968" s="18" t="n">
        <x:f>MOD(Settings!$B$17*(C967),Settings!$B$18)</x:f>
        <x:v>849549369</x:v>
      </x:c>
      <x:c r="D968" s="18" t="n">
        <x:f>MAX(C968,1)/Settings!$B$18</x:f>
        <x:v>0.39560225298423424</x:v>
      </x:c>
      <x:c r="E968" s="18" t="n">
        <x:f>F968-F967</x:f>
        <x:v>25</x:v>
      </x:c>
      <x:c r="F968" s="18" t="n">
        <x:f>ACE_Input!D8</x:f>
        <x:v>32</x:v>
      </x:c>
      <x:c r="G968" s="18" t="n">
        <x:f>MOD(Settings!$B$17*(G967),Settings!$B$18)</x:f>
        <x:v>1470181718</x:v>
      </x:c>
      <x:c r="H968" s="18" t="n">
        <x:f>MAX(G968,1)/Settings!$B$18</x:f>
        <x:v>0.6846067116989786</x:v>
      </x:c>
      <x:c r="I968" s="18" t="n">
        <x:f>-ACE_Input!W8*LN(H968)</x:f>
        <x:v>1.515642996434196</x:v>
      </x:c>
      <x:c r="J968" s="18" t="n">
        <x:f>-ACE_Input!X8*LN(H968)</x:f>
        <x:v>4.546928989302588</x:v>
      </x:c>
      <x:c r="K968" s="18" t="n">
        <x:f>ACE_Input!U8</x:f>
        <x:v>300</x:v>
      </x:c>
      <x:c r="L968" s="18" t="n">
        <x:f>K968*ACE_Input!V8</x:f>
        <x:v>75</x:v>
      </x:c>
    </x:row>
    <x:row r="969">
      <x:c r="A969" t="n">
        <x:f>9</x:f>
        <x:v>9</x:v>
      </x:c>
      <x:c r="B969" t="n">
        <x:f>ACE_Input!A9</x:f>
        <x:v>4</x:v>
      </x:c>
      <x:c r="C969" s="18" t="n">
        <x:f>MOD(Settings!$B$17*(C968),Settings!$B$18)</x:f>
        <x:v>1904959527</x:v>
      </x:c>
      <x:c r="D969" s="18" t="n">
        <x:f>MAX(C969,1)/Settings!$B$18</x:f>
        <x:v>0.8870659060250343</x:v>
      </x:c>
      <x:c r="E969" s="18" t="n">
        <x:f>F969-F968</x:f>
        <x:v>5</x:v>
      </x:c>
      <x:c r="F969" s="18" t="n">
        <x:f>ACE_Input!D9</x:f>
        <x:v>37</x:v>
      </x:c>
      <x:c r="G969" s="18" t="n">
        <x:f>MOD(Settings!$B$17*(G968),Settings!$B$18)</x:f>
        <x:v>397292044</x:v>
      </x:c>
      <x:c r="H969" s="18" t="n">
        <x:f>MAX(G969,1)/Settings!$B$18</x:f>
        <x:v>0.18500352473231196</x:v>
      </x:c>
      <x:c r="I969" s="18" t="n">
        <x:f>-ACE_Input!W9*LN(H969)</x:f>
        <x:v>6.749521605912877</x:v>
      </x:c>
      <x:c r="J969" s="18" t="n">
        <x:f>-ACE_Input!X9*LN(H969)</x:f>
        <x:v>20.248564817738632</x:v>
      </x:c>
      <x:c r="K969" s="18" t="n">
        <x:f>ACE_Input!U9</x:f>
        <x:v>300</x:v>
      </x:c>
      <x:c r="L969" s="18" t="n">
        <x:f>K969*ACE_Input!V9</x:f>
        <x:v>75</x:v>
      </x:c>
    </x:row>
    <x:row r="970">
      <x:c r="A970" t="n">
        <x:f>9</x:f>
        <x:v>9</x:v>
      </x:c>
      <x:c r="B970" t="n">
        <x:f>ACE_Input!A10</x:f>
        <x:v>5</x:v>
      </x:c>
      <x:c r="C970" s="18" t="n">
        <x:f>MOD(Settings!$B$17*(C969),Settings!$B$18)</x:f>
        <x:v>1968560813</x:v>
      </x:c>
      <x:c r="D970" s="18" t="n">
        <x:f>MAX(C970,1)/Settings!$B$18</x:f>
        <x:v>0.9166825627520133</x:v>
      </x:c>
      <x:c r="E970" s="18" t="n">
        <x:f>F970-F969</x:f>
        <x:v>5</x:v>
      </x:c>
      <x:c r="F970" s="18" t="n">
        <x:f>ACE_Input!D10</x:f>
        <x:v>42</x:v>
      </x:c>
      <x:c r="G970" s="18" t="n">
        <x:f>MOD(Settings!$B$17*(G969),Settings!$B$18)</x:f>
        <x:v>760724985</x:v>
      </x:c>
      <x:c r="H970" s="18" t="n">
        <x:f>MAX(G970,1)/Settings!$B$18</x:f>
        <x:v>0.3542401759672166</x:v>
      </x:c>
      <x:c r="I970" s="18" t="n">
        <x:f>-ACE_Input!W10*LN(H970)</x:f>
        <x:v>4.1511205308649295</x:v>
      </x:c>
      <x:c r="J970" s="18" t="n">
        <x:f>-ACE_Input!X10*LN(H970)</x:f>
        <x:v>12.453361592594788</x:v>
      </x:c>
      <x:c r="K970" s="18" t="n">
        <x:f>ACE_Input!U10</x:f>
        <x:v>300</x:v>
      </x:c>
      <x:c r="L970" s="18" t="n">
        <x:f>K970*ACE_Input!V10</x:f>
        <x:v>75</x:v>
      </x:c>
    </x:row>
    <x:row r="971">
      <x:c r="A971" t="n">
        <x:f>9</x:f>
        <x:v>9</x:v>
      </x:c>
      <x:c r="B971" t="n">
        <x:f>ACE_Input!A11</x:f>
        <x:v>6</x:v>
      </x:c>
      <x:c r="C971" s="18" t="n">
        <x:f>MOD(Settings!$B$17*(C970),Settings!$B$18)</x:f>
        <x:v>1468518409</x:v>
      </x:c>
      <x:c r="D971" s="18" t="n">
        <x:f>MAX(C971,1)/Settings!$B$18</x:f>
        <x:v>0.6838321730884873</x:v>
      </x:c>
      <x:c r="E971" s="18" t="n">
        <x:f>F971-F970</x:f>
        <x:v>5</x:v>
      </x:c>
      <x:c r="F971" s="18" t="n">
        <x:f>ACE_Input!D11</x:f>
        <x:v>47</x:v>
      </x:c>
      <x:c r="G971" s="18" t="n">
        <x:f>MOD(Settings!$B$17*(G970),Settings!$B$18)</x:f>
        <x:v>1534672304</x:v>
      </x:c>
      <x:c r="H971" s="18" t="n">
        <x:f>MAX(G971,1)/Settings!$B$18</x:f>
        <x:v>0.7146374810089532</x:v>
      </x:c>
      <x:c r="I971" s="18" t="n">
        <x:f>-ACE_Input!W11*LN(H971)</x:f>
        <x:v>1.3439195377356439</x:v>
      </x:c>
      <x:c r="J971" s="18" t="n">
        <x:f>-ACE_Input!X11*LN(H971)</x:f>
        <x:v>4.031758613206931</x:v>
      </x:c>
      <x:c r="K971" s="18" t="n">
        <x:f>ACE_Input!U11</x:f>
        <x:v>300</x:v>
      </x:c>
      <x:c r="L971" s="18" t="n">
        <x:f>K971*ACE_Input!V11</x:f>
        <x:v>75</x:v>
      </x:c>
    </x:row>
    <x:row r="972">
      <x:c r="A972" t="n">
        <x:f>9</x:f>
        <x:v>9</x:v>
      </x:c>
      <x:c r="B972" t="n">
        <x:f>ACE_Input!A12</x:f>
        <x:v>7</x:v>
      </x:c>
      <x:c r="C972" s="18" t="n">
        <x:f>MOD(Settings!$B$17*(C971),Settings!$B$18)</x:f>
        <x:v>359345092</x:v>
      </x:c>
      <x:c r="D972" s="18" t="n">
        <x:f>MAX(C972,1)/Settings!$B$18</x:f>
        <x:v>0.16733309820635855</x:v>
      </x:c>
      <x:c r="E972" s="18" t="n">
        <x:f>F972-F971</x:f>
        <x:v>5</x:v>
      </x:c>
      <x:c r="F972" s="18" t="n">
        <x:f>ACE_Input!D12</x:f>
        <x:v>52</x:v>
      </x:c>
      <x:c r="G972" s="18" t="n">
        <x:f>MOD(Settings!$B$17*(G971),Settings!$B$18)</x:f>
        <x:v>1958812858</x:v>
      </x:c>
      <x:c r="H972" s="18" t="n">
        <x:f>MAX(G972,1)/Settings!$B$18</x:f>
        <x:v>0.9121433174759817</x:v>
      </x:c>
      <x:c r="I972" s="18" t="n">
        <x:f>-ACE_Input!W12*LN(H972)</x:f>
        <x:v>0.3678326195950307</x:v>
      </x:c>
      <x:c r="J972" s="18" t="n">
        <x:f>-ACE_Input!X12*LN(H972)</x:f>
        <x:v>1.103497858785092</x:v>
      </x:c>
      <x:c r="K972" s="18" t="n">
        <x:f>ACE_Input!U12</x:f>
        <x:v>300</x:v>
      </x:c>
      <x:c r="L972" s="18" t="n">
        <x:f>K972*ACE_Input!V12</x:f>
        <x:v>75</x:v>
      </x:c>
    </x:row>
    <x:row r="973">
      <x:c r="A973" t="n">
        <x:f>9</x:f>
        <x:v>9</x:v>
      </x:c>
      <x:c r="B973" t="n">
        <x:f>ACE_Input!A13</x:f>
        <x:v>8</x:v>
      </x:c>
      <x:c r="C973" s="18" t="n">
        <x:f>MOD(Settings!$B$17*(C972),Settings!$B$18)</x:f>
        <x:v>788945880</x:v>
      </x:c>
      <x:c r="D973" s="18" t="n">
        <x:f>MAX(C973,1)/Settings!$B$18</x:f>
        <x:v>0.36738155426801256</x:v>
      </x:c>
      <x:c r="E973" s="18" t="n">
        <x:f>F973-F972</x:f>
        <x:v>5</x:v>
      </x:c>
      <x:c r="F973" s="18" t="n">
        <x:f>ACE_Input!D13</x:f>
        <x:v>57</x:v>
      </x:c>
      <x:c r="G973" s="18" t="n">
        <x:f>MOD(Settings!$B$17*(G972),Settings!$B$18)</x:f>
        <x:v>843395896</x:v>
      </x:c>
      <x:c r="H973" s="18" t="n">
        <x:f>MAX(G973,1)/Settings!$B$18</x:f>
        <x:v>0.3927368188243065</x:v>
      </x:c>
      <x:c r="I973" s="18" t="n">
        <x:f>-ACE_Input!W13*LN(H973)</x:f>
        <x:v>3.7384622545849817</x:v>
      </x:c>
      <x:c r="J973" s="18" t="n">
        <x:f>-ACE_Input!X13*LN(H973)</x:f>
        <x:v>11.215386763754946</x:v>
      </x:c>
      <x:c r="K973" s="18" t="n">
        <x:f>ACE_Input!U13</x:f>
        <x:v>300</x:v>
      </x:c>
      <x:c r="L973" s="18" t="n">
        <x:f>K973*ACE_Input!V13</x:f>
        <x:v>75</x:v>
      </x:c>
    </x:row>
    <x:row r="974">
      <x:c r="A974" t="n">
        <x:f>9</x:f>
        <x:v>9</x:v>
      </x:c>
      <x:c r="B974" t="n">
        <x:f>ACE_Input!A14</x:f>
        <x:v>9</x:v>
      </x:c>
      <x:c r="C974" s="18" t="n">
        <x:f>MOD(Settings!$B$17*(C973),Settings!$B$18)</x:f>
        <x:v>1249368582</x:v>
      </x:c>
      <x:c r="D974" s="18" t="n">
        <x:f>MAX(C974,1)/Settings!$B$18</x:f>
        <x:v>0.5817825824868784</x:v>
      </x:c>
      <x:c r="E974" s="18" t="n">
        <x:f>F974-F973</x:f>
        <x:v>115</x:v>
      </x:c>
      <x:c r="F974" s="18" t="n">
        <x:f>ACE_Input!D14</x:f>
        <x:v>172</x:v>
      </x:c>
      <x:c r="G974" s="18" t="n">
        <x:f>MOD(Settings!$B$17*(G973),Settings!$B$18)</x:f>
        <x:v>1562753872</x:v>
      </x:c>
      <x:c r="H974" s="18" t="n">
        <x:f>MAX(G974,1)/Settings!$B$18</x:f>
        <x:v>0.7277139801195422</x:v>
      </x:c>
      <x:c r="I974" s="18" t="n">
        <x:f>-ACE_Input!W14*LN(H974)</x:f>
        <x:v>1.271388769743785</x:v>
      </x:c>
      <x:c r="J974" s="18" t="n">
        <x:f>-ACE_Input!X14*LN(H974)</x:f>
        <x:v>3.8141663092313545</x:v>
      </x:c>
      <x:c r="K974" s="18" t="n">
        <x:f>ACE_Input!U14</x:f>
        <x:v>300</x:v>
      </x:c>
      <x:c r="L974" s="18" t="n">
        <x:f>K974*ACE_Input!V14</x:f>
        <x:v>75</x:v>
      </x:c>
    </x:row>
    <x:row r="975">
      <x:c r="A975" t="n">
        <x:f>9</x:f>
        <x:v>9</x:v>
      </x:c>
      <x:c r="B975" t="n">
        <x:f>ACE_Input!A15</x:f>
        <x:v>10</x:v>
      </x:c>
      <x:c r="C975" s="18" t="n">
        <x:f>MOD(Settings!$B$17*(C974),Settings!$B$18)</x:f>
        <x:v>42657308</x:v>
      </x:c>
      <x:c r="D975" s="18" t="n">
        <x:f>MAX(C975,1)/Settings!$B$18</x:f>
        <x:v>0.019863856965612554</x:v>
      </x:c>
      <x:c r="E975" s="18" t="n">
        <x:f>F975-F974</x:f>
        <x:v>5</x:v>
      </x:c>
      <x:c r="F975" s="18" t="n">
        <x:f>ACE_Input!D15</x:f>
        <x:v>177</x:v>
      </x:c>
      <x:c r="G975" s="18" t="n">
        <x:f>MOD(Settings!$B$17*(G974),Settings!$B$18)</x:f>
        <x:v>1479323894</x:v>
      </x:c>
      <x:c r="H975" s="18" t="n">
        <x:f>MAX(G975,1)/Settings!$B$18</x:f>
        <x:v>0.6888638691459148</x:v>
      </x:c>
      <x:c r="I975" s="18" t="n">
        <x:f>-ACE_Input!W15*LN(H975)</x:f>
        <x:v>1.490846419705841</x:v>
      </x:c>
      <x:c r="J975" s="18" t="n">
        <x:f>-ACE_Input!X15*LN(H975)</x:f>
        <x:v>4.472539259117523</x:v>
      </x:c>
      <x:c r="K975" s="18" t="n">
        <x:f>ACE_Input!U15</x:f>
        <x:v>300</x:v>
      </x:c>
      <x:c r="L975" s="18" t="n">
        <x:f>K975*ACE_Input!V15</x:f>
        <x:v>75</x:v>
      </x:c>
    </x:row>
    <x:row r="976">
      <x:c r="A976" t="n">
        <x:f>9</x:f>
        <x:v>9</x:v>
      </x:c>
      <x:c r="B976" t="n">
        <x:f>ACE_Input!A16</x:f>
        <x:v>11</x:v>
      </x:c>
      <x:c r="C976" s="18" t="n">
        <x:f>MOD(Settings!$B$17*(C975),Settings!$B$18)</x:f>
        <x:v>1829321105</x:v>
      </x:c>
      <x:c r="D976" s="18" t="n">
        <x:f>MAX(C976,1)/Settings!$B$18</x:f>
        <x:v>0.8518440210501869</x:v>
      </x:c>
      <x:c r="E976" s="18" t="n">
        <x:f>F976-F975</x:f>
        <x:v>5</x:v>
      </x:c>
      <x:c r="F976" s="18" t="n">
        <x:f>ACE_Input!D16</x:f>
        <x:v>182</x:v>
      </x:c>
      <x:c r="G976" s="18" t="n">
        <x:f>MOD(Settings!$B$17*(G975),Settings!$B$18)</x:f>
        <x:v>1578505139</x:v>
      </x:c>
      <x:c r="H976" s="18" t="n">
        <x:f>MAX(G976,1)/Settings!$B$18</x:f>
        <x:v>0.7350487353909056</x:v>
      </x:c>
      <x:c r="I976" s="18" t="n">
        <x:f>-ACE_Input!W16*LN(H976)</x:f>
        <x:v>1.231273901252784</x:v>
      </x:c>
      <x:c r="J976" s="18" t="n">
        <x:f>-ACE_Input!X16*LN(H976)</x:f>
        <x:v>3.693821703758352</x:v>
      </x:c>
      <x:c r="K976" s="18" t="n">
        <x:f>ACE_Input!U16</x:f>
        <x:v>300</x:v>
      </x:c>
      <x:c r="L976" s="18" t="n">
        <x:f>K976*ACE_Input!V16</x:f>
        <x:v>75</x:v>
      </x:c>
    </x:row>
    <x:row r="977">
      <x:c r="A977" t="n">
        <x:f>9</x:f>
        <x:v>9</x:v>
      </x:c>
      <x:c r="B977" t="n">
        <x:f>ACE_Input!A17</x:f>
        <x:v>12</x:v>
      </x:c>
      <x:c r="C977" s="18" t="n">
        <x:f>MOD(Settings!$B$17*(C976),Settings!$B$18)</x:f>
        <x:v>2023921283</x:v>
      </x:c>
      <x:c r="D977" s="18" t="n">
        <x:f>MAX(C977,1)/Settings!$B$18</x:f>
        <x:v>0.9424617904901792</x:v>
      </x:c>
      <x:c r="E977" s="18" t="n">
        <x:f>F977-F976</x:f>
        <x:v>5</x:v>
      </x:c>
      <x:c r="F977" s="18" t="n">
        <x:f>ACE_Input!D17</x:f>
        <x:v>187</x:v>
      </x:c>
      <x:c r="G977" s="18" t="n">
        <x:f>MOD(Settings!$B$17*(G976),Settings!$B$18)</x:f>
        <x:v>2070379782</x:v>
      </x:c>
      <x:c r="H977" s="18" t="n">
        <x:f>MAX(G977,1)/Settings!$B$18</x:f>
        <x:v>0.9640957149509787</x:v>
      </x:c>
      <x:c r="I977" s="18" t="n">
        <x:f>-ACE_Input!W17*LN(H977)</x:f>
        <x:v>0.14625879972887745</x:v>
      </x:c>
      <x:c r="J977" s="18" t="n">
        <x:f>-ACE_Input!X17*LN(H977)</x:f>
        <x:v>0.43877639918663236</x:v>
      </x:c>
      <x:c r="K977" s="18" t="n">
        <x:f>ACE_Input!U17</x:f>
        <x:v>300</x:v>
      </x:c>
      <x:c r="L977" s="18" t="n">
        <x:f>K977*ACE_Input!V17</x:f>
        <x:v>75</x:v>
      </x:c>
    </x:row>
    <x:row r="978">
      <x:c r="A978" t="n">
        <x:f>9</x:f>
        <x:v>9</x:v>
      </x:c>
      <x:c r="B978" t="n">
        <x:f>ACE_Input!A18</x:f>
        <x:v>13</x:v>
      </x:c>
      <x:c r="C978" s="18" t="n">
        <x:f>MOD(Settings!$B$17*(C977),Settings!$B$18)</x:f>
        <x:v>2051518548</x:v>
      </x:c>
      <x:c r="D978" s="18" t="n">
        <x:f>MAX(C978,1)/Settings!$B$18</x:f>
        <x:v>0.9553127684422362</x:v>
      </x:c>
      <x:c r="E978" s="18" t="n">
        <x:f>F978-F977</x:f>
        <x:v>5</x:v>
      </x:c>
      <x:c r="F978" s="18" t="n">
        <x:f>ACE_Input!D18</x:f>
        <x:v>192</x:v>
      </x:c>
      <x:c r="G978" s="18" t="n">
        <x:f>MOD(Settings!$B$17*(G977),Settings!$B$18)</x:f>
        <x:v>1195463733</x:v>
      </x:c>
      <x:c r="H978" s="18" t="n">
        <x:f>MAX(G978,1)/Settings!$B$18</x:f>
        <x:v>0.5566811810977204</x:v>
      </x:c>
      <x:c r="I978" s="18" t="n">
        <x:f>-ACE_Input!W18*LN(H978)</x:f>
        <x:v>2.3430503550044888</x:v>
      </x:c>
      <x:c r="J978" s="18" t="n">
        <x:f>-ACE_Input!X18*LN(H978)</x:f>
        <x:v>7.029151065013466</x:v>
      </x:c>
      <x:c r="K978" s="18" t="n">
        <x:f>ACE_Input!U18</x:f>
        <x:v>300</x:v>
      </x:c>
      <x:c r="L978" s="18" t="n">
        <x:f>K978*ACE_Input!V18</x:f>
        <x:v>75</x:v>
      </x:c>
    </x:row>
    <x:row r="979">
      <x:c r="A979" t="n">
        <x:f>9</x:f>
        <x:v>9</x:v>
      </x:c>
      <x:c r="B979" t="n">
        <x:f>ACE_Input!A19</x:f>
        <x:v>14</x:v>
      </x:c>
      <x:c r="C979" s="18" t="n">
        <x:f>MOD(Settings!$B$17*(C978),Settings!$B$18)</x:f>
        <x:v>2022283651</x:v>
      </x:c>
      <x:c r="D979" s="18" t="n">
        <x:f>MAX(C979,1)/Settings!$B$18</x:f>
        <x:v>0.9416992086645678</x:v>
      </x:c>
      <x:c r="E979" s="18" t="n">
        <x:f>F979-F978</x:f>
        <x:v>5</x:v>
      </x:c>
      <x:c r="F979" s="18" t="n">
        <x:f>ACE_Input!D19</x:f>
        <x:v>197</x:v>
      </x:c>
      <x:c r="G979" s="18" t="n">
        <x:f>MOD(Settings!$B$17*(G978),Settings!$B$18)</x:f>
        <x:v>301959199</x:v>
      </x:c>
      <x:c r="H979" s="18" t="n">
        <x:f>MAX(G979,1)/Settings!$B$18</x:f>
        <x:v>0.14061070938623077</x:v>
      </x:c>
      <x:c r="I979" s="18" t="n">
        <x:f>-ACE_Input!W19*LN(H979)</x:f>
        <x:v>7.847040533318765</x:v>
      </x:c>
      <x:c r="J979" s="18" t="n">
        <x:f>-ACE_Input!X19*LN(H979)</x:f>
        <x:v>23.541121599956295</x:v>
      </x:c>
      <x:c r="K979" s="18" t="n">
        <x:f>ACE_Input!U19</x:f>
        <x:v>300</x:v>
      </x:c>
      <x:c r="L979" s="18" t="n">
        <x:f>K979*ACE_Input!V19</x:f>
        <x:v>75</x:v>
      </x:c>
    </x:row>
    <x:row r="980">
      <x:c r="A980" t="n">
        <x:f>9</x:f>
        <x:v>9</x:v>
      </x:c>
      <x:c r="B980" t="n">
        <x:f>ACE_Input!A20</x:f>
        <x:v>15</x:v>
      </x:c>
      <x:c r="C980" s="18" t="n">
        <x:f>MOD(Settings!$B$17*(C979),Settings!$B$18)</x:f>
        <x:v>297641288</x:v>
      </x:c>
      <x:c r="D980" s="18" t="n">
        <x:f>MAX(C980,1)/Settings!$B$18</x:f>
        <x:v>0.13860002539055424</x:v>
      </x:c>
      <x:c r="E980" s="18" t="n">
        <x:f>F980-F979</x:f>
        <x:v>5</x:v>
      </x:c>
      <x:c r="F980" s="18" t="n">
        <x:f>ACE_Input!D20</x:f>
        <x:v>202</x:v>
      </x:c>
      <x:c r="G980" s="18" t="n">
        <x:f>MOD(Settings!$B$17*(G979),Settings!$B$18)</x:f>
        <x:v>524399732</x:v>
      </x:c>
      <x:c r="H980" s="18" t="n">
        <x:f>MAX(G980,1)/Settings!$B$18</x:f>
        <x:v>0.24419265438066454</x:v>
      </x:c>
      <x:c r="I980" s="18" t="n">
        <x:f>-ACE_Input!W20*LN(H980)</x:f>
        <x:v>5.639191192396857</x:v>
      </x:c>
      <x:c r="J980" s="18" t="n">
        <x:f>-ACE_Input!X20*LN(H980)</x:f>
        <x:v>16.91757357719057</x:v>
      </x:c>
      <x:c r="K980" s="18" t="n">
        <x:f>ACE_Input!U20</x:f>
        <x:v>300</x:v>
      </x:c>
      <x:c r="L980" s="18" t="n">
        <x:f>K980*ACE_Input!V20</x:f>
        <x:v>75</x:v>
      </x:c>
    </x:row>
    <x:row r="981">
      <x:c r="A981" t="n">
        <x:f>9</x:f>
        <x:v>9</x:v>
      </x:c>
      <x:c r="B981" t="n">
        <x:f>ACE_Input!A21</x:f>
        <x:v>16</x:v>
      </x:c>
      <x:c r="C981" s="18" t="n">
        <x:f>MOD(Settings!$B$17*(C980),Settings!$B$18)</x:f>
        <x:v>967713553</x:v>
      </x:c>
      <x:c r="D981" s="18" t="n">
        <x:f>MAX(C981,1)/Settings!$B$18</x:f>
        <x:v>0.4506267390449656</x:v>
      </x:c>
      <x:c r="E981" s="18" t="n">
        <x:f>F981-F980</x:f>
        <x:v>5</x:v>
      </x:c>
      <x:c r="F981" s="18" t="n">
        <x:f>ACE_Input!D21</x:f>
        <x:v>207</x:v>
      </x:c>
      <x:c r="G981" s="18" t="n">
        <x:f>MOD(Settings!$B$17*(G980),Settings!$B$18)</x:f>
        <x:v>313408436</x:v>
      </x:c>
      <x:c r="H981" s="18" t="n">
        <x:f>MAX(G981,1)/Settings!$B$18</x:f>
        <x:v>0.14594217582882482</x:v>
      </x:c>
      <x:c r="I981" s="18" t="n">
        <x:f>-ACE_Input!W21*LN(H981)</x:f>
        <x:v>7.698179166766532</x:v>
      </x:c>
      <x:c r="J981" s="18" t="n">
        <x:f>-ACE_Input!X21*LN(H981)</x:f>
        <x:v>23.094537500299595</x:v>
      </x:c>
      <x:c r="K981" s="18" t="n">
        <x:f>ACE_Input!U21</x:f>
        <x:v>300</x:v>
      </x:c>
      <x:c r="L981" s="18" t="n">
        <x:f>K981*ACE_Input!V21</x:f>
        <x:v>75</x:v>
      </x:c>
    </x:row>
    <x:row r="982">
      <x:c r="A982" t="n">
        <x:f>9</x:f>
        <x:v>9</x:v>
      </x:c>
      <x:c r="B982" t="n">
        <x:f>ACE_Input!A22</x:f>
        <x:v>17</x:v>
      </x:c>
      <x:c r="C982" s="18" t="n">
        <x:f>MOD(Settings!$B$17*(C981),Settings!$B$18)</x:f>
        <x:v>1468026540</x:v>
      </x:c>
      <x:c r="D982" s="18" t="n">
        <x:f>MAX(C982,1)/Settings!$B$18</x:f>
        <x:v>0.6836031287366539</x:v>
      </x:c>
      <x:c r="E982" s="18" t="n">
        <x:f>F982-F981</x:f>
        <x:v>5</x:v>
      </x:c>
      <x:c r="F982" s="18" t="n">
        <x:f>ACE_Input!D22</x:f>
        <x:v>212</x:v>
      </x:c>
      <x:c r="G982" s="18" t="n">
        <x:f>MOD(Settings!$B$17*(G981),Settings!$B$18)</x:f>
        <x:v>1825681408</x:v>
      </x:c>
      <x:c r="H982" s="18" t="n">
        <x:f>MAX(G982,1)/Settings!$B$18</x:f>
        <x:v>0.8501491550589675</x:v>
      </x:c>
      <x:c r="I982" s="18" t="n">
        <x:f>-ACE_Input!W22*LN(H982)</x:f>
        <x:v>0.6493738734080814</x:v>
      </x:c>
      <x:c r="J982" s="18" t="n">
        <x:f>-ACE_Input!X22*LN(H982)</x:f>
        <x:v>1.9481216202242442</x:v>
      </x:c>
      <x:c r="K982" s="18" t="n">
        <x:f>ACE_Input!U22</x:f>
        <x:v>300</x:v>
      </x:c>
      <x:c r="L982" s="18" t="n">
        <x:f>K982*ACE_Input!V22</x:f>
        <x:v>75</x:v>
      </x:c>
    </x:row>
    <x:row r="983">
      <x:c r="A983" t="n">
        <x:f>9</x:f>
        <x:v>9</x:v>
      </x:c>
      <x:c r="B983" t="n">
        <x:f>ACE_Input!A23</x:f>
        <x:v>18</x:v>
      </x:c>
      <x:c r="C983" s="18" t="n">
        <x:f>MOD(Settings!$B$17*(C982),Settings!$B$18)</x:f>
        <x:v>682437397</x:v>
      </x:c>
      <x:c r="D983" s="18" t="n">
        <x:f>MAX(C983,1)/Settings!$B$18</x:f>
        <x:v>0.31778467694194273</x:v>
      </x:c>
      <x:c r="E983" s="18" t="n">
        <x:f>F983-F982</x:f>
        <x:v>5</x:v>
      </x:c>
      <x:c r="F983" s="18" t="n">
        <x:f>ACE_Input!D23</x:f>
        <x:v>217</x:v>
      </x:c>
      <x:c r="G983" s="18" t="n">
        <x:f>MOD(Settings!$B$17*(G982),Settings!$B$18)</x:f>
        <x:v>981075920</x:v>
      </x:c>
      <x:c r="H983" s="18" t="n">
        <x:f>MAX(G983,1)/Settings!$B$18</x:f>
        <x:v>0.45684907606656155</x:v>
      </x:c>
      <x:c r="I983" s="18" t="n">
        <x:f>-ACE_Input!W23*LN(H983)</x:f>
        <x:v>3.1336087677581963</x:v>
      </x:c>
      <x:c r="J983" s="18" t="n">
        <x:f>-ACE_Input!X23*LN(H983)</x:f>
        <x:v>9.400826303274588</x:v>
      </x:c>
      <x:c r="K983" s="18" t="n">
        <x:f>ACE_Input!U23</x:f>
        <x:v>300</x:v>
      </x:c>
      <x:c r="L983" s="18" t="n">
        <x:f>K983*ACE_Input!V23</x:f>
        <x:v>75</x:v>
      </x:c>
    </x:row>
    <x:row r="984">
      <x:c r="A984" t="n">
        <x:f>9</x:f>
        <x:v>9</x:v>
      </x:c>
      <x:c r="B984" t="n">
        <x:f>ACE_Input!A24</x:f>
        <x:v>19</x:v>
      </x:c>
      <x:c r="C984" s="18" t="n">
        <x:f>MOD(Settings!$B$17*(C983),Settings!$B$18)</x:f>
        <x:v>15172752</x:v>
      </x:c>
      <x:c r="D984" s="18" t="n">
        <x:f>MAX(C984,1)/Settings!$B$18</x:f>
        <x:v>0.007065363231611142</x:v>
      </x:c>
      <x:c r="E984" s="18" t="n">
        <x:f>F984-F983</x:f>
        <x:v>5</x:v>
      </x:c>
      <x:c r="F984" s="18" t="n">
        <x:f>ACE_Input!D24</x:f>
        <x:v>222</x:v>
      </x:c>
      <x:c r="G984" s="18" t="n">
        <x:f>MOD(Settings!$B$17*(G983),Settings!$B$18)</x:f>
        <x:v>563545774</x:v>
      </x:c>
      <x:c r="H984" s="18" t="n">
        <x:f>MAX(G984,1)/Settings!$B$18</x:f>
        <x:v>0.2624214506998758</x:v>
      </x:c>
      <x:c r="I984" s="18" t="n">
        <x:f>-ACE_Input!W24*LN(H984)</x:f>
        <x:v>5.35121390863743</x:v>
      </x:c>
      <x:c r="J984" s="18" t="n">
        <x:f>-ACE_Input!X24*LN(H984)</x:f>
        <x:v>16.05364172591229</x:v>
      </x:c>
      <x:c r="K984" s="18" t="n">
        <x:f>ACE_Input!U24</x:f>
        <x:v>300</x:v>
      </x:c>
      <x:c r="L984" s="18" t="n">
        <x:f>K984*ACE_Input!V24</x:f>
        <x:v>75</x:v>
      </x:c>
    </x:row>
    <x:row r="985">
      <x:c r="A985" t="n">
        <x:f>9</x:f>
        <x:v>9</x:v>
      </x:c>
      <x:c r="B985" t="n">
        <x:f>ACE_Input!A25</x:f>
        <x:v>20</x:v>
      </x:c>
      <x:c r="C985" s="18" t="n">
        <x:f>MOD(Settings!$B$17*(C984),Settings!$B$18)</x:f>
        <x:v>1605372518</x:v>
      </x:c>
      <x:c r="D985" s="18" t="n">
        <x:f>MAX(C985,1)/Settings!$B$18</x:f>
        <x:v>0.7475598336884565</x:v>
      </x:c>
      <x:c r="E985" s="18" t="n">
        <x:f>F985-F984</x:f>
        <x:v>5</x:v>
      </x:c>
      <x:c r="F985" s="18" t="n">
        <x:f>ACE_Input!D25</x:f>
        <x:v>227</x:v>
      </x:c>
      <x:c r="G985" s="18" t="n">
        <x:f>MOD(Settings!$B$17*(G984),Settings!$B$18)</x:f>
        <x:v>1110940348</x:v>
      </x:c>
      <x:c r="H985" s="18" t="n">
        <x:f>MAX(G985,1)/Settings!$B$18</x:f>
        <x:v>0.5173219128126846</x:v>
      </x:c>
      <x:c r="I985" s="18" t="n">
        <x:f>-ACE_Input!W25*LN(H985)</x:f>
        <x:v>2.6363597715977294</x:v>
      </x:c>
      <x:c r="J985" s="18" t="n">
        <x:f>-ACE_Input!X25*LN(H985)</x:f>
        <x:v>7.909079314793188</x:v>
      </x:c>
      <x:c r="K985" s="18" t="n">
        <x:f>ACE_Input!U25</x:f>
        <x:v>300</x:v>
      </x:c>
      <x:c r="L985" s="18" t="n">
        <x:f>K985*ACE_Input!V25</x:f>
        <x:v>75</x:v>
      </x:c>
    </x:row>
    <x:row r="986">
      <x:c r="A986" t="n">
        <x:f>9</x:f>
        <x:v>9</x:v>
      </x:c>
      <x:c r="B986" t="n">
        <x:f>ACE_Input!A26</x:f>
        <x:v>21</x:v>
      </x:c>
      <x:c r="C986" s="18" t="n">
        <x:f>MOD(Settings!$B$17*(C985),Settings!$B$18)</x:f>
        <x:v>511369118</x:v>
      </x:c>
      <x:c r="D986" s="18" t="n">
        <x:f>MAX(C986,1)/Settings!$B$18</x:f>
        <x:v>0.23812480188818871</x:v>
      </x:c>
      <x:c r="E986" s="18" t="n">
        <x:f>F986-F985</x:f>
        <x:v>5</x:v>
      </x:c>
      <x:c r="F986" s="18" t="n">
        <x:f>ACE_Input!D26</x:f>
        <x:v>232</x:v>
      </x:c>
      <x:c r="G986" s="18" t="n">
        <x:f>MOD(Settings!$B$17*(G985),Settings!$B$18)</x:f>
        <x:v>1351601818</x:v>
      </x:c>
      <x:c r="H986" s="18" t="n">
        <x:f>MAX(G986,1)/Settings!$B$18</x:f>
        <x:v>0.6293886427904426</x:v>
      </x:c>
      <x:c r="I986" s="18" t="n">
        <x:f>-ACE_Input!W26*LN(H986)</x:f>
        <x:v>1.8520253560665292</x:v>
      </x:c>
      <x:c r="J986" s="18" t="n">
        <x:f>-ACE_Input!X26*LN(H986)</x:f>
        <x:v>5.556076068199587</x:v>
      </x:c>
      <x:c r="K986" s="18" t="n">
        <x:f>ACE_Input!U26</x:f>
        <x:v>300</x:v>
      </x:c>
      <x:c r="L986" s="18" t="n">
        <x:f>K986*ACE_Input!V26</x:f>
        <x:v>75</x:v>
      </x:c>
    </x:row>
    <x:row r="987">
      <x:c r="A987" t="n">
        <x:f>9</x:f>
        <x:v>9</x:v>
      </x:c>
      <x:c r="B987" t="n">
        <x:f>ACE_Input!A27</x:f>
        <x:v>22</x:v>
      </x:c>
      <x:c r="C987" s="18" t="n">
        <x:f>MOD(Settings!$B$17*(C986),Settings!$B$18)</x:f>
        <x:v>351210932</x:v>
      </x:c>
      <x:c r="D987" s="18" t="n">
        <x:f>MAX(C987,1)/Settings!$B$18</x:f>
        <x:v>0.1635453347878276</x:v>
      </x:c>
      <x:c r="E987" s="18" t="n">
        <x:f>F987-F986</x:f>
        <x:v>5</x:v>
      </x:c>
      <x:c r="F987" s="18" t="n">
        <x:f>ACE_Input!D27</x:f>
        <x:v>237</x:v>
      </x:c>
      <x:c r="G987" s="18" t="n">
        <x:f>MOD(Settings!$B$17*(G986),Settings!$B$18)</x:f>
        <x:v>289737160</x:v>
      </x:c>
      <x:c r="H987" s="18" t="n">
        <x:f>MAX(G987,1)/Settings!$B$18</x:f>
        <x:v>0.13491937896931516</x:v>
      </x:c>
      <x:c r="I987" s="18" t="n">
        <x:f>-ACE_Input!W27*LN(H987)</x:f>
        <x:v>8.012311487017014</x:v>
      </x:c>
      <x:c r="J987" s="18" t="n">
        <x:f>-ACE_Input!X27*LN(H987)</x:f>
        <x:v>24.03693446105104</x:v>
      </x:c>
      <x:c r="K987" s="18" t="n">
        <x:f>ACE_Input!U27</x:f>
        <x:v>300</x:v>
      </x:c>
      <x:c r="L987" s="18" t="n">
        <x:f>K987*ACE_Input!V27</x:f>
        <x:v>75</x:v>
      </x:c>
    </x:row>
    <x:row r="988">
      <x:c r="A988" t="n">
        <x:f>9</x:f>
        <x:v>9</x:v>
      </x:c>
      <x:c r="B988" t="n">
        <x:f>ACE_Input!A28</x:f>
        <x:v>23</x:v>
      </x:c>
      <x:c r="C988" s="18" t="n">
        <x:f>MOD(Settings!$B$17*(C987),Settings!$B$18)</x:f>
        <x:v>1517072168</x:v>
      </x:c>
      <x:c r="D988" s="18" t="n">
        <x:f>MAX(C988,1)/Settings!$B$18</x:f>
        <x:v>0.7064417790185855</x:v>
      </x:c>
      <x:c r="E988" s="18" t="n">
        <x:f>F988-F987</x:f>
        <x:v>5</x:v>
      </x:c>
      <x:c r="F988" s="18" t="n">
        <x:f>ACE_Input!D28</x:f>
        <x:v>242</x:v>
      </x:c>
      <x:c r="G988" s="18" t="n">
        <x:f>MOD(Settings!$B$17*(G987),Settings!$B$18)</x:f>
        <x:v>1267020371</x:v>
      </x:c>
      <x:c r="H988" s="18" t="n">
        <x:f>MAX(G988,1)/Settings!$B$18</x:f>
        <x:v>0.5900023372797306</x:v>
      </x:c>
      <x:c r="I988" s="18" t="n">
        <x:f>-ACE_Input!W28*LN(H988)</x:f>
        <x:v>2.110515122396599</x:v>
      </x:c>
      <x:c r="J988" s="18" t="n">
        <x:f>-ACE_Input!X28*LN(H988)</x:f>
        <x:v>6.331545367189797</x:v>
      </x:c>
      <x:c r="K988" s="18" t="n">
        <x:f>ACE_Input!U28</x:f>
        <x:v>300</x:v>
      </x:c>
      <x:c r="L988" s="18" t="n">
        <x:f>K988*ACE_Input!V28</x:f>
        <x:v>75</x:v>
      </x:c>
    </x:row>
    <x:row r="989">
      <x:c r="A989" t="n">
        <x:f>9</x:f>
        <x:v>9</x:v>
      </x:c>
      <x:c r="B989" t="n">
        <x:f>ACE_Input!A29</x:f>
        <x:v>24</x:v>
      </x:c>
      <x:c r="C989" s="18" t="n">
        <x:f>MOD(Settings!$B$17*(C988),Settings!$B$18)</x:f>
        <x:v>358586745</x:v>
      </x:c>
      <x:c r="D989" s="18" t="n">
        <x:f>MAX(C989,1)/Settings!$B$18</x:f>
        <x:v>0.16697996536594814</x:v>
      </x:c>
      <x:c r="E989" s="18" t="n">
        <x:f>F989-F988</x:f>
        <x:v>5</x:v>
      </x:c>
      <x:c r="F989" s="18" t="n">
        <x:f>ACE_Input!D29</x:f>
        <x:v>247</x:v>
      </x:c>
      <x:c r="G989" s="18" t="n">
        <x:f>MOD(Settings!$B$17*(G988),Settings!$B$18)</x:f>
        <x:v>363531745</x:v>
      </x:c>
      <x:c r="H989" s="18" t="n">
        <x:f>MAX(G989,1)/Settings!$B$18</x:f>
        <x:v>0.1692826604327572</x:v>
      </x:c>
      <x:c r="I989" s="18" t="n">
        <x:f>-ACE_Input!W29*LN(H989)</x:f>
        <x:v>7.104741657074625</x:v>
      </x:c>
      <x:c r="J989" s="18" t="n">
        <x:f>-ACE_Input!X29*LN(H989)</x:f>
        <x:v>21.314224971223872</x:v>
      </x:c>
      <x:c r="K989" s="18" t="n">
        <x:f>ACE_Input!U29</x:f>
        <x:v>300</x:v>
      </x:c>
      <x:c r="L989" s="18" t="n">
        <x:f>K989*ACE_Input!V29</x:f>
        <x:v>75</x:v>
      </x:c>
    </x:row>
    <x:row r="990">
      <x:c r="A990" t="n">
        <x:f>9</x:f>
        <x:v>9</x:v>
      </x:c>
      <x:c r="B990" t="n">
        <x:f>ACE_Input!A30</x:f>
        <x:v>25</x:v>
      </x:c>
      <x:c r="C990" s="18" t="n">
        <x:f>MOD(Settings!$B$17*(C989),Settings!$B$18)</x:f>
        <x:v>928309733</x:v>
      </x:c>
      <x:c r="D990" s="18" t="n">
        <x:f>MAX(C990,1)/Settings!$B$18</x:f>
        <x:v>0.4322779054903788</x:v>
      </x:c>
      <x:c r="E990" s="18" t="n">
        <x:f>F990-F989</x:f>
        <x:v>5</x:v>
      </x:c>
      <x:c r="F990" s="18" t="n">
        <x:f>ACE_Input!D30</x:f>
        <x:v>252</x:v>
      </x:c>
      <x:c r="G990" s="18" t="n">
        <x:f>MOD(Settings!$B$17*(G989),Settings!$B$18)</x:f>
        <x:v>287062500</x:v>
      </x:c>
      <x:c r="H990" s="18" t="n">
        <x:f>MAX(G990,1)/Settings!$B$18</x:f>
        <x:v>0.13367389335002466</x:v>
      </x:c>
      <x:c r="I990" s="18" t="n">
        <x:f>-ACE_Input!W30*LN(H990)</x:f>
        <x:v>8.049408307369427</x:v>
      </x:c>
      <x:c r="J990" s="18" t="n">
        <x:f>-ACE_Input!X30*LN(H990)</x:f>
        <x:v>24.148224922108284</x:v>
      </x:c>
      <x:c r="K990" s="18" t="n">
        <x:f>ACE_Input!U30</x:f>
        <x:v>300</x:v>
      </x:c>
      <x:c r="L990" s="18" t="n">
        <x:f>K990*ACE_Input!V30</x:f>
        <x:v>75</x:v>
      </x:c>
    </x:row>
    <x:row r="991">
      <x:c r="A991" t="n">
        <x:f>9</x:f>
        <x:v>9</x:v>
      </x:c>
      <x:c r="B991" t="n">
        <x:f>ACE_Input!A31</x:f>
        <x:v>26</x:v>
      </x:c>
      <x:c r="C991" s="18" t="n">
        <x:f>MOD(Settings!$B$17*(C990),Settings!$B$18)</x:f>
        <x:v>632987076</x:v>
      </x:c>
      <x:c r="D991" s="18" t="n">
        <x:f>MAX(C991,1)/Settings!$B$18</x:f>
        <x:v>0.294757576796579</x:v>
      </x:c>
      <x:c r="E991" s="18" t="n">
        <x:f>F991-F990</x:f>
        <x:v>5</x:v>
      </x:c>
      <x:c r="F991" s="18" t="n">
        <x:f>ACE_Input!D31</x:f>
        <x:v>257</x:v>
      </x:c>
      <x:c r="G991" s="18" t="n">
        <x:f>MOD(Settings!$B$17*(G990),Settings!$B$18)</x:f>
        <x:v>1411166338</x:v>
      </x:c>
      <x:c r="H991" s="18" t="n">
        <x:f>MAX(G991,1)/Settings!$B$18</x:f>
        <x:v>0.6571255338644262</x:v>
      </x:c>
      <x:c r="I991" s="18" t="n">
        <x:f>-ACE_Input!W31*LN(H991)</x:f>
        <x:v>1.6795208296735622</x:v>
      </x:c>
      <x:c r="J991" s="18" t="n">
        <x:f>-ACE_Input!X31*LN(H991)</x:f>
        <x:v>5.038562489020687</x:v>
      </x:c>
      <x:c r="K991" s="18" t="n">
        <x:f>ACE_Input!U31</x:f>
        <x:v>300</x:v>
      </x:c>
      <x:c r="L991" s="18" t="n">
        <x:f>K991*ACE_Input!V31</x:f>
        <x:v>75</x:v>
      </x:c>
    </x:row>
    <x:row r="992">
      <x:c r="A992" t="n">
        <x:f>9</x:f>
        <x:v>9</x:v>
      </x:c>
      <x:c r="B992" t="n">
        <x:f>ACE_Input!A32</x:f>
        <x:v>27</x:v>
      </x:c>
      <x:c r="C992" s="18" t="n">
        <x:f>MOD(Settings!$B$17*(C991),Settings!$B$18)</x:f>
        <x:v>2127282741</x:v>
      </x:c>
      <x:c r="D992" s="18" t="n">
        <x:f>MAX(C992,1)/Settings!$B$18</x:f>
        <x:v>0.990593220102877</x:v>
      </x:c>
      <x:c r="E992" s="18" t="n">
        <x:f>F992-F991</x:f>
        <x:v>5</x:v>
      </x:c>
      <x:c r="F992" s="18" t="n">
        <x:f>ACE_Input!D32</x:f>
        <x:v>262</x:v>
      </x:c>
      <x:c r="G992" s="18" t="n">
        <x:f>MOD(Settings!$B$17*(G991),Settings!$B$18)</x:f>
        <x:v>663245298</x:v>
      </x:c>
      <x:c r="H992" s="18" t="n">
        <x:f>MAX(G992,1)/Settings!$B$18</x:f>
        <x:v>0.30884765941130354</x:v>
      </x:c>
      <x:c r="I992" s="18" t="n">
        <x:f>-ACE_Input!W32*LN(H992)</x:f>
        <x:v>4.699628541073921</x:v>
      </x:c>
      <x:c r="J992" s="18" t="n">
        <x:f>-ACE_Input!X32*LN(H992)</x:f>
        <x:v>14.098885623221765</x:v>
      </x:c>
      <x:c r="K992" s="18" t="n">
        <x:f>ACE_Input!U32</x:f>
        <x:v>300</x:v>
      </x:c>
      <x:c r="L992" s="18" t="n">
        <x:f>K992*ACE_Input!V32</x:f>
        <x:v>75</x:v>
      </x:c>
    </x:row>
    <x:row r="993">
      <x:c r="A993" t="n">
        <x:f>9</x:f>
        <x:v>9</x:v>
      </x:c>
      <x:c r="B993" t="n">
        <x:f>ACE_Input!A33</x:f>
        <x:v>28</x:v>
      </x:c>
      <x:c r="C993" s="18" t="n">
        <x:f>MOD(Settings!$B$17*(C992),Settings!$B$18)</x:f>
        <x:v>1933272731</x:v>
      </x:c>
      <x:c r="D993" s="18" t="n">
        <x:f>MAX(C993,1)/Settings!$B$18</x:f>
        <x:v>0.9002502690536204</x:v>
      </x:c>
      <x:c r="E993" s="18" t="n">
        <x:f>F993-F992</x:f>
        <x:v>6</x:v>
      </x:c>
      <x:c r="F993" s="18" t="n">
        <x:f>ACE_Input!D33</x:f>
        <x:v>268</x:v>
      </x:c>
      <x:c r="G993" s="18" t="n">
        <x:f>MOD(Settings!$B$17*(G992),Settings!$B$18)</x:f>
        <x:v>1723595556</x:v>
      </x:c>
      <x:c r="H993" s="18" t="n">
        <x:f>MAX(G993,1)/Settings!$B$18</x:f>
        <x:v>0.8026117257786038</x:v>
      </x:c>
      <x:c r="I993" s="18" t="n">
        <x:f>-ACE_Input!W33*LN(H993)</x:f>
        <x:v>0.8795368460577893</x:v>
      </x:c>
      <x:c r="J993" s="18" t="n">
        <x:f>-ACE_Input!X33*LN(H993)</x:f>
        <x:v>2.638610538173368</x:v>
      </x:c>
      <x:c r="K993" s="18" t="n">
        <x:f>ACE_Input!U33</x:f>
        <x:v>300</x:v>
      </x:c>
      <x:c r="L993" s="18" t="n">
        <x:f>K993*ACE_Input!V33</x:f>
        <x:v>75</x:v>
      </x:c>
    </x:row>
    <x:row r="994">
      <x:c r="A994" t="n">
        <x:f>9</x:f>
        <x:v>9</x:v>
      </x:c>
      <x:c r="B994" t="n">
        <x:f>ACE_Input!A34</x:f>
        <x:v>29</x:v>
      </x:c>
      <x:c r="C994" s="18" t="n">
        <x:f>MOD(Settings!$B$17*(C993),Settings!$B$18)</x:f>
        <x:v>1087210807</x:v>
      </x:c>
      <x:c r="D994" s="18" t="n">
        <x:f>MAX(C994,1)/Settings!$B$18</x:f>
        <x:v>0.5062719841982574</x:v>
      </x:c>
      <x:c r="E994" s="18" t="n">
        <x:f>F994-F993</x:f>
        <x:v>5</x:v>
      </x:c>
      <x:c r="F994" s="18" t="n">
        <x:f>ACE_Input!D34</x:f>
        <x:v>273</x:v>
      </x:c>
      <x:c r="G994" s="18" t="n">
        <x:f>MOD(Settings!$B$17*(G993),Settings!$B$18)</x:f>
        <x:v>1063595309</x:v>
      </x:c>
      <x:c r="H994" s="18" t="n">
        <x:f>MAX(G994,1)/Settings!$B$18</x:f>
        <x:v>0.4952751609940432</x:v>
      </x:c>
      <x:c r="I994" s="18" t="n">
        <x:f>-ACE_Input!W34*LN(H994)</x:f>
        <x:v>2.8105671602475883</x:v>
      </x:c>
      <x:c r="J994" s="18" t="n">
        <x:f>-ACE_Input!X34*LN(H994)</x:f>
        <x:v>8.431701480742765</x:v>
      </x:c>
      <x:c r="K994" s="18" t="n">
        <x:f>ACE_Input!U34</x:f>
        <x:v>300</x:v>
      </x:c>
      <x:c r="L994" s="18" t="n">
        <x:f>K994*ACE_Input!V34</x:f>
        <x:v>75</x:v>
      </x:c>
    </x:row>
    <x:row r="995">
      <x:c r="A995" t="n">
        <x:f>9</x:f>
        <x:v>9</x:v>
      </x:c>
      <x:c r="B995" t="n">
        <x:f>ACE_Input!A35</x:f>
        <x:v>30</x:v>
      </x:c>
      <x:c r="C995" s="18" t="n">
        <x:f>MOD(Settings!$B$17*(C994),Settings!$B$18)</x:f>
        <x:v>1961164573</x:v>
      </x:c>
      <x:c r="D995" s="18" t="n">
        <x:f>MAX(C995,1)/Settings!$B$18</x:f>
        <x:v>0.9132384201107726</x:v>
      </x:c>
      <x:c r="E995" s="18" t="n">
        <x:f>F995-F994</x:f>
        <x:v>5</x:v>
      </x:c>
      <x:c r="F995" s="18" t="n">
        <x:f>ACE_Input!D35</x:f>
        <x:v>278</x:v>
      </x:c>
      <x:c r="G995" s="18" t="n">
        <x:f>MOD(Settings!$B$17*(G994),Settings!$B$18)</x:f>
        <x:v>192480735</x:v>
      </x:c>
      <x:c r="H995" s="18" t="n">
        <x:f>MAX(G995,1)/Settings!$B$18</x:f>
        <x:v>0.08963082688377742</x:v>
      </x:c>
      <x:c r="I995" s="18" t="n">
        <x:f>-ACE_Input!W35*LN(H995)</x:f>
        <x:v>9.648223872522951</x:v>
      </x:c>
      <x:c r="J995" s="18" t="n">
        <x:f>-ACE_Input!X35*LN(H995)</x:f>
        <x:v>28.944671617568854</x:v>
      </x:c>
      <x:c r="K995" s="18" t="n">
        <x:f>ACE_Input!U35</x:f>
        <x:v>300</x:v>
      </x:c>
      <x:c r="L995" s="18" t="n">
        <x:f>K995*ACE_Input!V35</x:f>
        <x:v>75</x:v>
      </x:c>
    </x:row>
    <x:row r="996">
      <x:c r="A996" t="n">
        <x:f>9</x:f>
        <x:v>9</x:v>
      </x:c>
      <x:c r="B996" t="n">
        <x:f>ACE_Input!A36</x:f>
        <x:v>31</x:v>
      </x:c>
      <x:c r="C996" s="18" t="n">
        <x:f>MOD(Settings!$B$17*(C995),Settings!$B$18)</x:f>
        <x:v>1713964255</x:v>
      </x:c>
      <x:c r="D996" s="18" t="n">
        <x:f>MAX(C996,1)/Settings!$B$18</x:f>
        <x:v>0.798126801754407</x:v>
      </x:c>
      <x:c r="E996" s="18" t="n">
        <x:f>F996-F995</x:f>
        <x:v>5</x:v>
      </x:c>
      <x:c r="F996" s="18" t="n">
        <x:f>ACE_Input!D36</x:f>
        <x:v>283</x:v>
      </x:c>
      <x:c r="G996" s="18" t="n">
        <x:f>MOD(Settings!$B$17*(G995),Settings!$B$18)</x:f>
        <x:v>913340763</x:v>
      </x:c>
      <x:c r="H996" s="18" t="n">
        <x:f>MAX(G996,1)/Settings!$B$18</x:f>
        <x:v>0.425307435647262</x:v>
      </x:c>
      <x:c r="I996" s="18" t="n">
        <x:f>-ACE_Input!W36*LN(H996)</x:f>
        <x:v>3.4197719743036656</x:v>
      </x:c>
      <x:c r="J996" s="18" t="n">
        <x:f>-ACE_Input!X36*LN(H996)</x:f>
        <x:v>10.259315922910996</x:v>
      </x:c>
      <x:c r="K996" s="18" t="n">
        <x:f>ACE_Input!U36</x:f>
        <x:v>300</x:v>
      </x:c>
      <x:c r="L996" s="18" t="n">
        <x:f>K996*ACE_Input!V36</x:f>
        <x:v>75</x:v>
      </x:c>
    </x:row>
    <x:row r="997">
      <x:c r="A997" t="n">
        <x:f>9</x:f>
        <x:v>9</x:v>
      </x:c>
      <x:c r="B997" t="n">
        <x:f>ACE_Input!A37</x:f>
        <x:v>32</x:v>
      </x:c>
      <x:c r="C997" s="18" t="n">
        <x:f>MOD(Settings!$B$17*(C996),Settings!$B$18)</x:f>
        <x:v>251592927</x:v>
      </x:c>
      <x:c r="D997" s="18" t="n">
        <x:f>MAX(C997,1)/Settings!$B$18</x:f>
        <x:v>0.11715708631889758</x:v>
      </x:c>
      <x:c r="E997" s="18" t="n">
        <x:f>F997-F996</x:f>
        <x:v>5</x:v>
      </x:c>
      <x:c r="F997" s="18" t="n">
        <x:f>ACE_Input!D37</x:f>
        <x:v>288</x:v>
      </x:c>
      <x:c r="G997" s="18" t="n">
        <x:f>MOD(Settings!$B$17*(G996),Settings!$B$18)</x:f>
        <x:v>305094985</x:v>
      </x:c>
      <x:c r="H997" s="18" t="n">
        <x:f>MAX(G997,1)/Settings!$B$18</x:f>
        <x:v>0.14207092353239234</x:v>
      </x:c>
      <x:c r="I997" s="18" t="n">
        <x:f>-ACE_Input!W37*LN(H997)</x:f>
        <x:v>7.805715538298127</x:v>
      </x:c>
      <x:c r="J997" s="18" t="n">
        <x:f>-ACE_Input!X37*LN(H997)</x:f>
        <x:v>23.41714661489438</x:v>
      </x:c>
      <x:c r="K997" s="18" t="n">
        <x:f>ACE_Input!U37</x:f>
        <x:v>300</x:v>
      </x:c>
      <x:c r="L997" s="18" t="n">
        <x:f>K997*ACE_Input!V37</x:f>
        <x:v>75</x:v>
      </x:c>
    </x:row>
    <x:row r="998">
      <x:c r="A998" t="n">
        <x:f>9</x:f>
        <x:v>9</x:v>
      </x:c>
      <x:c r="B998" t="n">
        <x:f>ACE_Input!A38</x:f>
        <x:v>33</x:v>
      </x:c>
      <x:c r="C998" s="18" t="n">
        <x:f>MOD(Settings!$B$17*(C997),Settings!$B$18)</x:f>
        <x:v>127023146</x:v>
      </x:c>
      <x:c r="D998" s="18" t="n">
        <x:f>MAX(C998,1)/Settings!$B$18</x:f>
        <x:v>0.05914976171178266</x:v>
      </x:c>
      <x:c r="E998" s="18" t="n">
        <x:f>F998-F997</x:f>
        <x:v>5</x:v>
      </x:c>
      <x:c r="F998" s="18" t="n">
        <x:f>ACE_Input!D38</x:f>
        <x:v>293</x:v>
      </x:c>
      <x:c r="G998" s="18" t="n">
        <x:f>MOD(Settings!$B$17*(G997),Settings!$B$18)</x:f>
        <x:v>1687947506</x:v>
      </x:c>
      <x:c r="H998" s="18" t="n">
        <x:f>MAX(G998,1)/Settings!$B$18</x:f>
        <x:v>0.7860118089178632</x:v>
      </x:c>
      <x:c r="I998" s="18" t="n">
        <x:f>-ACE_Input!W38*LN(H998)</x:f>
        <x:v>0.9631338503890501</x:v>
      </x:c>
      <x:c r="J998" s="18" t="n">
        <x:f>-ACE_Input!X38*LN(H998)</x:f>
        <x:v>2.8894015511671505</x:v>
      </x:c>
      <x:c r="K998" s="18" t="n">
        <x:f>ACE_Input!U38</x:f>
        <x:v>300</x:v>
      </x:c>
      <x:c r="L998" s="18" t="n">
        <x:f>K998*ACE_Input!V38</x:f>
        <x:v>75</x:v>
      </x:c>
    </x:row>
    <x:row r="999">
      <x:c r="A999" t="n">
        <x:f>9</x:f>
        <x:v>9</x:v>
      </x:c>
      <x:c r="B999" t="n">
        <x:f>ACE_Input!A39</x:f>
        <x:v>34</x:v>
      </x:c>
      <x:c r="C999" s="18" t="n">
        <x:f>MOD(Settings!$B$17*(C998),Settings!$B$18)</x:f>
        <x:v>279269704</x:v>
      </x:c>
      <x:c r="D999" s="18" t="n">
        <x:f>MAX(C999,1)/Settings!$B$18</x:f>
        <x:v>0.13004508993124828</x:v>
      </x:c>
      <x:c r="E999" s="18" t="n">
        <x:f>F999-F998</x:f>
        <x:v>5</x:v>
      </x:c>
      <x:c r="F999" s="18" t="n">
        <x:f>ACE_Input!D39</x:f>
        <x:v>298</x:v>
      </x:c>
      <x:c r="G999" s="18" t="n">
        <x:f>MOD(Settings!$B$17*(G998),Settings!$B$18)</x:f>
        <x:v>1074756472</x:v>
      </x:c>
      <x:c r="H999" s="18" t="n">
        <x:f>MAX(G999,1)/Settings!$B$18</x:f>
        <x:v>0.5004724825268949</x:v>
      </x:c>
      <x:c r="I999" s="18" t="n">
        <x:f>-ACE_Input!W39*LN(H999)</x:f>
        <x:v>2.768810646818238</x:v>
      </x:c>
      <x:c r="J999" s="18" t="n">
        <x:f>-ACE_Input!X39*LN(H999)</x:f>
        <x:v>8.306431940454713</x:v>
      </x:c>
      <x:c r="K999" s="18" t="n">
        <x:f>ACE_Input!U39</x:f>
        <x:v>300</x:v>
      </x:c>
      <x:c r="L999" s="18" t="n">
        <x:f>K999*ACE_Input!V39</x:f>
        <x:v>75</x:v>
      </x:c>
    </x:row>
    <x:row r="1000">
      <x:c r="A1000" t="n">
        <x:f>9</x:f>
        <x:v>9</x:v>
      </x:c>
      <x:c r="B1000" t="n">
        <x:f>ACE_Input!A40</x:f>
        <x:v>35</x:v>
      </x:c>
      <x:c r="C1000" s="18" t="n">
        <x:f>MOD(Settings!$B$17*(C999),Settings!$B$18)</x:f>
        <x:v>1434146433</x:v>
      </x:c>
      <x:c r="D1000" s="18" t="n">
        <x:f>MAX(C1000,1)/Settings!$B$18</x:f>
        <x:v>0.6678264744895633</x:v>
      </x:c>
      <x:c r="E1000" s="18" t="n">
        <x:f>F1000-F999</x:f>
        <x:v>5</x:v>
      </x:c>
      <x:c r="F1000" s="18" t="n">
        <x:f>ACE_Input!D40</x:f>
        <x:v>303</x:v>
      </x:c>
      <x:c r="G1000" s="18" t="n">
        <x:f>MOD(Settings!$B$17*(G999),Settings!$B$18)</x:f>
        <x:v>947069987</x:v>
      </x:c>
      <x:c r="H1000" s="18" t="n">
        <x:f>MAX(G1000,1)/Settings!$B$18</x:f>
        <x:v>0.44101382952230694</x:v>
      </x:c>
      <x:c r="I1000" s="18" t="n">
        <x:f>-ACE_Input!W40*LN(H1000)</x:f>
        <x:v>3.2747161782639007</x:v>
      </x:c>
      <x:c r="J1000" s="18" t="n">
        <x:f>-ACE_Input!X40*LN(H1000)</x:f>
        <x:v>9.824148534791702</x:v>
      </x:c>
      <x:c r="K1000" s="18" t="n">
        <x:f>ACE_Input!U40</x:f>
        <x:v>300</x:v>
      </x:c>
      <x:c r="L1000" s="18" t="n">
        <x:f>K1000*ACE_Input!V40</x:f>
        <x:v>75</x:v>
      </x:c>
    </x:row>
    <x:row r="1001">
      <x:c r="A1001" t="n">
        <x:f>9</x:f>
        <x:v>9</x:v>
      </x:c>
      <x:c r="B1001" t="n">
        <x:f>ACE_Input!A41</x:f>
        <x:v>36</x:v>
      </x:c>
      <x:c r="C1001" s="18" t="n">
        <x:f>MOD(Settings!$B$17*(C1000),Settings!$B$18)</x:f>
        <x:v>342645503</x:v>
      </x:c>
      <x:c r="D1001" s="18" t="n">
        <x:f>MAX(C1001,1)/Settings!$B$18</x:f>
        <x:v>0.15955674609148723</x:v>
      </x:c>
      <x:c r="E1001" s="18" t="n">
        <x:f>F1001-F1000</x:f>
        <x:v>5</x:v>
      </x:c>
      <x:c r="F1001" s="18" t="n">
        <x:f>ACE_Input!D41</x:f>
        <x:v>308</x:v>
      </x:c>
      <x:c r="G1001" s="18" t="n">
        <x:f>MOD(Settings!$B$17*(G1000),Settings!$B$18)</x:f>
        <x:v>256479945</x:v>
      </x:c>
      <x:c r="H1001" s="18" t="n">
        <x:f>MAX(G1001,1)/Settings!$B$18</x:f>
        <x:v>0.11943278141293338</x:v>
      </x:c>
      <x:c r="I1001" s="18" t="n">
        <x:f>-ACE_Input!W41*LN(H1001)</x:f>
        <x:v>8.500006258035285</x:v>
      </x:c>
      <x:c r="J1001" s="18" t="n">
        <x:f>-ACE_Input!X41*LN(H1001)</x:f>
        <x:v>25.500018774105854</x:v>
      </x:c>
      <x:c r="K1001" s="18" t="n">
        <x:f>ACE_Input!U41</x:f>
        <x:v>300</x:v>
      </x:c>
      <x:c r="L1001" s="18" t="n">
        <x:f>K1001*ACE_Input!V41</x:f>
        <x:v>75</x:v>
      </x:c>
    </x:row>
    <x:row r="1002">
      <x:c r="A1002" t="n">
        <x:f>9</x:f>
        <x:v>9</x:v>
      </x:c>
      <x:c r="B1002" t="n">
        <x:f>ACE_Input!A42</x:f>
        <x:v>37</x:v>
      </x:c>
      <x:c r="C1002" s="18" t="n">
        <x:f>MOD(Settings!$B$17*(C1001),Settings!$B$18)</x:f>
        <x:v>1439311314</x:v>
      </x:c>
      <x:c r="D1002" s="18" t="n">
        <x:f>MAX(C1002,1)/Settings!$B$18</x:f>
        <x:v>0.6702315596259346</x:v>
      </x:c>
      <x:c r="E1002" s="18" t="n">
        <x:f>F1002-F1001</x:f>
        <x:v>5</x:v>
      </x:c>
      <x:c r="F1002" s="18" t="n">
        <x:f>ACE_Input!D42</x:f>
        <x:v>313</x:v>
      </x:c>
      <x:c r="G1002" s="18" t="n">
        <x:f>MOD(Settings!$B$17*(G1001),Settings!$B$18)</x:f>
        <x:v>658756086</x:v>
      </x:c>
      <x:c r="H1002" s="18" t="n">
        <x:f>MAX(G1002,1)/Settings!$B$18</x:f>
        <x:v>0.30675720717141275</x:v>
      </x:c>
      <x:c r="I1002" s="18" t="n">
        <x:f>-ACE_Input!W42*LN(H1002)</x:f>
        <x:v>4.7267948016231855</x:v>
      </x:c>
      <x:c r="J1002" s="18" t="n">
        <x:f>-ACE_Input!X42*LN(H1002)</x:f>
        <x:v>14.180384404869557</x:v>
      </x:c>
      <x:c r="K1002" s="18" t="n">
        <x:f>ACE_Input!U42</x:f>
        <x:v>300</x:v>
      </x:c>
      <x:c r="L1002" s="18" t="n">
        <x:f>K1002*ACE_Input!V42</x:f>
        <x:v>75</x:v>
      </x:c>
    </x:row>
    <x:row r="1003">
      <x:c r="A1003" t="n">
        <x:f>9</x:f>
        <x:v>9</x:v>
      </x:c>
      <x:c r="B1003" t="n">
        <x:f>ACE_Input!A43</x:f>
        <x:v>38</x:v>
      </x:c>
      <x:c r="C1003" s="18" t="n">
        <x:f>MOD(Settings!$B$17*(C1002),Settings!$B$18)</x:f>
        <x:v>1249454590</x:v>
      </x:c>
      <x:c r="D1003" s="18" t="n">
        <x:f>MAX(C1003,1)/Settings!$B$18</x:f>
        <x:v>0.5818226330828958</x:v>
      </x:c>
      <x:c r="E1003" s="18" t="n">
        <x:f>F1003-F1002</x:f>
        <x:v>5</x:v>
      </x:c>
      <x:c r="F1003" s="18" t="n">
        <x:f>ACE_Input!D43</x:f>
        <x:v>318</x:v>
      </x:c>
      <x:c r="G1003" s="18" t="n">
        <x:f>MOD(Settings!$B$17*(G1002),Settings!$B$18)</x:f>
        <x:v>1435337117</x:v>
      </x:c>
      <x:c r="H1003" s="18" t="n">
        <x:f>MAX(G1003,1)/Settings!$B$18</x:f>
        <x:v>0.6683809299340383</x:v>
      </x:c>
      <x:c r="I1003" s="18" t="n">
        <x:f>-ACE_Input!W43*LN(H1003)</x:f>
        <x:v>1.6115880543458685</x:v>
      </x:c>
      <x:c r="J1003" s="18" t="n">
        <x:f>-ACE_Input!X43*LN(H1003)</x:f>
        <x:v>4.8347641630376055</x:v>
      </x:c>
      <x:c r="K1003" s="18" t="n">
        <x:f>ACE_Input!U43</x:f>
        <x:v>300</x:v>
      </x:c>
      <x:c r="L1003" s="18" t="n">
        <x:f>K1003*ACE_Input!V43</x:f>
        <x:v>75</x:v>
      </x:c>
    </x:row>
    <x:row r="1004">
      <x:c r="A1004" t="n">
        <x:f>9</x:f>
        <x:v>9</x:v>
      </x:c>
      <x:c r="B1004" t="n">
        <x:f>ACE_Input!A44</x:f>
        <x:v>39</x:v>
      </x:c>
      <x:c r="C1004" s="18" t="n">
        <x:f>MOD(Settings!$B$17*(C1003),Settings!$B$18)</x:f>
        <x:v>1488193764</x:v>
      </x:c>
      <x:c r="D1004" s="18" t="n">
        <x:f>MAX(C1004,1)/Settings!$B$18</x:f>
        <x:v>0.6929942242302904</x:v>
      </x:c>
      <x:c r="E1004" s="18" t="n">
        <x:f>F1004-F1003</x:f>
        <x:v>5</x:v>
      </x:c>
      <x:c r="F1004" s="18" t="n">
        <x:f>ACE_Input!D44</x:f>
        <x:v>323</x:v>
      </x:c>
      <x:c r="G1004" s="18" t="n">
        <x:f>MOD(Settings!$B$17*(G1003),Settings!$B$18)</x:f>
        <x:v>1027118668</x:v>
      </x:c>
      <x:c r="H1004" s="18" t="n">
        <x:f>MAX(G1004,1)/Settings!$B$18</x:f>
        <x:v>0.4782894013814113</x:v>
      </x:c>
      <x:c r="I1004" s="18" t="n">
        <x:f>-ACE_Input!W44*LN(H1004)</x:f>
        <x:v>2.9501571499054124</x:v>
      </x:c>
      <x:c r="J1004" s="18" t="n">
        <x:f>-ACE_Input!X44*LN(H1004)</x:f>
        <x:v>8.850471449716238</x:v>
      </x:c>
      <x:c r="K1004" s="18" t="n">
        <x:f>ACE_Input!U44</x:f>
        <x:v>300</x:v>
      </x:c>
      <x:c r="L1004" s="18" t="n">
        <x:f>K1004*ACE_Input!V44</x:f>
        <x:v>75</x:v>
      </x:c>
    </x:row>
    <x:row r="1005">
      <x:c r="A1005" t="n">
        <x:f>9</x:f>
        <x:v>9</x:v>
      </x:c>
      <x:c r="B1005" t="n">
        <x:f>ACE_Input!A45</x:f>
        <x:v>40</x:v>
      </x:c>
      <x:c r="C1005" s="18" t="n">
        <x:f>MOD(Settings!$B$17*(C1004),Settings!$B$18)</x:f>
        <x:v>330554939</x:v>
      </x:c>
      <x:c r="D1005" s="18" t="n">
        <x:f>MAX(C1005,1)/Settings!$B$18</x:f>
        <x:v>0.1539266384923489</x:v>
      </x:c>
      <x:c r="E1005" s="18" t="n">
        <x:f>F1005-F1004</x:f>
        <x:v>5</x:v>
      </x:c>
      <x:c r="F1005" s="18" t="n">
        <x:f>ACE_Input!D45</x:f>
        <x:v>328</x:v>
      </x:c>
      <x:c r="G1005" s="18" t="n">
        <x:f>MOD(Settings!$B$17*(G1004),Settings!$B$18)</x:f>
        <x:v>1309898490</x:v>
      </x:c>
      <x:c r="H1005" s="18" t="n">
        <x:f>MAX(G1005,1)/Settings!$B$18</x:f>
        <x:v>0.6099690173799027</x:v>
      </x:c>
      <x:c r="I1005" s="18" t="n">
        <x:f>-ACE_Input!W45*LN(H1005)</x:f>
        <x:v>1.9773884571407325</x:v>
      </x:c>
      <x:c r="J1005" s="18" t="n">
        <x:f>-ACE_Input!X45*LN(H1005)</x:f>
        <x:v>5.932165371422197</x:v>
      </x:c>
      <x:c r="K1005" s="18" t="n">
        <x:f>ACE_Input!U45</x:f>
        <x:v>300</x:v>
      </x:c>
      <x:c r="L1005" s="18" t="n">
        <x:f>K1005*ACE_Input!V45</x:f>
        <x:v>75</x:v>
      </x:c>
    </x:row>
    <x:row r="1006">
      <x:c r="A1006" t="n">
        <x:f>9</x:f>
        <x:v>9</x:v>
      </x:c>
      <x:c r="B1006" t="n">
        <x:f>ACE_Input!A46</x:f>
        <x:v>41</x:v>
      </x:c>
      <x:c r="C1006" s="18" t="n">
        <x:f>MOD(Settings!$B$17*(C1005),Settings!$B$18)</x:f>
        <x:v>96664984</x:v>
      </x:c>
      <x:c r="D1006" s="18" t="n">
        <x:f>MAX(C1006,1)/Settings!$B$18</x:f>
        <x:v>0.0450131409079829</x:v>
      </x:c>
      <x:c r="E1006" s="18" t="n">
        <x:f>F1006-F1005</x:f>
        <x:v>5</x:v>
      </x:c>
      <x:c r="F1006" s="18" t="n">
        <x:f>ACE_Input!D46</x:f>
        <x:v>333</x:v>
      </x:c>
      <x:c r="G1006" s="18" t="n">
        <x:f>MOD(Settings!$B$17*(G1005),Settings!$B$18)</x:f>
        <x:v>1609056033</x:v>
      </x:c>
      <x:c r="H1006" s="18" t="n">
        <x:f>MAX(G1006,1)/Settings!$B$18</x:f>
        <x:v>0.7492751040259726</x:v>
      </x:c>
      <x:c r="I1006" s="18" t="n">
        <x:f>-ACE_Input!W46*LN(H1006)</x:f>
        <x:v>1.1545962712259688</x:v>
      </x:c>
      <x:c r="J1006" s="18" t="n">
        <x:f>-ACE_Input!X46*LN(H1006)</x:f>
        <x:v>3.4637888136779065</x:v>
      </x:c>
      <x:c r="K1006" s="18" t="n">
        <x:f>ACE_Input!U46</x:f>
        <x:v>300</x:v>
      </x:c>
      <x:c r="L1006" s="18" t="n">
        <x:f>K1006*ACE_Input!V46</x:f>
        <x:v>75</x:v>
      </x:c>
    </x:row>
    <x:row r="1007">
      <x:c r="A1007" t="n">
        <x:f>9</x:f>
        <x:v>9</x:v>
      </x:c>
      <x:c r="B1007" t="n">
        <x:f>ACE_Input!A47</x:f>
        <x:v>42</x:v>
      </x:c>
      <x:c r="C1007" s="18" t="n">
        <x:f>MOD(Settings!$B$17*(C1006),Settings!$B$18)</x:f>
        <x:v>1150748956</x:v>
      </x:c>
      <x:c r="D1007" s="18" t="n">
        <x:f>MAX(C1007,1)/Settings!$B$18</x:f>
        <x:v>0.535859240468526</x:v>
      </x:c>
      <x:c r="E1007" s="18" t="n">
        <x:f>F1007-F1006</x:f>
        <x:v>5</x:v>
      </x:c>
      <x:c r="F1007" s="18" t="n">
        <x:f>ACE_Input!D47</x:f>
        <x:v>338</x:v>
      </x:c>
      <x:c r="G1007" s="18" t="n">
        <x:f>MOD(Settings!$B$17*(G1006),Settings!$B$18)</x:f>
        <x:v>143179960</x:v>
      </x:c>
      <x:c r="H1007" s="18" t="n">
        <x:f>MAX(G1007,1)/Settings!$B$18</x:f>
        <x:v>0.06667336452131782</x:v>
      </x:c>
      <x:c r="I1007" s="18" t="n">
        <x:f>-ACE_Input!W47*LN(H1007)</x:f>
        <x:v>10.831798953315985</x:v>
      </x:c>
      <x:c r="J1007" s="18" t="n">
        <x:f>-ACE_Input!X47*LN(H1007)</x:f>
        <x:v>32.49539685994796</x:v>
      </x:c>
      <x:c r="K1007" s="18" t="n">
        <x:f>ACE_Input!U47</x:f>
        <x:v>300</x:v>
      </x:c>
      <x:c r="L1007" s="18" t="n">
        <x:f>K1007*ACE_Input!V47</x:f>
        <x:v>75</x:v>
      </x:c>
    </x:row>
    <x:row r="1008">
      <x:c r="A1008" t="n">
        <x:f>9</x:f>
        <x:v>9</x:v>
      </x:c>
      <x:c r="B1008" t="n">
        <x:f>ACE_Input!A48</x:f>
        <x:v>43</x:v>
      </x:c>
      <x:c r="C1008" s="18" t="n">
        <x:f>MOD(Settings!$B$17*(C1007),Settings!$B$18)</x:f>
        <x:v>399978610</x:v>
      </x:c>
      <x:c r="D1008" s="18" t="n">
        <x:f>MAX(C1008,1)/Settings!$B$18</x:f>
        <x:v>0.18625455451489173</x:v>
      </x:c>
      <x:c r="E1008" s="18" t="n">
        <x:f>F1008-F1007</x:f>
        <x:v>5</x:v>
      </x:c>
      <x:c r="F1008" s="18" t="n">
        <x:f>ACE_Input!D48</x:f>
        <x:v>343</x:v>
      </x:c>
      <x:c r="G1008" s="18" t="n">
        <x:f>MOD(Settings!$B$17*(G1007),Settings!$B$18)</x:f>
        <x:v>1243903080</x:v>
      </x:c>
      <x:c r="H1008" s="18" t="n">
        <x:f>MAX(G1008,1)/Settings!$B$18</x:f>
        <x:v>0.5792375097885902</x:v>
      </x:c>
      <x:c r="I1008" s="18" t="n">
        <x:f>-ACE_Input!W48*LN(H1008)</x:f>
        <x:v>2.1841707145289173</x:v>
      </x:c>
      <x:c r="J1008" s="18" t="n">
        <x:f>-ACE_Input!X48*LN(H1008)</x:f>
        <x:v>6.5525121435867515</x:v>
      </x:c>
      <x:c r="K1008" s="18" t="n">
        <x:f>ACE_Input!U48</x:f>
        <x:v>300</x:v>
      </x:c>
      <x:c r="L1008" s="18" t="n">
        <x:f>K1008*ACE_Input!V48</x:f>
        <x:v>75</x:v>
      </x:c>
    </x:row>
    <x:row r="1009">
      <x:c r="A1009" t="n">
        <x:f>9</x:f>
        <x:v>9</x:v>
      </x:c>
      <x:c r="B1009" t="n">
        <x:f>ACE_Input!A49</x:f>
        <x:v>44</x:v>
      </x:c>
      <x:c r="C1009" s="18" t="n">
        <x:f>MOD(Settings!$B$17*(C1008),Settings!$B$18)</x:f>
        <x:v>816683160</x:v>
      </x:c>
      <x:c r="D1009" s="18" t="n">
        <x:f>MAX(C1009,1)/Settings!$B$18</x:f>
        <x:v>0.38029773178524234</x:v>
      </x:c>
      <x:c r="E1009" s="18" t="n">
        <x:f>F1009-F1008</x:f>
        <x:v>5</x:v>
      </x:c>
      <x:c r="F1009" s="18" t="n">
        <x:f>ACE_Input!D49</x:f>
        <x:v>348</x:v>
      </x:c>
      <x:c r="G1009" s="18" t="n">
        <x:f>MOD(Settings!$B$17*(G1008),Settings!$B$18)</x:f>
        <x:v>525762015</x:v>
      </x:c>
      <x:c r="H1009" s="18" t="n">
        <x:f>MAX(G1009,1)/Settings!$B$18</x:f>
        <x:v>0.2448270168364174</x:v>
      </x:c>
      <x:c r="I1009" s="18" t="n">
        <x:f>-ACE_Input!W49*LN(H1009)</x:f>
        <x:v>5.6288134861585615</x:v>
      </x:c>
      <x:c r="J1009" s="18" t="n">
        <x:f>-ACE_Input!X49*LN(H1009)</x:f>
        <x:v>16.886440458475683</x:v>
      </x:c>
      <x:c r="K1009" s="18" t="n">
        <x:f>ACE_Input!U49</x:f>
        <x:v>300</x:v>
      </x:c>
      <x:c r="L1009" s="18" t="n">
        <x:f>K1009*ACE_Input!V49</x:f>
        <x:v>75</x:v>
      </x:c>
    </x:row>
    <x:row r="1010">
      <x:c r="A1010" t="n">
        <x:f>9</x:f>
        <x:v>9</x:v>
      </x:c>
      <x:c r="B1010" t="n">
        <x:f>ACE_Input!A50</x:f>
        <x:v>45</x:v>
      </x:c>
      <x:c r="C1010" s="18" t="n">
        <x:f>MOD(Settings!$B$17*(C1009),Settings!$B$18)</x:f>
        <x:v>1425882143</x:v>
      </x:c>
      <x:c r="D1010" s="18" t="n">
        <x:f>MAX(C1010,1)/Settings!$B$18</x:f>
        <x:v>0.6639781145676869</x:v>
      </x:c>
      <x:c r="E1010" s="18" t="n">
        <x:f>F1010-F1009</x:f>
        <x:v>6</x:v>
      </x:c>
      <x:c r="F1010" s="18" t="n">
        <x:f>ACE_Input!D50</x:f>
        <x:v>354</x:v>
      </x:c>
      <x:c r="G1010" s="18" t="n">
        <x:f>MOD(Settings!$B$17*(G1009),Settings!$B$18)</x:f>
        <x:v>1734462347</x:v>
      </x:c>
      <x:c r="H1010" s="18" t="n">
        <x:f>MAX(G1010,1)/Settings!$B$18</x:f>
        <x:v>0.8076719696669243</x:v>
      </x:c>
      <x:c r="I1010" s="18" t="n">
        <x:f>-ACE_Input!W50*LN(H1010)</x:f>
        <x:v>0.8543971241098813</x:v>
      </x:c>
      <x:c r="J1010" s="18" t="n">
        <x:f>-ACE_Input!X50*LN(H1010)</x:f>
        <x:v>2.5631913723296442</x:v>
      </x:c>
      <x:c r="K1010" s="18" t="n">
        <x:f>ACE_Input!U50</x:f>
        <x:v>300</x:v>
      </x:c>
      <x:c r="L1010" s="18" t="n">
        <x:f>K1010*ACE_Input!V50</x:f>
        <x:v>75</x:v>
      </x:c>
    </x:row>
    <x:row r="1011">
      <x:c r="A1011" t="n">
        <x:f>9</x:f>
        <x:v>9</x:v>
      </x:c>
      <x:c r="B1011" t="n">
        <x:f>ACE_Input!A51</x:f>
        <x:v>46</x:v>
      </x:c>
      <x:c r="C1011" s="18" t="n">
        <x:f>MOD(Settings!$B$17*(C1010),Settings!$B$18)</x:f>
        <x:v>1031160528</x:v>
      </x:c>
      <x:c r="D1011" s="18" t="n">
        <x:f>MAX(C1011,1)/Settings!$B$18</x:f>
        <x:v>0.4801715391130054</x:v>
      </x:c>
      <x:c r="E1011" s="18" t="n">
        <x:f>F1011-F1010</x:f>
        <x:v>5</x:v>
      </x:c>
      <x:c r="F1011" s="18" t="n">
        <x:f>ACE_Input!D51</x:f>
        <x:v>359</x:v>
      </x:c>
      <x:c r="G1011" s="18" t="n">
        <x:f>MOD(Settings!$B$17*(G1010),Settings!$B$18)</x:f>
        <x:v>1165641651</x:v>
      </x:c>
      <x:c r="H1011" s="18" t="n">
        <x:f>MAX(G1011,1)/Settings!$B$18</x:f>
        <x:v>0.5427941919969368</x:v>
      </x:c>
      <x:c r="I1011" s="18" t="n">
        <x:f>-ACE_Input!W51*LN(H1011)</x:f>
        <x:v>2.444100204632018</x:v>
      </x:c>
      <x:c r="J1011" s="18" t="n">
        <x:f>-ACE_Input!X51*LN(H1011)</x:f>
        <x:v>7.332300613896054</x:v>
      </x:c>
      <x:c r="K1011" s="18" t="n">
        <x:f>ACE_Input!U51</x:f>
        <x:v>300</x:v>
      </x:c>
      <x:c r="L1011" s="18" t="n">
        <x:f>K1011*ACE_Input!V51</x:f>
        <x:v>75</x:v>
      </x:c>
    </x:row>
    <x:row r="1012">
      <x:c r="A1012" t="n">
        <x:f>9</x:f>
        <x:v>9</x:v>
      </x:c>
      <x:c r="B1012" t="n">
        <x:f>ACE_Input!A52</x:f>
        <x:v>47</x:v>
      </x:c>
      <x:c r="C1012" s="18" t="n">
        <x:f>MOD(Settings!$B$17*(C1011),Settings!$B$18)</x:f>
        <x:v>521962806</x:v>
      </x:c>
      <x:c r="D1012" s="18" t="n">
        <x:f>MAX(C1012,1)/Settings!$B$18</x:f>
        <x:v>0.2430578722819024</x:v>
      </x:c>
      <x:c r="E1012" s="18" t="n">
        <x:f>F1012-F1011</x:f>
        <x:v>5</x:v>
      </x:c>
      <x:c r="F1012" s="18" t="n">
        <x:f>ACE_Input!D52</x:f>
        <x:v>364</x:v>
      </x:c>
      <x:c r="G1012" s="18" t="n">
        <x:f>MOD(Settings!$B$17*(G1011),Settings!$B$18)</x:f>
        <x:v>1593400423</x:v>
      </x:c>
      <x:c r="H1012" s="18" t="n">
        <x:f>MAX(G1012,1)/Settings!$B$18</x:f>
        <x:v>0.7419848925163899</x:v>
      </x:c>
      <x:c r="I1012" s="18" t="n">
        <x:f>-ACE_Input!W52*LN(H1012)</x:f>
        <x:v>1.1937055860482992</x:v>
      </x:c>
      <x:c r="J1012" s="18" t="n">
        <x:f>-ACE_Input!X52*LN(H1012)</x:f>
        <x:v>3.5811167581448977</x:v>
      </x:c>
      <x:c r="K1012" s="18" t="n">
        <x:f>ACE_Input!U52</x:f>
        <x:v>300</x:v>
      </x:c>
      <x:c r="L1012" s="18" t="n">
        <x:f>K1012*ACE_Input!V52</x:f>
        <x:v>75</x:v>
      </x:c>
    </x:row>
    <x:row r="1013">
      <x:c r="A1013" t="n">
        <x:f>9</x:f>
        <x:v>9</x:v>
      </x:c>
      <x:c r="B1013" t="n">
        <x:f>ACE_Input!A53</x:f>
        <x:v>48</x:v>
      </x:c>
      <x:c r="C1013" s="18" t="n">
        <x:f>MOD(Settings!$B$17*(C1012),Settings!$B$18)</x:f>
        <x:v>158182447</x:v>
      </x:c>
      <x:c r="D1013" s="18" t="n">
        <x:f>MAX(C1013,1)/Settings!$B$18</x:f>
        <x:v>0.07365944193380859</x:v>
      </x:c>
      <x:c r="E1013" s="18" t="n">
        <x:f>F1013-F1012</x:f>
        <x:v>5</x:v>
      </x:c>
      <x:c r="F1013" s="18" t="n">
        <x:f>ACE_Input!D53</x:f>
        <x:v>369</x:v>
      </x:c>
      <x:c r="G1013" s="18" t="n">
        <x:f>MOD(Settings!$B$17*(G1012),Settings!$B$18)</x:f>
        <x:v>1159831271</x:v>
      </x:c>
      <x:c r="H1013" s="18" t="n">
        <x:f>MAX(G1013,1)/Settings!$B$18</x:f>
        <x:v>0.5400885229651297</x:v>
      </x:c>
      <x:c r="I1013" s="18" t="n">
        <x:f>-ACE_Input!W53*LN(H1013)</x:f>
        <x:v>2.4640888857687866</x:v>
      </x:c>
      <x:c r="J1013" s="18" t="n">
        <x:f>-ACE_Input!X53*LN(H1013)</x:f>
        <x:v>7.39226665730636</x:v>
      </x:c>
      <x:c r="K1013" s="18" t="n">
        <x:f>ACE_Input!U53</x:f>
        <x:v>300</x:v>
      </x:c>
      <x:c r="L1013" s="18" t="n">
        <x:f>K1013*ACE_Input!V53</x:f>
        <x:v>75</x:v>
      </x:c>
    </x:row>
    <x:row r="1014">
      <x:c r="A1014" t="n">
        <x:f>9</x:f>
        <x:v>9</x:v>
      </x:c>
      <x:c r="B1014" t="n">
        <x:f>ACE_Input!A54</x:f>
        <x:v>49</x:v>
      </x:c>
      <x:c r="C1014" s="18" t="n">
        <x:f>MOD(Settings!$B$17*(C1013),Settings!$B$18)</x:f>
        <x:v>2135115390</x:v>
      </x:c>
      <x:c r="D1014" s="18" t="n">
        <x:f>MAX(C1014,1)/Settings!$B$18</x:f>
        <x:v>0.9942405815209451</x:v>
      </x:c>
      <x:c r="E1014" s="18" t="n">
        <x:f>F1014-F1013</x:f>
        <x:v>5</x:v>
      </x:c>
      <x:c r="F1014" s="18" t="n">
        <x:f>ACE_Input!D54</x:f>
        <x:v>374</x:v>
      </x:c>
      <x:c r="G1014" s="18" t="n">
        <x:f>MOD(Settings!$B$17*(G1013),Settings!$B$18)</x:f>
        <x:v>575107878</x:v>
      </x:c>
      <x:c r="H1014" s="18" t="n">
        <x:f>MAX(G1014,1)/Settings!$B$18</x:f>
        <x:v>0.2678054749350089</x:v>
      </x:c>
      <x:c r="I1014" s="18" t="n">
        <x:f>-ACE_Input!W54*LN(H1014)</x:f>
        <x:v>5.269977607261058</x:v>
      </x:c>
      <x:c r="J1014" s="18" t="n">
        <x:f>-ACE_Input!X54*LN(H1014)</x:f>
        <x:v>15.809932821783175</x:v>
      </x:c>
      <x:c r="K1014" s="18" t="n">
        <x:f>ACE_Input!U54</x:f>
        <x:v>300</x:v>
      </x:c>
      <x:c r="L1014" s="18" t="n">
        <x:f>K1014*ACE_Input!V54</x:f>
        <x:v>75</x:v>
      </x:c>
    </x:row>
    <x:row r="1015">
      <x:c r="A1015" t="n">
        <x:f>9</x:f>
        <x:v>9</x:v>
      </x:c>
      <x:c r="B1015" t="n">
        <x:f>ACE_Input!A55</x:f>
        <x:v>50</x:v>
      </x:c>
      <x:c r="C1015" s="18" t="n">
        <x:f>MOD(Settings!$B$17*(C1014),Settings!$B$18)</x:f>
        <x:v>432618360</x:v>
      </x:c>
      <x:c r="D1015" s="18" t="n">
        <x:f>MAX(C1015,1)/Settings!$B$18</x:f>
        <x:v>0.20145362252437213</x:v>
      </x:c>
      <x:c r="E1015" s="18" t="n">
        <x:f>F1015-F1014</x:f>
        <x:v>5</x:v>
      </x:c>
      <x:c r="F1015" s="18" t="n">
        <x:f>ACE_Input!D55</x:f>
        <x:v>379</x:v>
      </x:c>
      <x:c r="G1015" s="18" t="n">
        <x:f>MOD(Settings!$B$17*(G1014),Settings!$B$18)</x:f>
        <x:v>14210399</x:v>
      </x:c>
      <x:c r="H1015" s="18" t="n">
        <x:f>MAX(G1015,1)/Settings!$B$18</x:f>
        <x:v>0.006617232694578</x:v>
      </x:c>
      <x:c r="I1015" s="18" t="n">
        <x:f>-ACE_Input!W55*LN(H1015)</x:f>
        <x:v>20.072312073583316</x:v>
      </x:c>
      <x:c r="J1015" s="18" t="n">
        <x:f>-ACE_Input!X55*LN(H1015)</x:f>
        <x:v>60.21693622074994</x:v>
      </x:c>
      <x:c r="K1015" s="18" t="n">
        <x:f>ACE_Input!U55</x:f>
        <x:v>300</x:v>
      </x:c>
      <x:c r="L1015" s="18" t="n">
        <x:f>K1015*ACE_Input!V55</x:f>
        <x:v>75</x:v>
      </x:c>
    </x:row>
    <x:row r="1016">
      <x:c r="A1016" t="n">
        <x:f>9</x:f>
        <x:v>9</x:v>
      </x:c>
      <x:c r="B1016" t="n">
        <x:f>ACE_Input!A56</x:f>
        <x:v>51</x:v>
      </x:c>
      <x:c r="C1016" s="18" t="n">
        <x:f>MOD(Settings!$B$17*(C1015),Settings!$B$18)</x:f>
        <x:v>1784631425</x:v>
      </x:c>
      <x:c r="D1016" s="18" t="n">
        <x:f>MAX(C1016,1)/Settings!$B$18</x:f>
        <x:v>0.8310337671223254</x:v>
      </x:c>
      <x:c r="E1016" s="18" t="n">
        <x:f>F1016-F1015</x:f>
        <x:v>5</x:v>
      </x:c>
      <x:c r="F1016" s="18" t="n">
        <x:f>ACE_Input!D56</x:f>
        <x:v>384</x:v>
      </x:c>
      <x:c r="G1016" s="18" t="n">
        <x:f>MOD(Settings!$B$17*(G1015),Settings!$B$18)</x:f>
        <x:v>463491176</x:v>
      </x:c>
      <x:c r="H1016" s="18" t="n">
        <x:f>MAX(G1016,1)/Settings!$B$18</x:f>
        <x:v>0.21582989777244158</x:v>
      </x:c>
      <x:c r="I1016" s="18" t="n">
        <x:f>-ACE_Input!W56*LN(H1016)</x:f>
        <x:v>6.13305876743953</x:v>
      </x:c>
      <x:c r="J1016" s="18" t="n">
        <x:f>-ACE_Input!X56*LN(H1016)</x:f>
        <x:v>18.39917630231859</x:v>
      </x:c>
      <x:c r="K1016" s="18" t="n">
        <x:f>ACE_Input!U56</x:f>
        <x:v>300</x:v>
      </x:c>
      <x:c r="L1016" s="18" t="n">
        <x:f>K1016*ACE_Input!V56</x:f>
        <x:v>75</x:v>
      </x:c>
    </x:row>
    <x:row r="1017">
      <x:c r="A1017" t="n">
        <x:f>9</x:f>
        <x:v>9</x:v>
      </x:c>
      <x:c r="B1017" t="n">
        <x:f>ACE_Input!A57</x:f>
        <x:v>52</x:v>
      </x:c>
      <x:c r="C1017" s="18" t="n">
        <x:f>MOD(Settings!$B$17*(C1016),Settings!$B$18)</x:f>
        <x:v>396262326</x:v>
      </x:c>
      <x:c r="D1017" s="18" t="n">
        <x:f>MAX(C1017,1)/Settings!$B$18</x:f>
        <x:v>0.18452402492264472</x:v>
      </x:c>
      <x:c r="E1017" s="18" t="n">
        <x:f>F1017-F1016</x:f>
        <x:v>5</x:v>
      </x:c>
      <x:c r="F1017" s="18" t="n">
        <x:f>ACE_Input!D57</x:f>
        <x:v>389</x:v>
      </x:c>
      <x:c r="G1017" s="18" t="n">
        <x:f>MOD(Settings!$B$17*(G1016),Settings!$B$18)</x:f>
        <x:v>973007363</x:v>
      </x:c>
      <x:c r="H1017" s="18" t="n">
        <x:f>MAX(G1017,1)/Settings!$B$18</x:f>
        <x:v>0.4530918614254761</x:v>
      </x:c>
      <x:c r="I1017" s="18" t="n">
        <x:f>-ACE_Input!W57*LN(H1017)</x:f>
        <x:v>3.1666415578136866</x:v>
      </x:c>
      <x:c r="J1017" s="18" t="n">
        <x:f>-ACE_Input!X57*LN(H1017)</x:f>
        <x:v>9.49992467344106</x:v>
      </x:c>
      <x:c r="K1017" s="18" t="n">
        <x:f>ACE_Input!U57</x:f>
        <x:v>300</x:v>
      </x:c>
      <x:c r="L1017" s="18" t="n">
        <x:f>K1017*ACE_Input!V57</x:f>
        <x:v>75</x:v>
      </x:c>
    </x:row>
    <x:row r="1018">
      <x:c r="A1018" t="n">
        <x:f>9</x:f>
        <x:v>9</x:v>
      </x:c>
      <x:c r="B1018" t="n">
        <x:f>ACE_Input!A58</x:f>
        <x:v>53</x:v>
      </x:c>
      <x:c r="C1018" s="18" t="n">
        <x:f>MOD(Settings!$B$17*(C1017),Settings!$B$18)</x:f>
        <x:v>634123735</x:v>
      </x:c>
      <x:c r="D1018" s="18" t="n">
        <x:f>MAX(C1018,1)/Settings!$B$18</x:f>
        <x:v>0.2952868748899954</x:v>
      </x:c>
      <x:c r="E1018" s="18" t="n">
        <x:f>F1018-F1017</x:f>
        <x:v>5</x:v>
      </x:c>
      <x:c r="F1018" s="18" t="n">
        <x:f>ACE_Input!D58</x:f>
        <x:v>394</x:v>
      </x:c>
      <x:c r="G1018" s="18" t="n">
        <x:f>MOD(Settings!$B$17*(G1017),Settings!$B$18)</x:f>
        <x:v>246778036</x:v>
      </x:c>
      <x:c r="H1018" s="18" t="n">
        <x:f>MAX(G1018,1)/Settings!$B$18</x:f>
        <x:v>0.11491497797654708</x:v>
      </x:c>
      <x:c r="I1018" s="18" t="n">
        <x:f>-ACE_Input!W58*LN(H1018)</x:f>
        <x:v>8.654250983980807</x:v>
      </x:c>
      <x:c r="J1018" s="18" t="n">
        <x:f>-ACE_Input!X58*LN(H1018)</x:f>
        <x:v>25.96275295194242</x:v>
      </x:c>
      <x:c r="K1018" s="18" t="n">
        <x:f>ACE_Input!U58</x:f>
        <x:v>300</x:v>
      </x:c>
      <x:c r="L1018" s="18" t="n">
        <x:f>K1018*ACE_Input!V58</x:f>
        <x:v>75</x:v>
      </x:c>
    </x:row>
    <x:row r="1019">
      <x:c r="A1019" t="n">
        <x:f>9</x:f>
        <x:v>9</x:v>
      </x:c>
      <x:c r="B1019" t="n">
        <x:f>ACE_Input!A59</x:f>
        <x:v>54</x:v>
      </x:c>
      <x:c r="C1019" s="18" t="n">
        <x:f>MOD(Settings!$B$17*(C1018),Settings!$B$18)</x:f>
        <x:v>1903757731</x:v>
      </x:c>
      <x:c r="D1019" s="18" t="n">
        <x:f>MAX(C1019,1)/Settings!$B$18</x:f>
        <x:v>0.8865062761523325</x:v>
      </x:c>
      <x:c r="E1019" s="18" t="n">
        <x:f>F1019-F1018</x:f>
        <x:v>5</x:v>
      </x:c>
      <x:c r="F1019" s="18" t="n">
        <x:f>ACE_Input!D59</x:f>
        <x:v>399</x:v>
      </x:c>
      <x:c r="G1019" s="18" t="n">
        <x:f>MOD(Settings!$B$17*(G1018),Settings!$B$18)</x:f>
        <x:v>807528695</x:v>
      </x:c>
      <x:c r="H1019" s="18" t="n">
        <x:f>MAX(G1019,1)/Settings!$B$18</x:f>
        <x:v>0.3760348518267436</x:v>
      </x:c>
      <x:c r="I1019" s="18" t="n">
        <x:f>-ACE_Input!W59*LN(H1019)</x:f>
        <x:v>3.912293795436868</x:v>
      </x:c>
      <x:c r="J1019" s="18" t="n">
        <x:f>-ACE_Input!X59*LN(H1019)</x:f>
        <x:v>11.736881386310603</x:v>
      </x:c>
      <x:c r="K1019" s="18" t="n">
        <x:f>ACE_Input!U59</x:f>
        <x:v>300</x:v>
      </x:c>
      <x:c r="L1019" s="18" t="n">
        <x:f>K1019*ACE_Input!V59</x:f>
        <x:v>75</x:v>
      </x:c>
    </x:row>
    <x:row r="1020">
      <x:c r="A1020" t="n">
        <x:f>9</x:f>
        <x:v>9</x:v>
      </x:c>
      <x:c r="B1020" t="n">
        <x:f>ACE_Input!A60</x:f>
        <x:v>55</x:v>
      </x:c>
      <x:c r="C1020" s="18" t="n">
        <x:f>MOD(Settings!$B$17*(C1019),Settings!$B$18)</x:f>
        <x:v>1097328264</x:v>
      </x:c>
      <x:c r="D1020" s="18" t="n">
        <x:f>MAX(C1020,1)/Settings!$B$18</x:f>
        <x:v>0.5109832922513519</x:v>
      </x:c>
      <x:c r="E1020" s="18" t="n">
        <x:f>F1020-F1019</x:f>
        <x:v>5</x:v>
      </x:c>
      <x:c r="F1020" s="18" t="n">
        <x:f>ACE_Input!D60</x:f>
        <x:v>404</x:v>
      </x:c>
      <x:c r="G1020" s="18" t="n">
        <x:f>MOD(Settings!$B$17*(G1019),Settings!$B$18)</x:f>
        <x:v>38127825</x:v>
      </x:c>
      <x:c r="H1020" s="18" t="n">
        <x:f>MAX(G1020,1)/Settings!$B$18</x:f>
        <x:v>0.017754652080011857</x:v>
      </x:c>
      <x:c r="I1020" s="18" t="n">
        <x:f>-ACE_Input!W60*LN(H1020)</x:f>
        <x:v>16.124430833541144</x:v>
      </x:c>
      <x:c r="J1020" s="18" t="n">
        <x:f>-ACE_Input!X60*LN(H1020)</x:f>
        <x:v>48.373292500623435</x:v>
      </x:c>
      <x:c r="K1020" s="18" t="n">
        <x:f>ACE_Input!U60</x:f>
        <x:v>300</x:v>
      </x:c>
      <x:c r="L1020" s="18" t="n">
        <x:f>K1020*ACE_Input!V60</x:f>
        <x:v>75</x:v>
      </x:c>
    </x:row>
    <x:row r="1021">
      <x:c r="A1021" t="n">
        <x:f>9</x:f>
        <x:v>9</x:v>
      </x:c>
      <x:c r="B1021" t="n">
        <x:f>ACE_Input!A61</x:f>
        <x:v>56</x:v>
      </x:c>
      <x:c r="C1021" s="18" t="n">
        <x:f>MOD(Settings!$B$17*(C1020),Settings!$B$18)</x:f>
        <x:v>206572612</x:v>
      </x:c>
      <x:c r="D1021" s="18" t="n">
        <x:f>MAX(C1021,1)/Settings!$B$18</x:f>
        <x:v>0.09619286847123544</x:v>
      </x:c>
      <x:c r="E1021" s="18" t="n">
        <x:f>F1021-F1020</x:f>
        <x:v>5</x:v>
      </x:c>
      <x:c r="F1021" s="18" t="n">
        <x:f>ACE_Input!D61</x:f>
        <x:v>409</x:v>
      </x:c>
      <x:c r="G1021" s="18" t="n">
        <x:f>MOD(Settings!$B$17*(G1020),Settings!$B$18)</x:f>
        <x:v>864227969</x:v>
      </x:c>
      <x:c r="H1021" s="18" t="n">
        <x:f>MAX(G1021,1)/Settings!$B$18</x:f>
        <x:v>0.4024375087592926</x:v>
      </x:c>
      <x:c r="I1021" s="18" t="n">
        <x:f>-ACE_Input!W61*LN(H1021)</x:f>
        <x:v>3.6408618076725507</x:v>
      </x:c>
      <x:c r="J1021" s="18" t="n">
        <x:f>-ACE_Input!X61*LN(H1021)</x:f>
        <x:v>10.922585423017653</x:v>
      </x:c>
      <x:c r="K1021" s="18" t="n">
        <x:f>ACE_Input!U61</x:f>
        <x:v>300</x:v>
      </x:c>
      <x:c r="L1021" s="18" t="n">
        <x:f>K1021*ACE_Input!V61</x:f>
        <x:v>75</x:v>
      </x:c>
    </x:row>
    <x:row r="1022">
      <x:c r="A1022" t="n">
        <x:f>9</x:f>
        <x:v>9</x:v>
      </x:c>
      <x:c r="B1022" t="n">
        <x:f>ACE_Input!A62</x:f>
        <x:v>57</x:v>
      </x:c>
      <x:c r="C1022" s="18" t="n">
        <x:f>MOD(Settings!$B$17*(C1021),Settings!$B$18)</x:f>
        <x:v>1532316332</x:v>
      </x:c>
      <x:c r="D1022" s="18" t="n">
        <x:f>MAX(C1022,1)/Settings!$B$18</x:f>
        <x:v>0.7135403960540613</x:v>
      </x:c>
      <x:c r="E1022" s="18" t="n">
        <x:f>F1022-F1021</x:f>
        <x:v>5</x:v>
      </x:c>
      <x:c r="F1022" s="18" t="n">
        <x:f>ACE_Input!D62</x:f>
        <x:v>414</x:v>
      </x:c>
      <x:c r="G1022" s="18" t="n">
        <x:f>MOD(Settings!$B$17*(G1021),Settings!$B$18)</x:f>
        <x:v>1647570322</x:v>
      </x:c>
      <x:c r="H1022" s="18" t="n">
        <x:f>MAX(G1022,1)/Settings!$B$18</x:f>
        <x:v>0.7672097174298064</x:v>
      </x:c>
      <x:c r="I1022" s="18" t="n">
        <x:f>-ACE_Input!W62*LN(H1022)</x:f>
        <x:v>1.0599803575835116</x:v>
      </x:c>
      <x:c r="J1022" s="18" t="n">
        <x:f>-ACE_Input!X62*LN(H1022)</x:f>
        <x:v>3.179941072750535</x:v>
      </x:c>
      <x:c r="K1022" s="18" t="n">
        <x:f>ACE_Input!U62</x:f>
        <x:v>300</x:v>
      </x:c>
      <x:c r="L1022" s="18" t="n">
        <x:f>K1022*ACE_Input!V62</x:f>
        <x:v>75</x:v>
      </x:c>
    </x:row>
    <x:row r="1023">
      <x:c r="A1023" t="n">
        <x:f>9</x:f>
        <x:v>9</x:v>
      </x:c>
      <x:c r="B1023" t="n">
        <x:f>ACE_Input!A63</x:f>
        <x:v>58</x:v>
      </x:c>
      <x:c r="C1023" s="18" t="n">
        <x:f>MOD(Settings!$B$17*(C1022),Settings!$B$18)</x:f>
        <x:v>1016697100</x:v>
      </x:c>
      <x:c r="D1023" s="18" t="n">
        <x:f>MAX(C1023,1)/Settings!$B$18</x:f>
        <x:v>0.47343648060850635</x:v>
      </x:c>
      <x:c r="E1023" s="18" t="n">
        <x:f>F1023-F1022</x:f>
        <x:v>5</x:v>
      </x:c>
      <x:c r="F1023" s="18" t="n">
        <x:f>ACE_Input!D63</x:f>
        <x:v>419</x:v>
      </x:c>
      <x:c r="G1023" s="18" t="n">
        <x:f>MOD(Settings!$B$17*(G1022),Settings!$B$18)</x:f>
        <x:v>1060257436</x:v>
      </x:c>
      <x:c r="H1023" s="18" t="n">
        <x:f>MAX(G1023,1)/Settings!$B$18</x:f>
        <x:v>0.4937208427552697</x:v>
      </x:c>
      <x:c r="I1023" s="18" t="n">
        <x:f>-ACE_Input!W63*LN(H1023)</x:f>
        <x:v>2.823140068632147</x:v>
      </x:c>
      <x:c r="J1023" s="18" t="n">
        <x:f>-ACE_Input!X63*LN(H1023)</x:f>
        <x:v>8.46942020589644</x:v>
      </x:c>
      <x:c r="K1023" s="18" t="n">
        <x:f>ACE_Input!U63</x:f>
        <x:v>300</x:v>
      </x:c>
      <x:c r="L1023" s="18" t="n">
        <x:f>K1023*ACE_Input!V63</x:f>
        <x:v>75</x:v>
      </x:c>
    </x:row>
    <x:row r="1024">
      <x:c r="A1024" t="n">
        <x:f>9</x:f>
        <x:v>9</x:v>
      </x:c>
      <x:c r="B1024" t="n">
        <x:f>ACE_Input!A64</x:f>
        <x:v>59</x:v>
      </x:c>
      <x:c r="C1024" s="18" t="n">
        <x:f>MOD(Settings!$B$17*(C1023),Settings!$B$18)</x:f>
        <x:v>100780521</x:v>
      </x:c>
      <x:c r="D1024" s="18" t="n">
        <x:f>MAX(C1024,1)/Settings!$B$18</x:f>
        <x:v>0.04692958716625794</x:v>
      </x:c>
      <x:c r="E1024" s="18" t="n">
        <x:f>F1024-F1023</x:f>
        <x:v>5</x:v>
      </x:c>
      <x:c r="F1024" s="18" t="n">
        <x:f>ACE_Input!D64</x:f>
        <x:v>424</x:v>
      </x:c>
      <x:c r="G1024" s="18" t="n">
        <x:f>MOD(Settings!$B$17*(G1023),Settings!$B$18)</x:f>
        <x:v>2074907693</x:v>
      </x:c>
      <x:c r="H1024" s="18" t="n">
        <x:f>MAX(G1024,1)/Settings!$B$18</x:f>
        <x:v>0.9662041878170353</x:v>
      </x:c>
      <x:c r="I1024" s="18" t="n">
        <x:f>-ACE_Input!W64*LN(H1024)</x:f>
        <x:v>0.13752037021710287</x:v>
      </x:c>
      <x:c r="J1024" s="18" t="n">
        <x:f>-ACE_Input!X64*LN(H1024)</x:f>
        <x:v>0.4125611106513086</x:v>
      </x:c>
      <x:c r="K1024" s="18" t="n">
        <x:f>ACE_Input!U64</x:f>
        <x:v>300</x:v>
      </x:c>
      <x:c r="L1024" s="18" t="n">
        <x:f>K1024*ACE_Input!V64</x:f>
        <x:v>75</x:v>
      </x:c>
    </x:row>
    <x:row r="1025">
      <x:c r="A1025" t="n">
        <x:f>9</x:f>
        <x:v>9</x:v>
      </x:c>
      <x:c r="B1025" t="n">
        <x:f>ACE_Input!A65</x:f>
        <x:v>60</x:v>
      </x:c>
      <x:c r="C1025" s="18" t="n">
        <x:f>MOD(Settings!$B$17*(C1024),Settings!$B$18)</x:f>
        <x:v>1601102611</x:v>
      </x:c>
      <x:c r="D1025" s="18" t="n">
        <x:f>MAX(C1025,1)/Settings!$B$18</x:f>
        <x:v>0.7455715032972263</x:v>
      </x:c>
      <x:c r="E1025" s="18" t="n">
        <x:f>F1025-F1024</x:f>
        <x:v>5</x:v>
      </x:c>
      <x:c r="F1025" s="18" t="n">
        <x:f>ACE_Input!D65</x:f>
        <x:v>429</x:v>
      </x:c>
      <x:c r="G1025" s="18" t="n">
        <x:f>MOD(Settings!$B$17*(G1024),Settings!$B$18)</x:f>
        <x:v>2134136265</x:v>
      </x:c>
      <x:c r="H1025" s="18" t="n">
        <x:f>MAX(G1025,1)/Settings!$B$18</x:f>
        <x:v>0.9937846409127976</x:v>
      </x:c>
      <x:c r="I1025" s="18" t="n">
        <x:f>-ACE_Input!W65*LN(H1025)</x:f>
        <x:v>0.024939019363899428</x:v>
      </x:c>
      <x:c r="J1025" s="18" t="n">
        <x:f>-ACE_Input!X65*LN(H1025)</x:f>
        <x:v>0.07481705809169828</x:v>
      </x:c>
      <x:c r="K1025" s="18" t="n">
        <x:f>ACE_Input!U65</x:f>
        <x:v>300</x:v>
      </x:c>
      <x:c r="L1025" s="18" t="n">
        <x:f>K1025*ACE_Input!V65</x:f>
        <x:v>75</x:v>
      </x:c>
    </x:row>
    <x:row r="1026">
      <x:c r="A1026" t="n">
        <x:f>9</x:f>
        <x:v>9</x:v>
      </x:c>
      <x:c r="B1026" t="n">
        <x:f>ACE_Input!A66</x:f>
        <x:v>61</x:v>
      </x:c>
      <x:c r="C1026" s="18" t="n">
        <x:f>MOD(Settings!$B$17*(C1025),Settings!$B$18)</x:f>
        <x:v>1761486167</x:v>
      </x:c>
      <x:c r="D1026" s="18" t="n">
        <x:f>MAX(C1026,1)/Settings!$B$18</x:f>
        <x:v>0.8202559164819568</x:v>
      </x:c>
      <x:c r="E1026" s="18" t="n">
        <x:f>F1026-F1025</x:f>
        <x:v>5</x:v>
      </x:c>
      <x:c r="F1026" s="18" t="n">
        <x:f>ACE_Input!D66</x:f>
        <x:v>434</x:v>
      </x:c>
      <x:c r="G1026" s="18" t="n">
        <x:f>MOD(Settings!$B$17*(G1025),Settings!$B$18)</x:f>
        <x:v>1156333661</x:v>
      </x:c>
      <x:c r="H1026" s="18" t="n">
        <x:f>MAX(G1026,1)/Settings!$B$18</x:f>
        <x:v>0.5384598213892708</x:v>
      </x:c>
      <x:c r="I1026" s="18" t="n">
        <x:f>-ACE_Input!W66*LN(H1026)</x:f>
        <x:v>2.4761695890392192</x:v>
      </x:c>
      <x:c r="J1026" s="18" t="n">
        <x:f>-ACE_Input!X66*LN(H1026)</x:f>
        <x:v>7.428508767117657</x:v>
      </x:c>
      <x:c r="K1026" s="18" t="n">
        <x:f>ACE_Input!U66</x:f>
        <x:v>300</x:v>
      </x:c>
      <x:c r="L1026" s="18" t="n">
        <x:f>K1026*ACE_Input!V66</x:f>
        <x:v>75</x:v>
      </x:c>
    </x:row>
    <x:row r="1027">
      <x:c r="A1027" t="n">
        <x:f>9</x:f>
        <x:v>9</x:v>
      </x:c>
      <x:c r="B1027" t="n">
        <x:f>ACE_Input!A67</x:f>
        <x:v>62</x:v>
      </x:c>
      <x:c r="C1027" s="18" t="n">
        <x:f>MOD(Settings!$B$17*(C1026),Settings!$B$18)</x:f>
        <x:v>88451227</x:v>
      </x:c>
      <x:c r="D1027" s="18" t="n">
        <x:f>MAX(C1027,1)/Settings!$B$18</x:f>
        <x:v>0.04118831224794887</x:v>
      </x:c>
      <x:c r="E1027" s="18" t="n">
        <x:f>F1027-F1026</x:f>
        <x:v>5</x:v>
      </x:c>
      <x:c r="F1027" s="18" t="n">
        <x:f>ACE_Input!D67</x:f>
        <x:v>439</x:v>
      </x:c>
      <x:c r="G1027" s="18" t="n">
        <x:f>MOD(Settings!$B$17*(G1026),Settings!$B$18)</x:f>
        <x:v>1920318724</x:v>
      </x:c>
      <x:c r="H1027" s="18" t="n">
        <x:f>MAX(G1027,1)/Settings!$B$18</x:f>
        <x:v>0.894218089475398</x:v>
      </x:c>
      <x:c r="I1027" s="18" t="n">
        <x:f>-ACE_Input!W67*LN(H1027)</x:f>
        <x:v>0.4472223424001191</x:v>
      </x:c>
      <x:c r="J1027" s="18" t="n">
        <x:f>-ACE_Input!X67*LN(H1027)</x:f>
        <x:v>1.3416670272003572</x:v>
      </x:c>
      <x:c r="K1027" s="18" t="n">
        <x:f>ACE_Input!U67</x:f>
        <x:v>300</x:v>
      </x:c>
      <x:c r="L1027" s="18" t="n">
        <x:f>K1027*ACE_Input!V67</x:f>
        <x:v>75</x:v>
      </x:c>
    </x:row>
    <x:row r="1028">
      <x:c r="A1028" t="n">
        <x:f>9</x:f>
        <x:v>9</x:v>
      </x:c>
      <x:c r="B1028" t="n">
        <x:f>ACE_Input!A68</x:f>
        <x:v>63</x:v>
      </x:c>
      <x:c r="C1028" s="18" t="n">
        <x:f>MOD(Settings!$B$17*(C1027),Settings!$B$18)</x:f>
        <x:v>541088465</x:v>
      </x:c>
      <x:c r="D1028" s="18" t="n">
        <x:f>MAX(C1028,1)/Settings!$B$18</x:f>
        <x:v>0.2519639512765985</x:v>
      </x:c>
      <x:c r="E1028" s="18" t="n">
        <x:f>F1028-F1027</x:f>
        <x:v>5</x:v>
      </x:c>
      <x:c r="F1028" s="18" t="n">
        <x:f>ACE_Input!D68</x:f>
        <x:v>444</x:v>
      </x:c>
      <x:c r="G1028" s="18" t="n">
        <x:f>MOD(Settings!$B$17*(G1027),Settings!$B$18)</x:f>
        <x:v>265063505</x:v>
      </x:c>
      <x:c r="H1028" s="18" t="n">
        <x:f>MAX(G1028,1)/Settings!$B$18</x:f>
        <x:v>0.12342981301407786</x:v>
      </x:c>
      <x:c r="I1028" s="18" t="n">
        <x:f>-ACE_Input!W68*LN(H1028)</x:f>
        <x:v>8.368330400568611</x:v>
      </x:c>
      <x:c r="J1028" s="18" t="n">
        <x:f>-ACE_Input!X68*LN(H1028)</x:f>
        <x:v>25.104991201705836</x:v>
      </x:c>
      <x:c r="K1028" s="18" t="n">
        <x:f>ACE_Input!U68</x:f>
        <x:v>300</x:v>
      </x:c>
      <x:c r="L1028" s="18" t="n">
        <x:f>K1028*ACE_Input!V68</x:f>
        <x:v>75</x:v>
      </x:c>
    </x:row>
    <x:row r="1029">
      <x:c r="A1029" t="n">
        <x:f>9</x:f>
        <x:v>9</x:v>
      </x:c>
      <x:c r="B1029" t="n">
        <x:f>ACE_Input!A69</x:f>
        <x:v>64</x:v>
      </x:c>
      <x:c r="C1029" s="18" t="n">
        <x:f>MOD(Settings!$B$17*(C1028),Settings!$B$18)</x:f>
        <x:v>1628069857</x:v>
      </x:c>
      <x:c r="D1029" s="18" t="n">
        <x:f>MAX(C1029,1)/Settings!$B$18</x:f>
        <x:v>0.7581291057905784</x:v>
      </x:c>
      <x:c r="E1029" s="18" t="n">
        <x:f>F1029-F1028</x:f>
        <x:v>5</x:v>
      </x:c>
      <x:c r="F1029" s="18" t="n">
        <x:f>ACE_Input!D69</x:f>
        <x:v>449</x:v>
      </x:c>
      <x:c r="G1029" s="18" t="n">
        <x:f>MOD(Settings!$B$17*(G1028),Settings!$B$18)</x:f>
        <x:v>1041244657</x:v>
      </x:c>
      <x:c r="H1029" s="18" t="n">
        <x:f>MAX(G1029,1)/Settings!$B$18</x:f>
        <x:v>0.48486732760670936</x:v>
      </x:c>
      <x:c r="I1029" s="18" t="n">
        <x:f>-ACE_Input!W69*LN(H1029)</x:f>
        <x:v>2.8955199071720603</x:v>
      </x:c>
      <x:c r="J1029" s="18" t="n">
        <x:f>-ACE_Input!X69*LN(H1029)</x:f>
        <x:v>8.686559721516181</x:v>
      </x:c>
      <x:c r="K1029" s="18" t="n">
        <x:f>ACE_Input!U69</x:f>
        <x:v>300</x:v>
      </x:c>
      <x:c r="L1029" s="18" t="n">
        <x:f>K1029*ACE_Input!V69</x:f>
        <x:v>75</x:v>
      </x:c>
    </x:row>
    <x:row r="1030">
      <x:c r="A1030" t="n">
        <x:f>9</x:f>
        <x:v>9</x:v>
      </x:c>
      <x:c r="B1030" t="n">
        <x:f>ACE_Input!A70</x:f>
        <x:v>65</x:v>
      </x:c>
      <x:c r="C1030" s="18" t="n">
        <x:f>MOD(Settings!$B$17*(C1029),Settings!$B$18)</x:f>
        <x:v>1880940172</x:v>
      </x:c>
      <x:c r="D1030" s="18" t="n">
        <x:f>MAX(C1030,1)/Settings!$B$18</x:f>
        <x:v>0.8758810222502244</x:v>
      </x:c>
      <x:c r="E1030" s="18" t="n">
        <x:f>F1030-F1029</x:f>
        <x:v>5</x:v>
      </x:c>
      <x:c r="F1030" s="18" t="n">
        <x:f>ACE_Input!D70</x:f>
        <x:v>454</x:v>
      </x:c>
      <x:c r="G1030" s="18" t="n">
        <x:f>MOD(Settings!$B$17*(G1029),Settings!$B$18)</x:f>
        <x:v>354710796</x:v>
      </x:c>
      <x:c r="H1030" s="18" t="n">
        <x:f>MAX(G1030,1)/Settings!$B$18</x:f>
        <x:v>0.16517508596422853</x:v>
      </x:c>
      <x:c r="I1030" s="18" t="n">
        <x:f>-ACE_Input!W70*LN(H1030)</x:f>
        <x:v>7.2029969624919366</x:v>
      </x:c>
      <x:c r="J1030" s="18" t="n">
        <x:f>-ACE_Input!X70*LN(H1030)</x:f>
        <x:v>21.60899088747581</x:v>
      </x:c>
      <x:c r="K1030" s="18" t="n">
        <x:f>ACE_Input!U70</x:f>
        <x:v>300</x:v>
      </x:c>
      <x:c r="L1030" s="18" t="n">
        <x:f>K1030*ACE_Input!V70</x:f>
        <x:v>75</x:v>
      </x:c>
    </x:row>
    <x:row r="1031">
      <x:c r="A1031" t="n">
        <x:f>9</x:f>
        <x:v>9</x:v>
      </x:c>
      <x:c r="B1031" t="n">
        <x:f>ACE_Input!A71</x:f>
        <x:v>66</x:v>
      </x:c>
      <x:c r="C1031" s="18" t="n">
        <x:f>MOD(Settings!$B$17*(C1030),Settings!$B$18)</x:f>
        <x:v>2002186964</x:v>
      </x:c>
      <x:c r="D1031" s="18" t="n">
        <x:f>MAX(C1031,1)/Settings!$B$18</x:f>
        <x:v>0.9323409595211692</x:v>
      </x:c>
      <x:c r="E1031" s="18" t="n">
        <x:f>F1031-F1030</x:f>
        <x:v>5</x:v>
      </x:c>
      <x:c r="F1031" s="18" t="n">
        <x:f>ACE_Input!D71</x:f>
        <x:v>459</x:v>
      </x:c>
      <x:c r="G1031" s="18" t="n">
        <x:f>MOD(Settings!$B$17*(G1030),Settings!$B$18)</x:f>
        <x:v>209744300</x:v>
      </x:c>
      <x:c r="H1031" s="18" t="n">
        <x:f>MAX(G1031,1)/Settings!$B$18</x:f>
        <x:v>0.0976698007889417</x:v>
      </x:c>
      <x:c r="I1031" s="18" t="n">
        <x:f>-ACE_Input!W71*LN(H1031)</x:f>
        <x:v>9.304651476635552</x:v>
      </x:c>
      <x:c r="J1031" s="18" t="n">
        <x:f>-ACE_Input!X71*LN(H1031)</x:f>
        <x:v>27.913954429906656</x:v>
      </x:c>
      <x:c r="K1031" s="18" t="n">
        <x:f>ACE_Input!U71</x:f>
        <x:v>300</x:v>
      </x:c>
      <x:c r="L1031" s="18" t="n">
        <x:f>K1031*ACE_Input!V71</x:f>
        <x:v>75</x:v>
      </x:c>
    </x:row>
    <x:row r="1032">
      <x:c r="A1032" t="n">
        <x:f>9</x:f>
        <x:v>9</x:v>
      </x:c>
      <x:c r="B1032" t="n">
        <x:f>ACE_Input!A72</x:f>
        <x:v>67</x:v>
      </x:c>
      <x:c r="C1032" s="18" t="n">
        <x:f>MOD(Settings!$B$17*(C1031),Settings!$B$18)</x:f>
        <x:v>1835039105</x:v>
      </x:c>
      <x:c r="D1032" s="18" t="n">
        <x:f>MAX(C1032,1)/Settings!$B$18</x:f>
        <x:v>0.8545066722922524</x:v>
      </x:c>
      <x:c r="E1032" s="18" t="n">
        <x:f>F1032-F1031</x:f>
        <x:v>15</x:v>
      </x:c>
      <x:c r="F1032" s="18" t="n">
        <x:f>ACE_Input!D72</x:f>
        <x:v>474</x:v>
      </x:c>
      <x:c r="G1032" s="18" t="n">
        <x:f>MOD(Settings!$B$17*(G1031),Settings!$B$18)</x:f>
        <x:v>1151785373</x:v>
      </x:c>
      <x:c r="H1032" s="18" t="n">
        <x:f>MAX(G1032,1)/Settings!$B$18</x:f>
        <x:v>0.5363418597431583</x:v>
      </x:c>
      <x:c r="I1032" s="18" t="n">
        <x:f>-ACE_Input!W72*LN(H1032)</x:f>
        <x:v>2.4919340927591036</x:v>
      </x:c>
      <x:c r="J1032" s="18" t="n">
        <x:f>-ACE_Input!X72*LN(H1032)</x:f>
        <x:v>7.47580227827731</x:v>
      </x:c>
      <x:c r="K1032" s="18" t="n">
        <x:f>ACE_Input!U72</x:f>
        <x:v>300</x:v>
      </x:c>
      <x:c r="L1032" s="18" t="n">
        <x:f>K1032*ACE_Input!V72</x:f>
        <x:v>75</x:v>
      </x:c>
    </x:row>
    <x:row r="1033">
      <x:c r="A1033" t="n">
        <x:f>9</x:f>
        <x:v>9</x:v>
      </x:c>
      <x:c r="B1033" t="n">
        <x:f>ACE_Input!A73</x:f>
        <x:v>68</x:v>
      </x:c>
      <x:c r="C1033" s="18" t="n">
        <x:f>MOD(Settings!$B$17*(C1032),Settings!$B$18)</x:f>
        <x:v>1489583168</x:v>
      </x:c>
      <x:c r="D1033" s="18" t="n">
        <x:f>MAX(C1033,1)/Settings!$B$18</x:f>
        <x:v>0.6936412158858223</x:v>
      </x:c>
      <x:c r="E1033" s="18" t="n">
        <x:f>F1033-F1032</x:f>
        <x:v>5</x:v>
      </x:c>
      <x:c r="F1033" s="18" t="n">
        <x:f>ACE_Input!D73</x:f>
        <x:v>479</x:v>
      </x:c>
      <x:c r="G1033" s="18" t="n">
        <x:f>MOD(Settings!$B$17*(G1032),Settings!$B$18)</x:f>
        <x:v>639169953</x:v>
      </x:c>
      <x:c r="H1033" s="18" t="n">
        <x:f>MAX(G1033,1)/Settings!$B$18</x:f>
        <x:v>0.2976367032610051</x:v>
      </x:c>
      <x:c r="I1033" s="18" t="n">
        <x:f>-ACE_Input!W73*LN(H1033)</x:f>
        <x:v>4.847526611110691</x:v>
      </x:c>
      <x:c r="J1033" s="18" t="n">
        <x:f>-ACE_Input!X73*LN(H1033)</x:f>
        <x:v>14.542579833332073</x:v>
      </x:c>
      <x:c r="K1033" s="18" t="n">
        <x:f>ACE_Input!U73</x:f>
        <x:v>300</x:v>
      </x:c>
      <x:c r="L1033" s="18" t="n">
        <x:f>K1033*ACE_Input!V73</x:f>
        <x:v>75</x:v>
      </x:c>
    </x:row>
    <x:row r="1034">
      <x:c r="A1034" t="n">
        <x:f>9</x:f>
        <x:v>9</x:v>
      </x:c>
      <x:c r="B1034" t="n">
        <x:f>ACE_Input!A74</x:f>
        <x:v>69</x:v>
      </x:c>
      <x:c r="C1034" s="18" t="n">
        <x:f>MOD(Settings!$B$17*(C1033),Settings!$B$18)</x:f>
        <x:v>59947850</x:v>
      </x:c>
      <x:c r="D1034" s="18" t="n">
        <x:f>MAX(C1034,1)/Settings!$B$18</x:f>
        <x:v>0.027915393015330376</x:v>
      </x:c>
      <x:c r="E1034" s="18" t="n">
        <x:f>F1034-F1033</x:f>
        <x:v>15</x:v>
      </x:c>
      <x:c r="F1034" s="18" t="n">
        <x:f>ACE_Input!D74</x:f>
        <x:v>494</x:v>
      </x:c>
      <x:c r="G1034" s="18" t="n">
        <x:f>MOD(Settings!$B$17*(G1033),Settings!$B$18)</x:f>
        <x:v>816197777</x:v>
      </x:c>
      <x:c r="H1034" s="18" t="n">
        <x:f>MAX(G1034,1)/Settings!$B$18</x:f>
        <x:v>0.3800717077125198</x:v>
      </x:c>
      <x:c r="I1034" s="18" t="n">
        <x:f>-ACE_Input!W74*LN(H1034)</x:f>
        <x:v>3.8695813582301217</x:v>
      </x:c>
      <x:c r="J1034" s="18" t="n">
        <x:f>-ACE_Input!X74*LN(H1034)</x:f>
        <x:v>11.608744074690366</x:v>
      </x:c>
      <x:c r="K1034" s="18" t="n">
        <x:f>ACE_Input!U74</x:f>
        <x:v>300</x:v>
      </x:c>
      <x:c r="L1034" s="18" t="n">
        <x:f>K1034*ACE_Input!V74</x:f>
        <x:v>75</x:v>
      </x:c>
    </x:row>
    <x:row r="1035">
      <x:c r="A1035" t="n">
        <x:f>9</x:f>
        <x:v>9</x:v>
      </x:c>
      <x:c r="B1035" t="n">
        <x:f>ACE_Input!A75</x:f>
        <x:v>70</x:v>
      </x:c>
      <x:c r="C1035" s="18" t="n">
        <x:f>MOD(Settings!$B$17*(C1034),Settings!$B$18)</x:f>
        <x:v>373684507</x:v>
      </x:c>
      <x:c r="D1035" s="18" t="n">
        <x:f>MAX(C1035,1)/Settings!$B$18</x:f>
        <x:v>0.1740104086576078</x:v>
      </x:c>
      <x:c r="E1035" s="18" t="n">
        <x:f>F1035-F1034</x:f>
        <x:v>5</x:v>
      </x:c>
      <x:c r="F1035" s="18" t="n">
        <x:f>ACE_Input!D75</x:f>
        <x:v>499</x:v>
      </x:c>
      <x:c r="G1035" s="18" t="n">
        <x:f>MOD(Settings!$B$17*(G1034),Settings!$B$18)</x:f>
        <x:v>1857984650</x:v>
      </x:c>
      <x:c r="H1035" s="18" t="n">
        <x:f>MAX(G1035,1)/Settings!$B$18</x:f>
        <x:v>0.8651915243199055</x:v>
      </x:c>
      <x:c r="I1035" s="18" t="n">
        <x:f>-ACE_Input!W75*LN(H1035)</x:f>
        <x:v>0.5792175246411789</x:v>
      </x:c>
      <x:c r="J1035" s="18" t="n">
        <x:f>-ACE_Input!X75*LN(H1035)</x:f>
        <x:v>1.737652573923537</x:v>
      </x:c>
      <x:c r="K1035" s="18" t="n">
        <x:f>ACE_Input!U75</x:f>
        <x:v>300</x:v>
      </x:c>
      <x:c r="L1035" s="18" t="n">
        <x:f>K1035*ACE_Input!V75</x:f>
        <x:v>75</x:v>
      </x:c>
    </x:row>
    <x:row r="1036">
      <x:c r="A1036" t="n">
        <x:f>9</x:f>
        <x:v>9</x:v>
      </x:c>
      <x:c r="B1036" t="n">
        <x:f>ACE_Input!A76</x:f>
        <x:v>71</x:v>
      </x:c>
      <x:c r="C1036" s="18" t="n">
        <x:f>MOD(Settings!$B$17*(C1035),Settings!$B$18)</x:f>
        <x:v>1273325321</x:v>
      </x:c>
      <x:c r="D1036" s="18" t="n">
        <x:f>MAX(C1036,1)/Settings!$B$18</x:f>
        <x:v>0.5929383084145088</x:v>
      </x:c>
      <x:c r="E1036" s="18" t="n">
        <x:f>F1036-F1035</x:f>
        <x:v>5</x:v>
      </x:c>
      <x:c r="F1036" s="18" t="n">
        <x:f>ACE_Input!D76</x:f>
        <x:v>504</x:v>
      </x:c>
      <x:c r="G1036" s="18" t="n">
        <x:f>MOD(Settings!$B$17*(G1035),Settings!$B$18)</x:f>
        <x:v>588301523</x:v>
      </x:c>
      <x:c r="H1036" s="18" t="n">
        <x:f>MAX(G1036,1)/Settings!$B$18</x:f>
        <x:v>0.27394924465285114</x:v>
      </x:c>
      <x:c r="I1036" s="18" t="n">
        <x:f>-ACE_Input!W76*LN(H1036)</x:f>
        <x:v>5.179249712984318</x:v>
      </x:c>
      <x:c r="J1036" s="18" t="n">
        <x:f>-ACE_Input!X76*LN(H1036)</x:f>
        <x:v>15.537749138952954</x:v>
      </x:c>
      <x:c r="K1036" s="18" t="n">
        <x:f>ACE_Input!U76</x:f>
        <x:v>300</x:v>
      </x:c>
      <x:c r="L1036" s="18" t="n">
        <x:f>K1036*ACE_Input!V76</x:f>
        <x:v>75</x:v>
      </x:c>
    </x:row>
    <x:row r="1037">
      <x:c r="A1037" t="n">
        <x:f>9</x:f>
        <x:v>9</x:v>
      </x:c>
      <x:c r="B1037" t="n">
        <x:f>ACE_Input!A77</x:f>
        <x:v>72</x:v>
      </x:c>
      <x:c r="C1037" s="18" t="n">
        <x:f>MOD(Settings!$B$17*(C1036),Settings!$B$18)</x:f>
        <x:v>1104127692</x:v>
      </x:c>
      <x:c r="D1037" s="18" t="n">
        <x:f>MAX(C1037,1)/Settings!$B$18</x:f>
        <x:v>0.5141495226482625</x:v>
      </x:c>
      <x:c r="E1037" s="18" t="n">
        <x:f>F1037-F1036</x:f>
        <x:v>5</x:v>
      </x:c>
      <x:c r="F1037" s="18" t="n">
        <x:f>ACE_Input!D77</x:f>
        <x:v>509</x:v>
      </x:c>
      <x:c r="G1037" s="18" t="n">
        <x:f>MOD(Settings!$B$17*(G1036),Settings!$B$18)</x:f>
        <x:v>568986273</x:v>
      </x:c>
      <x:c r="H1037" s="18" t="n">
        <x:f>MAX(G1037,1)/Settings!$B$18</x:f>
        <x:v>0.264954880468992</x:v>
      </x:c>
      <x:c r="I1037" s="18" t="n">
        <x:f>-ACE_Input!W77*LN(H1037)</x:f>
        <x:v>5.312782919493447</x:v>
      </x:c>
      <x:c r="J1037" s="18" t="n">
        <x:f>-ACE_Input!X77*LN(H1037)</x:f>
        <x:v>15.938348758480341</x:v>
      </x:c>
      <x:c r="K1037" s="18" t="n">
        <x:f>ACE_Input!U77</x:f>
        <x:v>300</x:v>
      </x:c>
      <x:c r="L1037" s="18" t="n">
        <x:f>K1037*ACE_Input!V77</x:f>
        <x:v>75</x:v>
      </x:c>
    </x:row>
    <x:row r="1038">
      <x:c r="A1038" t="n">
        <x:f>9</x:f>
        <x:v>9</x:v>
      </x:c>
      <x:c r="B1038" t="n">
        <x:f>ACE_Input!A78</x:f>
        <x:v>73</x:v>
      </x:c>
      <x:c r="C1038" s="18" t="n">
        <x:f>MOD(Settings!$B$17*(C1037),Settings!$B$18)</x:f>
        <x:v>667925717</x:v>
      </x:c>
      <x:c r="D1038" s="18" t="n">
        <x:f>MAX(C1038,1)/Settings!$B$18</x:f>
        <x:v>0.31102714934899806</x:v>
      </x:c>
      <x:c r="E1038" s="18" t="n">
        <x:f>F1038-F1037</x:f>
        <x:v>5</x:v>
      </x:c>
      <x:c r="F1038" s="18" t="n">
        <x:f>ACE_Input!D78</x:f>
        <x:v>514</x:v>
      </x:c>
      <x:c r="G1038" s="18" t="n">
        <x:f>MOD(Settings!$B$17*(G1037),Settings!$B$18)</x:f>
        <x:v>207610220</x:v>
      </x:c>
      <x:c r="H1038" s="18" t="n">
        <x:f>MAX(G1038,1)/Settings!$B$18</x:f>
        <x:v>0.09667604234846125</x:v>
      </x:c>
      <x:c r="I1038" s="18" t="n">
        <x:f>-ACE_Input!W78*LN(H1038)</x:f>
        <x:v>9.345558638245066</x:v>
      </x:c>
      <x:c r="J1038" s="18" t="n">
        <x:f>-ACE_Input!X78*LN(H1038)</x:f>
        <x:v>28.0366759147352</x:v>
      </x:c>
      <x:c r="K1038" s="18" t="n">
        <x:f>ACE_Input!U78</x:f>
        <x:v>300</x:v>
      </x:c>
      <x:c r="L1038" s="18" t="n">
        <x:f>K1038*ACE_Input!V78</x:f>
        <x:v>75</x:v>
      </x:c>
    </x:row>
    <x:row r="1039">
      <x:c r="A1039" t="n">
        <x:f>9</x:f>
        <x:v>9</x:v>
      </x:c>
      <x:c r="B1039" t="n">
        <x:f>ACE_Input!A79</x:f>
        <x:v>74</x:v>
      </x:c>
      <x:c r="C1039" s="18" t="n">
        <x:f>MOD(Settings!$B$17*(C1038),Settings!$B$18)</x:f>
        <x:v>930502750</x:v>
      </x:c>
      <x:c r="D1039" s="18" t="n">
        <x:f>MAX(C1039,1)/Settings!$B$18</x:f>
        <x:v>0.4332991086101621</x:v>
      </x:c>
      <x:c r="E1039" s="18" t="n">
        <x:f>F1039-F1038</x:f>
        <x:v>5</x:v>
      </x:c>
      <x:c r="F1039" s="18" t="n">
        <x:f>ACE_Input!D79</x:f>
        <x:v>519</x:v>
      </x:c>
      <x:c r="G1039" s="18" t="n">
        <x:f>MOD(Settings!$B$17*(G1038),Settings!$B$18)</x:f>
        <x:v>1791524812</x:v>
      </x:c>
      <x:c r="H1039" s="18" t="n">
        <x:f>MAX(G1039,1)/Settings!$B$18</x:f>
        <x:v>0.8342437505881506</x:v>
      </x:c>
      <x:c r="I1039" s="18" t="n">
        <x:f>-ACE_Input!W79*LN(H1039)</x:f>
        <x:v>0.7249186097310863</x:v>
      </x:c>
      <x:c r="J1039" s="18" t="n">
        <x:f>-ACE_Input!X79*LN(H1039)</x:f>
        <x:v>2.174755829193259</x:v>
      </x:c>
      <x:c r="K1039" s="18" t="n">
        <x:f>ACE_Input!U79</x:f>
        <x:v>300</x:v>
      </x:c>
      <x:c r="L1039" s="18" t="n">
        <x:f>K1039*ACE_Input!V79</x:f>
        <x:v>75</x:v>
      </x:c>
    </x:row>
    <x:row r="1040">
      <x:c r="A1040" t="n">
        <x:f>9</x:f>
        <x:v>9</x:v>
      </x:c>
      <x:c r="B1040" t="n">
        <x:f>ACE_Input!A80</x:f>
        <x:v>75</x:v>
      </x:c>
      <x:c r="C1040" s="18" t="n">
        <x:f>MOD(Settings!$B$17*(C1039),Settings!$B$18)</x:f>
        <x:v>983801796</x:v>
      </x:c>
      <x:c r="D1040" s="18" t="n">
        <x:f>MAX(C1040,1)/Settings!$B$18</x:f>
        <x:v>0.4581184109943539</x:v>
      </x:c>
      <x:c r="E1040" s="18" t="n">
        <x:f>F1040-F1039</x:f>
        <x:v>5</x:v>
      </x:c>
      <x:c r="F1040" s="18" t="n">
        <x:f>ACE_Input!D80</x:f>
        <x:v>524</x:v>
      </x:c>
      <x:c r="G1040" s="18" t="n">
        <x:f>MOD(Settings!$B$17*(G1039),Settings!$B$18)</x:f>
        <x:v>289300697</x:v>
      </x:c>
      <x:c r="H1040" s="18" t="n">
        <x:f>MAX(G1040,1)/Settings!$B$18</x:f>
        <x:v>0.13471613504677832</x:v>
      </x:c>
      <x:c r="I1040" s="18" t="n">
        <x:f>-ACE_Input!W80*LN(H1040)</x:f>
        <x:v>8.018341670741767</x:v>
      </x:c>
      <x:c r="J1040" s="18" t="n">
        <x:f>-ACE_Input!X80*LN(H1040)</x:f>
        <x:v>24.0550250122253</x:v>
      </x:c>
      <x:c r="K1040" s="18" t="n">
        <x:f>ACE_Input!U80</x:f>
        <x:v>300</x:v>
      </x:c>
      <x:c r="L1040" s="18" t="n">
        <x:f>K1040*ACE_Input!V80</x:f>
        <x:v>75</x:v>
      </x:c>
    </x:row>
    <x:row r="1041">
      <x:c r="A1041" t="n">
        <x:f>9</x:f>
        <x:v>9</x:v>
      </x:c>
      <x:c r="B1041" t="n">
        <x:f>ACE_Input!A81</x:f>
        <x:v>76</x:v>
      </x:c>
      <x:c r="C1041" s="18" t="n">
        <x:f>MOD(Settings!$B$17*(C1040),Settings!$B$18)</x:f>
        <x:v>1280187119</x:v>
      </x:c>
      <x:c r="D1041" s="18" t="n">
        <x:f>MAX(C1041,1)/Settings!$B$18</x:f>
        <x:v>0.5961335821059223</x:v>
      </x:c>
      <x:c r="E1041" s="18" t="n">
        <x:f>F1041-F1040</x:f>
        <x:v>5</x:v>
      </x:c>
      <x:c r="F1041" s="18" t="n">
        <x:f>ACE_Input!D81</x:f>
        <x:v>529</x:v>
      </x:c>
      <x:c r="G1041" s="18" t="n">
        <x:f>MOD(Settings!$B$17*(G1040),Settings!$B$18)</x:f>
        <x:v>373837671</x:v>
      </x:c>
      <x:c r="H1041" s="18" t="n">
        <x:f>MAX(G1041,1)/Settings!$B$18</x:f>
        <x:v>0.17408173120305023</x:v>
      </x:c>
      <x:c r="I1041" s="18" t="n">
        <x:f>-ACE_Input!W81*LN(H1041)</x:f>
        <x:v>6.992921481974184</x:v>
      </x:c>
      <x:c r="J1041" s="18" t="n">
        <x:f>-ACE_Input!X81*LN(H1041)</x:f>
        <x:v>20.97876444592255</x:v>
      </x:c>
      <x:c r="K1041" s="18" t="n">
        <x:f>ACE_Input!U81</x:f>
        <x:v>300</x:v>
      </x:c>
      <x:c r="L1041" s="18" t="n">
        <x:f>K1041*ACE_Input!V81</x:f>
        <x:v>75</x:v>
      </x:c>
    </x:row>
    <x:row r="1042">
      <x:c r="A1042" t="n">
        <x:f>9</x:f>
        <x:v>9</x:v>
      </x:c>
      <x:c r="B1042" t="n">
        <x:f>ACE_Input!A82</x:f>
        <x:v>77</x:v>
      </x:c>
      <x:c r="C1042" s="18" t="n">
        <x:f>MOD(Settings!$B$17*(C1041),Settings!$B$18)</x:f>
        <x:v>466249740</x:v>
      </x:c>
      <x:c r="D1042" s="18" t="n">
        <x:f>MAX(C1042,1)/Settings!$B$18</x:f>
        <x:v>0.21711445423640052</x:v>
      </x:c>
      <x:c r="E1042" s="18" t="n">
        <x:f>F1042-F1041</x:f>
        <x:v>5</x:v>
      </x:c>
      <x:c r="F1042" s="18" t="n">
        <x:f>ACE_Input!D82</x:f>
        <x:v>534</x:v>
      </x:c>
      <x:c r="G1042" s="18" t="n">
        <x:f>MOD(Settings!$B$17*(G1041),Settings!$B$18)</x:f>
        <x:v>1700069022</x:v>
      </x:c>
      <x:c r="H1042" s="18" t="n">
        <x:f>MAX(G1042,1)/Settings!$B$18</x:f>
        <x:v>0.791656329665173</x:v>
      </x:c>
      <x:c r="I1042" s="18" t="n">
        <x:f>-ACE_Input!W82*LN(H1042)</x:f>
        <x:v>0.9345116341271866</x:v>
      </x:c>
      <x:c r="J1042" s="18" t="n">
        <x:f>-ACE_Input!X82*LN(H1042)</x:f>
        <x:v>2.8035349023815597</x:v>
      </x:c>
      <x:c r="K1042" s="18" t="n">
        <x:f>ACE_Input!U82</x:f>
        <x:v>300</x:v>
      </x:c>
      <x:c r="L1042" s="18" t="n">
        <x:f>K1042*ACE_Input!V82</x:f>
        <x:v>75</x:v>
      </x:c>
    </x:row>
    <x:row r="1043">
      <x:c r="A1043" t="n">
        <x:f>9</x:f>
        <x:v>9</x:v>
      </x:c>
      <x:c r="B1043" t="n">
        <x:f>ACE_Input!A83</x:f>
        <x:v>78</x:v>
      </x:c>
      <x:c r="C1043" s="18" t="n">
        <x:f>MOD(Settings!$B$17*(C1042),Settings!$B$18)</x:f>
        <x:v>91552277</x:v>
      </x:c>
      <x:c r="D1043" s="18" t="n">
        <x:f>MAX(C1043,1)/Settings!$B$18</x:f>
        <x:v>0.04263235118362697</x:v>
      </x:c>
      <x:c r="E1043" s="18" t="n">
        <x:f>F1043-F1042</x:f>
        <x:v>5</x:v>
      </x:c>
      <x:c r="F1043" s="18" t="n">
        <x:f>ACE_Input!D83</x:f>
        <x:v>539</x:v>
      </x:c>
      <x:c r="G1043" s="18" t="n">
        <x:f>MOD(Settings!$B$17*(G1042),Settings!$B$18)</x:f>
        <x:v>790129419</x:v>
      </x:c>
      <x:c r="H1043" s="18" t="n">
        <x:f>MAX(G1043,1)/Settings!$B$18</x:f>
        <x:v>0.3679326825625881</x:v>
      </x:c>
      <x:c r="I1043" s="18" t="n">
        <x:f>-ACE_Input!W83*LN(H1043)</x:f>
        <x:v>3.9994211414623777</x:v>
      </x:c>
      <x:c r="J1043" s="18" t="n">
        <x:f>-ACE_Input!X83*LN(H1043)</x:f>
        <x:v>11.998263424387133</x:v>
      </x:c>
      <x:c r="K1043" s="18" t="n">
        <x:f>ACE_Input!U83</x:f>
        <x:v>300</x:v>
      </x:c>
      <x:c r="L1043" s="18" t="n">
        <x:f>K1043*ACE_Input!V83</x:f>
        <x:v>75</x:v>
      </x:c>
    </x:row>
    <x:row r="1044">
      <x:c r="A1044" t="n">
        <x:f>9</x:f>
        <x:v>9</x:v>
      </x:c>
      <x:c r="B1044" t="n">
        <x:f>ACE_Input!A84</x:f>
        <x:v>79</x:v>
      </x:c>
      <x:c r="C1044" s="18" t="n">
        <x:f>MOD(Settings!$B$17*(C1043),Settings!$B$18)</x:f>
        <x:v>1120828287</x:v>
      </x:c>
      <x:c r="D1044" s="18" t="n">
        <x:f>MAX(C1044,1)/Settings!$B$18</x:f>
        <x:v>0.5219263432183892</x:v>
      </x:c>
      <x:c r="E1044" s="18" t="n">
        <x:f>F1044-F1043</x:f>
        <x:v>5</x:v>
      </x:c>
      <x:c r="F1044" s="18" t="n">
        <x:f>ACE_Input!D84</x:f>
        <x:v>544</x:v>
      </x:c>
      <x:c r="G1044" s="18" t="n">
        <x:f>MOD(Settings!$B$17*(G1043),Settings!$B$18)</x:f>
        <x:v>1813755732</x:v>
      </x:c>
      <x:c r="H1044" s="18" t="n">
        <x:f>MAX(G1044,1)/Settings!$B$18</x:f>
        <x:v>0.8445958294182065</x:v>
      </x:c>
      <x:c r="I1044" s="18" t="n">
        <x:f>-ACE_Input!W84*LN(H1044)</x:f>
        <x:v>0.6755882977269047</x:v>
      </x:c>
      <x:c r="J1044" s="18" t="n">
        <x:f>-ACE_Input!X84*LN(H1044)</x:f>
        <x:v>2.026764893180714</x:v>
      </x:c>
      <x:c r="K1044" s="18" t="n">
        <x:f>ACE_Input!U84</x:f>
        <x:v>300</x:v>
      </x:c>
      <x:c r="L1044" s="18" t="n">
        <x:f>K1044*ACE_Input!V84</x:f>
        <x:v>75</x:v>
      </x:c>
    </x:row>
    <x:row r="1045">
      <x:c r="A1045" t="n">
        <x:f>9</x:f>
        <x:v>9</x:v>
      </x:c>
      <x:c r="B1045" t="n">
        <x:f>ACE_Input!A85</x:f>
        <x:v>80</x:v>
      </x:c>
      <x:c r="C1045" s="18" t="n">
        <x:f>MOD(Settings!$B$17*(C1044),Settings!$B$18)</x:f>
        <x:v>34468125</x:v>
      </x:c>
      <x:c r="D1045" s="18" t="n">
        <x:f>MAX(C1045,1)/Settings!$B$18</x:f>
        <x:v>0.016050471466058154</x:v>
      </x:c>
      <x:c r="E1045" s="18" t="n">
        <x:f>F1045-F1044</x:f>
        <x:v>5</x:v>
      </x:c>
      <x:c r="F1045" s="18" t="n">
        <x:f>ACE_Input!D85</x:f>
        <x:v>549</x:v>
      </x:c>
      <x:c r="G1045" s="18" t="n">
        <x:f>MOD(Settings!$B$17*(G1044),Settings!$B$18)</x:f>
        <x:v>262218559</x:v>
      </x:c>
      <x:c r="H1045" s="18" t="n">
        <x:f>MAX(G1045,1)/Settings!$B$18</x:f>
        <x:v>0.12210503179677996</x:v>
      </x:c>
      <x:c r="I1045" s="18" t="n">
        <x:f>-ACE_Input!W85*LN(H1045)</x:f>
        <x:v>8.41149475303107</x:v>
      </x:c>
      <x:c r="J1045" s="18" t="n">
        <x:f>-ACE_Input!X85*LN(H1045)</x:f>
        <x:v>25.234484259093207</x:v>
      </x:c>
      <x:c r="K1045" s="18" t="n">
        <x:f>ACE_Input!U85</x:f>
        <x:v>300</x:v>
      </x:c>
      <x:c r="L1045" s="18" t="n">
        <x:f>K1045*ACE_Input!V85</x:f>
        <x:v>75</x:v>
      </x:c>
    </x:row>
    <x:row r="1046">
      <x:c r="A1046" t="n">
        <x:f>9</x:f>
        <x:v>9</x:v>
      </x:c>
      <x:c r="B1046" t="n">
        <x:f>ACE_Input!A86</x:f>
        <x:v>81</x:v>
      </x:c>
      <x:c r="C1046" s="18" t="n">
        <x:f>MOD(Settings!$B$17*(C1045),Settings!$B$18)</x:f>
        <x:v>1632675832</x:v>
      </x:c>
      <x:c r="D1046" s="18" t="n">
        <x:f>MAX(C1046,1)/Settings!$B$18</x:f>
        <x:v>0.7602739300393844</x:v>
      </x:c>
      <x:c r="E1046" s="18" t="n">
        <x:f>F1046-F1045</x:f>
        <x:v>5</x:v>
      </x:c>
      <x:c r="F1046" s="18" t="n">
        <x:f>ACE_Input!D86</x:f>
        <x:v>554</x:v>
      </x:c>
      <x:c r="G1046" s="18" t="n">
        <x:f>MOD(Settings!$B$17*(G1045),Settings!$B$18)</x:f>
        <x:v>470877469</x:v>
      </x:c>
      <x:c r="H1046" s="18" t="n">
        <x:f>MAX(G1046,1)/Settings!$B$18</x:f>
        <x:v>0.21926940848085535</x:v>
      </x:c>
      <x:c r="I1046" s="18" t="n">
        <x:f>-ACE_Input!W86*LN(H1046)</x:f>
        <x:v>6.069816518000503</x:v>
      </x:c>
      <x:c r="J1046" s="18" t="n">
        <x:f>-ACE_Input!X86*LN(H1046)</x:f>
        <x:v>18.20944955400151</x:v>
      </x:c>
      <x:c r="K1046" s="18" t="n">
        <x:f>ACE_Input!U86</x:f>
        <x:v>300</x:v>
      </x:c>
      <x:c r="L1046" s="18" t="n">
        <x:f>K1046*ACE_Input!V86</x:f>
        <x:v>75</x:v>
      </x:c>
    </x:row>
    <x:row r="1047">
      <x:c r="A1047" t="n">
        <x:f>9</x:f>
        <x:v>9</x:v>
      </x:c>
      <x:c r="B1047" t="n">
        <x:f>ACE_Input!A87</x:f>
        <x:v>82</x:v>
      </x:c>
      <x:c r="C1047" s="18" t="n">
        <x:f>MOD(Settings!$B$17*(C1046),Settings!$B$18)</x:f>
        <x:v>1984150705</x:v>
      </x:c>
      <x:c r="D1047" s="18" t="n">
        <x:f>MAX(C1047,1)/Settings!$B$18</x:f>
        <x:v>0.9239421719331025</x:v>
      </x:c>
      <x:c r="E1047" s="18" t="n">
        <x:f>F1047-F1046</x:f>
        <x:v>5</x:v>
      </x:c>
      <x:c r="F1047" s="18" t="n">
        <x:f>ACE_Input!D87</x:f>
        <x:v>559</x:v>
      </x:c>
      <x:c r="G1047" s="18" t="n">
        <x:f>MOD(Settings!$B$17*(G1046),Settings!$B$18)</x:f>
        <x:v>560382288</x:v>
      </x:c>
      <x:c r="H1047" s="18" t="n">
        <x:f>MAX(G1047,1)/Settings!$B$18</x:f>
        <x:v>0.2609483377360498</x:v>
      </x:c>
      <x:c r="I1047" s="18" t="n">
        <x:f>-ACE_Input!W87*LN(H1047)</x:f>
        <x:v>5.373731323842859</x:v>
      </x:c>
      <x:c r="J1047" s="18" t="n">
        <x:f>-ACE_Input!X87*LN(H1047)</x:f>
        <x:v>16.121193971528577</x:v>
      </x:c>
      <x:c r="K1047" s="18" t="n">
        <x:f>ACE_Input!U87</x:f>
        <x:v>300</x:v>
      </x:c>
      <x:c r="L1047" s="18" t="n">
        <x:f>K1047*ACE_Input!V87</x:f>
        <x:v>75</x:v>
      </x:c>
    </x:row>
    <x:row r="1048">
      <x:c r="A1048" t="n">
        <x:f>9</x:f>
        <x:v>9</x:v>
      </x:c>
      <x:c r="B1048" t="n">
        <x:f>ACE_Input!A88</x:f>
        <x:v>83</x:v>
      </x:c>
      <x:c r="C1048" s="18" t="n">
        <x:f>MOD(Settings!$B$17*(C1047),Settings!$B$18)</x:f>
        <x:v>1494828319</x:v>
      </x:c>
      <x:c r="D1048" s="18" t="n">
        <x:f>MAX(C1048,1)/Settings!$B$18</x:f>
        <x:v>0.6960836796537432</x:v>
      </x:c>
      <x:c r="E1048" s="18" t="n">
        <x:f>F1048-F1047</x:f>
        <x:v>5</x:v>
      </x:c>
      <x:c r="F1048" s="18" t="n">
        <x:f>ACE_Input!D88</x:f>
        <x:v>564</x:v>
      </x:c>
      <x:c r="G1048" s="18" t="n">
        <x:f>MOD(Settings!$B$17*(G1047),Settings!$B$18)</x:f>
        <x:v>1629322321</x:v>
      </x:c>
      <x:c r="H1048" s="18" t="n">
        <x:f>MAX(G1048,1)/Settings!$B$18</x:f>
        <x:v>0.7587123297893965</x:v>
      </x:c>
      <x:c r="I1048" s="18" t="n">
        <x:f>-ACE_Input!W88*LN(H1048)</x:f>
        <x:v>1.1045303422597699</x:v>
      </x:c>
      <x:c r="J1048" s="18" t="n">
        <x:f>-ACE_Input!X88*LN(H1048)</x:f>
        <x:v>3.3135910267793096</x:v>
      </x:c>
      <x:c r="K1048" s="18" t="n">
        <x:f>ACE_Input!U88</x:f>
        <x:v>300</x:v>
      </x:c>
      <x:c r="L1048" s="18" t="n">
        <x:f>K1048*ACE_Input!V88</x:f>
        <x:v>75</x:v>
      </x:c>
    </x:row>
    <x:row r="1049">
      <x:c r="A1049" t="n">
        <x:f>9</x:f>
        <x:v>9</x:v>
      </x:c>
      <x:c r="B1049" t="n">
        <x:f>ACE_Input!A89</x:f>
        <x:v>84</x:v>
      </x:c>
      <x:c r="C1049" s="18" t="n">
        <x:f>MOD(Settings!$B$17*(C1048),Settings!$B$18)</x:f>
        <x:v>168371180</x:v>
      </x:c>
      <x:c r="D1049" s="18" t="n">
        <x:f>MAX(C1049,1)/Settings!$B$18</x:f>
        <x:v>0.07840394046083277</x:v>
      </x:c>
      <x:c r="E1049" s="18" t="n">
        <x:f>F1049-F1048</x:f>
        <x:v>5</x:v>
      </x:c>
      <x:c r="F1049" s="18" t="n">
        <x:f>ACE_Input!D89</x:f>
        <x:v>569</x:v>
      </x:c>
      <x:c r="G1049" s="18" t="n">
        <x:f>MOD(Settings!$B$17*(G1048),Settings!$B$18)</x:f>
        <x:v>1456266150</x:v>
      </x:c>
      <x:c r="H1049" s="18" t="n">
        <x:f>MAX(G1049,1)/Settings!$B$18</x:f>
        <x:v>0.6781267703874627</x:v>
      </x:c>
      <x:c r="I1049" s="18" t="n">
        <x:f>-ACE_Input!W89*LN(H1049)</x:f>
        <x:v>1.5536841261883925</x:v>
      </x:c>
      <x:c r="J1049" s="18" t="n">
        <x:f>-ACE_Input!X89*LN(H1049)</x:f>
        <x:v>4.661052378565177</x:v>
      </x:c>
      <x:c r="K1049" s="18" t="n">
        <x:f>ACE_Input!U89</x:f>
        <x:v>300</x:v>
      </x:c>
      <x:c r="L1049" s="18" t="n">
        <x:f>K1049*ACE_Input!V89</x:f>
        <x:v>75</x:v>
      </x:c>
    </x:row>
    <x:row r="1050">
      <x:c r="A1050" t="n">
        <x:f>9</x:f>
        <x:v>9</x:v>
      </x:c>
      <x:c r="B1050" t="n">
        <x:f>ACE_Input!A90</x:f>
        <x:v>85</x:v>
      </x:c>
      <x:c r="C1050" s="18" t="n">
        <x:f>MOD(Settings!$B$17*(C1049),Settings!$B$18)</x:f>
        <x:v>1578459161</x:v>
      </x:c>
      <x:c r="D1050" s="18" t="n">
        <x:f>MAX(C1050,1)/Settings!$B$18</x:f>
        <x:v>0.7350273252162278</x:v>
      </x:c>
      <x:c r="E1050" s="18" t="n">
        <x:f>F1050-F1049</x:f>
        <x:v>5</x:v>
      </x:c>
      <x:c r="F1050" s="18" t="n">
        <x:f>ACE_Input!D90</x:f>
        <x:v>574</x:v>
      </x:c>
      <x:c r="G1050" s="18" t="n">
        <x:f>MOD(Settings!$B$17*(G1049),Settings!$B$18)</x:f>
        <x:v>594058191</x:v>
      </x:c>
      <x:c r="H1050" s="18" t="n">
        <x:f>MAX(G1050,1)/Settings!$B$18</x:f>
        <x:v>0.2766299020855827</x:v>
      </x:c>
      <x:c r="I1050" s="18" t="n">
        <x:f>-ACE_Input!W90*LN(H1050)</x:f>
        <x:v>5.140299038869929</x:v>
      </x:c>
      <x:c r="J1050" s="18" t="n">
        <x:f>-ACE_Input!X90*LN(H1050)</x:f>
        <x:v>15.420897116609787</x:v>
      </x:c>
      <x:c r="K1050" s="18" t="n">
        <x:f>ACE_Input!U90</x:f>
        <x:v>300</x:v>
      </x:c>
      <x:c r="L1050" s="18" t="n">
        <x:f>K1050*ACE_Input!V90</x:f>
        <x:v>75</x:v>
      </x:c>
    </x:row>
    <x:row r="1051">
      <x:c r="A1051" t="n">
        <x:f>9</x:f>
        <x:v>9</x:v>
      </x:c>
      <x:c r="B1051" t="n">
        <x:f>ACE_Input!A91</x:f>
        <x:v>86</x:v>
      </x:c>
      <x:c r="C1051" s="18" t="n">
        <x:f>MOD(Settings!$B$17*(C1050),Settings!$B$18)</x:f>
        <x:v>1297627536</x:v>
      </x:c>
      <x:c r="D1051" s="18" t="n">
        <x:f>MAX(C1051,1)/Settings!$B$18</x:f>
        <x:v>0.6042549091411079</x:v>
      </x:c>
      <x:c r="E1051" s="18" t="n">
        <x:f>F1051-F1050</x:f>
        <x:v>5</x:v>
      </x:c>
      <x:c r="F1051" s="18" t="n">
        <x:f>ACE_Input!D91</x:f>
        <x:v>579</x:v>
      </x:c>
      <x:c r="G1051" s="18" t="n">
        <x:f>MOD(Settings!$B$17*(G1050),Settings!$B$18)</x:f>
        <x:v>684541234</x:v>
      </x:c>
      <x:c r="H1051" s="18" t="n">
        <x:f>MAX(G1051,1)/Settings!$B$18</x:f>
        <x:v>0.3187643523881046</x:v>
      </x:c>
      <x:c r="I1051" s="18" t="n">
        <x:f>-ACE_Input!W91*LN(H1051)</x:f>
        <x:v>4.573212625693019</x:v>
      </x:c>
      <x:c r="J1051" s="18" t="n">
        <x:f>-ACE_Input!X91*LN(H1051)</x:f>
        <x:v>13.719637877079057</x:v>
      </x:c>
      <x:c r="K1051" s="18" t="n">
        <x:f>ACE_Input!U91</x:f>
        <x:v>300</x:v>
      </x:c>
      <x:c r="L1051" s="18" t="n">
        <x:f>K1051*ACE_Input!V91</x:f>
        <x:v>75</x:v>
      </x:c>
    </x:row>
    <x:row r="1052">
      <x:c r="A1052" t="n">
        <x:f>9</x:f>
        <x:v>9</x:v>
      </x:c>
      <x:c r="B1052" t="n">
        <x:f>ACE_Input!A92</x:f>
        <x:v>87</x:v>
      </x:c>
      <x:c r="C1052" s="18" t="n">
        <x:f>MOD(Settings!$B$17*(C1051),Settings!$B$18)</x:f>
        <x:v>1529562267</x:v>
      </x:c>
      <x:c r="D1052" s="18" t="n">
        <x:f>MAX(C1052,1)/Settings!$B$18</x:f>
        <x:v>0.7122579346002349</x:v>
      </x:c>
      <x:c r="E1052" s="18" t="n">
        <x:f>F1052-F1051</x:f>
        <x:v>5</x:v>
      </x:c>
      <x:c r="F1052" s="18" t="n">
        <x:f>ACE_Input!D92</x:f>
        <x:v>584</x:v>
      </x:c>
      <x:c r="G1052" s="18" t="n">
        <x:f>MOD(Settings!$B$17*(G1051),Settings!$B$18)</x:f>
        <x:v>1014622859</x:v>
      </x:c>
      <x:c r="H1052" s="18" t="n">
        <x:f>MAX(G1052,1)/Settings!$B$18</x:f>
        <x:v>0.4724705868738101</x:v>
      </x:c>
      <x:c r="I1052" s="18" t="n">
        <x:f>-ACE_Input!W92*LN(H1052)</x:f>
        <x:v>2.9991191359538787</x:v>
      </x:c>
      <x:c r="J1052" s="18" t="n">
        <x:f>-ACE_Input!X92*LN(H1052)</x:f>
        <x:v>8.997357407861635</x:v>
      </x:c>
      <x:c r="K1052" s="18" t="n">
        <x:f>ACE_Input!U92</x:f>
        <x:v>300</x:v>
      </x:c>
      <x:c r="L1052" s="18" t="n">
        <x:f>K1052*ACE_Input!V92</x:f>
        <x:v>75</x:v>
      </x:c>
    </x:row>
    <x:row r="1053">
      <x:c r="A1053" t="n">
        <x:f>9</x:f>
        <x:v>9</x:v>
      </x:c>
      <x:c r="B1053" t="n">
        <x:f>ACE_Input!A93</x:f>
        <x:v>88</x:v>
      </x:c>
      <x:c r="C1053" s="18" t="n">
        <x:f>MOD(Settings!$B$17*(C1052),Settings!$B$18)</x:f>
        <x:v>1973766879</x:v>
      </x:c>
      <x:c r="D1053" s="18" t="n">
        <x:f>MAX(C1053,1)/Settings!$B$18</x:f>
        <x:v>0.9191068261485112</x:v>
      </x:c>
      <x:c r="E1053" s="18" t="n">
        <x:f>F1053-F1052</x:f>
        <x:v>5</x:v>
      </x:c>
      <x:c r="F1053" s="18" t="n">
        <x:f>ACE_Input!D93</x:f>
        <x:v>589</x:v>
      </x:c>
      <x:c r="G1053" s="18" t="n">
        <x:f>MOD(Settings!$B$17*(G1052),Settings!$B$18)</x:f>
        <x:v>1746234033</x:v>
      </x:c>
      <x:c r="H1053" s="18" t="n">
        <x:f>MAX(G1053,1)/Settings!$B$18</x:f>
        <x:v>0.8131535881260193</x:v>
      </x:c>
      <x:c r="I1053" s="18" t="n">
        <x:f>-ACE_Input!W93*LN(H1053)</x:f>
        <x:v>0.8273410879696601</x:v>
      </x:c>
      <x:c r="J1053" s="18" t="n">
        <x:f>-ACE_Input!X93*LN(H1053)</x:f>
        <x:v>2.4820232639089803</x:v>
      </x:c>
      <x:c r="K1053" s="18" t="n">
        <x:f>ACE_Input!U93</x:f>
        <x:v>300</x:v>
      </x:c>
      <x:c r="L1053" s="18" t="n">
        <x:f>K1053*ACE_Input!V93</x:f>
        <x:v>75</x:v>
      </x:c>
    </x:row>
    <x:row r="1054">
      <x:c r="A1054" t="n">
        <x:f>9</x:f>
        <x:v>9</x:v>
      </x:c>
      <x:c r="B1054" t="n">
        <x:f>ACE_Input!A94</x:f>
        <x:v>89</x:v>
      </x:c>
      <x:c r="C1054" s="18" t="n">
        <x:f>MOD(Settings!$B$17*(C1053),Settings!$B$18)</x:f>
        <x:v>920040144</x:v>
      </x:c>
      <x:c r="D1054" s="18" t="n">
        <x:f>MAX(C1054,1)/Settings!$B$18</x:f>
        <x:v>0.4284270780293397</x:v>
      </x:c>
      <x:c r="E1054" s="18" t="n">
        <x:f>F1054-F1053</x:f>
        <x:v>5</x:v>
      </x:c>
      <x:c r="F1054" s="18" t="n">
        <x:f>ACE_Input!D94</x:f>
        <x:v>594</x:v>
      </x:c>
      <x:c r="G1054" s="18" t="n">
        <x:f>MOD(Settings!$B$17*(G1053),Settings!$B$18)</x:f>
        <x:v>1443872729</x:v>
      </x:c>
      <x:c r="H1054" s="18" t="n">
        <x:f>MAX(G1054,1)/Settings!$B$18</x:f>
        <x:v>0.6723556340077685</x:v>
      </x:c>
      <x:c r="I1054" s="18" t="n">
        <x:f>-ACE_Input!W94*LN(H1054)</x:f>
        <x:v>1.5878714446863886</x:v>
      </x:c>
      <x:c r="J1054" s="18" t="n">
        <x:f>-ACE_Input!X94*LN(H1054)</x:f>
        <x:v>4.763614334059166</x:v>
      </x:c>
      <x:c r="K1054" s="18" t="n">
        <x:f>ACE_Input!U94</x:f>
        <x:v>300</x:v>
      </x:c>
      <x:c r="L1054" s="18" t="n">
        <x:f>K1054*ACE_Input!V94</x:f>
        <x:v>75</x:v>
      </x:c>
    </x:row>
    <x:row r="1055">
      <x:c r="A1055" t="n">
        <x:f>9</x:f>
        <x:v>9</x:v>
      </x:c>
      <x:c r="B1055" t="n">
        <x:f>ACE_Input!A95</x:f>
        <x:v>90</x:v>
      </x:c>
      <x:c r="C1055" s="18" t="n">
        <x:f>MOD(Settings!$B$17*(C1054),Settings!$B$18)</x:f>
        <x:v>1232441808</x:v>
      </x:c>
      <x:c r="D1055" s="18" t="n">
        <x:f>MAX(C1055,1)/Settings!$B$18</x:f>
        <x:v>0.5739004391124009</x:v>
      </x:c>
      <x:c r="E1055" s="18" t="n">
        <x:f>F1055-F1054</x:f>
        <x:v>5</x:v>
      </x:c>
      <x:c r="F1055" s="18" t="n">
        <x:f>ACE_Input!D95</x:f>
        <x:v>599</x:v>
      </x:c>
      <x:c r="G1055" s="18" t="n">
        <x:f>MOD(Settings!$B$17*(G1054),Settings!$B$18)</x:f>
        <x:v>603745203</x:v>
      </x:c>
      <x:c r="H1055" s="18" t="n">
        <x:f>MAX(G1055,1)/Settings!$B$18</x:f>
        <x:v>0.28114076856576875</x:v>
      </x:c>
      <x:c r="I1055" s="18" t="n">
        <x:f>-ACE_Input!W95*LN(H1055)</x:f>
        <x:v>5.075599117339064</x:v>
      </x:c>
      <x:c r="J1055" s="18" t="n">
        <x:f>-ACE_Input!X95*LN(H1055)</x:f>
        <x:v>15.226797352017194</x:v>
      </x:c>
      <x:c r="K1055" s="18" t="n">
        <x:f>ACE_Input!U95</x:f>
        <x:v>300</x:v>
      </x:c>
      <x:c r="L1055" s="18" t="n">
        <x:f>K1055*ACE_Input!V95</x:f>
        <x:v>75</x:v>
      </x:c>
    </x:row>
    <x:row r="1056">
      <x:c r="A1056" t="n">
        <x:f>9</x:f>
        <x:v>9</x:v>
      </x:c>
      <x:c r="B1056" t="n">
        <x:f>ACE_Input!A96</x:f>
        <x:v>91</x:v>
      </x:c>
      <x:c r="C1056" s="18" t="n">
        <x:f>MOD(Settings!$B$17*(C1055),Settings!$B$18)</x:f>
        <x:v>1169691741</x:v>
      </x:c>
      <x:c r="D1056" s="18" t="n">
        <x:f>MAX(C1056,1)/Settings!$B$18</x:f>
        <x:v>0.5446801621209272</x:v>
      </x:c>
      <x:c r="E1056" s="18" t="n">
        <x:f>F1056-F1055</x:f>
        <x:v>5</x:v>
      </x:c>
      <x:c r="F1056" s="18" t="n">
        <x:f>ACE_Input!D96</x:f>
        <x:v>604</x:v>
      </x:c>
      <x:c r="G1056" s="18" t="n">
        <x:f>MOD(Settings!$B$17*(G1055),Settings!$B$18)</x:f>
        <x:v>285394746</x:v>
      </x:c>
      <x:c r="H1056" s="18" t="n">
        <x:f>MAX(G1056,1)/Settings!$B$18</x:f>
        <x:v>0.13289728487511038</x:v>
      </x:c>
      <x:c r="I1056" s="18" t="n">
        <x:f>-ACE_Input!W96*LN(H1056)</x:f>
        <x:v>8.072714973221043</x:v>
      </x:c>
      <x:c r="J1056" s="18" t="n">
        <x:f>-ACE_Input!X96*LN(H1056)</x:f>
        <x:v>24.21814491966313</x:v>
      </x:c>
      <x:c r="K1056" s="18" t="n">
        <x:f>ACE_Input!U96</x:f>
        <x:v>300</x:v>
      </x:c>
      <x:c r="L1056" s="18" t="n">
        <x:f>K1056*ACE_Input!V96</x:f>
        <x:v>75</x:v>
      </x:c>
    </x:row>
    <x:row r="1057">
      <x:c r="A1057" t="n">
        <x:f>9</x:f>
        <x:v>9</x:v>
      </x:c>
      <x:c r="B1057" t="n">
        <x:f>ACE_Input!A97</x:f>
        <x:v>92</x:v>
      </x:c>
      <x:c r="C1057" s="18" t="n">
        <x:f>MOD(Settings!$B$17*(C1056),Settings!$B$18)</x:f>
        <x:v>943786349</x:v>
      </x:c>
      <x:c r="D1057" s="18" t="n">
        <x:f>MAX(C1057,1)/Settings!$B$18</x:f>
        <x:v>0.4394847664234623</x:v>
      </x:c>
      <x:c r="E1057" s="18" t="n">
        <x:f>F1057-F1056</x:f>
        <x:v>5</x:v>
      </x:c>
      <x:c r="F1057" s="18" t="n">
        <x:f>ACE_Input!D97</x:f>
        <x:v>609</x:v>
      </x:c>
      <x:c r="G1057" s="18" t="n">
        <x:f>MOD(Settings!$B$17*(G1056),Settings!$B$18)</x:f>
        <x:v>1298512271</x:v>
      </x:c>
      <x:c r="H1057" s="18" t="n">
        <x:f>MAX(G1057,1)/Settings!$B$18</x:f>
        <x:v>0.604666895980326</x:v>
      </x:c>
      <x:c r="I1057" s="18" t="n">
        <x:f>-ACE_Input!W97*LN(H1057)</x:f>
        <x:v>2.0123102309417895</x:v>
      </x:c>
      <x:c r="J1057" s="18" t="n">
        <x:f>-ACE_Input!X97*LN(H1057)</x:f>
        <x:v>6.0369306928253685</x:v>
      </x:c>
      <x:c r="K1057" s="18" t="n">
        <x:f>ACE_Input!U97</x:f>
        <x:v>300</x:v>
      </x:c>
      <x:c r="L1057" s="18" t="n">
        <x:f>K1057*ACE_Input!V97</x:f>
        <x:v>75</x:v>
      </x:c>
    </x:row>
    <x:row r="1058">
      <x:c r="A1058" t="n">
        <x:f>9</x:f>
        <x:v>9</x:v>
      </x:c>
      <x:c r="B1058" t="n">
        <x:f>ACE_Input!A98</x:f>
        <x:v>93</x:v>
      </x:c>
      <x:c r="C1058" s="18" t="n">
        <x:f>MOD(Settings!$B$17*(C1057),Settings!$B$18)</x:f>
        <x:v>902950901</x:v>
      </x:c>
      <x:c r="D1058" s="18" t="n">
        <x:f>MAX(C1058,1)/Settings!$B$18</x:f>
        <x:v>0.4204692791311393</x:v>
      </x:c>
      <x:c r="E1058" s="18" t="n">
        <x:f>F1058-F1057</x:f>
        <x:v>5</x:v>
      </x:c>
      <x:c r="F1058" s="18" t="n">
        <x:f>ACE_Input!D98</x:f>
        <x:v>614</x:v>
      </x:c>
      <x:c r="G1058" s="18" t="n">
        <x:f>MOD(Settings!$B$17*(G1057),Settings!$B$18)</x:f>
        <x:v>1366917883</x:v>
      </x:c>
      <x:c r="H1058" s="18" t="n">
        <x:f>MAX(G1058,1)/Settings!$B$18</x:f>
        <x:v>0.6365207413381527</x:v>
      </x:c>
      <x:c r="I1058" s="18" t="n">
        <x:f>-ACE_Input!W98*LN(H1058)</x:f>
        <x:v>1.8069530998682195</x:v>
      </x:c>
      <x:c r="J1058" s="18" t="n">
        <x:f>-ACE_Input!X98*LN(H1058)</x:f>
        <x:v>5.4208592996046585</x:v>
      </x:c>
      <x:c r="K1058" s="18" t="n">
        <x:f>ACE_Input!U98</x:f>
        <x:v>300</x:v>
      </x:c>
      <x:c r="L1058" s="18" t="n">
        <x:f>K1058*ACE_Input!V98</x:f>
        <x:v>75</x:v>
      </x:c>
    </x:row>
    <x:row r="1059">
      <x:c r="A1059" t="n">
        <x:f>9</x:f>
        <x:v>9</x:v>
      </x:c>
      <x:c r="B1059" t="n">
        <x:f>ACE_Input!A99</x:f>
        <x:v>94</x:v>
      </x:c>
      <x:c r="C1059" s="18" t="n">
        <x:f>MOD(Settings!$B$17*(C1058),Settings!$B$18)</x:f>
        <x:v>1776343405</x:v>
      </x:c>
      <x:c r="D1059" s="18" t="n">
        <x:f>MAX(C1059,1)/Settings!$B$18</x:f>
        <x:v>0.8271743570580959</x:v>
      </x:c>
      <x:c r="E1059" s="18" t="n">
        <x:f>F1059-F1058</x:f>
        <x:v>5</x:v>
      </x:c>
      <x:c r="F1059" s="18" t="n">
        <x:f>ACE_Input!D99</x:f>
        <x:v>619</x:v>
      </x:c>
      <x:c r="G1059" s="18" t="n">
        <x:f>MOD(Settings!$B$17*(G1058),Settings!$B$18)</x:f>
        <x:v>8803975</x:v>
      </x:c>
      <x:c r="H1059" s="18" t="n">
        <x:f>MAX(G1059,1)/Settings!$B$18</x:f>
        <x:v>0.004099670333834212</x:v>
      </x:c>
      <x:c r="I1059" s="18" t="n">
        <x:f>-ACE_Input!W99*LN(H1059)</x:f>
        <x:v>21.987394859546164</x:v>
      </x:c>
      <x:c r="J1059" s="18" t="n">
        <x:f>-ACE_Input!X99*LN(H1059)</x:f>
        <x:v>65.9621845786385</x:v>
      </x:c>
      <x:c r="K1059" s="18" t="n">
        <x:f>ACE_Input!U99</x:f>
        <x:v>300</x:v>
      </x:c>
      <x:c r="L1059" s="18" t="n">
        <x:f>K1059*ACE_Input!V99</x:f>
        <x:v>75</x:v>
      </x:c>
    </x:row>
    <x:row r="1060">
      <x:c r="A1060" t="n">
        <x:f>9</x:f>
        <x:v>9</x:v>
      </x:c>
      <x:c r="B1060" t="n">
        <x:f>ACE_Input!A100</x:f>
        <x:v>95</x:v>
      </x:c>
      <x:c r="C1060" s="18" t="n">
        <x:f>MOD(Settings!$B$17*(C1059),Settings!$B$18)</x:f>
        <x:v>685947241</x:v>
      </x:c>
      <x:c r="D1060" s="18" t="n">
        <x:f>MAX(C1060,1)/Settings!$B$18</x:f>
        <x:v>0.31941907541799314</x:v>
      </x:c>
      <x:c r="E1060" s="18" t="n">
        <x:f>F1060-F1059</x:f>
        <x:v>5</x:v>
      </x:c>
      <x:c r="F1060" s="18" t="n">
        <x:f>ACE_Input!D100</x:f>
        <x:v>624</x:v>
      </x:c>
      <x:c r="G1060" s="18" t="n">
        <x:f>MOD(Settings!$B$17*(G1059),Settings!$B$18)</x:f>
        <x:v>1939519829</x:v>
      </x:c>
      <x:c r="H1060" s="18" t="n">
        <x:f>MAX(G1060,1)/Settings!$B$18</x:f>
        <x:v>0.9031593007515927</x:v>
      </x:c>
      <x:c r="I1060" s="18" t="n">
        <x:f>-ACE_Input!W100*LN(H1060)</x:f>
        <x:v>0.40742531332638815</x:v>
      </x:c>
      <x:c r="J1060" s="18" t="n">
        <x:f>-ACE_Input!X100*LN(H1060)</x:f>
        <x:v>1.2222759399791645</x:v>
      </x:c>
      <x:c r="K1060" s="18" t="n">
        <x:f>ACE_Input!U100</x:f>
        <x:v>300</x:v>
      </x:c>
      <x:c r="L1060" s="18" t="n">
        <x:f>K1060*ACE_Input!V100</x:f>
        <x:v>75</x:v>
      </x:c>
    </x:row>
    <x:row r="1061">
      <x:c r="A1061" t="n">
        <x:f>9</x:f>
        <x:v>9</x:v>
      </x:c>
      <x:c r="B1061" t="n">
        <x:f>ACE_Input!A101</x:f>
        <x:v>96</x:v>
      </x:c>
      <x:c r="C1061" s="18" t="n">
        <x:f>MOD(Settings!$B$17*(C1060),Settings!$B$18)</x:f>
        <x:v>1023062391</x:v>
      </x:c>
      <x:c r="D1061" s="18" t="n">
        <x:f>MAX(C1061,1)/Settings!$B$18</x:f>
        <x:v>0.47640055021103495</x:v>
      </x:c>
      <x:c r="E1061" s="18" t="n">
        <x:f>F1061-F1060</x:f>
        <x:v>5</x:v>
      </x:c>
      <x:c r="F1061" s="18" t="n">
        <x:f>ACE_Input!D101</x:f>
        <x:v>629</x:v>
      </x:c>
      <x:c r="G1061" s="18" t="n">
        <x:f>MOD(Settings!$B$17*(G1060),Settings!$B$18)</x:f>
        <x:v>855488190</x:v>
      </x:c>
      <x:c r="H1061" s="18" t="n">
        <x:f>MAX(G1061,1)/Settings!$B$18</x:f>
        <x:v>0.3983677320174723</x:v>
      </x:c>
      <x:c r="I1061" s="18" t="n">
        <x:f>-ACE_Input!W101*LN(H1061)</x:f>
        <x:v>3.6815190019357082</x:v>
      </x:c>
      <x:c r="J1061" s="18" t="n">
        <x:f>-ACE_Input!X101*LN(H1061)</x:f>
        <x:v>11.044557005807125</x:v>
      </x:c>
      <x:c r="K1061" s="18" t="n">
        <x:f>ACE_Input!U101</x:f>
        <x:v>300</x:v>
      </x:c>
      <x:c r="L1061" s="18" t="n">
        <x:f>K1061*ACE_Input!V101</x:f>
        <x:v>75</x:v>
      </x:c>
    </x:row>
    <x:row r="1062">
      <x:c r="A1062" t="n">
        <x:f>9</x:f>
        <x:v>9</x:v>
      </x:c>
      <x:c r="B1062" t="n">
        <x:f>ACE_Input!A102</x:f>
        <x:v>97</x:v>
      </x:c>
      <x:c r="C1062" s="18" t="n">
        <x:f>MOD(Settings!$B$17*(C1061),Settings!$B$18)</x:f>
        <x:v>1855527655</x:v>
      </x:c>
      <x:c r="D1062" s="18" t="n">
        <x:f>MAX(C1062,1)/Settings!$B$18</x:f>
        <x:v>0.8640473968647641</x:v>
      </x:c>
      <x:c r="E1062" s="18" t="n">
        <x:f>F1062-F1061</x:f>
        <x:v>5</x:v>
      </x:c>
      <x:c r="F1062" s="18" t="n">
        <x:f>ACE_Input!D102</x:f>
        <x:v>634</x:v>
      </x:c>
      <x:c r="G1062" s="18" t="n">
        <x:f>MOD(Settings!$B$17*(G1061),Settings!$B$18)</x:f>
        <x:v>786992665</x:v>
      </x:c>
      <x:c r="H1062" s="18" t="n">
        <x:f>MAX(G1062,1)/Settings!$B$18</x:f>
        <x:v>0.3664720176563002</x:v>
      </x:c>
      <x:c r="I1062" s="18" t="n">
        <x:f>-ACE_Input!W102*LN(H1062)</x:f>
        <x:v>4.015332443030812</x:v>
      </x:c>
      <x:c r="J1062" s="18" t="n">
        <x:f>-ACE_Input!X102*LN(H1062)</x:f>
        <x:v>12.045997329092437</x:v>
      </x:c>
      <x:c r="K1062" s="18" t="n">
        <x:f>ACE_Input!U102</x:f>
        <x:v>300</x:v>
      </x:c>
      <x:c r="L1062" s="18" t="n">
        <x:f>K1062*ACE_Input!V102</x:f>
        <x:v>75</x:v>
      </x:c>
    </x:row>
    <x:row r="1063">
      <x:c r="A1063" t="n">
        <x:f>9</x:f>
        <x:v>9</x:v>
      </x:c>
      <x:c r="B1063" t="n">
        <x:f>ACE_Input!A103</x:f>
        <x:v>98</x:v>
      </x:c>
      <x:c r="C1063" s="18" t="n">
        <x:f>MOD(Settings!$B$17*(C1062),Settings!$B$18)</x:f>
        <x:v>95775851</x:v>
      </x:c>
      <x:c r="D1063" s="18" t="n">
        <x:f>MAX(C1063,1)/Settings!$B$18</x:f>
        <x:v>0.0445991060904223</x:v>
      </x:c>
      <x:c r="E1063" s="18" t="n">
        <x:f>F1063-F1062</x:f>
        <x:v>5</x:v>
      </x:c>
      <x:c r="F1063" s="18" t="n">
        <x:f>ACE_Input!D103</x:f>
        <x:v>639</x:v>
      </x:c>
      <x:c r="G1063" s="18" t="n">
        <x:f>MOD(Settings!$B$17*(G1062),Settings!$B$18)</x:f>
        <x:v>633938782</x:v>
      </x:c>
      <x:c r="H1063" s="18" t="n">
        <x:f>MAX(G1063,1)/Settings!$B$18</x:f>
        <x:v>0.2952007494378838</x:v>
      </x:c>
      <x:c r="I1063" s="18" t="n">
        <x:f>-ACE_Input!W103*LN(H1063)</x:f>
        <x:v>4.880398590051294</x:v>
      </x:c>
      <x:c r="J1063" s="18" t="n">
        <x:f>-ACE_Input!X103*LN(H1063)</x:f>
        <x:v>14.641195770153882</x:v>
      </x:c>
      <x:c r="K1063" s="18" t="n">
        <x:f>ACE_Input!U103</x:f>
        <x:v>300</x:v>
      </x:c>
      <x:c r="L1063" s="18" t="n">
        <x:f>K1063*ACE_Input!V103</x:f>
        <x:v>75</x:v>
      </x:c>
    </x:row>
    <x:row r="1064">
      <x:c r="A1064" t="n">
        <x:f>9</x:f>
        <x:v>9</x:v>
      </x:c>
      <x:c r="B1064" t="n">
        <x:f>ACE_Input!A104</x:f>
        <x:v>99</x:v>
      </x:c>
      <x:c r="C1064" s="18" t="n">
        <x:f>MOD(Settings!$B$17*(C1063),Settings!$B$18)</x:f>
        <x:v>1239476154</x:v>
      </x:c>
      <x:c r="D1064" s="18" t="n">
        <x:f>MAX(C1064,1)/Settings!$B$18</x:f>
        <x:v>0.5771760617276542</x:v>
      </x:c>
      <x:c r="E1064" s="18" t="n">
        <x:f>F1064-F1063</x:f>
        <x:v>45</x:v>
      </x:c>
      <x:c r="F1064" s="18" t="n">
        <x:f>ACE_Input!D104</x:f>
        <x:v>684</x:v>
      </x:c>
      <x:c r="G1064" s="18" t="n">
        <x:f>MOD(Settings!$B$17*(G1063),Settings!$B$18)</x:f>
        <x:v>942736307</x:v>
      </x:c>
      <x:c r="H1064" s="18" t="n">
        <x:f>MAX(G1064,1)/Settings!$B$18</x:f>
        <x:v>0.43899580251378745</x:v>
      </x:c>
      <x:c r="I1064" s="18" t="n">
        <x:f>-ACE_Input!W104*LN(H1064)</x:f>
        <x:v>3.293061709698749</x:v>
      </x:c>
      <x:c r="J1064" s="18" t="n">
        <x:f>-ACE_Input!X104*LN(H1064)</x:f>
        <x:v>9.879185129096246</x:v>
      </x:c>
      <x:c r="K1064" s="18" t="n">
        <x:f>ACE_Input!U104</x:f>
        <x:v>300</x:v>
      </x:c>
      <x:c r="L1064" s="18" t="n">
        <x:f>K1064*ACE_Input!V104</x:f>
        <x:v>75</x:v>
      </x:c>
    </x:row>
    <x:row r="1065">
      <x:c r="A1065" t="n">
        <x:f>9</x:f>
        <x:v>9</x:v>
      </x:c>
      <x:c r="B1065" t="n">
        <x:f>ACE_Input!A105</x:f>
        <x:v>100</x:v>
      </x:c>
      <x:c r="C1065" s="18" t="n">
        <x:f>MOD(Settings!$B$17*(C1064),Settings!$B$18)</x:f>
        <x:v>1284344378</x:v>
      </x:c>
      <x:c r="D1065" s="18" t="n">
        <x:f>MAX(C1065,1)/Settings!$B$18</x:f>
        <x:v>0.5980694566844355</x:v>
      </x:c>
      <x:c r="E1065" s="18" t="n">
        <x:f>F1065-F1064</x:f>
        <x:v>5</x:v>
      </x:c>
      <x:c r="F1065" s="18" t="n">
        <x:f>ACE_Input!D105</x:f>
        <x:v>689</x:v>
      </x:c>
      <x:c r="G1065" s="18" t="n">
        <x:f>MOD(Settings!$B$17*(G1064),Settings!$B$18)</x:f>
        <x:v>434764183</x:v>
      </x:c>
      <x:c r="H1065" s="18" t="n">
        <x:f>MAX(G1065,1)/Settings!$B$18</x:f>
        <x:v>0.20245284922535198</x:v>
      </x:c>
      <x:c r="I1065" s="18" t="n">
        <x:f>-ACE_Input!W105*LN(H1065)</x:f>
        <x:v>6.3889930515174225</x:v>
      </x:c>
      <x:c r="J1065" s="18" t="n">
        <x:f>-ACE_Input!X105*LN(H1065)</x:f>
        <x:v>19.166979154552266</x:v>
      </x:c>
      <x:c r="K1065" s="18" t="n">
        <x:f>ACE_Input!U105</x:f>
        <x:v>300</x:v>
      </x:c>
      <x:c r="L1065" s="18" t="n">
        <x:f>K1065*ACE_Input!V105</x:f>
        <x:v>75</x:v>
      </x:c>
    </x:row>
    <x:row r="1066">
      <x:c r="A1066"/>
      <x:c r="B1066"/>
      <x:c r="C1066" s="18"/>
      <x:c r="D1066" s="18"/>
      <x:c r="E1066" s="18"/>
      <x:c r="F1066" s="18"/>
      <x:c r="G1066" s="18"/>
      <x:c r="H1066" s="18"/>
      <x:c r="I1066" s="18"/>
      <x:c r="J1066" s="18"/>
      <x:c r="K1066" s="18"/>
      <x:c r="L1066" s="18"/>
    </x:row>
    <x:row r="1067">
      <x:c r="A1067"/>
      <x:c r="B1067"/>
      <x:c r="C1067" s="18"/>
      <x:c r="D1067" s="18"/>
      <x:c r="E1067" s="18"/>
      <x:c r="F1067" s="18"/>
      <x:c r="G1067" s="18"/>
      <x:c r="H1067" s="18"/>
      <x:c r="I1067" s="18"/>
      <x:c r="J1067" s="18"/>
      <x:c r="K1067" s="18"/>
      <x:c r="L1067" s="18"/>
    </x:row>
    <x:row r="1068">
      <x:c r="A1068"/>
      <x:c r="B1068"/>
      <x:c r="C1068" s="18"/>
      <x:c r="D1068" s="18"/>
      <x:c r="E1068" s="18"/>
      <x:c r="F1068" s="18"/>
      <x:c r="G1068" s="18"/>
      <x:c r="H1068" s="18"/>
      <x:c r="I1068" s="18"/>
      <x:c r="J1068" s="18"/>
      <x:c r="K1068" s="18"/>
      <x:c r="L1068" s="18"/>
    </x:row>
    <x:row r="1069">
      <x:c r="A1069"/>
      <x:c r="B1069"/>
      <x:c r="C1069" s="18"/>
      <x:c r="D1069" s="18"/>
      <x:c r="E1069" s="18"/>
      <x:c r="F1069" s="18"/>
      <x:c r="G1069" s="18"/>
      <x:c r="H1069" s="18"/>
      <x:c r="I1069" s="18"/>
      <x:c r="J1069" s="18"/>
      <x:c r="K1069" s="18"/>
      <x:c r="L1069" s="18"/>
    </x:row>
    <x:row r="1070">
      <x:c r="A1070"/>
      <x:c r="B1070"/>
      <x:c r="C1070" s="18"/>
      <x:c r="D1070" s="18"/>
      <x:c r="E1070" s="18"/>
      <x:c r="F1070" s="18"/>
      <x:c r="G1070" s="18"/>
      <x:c r="H1070" s="18"/>
      <x:c r="I1070" s="18"/>
      <x:c r="J1070" s="18"/>
      <x:c r="K1070" s="18"/>
      <x:c r="L1070" s="18"/>
    </x:row>
    <x:row r="1071">
      <x:c r="A1071"/>
      <x:c r="B1071"/>
      <x:c r="C1071" s="18"/>
      <x:c r="D1071" s="18"/>
      <x:c r="E1071" s="18"/>
      <x:c r="F1071" s="18"/>
      <x:c r="G1071" s="18"/>
      <x:c r="H1071" s="18"/>
      <x:c r="I1071" s="18"/>
      <x:c r="J1071" s="18"/>
      <x:c r="K1071" s="18"/>
      <x:c r="L1071" s="18"/>
    </x:row>
    <x:row r="1072">
      <x:c r="A1072"/>
      <x:c r="B1072"/>
      <x:c r="C1072" s="18"/>
      <x:c r="D1072" s="18"/>
      <x:c r="E1072" s="18"/>
      <x:c r="F1072" s="18"/>
      <x:c r="G1072" s="18"/>
      <x:c r="H1072" s="18"/>
      <x:c r="I1072" s="18"/>
      <x:c r="J1072" s="18"/>
      <x:c r="K1072" s="18"/>
      <x:c r="L1072" s="18"/>
    </x:row>
    <x:row r="1073">
      <x:c r="A1073"/>
      <x:c r="B1073"/>
      <x:c r="C1073" s="18"/>
      <x:c r="D1073" s="18"/>
      <x:c r="E1073" s="18"/>
      <x:c r="F1073" s="18"/>
      <x:c r="G1073" s="18"/>
      <x:c r="H1073" s="18"/>
      <x:c r="I1073" s="18"/>
      <x:c r="J1073" s="18"/>
      <x:c r="K1073" s="18"/>
      <x:c r="L1073" s="18"/>
    </x:row>
    <x:row r="1074">
      <x:c r="A1074"/>
      <x:c r="B1074"/>
      <x:c r="C1074" s="18"/>
      <x:c r="D1074" s="18"/>
      <x:c r="E1074" s="18"/>
      <x:c r="F1074" s="18"/>
      <x:c r="G1074" s="18"/>
      <x:c r="H1074" s="18"/>
      <x:c r="I1074" s="18"/>
      <x:c r="J1074" s="18"/>
      <x:c r="K1074" s="18"/>
      <x:c r="L1074" s="18"/>
    </x:row>
    <x:row r="1075">
      <x:c r="A1075"/>
      <x:c r="B1075"/>
      <x:c r="C1075" s="18"/>
      <x:c r="D1075" s="18"/>
      <x:c r="E1075" s="18"/>
      <x:c r="F1075" s="18"/>
      <x:c r="G1075" s="18"/>
      <x:c r="H1075" s="18"/>
      <x:c r="I1075" s="18"/>
      <x:c r="J1075" s="18"/>
      <x:c r="K1075" s="18"/>
      <x:c r="L1075" s="18"/>
    </x:row>
    <x:row r="1076">
      <x:c r="A1076"/>
      <x:c r="B1076"/>
      <x:c r="C1076" s="18"/>
      <x:c r="D1076" s="18"/>
      <x:c r="E1076" s="18"/>
      <x:c r="F1076" s="18"/>
      <x:c r="G1076" s="18"/>
      <x:c r="H1076" s="18"/>
      <x:c r="I1076" s="18"/>
      <x:c r="J1076" s="18"/>
      <x:c r="K1076" s="18"/>
      <x:c r="L1076" s="18"/>
    </x:row>
    <x:row r="1077">
      <x:c r="A1077"/>
      <x:c r="B1077"/>
      <x:c r="C1077" s="18"/>
      <x:c r="D1077" s="18"/>
      <x:c r="E1077" s="18"/>
      <x:c r="F1077" s="18"/>
      <x:c r="G1077" s="18"/>
      <x:c r="H1077" s="18"/>
      <x:c r="I1077" s="18"/>
      <x:c r="J1077" s="18"/>
      <x:c r="K1077" s="18"/>
      <x:c r="L1077" s="18"/>
    </x:row>
    <x:row r="1078">
      <x:c r="A1078"/>
      <x:c r="B1078"/>
      <x:c r="C1078" s="18"/>
      <x:c r="D1078" s="18"/>
      <x:c r="E1078" s="18"/>
      <x:c r="F1078" s="18"/>
      <x:c r="G1078" s="18"/>
      <x:c r="H1078" s="18"/>
      <x:c r="I1078" s="18"/>
      <x:c r="J1078" s="18"/>
      <x:c r="K1078" s="18"/>
      <x:c r="L1078" s="18"/>
    </x:row>
    <x:row r="1079">
      <x:c r="A1079"/>
      <x:c r="B1079"/>
      <x:c r="C1079" s="18"/>
      <x:c r="D1079" s="18"/>
      <x:c r="E1079" s="18"/>
      <x:c r="F1079" s="18"/>
      <x:c r="G1079" s="18"/>
      <x:c r="H1079" s="18"/>
      <x:c r="I1079" s="18"/>
      <x:c r="J1079" s="18"/>
      <x:c r="K1079" s="18"/>
      <x:c r="L1079" s="18"/>
    </x:row>
    <x:row r="1080">
      <x:c r="A1080"/>
      <x:c r="B1080"/>
      <x:c r="C1080" s="18"/>
      <x:c r="D1080" s="18"/>
      <x:c r="E1080" s="18"/>
      <x:c r="F1080" s="18"/>
      <x:c r="G1080" s="18"/>
      <x:c r="H1080" s="18"/>
      <x:c r="I1080" s="18"/>
      <x:c r="J1080" s="18"/>
      <x:c r="K1080" s="18"/>
      <x:c r="L1080" s="18"/>
    </x:row>
    <x:row r="1081">
      <x:c r="A1081"/>
      <x:c r="B1081"/>
      <x:c r="C1081" s="18"/>
      <x:c r="D1081" s="18"/>
      <x:c r="E1081" s="18"/>
      <x:c r="F1081" s="18"/>
      <x:c r="G1081" s="18"/>
      <x:c r="H1081" s="18"/>
      <x:c r="I1081" s="18"/>
      <x:c r="J1081" s="18"/>
      <x:c r="K1081" s="18"/>
      <x:c r="L1081" s="18"/>
    </x:row>
    <x:row r="1082">
      <x:c r="A1082"/>
      <x:c r="B1082"/>
      <x:c r="C1082" s="18"/>
      <x:c r="D1082" s="18"/>
      <x:c r="E1082" s="18"/>
      <x:c r="F1082" s="18"/>
      <x:c r="G1082" s="18"/>
      <x:c r="H1082" s="18"/>
      <x:c r="I1082" s="18"/>
      <x:c r="J1082" s="18"/>
      <x:c r="K1082" s="18"/>
      <x:c r="L1082" s="18"/>
    </x:row>
    <x:row r="1083">
      <x:c r="A1083"/>
      <x:c r="B1083"/>
      <x:c r="C1083" s="18"/>
      <x:c r="D1083" s="18"/>
      <x:c r="E1083" s="18"/>
      <x:c r="F1083" s="18"/>
      <x:c r="G1083" s="18"/>
      <x:c r="H1083" s="18"/>
      <x:c r="I1083" s="18"/>
      <x:c r="J1083" s="18"/>
      <x:c r="K1083" s="18"/>
      <x:c r="L1083" s="18"/>
    </x:row>
    <x:row r="1084">
      <x:c r="A1084"/>
      <x:c r="B1084"/>
      <x:c r="C1084" s="18"/>
      <x:c r="D1084" s="18"/>
      <x:c r="E1084" s="18"/>
      <x:c r="F1084" s="18"/>
      <x:c r="G1084" s="18"/>
      <x:c r="H1084" s="18"/>
      <x:c r="I1084" s="18"/>
      <x:c r="J1084" s="18"/>
      <x:c r="K1084" s="18"/>
      <x:c r="L1084" s="18"/>
    </x:row>
    <x:row r="1085">
      <x:c r="A1085"/>
      <x:c r="B1085"/>
      <x:c r="C1085" s="18"/>
      <x:c r="D1085" s="18"/>
      <x:c r="E1085" s="18"/>
      <x:c r="F1085" s="18"/>
      <x:c r="G1085" s="18"/>
      <x:c r="H1085" s="18"/>
      <x:c r="I1085" s="18"/>
      <x:c r="J1085" s="18"/>
      <x:c r="K1085" s="18"/>
      <x:c r="L1085" s="18"/>
    </x:row>
    <x:row r="1086">
      <x:c r="A1086" t="n">
        <x:f>10</x:f>
        <x:v>10</x:v>
      </x:c>
      <x:c r="B1086" t="n">
        <x:f>ACE_Input!A6</x:f>
        <x:v>1</x:v>
      </x:c>
      <x:c r="C1086" s="18" t="n">
        <x:f>MOD(Settings!$B$17*(Settings!$B$15+1000*A1086),Settings!$B$18)</x:f>
        <x:v>375552415</x:v>
      </x:c>
      <x:c r="D1086" s="18" t="n">
        <x:f>MAX(C1086,1)/Settings!$B$18</x:f>
        <x:v>0.17488022110186527</x:v>
      </x:c>
      <x:c r="E1086" s="18" t="n">
        <x:f>F1086</x:f>
        <x:v>2</x:v>
      </x:c>
      <x:c r="F1086" s="18" t="n">
        <x:f>ACE_Input!D6</x:f>
        <x:v>2</x:v>
      </x:c>
      <x:c r="G1086" s="18" t="n">
        <x:f>MOD(Settings!$B$17*(Settings!$B$16+1000*A1086),Settings!$B$18)</x:f>
        <x:v>1081043047</x:v>
      </x:c>
      <x:c r="H1086" s="18" t="n">
        <x:f>MAX(G1086,1)/Settings!$B$18</x:f>
        <x:v>0.5033998971355147</x:v>
      </x:c>
      <x:c r="I1086" s="18" t="n">
        <x:f>-ACE_Input!W6*LN(H1086)</x:f>
        <x:v>2.7454816024816187</x:v>
      </x:c>
      <x:c r="J1086" s="18" t="n">
        <x:f>-ACE_Input!X6*LN(H1086)</x:f>
        <x:v>8.236444807444856</x:v>
      </x:c>
      <x:c r="K1086" s="18" t="n">
        <x:f>ACE_Input!U6</x:f>
        <x:v>300</x:v>
      </x:c>
      <x:c r="L1086" s="18" t="n">
        <x:f>K1086*ACE_Input!V6</x:f>
        <x:v>75</x:v>
      </x:c>
    </x:row>
    <x:row r="1087">
      <x:c r="A1087" t="n">
        <x:f>10</x:f>
        <x:v>10</x:v>
      </x:c>
      <x:c r="B1087" t="n">
        <x:f>ACE_Input!A7</x:f>
        <x:v>2</x:v>
      </x:c>
      <x:c r="C1087" s="18" t="n">
        <x:f>MOD(Settings!$B$17*(C1086),Settings!$B$18)</x:f>
        <x:v>455000372</x:v>
      </x:c>
      <x:c r="D1087" s="18" t="n">
        <x:f>MAX(C1087,1)/Settings!$B$18</x:f>
        <x:v>0.2118760590496827</x:v>
      </x:c>
      <x:c r="E1087" s="18" t="n">
        <x:f>F1087-F1086</x:f>
        <x:v>5</x:v>
      </x:c>
      <x:c r="F1087" s="18" t="n">
        <x:f>ACE_Input!D7</x:f>
        <x:v>7</x:v>
      </x:c>
      <x:c r="G1087" s="18" t="n">
        <x:f>MOD(Settings!$B$17*(G1086),Settings!$B$18)</x:f>
        <x:v>1378837309</x:v>
      </x:c>
      <x:c r="H1087" s="18" t="n">
        <x:f>MAX(G1087,1)/Settings!$B$18</x:f>
        <x:v>0.6420711565958668</x:v>
      </x:c>
      <x:c r="I1087" s="18" t="n">
        <x:f>-ACE_Input!W7*LN(H1087)</x:f>
        <x:v>1.7722245824596172</x:v>
      </x:c>
      <x:c r="J1087" s="18" t="n">
        <x:f>-ACE_Input!X7*LN(H1087)</x:f>
        <x:v>5.316673747378852</x:v>
      </x:c>
      <x:c r="K1087" s="18" t="n">
        <x:f>ACE_Input!U7</x:f>
        <x:v>300</x:v>
      </x:c>
      <x:c r="L1087" s="18" t="n">
        <x:f>K1087*ACE_Input!V7</x:f>
        <x:v>75</x:v>
      </x:c>
    </x:row>
    <x:row r="1088">
      <x:c r="A1088" t="n">
        <x:f>10</x:f>
        <x:v>10</x:v>
      </x:c>
      <x:c r="B1088" t="n">
        <x:f>ACE_Input!A8</x:f>
        <x:v>3</x:v>
      </x:c>
      <x:c r="C1088" s="18" t="n">
        <x:f>MOD(Settings!$B$17*(C1087),Settings!$B$18)</x:f>
        <x:v>1985237</x:v>
      </x:c>
      <x:c r="D1088" s="18" t="n">
        <x:f>MAX(C1088,1)/Settings!$B$18</x:f>
        <x:v>0.000924448017461434</x:v>
      </x:c>
      <x:c r="E1088" s="18" t="n">
        <x:f>F1088-F1087</x:f>
        <x:v>25</x:v>
      </x:c>
      <x:c r="F1088" s="18" t="n">
        <x:f>ACE_Input!D8</x:f>
        <x:v>32</x:v>
      </x:c>
      <x:c r="G1088" s="18" t="n">
        <x:f>MOD(Settings!$B$17*(G1087),Settings!$B$18)</x:f>
        <x:v>622617586</x:v>
      </x:c>
      <x:c r="H1088" s="18" t="n">
        <x:f>MAX(G1088,1)/Settings!$B$18</x:f>
        <x:v>0.2899289067322057</x:v>
      </x:c>
      <x:c r="I1088" s="18" t="n">
        <x:f>-ACE_Input!W8*LN(H1088)</x:f>
        <x:v>4.952478141019539</x:v>
      </x:c>
      <x:c r="J1088" s="18" t="n">
        <x:f>-ACE_Input!X8*LN(H1088)</x:f>
        <x:v>14.857434423058617</x:v>
      </x:c>
      <x:c r="K1088" s="18" t="n">
        <x:f>ACE_Input!U8</x:f>
        <x:v>300</x:v>
      </x:c>
      <x:c r="L1088" s="18" t="n">
        <x:f>K1088*ACE_Input!V8</x:f>
        <x:v>75</x:v>
      </x:c>
    </x:row>
    <x:row r="1089">
      <x:c r="A1089" t="n">
        <x:f>10</x:f>
        <x:v>10</x:v>
      </x:c>
      <x:c r="B1089" t="n">
        <x:f>ACE_Input!A9</x:f>
        <x:v>4</x:v>
      </x:c>
      <x:c r="C1089" s="18" t="n">
        <x:f>MOD(Settings!$B$17*(C1088),Settings!$B$18)</x:f>
        <x:v>1153623554</x:v>
      </x:c>
      <x:c r="D1089" s="18" t="n">
        <x:f>MAX(C1089,1)/Settings!$B$18</x:f>
        <x:v>0.5371978294743215</x:v>
      </x:c>
      <x:c r="E1089" s="18" t="n">
        <x:f>F1089-F1088</x:f>
        <x:v>5</x:v>
      </x:c>
      <x:c r="F1089" s="18" t="n">
        <x:f>ACE_Input!D9</x:f>
        <x:v>37</x:v>
      </x:c>
      <x:c r="G1089" s="18" t="n">
        <x:f>MOD(Settings!$B$17*(G1088),Settings!$B$18)</x:f>
        <x:v>1793439718</x:v>
      </x:c>
      <x:c r="H1089" s="18" t="n">
        <x:f>MAX(G1089,1)/Settings!$B$18</x:f>
        <x:v>0.8351354481815991</x:v>
      </x:c>
      <x:c r="I1089" s="18" t="n">
        <x:f>-ACE_Input!W9*LN(H1089)</x:f>
        <x:v>0.7206454155812576</x:v>
      </x:c>
      <x:c r="J1089" s="18" t="n">
        <x:f>-ACE_Input!X9*LN(H1089)</x:f>
        <x:v>2.161936246743773</x:v>
      </x:c>
      <x:c r="K1089" s="18" t="n">
        <x:f>ACE_Input!U9</x:f>
        <x:v>300</x:v>
      </x:c>
      <x:c r="L1089" s="18" t="n">
        <x:f>K1089*ACE_Input!V9</x:f>
        <x:v>75</x:v>
      </x:c>
    </x:row>
    <x:row r="1090">
      <x:c r="A1090" t="n">
        <x:f>10</x:f>
        <x:v>10</x:v>
      </x:c>
      <x:c r="B1090" t="n">
        <x:f>ACE_Input!A10</x:f>
        <x:v>5</x:v>
      </x:c>
      <x:c r="C1090" s="18" t="n">
        <x:f>MOD(Settings!$B$17*(C1089),Settings!$B$18)</x:f>
        <x:v>1468706962</x:v>
      </x:c>
      <x:c r="D1090" s="18" t="n">
        <x:f>MAX(C1090,1)/Settings!$B$18</x:f>
        <x:v>0.6839199749212339</x:v>
      </x:c>
      <x:c r="E1090" s="18" t="n">
        <x:f>F1090-F1089</x:f>
        <x:v>5</x:v>
      </x:c>
      <x:c r="F1090" s="18" t="n">
        <x:f>ACE_Input!D10</x:f>
        <x:v>42</x:v>
      </x:c>
      <x:c r="G1090" s="18" t="n">
        <x:f>MOD(Settings!$B$17*(G1089),Settings!$B$18)</x:f>
        <x:v>260871134</x:v>
      </x:c>
      <x:c r="H1090" s="18" t="n">
        <x:f>MAX(G1090,1)/Settings!$B$18</x:f>
        <x:v>0.12147758813643715</x:v>
      </x:c>
      <x:c r="I1090" s="18" t="n">
        <x:f>-ACE_Input!W10*LN(H1090)</x:f>
        <x:v>8.43210197199497</x:v>
      </x:c>
      <x:c r="J1090" s="18" t="n">
        <x:f>-ACE_Input!X10*LN(H1090)</x:f>
        <x:v>25.29630591598491</x:v>
      </x:c>
      <x:c r="K1090" s="18" t="n">
        <x:f>ACE_Input!U10</x:f>
        <x:v>300</x:v>
      </x:c>
      <x:c r="L1090" s="18" t="n">
        <x:f>K1090*ACE_Input!V10</x:f>
        <x:v>75</x:v>
      </x:c>
    </x:row>
    <x:row r="1091">
      <x:c r="A1091" t="n">
        <x:f>10</x:f>
        <x:v>10</x:v>
      </x:c>
      <x:c r="B1091" t="n">
        <x:f>ACE_Input!A11</x:f>
        <x:v>6</x:v>
      </x:c>
      <x:c r="C1091" s="18" t="n">
        <x:f>MOD(Settings!$B$17*(C1090),Settings!$B$18)</x:f>
        <x:v>1380871716</x:v>
      </x:c>
      <x:c r="D1091" s="18" t="n">
        <x:f>MAX(C1091,1)/Settings!$B$18</x:f>
        <x:v>0.6430185011788357</x:v>
      </x:c>
      <x:c r="E1091" s="18" t="n">
        <x:f>F1091-F1090</x:f>
        <x:v>5</x:v>
      </x:c>
      <x:c r="F1091" s="18" t="n">
        <x:f>ACE_Input!D11</x:f>
        <x:v>47</x:v>
      </x:c>
      <x:c r="G1091" s="18" t="n">
        <x:f>MOD(Settings!$B$17*(G1090),Settings!$B$18)</x:f>
        <x:v>1447025611</x:v>
      </x:c>
      <x:c r="H1091" s="18" t="n">
        <x:f>MAX(G1091,1)/Settings!$B$18</x:f>
        <x:v>0.6738238090993016</x:v>
      </x:c>
      <x:c r="I1091" s="18" t="n">
        <x:f>-ACE_Input!W11*LN(H1091)</x:f>
        <x:v>1.5791464523019758</x:v>
      </x:c>
      <x:c r="J1091" s="18" t="n">
        <x:f>-ACE_Input!X11*LN(H1091)</x:f>
        <x:v>4.737439356905927</x:v>
      </x:c>
      <x:c r="K1091" s="18" t="n">
        <x:f>ACE_Input!U11</x:f>
        <x:v>300</x:v>
      </x:c>
      <x:c r="L1091" s="18" t="n">
        <x:f>K1091*ACE_Input!V11</x:f>
        <x:v>75</x:v>
      </x:c>
    </x:row>
    <x:row r="1092">
      <x:c r="A1092" t="n">
        <x:f>10</x:f>
        <x:v>10</x:v>
      </x:c>
      <x:c r="B1092" t="n">
        <x:f>ACE_Input!A12</x:f>
        <x:v>7</x:v>
      </x:c>
      <x:c r="C1092" s="18" t="n">
        <x:f>MOD(Settings!$B$17*(C1091),Settings!$B$18)</x:f>
        <x:v>455157683</x:v>
      </x:c>
      <x:c r="D1092" s="18" t="n">
        <x:f>MAX(C1092,1)/Settings!$B$18</x:f>
        <x:v>0.2119493126924845</x:v>
      </x:c>
      <x:c r="E1092" s="18" t="n">
        <x:f>F1092-F1091</x:f>
        <x:v>5</x:v>
      </x:c>
      <x:c r="F1092" s="18" t="n">
        <x:f>ACE_Input!D12</x:f>
        <x:v>52</x:v>
      </x:c>
      <x:c r="G1092" s="18" t="n">
        <x:f>MOD(Settings!$B$17*(G1091),Settings!$B$18)</x:f>
        <x:v>2054625449</x:v>
      </x:c>
      <x:c r="H1092" s="18" t="n">
        <x:f>MAX(G1092,1)/Settings!$B$18</x:f>
        <x:v>0.9567595319621076</x:v>
      </x:c>
      <x:c r="I1092" s="18" t="n">
        <x:f>-ACE_Input!W12*LN(H1092)</x:f>
        <x:v>0.17681276748136582</x:v>
      </x:c>
      <x:c r="J1092" s="18" t="n">
        <x:f>-ACE_Input!X12*LN(H1092)</x:f>
        <x:v>0.5304383024440975</x:v>
      </x:c>
      <x:c r="K1092" s="18" t="n">
        <x:f>ACE_Input!U12</x:f>
        <x:v>300</x:v>
      </x:c>
      <x:c r="L1092" s="18" t="n">
        <x:f>K1092*ACE_Input!V12</x:f>
        <x:v>75</x:v>
      </x:c>
    </x:row>
    <x:row r="1093">
      <x:c r="A1093" t="n">
        <x:f>10</x:f>
        <x:v>10</x:v>
      </x:c>
      <x:c r="B1093" t="n">
        <x:f>ACE_Input!A13</x:f>
        <x:v>8</x:v>
      </x:c>
      <x:c r="C1093" s="18" t="n">
        <x:f>MOD(Settings!$B$17*(C1092),Settings!$B$18)</x:f>
        <x:v>498427567</x:v>
      </x:c>
      <x:c r="D1093" s="18" t="n">
        <x:f>MAX(C1093,1)/Settings!$B$18</x:f>
        <x:v>0.2320984225869637</x:v>
      </x:c>
      <x:c r="E1093" s="18" t="n">
        <x:f>F1093-F1092</x:f>
        <x:v>5</x:v>
      </x:c>
      <x:c r="F1093" s="18" t="n">
        <x:f>ACE_Input!D13</x:f>
        <x:v>57</x:v>
      </x:c>
      <x:c r="G1093" s="18" t="n">
        <x:f>MOD(Settings!$B$17*(G1092),Settings!$B$18)</x:f>
        <x:v>552877583</x:v>
      </x:c>
      <x:c r="H1093" s="18" t="n">
        <x:f>MAX(G1093,1)/Settings!$B$18</x:f>
        <x:v>0.25745368714325767</x:v>
      </x:c>
      <x:c r="I1093" s="18" t="n">
        <x:f>-ACE_Input!W13*LN(H1093)</x:f>
        <x:v>5.427661723234684</x:v>
      </x:c>
      <x:c r="J1093" s="18" t="n">
        <x:f>-ACE_Input!X13*LN(H1093)</x:f>
        <x:v>16.28298516970405</x:v>
      </x:c>
      <x:c r="K1093" s="18" t="n">
        <x:f>ACE_Input!U13</x:f>
        <x:v>300</x:v>
      </x:c>
      <x:c r="L1093" s="18" t="n">
        <x:f>K1093*ACE_Input!V13</x:f>
        <x:v>75</x:v>
      </x:c>
    </x:row>
    <x:row r="1094">
      <x:c r="A1094" t="n">
        <x:f>10</x:f>
        <x:v>10</x:v>
      </x:c>
      <x:c r="B1094" t="n">
        <x:f>ACE_Input!A14</x:f>
        <x:v>9</x:v>
      </x:c>
      <x:c r="C1094" s="18" t="n">
        <x:f>MOD(Settings!$B$17*(C1093),Settings!$B$18)</x:f>
        <x:v>1885895269</x:v>
      </x:c>
      <x:c r="D1094" s="18" t="n">
        <x:f>MAX(C1094,1)/Settings!$B$18</x:f>
        <x:v>0.8781884190990535</x:v>
      </x:c>
      <x:c r="E1094" s="18" t="n">
        <x:f>F1094-F1093</x:f>
        <x:v>115</x:v>
      </x:c>
      <x:c r="F1094" s="18" t="n">
        <x:f>ACE_Input!D14</x:f>
        <x:v>172</x:v>
      </x:c>
      <x:c r="G1094" s="18" t="n">
        <x:f>MOD(Settings!$B$17*(G1093),Settings!$B$18)</x:f>
        <x:v>51796912</x:v>
      </x:c>
      <x:c r="H1094" s="18" t="n">
        <x:f>MAX(G1094,1)/Settings!$B$18</x:f>
        <x:v>0.024119816731717352</x:v>
      </x:c>
      <x:c r="I1094" s="18" t="n">
        <x:f>-ACE_Input!W14*LN(H1094)</x:f>
        <x:v>14.8988860213581</x:v>
      </x:c>
      <x:c r="J1094" s="18" t="n">
        <x:f>-ACE_Input!X14*LN(H1094)</x:f>
        <x:v>44.6966580640743</x:v>
      </x:c>
      <x:c r="K1094" s="18" t="n">
        <x:f>ACE_Input!U14</x:f>
        <x:v>300</x:v>
      </x:c>
      <x:c r="L1094" s="18" t="n">
        <x:f>K1094*ACE_Input!V14</x:f>
        <x:v>75</x:v>
      </x:c>
    </x:row>
    <x:row r="1095">
      <x:c r="A1095" t="n">
        <x:f>10</x:f>
        <x:v>10</x:v>
      </x:c>
      <x:c r="B1095" t="n">
        <x:f>ACE_Input!A15</x:f>
        <x:v>10</x:v>
      </x:c>
      <x:c r="C1095" s="18" t="n">
        <x:f>MOD(Settings!$B$17*(C1094),Settings!$B$18)</x:f>
        <x:v>1530640010</x:v>
      </x:c>
      <x:c r="D1095" s="18" t="n">
        <x:f>MAX(C1095,1)/Settings!$B$18</x:f>
        <x:v>0.7127597977932355</x:v>
      </x:c>
      <x:c r="E1095" s="18" t="n">
        <x:f>F1095-F1094</x:f>
        <x:v>5</x:v>
      </x:c>
      <x:c r="F1095" s="18" t="n">
        <x:f>ACE_Input!D15</x:f>
        <x:v>177</x:v>
      </x:c>
      <x:c r="G1095" s="18" t="n">
        <x:f>MOD(Settings!$B$17*(G1094),Settings!$B$18)</x:f>
        <x:v>819822949</x:v>
      </x:c>
      <x:c r="H1095" s="18" t="n">
        <x:f>MAX(G1095,1)/Settings!$B$18</x:f>
        <x:v>0.3817598099735378</x:v>
      </x:c>
      <x:c r="I1095" s="18" t="n">
        <x:f>-ACE_Input!W15*LN(H1095)</x:f>
        <x:v>3.851854551347651</x:v>
      </x:c>
      <x:c r="J1095" s="18" t="n">
        <x:f>-ACE_Input!X15*LN(H1095)</x:f>
        <x:v>11.555563654042952</x:v>
      </x:c>
      <x:c r="K1095" s="18" t="n">
        <x:f>ACE_Input!U15</x:f>
        <x:v>300</x:v>
      </x:c>
      <x:c r="L1095" s="18" t="n">
        <x:f>K1095*ACE_Input!V15</x:f>
        <x:v>75</x:v>
      </x:c>
    </x:row>
    <x:row r="1096">
      <x:c r="A1096" t="n">
        <x:f>10</x:f>
        <x:v>10</x:v>
      </x:c>
      <x:c r="B1096" t="n">
        <x:f>ACE_Input!A16</x:f>
        <x:v>11</x:v>
      </x:c>
      <x:c r="C1096" s="18" t="n">
        <x:f>MOD(Settings!$B$17*(C1095),Settings!$B$18)</x:f>
        <x:v>760040657</x:v>
      </x:c>
      <x:c r="D1096" s="18" t="n">
        <x:f>MAX(C1096,1)/Settings!$B$18</x:f>
        <x:v>0.35392151090964746</x:v>
      </x:c>
      <x:c r="E1096" s="18" t="n">
        <x:f>F1096-F1095</x:f>
        <x:v>5</x:v>
      </x:c>
      <x:c r="F1096" s="18" t="n">
        <x:f>ACE_Input!D16</x:f>
        <x:v>182</x:v>
      </x:c>
      <x:c r="G1096" s="18" t="n">
        <x:f>MOD(Settings!$B$17*(G1095),Settings!$B$18)</x:f>
        <x:v>509224691</x:v>
      </x:c>
      <x:c r="H1096" s="18" t="n">
        <x:f>MAX(G1096,1)/Settings!$B$18</x:f>
        <x:v>0.23712622525036625</x:v>
      </x:c>
      <x:c r="I1096" s="18" t="n">
        <x:f>-ACE_Input!W16*LN(H1096)</x:f>
        <x:v>5.756650734531227</x:v>
      </x:c>
      <x:c r="J1096" s="18" t="n">
        <x:f>-ACE_Input!X16*LN(H1096)</x:f>
        <x:v>17.269952203593682</x:v>
      </x:c>
      <x:c r="K1096" s="18" t="n">
        <x:f>ACE_Input!U16</x:f>
        <x:v>300</x:v>
      </x:c>
      <x:c r="L1096" s="18" t="n">
        <x:f>K1096*ACE_Input!V16</x:f>
        <x:v>75</x:v>
      </x:c>
    </x:row>
    <x:row r="1097">
      <x:c r="A1097" t="n">
        <x:f>10</x:f>
        <x:v>10</x:v>
      </x:c>
      <x:c r="B1097" t="n">
        <x:f>ACE_Input!A17</x:f>
        <x:v>12</x:v>
      </x:c>
      <x:c r="C1097" s="18" t="n">
        <x:f>MOD(Settings!$B$17*(C1096),Settings!$B$18)</x:f>
        <x:v>770589843</x:v>
      </x:c>
      <x:c r="D1097" s="18" t="n">
        <x:f>MAX(C1097,1)/Settings!$B$18</x:f>
        <x:v>0.35883385844474375</x:v>
      </x:c>
      <x:c r="E1097" s="18" t="n">
        <x:f>F1097-F1096</x:f>
        <x:v>5</x:v>
      </x:c>
      <x:c r="F1097" s="18" t="n">
        <x:f>ACE_Input!D17</x:f>
        <x:v>187</x:v>
      </x:c>
      <x:c r="G1097" s="18" t="n">
        <x:f>MOD(Settings!$B$17*(G1096),Settings!$B$18)</x:f>
        <x:v>817048342</x:v>
      </x:c>
      <x:c r="H1097" s="18" t="n">
        <x:f>MAX(G1097,1)/Settings!$B$18</x:f>
        <x:v>0.3804677829055431</x:v>
      </x:c>
      <x:c r="I1097" s="18" t="n">
        <x:f>-ACE_Input!W17*LN(H1097)</x:f>
        <x:v>3.865415102736843</x:v>
      </x:c>
      <x:c r="J1097" s="18" t="n">
        <x:f>-ACE_Input!X17*LN(H1097)</x:f>
        <x:v>11.596245308210529</x:v>
      </x:c>
      <x:c r="K1097" s="18" t="n">
        <x:f>ACE_Input!U17</x:f>
        <x:v>300</x:v>
      </x:c>
      <x:c r="L1097" s="18" t="n">
        <x:f>K1097*ACE_Input!V17</x:f>
        <x:v>75</x:v>
      </x:c>
    </x:row>
    <x:row r="1098">
      <x:c r="A1098" t="n">
        <x:f>10</x:f>
        <x:v>10</x:v>
      </x:c>
      <x:c r="B1098" t="n">
        <x:f>ACE_Input!A18</x:f>
        <x:v>13</x:v>
      </x:c>
      <x:c r="C1098" s="18" t="n">
        <x:f>MOD(Settings!$B$17*(C1097),Settings!$B$18)</x:f>
        <x:v>1977099891</x:v>
      </x:c>
      <x:c r="D1098" s="18" t="n">
        <x:f>MAX(C1098,1)/Settings!$B$18</x:f>
        <x:v>0.9206588808077661</x:v>
      </x:c>
      <x:c r="E1098" s="18" t="n">
        <x:f>F1098-F1097</x:f>
        <x:v>5</x:v>
      </x:c>
      <x:c r="F1098" s="18" t="n">
        <x:f>ACE_Input!D18</x:f>
        <x:v>192</x:v>
      </x:c>
      <x:c r="G1098" s="18" t="n">
        <x:f>MOD(Settings!$B$17*(G1097),Settings!$B$18)</x:f>
        <x:v>1121045076</x:v>
      </x:c>
      <x:c r="H1098" s="18" t="n">
        <x:f>MAX(G1098,1)/Settings!$B$18</x:f>
        <x:v>0.5220272934632503</x:v>
      </x:c>
      <x:c r="I1098" s="18" t="n">
        <x:f>-ACE_Input!W18*LN(H1098)</x:f>
        <x:v>2.6001416245532605</x:v>
      </x:c>
      <x:c r="J1098" s="18" t="n">
        <x:f>-ACE_Input!X18*LN(H1098)</x:f>
        <x:v>7.800424873659781</x:v>
      </x:c>
      <x:c r="K1098" s="18" t="n">
        <x:f>ACE_Input!U18</x:f>
        <x:v>300</x:v>
      </x:c>
      <x:c r="L1098" s="18" t="n">
        <x:f>K1098*ACE_Input!V18</x:f>
        <x:v>75</x:v>
      </x:c>
    </x:row>
    <x:row r="1099">
      <x:c r="A1099" t="n">
        <x:f>10</x:f>
        <x:v>10</x:v>
      </x:c>
      <x:c r="B1099" t="n">
        <x:f>ACE_Input!A19</x:f>
        <x:v>14</x:v>
      </x:c>
      <x:c r="C1099" s="18" t="n">
        <x:f>MOD(Settings!$B$17*(C1098),Settings!$B$18)</x:f>
        <x:v>1103398006</x:v>
      </x:c>
      <x:c r="D1099" s="18" t="n">
        <x:f>MAX(C1099,1)/Settings!$B$18</x:f>
        <x:v>0.5138097361260139</x:v>
      </x:c>
      <x:c r="E1099" s="18" t="n">
        <x:f>F1099-F1098</x:f>
        <x:v>5</x:v>
      </x:c>
      <x:c r="F1099" s="18" t="n">
        <x:f>ACE_Input!D19</x:f>
        <x:v>197</x:v>
      </x:c>
      <x:c r="G1099" s="18" t="n">
        <x:f>MOD(Settings!$B$17*(G1098),Settings!$B$18)</x:f>
        <x:v>1530557201</x:v>
      </x:c>
      <x:c r="H1099" s="18" t="n">
        <x:f>MAX(G1099,1)/Settings!$B$18</x:f>
        <x:v>0.712721236847677</x:v>
      </x:c>
      <x:c r="I1099" s="18" t="n">
        <x:f>-ACE_Input!W19*LN(H1099)</x:f>
        <x:v>1.354659628722121</x:v>
      </x:c>
      <x:c r="J1099" s="18" t="n">
        <x:f>-ACE_Input!X19*LN(H1099)</x:f>
        <x:v>4.063978886166363</x:v>
      </x:c>
      <x:c r="K1099" s="18" t="n">
        <x:f>ACE_Input!U19</x:f>
        <x:v>300</x:v>
      </x:c>
      <x:c r="L1099" s="18" t="n">
        <x:f>K1099*ACE_Input!V19</x:f>
        <x:v>75</x:v>
      </x:c>
    </x:row>
    <x:row r="1100">
      <x:c r="A1100" t="n">
        <x:f>10</x:f>
        <x:v>10</x:v>
      </x:c>
      <x:c r="B1100" t="n">
        <x:f>ACE_Input!A20</x:f>
        <x:v>15</x:v>
      </x:c>
      <x:c r="C1100" s="18" t="n">
        <x:f>MOD(Settings!$B$17*(C1099),Settings!$B$18)</x:f>
        <x:v>1288994997</x:v>
      </x:c>
      <x:c r="D1100" s="18" t="n">
        <x:f>MAX(C1100,1)/Settings!$B$18</x:f>
        <x:v>0.6002350699157617</x:v>
      </x:c>
      <x:c r="E1100" s="18" t="n">
        <x:f>F1100-F1099</x:f>
        <x:v>5</x:v>
      </x:c>
      <x:c r="F1100" s="18" t="n">
        <x:f>ACE_Input!D20</x:f>
        <x:v>202</x:v>
      </x:c>
      <x:c r="G1100" s="18" t="n">
        <x:f>MOD(Settings!$B$17*(G1099),Settings!$B$18)</x:f>
        <x:v>1515753441</x:v>
      </x:c>
      <x:c r="H1100" s="18" t="n">
        <x:f>MAX(G1100,1)/Settings!$B$18</x:f>
        <x:v>0.705827698905872</x:v>
      </x:c>
      <x:c r="I1100" s="18" t="n">
        <x:f>-ACE_Input!W20*LN(H1100)</x:f>
        <x:v>1.3935364952632816</x:v>
      </x:c>
      <x:c r="J1100" s="18" t="n">
        <x:f>-ACE_Input!X20*LN(H1100)</x:f>
        <x:v>4.180609485789844</x:v>
      </x:c>
      <x:c r="K1100" s="18" t="n">
        <x:f>ACE_Input!U20</x:f>
        <x:v>300</x:v>
      </x:c>
      <x:c r="L1100" s="18" t="n">
        <x:f>K1100*ACE_Input!V20</x:f>
        <x:v>75</x:v>
      </x:c>
    </x:row>
    <x:row r="1101">
      <x:c r="A1101" t="n">
        <x:f>10</x:f>
        <x:v>10</x:v>
      </x:c>
      <x:c r="B1101" t="n">
        <x:f>ACE_Input!A21</x:f>
        <x:v>16</x:v>
      </x:c>
      <x:c r="C1101" s="18" t="n">
        <x:f>MOD(Settings!$B$17*(C1100),Settings!$B$18)</x:f>
        <x:v>323883643</x:v>
      </x:c>
      <x:c r="D1101" s="18" t="n">
        <x:f>MAX(C1101,1)/Settings!$B$18</x:f>
        <x:v>0.15082007420753132</x:v>
      </x:c>
      <x:c r="E1101" s="18" t="n">
        <x:f>F1101-F1100</x:f>
        <x:v>5</x:v>
      </x:c>
      <x:c r="F1101" s="18" t="n">
        <x:f>ACE_Input!D21</x:f>
        <x:v>207</x:v>
      </x:c>
      <x:c r="G1101" s="18" t="n">
        <x:f>MOD(Settings!$B$17*(G1100),Settings!$B$18)</x:f>
        <x:v>1817062173</x:v>
      </x:c>
      <x:c r="H1101" s="18" t="n">
        <x:f>MAX(G1101,1)/Settings!$B$18</x:f>
        <x:v>0.8461355109913906</x:v>
      </x:c>
      <x:c r="I1101" s="18" t="n">
        <x:f>-ACE_Input!W21*LN(H1101)</x:f>
        <x:v>0.6683030149051807</x:v>
      </x:c>
      <x:c r="J1101" s="18" t="n">
        <x:f>-ACE_Input!X21*LN(H1101)</x:f>
        <x:v>2.004909044715542</x:v>
      </x:c>
      <x:c r="K1101" s="18" t="n">
        <x:f>ACE_Input!U21</x:f>
        <x:v>300</x:v>
      </x:c>
      <x:c r="L1101" s="18" t="n">
        <x:f>K1101*ACE_Input!V21</x:f>
        <x:v>75</x:v>
      </x:c>
    </x:row>
    <x:row r="1102">
      <x:c r="A1102" t="n">
        <x:f>10</x:f>
        <x:v>10</x:v>
      </x:c>
      <x:c r="B1102" t="n">
        <x:f>ACE_Input!A22</x:f>
        <x:v>17</x:v>
      </x:c>
      <x:c r="C1102" s="18" t="n">
        <x:f>MOD(Settings!$B$17*(C1101),Settings!$B$18)</x:f>
        <x:v>1788826403</x:v>
      </x:c>
      <x:c r="D1102" s="18" t="n">
        <x:f>MAX(C1102,1)/Settings!$B$18</x:f>
        <x:v>0.8329872059789427</x:v>
      </x:c>
      <x:c r="E1102" s="18" t="n">
        <x:f>F1102-F1101</x:f>
        <x:v>5</x:v>
      </x:c>
      <x:c r="F1102" s="18" t="n">
        <x:f>ACE_Input!D22</x:f>
        <x:v>212</x:v>
      </x:c>
      <x:c r="G1102" s="18" t="n">
        <x:f>MOD(Settings!$B$17*(G1101),Settings!$B$18)</x:f>
        <x:v>2146481271</x:v>
      </x:c>
      <x:c r="H1102" s="18" t="n">
        <x:f>MAX(G1102,1)/Settings!$B$18</x:f>
        <x:v>0.9995332323012562</x:v>
      </x:c>
      <x:c r="I1102" s="18" t="n">
        <x:f>-ACE_Input!W22*LN(H1102)</x:f>
        <x:v>0.0018675066747859256</x:v>
      </x:c>
      <x:c r="J1102" s="18" t="n">
        <x:f>-ACE_Input!X22*LN(H1102)</x:f>
        <x:v>0.005602520024357777</x:v>
      </x:c>
      <x:c r="K1102" s="18" t="n">
        <x:f>ACE_Input!U22</x:f>
        <x:v>300</x:v>
      </x:c>
      <x:c r="L1102" s="18" t="n">
        <x:f>K1102*ACE_Input!V22</x:f>
        <x:v>75</x:v>
      </x:c>
    </x:row>
    <x:row r="1103">
      <x:c r="A1103" t="n">
        <x:f>10</x:f>
        <x:v>10</x:v>
      </x:c>
      <x:c r="B1103" t="n">
        <x:f>ACE_Input!A23</x:f>
        <x:v>18</x:v>
      </x:c>
      <x:c r="C1103" s="18" t="n">
        <x:f>MOD(Settings!$B$17*(C1102),Settings!$B$18)</x:f>
        <x:v>34297221</x:v>
      </x:c>
      <x:c r="D1103" s="18" t="n">
        <x:f>MAX(C1103,1)/Settings!$B$18</x:f>
        <x:v>0.01597088808937505</x:v>
      </x:c>
      <x:c r="E1103" s="18" t="n">
        <x:f>F1103-F1102</x:f>
        <x:v>5</x:v>
      </x:c>
      <x:c r="F1103" s="18" t="n">
        <x:f>ACE_Input!D23</x:f>
        <x:v>217</x:v>
      </x:c>
      <x:c r="G1103" s="18" t="n">
        <x:f>MOD(Settings!$B$17*(G1102),Settings!$B$18)</x:f>
        <x:v>332935744</x:v>
      </x:c>
      <x:c r="H1103" s="18" t="n">
        <x:f>MAX(G1103,1)/Settings!$B$18</x:f>
        <x:v>0.15503528721399387</x:v>
      </x:c>
      <x:c r="I1103" s="18" t="n">
        <x:f>-ACE_Input!W23*LN(H1103)</x:f>
        <x:v>7.456410114112991</x:v>
      </x:c>
      <x:c r="J1103" s="18" t="n">
        <x:f>-ACE_Input!X23*LN(H1103)</x:f>
        <x:v>22.369230342338973</x:v>
      </x:c>
      <x:c r="K1103" s="18" t="n">
        <x:f>ACE_Input!U23</x:f>
        <x:v>300</x:v>
      </x:c>
      <x:c r="L1103" s="18" t="n">
        <x:f>K1103*ACE_Input!V23</x:f>
        <x:v>75</x:v>
      </x:c>
    </x:row>
    <x:row r="1104">
      <x:c r="A1104" t="n">
        <x:f>10</x:f>
        <x:v>10</x:v>
      </x:c>
      <x:c r="B1104" t="n">
        <x:f>ACE_Input!A24</x:f>
        <x:v>19</x:v>
      </x:c>
      <x:c r="C1104" s="18" t="n">
        <x:f>MOD(Settings!$B$17*(C1103),Settings!$B$18)</x:f>
        <x:v>907775951</x:v>
      </x:c>
      <x:c r="D1104" s="18" t="n">
        <x:f>MAX(C1104,1)/Settings!$B$18</x:f>
        <x:v>0.4227161181265098</x:v>
      </x:c>
      <x:c r="E1104" s="18" t="n">
        <x:f>F1104-F1103</x:f>
        <x:v>5</x:v>
      </x:c>
      <x:c r="F1104" s="18" t="n">
        <x:f>ACE_Input!D24</x:f>
        <x:v>222</x:v>
      </x:c>
      <x:c r="G1104" s="18" t="n">
        <x:f>MOD(Settings!$B$17*(G1103),Settings!$B$18)</x:f>
        <x:v>1456148973</x:v>
      </x:c>
      <x:c r="H1104" s="18" t="n">
        <x:f>MAX(G1104,1)/Settings!$B$18</x:f>
        <x:v>0.6780722055947744</x:v>
      </x:c>
      <x:c r="I1104" s="18" t="n">
        <x:f>-ACE_Input!W24*LN(H1104)</x:f>
        <x:v>1.554005995139389</x:v>
      </x:c>
      <x:c r="J1104" s="18" t="n">
        <x:f>-ACE_Input!X24*LN(H1104)</x:f>
        <x:v>4.662017985418167</x:v>
      </x:c>
      <x:c r="K1104" s="18" t="n">
        <x:f>ACE_Input!U24</x:f>
        <x:v>300</x:v>
      </x:c>
      <x:c r="L1104" s="18" t="n">
        <x:f>K1104*ACE_Input!V24</x:f>
        <x:v>75</x:v>
      </x:c>
    </x:row>
    <x:row r="1105">
      <x:c r="A1105" t="n">
        <x:f>10</x:f>
        <x:v>10</x:v>
      </x:c>
      <x:c r="B1105" t="n">
        <x:f>ACE_Input!A25</x:f>
        <x:v>20</x:v>
      </x:c>
      <x:c r="C1105" s="18" t="n">
        <x:f>MOD(Settings!$B$17*(C1104),Settings!$B$18)</x:f>
        <x:v>1266580169</x:v>
      </x:c>
      <x:c r="D1105" s="18" t="n">
        <x:f>MAX(C1105,1)/Settings!$B$18</x:f>
        <x:v>0.5897973522496397</x:v>
      </x:c>
      <x:c r="E1105" s="18" t="n">
        <x:f>F1105-F1104</x:f>
        <x:v>5</x:v>
      </x:c>
      <x:c r="F1105" s="18" t="n">
        <x:f>ACE_Input!D25</x:f>
        <x:v>227</x:v>
      </x:c>
      <x:c r="G1105" s="18" t="n">
        <x:f>MOD(Settings!$B$17*(G1104),Settings!$B$18)</x:f>
        <x:v>772147999</x:v>
      </x:c>
      <x:c r="H1105" s="18" t="n">
        <x:f>MAX(G1105,1)/Settings!$B$18</x:f>
        <x:v>0.35955943137386787</x:v>
      </x:c>
      <x:c r="I1105" s="18" t="n">
        <x:f>-ACE_Input!W25*LN(H1105)</x:f>
        <x:v>4.091503194912423</x:v>
      </x:c>
      <x:c r="J1105" s="18" t="n">
        <x:f>-ACE_Input!X25*LN(H1105)</x:f>
        <x:v>12.27450958473727</x:v>
      </x:c>
      <x:c r="K1105" s="18" t="n">
        <x:f>ACE_Input!U25</x:f>
        <x:v>300</x:v>
      </x:c>
      <x:c r="L1105" s="18" t="n">
        <x:f>K1105*ACE_Input!V25</x:f>
        <x:v>75</x:v>
      </x:c>
    </x:row>
    <x:row r="1106">
      <x:c r="A1106" t="n">
        <x:f>10</x:f>
        <x:v>10</x:v>
      </x:c>
      <x:c r="B1106" t="n">
        <x:f>ACE_Input!A26</x:f>
        <x:v>21</x:v>
      </x:c>
      <x:c r="C1106" s="18" t="n">
        <x:f>MOD(Settings!$B$17*(C1105),Settings!$B$18)</x:f>
        <x:v>1554991319</x:v>
      </x:c>
      <x:c r="D1106" s="18" t="n">
        <x:f>MAX(C1106,1)/Settings!$B$18</x:f>
        <x:v>0.7240992596950844</x:v>
      </x:c>
      <x:c r="E1106" s="18" t="n">
        <x:f>F1106-F1105</x:f>
        <x:v>5</x:v>
      </x:c>
      <x:c r="F1106" s="18" t="n">
        <x:f>ACE_Input!D26</x:f>
        <x:v>232</x:v>
      </x:c>
      <x:c r="G1106" s="18" t="n">
        <x:f>MOD(Settings!$B$17*(G1105),Settings!$B$18)</x:f>
        <x:v>247740372</x:v>
      </x:c>
      <x:c r="H1106" s="18" t="n">
        <x:f>MAX(G1106,1)/Settings!$B$18</x:f>
        <x:v>0.11536310059733833</x:v>
      </x:c>
      <x:c r="I1106" s="18" t="n">
        <x:f>-ACE_Input!W26*LN(H1106)</x:f>
        <x:v>8.638682912916847</x:v>
      </x:c>
      <x:c r="J1106" s="18" t="n">
        <x:f>-ACE_Input!X26*LN(H1106)</x:f>
        <x:v>25.91604873875054</x:v>
      </x:c>
      <x:c r="K1106" s="18" t="n">
        <x:f>ACE_Input!U26</x:f>
        <x:v>300</x:v>
      </x:c>
      <x:c r="L1106" s="18" t="n">
        <x:f>K1106*ACE_Input!V26</x:f>
        <x:v>75</x:v>
      </x:c>
    </x:row>
    <x:row r="1107">
      <x:c r="A1107" t="n">
        <x:f>10</x:f>
        <x:v>10</x:v>
      </x:c>
      <x:c r="B1107" t="n">
        <x:f>ACE_Input!A27</x:f>
        <x:v>22</x:v>
      </x:c>
      <x:c r="C1107" s="18" t="n">
        <x:f>MOD(Settings!$B$17*(C1106),Settings!$B$18)</x:f>
        <x:v>2010598090</x:v>
      </x:c>
      <x:c r="D1107" s="18" t="n">
        <x:f>MAX(C1107,1)/Settings!$B$18</x:f>
        <x:v>0.9362576952838607</x:v>
      </x:c>
      <x:c r="E1107" s="18" t="n">
        <x:f>F1107-F1106</x:f>
        <x:v>5</x:v>
      </x:c>
      <x:c r="F1107" s="18" t="n">
        <x:f>ACE_Input!D27</x:f>
        <x:v>237</x:v>
      </x:c>
      <x:c r="G1107" s="18" t="n">
        <x:f>MOD(Settings!$B$17*(G1106),Settings!$B$18)</x:f>
        <x:v>1949124318</x:v>
      </x:c>
      <x:c r="H1107" s="18" t="n">
        <x:f>MAX(G1107,1)/Settings!$B$18</x:f>
        <x:v>0.9076317394653483</x:v>
      </x:c>
      <x:c r="I1107" s="18" t="n">
        <x:f>-ACE_Input!W27*LN(H1107)</x:f>
        <x:v>0.3876662236959095</x:v>
      </x:c>
      <x:c r="J1107" s="18" t="n">
        <x:f>-ACE_Input!X27*LN(H1107)</x:f>
        <x:v>1.1629986710877285</x:v>
      </x:c>
      <x:c r="K1107" s="18" t="n">
        <x:f>ACE_Input!U27</x:f>
        <x:v>300</x:v>
      </x:c>
      <x:c r="L1107" s="18" t="n">
        <x:f>K1107*ACE_Input!V27</x:f>
        <x:v>75</x:v>
      </x:c>
    </x:row>
    <x:row r="1108">
      <x:c r="A1108" t="n">
        <x:f>10</x:f>
        <x:v>10</x:v>
      </x:c>
      <x:c r="B1108" t="n">
        <x:f>ACE_Input!A28</x:f>
        <x:v>23</x:v>
      </x:c>
      <x:c r="C1108" s="18" t="n">
        <x:f>MOD(Settings!$B$17*(C1107),Settings!$B$18)</x:f>
        <x:v>1466913085</x:v>
      </x:c>
      <x:c r="D1108" s="18" t="n">
        <x:f>MAX(C1108,1)/Settings!$B$18</x:f>
        <x:v>0.6830846358477533</x:v>
      </x:c>
      <x:c r="E1108" s="18" t="n">
        <x:f>F1108-F1107</x:f>
        <x:v>5</x:v>
      </x:c>
      <x:c r="F1108" s="18" t="n">
        <x:f>ACE_Input!D28</x:f>
        <x:v>242</x:v>
      </x:c>
      <x:c r="G1108" s="18" t="n">
        <x:f>MOD(Settings!$B$17*(G1107),Settings!$B$18)</x:f>
        <x:v>1216861288</x:v>
      </x:c>
      <x:c r="H1108" s="18" t="n">
        <x:f>MAX(G1108,1)/Settings!$B$18</x:f>
        <x:v>0.5666451941088984</x:v>
      </x:c>
      <x:c r="I1108" s="18" t="n">
        <x:f>-ACE_Input!W28*LN(H1108)</x:f>
        <x:v>2.2720877242915622</x:v>
      </x:c>
      <x:c r="J1108" s="18" t="n">
        <x:f>-ACE_Input!X28*LN(H1108)</x:f>
        <x:v>6.816263172874686</x:v>
      </x:c>
      <x:c r="K1108" s="18" t="n">
        <x:f>ACE_Input!U28</x:f>
        <x:v>300</x:v>
      </x:c>
      <x:c r="L1108" s="18" t="n">
        <x:f>K1108*ACE_Input!V28</x:f>
        <x:v>75</x:v>
      </x:c>
    </x:row>
    <x:row r="1109">
      <x:c r="A1109" t="n">
        <x:f>10</x:f>
        <x:v>10</x:v>
      </x:c>
      <x:c r="B1109" t="n">
        <x:f>ACE_Input!A29</x:f>
        <x:v>24</x:v>
      </x:c>
      <x:c r="C1109" s="18" t="n">
        <x:f>MOD(Settings!$B$17*(C1108),Settings!$B$18)</x:f>
        <x:v>1295952035</x:v>
      </x:c>
      <x:c r="D1109" s="18" t="n">
        <x:f>MAX(C1109,1)/Settings!$B$18</x:f>
        <x:v>0.6034746931881991</x:v>
      </x:c>
      <x:c r="E1109" s="18" t="n">
        <x:f>F1109-F1108</x:f>
        <x:v>5</x:v>
      </x:c>
      <x:c r="F1109" s="18" t="n">
        <x:f>ACE_Input!D29</x:f>
        <x:v>247</x:v>
      </x:c>
      <x:c r="G1109" s="18" t="n">
        <x:f>MOD(Settings!$B$17*(G1108),Settings!$B$18)</x:f>
        <x:v>1300897035</x:v>
      </x:c>
      <x:c r="H1109" s="18" t="n">
        <x:f>MAX(G1109,1)/Settings!$B$18</x:f>
        <x:v>0.6057773882550083</x:v>
      </x:c>
      <x:c r="I1109" s="18" t="n">
        <x:f>-ACE_Input!W29*LN(H1109)</x:f>
        <x:v>2.004970826059129</x:v>
      </x:c>
      <x:c r="J1109" s="18" t="n">
        <x:f>-ACE_Input!X29*LN(H1109)</x:f>
        <x:v>6.014912478177386</x:v>
      </x:c>
      <x:c r="K1109" s="18" t="n">
        <x:f>ACE_Input!U29</x:f>
        <x:v>300</x:v>
      </x:c>
      <x:c r="L1109" s="18" t="n">
        <x:f>K1109*ACE_Input!V29</x:f>
        <x:v>75</x:v>
      </x:c>
    </x:row>
    <x:row r="1110">
      <x:c r="A1110" t="n">
        <x:f>10</x:f>
        <x:v>10</x:v>
      </x:c>
      <x:c r="B1110" t="n">
        <x:f>ACE_Input!A30</x:f>
        <x:v>25</x:v>
      </x:c>
      <x:c r="C1110" s="18" t="n">
        <x:f>MOD(Settings!$B$17*(C1109),Settings!$B$18)</x:f>
        <x:v>1286704371</x:v>
      </x:c>
      <x:c r="D1110" s="18" t="n">
        <x:f>MAX(C1110,1)/Settings!$B$18</x:f>
        <x:v>0.5991684140633644</x:v>
      </x:c>
      <x:c r="E1110" s="18" t="n">
        <x:f>F1110-F1109</x:f>
        <x:v>5</x:v>
      </x:c>
      <x:c r="F1110" s="18" t="n">
        <x:f>ACE_Input!D30</x:f>
        <x:v>252</x:v>
      </x:c>
      <x:c r="G1110" s="18" t="n">
        <x:f>MOD(Settings!$B$17*(G1109),Settings!$B$18)</x:f>
        <x:v>645457138</x:v>
      </x:c>
      <x:c r="H1110" s="18" t="n">
        <x:f>MAX(G1110,1)/Settings!$B$18</x:f>
        <x:v>0.3005644019230103</x:v>
      </x:c>
      <x:c r="I1110" s="18" t="n">
        <x:f>-ACE_Input!W30*LN(H1110)</x:f>
        <x:v>4.808372928342725</x:v>
      </x:c>
      <x:c r="J1110" s="18" t="n">
        <x:f>-ACE_Input!X30*LN(H1110)</x:f>
        <x:v>14.425118785028175</x:v>
      </x:c>
      <x:c r="K1110" s="18" t="n">
        <x:f>ACE_Input!U30</x:f>
        <x:v>300</x:v>
      </x:c>
      <x:c r="L1110" s="18" t="n">
        <x:f>K1110*ACE_Input!V30</x:f>
        <x:v>75</x:v>
      </x:c>
    </x:row>
    <x:row r="1111">
      <x:c r="A1111" t="n">
        <x:f>10</x:f>
        <x:v>10</x:v>
      </x:c>
      <x:c r="B1111" t="n">
        <x:f>ACE_Input!A31</x:f>
        <x:v>26</x:v>
      </x:c>
      <x:c r="C1111" s="18" t="n">
        <x:f>MOD(Settings!$B$17*(C1110),Settings!$B$18)</x:f>
        <x:v>480038107</x:v>
      </x:c>
      <x:c r="D1111" s="18" t="n">
        <x:f>MAX(C1111,1)/Settings!$B$18</x:f>
        <x:v>0.22353516296648196</x:v>
      </x:c>
      <x:c r="E1111" s="18" t="n">
        <x:f>F1111-F1110</x:f>
        <x:v>5</x:v>
      </x:c>
      <x:c r="F1111" s="18" t="n">
        <x:f>ACE_Input!D31</x:f>
        <x:v>257</x:v>
      </x:c>
      <x:c r="G1111" s="18" t="n">
        <x:f>MOD(Settings!$B$17*(G1110),Settings!$B$18)</x:f>
        <x:v>1258217369</x:v>
      </x:c>
      <x:c r="H1111" s="18" t="n">
        <x:f>MAX(G1111,1)/Settings!$B$18</x:f>
        <x:v>0.5859031200343292</x:v>
      </x:c>
      <x:c r="I1111" s="18" t="n">
        <x:f>-ACE_Input!W31*LN(H1111)</x:f>
        <x:v>2.1384033089846866</x:v>
      </x:c>
      <x:c r="J1111" s="18" t="n">
        <x:f>-ACE_Input!X31*LN(H1111)</x:f>
        <x:v>6.415209926954059</x:v>
      </x:c>
      <x:c r="K1111" s="18" t="n">
        <x:f>ACE_Input!U31</x:f>
        <x:v>300</x:v>
      </x:c>
      <x:c r="L1111" s="18" t="n">
        <x:f>K1111*ACE_Input!V31</x:f>
        <x:v>75</x:v>
      </x:c>
    </x:row>
    <x:row r="1112">
      <x:c r="A1112" t="n">
        <x:f>10</x:f>
        <x:v>10</x:v>
      </x:c>
      <x:c r="B1112" t="n">
        <x:f>ACE_Input!A32</x:f>
        <x:v>27</x:v>
      </x:c>
      <x:c r="C1112" s="18" t="n">
        <x:f>MOD(Settings!$B$17*(C1111),Settings!$B$18)</x:f>
        <x:v>2051886217</x:v>
      </x:c>
      <x:c r="D1112" s="18" t="n">
        <x:f>MAX(C1112,1)/Settings!$B$18</x:f>
        <x:v>0.9554839776621591</x:v>
      </x:c>
      <x:c r="E1112" s="18" t="n">
        <x:f>F1112-F1111</x:f>
        <x:v>5</x:v>
      </x:c>
      <x:c r="F1112" s="18" t="n">
        <x:f>ACE_Input!D32</x:f>
        <x:v>262</x:v>
      </x:c>
      <x:c r="G1112" s="18" t="n">
        <x:f>MOD(Settings!$B$17*(G1111),Settings!$B$18)</x:f>
        <x:v>587848774</x:v>
      </x:c>
      <x:c r="H1112" s="18" t="n">
        <x:f>MAX(G1112,1)/Settings!$B$18</x:f>
        <x:v>0.27373841697058565</x:v>
      </x:c>
      <x:c r="I1112" s="18" t="n">
        <x:f>-ACE_Input!W32*LN(H1112)</x:f>
        <x:v>5.182329244731359</x:v>
      </x:c>
      <x:c r="J1112" s="18" t="n">
        <x:f>-ACE_Input!X32*LN(H1112)</x:f>
        <x:v>15.546987734194076</x:v>
      </x:c>
      <x:c r="K1112" s="18" t="n">
        <x:f>ACE_Input!U32</x:f>
        <x:v>300</x:v>
      </x:c>
      <x:c r="L1112" s="18" t="n">
        <x:f>K1112*ACE_Input!V32</x:f>
        <x:v>75</x:v>
      </x:c>
    </x:row>
    <x:row r="1113">
      <x:c r="A1113" t="n">
        <x:f>10</x:f>
        <x:v>10</x:v>
      </x:c>
      <x:c r="B1113" t="n">
        <x:f>ACE_Input!A33</x:f>
        <x:v>28</x:v>
      </x:c>
      <x:c r="C1113" s="18" t="n">
        <x:f>MOD(Settings!$B$17*(C1112),Settings!$B$18)</x:f>
        <x:v>1759245593</x:v>
      </x:c>
      <x:c r="D1113" s="18" t="n">
        <x:f>MAX(C1113,1)/Settings!$B$18</x:f>
        <x:v>0.8192125679083228</x:v>
      </x:c>
      <x:c r="E1113" s="18" t="n">
        <x:f>F1113-F1112</x:f>
        <x:v>6</x:v>
      </x:c>
      <x:c r="F1113" s="18" t="n">
        <x:f>ACE_Input!D33</x:f>
        <x:v>268</x:v>
      </x:c>
      <x:c r="G1113" s="18" t="n">
        <x:f>MOD(Settings!$B$17*(G1112),Settings!$B$18)</x:f>
        <x:v>1549568418</x:v>
      </x:c>
      <x:c r="H1113" s="18" t="n">
        <x:f>MAX(G1113,1)/Settings!$B$18</x:f>
        <x:v>0.7215740246333061</x:v>
      </x:c>
      <x:c r="I1113" s="18" t="n">
        <x:f>-ACE_Input!W33*LN(H1113)</x:f>
        <x:v>1.3052812311467634</x:v>
      </x:c>
      <x:c r="J1113" s="18" t="n">
        <x:f>-ACE_Input!X33*LN(H1113)</x:f>
        <x:v>3.9158436934402903</x:v>
      </x:c>
      <x:c r="K1113" s="18" t="n">
        <x:f>ACE_Input!U33</x:f>
        <x:v>300</x:v>
      </x:c>
      <x:c r="L1113" s="18" t="n">
        <x:f>K1113*ACE_Input!V33</x:f>
        <x:v>75</x:v>
      </x:c>
    </x:row>
    <x:row r="1114">
      <x:c r="A1114" t="n">
        <x:f>10</x:f>
        <x:v>10</x:v>
      </x:c>
      <x:c r="B1114" t="n">
        <x:f>ACE_Input!A34</x:f>
        <x:v>29</x:v>
      </x:c>
      <x:c r="C1114" s="18" t="n">
        <x:f>MOD(Settings!$B$17*(C1113),Settings!$B$18)</x:f>
        <x:v>1085829655</x:v>
      </x:c>
      <x:c r="D1114" s="18" t="n">
        <x:f>MAX(C1114,1)/Settings!$B$18</x:f>
        <x:v>0.5056288351796702</x:v>
      </x:c>
      <x:c r="E1114" s="18" t="n">
        <x:f>F1114-F1113</x:f>
        <x:v>5</x:v>
      </x:c>
      <x:c r="F1114" s="18" t="n">
        <x:f>ACE_Input!D34</x:f>
        <x:v>273</x:v>
      </x:c>
      <x:c r="G1114" s="18" t="n">
        <x:f>MOD(Settings!$B$17*(G1113),Settings!$B$18)</x:f>
        <x:v>1062214157</x:v>
      </x:c>
      <x:c r="H1114" s="18" t="n">
        <x:f>MAX(G1114,1)/Settings!$B$18</x:f>
        <x:v>0.49463201197545603</x:v>
      </x:c>
      <x:c r="I1114" s="18" t="n">
        <x:f>-ACE_Input!W34*LN(H1114)</x:f>
        <x:v>2.815764812121575</x:v>
      </x:c>
      <x:c r="J1114" s="18" t="n">
        <x:f>-ACE_Input!X34*LN(H1114)</x:f>
        <x:v>8.447294436364725</x:v>
      </x:c>
      <x:c r="K1114" s="18" t="n">
        <x:f>ACE_Input!U34</x:f>
        <x:v>300</x:v>
      </x:c>
      <x:c r="L1114" s="18" t="n">
        <x:f>K1114*ACE_Input!V34</x:f>
        <x:v>75</x:v>
      </x:c>
    </x:row>
    <x:row r="1115">
      <x:c r="A1115" t="n">
        <x:f>10</x:f>
        <x:v>10</x:v>
      </x:c>
      <x:c r="B1115" t="n">
        <x:f>ACE_Input!A35</x:f>
        <x:v>30</x:v>
      </x:c>
      <x:c r="C1115" s="18" t="n">
        <x:f>MOD(Settings!$B$17*(C1114),Settings!$B$18)</x:f>
        <x:v>222979379</x:v>
      </x:c>
      <x:c r="D1115" s="18" t="n">
        <x:f>MAX(C1115,1)/Settings!$B$18</x:f>
        <x:v>0.10383286471657123</x:v>
      </x:c>
      <x:c r="E1115" s="18" t="n">
        <x:f>F1115-F1114</x:f>
        <x:v>5</x:v>
      </x:c>
      <x:c r="F1115" s="18" t="n">
        <x:f>ACE_Input!D35</x:f>
        <x:v>278</x:v>
      </x:c>
      <x:c r="G1115" s="18" t="n">
        <x:f>MOD(Settings!$B$17*(G1114),Settings!$B$18)</x:f>
        <x:v>601779188</x:v>
      </x:c>
      <x:c r="H1115" s="18" t="n">
        <x:f>MAX(G1115,1)/Settings!$B$18</x:f>
        <x:v>0.2802252714895761</x:v>
      </x:c>
      <x:c r="I1115" s="18" t="n">
        <x:f>-ACE_Input!W35*LN(H1115)</x:f>
        <x:v>5.088645832993361</x:v>
      </x:c>
      <x:c r="J1115" s="18" t="n">
        <x:f>-ACE_Input!X35*LN(H1115)</x:f>
        <x:v>15.265937498980083</x:v>
      </x:c>
      <x:c r="K1115" s="18" t="n">
        <x:f>ACE_Input!U35</x:f>
        <x:v>300</x:v>
      </x:c>
      <x:c r="L1115" s="18" t="n">
        <x:f>K1115*ACE_Input!V35</x:f>
        <x:v>75</x:v>
      </x:c>
    </x:row>
    <x:row r="1116">
      <x:c r="A1116" t="n">
        <x:f>10</x:f>
        <x:v>10</x:v>
      </x:c>
      <x:c r="B1116" t="n">
        <x:f>ACE_Input!A36</x:f>
        <x:v>31</x:v>
      </x:c>
      <x:c r="C1116" s="18" t="n">
        <x:f>MOD(Settings!$B$17*(C1115),Settings!$B$18)</x:f>
        <x:v>255458838</x:v>
      </x:c>
      <x:c r="D1116" s="18" t="n">
        <x:f>MAX(C1116,1)/Settings!$B$18</x:f>
        <x:v>0.11895729141261302</x:v>
      </x:c>
      <x:c r="E1116" s="18" t="n">
        <x:f>F1116-F1115</x:f>
        <x:v>5</x:v>
      </x:c>
      <x:c r="F1116" s="18" t="n">
        <x:f>ACE_Input!D36</x:f>
        <x:v>283</x:v>
      </x:c>
      <x:c r="G1116" s="18" t="n">
        <x:f>MOD(Settings!$B$17*(G1115),Settings!$B$18)</x:f>
        <x:v>1602318993</x:v>
      </x:c>
      <x:c r="H1116" s="18" t="n">
        <x:f>MAX(G1116,1)/Settings!$B$18</x:f>
        <x:v>0.746137925305468</x:v>
      </x:c>
      <x:c r="I1116" s="18" t="n">
        <x:f>-ACE_Input!W36*LN(H1116)</x:f>
        <x:v>1.171379237597269</x:v>
      </x:c>
      <x:c r="J1116" s="18" t="n">
        <x:f>-ACE_Input!X36*LN(H1116)</x:f>
        <x:v>3.5141377127918068</x:v>
      </x:c>
      <x:c r="K1116" s="18" t="n">
        <x:f>ACE_Input!U36</x:f>
        <x:v>300</x:v>
      </x:c>
      <x:c r="L1116" s="18" t="n">
        <x:f>K1116*ACE_Input!V36</x:f>
        <x:v>75</x:v>
      </x:c>
    </x:row>
    <x:row r="1117">
      <x:c r="A1117" t="n">
        <x:f>10</x:f>
        <x:v>10</x:v>
      </x:c>
      <x:c r="B1117" t="n">
        <x:f>ACE_Input!A37</x:f>
        <x:v>32</x:v>
      </x:c>
      <x:c r="C1117" s="18" t="n">
        <x:f>MOD(Settings!$B$17*(C1116),Settings!$B$18)</x:f>
        <x:v>676879913</x:v>
      </x:c>
      <x:c r="D1117" s="18" t="n">
        <x:f>MAX(C1117,1)/Settings!$B$18</x:f>
        <x:v>0.3151967717871055</x:v>
      </x:c>
      <x:c r="E1117" s="18" t="n">
        <x:f>F1117-F1116</x:f>
        <x:v>5</x:v>
      </x:c>
      <x:c r="F1117" s="18" t="n">
        <x:f>ACE_Input!D37</x:f>
        <x:v>288</x:v>
      </x:c>
      <x:c r="G1117" s="18" t="n">
        <x:f>MOD(Settings!$B$17*(G1116),Settings!$B$18)</x:f>
        <x:v>730381971</x:v>
      </x:c>
      <x:c r="H1117" s="18" t="n">
        <x:f>MAX(G1117,1)/Settings!$B$18</x:f>
        <x:v>0.34011060900060025</x:v>
      </x:c>
      <x:c r="I1117" s="18" t="n">
        <x:f>-ACE_Input!W37*LN(H1117)</x:f>
        <x:v>4.3139375747487945</x:v>
      </x:c>
      <x:c r="J1117" s="18" t="n">
        <x:f>-ACE_Input!X37*LN(H1117)</x:f>
        <x:v>12.941812724246383</x:v>
      </x:c>
      <x:c r="K1117" s="18" t="n">
        <x:f>ACE_Input!U37</x:f>
        <x:v>300</x:v>
      </x:c>
      <x:c r="L1117" s="18" t="n">
        <x:f>K1117*ACE_Input!V37</x:f>
        <x:v>75</x:v>
      </x:c>
    </x:row>
    <x:row r="1118">
      <x:c r="A1118" t="n">
        <x:f>10</x:f>
        <x:v>10</x:v>
      </x:c>
      <x:c r="B1118" t="n">
        <x:f>ACE_Input!A38</x:f>
        <x:v>33</x:v>
      </x:c>
      <x:c r="C1118" s="18" t="n">
        <x:f>MOD(Settings!$B$17*(C1117),Settings!$B$18)</x:f>
        <x:v>1099819632</x:v>
      </x:c>
      <x:c r="D1118" s="18" t="n">
        <x:f>MAX(C1118,1)/Settings!$B$18</x:f>
        <x:v>0.5121434258819294</x:v>
      </x:c>
      <x:c r="E1118" s="18" t="n">
        <x:f>F1118-F1117</x:f>
        <x:v>5</x:v>
      </x:c>
      <x:c r="F1118" s="18" t="n">
        <x:f>ACE_Input!D38</x:f>
        <x:v>293</x:v>
      </x:c>
      <x:c r="G1118" s="18" t="n">
        <x:f>MOD(Settings!$B$17*(G1117),Settings!$B$18)</x:f>
        <x:v>513260345</x:v>
      </x:c>
      <x:c r="H1118" s="18" t="n">
        <x:f>MAX(G1118,1)/Settings!$B$18</x:f>
        <x:v>0.23900547308800996</x:v>
      </x:c>
      <x:c r="I1118" s="18" t="n">
        <x:f>-ACE_Input!W38*LN(H1118)</x:f>
        <x:v>5.7250753094519755</x:v>
      </x:c>
      <x:c r="J1118" s="18" t="n">
        <x:f>-ACE_Input!X38*LN(H1118)</x:f>
        <x:v>17.17522592835593</x:v>
      </x:c>
      <x:c r="K1118" s="18" t="n">
        <x:f>ACE_Input!U38</x:f>
        <x:v>300</x:v>
      </x:c>
      <x:c r="L1118" s="18" t="n">
        <x:f>K1118*ACE_Input!V38</x:f>
        <x:v>75</x:v>
      </x:c>
    </x:row>
    <x:row r="1119">
      <x:c r="A1119" t="n">
        <x:f>10</x:f>
        <x:v>10</x:v>
      </x:c>
      <x:c r="B1119" t="n">
        <x:f>ACE_Input!A39</x:f>
        <x:v>34</x:v>
      </x:c>
      <x:c r="C1119" s="18" t="n">
        <x:f>MOD(Settings!$B$17*(C1118),Settings!$B$18)</x:f>
        <x:v>1276805295</x:v>
      </x:c>
      <x:c r="D1119" s="18" t="n">
        <x:f>MAX(C1119,1)/Settings!$B$18</x:f>
        <x:v>0.5945587975879008</x:v>
      </x:c>
      <x:c r="E1119" s="18" t="n">
        <x:f>F1119-F1118</x:f>
        <x:v>5</x:v>
      </x:c>
      <x:c r="F1119" s="18" t="n">
        <x:f>ACE_Input!D39</x:f>
        <x:v>298</x:v>
      </x:c>
      <x:c r="G1119" s="18" t="n">
        <x:f>MOD(Settings!$B$17*(G1118),Settings!$B$18)</x:f>
        <x:v>2072292063</x:v>
      </x:c>
      <x:c r="H1119" s="18" t="n">
        <x:f>MAX(G1119,1)/Settings!$B$18</x:f>
        <x:v>0.9649861901835474</x:v>
      </x:c>
      <x:c r="I1119" s="18" t="n">
        <x:f>-ACE_Input!W39*LN(H1119)</x:f>
        <x:v>0.1425659537446981</x:v>
      </x:c>
      <x:c r="J1119" s="18" t="n">
        <x:f>-ACE_Input!X39*LN(H1119)</x:f>
        <x:v>0.4276978612340943</x:v>
      </x:c>
      <x:c r="K1119" s="18" t="n">
        <x:f>ACE_Input!U39</x:f>
        <x:v>300</x:v>
      </x:c>
      <x:c r="L1119" s="18" t="n">
        <x:f>K1119*ACE_Input!V39</x:f>
        <x:v>75</x:v>
      </x:c>
    </x:row>
    <x:row r="1120">
      <x:c r="A1120" t="n">
        <x:f>10</x:f>
        <x:v>10</x:v>
      </x:c>
      <x:c r="B1120" t="n">
        <x:f>ACE_Input!A40</x:f>
        <x:v>35</x:v>
      </x:c>
      <x:c r="C1120" s="18" t="n">
        <x:f>MOD(Settings!$B$17*(C1119),Settings!$B$18)</x:f>
        <x:v>1609992241</x:v>
      </x:c>
      <x:c r="D1120" s="18" t="n">
        <x:f>MAX(C1120,1)/Settings!$B$18</x:f>
        <x:v>0.7497110598486434</x:v>
      </x:c>
      <x:c r="E1120" s="18" t="n">
        <x:f>F1120-F1119</x:f>
        <x:v>5</x:v>
      </x:c>
      <x:c r="F1120" s="18" t="n">
        <x:f>ACE_Input!D40</x:f>
        <x:v>303</x:v>
      </x:c>
      <x:c r="G1120" s="18" t="n">
        <x:f>MOD(Settings!$B$17*(G1119),Settings!$B$18)</x:f>
        <x:v>1122915795</x:v>
      </x:c>
      <x:c r="H1120" s="18" t="n">
        <x:f>MAX(G1120,1)/Settings!$B$18</x:f>
        <x:v>0.522898414881387</x:v>
      </x:c>
      <x:c r="I1120" s="18" t="n">
        <x:f>-ACE_Input!W40*LN(H1120)</x:f>
        <x:v>2.593472276767168</x:v>
      </x:c>
      <x:c r="J1120" s="18" t="n">
        <x:f>-ACE_Input!X40*LN(H1120)</x:f>
        <x:v>7.780416830301505</x:v>
      </x:c>
      <x:c r="K1120" s="18" t="n">
        <x:f>ACE_Input!U40</x:f>
        <x:v>300</x:v>
      </x:c>
      <x:c r="L1120" s="18" t="n">
        <x:f>K1120*ACE_Input!V40</x:f>
        <x:v>75</x:v>
      </x:c>
    </x:row>
    <x:row r="1121">
      <x:c r="A1121" t="n">
        <x:f>10</x:f>
        <x:v>10</x:v>
      </x:c>
      <x:c r="B1121" t="n">
        <x:f>ACE_Input!A41</x:f>
        <x:v>36</x:v>
      </x:c>
      <x:c r="C1121" s="18" t="n">
        <x:f>MOD(Settings!$B$17*(C1120),Settings!$B$18)</x:f>
        <x:v>845642287</x:v>
      </x:c>
      <x:c r="D1121" s="18" t="n">
        <x:f>MAX(C1121,1)/Settings!$B$18</x:f>
        <x:v>0.39378287614965013</x:v>
      </x:c>
      <x:c r="E1121" s="18" t="n">
        <x:f>F1121-F1120</x:f>
        <x:v>5</x:v>
      </x:c>
      <x:c r="F1121" s="18" t="n">
        <x:f>ACE_Input!D41</x:f>
        <x:v>308</x:v>
      </x:c>
      <x:c r="G1121" s="18" t="n">
        <x:f>MOD(Settings!$B$17*(G1120),Settings!$B$18)</x:f>
        <x:v>759476729</x:v>
      </x:c>
      <x:c r="H1121" s="18" t="n">
        <x:f>MAX(G1121,1)/Settings!$B$18</x:f>
        <x:v>0.3536589114710963</x:v>
      </x:c>
      <x:c r="I1121" s="18" t="n">
        <x:f>-ACE_Input!W41*LN(H1121)</x:f>
        <x:v>4.157689429026481</x:v>
      </x:c>
      <x:c r="J1121" s="18" t="n">
        <x:f>-ACE_Input!X41*LN(H1121)</x:f>
        <x:v>12.473068287079444</x:v>
      </x:c>
      <x:c r="K1121" s="18" t="n">
        <x:f>ACE_Input!U41</x:f>
        <x:v>300</x:v>
      </x:c>
      <x:c r="L1121" s="18" t="n">
        <x:f>K1121*ACE_Input!V41</x:f>
        <x:v>75</x:v>
      </x:c>
    </x:row>
    <x:row r="1122">
      <x:c r="A1122" t="n">
        <x:f>10</x:f>
        <x:v>10</x:v>
      </x:c>
      <x:c r="B1122" t="n">
        <x:f>ACE_Input!A42</x:f>
        <x:v>37</x:v>
      </x:c>
      <x:c r="C1122" s="18" t="n">
        <x:f>MOD(Settings!$B$17*(C1121),Settings!$B$18)</x:f>
        <x:v>663141763</x:v>
      </x:c>
      <x:c r="D1122" s="18" t="n">
        <x:f>MAX(C1122,1)/Settings!$B$18</x:f>
        <x:v>0.3087994471698997</x:v>
      </x:c>
      <x:c r="E1122" s="18" t="n">
        <x:f>F1122-F1121</x:f>
        <x:v>5</x:v>
      </x:c>
      <x:c r="F1122" s="18" t="n">
        <x:f>ACE_Input!D42</x:f>
        <x:v>313</x:v>
      </x:c>
      <x:c r="G1122" s="18" t="n">
        <x:f>MOD(Settings!$B$17*(G1121),Settings!$B$18)</x:f>
        <x:v>2030070182</x:v>
      </x:c>
      <x:c r="H1122" s="18" t="n">
        <x:f>MAX(G1122,1)/Settings!$B$18</x:f>
        <x:v>0.9453250947153778</x:v>
      </x:c>
      <x:c r="I1122" s="18" t="n">
        <x:f>-ACE_Input!W42*LN(H1122)</x:f>
        <x:v>0.22490558030542074</x:v>
      </x:c>
      <x:c r="J1122" s="18" t="n">
        <x:f>-ACE_Input!X42*LN(H1122)</x:f>
        <x:v>0.6747167409162622</x:v>
      </x:c>
      <x:c r="K1122" s="18" t="n">
        <x:f>ACE_Input!U42</x:f>
        <x:v>300</x:v>
      </x:c>
      <x:c r="L1122" s="18" t="n">
        <x:f>K1122*ACE_Input!V42</x:f>
        <x:v>75</x:v>
      </x:c>
    </x:row>
    <x:row r="1123">
      <x:c r="A1123" t="n">
        <x:f>10</x:f>
        <x:v>10</x:v>
      </x:c>
      <x:c r="B1123" t="n">
        <x:f>ACE_Input!A43</x:f>
        <x:v>38</x:v>
      </x:c>
      <x:c r="C1123" s="18" t="n">
        <x:f>MOD(Settings!$B$17*(C1122),Settings!$B$18)</x:f>
        <x:v>2130966458</x:v>
      </x:c>
      <x:c r="D1123" s="18" t="n">
        <x:f>MAX(C1123,1)/Settings!$B$18</x:f>
        <x:v>0.9923085845039732</x:v>
      </x:c>
      <x:c r="E1123" s="18" t="n">
        <x:f>F1123-F1122</x:f>
        <x:v>5</x:v>
      </x:c>
      <x:c r="F1123" s="18" t="n">
        <x:f>ACE_Input!D43</x:f>
        <x:v>318</x:v>
      </x:c>
      <x:c r="G1123" s="18" t="n">
        <x:f>MOD(Settings!$B$17*(G1122),Settings!$B$18)</x:f>
        <x:v>169365338</x:v>
      </x:c>
      <x:c r="H1123" s="18" t="n">
        <x:f>MAX(G1123,1)/Settings!$B$18</x:f>
        <x:v>0.07886688135511562</x:v>
      </x:c>
      <x:c r="I1123" s="18" t="n">
        <x:f>-ACE_Input!W43*LN(H1123)</x:f>
        <x:v>10.159975575759931</x:v>
      </x:c>
      <x:c r="J1123" s="18" t="n">
        <x:f>-ACE_Input!X43*LN(H1123)</x:f>
        <x:v>30.479926727279796</x:v>
      </x:c>
      <x:c r="K1123" s="18" t="n">
        <x:f>ACE_Input!U43</x:f>
        <x:v>300</x:v>
      </x:c>
      <x:c r="L1123" s="18" t="n">
        <x:f>K1123*ACE_Input!V43</x:f>
        <x:v>75</x:v>
      </x:c>
    </x:row>
    <x:row r="1124">
      <x:c r="A1124" t="n">
        <x:f>10</x:f>
        <x:v>10</x:v>
      </x:c>
      <x:c r="B1124" t="n">
        <x:f>ACE_Input!A44</x:f>
        <x:v>39</x:v>
      </x:c>
      <x:c r="C1124" s="18" t="n">
        <x:f>MOD(Settings!$B$17*(C1123),Settings!$B$18)</x:f>
        <x:v>1568478587</x:v>
      </x:c>
      <x:c r="D1124" s="18" t="n">
        <x:f>MAX(C1124,1)/Settings!$B$18</x:f>
        <x:v>0.7303797582771535</x:v>
      </x:c>
      <x:c r="E1124" s="18" t="n">
        <x:f>F1124-F1123</x:f>
        <x:v>5</x:v>
      </x:c>
      <x:c r="F1124" s="18" t="n">
        <x:f>ACE_Input!D44</x:f>
        <x:v>323</x:v>
      </x:c>
      <x:c r="G1124" s="18" t="n">
        <x:f>MOD(Settings!$B$17*(G1123),Settings!$B$18)</x:f>
        <x:v>1107403491</x:v>
      </x:c>
      <x:c r="H1124" s="18" t="n">
        <x:f>MAX(G1124,1)/Settings!$B$18</x:f>
        <x:v>0.5156749354282743</x:v>
      </x:c>
      <x:c r="I1124" s="18" t="n">
        <x:f>-ACE_Input!W44*LN(H1124)</x:f>
        <x:v>2.6491147284614325</x:v>
      </x:c>
      <x:c r="J1124" s="18" t="n">
        <x:f>-ACE_Input!X44*LN(H1124)</x:f>
        <x:v>7.947344185384297</x:v>
      </x:c>
      <x:c r="K1124" s="18" t="n">
        <x:f>ACE_Input!U44</x:f>
        <x:v>300</x:v>
      </x:c>
      <x:c r="L1124" s="18" t="n">
        <x:f>K1124*ACE_Input!V44</x:f>
        <x:v>75</x:v>
      </x:c>
    </x:row>
    <x:row r="1125">
      <x:c r="A1125" t="n">
        <x:f>10</x:f>
        <x:v>10</x:v>
      </x:c>
      <x:c r="B1125" t="n">
        <x:f>ACE_Input!A45</x:f>
        <x:v>40</x:v>
      </x:c>
      <x:c r="C1125" s="18" t="n">
        <x:f>MOD(Settings!$B$17*(C1124),Settings!$B$18)</x:f>
        <x:v>1057844784</x:v>
      </x:c>
      <x:c r="D1125" s="18" t="n">
        <x:f>MAX(C1125,1)/Settings!$B$18</x:f>
        <x:v>0.4925973641186009</x:v>
      </x:c>
      <x:c r="E1125" s="18" t="n">
        <x:f>F1125-F1124</x:f>
        <x:v>5</x:v>
      </x:c>
      <x:c r="F1125" s="18" t="n">
        <x:f>ACE_Input!D45</x:f>
        <x:v>328</x:v>
      </x:c>
      <x:c r="G1125" s="18" t="n">
        <x:f>MOD(Settings!$B$17*(G1124),Settings!$B$18)</x:f>
        <x:v>2037188335</x:v>
      </x:c>
      <x:c r="H1125" s="18" t="n">
        <x:f>MAX(G1125,1)/Settings!$B$18</x:f>
        <x:v>0.9486397430061547</x:v>
      </x:c>
      <x:c r="I1125" s="18" t="n">
        <x:f>-ACE_Input!W45*LN(H1125)</x:f>
        <x:v>0.21090467972311608</x:v>
      </x:c>
      <x:c r="J1125" s="18" t="n">
        <x:f>-ACE_Input!X45*LN(H1125)</x:f>
        <x:v>0.6327140391693482</x:v>
      </x:c>
      <x:c r="K1125" s="18" t="n">
        <x:f>ACE_Input!U45</x:f>
        <x:v>300</x:v>
      </x:c>
      <x:c r="L1125" s="18" t="n">
        <x:f>K1125*ACE_Input!V45</x:f>
        <x:v>75</x:v>
      </x:c>
    </x:row>
    <x:row r="1126">
      <x:c r="A1126" t="n">
        <x:f>10</x:f>
        <x:v>10</x:v>
      </x:c>
      <x:c r="B1126" t="n">
        <x:f>ACE_Input!A46</x:f>
        <x:v>41</x:v>
      </x:c>
      <x:c r="C1126" s="18" t="n">
        <x:f>MOD(Settings!$B$17*(C1125),Settings!$B$18)</x:f>
        <x:v>180171175</x:v>
      </x:c>
      <x:c r="D1126" s="18" t="n">
        <x:f>MAX(C1126,1)/Settings!$B$18</x:f>
        <x:v>0.08389874132531637</x:v>
      </x:c>
      <x:c r="E1126" s="18" t="n">
        <x:f>F1126-F1125</x:f>
        <x:v>5</x:v>
      </x:c>
      <x:c r="F1126" s="18" t="n">
        <x:f>ACE_Input!D46</x:f>
        <x:v>333</x:v>
      </x:c>
      <x:c r="G1126" s="18" t="n">
        <x:f>MOD(Settings!$B$17*(G1125),Settings!$B$18)</x:f>
        <x:v>1692562224</x:v>
      </x:c>
      <x:c r="H1126" s="18" t="n">
        <x:f>MAX(G1126,1)/Settings!$B$18</x:f>
        <x:v>0.7881607044433061</x:v>
      </x:c>
      <x:c r="I1126" s="18" t="n">
        <x:f>-ACE_Input!W46*LN(H1126)</x:f>
        <x:v>0.9522130810730223</x:v>
      </x:c>
      <x:c r="J1126" s="18" t="n">
        <x:f>-ACE_Input!X46*LN(H1126)</x:f>
        <x:v>2.8566392432190666</x:v>
      </x:c>
      <x:c r="K1126" s="18" t="n">
        <x:f>ACE_Input!U46</x:f>
        <x:v>300</x:v>
      </x:c>
      <x:c r="L1126" s="18" t="n">
        <x:f>K1126*ACE_Input!V46</x:f>
        <x:v>75</x:v>
      </x:c>
    </x:row>
    <x:row r="1127">
      <x:c r="A1127" t="n">
        <x:f>10</x:f>
        <x:v>10</x:v>
      </x:c>
      <x:c r="B1127" t="n">
        <x:f>ACE_Input!A47</x:f>
        <x:v>42</x:v>
      </x:c>
      <x:c r="C1127" s="18" t="n">
        <x:f>MOD(Settings!$B$17*(C1126),Settings!$B$18)</x:f>
        <x:v>184995955</x:v>
      </x:c>
      <x:c r="D1127" s="18" t="n">
        <x:f>MAX(C1127,1)/Settings!$B$18</x:f>
        <x:v>0.08614545459213921</x:v>
      </x:c>
      <x:c r="E1127" s="18" t="n">
        <x:f>F1127-F1126</x:f>
        <x:v>5</x:v>
      </x:c>
      <x:c r="F1127" s="18" t="n">
        <x:f>ACE_Input!D47</x:f>
        <x:v>338</x:v>
      </x:c>
      <x:c r="G1127" s="18" t="n">
        <x:f>MOD(Settings!$B$17*(G1126),Settings!$B$18)</x:f>
        <x:v>1324910606</x:v>
      </x:c>
      <x:c r="H1127" s="18" t="n">
        <x:f>MAX(G1127,1)/Settings!$B$18</x:f>
        <x:v>0.6169595786449311</x:v>
      </x:c>
      <x:c r="I1127" s="18" t="n">
        <x:f>-ACE_Input!W47*LN(H1127)</x:f>
        <x:v>1.9318070798154792</x:v>
      </x:c>
      <x:c r="J1127" s="18" t="n">
        <x:f>-ACE_Input!X47*LN(H1127)</x:f>
        <x:v>5.795421239446437</x:v>
      </x:c>
      <x:c r="K1127" s="18" t="n">
        <x:f>ACE_Input!U47</x:f>
        <x:v>300</x:v>
      </x:c>
      <x:c r="L1127" s="18" t="n">
        <x:f>K1127*ACE_Input!V47</x:f>
        <x:v>75</x:v>
      </x:c>
    </x:row>
    <x:row r="1128">
      <x:c r="A1128" t="n">
        <x:f>10</x:f>
        <x:v>10</x:v>
      </x:c>
      <x:c r="B1128" t="n">
        <x:f>ACE_Input!A48</x:f>
        <x:v>43</x:v>
      </x:c>
      <x:c r="C1128" s="18" t="n">
        <x:f>MOD(Settings!$B$17*(C1127),Settings!$B$18)</x:f>
        <x:v>1818178476</x:v>
      </x:c>
      <x:c r="D1128" s="18" t="n">
        <x:f>MAX(C1128,1)/Settings!$B$18</x:f>
        <x:v>0.8466553300836381</x:v>
      </x:c>
      <x:c r="E1128" s="18" t="n">
        <x:f>F1128-F1127</x:f>
        <x:v>5</x:v>
      </x:c>
      <x:c r="F1128" s="18" t="n">
        <x:f>ACE_Input!D48</x:f>
        <x:v>343</x:v>
      </x:c>
      <x:c r="G1128" s="18" t="n">
        <x:f>MOD(Settings!$B$17*(G1127),Settings!$B$18)</x:f>
        <x:v>514619299</x:v>
      </x:c>
      <x:c r="H1128" s="18" t="n">
        <x:f>MAX(G1128,1)/Settings!$B$18</x:f>
        <x:v>0.23963828535733664</x:v>
      </x:c>
      <x:c r="I1128" s="18" t="n">
        <x:f>-ACE_Input!W48*LN(H1128)</x:f>
        <x:v>5.714498547476227</x:v>
      </x:c>
      <x:c r="J1128" s="18" t="n">
        <x:f>-ACE_Input!X48*LN(H1128)</x:f>
        <x:v>17.143495642428682</x:v>
      </x:c>
      <x:c r="K1128" s="18" t="n">
        <x:f>ACE_Input!U48</x:f>
        <x:v>300</x:v>
      </x:c>
      <x:c r="L1128" s="18" t="n">
        <x:f>K1128*ACE_Input!V48</x:f>
        <x:v>75</x:v>
      </x:c>
    </x:row>
    <x:row r="1129">
      <x:c r="A1129" t="n">
        <x:f>10</x:f>
        <x:v>10</x:v>
      </x:c>
      <x:c r="B1129" t="n">
        <x:f>ACE_Input!A49</x:f>
        <x:v>44</x:v>
      </x:c>
      <x:c r="C1129" s="18" t="n">
        <x:f>MOD(Settings!$B$17*(C1128),Settings!$B$18)</x:f>
        <x:v>1580832969</x:v>
      </x:c>
      <x:c r="D1129" s="18" t="n">
        <x:f>MAX(C1129,1)/Settings!$B$18</x:f>
        <x:v>0.7361327157058439</x:v>
      </x:c>
      <x:c r="E1129" s="18" t="n">
        <x:f>F1129-F1128</x:f>
        <x:v>5</x:v>
      </x:c>
      <x:c r="F1129" s="18" t="n">
        <x:f>ACE_Input!D49</x:f>
        <x:v>348</x:v>
      </x:c>
      <x:c r="G1129" s="18" t="n">
        <x:f>MOD(Settings!$B$17*(G1128),Settings!$B$18)</x:f>
        <x:v>1289911824</x:v>
      </x:c>
      <x:c r="H1129" s="18" t="n">
        <x:f>MAX(G1129,1)/Settings!$B$18</x:f>
        <x:v>0.600662000757019</x:v>
      </x:c>
      <x:c r="I1129" s="18" t="n">
        <x:f>-ACE_Input!W49*LN(H1129)</x:f>
        <x:v>2.0388915895889186</x:v>
      </x:c>
      <x:c r="J1129" s="18" t="n">
        <x:f>-ACE_Input!X49*LN(H1129)</x:f>
        <x:v>6.116674768766756</x:v>
      </x:c>
      <x:c r="K1129" s="18" t="n">
        <x:f>ACE_Input!U49</x:f>
        <x:v>300</x:v>
      </x:c>
      <x:c r="L1129" s="18" t="n">
        <x:f>K1129*ACE_Input!V49</x:f>
        <x:v>75</x:v>
      </x:c>
    </x:row>
    <x:row r="1130">
      <x:c r="A1130" t="n">
        <x:f>10</x:f>
        <x:v>10</x:v>
      </x:c>
      <x:c r="B1130" t="n">
        <x:f>ACE_Input!A50</x:f>
        <x:v>45</x:v>
      </x:c>
      <x:c r="C1130" s="18" t="n">
        <x:f>MOD(Settings!$B$17*(C1129),Settings!$B$18)</x:f>
        <x:v>392029299</x:v>
      </x:c>
      <x:c r="D1130" s="18" t="n">
        <x:f>MAX(C1130,1)/Settings!$B$18</x:f>
        <x:v>0.18255286811969842</x:v>
      </x:c>
      <x:c r="E1130" s="18" t="n">
        <x:f>F1130-F1129</x:f>
        <x:v>6</x:v>
      </x:c>
      <x:c r="F1130" s="18" t="n">
        <x:f>ACE_Input!D50</x:f>
        <x:v>354</x:v>
      </x:c>
      <x:c r="G1130" s="18" t="n">
        <x:f>MOD(Settings!$B$17*(G1129),Settings!$B$18)</x:f>
        <x:v>700609503</x:v>
      </x:c>
      <x:c r="H1130" s="18" t="n">
        <x:f>MAX(G1130,1)/Settings!$B$18</x:f>
        <x:v>0.3262467232189359</x:v>
      </x:c>
      <x:c r="I1130" s="18" t="n">
        <x:f>-ACE_Input!W50*LN(H1130)</x:f>
        <x:v>4.480405456676198</x:v>
      </x:c>
      <x:c r="J1130" s="18" t="n">
        <x:f>-ACE_Input!X50*LN(H1130)</x:f>
        <x:v>13.441216370028595</x:v>
      </x:c>
      <x:c r="K1130" s="18" t="n">
        <x:f>ACE_Input!U50</x:f>
        <x:v>300</x:v>
      </x:c>
      <x:c r="L1130" s="18" t="n">
        <x:f>K1130*ACE_Input!V50</x:f>
        <x:v>75</x:v>
      </x:c>
    </x:row>
    <x:row r="1131">
      <x:c r="A1131" t="n">
        <x:f>10</x:f>
        <x:v>10</x:v>
      </x:c>
      <x:c r="B1131" t="n">
        <x:f>ACE_Input!A51</x:f>
        <x:v>46</x:v>
      </x:c>
      <x:c r="C1131" s="18" t="n">
        <x:f>MOD(Settings!$B$17*(C1130),Settings!$B$18)</x:f>
        <x:v>356599297</x:v>
      </x:c>
      <x:c r="D1131" s="18" t="n">
        <x:f>MAX(C1131,1)/Settings!$B$18</x:f>
        <x:v>0.16605448777138</x:v>
      </x:c>
      <x:c r="E1131" s="18" t="n">
        <x:f>F1131-F1130</x:f>
        <x:v>5</x:v>
      </x:c>
      <x:c r="F1131" s="18" t="n">
        <x:f>ACE_Input!D51</x:f>
        <x:v>359</x:v>
      </x:c>
      <x:c r="G1131" s="18" t="n">
        <x:f>MOD(Settings!$B$17*(G1130),Settings!$B$18)</x:f>
        <x:v>491080420</x:v>
      </x:c>
      <x:c r="H1131" s="18" t="n">
        <x:f>MAX(G1131,1)/Settings!$B$18</x:f>
        <x:v>0.22867714065531136</x:v>
      </x:c>
      <x:c r="I1131" s="18" t="n">
        <x:f>-ACE_Input!W51*LN(H1131)</x:f>
        <x:v>5.9017765454331865</x:v>
      </x:c>
      <x:c r="J1131" s="18" t="n">
        <x:f>-ACE_Input!X51*LN(H1131)</x:f>
        <x:v>17.70532963629956</x:v>
      </x:c>
      <x:c r="K1131" s="18" t="n">
        <x:f>ACE_Input!U51</x:f>
        <x:v>300</x:v>
      </x:c>
      <x:c r="L1131" s="18" t="n">
        <x:f>K1131*ACE_Input!V51</x:f>
        <x:v>75</x:v>
      </x:c>
    </x:row>
    <x:row r="1132">
      <x:c r="A1132" t="n">
        <x:f>10</x:f>
        <x:v>10</x:v>
      </x:c>
      <x:c r="B1132" t="n">
        <x:f>ACE_Input!A52</x:f>
        <x:v>47</x:v>
      </x:c>
      <x:c r="C1132" s="18" t="n">
        <x:f>MOD(Settings!$B$17*(C1131),Settings!$B$18)</x:f>
        <x:v>1885009549</x:v>
      </x:c>
      <x:c r="D1132" s="18" t="n">
        <x:f>MAX(C1132,1)/Settings!$B$18</x:f>
        <x:v>0.8777759735834673</x:v>
      </x:c>
      <x:c r="E1132" s="18" t="n">
        <x:f>F1132-F1131</x:f>
        <x:v>5</x:v>
      </x:c>
      <x:c r="F1132" s="18" t="n">
        <x:f>ACE_Input!D52</x:f>
        <x:v>364</x:v>
      </x:c>
      <x:c r="G1132" s="18" t="n">
        <x:f>MOD(Settings!$B$17*(G1131),Settings!$B$18)</x:f>
        <x:v>808963519</x:v>
      </x:c>
      <x:c r="H1132" s="18" t="n">
        <x:f>MAX(G1132,1)/Settings!$B$18</x:f>
        <x:v>0.3767029938179548</x:v>
      </x:c>
      <x:c r="I1132" s="18" t="n">
        <x:f>-ACE_Input!W52*LN(H1132)</x:f>
        <x:v>3.9051928673191183</x:v>
      </x:c>
      <x:c r="J1132" s="18" t="n">
        <x:f>-ACE_Input!X52*LN(H1132)</x:f>
        <x:v>11.715578601957354</x:v>
      </x:c>
      <x:c r="K1132" s="18" t="n">
        <x:f>ACE_Input!U52</x:f>
        <x:v>300</x:v>
      </x:c>
      <x:c r="L1132" s="18" t="n">
        <x:f>K1132*ACE_Input!V52</x:f>
        <x:v>75</x:v>
      </x:c>
    </x:row>
    <x:row r="1133">
      <x:c r="A1133" t="n">
        <x:f>10</x:f>
        <x:v>10</x:v>
      </x:c>
      <x:c r="B1133" t="n">
        <x:f>ACE_Input!A53</x:f>
        <x:v>48</x:v>
      </x:c>
      <x:c r="C1133" s="18" t="n">
        <x:f>MOD(Settings!$B$17*(C1132),Settings!$B$18)</x:f>
        <x:v>1676729499</x:v>
      </x:c>
      <x:c r="D1133" s="18" t="n">
        <x:f>MAX(C1133,1)/Settings!$B$18</x:f>
        <x:v>0.7807880173347834</x:v>
      </x:c>
      <x:c r="E1133" s="18" t="n">
        <x:f>F1133-F1132</x:f>
        <x:v>5</x:v>
      </x:c>
      <x:c r="F1133" s="18" t="n">
        <x:f>ACE_Input!D53</x:f>
        <x:v>369</x:v>
      </x:c>
      <x:c r="G1133" s="18" t="n">
        <x:f>MOD(Settings!$B$17*(G1132),Settings!$B$18)</x:f>
        <x:v>530894676</x:v>
      </x:c>
      <x:c r="H1133" s="18" t="n">
        <x:f>MAX(G1133,1)/Settings!$B$18</x:f>
        <x:v>0.2472170983661046</x:v>
      </x:c>
      <x:c r="I1133" s="18" t="n">
        <x:f>-ACE_Input!W53*LN(H1133)</x:f>
        <x:v>5.589953550571741</x:v>
      </x:c>
      <x:c r="J1133" s="18" t="n">
        <x:f>-ACE_Input!X53*LN(H1133)</x:f>
        <x:v>16.76986065171522</x:v>
      </x:c>
      <x:c r="K1133" s="18" t="n">
        <x:f>ACE_Input!U53</x:f>
        <x:v>300</x:v>
      </x:c>
      <x:c r="L1133" s="18" t="n">
        <x:f>K1133*ACE_Input!V53</x:f>
        <x:v>75</x:v>
      </x:c>
    </x:row>
    <x:row r="1134">
      <x:c r="A1134" t="n">
        <x:f>10</x:f>
        <x:v>10</x:v>
      </x:c>
      <x:c r="B1134" t="n">
        <x:f>ACE_Input!A54</x:f>
        <x:v>49</x:v>
      </x:c>
      <x:c r="C1134" s="18" t="n">
        <x:f>MOD(Settings!$B$17*(C1133),Settings!$B$18)</x:f>
        <x:v>1512273759</x:v>
      </x:c>
      <x:c r="D1134" s="18" t="n">
        <x:f>MAX(C1134,1)/Settings!$B$18</x:f>
        <x:v>0.704207345705576</x:v>
      </x:c>
      <x:c r="E1134" s="18" t="n">
        <x:f>F1134-F1133</x:f>
        <x:v>5</x:v>
      </x:c>
      <x:c r="F1134" s="18" t="n">
        <x:f>ACE_Input!D54</x:f>
        <x:v>374</x:v>
      </x:c>
      <x:c r="G1134" s="18" t="n">
        <x:f>MOD(Settings!$B$17*(G1133),Settings!$B$18)</x:f>
        <x:v>2099749894</x:v>
      </x:c>
      <x:c r="H1134" s="18" t="n">
        <x:f>MAX(G1134,1)/Settings!$B$18</x:f>
        <x:v>0.9777722391196397</x:v>
      </x:c>
      <x:c r="I1134" s="18" t="n">
        <x:f>-ACE_Input!W54*LN(H1134)</x:f>
        <x:v>0.08991408161933695</x:v>
      </x:c>
      <x:c r="J1134" s="18" t="n">
        <x:f>-ACE_Input!X54*LN(H1134)</x:f>
        <x:v>0.26974224485801085</x:v>
      </x:c>
      <x:c r="K1134" s="18" t="n">
        <x:f>ACE_Input!U54</x:f>
        <x:v>300</x:v>
      </x:c>
      <x:c r="L1134" s="18" t="n">
        <x:f>K1134*ACE_Input!V54</x:f>
        <x:v>75</x:v>
      </x:c>
    </x:row>
    <x:row r="1135">
      <x:c r="A1135" t="n">
        <x:f>10</x:f>
        <x:v>10</x:v>
      </x:c>
      <x:c r="B1135" t="n">
        <x:f>ACE_Input!A55</x:f>
        <x:v>50</x:v>
      </x:c>
      <x:c r="C1135" s="18" t="n">
        <x:f>MOD(Settings!$B$17*(C1134),Settings!$B$18)</x:f>
        <x:v>1316105268</x:v>
      </x:c>
      <x:c r="D1135" s="18" t="n">
        <x:f>MAX(C1135,1)/Settings!$B$18</x:f>
        <x:v>0.612859273614762</x:v>
      </x:c>
      <x:c r="E1135" s="18" t="n">
        <x:f>F1135-F1134</x:f>
        <x:v>5</x:v>
      </x:c>
      <x:c r="F1135" s="18" t="n">
        <x:f>ACE_Input!D55</x:f>
        <x:v>379</x:v>
      </x:c>
      <x:c r="G1135" s="18" t="n">
        <x:f>MOD(Settings!$B$17*(G1134),Settings!$B$18)</x:f>
        <x:v>897697307</x:v>
      </x:c>
      <x:c r="H1135" s="18" t="n">
        <x:f>MAX(G1135,1)/Settings!$B$18</x:f>
        <x:v>0.4180228837849679</x:v>
      </x:c>
      <x:c r="I1135" s="18" t="n">
        <x:f>-ACE_Input!W55*LN(H1135)</x:f>
        <x:v>3.4888764082353214</x:v>
      </x:c>
      <x:c r="J1135" s="18" t="n">
        <x:f>-ACE_Input!X55*LN(H1135)</x:f>
        <x:v>10.466629224705965</x:v>
      </x:c>
      <x:c r="K1135" s="18" t="n">
        <x:f>ACE_Input!U55</x:f>
        <x:v>300</x:v>
      </x:c>
      <x:c r="L1135" s="18" t="n">
        <x:f>K1135*ACE_Input!V55</x:f>
        <x:v>75</x:v>
      </x:c>
    </x:row>
    <x:row r="1136">
      <x:c r="A1136" t="n">
        <x:f>10</x:f>
        <x:v>10</x:v>
      </x:c>
      <x:c r="B1136" t="n">
        <x:f>ACE_Input!A56</x:f>
        <x:v>51</x:v>
      </x:c>
      <x:c r="C1136" s="18" t="n">
        <x:f>MOD(Settings!$B$17*(C1135),Settings!$B$18)</x:f>
        <x:v>699675176</x:v>
      </x:c>
      <x:c r="D1136" s="18" t="n">
        <x:f>MAX(C1136,1)/Settings!$B$18</x:f>
        <x:v>0.3258116433051469</x:v>
      </x:c>
      <x:c r="E1136" s="18" t="n">
        <x:f>F1136-F1135</x:f>
        <x:v>5</x:v>
      </x:c>
      <x:c r="F1136" s="18" t="n">
        <x:f>ACE_Input!D56</x:f>
        <x:v>384</x:v>
      </x:c>
      <x:c r="G1136" s="18" t="n">
        <x:f>MOD(Settings!$B$17*(G1135),Settings!$B$18)</x:f>
        <x:v>1526018574</x:v>
      </x:c>
      <x:c r="H1136" s="18" t="n">
        <x:f>MAX(G1136,1)/Settings!$B$18</x:f>
        <x:v>0.7106077739552631</x:v>
      </x:c>
      <x:c r="I1136" s="18" t="n">
        <x:f>-ACE_Input!W56*LN(H1136)</x:f>
        <x:v>1.3665386218693867</x:v>
      </x:c>
      <x:c r="J1136" s="18" t="n">
        <x:f>-ACE_Input!X56*LN(H1136)</x:f>
        <x:v>4.09961586560816</x:v>
      </x:c>
      <x:c r="K1136" s="18" t="n">
        <x:f>ACE_Input!U56</x:f>
        <x:v>300</x:v>
      </x:c>
      <x:c r="L1136" s="18" t="n">
        <x:f>K1136*ACE_Input!V56</x:f>
        <x:v>75</x:v>
      </x:c>
    </x:row>
    <x:row r="1137">
      <x:c r="A1137" t="n">
        <x:f>10</x:f>
        <x:v>10</x:v>
      </x:c>
      <x:c r="B1137" t="n">
        <x:f>ACE_Input!A57</x:f>
        <x:v>52</x:v>
      </x:c>
      <x:c r="C1137" s="18" t="n">
        <x:f>MOD(Settings!$B$17*(C1136),Settings!$B$18)</x:f>
        <x:v>1967715707</x:v>
      </x:c>
      <x:c r="D1137" s="18" t="n">
        <x:f>MAX(C1137,1)/Settings!$B$18</x:f>
        <x:v>0.9162890296039586</x:v>
      </x:c>
      <x:c r="E1137" s="18" t="n">
        <x:f>F1137-F1136</x:f>
        <x:v>5</x:v>
      </x:c>
      <x:c r="F1137" s="18" t="n">
        <x:f>ACE_Input!D57</x:f>
        <x:v>389</x:v>
      </x:c>
      <x:c r="G1137" s="18" t="n">
        <x:f>MOD(Settings!$B$17*(G1136),Settings!$B$18)</x:f>
        <x:v>396977097</x:v>
      </x:c>
      <x:c r="H1137" s="18" t="n">
        <x:f>MAX(G1137,1)/Settings!$B$18</x:f>
        <x:v>0.18485686610678997</x:v>
      </x:c>
      <x:c r="I1137" s="18" t="n">
        <x:f>-ACE_Input!W57*LN(H1137)</x:f>
        <x:v>6.752693800326574</x:v>
      </x:c>
      <x:c r="J1137" s="18" t="n">
        <x:f>-ACE_Input!X57*LN(H1137)</x:f>
        <x:v>20.25808140097972</x:v>
      </x:c>
      <x:c r="K1137" s="18" t="n">
        <x:f>ACE_Input!U57</x:f>
        <x:v>300</x:v>
      </x:c>
      <x:c r="L1137" s="18" t="n">
        <x:f>K1137*ACE_Input!V57</x:f>
        <x:v>75</x:v>
      </x:c>
    </x:row>
    <x:row r="1138">
      <x:c r="A1138" t="n">
        <x:f>10</x:f>
        <x:v>10</x:v>
      </x:c>
      <x:c r="B1138" t="n">
        <x:f>ACE_Input!A58</x:f>
        <x:v>53</x:v>
      </x:c>
      <x:c r="C1138" s="18" t="n">
        <x:f>MOD(Settings!$B$17*(C1137),Settings!$B$18)</x:f>
        <x:v>149723749</x:v>
      </x:c>
      <x:c r="D1138" s="18" t="n">
        <x:f>MAX(C1138,1)/Settings!$B$18</x:f>
        <x:v>0.06972055373234701</x:v>
      </x:c>
      <x:c r="E1138" s="18" t="n">
        <x:f>F1138-F1137</x:f>
        <x:v>5</x:v>
      </x:c>
      <x:c r="F1138" s="18" t="n">
        <x:f>ACE_Input!D58</x:f>
        <x:v>394</x:v>
      </x:c>
      <x:c r="G1138" s="18" t="n">
        <x:f>MOD(Settings!$B$17*(G1137),Settings!$B$18)</x:f>
        <x:v>1909861697</x:v>
      </x:c>
      <x:c r="H1138" s="18" t="n">
        <x:f>MAX(G1138,1)/Settings!$B$18</x:f>
        <x:v>0.8893486568188987</x:v>
      </x:c>
      <x:c r="I1138" s="18" t="n">
        <x:f>-ACE_Input!W58*LN(H1138)</x:f>
        <x:v>0.46906372182825756</x:v>
      </x:c>
      <x:c r="J1138" s="18" t="n">
        <x:f>-ACE_Input!X58*LN(H1138)</x:f>
        <x:v>1.4071911654847726</x:v>
      </x:c>
      <x:c r="K1138" s="18" t="n">
        <x:f>ACE_Input!U58</x:f>
        <x:v>300</x:v>
      </x:c>
      <x:c r="L1138" s="18" t="n">
        <x:f>K1138*ACE_Input!V58</x:f>
        <x:v>75</x:v>
      </x:c>
    </x:row>
    <x:row r="1139">
      <x:c r="A1139" t="n">
        <x:f>10</x:f>
        <x:v>10</x:v>
      </x:c>
      <x:c r="B1139" t="n">
        <x:f>ACE_Input!A59</x:f>
        <x:v>54</x:v>
      </x:c>
      <x:c r="C1139" s="18" t="n">
        <x:f>MOD(Settings!$B$17*(C1138),Settings!$B$18)</x:f>
        <x:v>1703698806</x:v>
      </x:c>
      <x:c r="D1139" s="18" t="n">
        <x:f>MAX(C1139,1)/Settings!$B$18</x:f>
        <x:v>0.7933465795560491</x:v>
      </x:c>
      <x:c r="E1139" s="18" t="n">
        <x:f>F1139-F1138</x:f>
        <x:v>5</x:v>
      </x:c>
      <x:c r="F1139" s="18" t="n">
        <x:f>ACE_Input!D59</x:f>
        <x:v>399</x:v>
      </x:c>
      <x:c r="G1139" s="18" t="n">
        <x:f>MOD(Settings!$B$17*(G1138),Settings!$B$18)</x:f>
        <x:v>607469770</x:v>
      </x:c>
      <x:c r="H1139" s="18" t="n">
        <x:f>MAX(G1139,1)/Settings!$B$18</x:f>
        <x:v>0.2828751552304603</x:v>
      </x:c>
      <x:c r="I1139" s="18" t="n">
        <x:f>-ACE_Input!W59*LN(H1139)</x:f>
        <x:v>5.050998505074694</x:v>
      </x:c>
      <x:c r="J1139" s="18" t="n">
        <x:f>-ACE_Input!X59*LN(H1139)</x:f>
        <x:v>15.152995515224081</x:v>
      </x:c>
      <x:c r="K1139" s="18" t="n">
        <x:f>ACE_Input!U59</x:f>
        <x:v>300</x:v>
      </x:c>
      <x:c r="L1139" s="18" t="n">
        <x:f>K1139*ACE_Input!V59</x:f>
        <x:v>75</x:v>
      </x:c>
    </x:row>
    <x:row r="1140">
      <x:c r="A1140" t="n">
        <x:f>10</x:f>
        <x:v>10</x:v>
      </x:c>
      <x:c r="B1140" t="n">
        <x:f>ACE_Input!A60</x:f>
        <x:v>55</x:v>
      </x:c>
      <x:c r="C1140" s="18" t="n">
        <x:f>MOD(Settings!$B$17*(C1139),Settings!$B$18)</x:f>
        <x:v>1666366991</x:v>
      </x:c>
      <x:c r="D1140" s="18" t="n">
        <x:f>MAX(C1140,1)/Settings!$B$18</x:f>
        <x:v>0.7759625985175197</x:v>
      </x:c>
      <x:c r="E1140" s="18" t="n">
        <x:f>F1140-F1139</x:f>
        <x:v>5</x:v>
      </x:c>
      <x:c r="F1140" s="18" t="n">
        <x:f>ACE_Input!D60</x:f>
        <x:v>404</x:v>
      </x:c>
      <x:c r="G1140" s="18" t="n">
        <x:f>MOD(Settings!$B$17*(G1139),Settings!$B$18)</x:f>
        <x:v>607166552</x:v>
      </x:c>
      <x:c r="H1140" s="18" t="n">
        <x:f>MAX(G1140,1)/Settings!$B$18</x:f>
        <x:v>0.28273395834617965</x:v>
      </x:c>
      <x:c r="I1140" s="18" t="n">
        <x:f>-ACE_Input!W60*LN(H1140)</x:f>
        <x:v>5.052995600012869</x:v>
      </x:c>
      <x:c r="J1140" s="18" t="n">
        <x:f>-ACE_Input!X60*LN(H1140)</x:f>
        <x:v>15.158986800038607</x:v>
      </x:c>
      <x:c r="K1140" s="18" t="n">
        <x:f>ACE_Input!U60</x:f>
        <x:v>300</x:v>
      </x:c>
      <x:c r="L1140" s="18" t="n">
        <x:f>K1140*ACE_Input!V60</x:f>
        <x:v>75</x:v>
      </x:c>
    </x:row>
    <x:row r="1141">
      <x:c r="A1141" t="n">
        <x:f>10</x:f>
        <x:v>10</x:v>
      </x:c>
      <x:c r="B1141" t="n">
        <x:f>ACE_Input!A61</x:f>
        <x:v>56</x:v>
      </x:c>
      <x:c r="C1141" s="18" t="n">
        <x:f>MOD(Settings!$B$17*(C1140),Settings!$B$18)</x:f>
        <x:v>1295777210</x:v>
      </x:c>
      <x:c r="D1141" s="18" t="n">
        <x:f>MAX(C1141,1)/Settings!$B$18</x:f>
        <x:v>0.6033932839536077</x:v>
      </x:c>
      <x:c r="E1141" s="18" t="n">
        <x:f>F1141-F1140</x:f>
        <x:v>5</x:v>
      </x:c>
      <x:c r="F1141" s="18" t="n">
        <x:f>ACE_Input!D61</x:f>
        <x:v>409</x:v>
      </x:c>
      <x:c r="G1141" s="18" t="n">
        <x:f>MOD(Settings!$B$17*(G1140),Settings!$B$18)</x:f>
        <x:v>1953432567</x:v>
      </x:c>
      <x:c r="H1141" s="18" t="n">
        <x:f>MAX(G1141,1)/Settings!$B$18</x:f>
        <x:v>0.9096379242416648</x:v>
      </x:c>
      <x:c r="I1141" s="18" t="n">
        <x:f>-ACE_Input!W61*LN(H1141)</x:f>
        <x:v>0.37883457638951823</x:v>
      </x:c>
      <x:c r="J1141" s="18" t="n">
        <x:f>-ACE_Input!X61*LN(H1141)</x:f>
        <x:v>1.1365037291685547</x:v>
      </x:c>
      <x:c r="K1141" s="18" t="n">
        <x:f>ACE_Input!U61</x:f>
        <x:v>300</x:v>
      </x:c>
      <x:c r="L1141" s="18" t="n">
        <x:f>K1141*ACE_Input!V61</x:f>
        <x:v>75</x:v>
      </x:c>
    </x:row>
    <x:row r="1142">
      <x:c r="A1142" t="n">
        <x:f>10</x:f>
        <x:v>10</x:v>
      </x:c>
      <x:c r="B1142" t="n">
        <x:f>ACE_Input!A62</x:f>
        <x:v>57</x:v>
      </x:c>
      <x:c r="C1142" s="18" t="n">
        <x:f>MOD(Settings!$B$17*(C1141),Settings!$B$18)</x:f>
        <x:v>495904243</x:v>
      </x:c>
      <x:c r="D1142" s="18" t="n">
        <x:f>MAX(C1142,1)/Settings!$B$18</x:f>
        <x:v>0.23092340828428204</x:v>
      </x:c>
      <x:c r="E1142" s="18" t="n">
        <x:f>F1142-F1141</x:f>
        <x:v>5</x:v>
      </x:c>
      <x:c r="F1142" s="18" t="n">
        <x:f>ACE_Input!D62</x:f>
        <x:v>414</x:v>
      </x:c>
      <x:c r="G1142" s="18" t="n">
        <x:f>MOD(Settings!$B$17*(G1141),Settings!$B$18)</x:f>
        <x:v>611158233</x:v>
      </x:c>
      <x:c r="H1142" s="18" t="n">
        <x:f>MAX(G1142,1)/Settings!$B$18</x:f>
        <x:v>0.2845927296600271</x:v>
      </x:c>
      <x:c r="I1142" s="18" t="n">
        <x:f>-ACE_Input!W62*LN(H1142)</x:f>
        <x:v>5.026784557885131</x:v>
      </x:c>
      <x:c r="J1142" s="18" t="n">
        <x:f>-ACE_Input!X62*LN(H1142)</x:f>
        <x:v>15.080353673655393</x:v>
      </x:c>
      <x:c r="K1142" s="18" t="n">
        <x:f>ACE_Input!U62</x:f>
        <x:v>300</x:v>
      </x:c>
      <x:c r="L1142" s="18" t="n">
        <x:f>K1142*ACE_Input!V62</x:f>
        <x:v>75</x:v>
      </x:c>
    </x:row>
    <x:row r="1143">
      <x:c r="A1143" t="n">
        <x:f>10</x:f>
        <x:v>10</x:v>
      </x:c>
      <x:c r="B1143" t="n">
        <x:f>ACE_Input!A63</x:f>
        <x:v>58</x:v>
      </x:c>
      <x:c r="C1143" s="18" t="n">
        <x:f>MOD(Settings!$B$17*(C1142),Settings!$B$18)</x:f>
        <x:v>278578094</x:v>
      </x:c>
      <x:c r="D1143" s="18" t="n">
        <x:f>MAX(C1143,1)/Settings!$B$18</x:f>
        <x:v>0.12972303392818338</x:v>
      </x:c>
      <x:c r="E1143" s="18" t="n">
        <x:f>F1143-F1142</x:f>
        <x:v>5</x:v>
      </x:c>
      <x:c r="F1143" s="18" t="n">
        <x:f>ACE_Input!D63</x:f>
        <x:v>419</x:v>
      </x:c>
      <x:c r="G1143" s="18" t="n">
        <x:f>MOD(Settings!$B$17*(G1142),Settings!$B$18)</x:f>
        <x:v>322138430</x:v>
      </x:c>
      <x:c r="H1143" s="18" t="n">
        <x:f>MAX(G1143,1)/Settings!$B$18</x:f>
        <x:v>0.15000739607494668</x:v>
      </x:c>
      <x:c r="I1143" s="18" t="n">
        <x:f>-ACE_Input!W63*LN(H1143)</x:f>
        <x:v>7.588282715740514</x:v>
      </x:c>
      <x:c r="J1143" s="18" t="n">
        <x:f>-ACE_Input!X63*LN(H1143)</x:f>
        <x:v>22.764848147221542</x:v>
      </x:c>
      <x:c r="K1143" s="18" t="n">
        <x:f>ACE_Input!U63</x:f>
        <x:v>300</x:v>
      </x:c>
      <x:c r="L1143" s="18" t="n">
        <x:f>K1143*ACE_Input!V63</x:f>
        <x:v>75</x:v>
      </x:c>
    </x:row>
    <x:row r="1144">
      <x:c r="A1144" t="n">
        <x:f>10</x:f>
        <x:v>10</x:v>
      </x:c>
      <x:c r="B1144" t="n">
        <x:f>ACE_Input!A64</x:f>
        <x:v>59</x:v>
      </x:c>
      <x:c r="C1144" s="18" t="n">
        <x:f>MOD(Settings!$B$17*(C1143),Settings!$B$18)</x:f>
        <x:v>547675398</x:v>
      </x:c>
      <x:c r="D1144" s="18" t="n">
        <x:f>MAX(C1144,1)/Settings!$B$18</x:f>
        <x:v>0.2550312309782166</x:v>
      </x:c>
      <x:c r="E1144" s="18" t="n">
        <x:f>F1144-F1143</x:f>
        <x:v>5</x:v>
      </x:c>
      <x:c r="F1144" s="18" t="n">
        <x:f>ACE_Input!D64</x:f>
        <x:v>424</x:v>
      </x:c>
      <x:c r="G1144" s="18" t="n">
        <x:f>MOD(Settings!$B$17*(G1143),Settings!$B$18)</x:f>
        <x:v>374318923</x:v>
      </x:c>
      <x:c r="H1144" s="18" t="n">
        <x:f>MAX(G1144,1)/Settings!$B$18</x:f>
        <x:v>0.17430583162899402</x:v>
      </x:c>
      <x:c r="I1144" s="18" t="n">
        <x:f>-ACE_Input!W64*LN(H1144)</x:f>
        <x:v>6.987775478367606</x:v>
      </x:c>
      <x:c r="J1144" s="18" t="n">
        <x:f>-ACE_Input!X64*LN(H1144)</x:f>
        <x:v>20.963326435102818</x:v>
      </x:c>
      <x:c r="K1144" s="18" t="n">
        <x:f>ACE_Input!U64</x:f>
        <x:v>300</x:v>
      </x:c>
      <x:c r="L1144" s="18" t="n">
        <x:f>K1144*ACE_Input!V64</x:f>
        <x:v>75</x:v>
      </x:c>
    </x:row>
    <x:row r="1145">
      <x:c r="A1145" t="n">
        <x:f>10</x:f>
        <x:v>10</x:v>
      </x:c>
      <x:c r="B1145" t="n">
        <x:f>ACE_Input!A65</x:f>
        <x:v>60</x:v>
      </x:c>
      <x:c r="C1145" s="18" t="n">
        <x:f>MOD(Settings!$B$17*(C1144),Settings!$B$18)</x:f>
        <x:v>665503144</x:v>
      </x:c>
      <x:c r="D1145" s="18" t="n">
        <x:f>MAX(C1145,1)/Settings!$B$18</x:f>
        <x:v>0.3098990508866958</x:v>
      </x:c>
      <x:c r="E1145" s="18" t="n">
        <x:f>F1145-F1144</x:f>
        <x:v>5</x:v>
      </x:c>
      <x:c r="F1145" s="18" t="n">
        <x:f>ACE_Input!D65</x:f>
        <x:v>429</x:v>
      </x:c>
      <x:c r="G1145" s="18" t="n">
        <x:f>MOD(Settings!$B$17*(G1144),Settings!$B$18)</x:f>
        <x:v>1198536798</x:v>
      </x:c>
      <x:c r="H1145" s="18" t="n">
        <x:f>MAX(G1145,1)/Settings!$B$18</x:f>
        <x:v>0.5581121885022671</x:v>
      </x:c>
      <x:c r="I1145" s="18" t="n">
        <x:f>-ACE_Input!W65*LN(H1145)</x:f>
        <x:v>2.332781128584181</x:v>
      </x:c>
      <x:c r="J1145" s="18" t="n">
        <x:f>-ACE_Input!X65*LN(H1145)</x:f>
        <x:v>6.998343385752543</x:v>
      </x:c>
      <x:c r="K1145" s="18" t="n">
        <x:f>ACE_Input!U65</x:f>
        <x:v>300</x:v>
      </x:c>
      <x:c r="L1145" s="18" t="n">
        <x:f>K1145*ACE_Input!V65</x:f>
        <x:v>75</x:v>
      </x:c>
    </x:row>
    <x:row r="1146">
      <x:c r="A1146" t="n">
        <x:f>10</x:f>
        <x:v>10</x:v>
      </x:c>
      <x:c r="B1146" t="n">
        <x:f>ACE_Input!A66</x:f>
        <x:v>61</x:v>
      </x:c>
      <x:c r="C1146" s="18" t="n">
        <x:f>MOD(Settings!$B$17*(C1145),Settings!$B$18)</x:f>
        <x:v>1016507632</x:v>
      </x:c>
      <x:c r="D1146" s="18" t="n">
        <x:f>MAX(C1146,1)/Settings!$B$18</x:f>
        <x:v>0.47334825269568165</x:v>
      </x:c>
      <x:c r="E1146" s="18" t="n">
        <x:f>F1146-F1145</x:f>
        <x:v>5</x:v>
      </x:c>
      <x:c r="F1146" s="18" t="n">
        <x:f>ACE_Input!D66</x:f>
        <x:v>434</x:v>
      </x:c>
      <x:c r="G1146" s="18" t="n">
        <x:f>MOD(Settings!$B$17*(G1145),Settings!$B$18)</x:f>
        <x:v>411355126</x:v>
      </x:c>
      <x:c r="H1146" s="18" t="n">
        <x:f>MAX(G1146,1)/Settings!$B$18</x:f>
        <x:v>0.1915521576029957</x:v>
      </x:c>
      <x:c r="I1146" s="18" t="n">
        <x:f>-ACE_Input!W66*LN(H1146)</x:f>
        <x:v>6.610380575934048</x:v>
      </x:c>
      <x:c r="J1146" s="18" t="n">
        <x:f>-ACE_Input!X66*LN(H1146)</x:f>
        <x:v>19.831141727802144</x:v>
      </x:c>
      <x:c r="K1146" s="18" t="n">
        <x:f>ACE_Input!U66</x:f>
        <x:v>300</x:v>
      </x:c>
      <x:c r="L1146" s="18" t="n">
        <x:f>K1146*ACE_Input!V66</x:f>
        <x:v>75</x:v>
      </x:c>
    </x:row>
    <x:row r="1147">
      <x:c r="A1147" t="n">
        <x:f>10</x:f>
        <x:v>10</x:v>
      </x:c>
      <x:c r="B1147" t="n">
        <x:f>ACE_Input!A67</x:f>
        <x:v>62</x:v>
      </x:c>
      <x:c r="C1147" s="18" t="n">
        <x:f>MOD(Settings!$B$17*(C1146),Settings!$B$18)</x:f>
        <x:v>1211359139</x:v>
      </x:c>
      <x:c r="D1147" s="18" t="n">
        <x:f>MAX(C1147,1)/Settings!$B$18</x:f>
        <x:v>0.5640830563214063</x:v>
      </x:c>
      <x:c r="E1147" s="18" t="n">
        <x:f>F1147-F1146</x:f>
        <x:v>5</x:v>
      </x:c>
      <x:c r="F1147" s="18" t="n">
        <x:f>ACE_Input!D67</x:f>
        <x:v>439</x:v>
      </x:c>
      <x:c r="G1147" s="18" t="n">
        <x:f>MOD(Settings!$B$17*(G1146),Settings!$B$18)</x:f>
        <x:v>895742989</x:v>
      </x:c>
      <x:c r="H1147" s="18" t="n">
        <x:f>MAX(G1147,1)/Settings!$B$18</x:f>
        <x:v>0.4171128335488554</x:v>
      </x:c>
      <x:c r="I1147" s="18" t="n">
        <x:f>-ACE_Input!W67*LN(H1147)</x:f>
        <x:v>3.4975940389383373</x:v>
      </x:c>
      <x:c r="J1147" s="18" t="n">
        <x:f>-ACE_Input!X67*LN(H1147)</x:f>
        <x:v>10.492782116815011</x:v>
      </x:c>
      <x:c r="K1147" s="18" t="n">
        <x:f>ACE_Input!U67</x:f>
        <x:v>300</x:v>
      </x:c>
      <x:c r="L1147" s="18" t="n">
        <x:f>K1147*ACE_Input!V67</x:f>
        <x:v>75</x:v>
      </x:c>
    </x:row>
    <x:row r="1148">
      <x:c r="A1148" t="n">
        <x:f>10</x:f>
        <x:v>10</x:v>
      </x:c>
      <x:c r="B1148" t="n">
        <x:f>ACE_Input!A68</x:f>
        <x:v>63</x:v>
      </x:c>
      <x:c r="C1148" s="18" t="n">
        <x:f>MOD(Settings!$B$17*(C1147),Settings!$B$18)</x:f>
        <x:v>1168075613</x:v>
      </x:c>
      <x:c r="D1148" s="18" t="n">
        <x:f>MAX(C1148,1)/Settings!$B$18</x:f>
        <x:v>0.5439275938756427</x:v>
      </x:c>
      <x:c r="E1148" s="18" t="n">
        <x:f>F1148-F1147</x:f>
        <x:v>5</x:v>
      </x:c>
      <x:c r="F1148" s="18" t="n">
        <x:f>ACE_Input!D68</x:f>
        <x:v>444</x:v>
      </x:c>
      <x:c r="G1148" s="18" t="n">
        <x:f>MOD(Settings!$B$17*(G1147),Settings!$B$18)</x:f>
        <x:v>892050653</x:v>
      </x:c>
      <x:c r="H1148" s="18" t="n">
        <x:f>MAX(G1148,1)/Settings!$B$18</x:f>
        <x:v>0.4153934556131221</x:v>
      </x:c>
      <x:c r="I1148" s="18" t="n">
        <x:f>-ACE_Input!W68*LN(H1148)</x:f>
        <x:v>3.5141164883447082</x:v>
      </x:c>
      <x:c r="J1148" s="18" t="n">
        <x:f>-ACE_Input!X68*LN(H1148)</x:f>
        <x:v>10.542349465034125</x:v>
      </x:c>
      <x:c r="K1148" s="18" t="n">
        <x:f>ACE_Input!U68</x:f>
        <x:v>300</x:v>
      </x:c>
      <x:c r="L1148" s="18" t="n">
        <x:f>K1148*ACE_Input!V68</x:f>
        <x:v>75</x:v>
      </x:c>
    </x:row>
    <x:row r="1149">
      <x:c r="A1149" t="n">
        <x:f>10</x:f>
        <x:v>10</x:v>
      </x:c>
      <x:c r="B1149" t="n">
        <x:f>ACE_Input!A69</x:f>
        <x:v>64</x:v>
      </x:c>
      <x:c r="C1149" s="18" t="n">
        <x:f>MOD(Settings!$B$17*(C1148),Settings!$B$18)</x:f>
        <x:v>1698810464</x:v>
      </x:c>
      <x:c r="D1149" s="18" t="n">
        <x:f>MAX(C1149,1)/Settings!$B$18</x:f>
        <x:v>0.7910702679264686</x:v>
      </x:c>
      <x:c r="E1149" s="18" t="n">
        <x:f>F1149-F1148</x:f>
        <x:v>5</x:v>
      </x:c>
      <x:c r="F1149" s="18" t="n">
        <x:f>ACE_Input!D69</x:f>
        <x:v>449</x:v>
      </x:c>
      <x:c r="G1149" s="18" t="n">
        <x:f>MOD(Settings!$B$17*(G1148),Settings!$B$18)</x:f>
        <x:v>1111985264</x:v>
      </x:c>
      <x:c r="H1149" s="18" t="n">
        <x:f>MAX(G1149,1)/Settings!$B$18</x:f>
        <x:v>0.5178084897425996</x:v>
      </x:c>
      <x:c r="I1149" s="18" t="n">
        <x:f>-ACE_Input!W69*LN(H1149)</x:f>
        <x:v>2.632599264016834</x:v>
      </x:c>
      <x:c r="J1149" s="18" t="n">
        <x:f>-ACE_Input!X69*LN(H1149)</x:f>
        <x:v>7.897797792050502</x:v>
      </x:c>
      <x:c r="K1149" s="18" t="n">
        <x:f>ACE_Input!U69</x:f>
        <x:v>300</x:v>
      </x:c>
      <x:c r="L1149" s="18" t="n">
        <x:f>K1149*ACE_Input!V69</x:f>
        <x:v>75</x:v>
      </x:c>
    </x:row>
    <x:row r="1150">
      <x:c r="A1150" t="n">
        <x:f>10</x:f>
        <x:v>10</x:v>
      </x:c>
      <x:c r="B1150" t="n">
        <x:f>ACE_Input!A70</x:f>
        <x:v>65</x:v>
      </x:c>
      <x:c r="C1150" s="18" t="n">
        <x:f>MOD(Settings!$B$17*(C1149),Settings!$B$18)</x:f>
        <x:v>1112381583</x:v>
      </x:c>
      <x:c r="D1150" s="18" t="n">
        <x:f>MAX(C1150,1)/Settings!$B$18</x:f>
        <x:v>0.5179930401584101</x:v>
      </x:c>
      <x:c r="E1150" s="18" t="n">
        <x:f>F1150-F1149</x:f>
        <x:v>5</x:v>
      </x:c>
      <x:c r="F1150" s="18" t="n">
        <x:f>ACE_Input!D70</x:f>
        <x:v>454</x:v>
      </x:c>
      <x:c r="G1150" s="18" t="n">
        <x:f>MOD(Settings!$B$17*(G1149),Settings!$B$18)</x:f>
        <x:v>1733635854</x:v>
      </x:c>
      <x:c r="H1150" s="18" t="n">
        <x:f>MAX(G1150,1)/Settings!$B$18</x:f>
        <x:v>0.8072871038724143</x:v>
      </x:c>
      <x:c r="I1150" s="18" t="n">
        <x:f>-ACE_Input!W70*LN(H1150)</x:f>
        <x:v>0.8563036284076155</x:v>
      </x:c>
      <x:c r="J1150" s="18" t="n">
        <x:f>-ACE_Input!X70*LN(H1150)</x:f>
        <x:v>2.568910885222847</x:v>
      </x:c>
      <x:c r="K1150" s="18" t="n">
        <x:f>ACE_Input!U70</x:f>
        <x:v>300</x:v>
      </x:c>
      <x:c r="L1150" s="18" t="n">
        <x:f>K1150*ACE_Input!V70</x:f>
        <x:v>75</x:v>
      </x:c>
    </x:row>
    <x:row r="1151">
      <x:c r="A1151" t="n">
        <x:f>10</x:f>
        <x:v>10</x:v>
      </x:c>
      <x:c r="B1151" t="n">
        <x:f>ACE_Input!A71</x:f>
        <x:v>66</x:v>
      </x:c>
      <x:c r="C1151" s="18" t="n">
        <x:f>MOD(Settings!$B$17*(C1150),Settings!$B$18)</x:f>
        <x:v>1952118346</x:v>
      </x:c>
      <x:c r="D1151" s="18" t="n">
        <x:f>MAX(C1151,1)/Settings!$B$18</x:f>
        <x:v>0.9090259423987129</x:v>
      </x:c>
      <x:c r="E1151" s="18" t="n">
        <x:f>F1151-F1150</x:f>
        <x:v>5</x:v>
      </x:c>
      <x:c r="F1151" s="18" t="n">
        <x:f>ACE_Input!D71</x:f>
        <x:v>459</x:v>
      </x:c>
      <x:c r="G1151" s="18" t="n">
        <x:f>MOD(Settings!$B$17*(G1150),Settings!$B$18)</x:f>
        <x:v>159675682</x:v>
      </x:c>
      <x:c r="H1151" s="18" t="n">
        <x:f>MAX(G1151,1)/Settings!$B$18</x:f>
        <x:v>0.07435478366648536</x:v>
      </x:c>
      <x:c r="I1151" s="18" t="n">
        <x:f>-ACE_Input!W71*LN(H1151)</x:f>
        <x:v>10.395629073256048</x:v>
      </x:c>
      <x:c r="J1151" s="18" t="n">
        <x:f>-ACE_Input!X71*LN(H1151)</x:f>
        <x:v>31.186887219768145</x:v>
      </x:c>
      <x:c r="K1151" s="18" t="n">
        <x:f>ACE_Input!U71</x:f>
        <x:v>300</x:v>
      </x:c>
      <x:c r="L1151" s="18" t="n">
        <x:f>K1151*ACE_Input!V71</x:f>
        <x:v>75</x:v>
      </x:c>
    </x:row>
    <x:row r="1152">
      <x:c r="A1152" t="n">
        <x:f>10</x:f>
        <x:v>10</x:v>
      </x:c>
      <x:c r="B1152" t="n">
        <x:f>ACE_Input!A72</x:f>
        <x:v>67</x:v>
      </x:c>
      <x:c r="C1152" s="18" t="n">
        <x:f>MOD(Settings!$B$17*(C1151),Settings!$B$18)</x:f>
        <x:v>2145366003</x:v>
      </x:c>
      <x:c r="D1152" s="18" t="n">
        <x:f>MAX(C1152,1)/Settings!$B$18</x:f>
        <x:v>0.9990138951684413</x:v>
      </x:c>
      <x:c r="E1152" s="18" t="n">
        <x:f>F1152-F1151</x:f>
        <x:v>15</x:v>
      </x:c>
      <x:c r="F1152" s="18" t="n">
        <x:f>ACE_Input!D72</x:f>
        <x:v>474</x:v>
      </x:c>
      <x:c r="G1152" s="18" t="n">
        <x:f>MOD(Settings!$B$17*(G1151),Settings!$B$18)</x:f>
        <x:v>1462112271</x:v>
      </x:c>
      <x:c r="H1152" s="18" t="n">
        <x:f>MAX(G1152,1)/Settings!$B$18</x:f>
        <x:v>0.6808490826193472</x:v>
      </x:c>
      <x:c r="I1152" s="18" t="n">
        <x:f>-ACE_Input!W72*LN(H1152)</x:f>
        <x:v>1.5376584352695986</x:v>
      </x:c>
      <x:c r="J1152" s="18" t="n">
        <x:f>-ACE_Input!X72*LN(H1152)</x:f>
        <x:v>4.612975305808796</x:v>
      </x:c>
      <x:c r="K1152" s="18" t="n">
        <x:f>ACE_Input!U72</x:f>
        <x:v>300</x:v>
      </x:c>
      <x:c r="L1152" s="18" t="n">
        <x:f>K1152*ACE_Input!V72</x:f>
        <x:v>75</x:v>
      </x:c>
    </x:row>
    <x:row r="1153">
      <x:c r="A1153" t="n">
        <x:f>10</x:f>
        <x:v>10</x:v>
      </x:c>
      <x:c r="B1153" t="n">
        <x:f>ACE_Input!A73</x:f>
        <x:v>68</x:v>
      </x:c>
      <x:c r="C1153" s="18" t="n">
        <x:f>MOD(Settings!$B$17*(C1152),Settings!$B$18)</x:f>
        <x:v>915979291</x:v>
      </x:c>
      <x:c r="D1153" s="18" t="n">
        <x:f>MAX(C1153,1)/Settings!$B$18</x:f>
        <x:v>0.42653609599291165</x:v>
      </x:c>
      <x:c r="E1153" s="18" t="n">
        <x:f>F1153-F1152</x:f>
        <x:v>5</x:v>
      </x:c>
      <x:c r="F1153" s="18" t="n">
        <x:f>ACE_Input!D73</x:f>
        <x:v>479</x:v>
      </x:c>
      <x:c r="G1153" s="18" t="n">
        <x:f>MOD(Settings!$B$17*(G1152),Settings!$B$18)</x:f>
        <x:v>65566076</x:v>
      </x:c>
      <x:c r="H1153" s="18" t="n">
        <x:f>MAX(G1153,1)/Settings!$B$18</x:f>
        <x:v>0.030531583368094445</x:v>
      </x:c>
      <x:c r="I1153" s="18" t="n">
        <x:f>-ACE_Input!W73*LN(H1153)</x:f>
        <x:v>13.955974443538587</x:v>
      </x:c>
      <x:c r="J1153" s="18" t="n">
        <x:f>-ACE_Input!X73*LN(H1153)</x:f>
        <x:v>41.86792333061576</x:v>
      </x:c>
      <x:c r="K1153" s="18" t="n">
        <x:f>ACE_Input!U73</x:f>
        <x:v>300</x:v>
      </x:c>
      <x:c r="L1153" s="18" t="n">
        <x:f>K1153*ACE_Input!V73</x:f>
        <x:v>75</x:v>
      </x:c>
    </x:row>
    <x:row r="1154">
      <x:c r="A1154" t="n">
        <x:f>10</x:f>
        <x:v>10</x:v>
      </x:c>
      <x:c r="B1154" t="n">
        <x:f>ACE_Input!A74</x:f>
        <x:v>69</x:v>
      </x:c>
      <x:c r="C1154" s="18" t="n">
        <x:f>MOD(Settings!$B$17*(C1153),Settings!$B$18)</x:f>
        <x:v>1701162141</x:v>
      </x:c>
      <x:c r="D1154" s="18" t="n">
        <x:f>MAX(C1154,1)/Settings!$B$18</x:f>
        <x:v>0.7921653528661305</x:v>
      </x:c>
      <x:c r="E1154" s="18" t="n">
        <x:f>F1154-F1153</x:f>
        <x:v>15</x:v>
      </x:c>
      <x:c r="F1154" s="18" t="n">
        <x:f>ACE_Input!D74</x:f>
        <x:v>494</x:v>
      </x:c>
      <x:c r="G1154" s="18" t="n">
        <x:f>MOD(Settings!$B$17*(G1153),Settings!$B$18)</x:f>
        <x:v>309928421</x:v>
      </x:c>
      <x:c r="H1154" s="18" t="n">
        <x:f>MAX(G1154,1)/Settings!$B$18</x:f>
        <x:v>0.14432166756332</x:v>
      </x:c>
      <x:c r="I1154" s="18" t="n">
        <x:f>-ACE_Input!W74*LN(H1154)</x:f>
        <x:v>7.7428426724427455</x:v>
      </x:c>
      <x:c r="J1154" s="18" t="n">
        <x:f>-ACE_Input!X74*LN(H1154)</x:f>
        <x:v>23.228528017328237</x:v>
      </x:c>
      <x:c r="K1154" s="18" t="n">
        <x:f>ACE_Input!U74</x:f>
        <x:v>300</x:v>
      </x:c>
      <x:c r="L1154" s="18" t="n">
        <x:f>K1154*ACE_Input!V74</x:f>
        <x:v>75</x:v>
      </x:c>
    </x:row>
    <x:row r="1155">
      <x:c r="A1155" t="n">
        <x:f>10</x:f>
        <x:v>10</x:v>
      </x:c>
      <x:c r="B1155" t="n">
        <x:f>ACE_Input!A75</x:f>
        <x:v>70</x:v>
      </x:c>
      <x:c r="C1155" s="18" t="n">
        <x:f>MOD(Settings!$B$17*(C1154),Settings!$B$18)</x:f>
        <x:v>1982311276</x:v>
      </x:c>
      <x:c r="D1155" s="18" t="n">
        <x:f>MAX(C1155,1)/Settings!$B$18</x:f>
        <x:v>0.9230856210566525</x:v>
      </x:c>
      <x:c r="E1155" s="18" t="n">
        <x:f>F1155-F1154</x:f>
        <x:v>5</x:v>
      </x:c>
      <x:c r="F1155" s="18" t="n">
        <x:f>ACE_Input!D75</x:f>
        <x:v>499</x:v>
      </x:c>
      <x:c r="G1155" s="18" t="n">
        <x:f>MOD(Settings!$B$17*(G1154),Settings!$B$18)</x:f>
        <x:v>1319127772</x:v>
      </x:c>
      <x:c r="H1155" s="18" t="n">
        <x:f>MAX(G1155,1)/Settings!$B$18</x:f>
        <x:v>0.6142667367189502</x:v>
      </x:c>
      <x:c r="I1155" s="18" t="n">
        <x:f>-ACE_Input!W75*LN(H1155)</x:f>
        <x:v>1.9493040821854164</x:v>
      </x:c>
      <x:c r="J1155" s="18" t="n">
        <x:f>-ACE_Input!X75*LN(H1155)</x:f>
        <x:v>5.847912246556249</x:v>
      </x:c>
      <x:c r="K1155" s="18" t="n">
        <x:f>ACE_Input!U75</x:f>
        <x:v>300</x:v>
      </x:c>
      <x:c r="L1155" s="18" t="n">
        <x:f>K1155*ACE_Input!V75</x:f>
        <x:v>75</x:v>
      </x:c>
    </x:row>
    <x:row r="1156">
      <x:c r="A1156" t="n">
        <x:f>10</x:f>
        <x:v>10</x:v>
      </x:c>
      <x:c r="B1156" t="n">
        <x:f>ACE_Input!A76</x:f>
        <x:v>71</x:v>
      </x:c>
      <x:c r="C1156" s="18" t="n">
        <x:f>MOD(Settings!$B$17*(C1155),Settings!$B$18)</x:f>
        <x:v>644316174</x:v>
      </x:c>
      <x:c r="D1156" s="18" t="n">
        <x:f>MAX(C1156,1)/Settings!$B$18</x:f>
        <x:v>0.3000330991577511</x:v>
      </x:c>
      <x:c r="E1156" s="18" t="n">
        <x:f>F1156-F1155</x:f>
        <x:v>5</x:v>
      </x:c>
      <x:c r="F1156" s="18" t="n">
        <x:f>ACE_Input!D76</x:f>
        <x:v>504</x:v>
      </x:c>
      <x:c r="G1156" s="18" t="n">
        <x:f>MOD(Settings!$B$17*(G1155),Settings!$B$18)</x:f>
        <x:v>2106776023</x:v>
      </x:c>
      <x:c r="H1156" s="18" t="n">
        <x:f>MAX(G1156,1)/Settings!$B$18</x:f>
        <x:v>0.9810440353960935</x:v>
      </x:c>
      <x:c r="I1156" s="18" t="n">
        <x:f>-ACE_Input!W76*LN(H1156)</x:f>
        <x:v>0.0765517286037456</x:v>
      </x:c>
      <x:c r="J1156" s="18" t="n">
        <x:f>-ACE_Input!X76*LN(H1156)</x:f>
        <x:v>0.22965518581123678</x:v>
      </x:c>
      <x:c r="K1156" s="18" t="n">
        <x:f>ACE_Input!U76</x:f>
        <x:v>300</x:v>
      </x:c>
      <x:c r="L1156" s="18" t="n">
        <x:f>K1156*ACE_Input!V76</x:f>
        <x:v>75</x:v>
      </x:c>
    </x:row>
    <x:row r="1157">
      <x:c r="A1157" t="n">
        <x:f>10</x:f>
        <x:v>10</x:v>
      </x:c>
      <x:c r="B1157" t="n">
        <x:f>ACE_Input!A77</x:f>
        <x:v>72</x:v>
      </x:c>
      <x:c r="C1157" s="18" t="n">
        <x:f>MOD(Settings!$B$17*(C1156),Settings!$B$18)</x:f>
        <x:v>1409388244</x:v>
      </x:c>
      <x:c r="D1157" s="18" t="n">
        <x:f>MAX(C1157,1)/Settings!$B$18</x:f>
        <x:v>0.6562975443230464</x:v>
      </x:c>
      <x:c r="E1157" s="18" t="n">
        <x:f>F1157-F1156</x:f>
        <x:v>5</x:v>
      </x:c>
      <x:c r="F1157" s="18" t="n">
        <x:f>ACE_Input!D77</x:f>
        <x:v>509</x:v>
      </x:c>
      <x:c r="G1157" s="18" t="n">
        <x:f>MOD(Settings!$B$17*(G1156),Settings!$B$18)</x:f>
        <x:v>874246825</x:v>
      </x:c>
      <x:c r="H1157" s="18" t="n">
        <x:f>MAX(G1157,1)/Settings!$B$18</x:f>
        <x:v>0.4071029021437759</x:v>
      </x:c>
      <x:c r="I1157" s="18" t="n">
        <x:f>-ACE_Input!W77*LN(H1157)</x:f>
        <x:v>3.594757178703117</x:v>
      </x:c>
      <x:c r="J1157" s="18" t="n">
        <x:f>-ACE_Input!X77*LN(H1157)</x:f>
        <x:v>10.784271536109351</x:v>
      </x:c>
      <x:c r="K1157" s="18" t="n">
        <x:f>ACE_Input!U77</x:f>
        <x:v>300</x:v>
      </x:c>
      <x:c r="L1157" s="18" t="n">
        <x:f>K1157*ACE_Input!V77</x:f>
        <x:v>75</x:v>
      </x:c>
    </x:row>
    <x:row r="1158">
      <x:c r="A1158" t="n">
        <x:f>10</x:f>
        <x:v>10</x:v>
      </x:c>
      <x:c r="B1158" t="n">
        <x:f>ACE_Input!A78</x:f>
        <x:v>73</x:v>
      </x:c>
      <x:c r="C1158" s="18" t="n">
        <x:f>MOD(Settings!$B$17*(C1157),Settings!$B$18)</x:f>
        <x:v>843590498</x:v>
      </x:c>
      <x:c r="D1158" s="18" t="n">
        <x:f>MAX(C1158,1)/Settings!$B$18</x:f>
        <x:v>0.39282743744218135</x:v>
      </x:c>
      <x:c r="E1158" s="18" t="n">
        <x:f>F1158-F1157</x:f>
        <x:v>5</x:v>
      </x:c>
      <x:c r="F1158" s="18" t="n">
        <x:f>ACE_Input!D78</x:f>
        <x:v>514</x:v>
      </x:c>
      <x:c r="G1158" s="18" t="n">
        <x:f>MOD(Settings!$B$17*(G1157),Settings!$B$18)</x:f>
        <x:v>383275001</x:v>
      </x:c>
      <x:c r="H1158" s="18" t="n">
        <x:f>MAX(G1158,1)/Settings!$B$18</x:f>
        <x:v>0.17847633044164457</x:v>
      </x:c>
      <x:c r="I1158" s="18" t="n">
        <x:f>-ACE_Input!W78*LN(H1158)</x:f>
        <x:v>6.893197156491034</x:v>
      </x:c>
      <x:c r="J1158" s="18" t="n">
        <x:f>-ACE_Input!X78*LN(H1158)</x:f>
        <x:v>20.679591469473102</x:v>
      </x:c>
      <x:c r="K1158" s="18" t="n">
        <x:f>ACE_Input!U78</x:f>
        <x:v>300</x:v>
      </x:c>
      <x:c r="L1158" s="18" t="n">
        <x:f>K1158*ACE_Input!V78</x:f>
        <x:v>75</x:v>
      </x:c>
    </x:row>
    <x:row r="1159">
      <x:c r="A1159" t="n">
        <x:f>10</x:f>
        <x:v>10</x:v>
      </x:c>
      <x:c r="B1159" t="n">
        <x:f>ACE_Input!A79</x:f>
        <x:v>74</x:v>
      </x:c>
      <x:c r="C1159" s="18" t="n">
        <x:f>MOD(Settings!$B$17*(C1158),Settings!$B$18)</x:f>
        <x:v>538462392</x:v>
      </x:c>
      <x:c r="D1159" s="18" t="n">
        <x:f>MAX(C1159,1)/Settings!$B$18</x:f>
        <x:v>0.25074109074228496</x:v>
      </x:c>
      <x:c r="E1159" s="18" t="n">
        <x:f>F1159-F1158</x:f>
        <x:v>5</x:v>
      </x:c>
      <x:c r="F1159" s="18" t="n">
        <x:f>ACE_Input!D79</x:f>
        <x:v>519</x:v>
      </x:c>
      <x:c r="G1159" s="18" t="n">
        <x:f>MOD(Settings!$B$17*(G1158),Settings!$B$18)</x:f>
        <x:v>1399484454</x:v>
      </x:c>
      <x:c r="H1159" s="18" t="n">
        <x:f>MAX(G1159,1)/Settings!$B$18</x:f>
        <x:v>0.6516857327202734</x:v>
      </x:c>
      <x:c r="I1159" s="18" t="n">
        <x:f>-ACE_Input!W79*LN(H1159)</x:f>
        <x:v>1.7127713531500224</x:v>
      </x:c>
      <x:c r="J1159" s="18" t="n">
        <x:f>-ACE_Input!X79*LN(H1159)</x:f>
        <x:v>5.138314059450067</x:v>
      </x:c>
      <x:c r="K1159" s="18" t="n">
        <x:f>ACE_Input!U79</x:f>
        <x:v>300</x:v>
      </x:c>
      <x:c r="L1159" s="18" t="n">
        <x:f>K1159*ACE_Input!V79</x:f>
        <x:v>75</x:v>
      </x:c>
    </x:row>
    <x:row r="1160">
      <x:c r="A1160" t="n">
        <x:f>10</x:f>
        <x:v>10</x:v>
      </x:c>
      <x:c r="B1160" t="n">
        <x:f>ACE_Input!A80</x:f>
        <x:v>75</x:v>
      </x:c>
      <x:c r="C1160" s="18" t="n">
        <x:f>MOD(Settings!$B$17*(C1159),Settings!$B$18)</x:f>
        <x:v>441333886</x:v>
      </x:c>
      <x:c r="D1160" s="18" t="n">
        <x:f>MAX(C1160,1)/Settings!$B$18</x:f>
        <x:v>0.20551210558298608</x:v>
      </x:c>
      <x:c r="E1160" s="18" t="n">
        <x:f>F1160-F1159</x:f>
        <x:v>5</x:v>
      </x:c>
      <x:c r="F1160" s="18" t="n">
        <x:f>ACE_Input!D80</x:f>
        <x:v>524</x:v>
      </x:c>
      <x:c r="G1160" s="18" t="n">
        <x:f>MOD(Settings!$B$17*(G1159),Settings!$B$18)</x:f>
        <x:v>1894316434</x:v>
      </x:c>
      <x:c r="H1160" s="18" t="n">
        <x:f>MAX(G1160,1)/Settings!$B$18</x:f>
        <x:v>0.8821098296354105</x:v>
      </x:c>
      <x:c r="I1160" s="18" t="n">
        <x:f>-ACE_Input!W80*LN(H1160)</x:f>
        <x:v>0.501754829326333</x:v>
      </x:c>
      <x:c r="J1160" s="18" t="n">
        <x:f>-ACE_Input!X80*LN(H1160)</x:f>
        <x:v>1.505264487978999</x:v>
      </x:c>
      <x:c r="K1160" s="18" t="n">
        <x:f>ACE_Input!U80</x:f>
        <x:v>300</x:v>
      </x:c>
      <x:c r="L1160" s="18" t="n">
        <x:f>K1160*ACE_Input!V80</x:f>
        <x:v>75</x:v>
      </x:c>
    </x:row>
    <x:row r="1161">
      <x:c r="A1161" t="n">
        <x:f>10</x:f>
        <x:v>10</x:v>
      </x:c>
      <x:c r="B1161" t="n">
        <x:f>ACE_Input!A81</x:f>
        <x:v>76</x:v>
      </x:c>
      <x:c r="C1161" s="18" t="n">
        <x:f>MOD(Settings!$B$17*(C1160),Settings!$B$18)</x:f>
        <x:v>90105264</x:v>
      </x:c>
      <x:c r="D1161" s="18" t="n">
        <x:f>MAX(C1161,1)/Settings!$B$18</x:f>
        <x:v>0.04195853324698216</x:v>
      </x:c>
      <x:c r="E1161" s="18" t="n">
        <x:f>F1161-F1160</x:f>
        <x:v>5</x:v>
      </x:c>
      <x:c r="F1161" s="18" t="n">
        <x:f>ACE_Input!D81</x:f>
        <x:v>529</x:v>
      </x:c>
      <x:c r="G1161" s="18" t="n">
        <x:f>MOD(Settings!$B$17*(G1160),Settings!$B$18)</x:f>
        <x:v>1331239463</x:v>
      </x:c>
      <x:c r="H1161" s="18" t="n">
        <x:f>MAX(G1161,1)/Settings!$B$18</x:f>
        <x:v>0.6199066823441101</x:v>
      </x:c>
      <x:c r="I1161" s="18" t="n">
        <x:f>-ACE_Input!W81*LN(H1161)</x:f>
        <x:v>1.9127452984773183</x:v>
      </x:c>
      <x:c r="J1161" s="18" t="n">
        <x:f>-ACE_Input!X81*LN(H1161)</x:f>
        <x:v>5.738235895431955</x:v>
      </x:c>
      <x:c r="K1161" s="18" t="n">
        <x:f>ACE_Input!U81</x:f>
        <x:v>300</x:v>
      </x:c>
      <x:c r="L1161" s="18" t="n">
        <x:f>K1161*ACE_Input!V81</x:f>
        <x:v>75</x:v>
      </x:c>
    </x:row>
    <x:row r="1162">
      <x:c r="A1162" t="n">
        <x:f>10</x:f>
        <x:v>10</x:v>
      </x:c>
      <x:c r="B1162" t="n">
        <x:f>ACE_Input!A82</x:f>
        <x:v>77</x:v>
      </x:c>
      <x:c r="C1162" s="18" t="n">
        <x:f>MOD(Settings!$B$17*(C1161),Settings!$B$18)</x:f>
        <x:v>423200913</x:v>
      </x:c>
      <x:c r="D1162" s="18" t="n">
        <x:f>MAX(C1162,1)/Settings!$B$18</x:f>
        <x:v>0.19706828202915763</x:v>
      </x:c>
      <x:c r="E1162" s="18" t="n">
        <x:f>F1162-F1161</x:f>
        <x:v>5</x:v>
      </x:c>
      <x:c r="F1162" s="18" t="n">
        <x:f>ACE_Input!D82</x:f>
        <x:v>534</x:v>
      </x:c>
      <x:c r="G1162" s="18" t="n">
        <x:f>MOD(Settings!$B$17*(G1161),Settings!$B$18)</x:f>
        <x:v>1657020195</x:v>
      </x:c>
      <x:c r="H1162" s="18" t="n">
        <x:f>MAX(G1162,1)/Settings!$B$18</x:f>
        <x:v>0.7716101574579302</x:v>
      </x:c>
      <x:c r="I1162" s="18" t="n">
        <x:f>-ACE_Input!W82*LN(H1162)</x:f>
        <x:v>1.0371033355499266</x:v>
      </x:c>
      <x:c r="J1162" s="18" t="n">
        <x:f>-ACE_Input!X82*LN(H1162)</x:f>
        <x:v>3.11131000664978</x:v>
      </x:c>
      <x:c r="K1162" s="18" t="n">
        <x:f>ACE_Input!U82</x:f>
        <x:v>300</x:v>
      </x:c>
      <x:c r="L1162" s="18" t="n">
        <x:f>K1162*ACE_Input!V82</x:f>
        <x:v>75</x:v>
      </x:c>
    </x:row>
    <x:row r="1163">
      <x:c r="A1163" t="n">
        <x:f>10</x:f>
        <x:v>10</x:v>
      </x:c>
      <x:c r="B1163" t="n">
        <x:f>ACE_Input!A83</x:f>
        <x:v>78</x:v>
      </x:c>
      <x:c r="C1163" s="18" t="n">
        <x:f>MOD(Settings!$B$17*(C1162),Settings!$B$18)</x:f>
        <x:v>271905927</x:v>
      </x:c>
      <x:c r="D1163" s="18" t="n">
        <x:f>MAX(C1163,1)/Settings!$B$18</x:f>
        <x:v>0.12661606405238438</x:v>
      </x:c>
      <x:c r="E1163" s="18" t="n">
        <x:f>F1163-F1162</x:f>
        <x:v>5</x:v>
      </x:c>
      <x:c r="F1163" s="18" t="n">
        <x:f>ACE_Input!D83</x:f>
        <x:v>539</x:v>
      </x:c>
      <x:c r="G1163" s="18" t="n">
        <x:f>MOD(Settings!$B$17*(G1162),Settings!$B$18)</x:f>
        <x:v>970483069</x:v>
      </x:c>
      <x:c r="H1163" s="18" t="n">
        <x:f>MAX(G1163,1)/Settings!$B$18</x:f>
        <x:v>0.4519163954313455</x:v>
      </x:c>
      <x:c r="I1163" s="18" t="n">
        <x:f>-ACE_Input!W83*LN(H1163)</x:f>
        <x:v>3.177032328472221</x:v>
      </x:c>
      <x:c r="J1163" s="18" t="n">
        <x:f>-ACE_Input!X83*LN(H1163)</x:f>
        <x:v>9.531096985416664</x:v>
      </x:c>
      <x:c r="K1163" s="18" t="n">
        <x:f>ACE_Input!U83</x:f>
        <x:v>300</x:v>
      </x:c>
      <x:c r="L1163" s="18" t="n">
        <x:f>K1163*ACE_Input!V83</x:f>
        <x:v>75</x:v>
      </x:c>
    </x:row>
    <x:row r="1164">
      <x:c r="A1164" t="n">
        <x:f>10</x:f>
        <x:v>10</x:v>
      </x:c>
      <x:c r="B1164" t="n">
        <x:f>ACE_Input!A84</x:f>
        <x:v>79</x:v>
      </x:c>
      <x:c r="C1164" s="18" t="n">
        <x:f>MOD(Settings!$B$17*(C1163),Settings!$B$18)</x:f>
        <x:v>77714273</x:v>
      </x:c>
      <x:c r="D1164" s="18" t="n">
        <x:f>MAX(C1164,1)/Settings!$B$18</x:f>
        <x:v>0.03618852842421668</x:v>
      </x:c>
      <x:c r="E1164" s="18" t="n">
        <x:f>F1164-F1163</x:f>
        <x:v>5</x:v>
      </x:c>
      <x:c r="F1164" s="18" t="n">
        <x:f>ACE_Input!D84</x:f>
        <x:v>544</x:v>
      </x:c>
      <x:c r="G1164" s="18" t="n">
        <x:f>MOD(Settings!$B$17*(G1163),Settings!$B$18)</x:f>
        <x:v>770641718</x:v>
      </x:c>
      <x:c r="H1164" s="18" t="n">
        <x:f>MAX(G1164,1)/Settings!$B$18</x:f>
        <x:v>0.35885801462403405</x:v>
      </x:c>
      <x:c r="I1164" s="18" t="n">
        <x:f>-ACE_Input!W84*LN(H1164)</x:f>
        <x:v>4.0993138846623705</x:v>
      </x:c>
      <x:c r="J1164" s="18" t="n">
        <x:f>-ACE_Input!X84*LN(H1164)</x:f>
        <x:v>12.297941653987111</x:v>
      </x:c>
      <x:c r="K1164" s="18" t="n">
        <x:f>ACE_Input!U84</x:f>
        <x:v>300</x:v>
      </x:c>
      <x:c r="L1164" s="18" t="n">
        <x:f>K1164*ACE_Input!V84</x:f>
        <x:v>75</x:v>
      </x:c>
    </x:row>
    <x:row r="1165">
      <x:c r="A1165" t="n">
        <x:f>10</x:f>
        <x:v>10</x:v>
      </x:c>
      <x:c r="B1165" t="n">
        <x:f>ACE_Input!A85</x:f>
        <x:v>80</x:v>
      </x:c>
      <x:c r="C1165" s="18" t="n">
        <x:f>MOD(Settings!$B$17*(C1164),Settings!$B$18)</x:f>
        <x:v>473728935</x:v>
      </x:c>
      <x:c r="D1165" s="18" t="n">
        <x:f>MAX(C1165,1)/Settings!$B$18</x:f>
        <x:v>0.22059722580974792</x:v>
      </x:c>
      <x:c r="E1165" s="18" t="n">
        <x:f>F1165-F1164</x:f>
        <x:v>5</x:v>
      </x:c>
      <x:c r="F1165" s="18" t="n">
        <x:f>ACE_Input!D85</x:f>
        <x:v>549</x:v>
      </x:c>
      <x:c r="G1165" s="18" t="n">
        <x:f>MOD(Settings!$B$17*(G1164),Settings!$B$18)</x:f>
        <x:v>701479369</x:v>
      </x:c>
      <x:c r="H1165" s="18" t="n">
        <x:f>MAX(G1165,1)/Settings!$B$18</x:f>
        <x:v>0.32665178614046975</x:v>
      </x:c>
      <x:c r="I1165" s="18" t="n">
        <x:f>-ACE_Input!W85*LN(H1165)</x:f>
        <x:v>4.475442198617587</x:v>
      </x:c>
      <x:c r="J1165" s="18" t="n">
        <x:f>-ACE_Input!X85*LN(H1165)</x:f>
        <x:v>13.426326595852762</x:v>
      </x:c>
      <x:c r="K1165" s="18" t="n">
        <x:f>ACE_Input!U85</x:f>
        <x:v>300</x:v>
      </x:c>
      <x:c r="L1165" s="18" t="n">
        <x:f>K1165*ACE_Input!V85</x:f>
        <x:v>75</x:v>
      </x:c>
    </x:row>
    <x:row r="1166">
      <x:c r="A1166" t="n">
        <x:f>10</x:f>
        <x:v>10</x:v>
      </x:c>
      <x:c r="B1166" t="n">
        <x:f>ACE_Input!A86</x:f>
        <x:v>81</x:v>
      </x:c>
      <x:c r="C1166" s="18" t="n">
        <x:f>MOD(Settings!$B$17*(C1165),Settings!$B$18)</x:f>
        <x:v>1240331116</x:v>
      </x:c>
      <x:c r="D1166" s="18" t="n">
        <x:f>MAX(C1166,1)/Settings!$B$18</x:f>
        <x:v>0.5775741844333588</x:v>
      </x:c>
      <x:c r="E1166" s="18" t="n">
        <x:f>F1166-F1165</x:f>
        <x:v>5</x:v>
      </x:c>
      <x:c r="F1166" s="18" t="n">
        <x:f>ACE_Input!D86</x:f>
        <x:v>554</x:v>
      </x:c>
      <x:c r="G1166" s="18" t="n">
        <x:f>MOD(Settings!$B$17*(G1165),Settings!$B$18)</x:f>
        <x:v>78532753</x:v>
      </x:c>
      <x:c r="H1166" s="18" t="n">
        <x:f>MAX(G1166,1)/Settings!$B$18</x:f>
        <x:v>0.0365696628748298</x:v>
      </x:c>
      <x:c r="I1166" s="18" t="n">
        <x:f>-ACE_Input!W86*LN(H1166)</x:f>
        <x:v>13.234145061959257</x:v>
      </x:c>
      <x:c r="J1166" s="18" t="n">
        <x:f>-ACE_Input!X86*LN(H1166)</x:f>
        <x:v>39.702435185877775</x:v>
      </x:c>
      <x:c r="K1166" s="18" t="n">
        <x:f>ACE_Input!U86</x:f>
        <x:v>300</x:v>
      </x:c>
      <x:c r="L1166" s="18" t="n">
        <x:f>K1166*ACE_Input!V86</x:f>
        <x:v>75</x:v>
      </x:c>
    </x:row>
    <x:row r="1167">
      <x:c r="A1167" t="n">
        <x:f>10</x:f>
        <x:v>10</x:v>
      </x:c>
      <x:c r="B1167" t="n">
        <x:f>ACE_Input!A87</x:f>
        <x:v>82</x:v>
      </x:c>
      <x:c r="C1167" s="18" t="n">
        <x:f>MOD(Settings!$B$17*(C1166),Settings!$B$18)</x:f>
        <x:v>621305183</x:v>
      </x:c>
      <x:c r="D1167" s="18" t="n">
        <x:f>MAX(C1167,1)/Settings!$B$18</x:f>
        <x:v>0.2893177714614746</x:v>
      </x:c>
      <x:c r="E1167" s="18" t="n">
        <x:f>F1167-F1166</x:f>
        <x:v>5</x:v>
      </x:c>
      <x:c r="F1167" s="18" t="n">
        <x:f>ACE_Input!D87</x:f>
        <x:v>559</x:v>
      </x:c>
      <x:c r="G1167" s="18" t="n">
        <x:f>MOD(Settings!$B$17*(G1166),Settings!$B$18)</x:f>
        <x:v>1345020413</x:v>
      </x:c>
      <x:c r="H1167" s="18" t="n">
        <x:f>MAX(G1167,1)/Settings!$B$18</x:f>
        <x:v>0.6263239372644219</x:v>
      </x:c>
      <x:c r="I1167" s="18" t="n">
        <x:f>-ACE_Input!W87*LN(H1167)</x:f>
        <x:v>1.8715502802237025</x:v>
      </x:c>
      <x:c r="J1167" s="18" t="n">
        <x:f>-ACE_Input!X87*LN(H1167)</x:f>
        <x:v>5.614650840671107</x:v>
      </x:c>
      <x:c r="K1167" s="18" t="n">
        <x:f>ACE_Input!U87</x:f>
        <x:v>300</x:v>
      </x:c>
      <x:c r="L1167" s="18" t="n">
        <x:f>K1167*ACE_Input!V87</x:f>
        <x:v>75</x:v>
      </x:c>
    </x:row>
    <x:row r="1168">
      <x:c r="A1168" t="n">
        <x:f>10</x:f>
        <x:v>10</x:v>
      </x:c>
      <x:c r="B1168" t="n">
        <x:f>ACE_Input!A88</x:f>
        <x:v>83</x:v>
      </x:c>
      <x:c r="C1168" s="18" t="n">
        <x:f>MOD(Settings!$B$17*(C1167),Settings!$B$18)</x:f>
        <x:v>1210718967</x:v>
      </x:c>
      <x:c r="D1168" s="18" t="n">
        <x:f>MAX(C1168,1)/Settings!$B$18</x:f>
        <x:v>0.5637849530036491</x:v>
      </x:c>
      <x:c r="E1168" s="18" t="n">
        <x:f>F1168-F1167</x:f>
        <x:v>5</x:v>
      </x:c>
      <x:c r="F1168" s="18" t="n">
        <x:f>ACE_Input!D88</x:f>
        <x:v>564</x:v>
      </x:c>
      <x:c r="G1168" s="18" t="n">
        <x:f>MOD(Settings!$B$17*(G1167),Settings!$B$18)</x:f>
        <x:v>1345212969</x:v>
      </x:c>
      <x:c r="H1168" s="18" t="n">
        <x:f>MAX(G1168,1)/Settings!$B$18</x:f>
        <x:v>0.6264136031393025</x:v>
      </x:c>
      <x:c r="I1168" s="18" t="n">
        <x:f>-ACE_Input!W88*LN(H1168)</x:f>
        <x:v>1.870977672652576</x:v>
      </x:c>
      <x:c r="J1168" s="18" t="n">
        <x:f>-ACE_Input!X88*LN(H1168)</x:f>
        <x:v>5.612933017957728</x:v>
      </x:c>
      <x:c r="K1168" s="18" t="n">
        <x:f>ACE_Input!U88</x:f>
        <x:v>300</x:v>
      </x:c>
      <x:c r="L1168" s="18" t="n">
        <x:f>K1168*ACE_Input!V88</x:f>
        <x:v>75</x:v>
      </x:c>
    </x:row>
    <x:row r="1169">
      <x:c r="A1169" t="n">
        <x:f>10</x:f>
        <x:v>10</x:v>
      </x:c>
      <x:c r="B1169" t="n">
        <x:f>ACE_Input!A89</x:f>
        <x:v>84</x:v>
      </x:c>
      <x:c r="C1169" s="18" t="n">
        <x:f>MOD(Settings!$B$17*(C1168),Settings!$B$18)</x:f>
        <x:v>1146123044</x:v>
      </x:c>
      <x:c r="D1169" s="18" t="n">
        <x:f>MAX(C1169,1)/Settings!$B$18</x:f>
        <x:v>0.5337051323306305</x:v>
      </x:c>
      <x:c r="E1169" s="18" t="n">
        <x:f>F1169-F1168</x:f>
        <x:v>5</x:v>
      </x:c>
      <x:c r="F1169" s="18" t="n">
        <x:f>ACE_Input!D89</x:f>
        <x:v>569</x:v>
      </x:c>
      <x:c r="G1169" s="18" t="n">
        <x:f>MOD(Settings!$B$17*(G1168),Settings!$B$18)</x:f>
        <x:v>286534367</x:v>
      </x:c>
      <x:c r="H1169" s="18" t="n">
        <x:f>MAX(G1169,1)/Settings!$B$18</x:f>
        <x:v>0.13342796225726045</x:v>
      </x:c>
      <x:c r="I1169" s="18" t="n">
        <x:f>-ACE_Input!W89*LN(H1169)</x:f>
        <x:v>8.056774221371095</x:v>
      </x:c>
      <x:c r="J1169" s="18" t="n">
        <x:f>-ACE_Input!X89*LN(H1169)</x:f>
        <x:v>24.170322664113286</x:v>
      </x:c>
      <x:c r="K1169" s="18" t="n">
        <x:f>ACE_Input!U89</x:f>
        <x:v>300</x:v>
      </x:c>
      <x:c r="L1169" s="18" t="n">
        <x:f>K1169*ACE_Input!V89</x:f>
        <x:v>75</x:v>
      </x:c>
    </x:row>
    <x:row r="1170">
      <x:c r="A1170" t="n">
        <x:f>10</x:f>
        <x:v>10</x:v>
      </x:c>
      <x:c r="B1170" t="n">
        <x:f>ACE_Input!A90</x:f>
        <x:v>85</x:v>
      </x:c>
      <x:c r="C1170" s="18" t="n">
        <x:f>MOD(Settings!$B$17*(C1169),Settings!$B$18)</x:f>
        <x:v>2109170565</x:v>
      </x:c>
      <x:c r="D1170" s="18" t="n">
        <x:f>MAX(C1170,1)/Settings!$B$18</x:f>
        <x:v>0.9821590809068452</x:v>
      </x:c>
      <x:c r="E1170" s="18" t="n">
        <x:f>F1170-F1169</x:f>
        <x:v>5</x:v>
      </x:c>
      <x:c r="F1170" s="18" t="n">
        <x:f>ACE_Input!D90</x:f>
        <x:v>574</x:v>
      </x:c>
      <x:c r="G1170" s="18" t="n">
        <x:f>MOD(Settings!$B$17*(G1169),Settings!$B$18)</x:f>
        <x:v>1124769595</x:v>
      </x:c>
      <x:c r="H1170" s="18" t="n">
        <x:f>MAX(G1170,1)/Settings!$B$18</x:f>
        <x:v>0.5237616577762001</x:v>
      </x:c>
      <x:c r="I1170" s="18" t="n">
        <x:f>-ACE_Input!W90*LN(H1170)</x:f>
        <x:v>2.586874198838349</x:v>
      </x:c>
      <x:c r="J1170" s="18" t="n">
        <x:f>-ACE_Input!X90*LN(H1170)</x:f>
        <x:v>7.760622596515047</x:v>
      </x:c>
      <x:c r="K1170" s="18" t="n">
        <x:f>ACE_Input!U90</x:f>
        <x:v>300</x:v>
      </x:c>
      <x:c r="L1170" s="18" t="n">
        <x:f>K1170*ACE_Input!V90</x:f>
        <x:v>75</x:v>
      </x:c>
    </x:row>
    <x:row r="1171">
      <x:c r="A1171" t="n">
        <x:f>10</x:f>
        <x:v>10</x:v>
      </x:c>
      <x:c r="B1171" t="n">
        <x:f>ACE_Input!A91</x:f>
        <x:v>86</x:v>
      </x:c>
      <x:c r="C1171" s="18" t="n">
        <x:f>MOD(Settings!$B$17*(C1170),Settings!$B$18)</x:f>
        <x:v>317124926</x:v>
      </x:c>
      <x:c r="D1171" s="18" t="n">
        <x:f>MAX(C1171,1)/Settings!$B$18</x:f>
        <x:v>0.14767280134729704</x:v>
      </x:c>
      <x:c r="E1171" s="18" t="n">
        <x:f>F1171-F1170</x:f>
        <x:v>5</x:v>
      </x:c>
      <x:c r="F1171" s="18" t="n">
        <x:f>ACE_Input!D91</x:f>
        <x:v>579</x:v>
      </x:c>
      <x:c r="G1171" s="18" t="n">
        <x:f>MOD(Settings!$B$17*(G1170),Settings!$B$18)</x:f>
        <x:v>1851522271</x:v>
      </x:c>
      <x:c r="H1171" s="18" t="n">
        <x:f>MAX(G1171,1)/Settings!$B$18</x:f>
        <x:v>0.8621822445942937</x:v>
      </x:c>
      <x:c r="I1171" s="18" t="n">
        <x:f>-ACE_Input!W91*LN(H1171)</x:f>
        <x:v>0.5931544400864255</x:v>
      </x:c>
      <x:c r="J1171" s="18" t="n">
        <x:f>-ACE_Input!X91*LN(H1171)</x:f>
        <x:v>1.7794633202592764</x:v>
      </x:c>
      <x:c r="K1171" s="18" t="n">
        <x:f>ACE_Input!U91</x:f>
        <x:v>300</x:v>
      </x:c>
      <x:c r="L1171" s="18" t="n">
        <x:f>K1171*ACE_Input!V91</x:f>
        <x:v>75</x:v>
      </x:c>
    </x:row>
    <x:row r="1172">
      <x:c r="A1172" t="n">
        <x:f>10</x:f>
        <x:v>10</x:v>
      </x:c>
      <x:c r="B1172" t="n">
        <x:f>ACE_Input!A92</x:f>
        <x:v>87</x:v>
      </x:c>
      <x:c r="C1172" s="18" t="n">
        <x:f>MOD(Settings!$B$17*(C1171),Settings!$B$18)</x:f>
        <x:v>2011703075</x:v>
      </x:c>
      <x:c r="D1172" s="18" t="n">
        <x:f>MAX(C1172,1)/Settings!$B$18</x:f>
        <x:v>0.9367722440216562</x:v>
      </x:c>
      <x:c r="E1172" s="18" t="n">
        <x:f>F1172-F1171</x:f>
        <x:v>5</x:v>
      </x:c>
      <x:c r="F1172" s="18" t="n">
        <x:f>ACE_Input!D92</x:f>
        <x:v>584</x:v>
      </x:c>
      <x:c r="G1172" s="18" t="n">
        <x:f>MOD(Settings!$B$17*(G1171),Settings!$B$18)</x:f>
        <x:v>1496763667</x:v>
      </x:c>
      <x:c r="H1172" s="18" t="n">
        <x:f>MAX(G1172,1)/Settings!$B$18</x:f>
        <x:v>0.6969848962952313</x:v>
      </x:c>
      <x:c r="I1172" s="18" t="n">
        <x:f>-ACE_Input!W92*LN(H1172)</x:f>
        <x:v>1.4439661521887002</x:v>
      </x:c>
      <x:c r="J1172" s="18" t="n">
        <x:f>-ACE_Input!X92*LN(H1172)</x:f>
        <x:v>4.3318984565661</x:v>
      </x:c>
      <x:c r="K1172" s="18" t="n">
        <x:f>ACE_Input!U92</x:f>
        <x:v>300</x:v>
      </x:c>
      <x:c r="L1172" s="18" t="n">
        <x:f>K1172*ACE_Input!V92</x:f>
        <x:v>75</x:v>
      </x:c>
    </x:row>
    <x:row r="1173">
      <x:c r="A1173" t="n">
        <x:f>10</x:f>
        <x:v>10</x:v>
      </x:c>
      <x:c r="B1173" t="n">
        <x:f>ACE_Input!A93</x:f>
        <x:v>88</x:v>
      </x:c>
      <x:c r="C1173" s="18" t="n">
        <x:f>MOD(Settings!$B$17*(C1172),Settings!$B$18)</x:f>
        <x:v>711043157</x:v>
      </x:c>
      <x:c r="D1173" s="18" t="n">
        <x:f>MAX(C1173,1)/Settings!$B$18</x:f>
        <x:v>0.33110527197416184</x:v>
      </x:c>
      <x:c r="E1173" s="18" t="n">
        <x:f>F1173-F1172</x:f>
        <x:v>5</x:v>
      </x:c>
      <x:c r="F1173" s="18" t="n">
        <x:f>ACE_Input!D93</x:f>
        <x:v>589</x:v>
      </x:c>
      <x:c r="G1173" s="18" t="n">
        <x:f>MOD(Settings!$B$17*(G1172),Settings!$B$18)</x:f>
        <x:v>483510311</x:v>
      </x:c>
      <x:c r="H1173" s="18" t="n">
        <x:f>MAX(G1173,1)/Settings!$B$18</x:f>
        <x:v>0.22515203395166994</x:v>
      </x:c>
      <x:c r="I1173" s="18" t="n">
        <x:f>-ACE_Input!W93*LN(H1173)</x:f>
        <x:v>5.9639175940506775</x:v>
      </x:c>
      <x:c r="J1173" s="18" t="n">
        <x:f>-ACE_Input!X93*LN(H1173)</x:f>
        <x:v>17.891752782152032</x:v>
      </x:c>
      <x:c r="K1173" s="18" t="n">
        <x:f>ACE_Input!U93</x:f>
        <x:v>300</x:v>
      </x:c>
      <x:c r="L1173" s="18" t="n">
        <x:f>K1173*ACE_Input!V93</x:f>
        <x:v>75</x:v>
      </x:c>
    </x:row>
    <x:row r="1174">
      <x:c r="A1174" t="n">
        <x:f>10</x:f>
        <x:v>10</x:v>
      </x:c>
      <x:c r="B1174" t="n">
        <x:f>ACE_Input!A94</x:f>
        <x:v>89</x:v>
      </x:c>
      <x:c r="C1174" s="18" t="n">
        <x:f>MOD(Settings!$B$17*(C1173),Settings!$B$18)</x:f>
        <x:v>1903327791</x:v>
      </x:c>
      <x:c r="D1174" s="18" t="n">
        <x:f>MAX(C1174,1)/Settings!$B$18</x:f>
        <x:v>0.8863060697383741</x:v>
      </x:c>
      <x:c r="E1174" s="18" t="n">
        <x:f>F1174-F1173</x:f>
        <x:v>5</x:v>
      </x:c>
      <x:c r="F1174" s="18" t="n">
        <x:f>ACE_Input!D94</x:f>
        <x:v>594</x:v>
      </x:c>
      <x:c r="G1174" s="18" t="n">
        <x:f>MOD(Settings!$B$17*(G1173),Settings!$B$18)</x:f>
        <x:v>279676729</x:v>
      </x:c>
      <x:c r="H1174" s="18" t="n">
        <x:f>MAX(G1174,1)/Settings!$B$18</x:f>
        <x:v>0.13023462571680294</x:v>
      </x:c>
      <x:c r="I1174" s="18" t="n">
        <x:f>-ACE_Input!W94*LN(H1174)</x:f>
        <x:v>8.153670568154979</x:v>
      </x:c>
      <x:c r="J1174" s="18" t="n">
        <x:f>-ACE_Input!X94*LN(H1174)</x:f>
        <x:v>24.461011704464937</x:v>
      </x:c>
      <x:c r="K1174" s="18" t="n">
        <x:f>ACE_Input!U94</x:f>
        <x:v>300</x:v>
      </x:c>
      <x:c r="L1174" s="18" t="n">
        <x:f>K1174*ACE_Input!V94</x:f>
        <x:v>75</x:v>
      </x:c>
    </x:row>
    <x:row r="1175">
      <x:c r="A1175" t="n">
        <x:f>10</x:f>
        <x:v>10</x:v>
      </x:c>
      <x:c r="B1175" t="n">
        <x:f>ACE_Input!A95</x:f>
        <x:v>90</x:v>
      </x:c>
      <x:c r="C1175" s="18" t="n">
        <x:f>MOD(Settings!$B$17*(C1174),Settings!$B$18)</x:f>
        <x:v>313777625</x:v>
      </x:c>
      <x:c r="D1175" s="18" t="n">
        <x:f>MAX(C1175,1)/Settings!$B$18</x:f>
        <x:v>0.14611409285390475</x:v>
      </x:c>
      <x:c r="E1175" s="18" t="n">
        <x:f>F1175-F1174</x:f>
        <x:v>5</x:v>
      </x:c>
      <x:c r="F1175" s="18" t="n">
        <x:f>ACE_Input!D95</x:f>
        <x:v>599</x:v>
      </x:c>
      <x:c r="G1175" s="18" t="n">
        <x:f>MOD(Settings!$B$17*(G1174),Settings!$B$18)</x:f>
        <x:v>1832564667</x:v>
      </x:c>
      <x:c r="H1175" s="18" t="n">
        <x:f>MAX(G1175,1)/Settings!$B$18</x:f>
        <x:v>0.8533544223072727</x:v>
      </x:c>
      <x:c r="I1175" s="18" t="n">
        <x:f>-ACE_Input!W95*LN(H1175)</x:f>
        <x:v>0.6343212673627218</x:v>
      </x:c>
      <x:c r="J1175" s="18" t="n">
        <x:f>-ACE_Input!X95*LN(H1175)</x:f>
        <x:v>1.9029638020881654</x:v>
      </x:c>
      <x:c r="K1175" s="18" t="n">
        <x:f>ACE_Input!U95</x:f>
        <x:v>300</x:v>
      </x:c>
      <x:c r="L1175" s="18" t="n">
        <x:f>K1175*ACE_Input!V95</x:f>
        <x:v>75</x:v>
      </x:c>
    </x:row>
    <x:row r="1176">
      <x:c r="A1176" t="n">
        <x:f>10</x:f>
        <x:v>10</x:v>
      </x:c>
      <x:c r="B1176" t="n">
        <x:f>ACE_Input!A96</x:f>
        <x:v>91</x:v>
      </x:c>
      <x:c r="C1176" s="18" t="n">
        <x:f>MOD(Settings!$B$17*(C1175),Settings!$B$18)</x:f>
        <x:v>1588189990</x:v>
      </x:c>
      <x:c r="D1176" s="18" t="n">
        <x:f>MAX(C1176,1)/Settings!$B$18</x:f>
        <x:v>0.7395585955770494</x:v>
      </x:c>
      <x:c r="E1176" s="18" t="n">
        <x:f>F1176-F1175</x:f>
        <x:v>5</x:v>
      </x:c>
      <x:c r="F1176" s="18" t="n">
        <x:f>ACE_Input!D96</x:f>
        <x:v>604</x:v>
      </x:c>
      <x:c r="G1176" s="18" t="n">
        <x:f>MOD(Settings!$B$17*(G1175),Settings!$B$18)</x:f>
        <x:v>703892995</x:v>
      </x:c>
      <x:c r="H1176" s="18" t="n">
        <x:f>MAX(G1176,1)/Settings!$B$18</x:f>
        <x:v>0.32777571833123254</x:v>
      </x:c>
      <x:c r="I1176" s="18" t="n">
        <x:f>-ACE_Input!W96*LN(H1176)</x:f>
        <x:v>4.461702760245944</x:v>
      </x:c>
      <x:c r="J1176" s="18" t="n">
        <x:f>-ACE_Input!X96*LN(H1176)</x:f>
        <x:v>13.385108280737832</x:v>
      </x:c>
      <x:c r="K1176" s="18" t="n">
        <x:f>ACE_Input!U96</x:f>
        <x:v>300</x:v>
      </x:c>
      <x:c r="L1176" s="18" t="n">
        <x:f>K1176*ACE_Input!V96</x:f>
        <x:v>75</x:v>
      </x:c>
    </x:row>
    <x:row r="1177">
      <x:c r="A1177" t="n">
        <x:f>10</x:f>
        <x:v>10</x:v>
      </x:c>
      <x:c r="B1177" t="n">
        <x:f>ACE_Input!A97</x:f>
        <x:v>92</x:v>
      </x:c>
      <x:c r="C1177" s="18" t="n">
        <x:f>MOD(Settings!$B$17*(C1176),Settings!$B$18)</x:f>
        <x:v>1634913367</x:v>
      </x:c>
      <x:c r="D1177" s="18" t="n">
        <x:f>MAX(C1177,1)/Settings!$B$18</x:f>
        <x:v>0.7613158634683657</x:v>
      </x:c>
      <x:c r="E1177" s="18" t="n">
        <x:f>F1177-F1176</x:f>
        <x:v>5</x:v>
      </x:c>
      <x:c r="F1177" s="18" t="n">
        <x:f>ACE_Input!D97</x:f>
        <x:v>609</x:v>
      </x:c>
      <x:c r="G1177" s="18" t="n">
        <x:f>MOD(Settings!$B$17*(G1176),Settings!$B$18)</x:f>
        <x:v>1989639289</x:v>
      </x:c>
      <x:c r="H1177" s="18" t="n">
        <x:f>MAX(G1177,1)/Settings!$B$18</x:f>
        <x:v>0.9264979930252293</x:v>
      </x:c>
      <x:c r="I1177" s="18" t="n">
        <x:f>-ACE_Input!W97*LN(H1177)</x:f>
        <x:v>0.3053735977951341</x:v>
      </x:c>
      <x:c r="J1177" s="18" t="n">
        <x:f>-ACE_Input!X97*LN(H1177)</x:f>
        <x:v>0.9161207933854023</x:v>
      </x:c>
      <x:c r="K1177" s="18" t="n">
        <x:f>ACE_Input!U97</x:f>
        <x:v>300</x:v>
      </x:c>
      <x:c r="L1177" s="18" t="n">
        <x:f>K1177*ACE_Input!V97</x:f>
        <x:v>75</x:v>
      </x:c>
    </x:row>
    <x:row r="1178">
      <x:c r="A1178" t="n">
        <x:f>10</x:f>
        <x:v>10</x:v>
      </x:c>
      <x:c r="B1178" t="n">
        <x:f>ACE_Input!A98</x:f>
        <x:v>93</x:v>
      </x:c>
      <x:c r="C1178" s="18" t="n">
        <x:f>MOD(Settings!$B$17*(C1177),Settings!$B$18)</x:f>
        <x:v>935695804</x:v>
      </x:c>
      <x:c r="D1178" s="18" t="n">
        <x:f>MAX(C1178,1)/Settings!$B$18</x:f>
        <x:v>0.4357173128219868</x:v>
      </x:c>
      <x:c r="E1178" s="18" t="n">
        <x:f>F1178-F1177</x:f>
        <x:v>5</x:v>
      </x:c>
      <x:c r="F1178" s="18" t="n">
        <x:f>ACE_Input!D98</x:f>
        <x:v>614</x:v>
      </x:c>
      <x:c r="G1178" s="18" t="n">
        <x:f>MOD(Settings!$B$17*(G1177),Settings!$B$18)</x:f>
        <x:v>1399662786</x:v>
      </x:c>
      <x:c r="H1178" s="18" t="n">
        <x:f>MAX(G1178,1)/Settings!$B$18</x:f>
        <x:v>0.6517687750290002</x:v>
      </x:c>
      <x:c r="I1178" s="18" t="n">
        <x:f>-ACE_Input!W98*LN(H1178)</x:f>
        <x:v>1.7122616779241027</x:v>
      </x:c>
      <x:c r="J1178" s="18" t="n">
        <x:f>-ACE_Input!X98*LN(H1178)</x:f>
        <x:v>5.136785033772308</x:v>
      </x:c>
      <x:c r="K1178" s="18" t="n">
        <x:f>ACE_Input!U98</x:f>
        <x:v>300</x:v>
      </x:c>
      <x:c r="L1178" s="18" t="n">
        <x:f>K1178*ACE_Input!V98</x:f>
        <x:v>75</x:v>
      </x:c>
    </x:row>
    <x:row r="1179">
      <x:c r="A1179" t="n">
        <x:f>10</x:f>
        <x:v>10</x:v>
      </x:c>
      <x:c r="B1179" t="n">
        <x:f>ACE_Input!A99</x:f>
        <x:v>94</x:v>
      </x:c>
      <x:c r="C1179" s="18" t="n">
        <x:f>MOD(Settings!$B$17*(C1178),Settings!$B$18)</x:f>
        <x:v>216630847</x:v>
      </x:c>
      <x:c r="D1179" s="18" t="n">
        <x:f>MAX(C1179,1)/Settings!$B$18</x:f>
        <x:v>0.10087659913156023</x:v>
      </x:c>
      <x:c r="E1179" s="18" t="n">
        <x:f>F1179-F1178</x:f>
        <x:v>5</x:v>
      </x:c>
      <x:c r="F1179" s="18" t="n">
        <x:f>ACE_Input!D99</x:f>
        <x:v>619</x:v>
      </x:c>
      <x:c r="G1179" s="18" t="n">
        <x:f>MOD(Settings!$B$17*(G1178),Settings!$B$18)</x:f>
        <x:v>596575064</x:v>
      </x:c>
      <x:c r="H1179" s="18" t="n">
        <x:f>MAX(G1179,1)/Settings!$B$18</x:f>
        <x:v>0.2778019124072985</x:v>
      </x:c>
      <x:c r="I1179" s="18" t="n">
        <x:f>-ACE_Input!W99*LN(H1179)</x:f>
        <x:v>5.123387858280175</x:v>
      </x:c>
      <x:c r="J1179" s="18" t="n">
        <x:f>-ACE_Input!X99*LN(H1179)</x:f>
        <x:v>15.370163574840525</x:v>
      </x:c>
      <x:c r="K1179" s="18" t="n">
        <x:f>ACE_Input!U99</x:f>
        <x:v>300</x:v>
      </x:c>
      <x:c r="L1179" s="18" t="n">
        <x:f>K1179*ACE_Input!V99</x:f>
        <x:v>75</x:v>
      </x:c>
    </x:row>
    <x:row r="1180">
      <x:c r="A1180" t="n">
        <x:f>10</x:f>
        <x:v>10</x:v>
      </x:c>
      <x:c r="B1180" t="n">
        <x:f>ACE_Input!A100</x:f>
        <x:v>95</x:v>
      </x:c>
      <x:c r="C1180" s="18" t="n">
        <x:f>MOD(Settings!$B$17*(C1179),Settings!$B$18)</x:f>
        <x:v>929863864</x:v>
      </x:c>
      <x:c r="D1180" s="18" t="n">
        <x:f>MAX(C1180,1)/Settings!$B$18</x:f>
        <x:v>0.4330016041328207</x:v>
      </x:c>
      <x:c r="E1180" s="18" t="n">
        <x:f>F1180-F1179</x:f>
        <x:v>5</x:v>
      </x:c>
      <x:c r="F1180" s="18" t="n">
        <x:f>ACE_Input!D100</x:f>
        <x:v>624</x:v>
      </x:c>
      <x:c r="G1180" s="18" t="n">
        <x:f>MOD(Settings!$B$17*(G1179),Settings!$B$18)</x:f>
        <x:v>35952805</x:v>
      </x:c>
      <x:c r="H1180" s="18" t="n">
        <x:f>MAX(G1180,1)/Settings!$B$18</x:f>
        <x:v>0.016741829466420145</x:v>
      </x:c>
      <x:c r="I1180" s="18" t="n">
        <x:f>-ACE_Input!W100*LN(H1180)</x:f>
        <x:v>16.35937973108135</x:v>
      </x:c>
      <x:c r="J1180" s="18" t="n">
        <x:f>-ACE_Input!X100*LN(H1180)</x:f>
        <x:v>49.078139193244056</x:v>
      </x:c>
      <x:c r="K1180" s="18" t="n">
        <x:f>ACE_Input!U100</x:f>
        <x:v>300</x:v>
      </x:c>
      <x:c r="L1180" s="18" t="n">
        <x:f>K1180*ACE_Input!V100</x:f>
        <x:v>75</x:v>
      </x:c>
    </x:row>
    <x:row r="1181">
      <x:c r="A1181" t="n">
        <x:f>10</x:f>
        <x:v>10</x:v>
      </x:c>
      <x:c r="B1181" t="n">
        <x:f>ACE_Input!A101</x:f>
        <x:v>96</x:v>
      </x:c>
      <x:c r="C1181" s="18" t="n">
        <x:f>MOD(Settings!$B$17*(C1180),Settings!$B$18)</x:f>
        <x:v>983463029</x:v>
      </x:c>
      <x:c r="D1181" s="18" t="n">
        <x:f>MAX(C1181,1)/Settings!$B$18</x:f>
        <x:v>0.45796066031696303</x:v>
      </x:c>
      <x:c r="E1181" s="18" t="n">
        <x:f>F1181-F1180</x:f>
        <x:v>5</x:v>
      </x:c>
      <x:c r="F1181" s="18" t="n">
        <x:f>ACE_Input!D101</x:f>
        <x:v>629</x:v>
      </x:c>
      <x:c r="G1181" s="18" t="n">
        <x:f>MOD(Settings!$B$17*(G1180),Settings!$B$18)</x:f>
        <x:v>815888828</x:v>
      </x:c>
      <x:c r="H1181" s="18" t="n">
        <x:f>MAX(G1181,1)/Settings!$B$18</x:f>
        <x:v>0.37992784212340036</x:v>
      </x:c>
      <x:c r="I1181" s="18" t="n">
        <x:f>-ACE_Input!W101*LN(H1181)</x:f>
        <x:v>3.8710957337675165</x:v>
      </x:c>
      <x:c r="J1181" s="18" t="n">
        <x:f>-ACE_Input!X101*LN(H1181)</x:f>
        <x:v>11.61328720130255</x:v>
      </x:c>
      <x:c r="K1181" s="18" t="n">
        <x:f>ACE_Input!U101</x:f>
        <x:v>300</x:v>
      </x:c>
      <x:c r="L1181" s="18" t="n">
        <x:f>K1181*ACE_Input!V101</x:f>
        <x:v>75</x:v>
      </x:c>
    </x:row>
    <x:row r="1182">
      <x:c r="A1182" t="n">
        <x:f>10</x:f>
        <x:v>10</x:v>
      </x:c>
      <x:c r="B1182" t="n">
        <x:f>ACE_Input!A102</x:f>
        <x:v>97</x:v>
      </x:c>
      <x:c r="C1182" s="18" t="n">
        <x:f>MOD(Settings!$B$17*(C1181),Settings!$B$18)</x:f>
        <x:v>2028981091</x:v>
      </x:c>
      <x:c r="D1182" s="18" t="n">
        <x:f>MAX(C1182,1)/Settings!$B$18</x:f>
        <x:v>0.9448179471980864</x:v>
      </x:c>
      <x:c r="E1182" s="18" t="n">
        <x:f>F1182-F1181</x:f>
        <x:v>5</x:v>
      </x:c>
      <x:c r="F1182" s="18" t="n">
        <x:f>ACE_Input!D102</x:f>
        <x:v>634</x:v>
      </x:c>
      <x:c r="G1182" s="18" t="n">
        <x:f>MOD(Settings!$B$17*(G1181),Settings!$B$18)</x:f>
        <x:v>960446101</x:v>
      </x:c>
      <x:c r="H1182" s="18" t="n">
        <x:f>MAX(G1182,1)/Settings!$B$18</x:f>
        <x:v>0.44724256798962253</x:v>
      </x:c>
      <x:c r="I1182" s="18" t="n">
        <x:f>-ACE_Input!W102*LN(H1182)</x:f>
        <x:v>3.21861669543642</x:v>
      </x:c>
      <x:c r="J1182" s="18" t="n">
        <x:f>-ACE_Input!X102*LN(H1182)</x:f>
        <x:v>9.65585008630926</x:v>
      </x:c>
      <x:c r="K1182" s="18" t="n">
        <x:f>ACE_Input!U102</x:f>
        <x:v>300</x:v>
      </x:c>
      <x:c r="L1182" s="18" t="n">
        <x:f>K1182*ACE_Input!V102</x:f>
        <x:v>75</x:v>
      </x:c>
    </x:row>
    <x:row r="1183">
      <x:c r="A1183" t="n">
        <x:f>10</x:f>
        <x:v>10</x:v>
      </x:c>
      <x:c r="B1183" t="n">
        <x:f>ACE_Input!A103</x:f>
        <x:v>98</x:v>
      </x:c>
      <x:c r="C1183" s="18" t="n">
        <x:f>MOD(Settings!$B$17*(C1182),Settings!$B$18)</x:f>
        <x:v>1192365724</x:v>
      </x:c>
      <x:c r="D1183" s="18" t="n">
        <x:f>MAX(C1183,1)/Settings!$B$18</x:f>
        <x:v>0.5552385582380176</x:v>
      </x:c>
      <x:c r="E1183" s="18" t="n">
        <x:f>F1183-F1182</x:f>
        <x:v>5</x:v>
      </x:c>
      <x:c r="F1183" s="18" t="n">
        <x:f>ACE_Input!D103</x:f>
        <x:v>639</x:v>
      </x:c>
      <x:c r="G1183" s="18" t="n">
        <x:f>MOD(Settings!$B$17*(G1182),Settings!$B$18)</x:f>
        <x:v>1730528655</x:v>
      </x:c>
      <x:c r="H1183" s="18" t="n">
        <x:f>MAX(G1183,1)/Settings!$B$18</x:f>
        <x:v>0.8058402015854792</x:v>
      </x:c>
      <x:c r="I1183" s="18" t="n">
        <x:f>-ACE_Input!W103*LN(H1183)</x:f>
        <x:v>0.8634792687681214</x:v>
      </x:c>
      <x:c r="J1183" s="18" t="n">
        <x:f>-ACE_Input!X103*LN(H1183)</x:f>
        <x:v>2.5904378063043643</x:v>
      </x:c>
      <x:c r="K1183" s="18" t="n">
        <x:f>ACE_Input!U103</x:f>
        <x:v>300</x:v>
      </x:c>
      <x:c r="L1183" s="18" t="n">
        <x:f>K1183*ACE_Input!V103</x:f>
        <x:v>75</x:v>
      </x:c>
    </x:row>
    <x:row r="1184">
      <x:c r="A1184" t="n">
        <x:f>10</x:f>
        <x:v>10</x:v>
      </x:c>
      <x:c r="B1184" t="n">
        <x:f>ACE_Input!A104</x:f>
        <x:v>99</x:v>
      </x:c>
      <x:c r="C1184" s="18" t="n">
        <x:f>MOD(Settings!$B$17*(C1183),Settings!$B$18)</x:f>
        <x:v>1920813111</x:v>
      </x:c>
      <x:c r="D1184" s="18" t="n">
        <x:f>MAX(C1184,1)/Settings!$B$18</x:f>
        <x:v>0.8944483063623534</x:v>
      </x:c>
      <x:c r="E1184" s="18" t="n">
        <x:f>F1184-F1183</x:f>
        <x:v>45</x:v>
      </x:c>
      <x:c r="F1184" s="18" t="n">
        <x:f>ACE_Input!D104</x:f>
        <x:v>684</x:v>
      </x:c>
      <x:c r="G1184" s="18" t="n">
        <x:f>MOD(Settings!$B$17*(G1183),Settings!$B$18)</x:f>
        <x:v>1624073264</x:v>
      </x:c>
      <x:c r="H1184" s="18" t="n">
        <x:f>MAX(G1184,1)/Settings!$B$18</x:f>
        <x:v>0.7562680471484866</x:v>
      </x:c>
      <x:c r="I1184" s="18" t="n">
        <x:f>-ACE_Input!W104*LN(H1184)</x:f>
        <x:v>1.1174376236953107</x:v>
      </x:c>
      <x:c r="J1184" s="18" t="n">
        <x:f>-ACE_Input!X104*LN(H1184)</x:f>
        <x:v>3.3523128710859322</x:v>
      </x:c>
      <x:c r="K1184" s="18" t="n">
        <x:f>ACE_Input!U104</x:f>
        <x:v>300</x:v>
      </x:c>
      <x:c r="L1184" s="18" t="n">
        <x:f>K1184*ACE_Input!V104</x:f>
        <x:v>75</x:v>
      </x:c>
    </x:row>
    <x:row r="1185">
      <x:c r="A1185" t="n">
        <x:f>10</x:f>
        <x:v>10</x:v>
      </x:c>
      <x:c r="B1185" t="n">
        <x:f>ACE_Input!A105</x:f>
        <x:v>100</x:v>
      </x:c>
      <x:c r="C1185" s="18" t="n">
        <x:f>MOD(Settings!$B$17*(C1184),Settings!$B$18)</x:f>
        <x:v>2131774873</x:v>
      </x:c>
      <x:c r="D1185" s="18" t="n">
        <x:f>MAX(C1185,1)/Settings!$B$18</x:f>
        <x:v>0.9926850320737274</x:v>
      </x:c>
      <x:c r="E1185" s="18" t="n">
        <x:f>F1185-F1184</x:f>
        <x:v>5</x:v>
      </x:c>
      <x:c r="F1185" s="18" t="n">
        <x:f>ACE_Input!D105</x:f>
        <x:v>689</x:v>
      </x:c>
      <x:c r="G1185" s="18" t="n">
        <x:f>MOD(Settings!$B$17*(G1184),Settings!$B$18)</x:f>
        <x:v>1282194678</x:v>
      </x:c>
      <x:c r="H1185" s="18" t="n">
        <x:f>MAX(G1185,1)/Settings!$B$18</x:f>
        <x:v>0.5970684246146438</x:v>
      </x:c>
      <x:c r="I1185" s="18" t="n">
        <x:f>-ACE_Input!W105*LN(H1185)</x:f>
        <x:v>2.062894232249391</x:v>
      </x:c>
      <x:c r="J1185" s="18" t="n">
        <x:f>-ACE_Input!X105*LN(H1185)</x:f>
        <x:v>6.188682696748172</x:v>
      </x:c>
      <x:c r="K1185" s="18" t="n">
        <x:f>ACE_Input!U105</x:f>
        <x:v>300</x:v>
      </x:c>
      <x:c r="L1185" s="18" t="n">
        <x:f>K1185*ACE_Input!V105</x:f>
        <x:v>75</x:v>
      </x:c>
    </x:row>
    <x:row r="1186">
      <x:c r="A1186"/>
      <x:c r="B1186"/>
      <x:c r="C1186" s="18"/>
      <x:c r="D1186" s="18"/>
      <x:c r="E1186" s="18"/>
      <x:c r="F1186" s="18"/>
      <x:c r="G1186" s="18"/>
      <x:c r="H1186" s="18"/>
      <x:c r="I1186" s="18"/>
      <x:c r="J1186" s="18"/>
      <x:c r="K1186" s="18"/>
      <x:c r="L1186" s="18"/>
    </x:row>
    <x:row r="1187">
      <x:c r="A1187"/>
      <x:c r="B1187"/>
      <x:c r="C1187" s="18"/>
      <x:c r="D1187" s="18"/>
      <x:c r="E1187" s="18"/>
      <x:c r="F1187" s="18"/>
      <x:c r="G1187" s="18"/>
      <x:c r="H1187" s="18"/>
      <x:c r="I1187" s="18"/>
      <x:c r="J1187" s="18"/>
      <x:c r="K1187" s="18"/>
      <x:c r="L1187" s="18"/>
    </x:row>
    <x:row r="1188">
      <x:c r="A1188"/>
      <x:c r="B1188"/>
      <x:c r="C1188" s="18"/>
      <x:c r="D1188" s="18"/>
      <x:c r="E1188" s="18"/>
      <x:c r="F1188" s="18"/>
      <x:c r="G1188" s="18"/>
      <x:c r="H1188" s="18"/>
      <x:c r="I1188" s="18"/>
      <x:c r="J1188" s="18"/>
      <x:c r="K1188" s="18"/>
      <x:c r="L1188" s="18"/>
    </x:row>
    <x:row r="1189">
      <x:c r="A1189"/>
      <x:c r="B1189"/>
      <x:c r="C1189" s="18"/>
      <x:c r="D1189" s="18"/>
      <x:c r="E1189" s="18"/>
      <x:c r="F1189" s="18"/>
      <x:c r="G1189" s="18"/>
      <x:c r="H1189" s="18"/>
      <x:c r="I1189" s="18"/>
      <x:c r="J1189" s="18"/>
      <x:c r="K1189" s="18"/>
      <x:c r="L1189" s="18"/>
    </x:row>
    <x:row r="1190">
      <x:c r="A1190"/>
      <x:c r="B1190"/>
      <x:c r="C1190" s="18"/>
      <x:c r="D1190" s="18"/>
      <x:c r="E1190" s="18"/>
      <x:c r="F1190" s="18"/>
      <x:c r="G1190" s="18"/>
      <x:c r="H1190" s="18"/>
      <x:c r="I1190" s="18"/>
      <x:c r="J1190" s="18"/>
      <x:c r="K1190" s="18"/>
      <x:c r="L1190" s="18"/>
    </x:row>
    <x:row r="1191">
      <x:c r="A1191"/>
      <x:c r="B1191"/>
      <x:c r="C1191" s="18"/>
      <x:c r="D1191" s="18"/>
      <x:c r="E1191" s="18"/>
      <x:c r="F1191" s="18"/>
      <x:c r="G1191" s="18"/>
      <x:c r="H1191" s="18"/>
      <x:c r="I1191" s="18"/>
      <x:c r="J1191" s="18"/>
      <x:c r="K1191" s="18"/>
      <x:c r="L1191" s="18"/>
    </x:row>
    <x:row r="1192">
      <x:c r="A1192"/>
      <x:c r="B1192"/>
      <x:c r="C1192" s="18"/>
      <x:c r="D1192" s="18"/>
      <x:c r="E1192" s="18"/>
      <x:c r="F1192" s="18"/>
      <x:c r="G1192" s="18"/>
      <x:c r="H1192" s="18"/>
      <x:c r="I1192" s="18"/>
      <x:c r="J1192" s="18"/>
      <x:c r="K1192" s="18"/>
      <x:c r="L1192" s="18"/>
    </x:row>
    <x:row r="1193">
      <x:c r="A1193"/>
      <x:c r="B1193"/>
      <x:c r="C1193" s="18"/>
      <x:c r="D1193" s="18"/>
      <x:c r="E1193" s="18"/>
      <x:c r="F1193" s="18"/>
      <x:c r="G1193" s="18"/>
      <x:c r="H1193" s="18"/>
      <x:c r="I1193" s="18"/>
      <x:c r="J1193" s="18"/>
      <x:c r="K1193" s="18"/>
      <x:c r="L1193" s="18"/>
    </x:row>
    <x:row r="1194">
      <x:c r="A1194"/>
      <x:c r="B1194"/>
      <x:c r="C1194" s="18"/>
      <x:c r="D1194" s="18"/>
      <x:c r="E1194" s="18"/>
      <x:c r="F1194" s="18"/>
      <x:c r="G1194" s="18"/>
      <x:c r="H1194" s="18"/>
      <x:c r="I1194" s="18"/>
      <x:c r="J1194" s="18"/>
      <x:c r="K1194" s="18"/>
      <x:c r="L1194" s="18"/>
    </x:row>
    <x:row r="1195">
      <x:c r="A1195"/>
      <x:c r="B1195"/>
      <x:c r="C1195" s="18"/>
      <x:c r="D1195" s="18"/>
      <x:c r="E1195" s="18"/>
      <x:c r="F1195" s="18"/>
      <x:c r="G1195" s="18"/>
      <x:c r="H1195" s="18"/>
      <x:c r="I1195" s="18"/>
      <x:c r="J1195" s="18"/>
      <x:c r="K1195" s="18"/>
      <x:c r="L1195" s="18"/>
    </x:row>
    <x:row r="1196">
      <x:c r="A1196"/>
      <x:c r="B1196"/>
      <x:c r="C1196" s="18"/>
      <x:c r="D1196" s="18"/>
      <x:c r="E1196" s="18"/>
      <x:c r="F1196" s="18"/>
      <x:c r="G1196" s="18"/>
      <x:c r="H1196" s="18"/>
      <x:c r="I1196" s="18"/>
      <x:c r="J1196" s="18"/>
      <x:c r="K1196" s="18"/>
      <x:c r="L1196" s="18"/>
    </x:row>
    <x:row r="1197">
      <x:c r="A1197"/>
      <x:c r="B1197"/>
      <x:c r="C1197" s="18"/>
      <x:c r="D1197" s="18"/>
      <x:c r="E1197" s="18"/>
      <x:c r="F1197" s="18"/>
      <x:c r="G1197" s="18"/>
      <x:c r="H1197" s="18"/>
      <x:c r="I1197" s="18"/>
      <x:c r="J1197" s="18"/>
      <x:c r="K1197" s="18"/>
      <x:c r="L1197" s="18"/>
    </x:row>
    <x:row r="1198">
      <x:c r="A1198"/>
      <x:c r="B1198"/>
      <x:c r="C1198" s="18"/>
      <x:c r="D1198" s="18"/>
      <x:c r="E1198" s="18"/>
      <x:c r="F1198" s="18"/>
      <x:c r="G1198" s="18"/>
      <x:c r="H1198" s="18"/>
      <x:c r="I1198" s="18"/>
      <x:c r="J1198" s="18"/>
      <x:c r="K1198" s="18"/>
      <x:c r="L1198" s="18"/>
    </x:row>
    <x:row r="1199">
      <x:c r="A1199"/>
      <x:c r="B1199"/>
      <x:c r="C1199" s="18"/>
      <x:c r="D1199" s="18"/>
      <x:c r="E1199" s="18"/>
      <x:c r="F1199" s="18"/>
      <x:c r="G1199" s="18"/>
      <x:c r="H1199" s="18"/>
      <x:c r="I1199" s="18"/>
      <x:c r="J1199" s="18"/>
      <x:c r="K1199" s="18"/>
      <x:c r="L1199" s="18"/>
    </x:row>
    <x:row r="1200">
      <x:c r="A1200"/>
      <x:c r="B1200"/>
      <x:c r="C1200" s="18"/>
      <x:c r="D1200" s="18"/>
      <x:c r="E1200" s="18"/>
      <x:c r="F1200" s="18"/>
      <x:c r="G1200" s="18"/>
      <x:c r="H1200" s="18"/>
      <x:c r="I1200" s="18"/>
      <x:c r="J1200" s="18"/>
      <x:c r="K1200" s="18"/>
      <x:c r="L1200" s="18"/>
    </x:row>
    <x:row r="1201">
      <x:c r="A1201"/>
      <x:c r="B1201"/>
      <x:c r="C1201" s="18"/>
      <x:c r="D1201" s="18"/>
      <x:c r="E1201" s="18"/>
      <x:c r="F1201" s="18"/>
      <x:c r="G1201" s="18"/>
      <x:c r="H1201" s="18"/>
      <x:c r="I1201" s="18"/>
      <x:c r="J1201" s="18"/>
      <x:c r="K1201" s="18"/>
      <x:c r="L1201" s="18"/>
    </x:row>
    <x:row r="1202">
      <x:c r="A1202"/>
      <x:c r="B1202"/>
      <x:c r="C1202" s="18"/>
      <x:c r="D1202" s="18"/>
      <x:c r="E1202" s="18"/>
      <x:c r="F1202" s="18"/>
      <x:c r="G1202" s="18"/>
      <x:c r="H1202" s="18"/>
      <x:c r="I1202" s="18"/>
      <x:c r="J1202" s="18"/>
      <x:c r="K1202" s="18"/>
      <x:c r="L1202" s="18"/>
    </x:row>
    <x:row r="1203">
      <x:c r="A1203"/>
      <x:c r="B1203"/>
      <x:c r="C1203" s="18"/>
      <x:c r="D1203" s="18"/>
      <x:c r="E1203" s="18"/>
      <x:c r="F1203" s="18"/>
      <x:c r="G1203" s="18"/>
      <x:c r="H1203" s="18"/>
      <x:c r="I1203" s="18"/>
      <x:c r="J1203" s="18"/>
      <x:c r="K1203" s="18"/>
      <x:c r="L1203" s="18"/>
    </x:row>
    <x:row r="1204">
      <x:c r="A1204"/>
      <x:c r="B1204"/>
      <x:c r="C1204" s="18"/>
      <x:c r="D1204" s="18"/>
      <x:c r="E1204" s="18"/>
      <x:c r="F1204" s="18"/>
      <x:c r="G1204" s="18"/>
      <x:c r="H1204" s="18"/>
      <x:c r="I1204" s="18"/>
      <x:c r="J1204" s="18"/>
      <x:c r="K1204" s="18"/>
      <x:c r="L1204" s="18"/>
    </x:row>
    <x:row r="1205">
      <x:c r="A1205"/>
      <x:c r="B1205"/>
      <x:c r="C1205" s="18"/>
      <x:c r="D1205" s="18"/>
      <x:c r="E1205" s="18"/>
      <x:c r="F1205" s="18"/>
      <x:c r="G1205" s="18"/>
      <x:c r="H1205" s="18"/>
      <x:c r="I1205" s="18"/>
      <x:c r="J1205" s="18"/>
      <x:c r="K1205" s="18"/>
      <x:c r="L1205" s="18"/>
    </x:row>
  </x:sheetData>
  <x:mergeCells>
    <x:mergeCell ref="A1:L1"/>
    <x:mergeCell ref="A2:L3"/>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s>
  <x:sheetData>
    <x:row r="1" ht="34" customHeight="1">
      <x:c r="A1" s="7" t="str">
        <x:v>Ground_Run  -  arrive &gt; wait for link &gt; downlink full volume &gt; ground processing &gt; delivered</x:v>
      </x:c>
      <x:c r="B1" s="7"/>
      <x:c r="C1" s="7"/>
      <x:c r="D1" s="7"/>
      <x:c r="E1" s="7"/>
      <x:c r="F1" s="7"/>
      <x:c r="G1" s="7"/>
      <x:c r="H1" s="7"/>
      <x:c r="I1" s="7"/>
      <x:c r="J1" s="7"/>
      <x:c r="K1" s="7"/>
      <x:c r="L1" s="7"/>
      <x:c r="M1" s="7"/>
      <x:c r="N1" s="7"/>
      <x:c r="O1" s="7"/>
      <x:c r="P1" s="7"/>
      <x:c r="Q1" s="7"/>
      <x:c r="R1" s="7"/>
      <x:c r="S1" s="7"/>
      <x:c r="T1" s="7"/>
      <x:c r="U1" s="7"/>
      <x:c r="V1" s="7"/>
      <x:c r="W1" s="7"/>
      <x:c r="X1" s="7"/>
    </x:row>
    <x:row r="2" ht="22" customHeight="1">
      <x:c r="A2" s="3" t="str">
        <x:v>CONDITIONAL SYNTHETIC PERFORMANCE. Stale flags do not cancel jobs; mean completion times include stale-flagged work. No historical OPS-SAT latency or outage is measured here.</x:v>
      </x:c>
      <x:c r="B2" s="3"/>
      <x:c r="C2" s="3"/>
      <x:c r="D2" s="3"/>
      <x:c r="E2" s="3"/>
      <x:c r="F2" s="3"/>
      <x:c r="G2" s="3"/>
      <x:c r="H2" s="3"/>
      <x:c r="I2" s="3"/>
      <x:c r="J2" s="3"/>
      <x:c r="K2" s="3"/>
      <x:c r="L2" s="3"/>
      <x:c r="M2" s="3"/>
      <x:c r="N2" s="3"/>
      <x:c r="O2" s="3"/>
      <x:c r="P2" s="3"/>
      <x:c r="Q2" s="3"/>
      <x:c r="R2" s="3"/>
      <x:c r="S2" s="3"/>
      <x:c r="T2" s="3"/>
      <x:c r="U2" s="3"/>
      <x:c r="V2" s="3"/>
      <x:c r="W2" s="3"/>
      <x:c r="X2" s="3"/>
    </x:row>
    <x:row r="3" ht="22" customHeight="1">
      <x:c r="A3" s="3"/>
      <x:c r="B3" s="3"/>
      <x:c r="C3" s="3"/>
      <x:c r="D3" s="3"/>
      <x:c r="E3" s="3"/>
      <x:c r="F3" s="3"/>
      <x:c r="G3" s="3"/>
      <x:c r="H3" s="3"/>
      <x:c r="I3" s="3"/>
      <x:c r="J3" s="3"/>
      <x:c r="K3" s="3"/>
      <x:c r="L3" s="3"/>
      <x:c r="M3" s="3"/>
      <x:c r="N3" s="3"/>
      <x:c r="O3" s="3"/>
      <x:c r="P3" s="3"/>
      <x:c r="Q3" s="3"/>
      <x:c r="R3" s="3"/>
      <x:c r="S3" s="3"/>
      <x:c r="T3" s="3"/>
      <x:c r="U3" s="3"/>
      <x:c r="V3" s="3"/>
      <x:c r="W3" s="3"/>
      <x:c r="X3" s="3"/>
    </x:row>
    <x:row r="4" ht="22" customHeight="1">
      <x:c r="A4" s="3"/>
      <x:c r="B4" s="3"/>
      <x:c r="C4" s="3"/>
      <x:c r="D4" s="3"/>
      <x:c r="E4" s="3"/>
      <x:c r="F4" s="3"/>
      <x:c r="G4" s="3"/>
      <x:c r="H4" s="3"/>
      <x:c r="I4" s="3"/>
      <x:c r="J4" s="3"/>
      <x:c r="K4" s="3"/>
      <x:c r="L4" s="3"/>
      <x:c r="M4" s="3"/>
      <x:c r="N4" s="3"/>
      <x:c r="O4" s="3"/>
      <x:c r="P4" s="3"/>
      <x:c r="Q4" s="3"/>
      <x:c r="R4" s="3"/>
      <x:c r="S4" s="3"/>
      <x:c r="T4" s="3"/>
      <x:c r="U4" s="3"/>
      <x:c r="V4" s="3"/>
      <x:c r="W4" s="3"/>
      <x:c r="X4" s="3"/>
    </x:row>
    <x:row r="5" ht="64" customHeight="1">
      <x:c r="A5" s="15" t="str">
        <x:v>Rep</x:v>
      </x:c>
      <x:c r="B5" s="15" t="str">
        <x:v>Entity</x:v>
      </x:c>
      <x:c r="C5" s="15" t="str">
        <x:v>Arrival (s)</x:v>
      </x:c>
      <x:c r="D5" s="15" t="str">
        <x:v>Volume (MB)</x:v>
      </x:c>
      <x:c r="E5" s="15" t="str">
        <x:v>Transmit time (s)</x:v>
      </x:c>
      <x:c r="F5" s="15" t="str">
        <x:v>Link ready (s)</x:v>
      </x:c>
      <x:c r="G5" s="15" t="str">
        <x:v>Link free at (s)</x:v>
      </x:c>
      <x:c r="H5" s="15" t="str">
        <x:v>Earliest link start (s)</x:v>
      </x:c>
      <x:c r="I5" s="15" t="str">
        <x:v>Cycle phase (s)</x:v>
      </x:c>
      <x:c r="J5" s="15" t="str">
        <x:v>Link start (s)</x:v>
      </x:c>
      <x:c r="K5" s="15" t="str">
        <x:v>Link done (s)</x:v>
      </x:c>
      <x:c r="L5" s="15" t="str">
        <x:v>Processor ready (s)</x:v>
      </x:c>
      <x:c r="M5" s="15" t="str">
        <x:v>Processor free at (s)</x:v>
      </x:c>
      <x:c r="N5" s="15" t="str">
        <x:v>Processor start (s)</x:v>
      </x:c>
      <x:c r="O5" s="15" t="str">
        <x:v>Processing time (s)</x:v>
      </x:c>
      <x:c r="P5" s="15" t="str">
        <x:v>Delivered (s)</x:v>
      </x:c>
      <x:c r="Q5" s="15" t="str">
        <x:v>End-to-end latency (s)</x:v>
      </x:c>
      <x:c r="R5" s="15" t="str">
        <x:v>Wait in link queue (s)</x:v>
      </x:c>
      <x:c r="S5" s="15" t="str">
        <x:v>Wait for link recovery (s)</x:v>
      </x:c>
      <x:c r="T5" s="15" t="str">
        <x:v>Wait for processor (s)</x:v>
      </x:c>
      <x:c r="U5" s="15" t="str">
        <x:v>Total queueing delay (s)</x:v>
      </x:c>
      <x:c r="V5" s="15" t="str">
        <x:v>Link state at arrival</x:v>
      </x:c>
      <x:c r="W5" s="15" t="str">
        <x:v>Delivered flag</x:v>
      </x:c>
      <x:c r="X5" s="15" t="str">
        <x:v>Within deadline</x:v>
      </x:c>
    </x:row>
    <x:row r="6">
      <x:c r="A6" t="n">
        <x:f>Arrivals!A6</x:f>
        <x:v>1</x:v>
      </x:c>
      <x:c r="B6" t="n">
        <x:f>Arrivals!B6</x:f>
        <x:v>1</x:v>
      </x:c>
      <x:c r="C6" s="18" t="n">
        <x:f>Arrivals!F6</x:f>
        <x:v>2</x:v>
      </x:c>
      <x:c r="D6" s="18" t="n">
        <x:f>Arrivals!K6</x:f>
        <x:v>300</x:v>
      </x:c>
      <x:c r="E6" s="18" t="n">
        <x:f>D6*8/ACE_Input!S6+ACE_Input!T6</x:f>
        <x:v>24.02</x:v>
      </x:c>
      <x:c r="F6" s="18" t="n">
        <x:f>C6</x:f>
        <x:v>2</x:v>
      </x:c>
      <x:c r="G6" s="18" t="n">
        <x:f>0</x:f>
        <x:v>0</x:v>
      </x:c>
      <x:c r="H6" s="18" t="n">
        <x:f>MAX(F6,G6)</x:f>
        <x:v>2</x:v>
      </x:c>
      <x:c r="I6" s="18" t="n">
        <x:f>MOD(H6-Settings!$B$32,Settings!$B$33)</x:f>
        <x:v>2</x:v>
      </x:c>
      <x:c r="J6" s="18" t="n">
        <x:f>IF(I6&lt;Settings!$B$30,IF(Settings!$B$30-I6&gt;=E6,H6,H6+(Settings!$B$30-I6)+Settings!$B$31),H6+(Settings!$B$33-I6))</x:f>
        <x:v>2</x:v>
      </x:c>
      <x:c r="K6" s="18" t="n">
        <x:f>J6+E6</x:f>
        <x:v>26.02</x:v>
      </x:c>
      <x:c r="L6" s="18" t="n">
        <x:f>K6</x:f>
        <x:v>26.02</x:v>
      </x:c>
      <x:c r="M6" s="18" t="n">
        <x:f>0</x:f>
        <x:v>0</x:v>
      </x:c>
      <x:c r="N6" s="18" t="n">
        <x:f>MAX(L6,M6)</x:f>
        <x:v>26.02</x:v>
      </x:c>
      <x:c r="O6" s="18" t="n">
        <x:f>Arrivals!I6</x:f>
        <x:v>3.348415957423153</x:v>
      </x:c>
      <x:c r="P6" s="18" t="n">
        <x:f>N6+O6</x:f>
        <x:v>29.368415957423153</x:v>
      </x:c>
      <x:c r="Q6" s="18" t="n">
        <x:f>P6-C6</x:f>
        <x:v>27.368415957423153</x:v>
      </x:c>
      <x:c r="R6" s="18" t="n">
        <x:f>H6-F6</x:f>
        <x:v>0</x:v>
      </x:c>
      <x:c r="S6" s="18" t="n">
        <x:f>J6-H6</x:f>
        <x:v>0</x:v>
      </x:c>
      <x:c r="T6" s="18" t="n">
        <x:f>N6-L6</x:f>
        <x:v>0</x:v>
      </x:c>
      <x:c r="U6" s="18" t="n">
        <x:f>R6+S6+T6</x:f>
        <x:v>0</x:v>
      </x:c>
      <x:c r="V6" s="18" t="str">
        <x:f>IF(MOD(C6-Settings!$B$32,Settings!$B$33)&lt;Settings!$B$30,"Up","Down")</x:f>
        <x:v>Up</x:v>
      </x:c>
      <x:c r="W6" s="18" t="n">
        <x:f>IF(OR(E6&gt;Settings!$B$30,Q6&gt;Settings!$B$37),0,1)</x:f>
        <x:v>1</x:v>
      </x:c>
      <x:c r="X6" s="18" t="n">
        <x:f>IF(AND(W6=1,Q6&lt;=Settings!$B$36),1,0)</x:f>
        <x:v>1</x:v>
      </x:c>
    </x:row>
    <x:row r="7">
      <x:c r="A7" t="n">
        <x:f>Arrivals!A7</x:f>
        <x:v>1</x:v>
      </x:c>
      <x:c r="B7" t="n">
        <x:f>Arrivals!B7</x:f>
        <x:v>2</x:v>
      </x:c>
      <x:c r="C7" s="18" t="n">
        <x:f>Arrivals!F7</x:f>
        <x:v>7</x:v>
      </x:c>
      <x:c r="D7" s="18" t="n">
        <x:f>Arrivals!K7</x:f>
        <x:v>300</x:v>
      </x:c>
      <x:c r="E7" s="18" t="n">
        <x:f>D7*8/ACE_Input!S7+ACE_Input!T7</x:f>
        <x:v>24.02</x:v>
      </x:c>
      <x:c r="F7" s="18" t="n">
        <x:f>C7</x:f>
        <x:v>7</x:v>
      </x:c>
      <x:c r="G7" s="18" t="n">
        <x:f>K6</x:f>
        <x:v>26.02</x:v>
      </x:c>
      <x:c r="H7" s="18" t="n">
        <x:f>MAX(F7,G7)</x:f>
        <x:v>26.02</x:v>
      </x:c>
      <x:c r="I7" s="18" t="n">
        <x:f>MOD(H7-Settings!$B$32,Settings!$B$33)</x:f>
        <x:v>26.02</x:v>
      </x:c>
      <x:c r="J7" s="18" t="n">
        <x:f>IF(I7&lt;Settings!$B$30,IF(Settings!$B$30-I7&gt;=E7,H7,H7+(Settings!$B$30-I7)+Settings!$B$31),H7+(Settings!$B$33-I7))</x:f>
        <x:v>26.02</x:v>
      </x:c>
      <x:c r="K7" s="18" t="n">
        <x:f>J7+E7</x:f>
        <x:v>50.04</x:v>
      </x:c>
      <x:c r="L7" s="18" t="n">
        <x:f>K7</x:f>
        <x:v>50.04</x:v>
      </x:c>
      <x:c r="M7" s="18" t="n">
        <x:f>P6</x:f>
        <x:v>29.368415957423153</x:v>
      </x:c>
      <x:c r="N7" s="18" t="n">
        <x:f>MAX(L7,M7)</x:f>
        <x:v>50.04</x:v>
      </x:c>
      <x:c r="O7" s="18" t="n">
        <x:f>Arrivals!I7</x:f>
        <x:v>0.8826970695282942</x:v>
      </x:c>
      <x:c r="P7" s="18" t="n">
        <x:f>N7+O7</x:f>
        <x:v>50.92269706952829</x:v>
      </x:c>
      <x:c r="Q7" s="18" t="n">
        <x:f>P7-C7</x:f>
        <x:v>43.92269706952829</x:v>
      </x:c>
      <x:c r="R7" s="18" t="n">
        <x:f>H7-F7</x:f>
        <x:v>19.02</x:v>
      </x:c>
      <x:c r="S7" s="18" t="n">
        <x:f>J7-H7</x:f>
        <x:v>0</x:v>
      </x:c>
      <x:c r="T7" s="18" t="n">
        <x:f>N7-L7</x:f>
        <x:v>0</x:v>
      </x:c>
      <x:c r="U7" s="18" t="n">
        <x:f>R7+S7+T7</x:f>
        <x:v>19.02</x:v>
      </x:c>
      <x:c r="V7" s="18" t="str">
        <x:f>IF(MOD(C7-Settings!$B$32,Settings!$B$33)&lt;Settings!$B$30,"Up","Down")</x:f>
        <x:v>Up</x:v>
      </x:c>
      <x:c r="W7" s="18" t="n">
        <x:f>IF(OR(E7&gt;Settings!$B$30,Q7&gt;Settings!$B$37),0,1)</x:f>
        <x:v>1</x:v>
      </x:c>
      <x:c r="X7" s="18" t="n">
        <x:f>IF(AND(W7=1,Q7&lt;=Settings!$B$36),1,0)</x:f>
        <x:v>1</x:v>
      </x:c>
    </x:row>
    <x:row r="8">
      <x:c r="A8" t="n">
        <x:f>Arrivals!A8</x:f>
        <x:v>1</x:v>
      </x:c>
      <x:c r="B8" t="n">
        <x:f>Arrivals!B8</x:f>
        <x:v>3</x:v>
      </x:c>
      <x:c r="C8" s="18" t="n">
        <x:f>Arrivals!F8</x:f>
        <x:v>32</x:v>
      </x:c>
      <x:c r="D8" s="18" t="n">
        <x:f>Arrivals!K8</x:f>
        <x:v>300</x:v>
      </x:c>
      <x:c r="E8" s="18" t="n">
        <x:f>D8*8/ACE_Input!S8+ACE_Input!T8</x:f>
        <x:v>24.02</x:v>
      </x:c>
      <x:c r="F8" s="18" t="n">
        <x:f>C8</x:f>
        <x:v>32</x:v>
      </x:c>
      <x:c r="G8" s="18" t="n">
        <x:f>K7</x:f>
        <x:v>50.04</x:v>
      </x:c>
      <x:c r="H8" s="18" t="n">
        <x:f>MAX(F8,G8)</x:f>
        <x:v>50.04</x:v>
      </x:c>
      <x:c r="I8" s="18" t="n">
        <x:f>MOD(H8-Settings!$B$32,Settings!$B$33)</x:f>
        <x:v>50.04</x:v>
      </x:c>
      <x:c r="J8" s="18" t="n">
        <x:f>IF(I8&lt;Settings!$B$30,IF(Settings!$B$30-I8&gt;=E8,H8,H8+(Settings!$B$30-I8)+Settings!$B$31),H8+(Settings!$B$33-I8))</x:f>
        <x:v>50.04</x:v>
      </x:c>
      <x:c r="K8" s="18" t="n">
        <x:f>J8+E8</x:f>
        <x:v>74.06</x:v>
      </x:c>
      <x:c r="L8" s="18" t="n">
        <x:f>K8</x:f>
        <x:v>74.06</x:v>
      </x:c>
      <x:c r="M8" s="18" t="n">
        <x:f>P7</x:f>
        <x:v>50.92269706952829</x:v>
      </x:c>
      <x:c r="N8" s="18" t="n">
        <x:f>MAX(L8,M8)</x:f>
        <x:v>74.06</x:v>
      </x:c>
      <x:c r="O8" s="18" t="n">
        <x:f>Arrivals!I8</x:f>
        <x:v>0.6877625747381617</x:v>
      </x:c>
      <x:c r="P8" s="18" t="n">
        <x:f>N8+O8</x:f>
        <x:v>74.74776257473816</x:v>
      </x:c>
      <x:c r="Q8" s="18" t="n">
        <x:f>P8-C8</x:f>
        <x:v>42.74776257473816</x:v>
      </x:c>
      <x:c r="R8" s="18" t="n">
        <x:f>H8-F8</x:f>
        <x:v>18.04</x:v>
      </x:c>
      <x:c r="S8" s="18" t="n">
        <x:f>J8-H8</x:f>
        <x:v>0</x:v>
      </x:c>
      <x:c r="T8" s="18" t="n">
        <x:f>N8-L8</x:f>
        <x:v>0</x:v>
      </x:c>
      <x:c r="U8" s="18" t="n">
        <x:f>R8+S8+T8</x:f>
        <x:v>18.04</x:v>
      </x:c>
      <x:c r="V8" s="18" t="str">
        <x:f>IF(MOD(C8-Settings!$B$32,Settings!$B$33)&lt;Settings!$B$30,"Up","Down")</x:f>
        <x:v>Up</x:v>
      </x:c>
      <x:c r="W8" s="18" t="n">
        <x:f>IF(OR(E8&gt;Settings!$B$30,Q8&gt;Settings!$B$37),0,1)</x:f>
        <x:v>1</x:v>
      </x:c>
      <x:c r="X8" s="18" t="n">
        <x:f>IF(AND(W8=1,Q8&lt;=Settings!$B$36),1,0)</x:f>
        <x:v>1</x:v>
      </x:c>
    </x:row>
    <x:row r="9">
      <x:c r="A9" t="n">
        <x:f>Arrivals!A9</x:f>
        <x:v>1</x:v>
      </x:c>
      <x:c r="B9" t="n">
        <x:f>Arrivals!B9</x:f>
        <x:v>4</x:v>
      </x:c>
      <x:c r="C9" s="18" t="n">
        <x:f>Arrivals!F9</x:f>
        <x:v>37</x:v>
      </x:c>
      <x:c r="D9" s="18" t="n">
        <x:f>Arrivals!K9</x:f>
        <x:v>300</x:v>
      </x:c>
      <x:c r="E9" s="18" t="n">
        <x:f>D9*8/ACE_Input!S9+ACE_Input!T9</x:f>
        <x:v>24.02</x:v>
      </x:c>
      <x:c r="F9" s="18" t="n">
        <x:f>C9</x:f>
        <x:v>37</x:v>
      </x:c>
      <x:c r="G9" s="18" t="n">
        <x:f>K8</x:f>
        <x:v>74.06</x:v>
      </x:c>
      <x:c r="H9" s="18" t="n">
        <x:f>MAX(F9,G9)</x:f>
        <x:v>74.06</x:v>
      </x:c>
      <x:c r="I9" s="18" t="n">
        <x:f>MOD(H9-Settings!$B$32,Settings!$B$33)</x:f>
        <x:v>74.06</x:v>
      </x:c>
      <x:c r="J9" s="18" t="n">
        <x:f>IF(I9&lt;Settings!$B$30,IF(Settings!$B$30-I9&gt;=E9,H9,H9+(Settings!$B$30-I9)+Settings!$B$31),H9+(Settings!$B$33-I9))</x:f>
        <x:v>74.06</x:v>
      </x:c>
      <x:c r="K9" s="18" t="n">
        <x:f>J9+E9</x:f>
        <x:v>98.08</x:v>
      </x:c>
      <x:c r="L9" s="18" t="n">
        <x:f>K9</x:f>
        <x:v>98.08</x:v>
      </x:c>
      <x:c r="M9" s="18" t="n">
        <x:f>P8</x:f>
        <x:v>74.74776257473816</x:v>
      </x:c>
      <x:c r="N9" s="18" t="n">
        <x:f>MAX(L9,M9)</x:f>
        <x:v>98.08</x:v>
      </x:c>
      <x:c r="O9" s="18" t="n">
        <x:f>Arrivals!I9</x:f>
        <x:v>0.06472835791782486</x:v>
      </x:c>
      <x:c r="P9" s="18" t="n">
        <x:f>N9+O9</x:f>
        <x:v>98.14472835791783</x:v>
      </x:c>
      <x:c r="Q9" s="18" t="n">
        <x:f>P9-C9</x:f>
        <x:v>61.14472835791783</x:v>
      </x:c>
      <x:c r="R9" s="18" t="n">
        <x:f>H9-F9</x:f>
        <x:v>37.06</x:v>
      </x:c>
      <x:c r="S9" s="18" t="n">
        <x:f>J9-H9</x:f>
        <x:v>0</x:v>
      </x:c>
      <x:c r="T9" s="18" t="n">
        <x:f>N9-L9</x:f>
        <x:v>0</x:v>
      </x:c>
      <x:c r="U9" s="18" t="n">
        <x:f>R9+S9+T9</x:f>
        <x:v>37.06</x:v>
      </x:c>
      <x:c r="V9" s="18" t="str">
        <x:f>IF(MOD(C9-Settings!$B$32,Settings!$B$33)&lt;Settings!$B$30,"Up","Down")</x:f>
        <x:v>Up</x:v>
      </x:c>
      <x:c r="W9" s="18" t="n">
        <x:f>IF(OR(E9&gt;Settings!$B$30,Q9&gt;Settings!$B$37),0,1)</x:f>
        <x:v>1</x:v>
      </x:c>
      <x:c r="X9" s="18" t="n">
        <x:f>IF(AND(W9=1,Q9&lt;=Settings!$B$36),1,0)</x:f>
        <x:v>1</x:v>
      </x:c>
    </x:row>
    <x:row r="10">
      <x:c r="A10" t="n">
        <x:f>Arrivals!A10</x:f>
        <x:v>1</x:v>
      </x:c>
      <x:c r="B10" t="n">
        <x:f>Arrivals!B10</x:f>
        <x:v>5</x:v>
      </x:c>
      <x:c r="C10" s="18" t="n">
        <x:f>Arrivals!F10</x:f>
        <x:v>42</x:v>
      </x:c>
      <x:c r="D10" s="18" t="n">
        <x:f>Arrivals!K10</x:f>
        <x:v>300</x:v>
      </x:c>
      <x:c r="E10" s="18" t="n">
        <x:f>D10*8/ACE_Input!S10+ACE_Input!T10</x:f>
        <x:v>24.02</x:v>
      </x:c>
      <x:c r="F10" s="18" t="n">
        <x:f>C10</x:f>
        <x:v>42</x:v>
      </x:c>
      <x:c r="G10" s="18" t="n">
        <x:f>K9</x:f>
        <x:v>98.08</x:v>
      </x:c>
      <x:c r="H10" s="18" t="n">
        <x:f>MAX(F10,G10)</x:f>
        <x:v>98.08</x:v>
      </x:c>
      <x:c r="I10" s="18" t="n">
        <x:f>MOD(H10-Settings!$B$32,Settings!$B$33)</x:f>
        <x:v>98.08</x:v>
      </x:c>
      <x:c r="J10" s="18" t="n">
        <x:f>IF(I10&lt;Settings!$B$30,IF(Settings!$B$30-I10&gt;=E10,H10,H10+(Settings!$B$30-I10)+Settings!$B$31),H10+(Settings!$B$33-I10))</x:f>
        <x:v>98.08</x:v>
      </x:c>
      <x:c r="K10" s="18" t="n">
        <x:f>J10+E10</x:f>
        <x:v>122.1</x:v>
      </x:c>
      <x:c r="L10" s="18" t="n">
        <x:f>K10</x:f>
        <x:v>122.1</x:v>
      </x:c>
      <x:c r="M10" s="18" t="n">
        <x:f>P9</x:f>
        <x:v>98.14472835791783</x:v>
      </x:c>
      <x:c r="N10" s="18" t="n">
        <x:f>MAX(L10,M10)</x:f>
        <x:v>122.1</x:v>
      </x:c>
      <x:c r="O10" s="18" t="n">
        <x:f>Arrivals!I10</x:f>
        <x:v>6.123599894104392</x:v>
      </x:c>
      <x:c r="P10" s="18" t="n">
        <x:f>N10+O10</x:f>
        <x:v>128.22359989410438</x:v>
      </x:c>
      <x:c r="Q10" s="18" t="n">
        <x:f>P10-C10</x:f>
        <x:v>86.22359989410438</x:v>
      </x:c>
      <x:c r="R10" s="18" t="n">
        <x:f>H10-F10</x:f>
        <x:v>56.08</x:v>
      </x:c>
      <x:c r="S10" s="18" t="n">
        <x:f>J10-H10</x:f>
        <x:v>0</x:v>
      </x:c>
      <x:c r="T10" s="18" t="n">
        <x:f>N10-L10</x:f>
        <x:v>0</x:v>
      </x:c>
      <x:c r="U10" s="18" t="n">
        <x:f>R10+S10+T10</x:f>
        <x:v>56.08</x:v>
      </x:c>
      <x:c r="V10" s="18" t="str">
        <x:f>IF(MOD(C10-Settings!$B$32,Settings!$B$33)&lt;Settings!$B$30,"Up","Down")</x:f>
        <x:v>Up</x:v>
      </x:c>
      <x:c r="W10" s="18" t="n">
        <x:f>IF(OR(E10&gt;Settings!$B$30,Q10&gt;Settings!$B$37),0,1)</x:f>
        <x:v>1</x:v>
      </x:c>
      <x:c r="X10" s="18" t="n">
        <x:f>IF(AND(W10=1,Q10&lt;=Settings!$B$36),1,0)</x:f>
        <x:v>1</x:v>
      </x:c>
    </x:row>
    <x:row r="11">
      <x:c r="A11" t="n">
        <x:f>Arrivals!A11</x:f>
        <x:v>1</x:v>
      </x:c>
      <x:c r="B11" t="n">
        <x:f>Arrivals!B11</x:f>
        <x:v>6</x:v>
      </x:c>
      <x:c r="C11" s="18" t="n">
        <x:f>Arrivals!F11</x:f>
        <x:v>47</x:v>
      </x:c>
      <x:c r="D11" s="18" t="n">
        <x:f>Arrivals!K11</x:f>
        <x:v>300</x:v>
      </x:c>
      <x:c r="E11" s="18" t="n">
        <x:f>D11*8/ACE_Input!S11+ACE_Input!T11</x:f>
        <x:v>24.02</x:v>
      </x:c>
      <x:c r="F11" s="18" t="n">
        <x:f>C11</x:f>
        <x:v>47</x:v>
      </x:c>
      <x:c r="G11" s="18" t="n">
        <x:f>K10</x:f>
        <x:v>122.1</x:v>
      </x:c>
      <x:c r="H11" s="18" t="n">
        <x:f>MAX(F11,G11)</x:f>
        <x:v>122.1</x:v>
      </x:c>
      <x:c r="I11" s="18" t="n">
        <x:f>MOD(H11-Settings!$B$32,Settings!$B$33)</x:f>
        <x:v>122.1</x:v>
      </x:c>
      <x:c r="J11" s="18" t="n">
        <x:f>IF(I11&lt;Settings!$B$30,IF(Settings!$B$30-I11&gt;=E11,H11,H11+(Settings!$B$30-I11)+Settings!$B$31),H11+(Settings!$B$33-I11))</x:f>
        <x:v>122.1</x:v>
      </x:c>
      <x:c r="K11" s="18" t="n">
        <x:f>J11+E11</x:f>
        <x:v>146.12</x:v>
      </x:c>
      <x:c r="L11" s="18" t="n">
        <x:f>K11</x:f>
        <x:v>146.12</x:v>
      </x:c>
      <x:c r="M11" s="18" t="n">
        <x:f>P10</x:f>
        <x:v>128.22359989410438</x:v>
      </x:c>
      <x:c r="N11" s="18" t="n">
        <x:f>MAX(L11,M11)</x:f>
        <x:v>146.12</x:v>
      </x:c>
      <x:c r="O11" s="18" t="n">
        <x:f>Arrivals!I11</x:f>
        <x:v>12.762431004901574</x:v>
      </x:c>
      <x:c r="P11" s="18" t="n">
        <x:f>N11+O11</x:f>
        <x:v>158.88243100490158</x:v>
      </x:c>
      <x:c r="Q11" s="18" t="n">
        <x:f>P11-C11</x:f>
        <x:v>111.88243100490158</x:v>
      </x:c>
      <x:c r="R11" s="18" t="n">
        <x:f>H11-F11</x:f>
        <x:v>75.1</x:v>
      </x:c>
      <x:c r="S11" s="18" t="n">
        <x:f>J11-H11</x:f>
        <x:v>0</x:v>
      </x:c>
      <x:c r="T11" s="18" t="n">
        <x:f>N11-L11</x:f>
        <x:v>0</x:v>
      </x:c>
      <x:c r="U11" s="18" t="n">
        <x:f>R11+S11+T11</x:f>
        <x:v>75.1</x:v>
      </x:c>
      <x:c r="V11" s="18" t="str">
        <x:f>IF(MOD(C11-Settings!$B$32,Settings!$B$33)&lt;Settings!$B$30,"Up","Down")</x:f>
        <x:v>Up</x:v>
      </x:c>
      <x:c r="W11" s="18" t="n">
        <x:f>IF(OR(E11&gt;Settings!$B$30,Q11&gt;Settings!$B$37),0,1)</x:f>
        <x:v>1</x:v>
      </x:c>
      <x:c r="X11" s="18" t="n">
        <x:f>IF(AND(W11=1,Q11&lt;=Settings!$B$36),1,0)</x:f>
        <x:v>1</x:v>
      </x:c>
    </x:row>
    <x:row r="12">
      <x:c r="A12" t="n">
        <x:f>Arrivals!A12</x:f>
        <x:v>1</x:v>
      </x:c>
      <x:c r="B12" t="n">
        <x:f>Arrivals!B12</x:f>
        <x:v>7</x:v>
      </x:c>
      <x:c r="C12" s="18" t="n">
        <x:f>Arrivals!F12</x:f>
        <x:v>52</x:v>
      </x:c>
      <x:c r="D12" s="18" t="n">
        <x:f>Arrivals!K12</x:f>
        <x:v>300</x:v>
      </x:c>
      <x:c r="E12" s="18" t="n">
        <x:f>D12*8/ACE_Input!S12+ACE_Input!T12</x:f>
        <x:v>24.02</x:v>
      </x:c>
      <x:c r="F12" s="18" t="n">
        <x:f>C12</x:f>
        <x:v>52</x:v>
      </x:c>
      <x:c r="G12" s="18" t="n">
        <x:f>K11</x:f>
        <x:v>146.12</x:v>
      </x:c>
      <x:c r="H12" s="18" t="n">
        <x:f>MAX(F12,G12)</x:f>
        <x:v>146.12</x:v>
      </x:c>
      <x:c r="I12" s="18" t="n">
        <x:f>MOD(H12-Settings!$B$32,Settings!$B$33)</x:f>
        <x:v>146.12</x:v>
      </x:c>
      <x:c r="J12" s="18" t="n">
        <x:f>IF(I12&lt;Settings!$B$30,IF(Settings!$B$30-I12&gt;=E12,H12,H12+(Settings!$B$30-I12)+Settings!$B$31),H12+(Settings!$B$33-I12))</x:f>
        <x:v>146.12</x:v>
      </x:c>
      <x:c r="K12" s="18" t="n">
        <x:f>J12+E12</x:f>
        <x:v>170.14000000000001</x:v>
      </x:c>
      <x:c r="L12" s="18" t="n">
        <x:f>K12</x:f>
        <x:v>170.14000000000001</x:v>
      </x:c>
      <x:c r="M12" s="18" t="n">
        <x:f>P11</x:f>
        <x:v>158.88243100490158</x:v>
      </x:c>
      <x:c r="N12" s="18" t="n">
        <x:f>MAX(L12,M12)</x:f>
        <x:v>170.14000000000001</x:v>
      </x:c>
      <x:c r="O12" s="18" t="n">
        <x:f>Arrivals!I12</x:f>
        <x:v>2.3536094862160417</x:v>
      </x:c>
      <x:c r="P12" s="18" t="n">
        <x:f>N12+O12</x:f>
        <x:v>172.49360948621606</x:v>
      </x:c>
      <x:c r="Q12" s="18" t="n">
        <x:f>P12-C12</x:f>
        <x:v>120.49360948621606</x:v>
      </x:c>
      <x:c r="R12" s="18" t="n">
        <x:f>H12-F12</x:f>
        <x:v>94.12</x:v>
      </x:c>
      <x:c r="S12" s="18" t="n">
        <x:f>J12-H12</x:f>
        <x:v>0</x:v>
      </x:c>
      <x:c r="T12" s="18" t="n">
        <x:f>N12-L12</x:f>
        <x:v>0</x:v>
      </x:c>
      <x:c r="U12" s="18" t="n">
        <x:f>R12+S12+T12</x:f>
        <x:v>94.12</x:v>
      </x:c>
      <x:c r="V12" s="18" t="str">
        <x:f>IF(MOD(C12-Settings!$B$32,Settings!$B$33)&lt;Settings!$B$30,"Up","Down")</x:f>
        <x:v>Up</x:v>
      </x:c>
      <x:c r="W12" s="18" t="n">
        <x:f>IF(OR(E12&gt;Settings!$B$30,Q12&gt;Settings!$B$37),0,1)</x:f>
        <x:v>1</x:v>
      </x:c>
      <x:c r="X12" s="18" t="n">
        <x:f>IF(AND(W12=1,Q12&lt;=Settings!$B$36),1,0)</x:f>
        <x:v>0</x:v>
      </x:c>
    </x:row>
    <x:row r="13">
      <x:c r="A13" t="n">
        <x:f>Arrivals!A13</x:f>
        <x:v>1</x:v>
      </x:c>
      <x:c r="B13" t="n">
        <x:f>Arrivals!B13</x:f>
        <x:v>8</x:v>
      </x:c>
      <x:c r="C13" s="18" t="n">
        <x:f>Arrivals!F13</x:f>
        <x:v>57</x:v>
      </x:c>
      <x:c r="D13" s="18" t="n">
        <x:f>Arrivals!K13</x:f>
        <x:v>300</x:v>
      </x:c>
      <x:c r="E13" s="18" t="n">
        <x:f>D13*8/ACE_Input!S13+ACE_Input!T13</x:f>
        <x:v>24.02</x:v>
      </x:c>
      <x:c r="F13" s="18" t="n">
        <x:f>C13</x:f>
        <x:v>57</x:v>
      </x:c>
      <x:c r="G13" s="18" t="n">
        <x:f>K12</x:f>
        <x:v>170.14000000000001</x:v>
      </x:c>
      <x:c r="H13" s="18" t="n">
        <x:f>MAX(F13,G13)</x:f>
        <x:v>170.14000000000001</x:v>
      </x:c>
      <x:c r="I13" s="18" t="n">
        <x:f>MOD(H13-Settings!$B$32,Settings!$B$33)</x:f>
        <x:v>170.14000000000001</x:v>
      </x:c>
      <x:c r="J13" s="18" t="n">
        <x:f>IF(I13&lt;Settings!$B$30,IF(Settings!$B$30-I13&gt;=E13,H13,H13+(Settings!$B$30-I13)+Settings!$B$31),H13+(Settings!$B$33-I13))</x:f>
        <x:v>170.14000000000001</x:v>
      </x:c>
      <x:c r="K13" s="18" t="n">
        <x:f>J13+E13</x:f>
        <x:v>194.16000000000003</x:v>
      </x:c>
      <x:c r="L13" s="18" t="n">
        <x:f>K13</x:f>
        <x:v>194.16000000000003</x:v>
      </x:c>
      <x:c r="M13" s="18" t="n">
        <x:f>P12</x:f>
        <x:v>172.49360948621606</x:v>
      </x:c>
      <x:c r="N13" s="18" t="n">
        <x:f>MAX(L13,M13)</x:f>
        <x:v>194.16000000000003</x:v>
      </x:c>
      <x:c r="O13" s="18" t="n">
        <x:f>Arrivals!I13</x:f>
        <x:v>2.977746133314132</x:v>
      </x:c>
      <x:c r="P13" s="18" t="n">
        <x:f>N13+O13</x:f>
        <x:v>197.13774613331415</x:v>
      </x:c>
      <x:c r="Q13" s="18" t="n">
        <x:f>P13-C13</x:f>
        <x:v>140.13774613331415</x:v>
      </x:c>
      <x:c r="R13" s="18" t="n">
        <x:f>H13-F13</x:f>
        <x:v>113.14000000000001</x:v>
      </x:c>
      <x:c r="S13" s="18" t="n">
        <x:f>J13-H13</x:f>
        <x:v>0</x:v>
      </x:c>
      <x:c r="T13" s="18" t="n">
        <x:f>N13-L13</x:f>
        <x:v>0</x:v>
      </x:c>
      <x:c r="U13" s="18" t="n">
        <x:f>R13+S13+T13</x:f>
        <x:v>113.14000000000001</x:v>
      </x:c>
      <x:c r="V13" s="18" t="str">
        <x:f>IF(MOD(C13-Settings!$B$32,Settings!$B$33)&lt;Settings!$B$30,"Up","Down")</x:f>
        <x:v>Up</x:v>
      </x:c>
      <x:c r="W13" s="18" t="n">
        <x:f>IF(OR(E13&gt;Settings!$B$30,Q13&gt;Settings!$B$37),0,1)</x:f>
        <x:v>1</x:v>
      </x:c>
      <x:c r="X13" s="18" t="n">
        <x:f>IF(AND(W13=1,Q13&lt;=Settings!$B$36),1,0)</x:f>
        <x:v>0</x:v>
      </x:c>
    </x:row>
    <x:row r="14">
      <x:c r="A14" t="n">
        <x:f>Arrivals!A14</x:f>
        <x:v>1</x:v>
      </x:c>
      <x:c r="B14" t="n">
        <x:f>Arrivals!B14</x:f>
        <x:v>9</x:v>
      </x:c>
      <x:c r="C14" s="18" t="n">
        <x:f>Arrivals!F14</x:f>
        <x:v>172</x:v>
      </x:c>
      <x:c r="D14" s="18" t="n">
        <x:f>Arrivals!K14</x:f>
        <x:v>300</x:v>
      </x:c>
      <x:c r="E14" s="18" t="n">
        <x:f>D14*8/ACE_Input!S14+ACE_Input!T14</x:f>
        <x:v>24.02</x:v>
      </x:c>
      <x:c r="F14" s="18" t="n">
        <x:f>C14</x:f>
        <x:v>172</x:v>
      </x:c>
      <x:c r="G14" s="18" t="n">
        <x:f>K13</x:f>
        <x:v>194.16000000000003</x:v>
      </x:c>
      <x:c r="H14" s="18" t="n">
        <x:f>MAX(F14,G14)</x:f>
        <x:v>194.16000000000003</x:v>
      </x:c>
      <x:c r="I14" s="18" t="n">
        <x:f>MOD(H14-Settings!$B$32,Settings!$B$33)</x:f>
        <x:v>194.16000000000003</x:v>
      </x:c>
      <x:c r="J14" s="18" t="n">
        <x:f>IF(I14&lt;Settings!$B$30,IF(Settings!$B$30-I14&gt;=E14,H14,H14+(Settings!$B$30-I14)+Settings!$B$31),H14+(Settings!$B$33-I14))</x:f>
        <x:v>194.16000000000003</x:v>
      </x:c>
      <x:c r="K14" s="18" t="n">
        <x:f>J14+E14</x:f>
        <x:v>218.18000000000004</x:v>
      </x:c>
      <x:c r="L14" s="18" t="n">
        <x:f>K14</x:f>
        <x:v>218.18000000000004</x:v>
      </x:c>
      <x:c r="M14" s="18" t="n">
        <x:f>P13</x:f>
        <x:v>197.13774613331415</x:v>
      </x:c>
      <x:c r="N14" s="18" t="n">
        <x:f>MAX(L14,M14)</x:f>
        <x:v>218.18000000000004</x:v>
      </x:c>
      <x:c r="O14" s="18" t="n">
        <x:f>Arrivals!I14</x:f>
        <x:v>4.1260512171431625</x:v>
      </x:c>
      <x:c r="P14" s="18" t="n">
        <x:f>N14+O14</x:f>
        <x:v>222.3060512171432</x:v>
      </x:c>
      <x:c r="Q14" s="18" t="n">
        <x:f>P14-C14</x:f>
        <x:v>50.30605121714319</x:v>
      </x:c>
      <x:c r="R14" s="18" t="n">
        <x:f>H14-F14</x:f>
        <x:v>22.160000000000025</x:v>
      </x:c>
      <x:c r="S14" s="18" t="n">
        <x:f>J14-H14</x:f>
        <x:v>0</x:v>
      </x:c>
      <x:c r="T14" s="18" t="n">
        <x:f>N14-L14</x:f>
        <x:v>0</x:v>
      </x:c>
      <x:c r="U14" s="18" t="n">
        <x:f>R14+S14+T14</x:f>
        <x:v>22.160000000000025</x:v>
      </x:c>
      <x:c r="V14" s="18" t="str">
        <x:f>IF(MOD(C14-Settings!$B$32,Settings!$B$33)&lt;Settings!$B$30,"Up","Down")</x:f>
        <x:v>Up</x:v>
      </x:c>
      <x:c r="W14" s="18" t="n">
        <x:f>IF(OR(E14&gt;Settings!$B$30,Q14&gt;Settings!$B$37),0,1)</x:f>
        <x:v>1</x:v>
      </x:c>
      <x:c r="X14" s="18" t="n">
        <x:f>IF(AND(W14=1,Q14&lt;=Settings!$B$36),1,0)</x:f>
        <x:v>1</x:v>
      </x:c>
    </x:row>
    <x:row r="15">
      <x:c r="A15" t="n">
        <x:f>Arrivals!A15</x:f>
        <x:v>1</x:v>
      </x:c>
      <x:c r="B15" t="n">
        <x:f>Arrivals!B15</x:f>
        <x:v>10</x:v>
      </x:c>
      <x:c r="C15" s="18" t="n">
        <x:f>Arrivals!F15</x:f>
        <x:v>177</x:v>
      </x:c>
      <x:c r="D15" s="18" t="n">
        <x:f>Arrivals!K15</x:f>
        <x:v>300</x:v>
      </x:c>
      <x:c r="E15" s="18" t="n">
        <x:f>D15*8/ACE_Input!S15+ACE_Input!T15</x:f>
        <x:v>24.02</x:v>
      </x:c>
      <x:c r="F15" s="18" t="n">
        <x:f>C15</x:f>
        <x:v>177</x:v>
      </x:c>
      <x:c r="G15" s="18" t="n">
        <x:f>K14</x:f>
        <x:v>218.18000000000004</x:v>
      </x:c>
      <x:c r="H15" s="18" t="n">
        <x:f>MAX(F15,G15)</x:f>
        <x:v>218.18000000000004</x:v>
      </x:c>
      <x:c r="I15" s="18" t="n">
        <x:f>MOD(H15-Settings!$B$32,Settings!$B$33)</x:f>
        <x:v>218.18000000000004</x:v>
      </x:c>
      <x:c r="J15" s="18" t="n">
        <x:f>IF(I15&lt;Settings!$B$30,IF(Settings!$B$30-I15&gt;=E15,H15,H15+(Settings!$B$30-I15)+Settings!$B$31),H15+(Settings!$B$33-I15))</x:f>
        <x:v>218.18000000000004</x:v>
      </x:c>
      <x:c r="K15" s="18" t="n">
        <x:f>J15+E15</x:f>
        <x:v>242.20000000000005</x:v>
      </x:c>
      <x:c r="L15" s="18" t="n">
        <x:f>K15</x:f>
        <x:v>242.20000000000005</x:v>
      </x:c>
      <x:c r="M15" s="18" t="n">
        <x:f>P14</x:f>
        <x:v>222.3060512171432</x:v>
      </x:c>
      <x:c r="N15" s="18" t="n">
        <x:f>MAX(L15,M15)</x:f>
        <x:v>242.20000000000005</x:v>
      </x:c>
      <x:c r="O15" s="18" t="n">
        <x:f>Arrivals!I15</x:f>
        <x:v>7.704922675504863</x:v>
      </x:c>
      <x:c r="P15" s="18" t="n">
        <x:f>N15+O15</x:f>
        <x:v>249.9049226755049</x:v>
      </x:c>
      <x:c r="Q15" s="18" t="n">
        <x:f>P15-C15</x:f>
        <x:v>72.9049226755049</x:v>
      </x:c>
      <x:c r="R15" s="18" t="n">
        <x:f>H15-F15</x:f>
        <x:v>41.180000000000035</x:v>
      </x:c>
      <x:c r="S15" s="18" t="n">
        <x:f>J15-H15</x:f>
        <x:v>0</x:v>
      </x:c>
      <x:c r="T15" s="18" t="n">
        <x:f>N15-L15</x:f>
        <x:v>0</x:v>
      </x:c>
      <x:c r="U15" s="18" t="n">
        <x:f>R15+S15+T15</x:f>
        <x:v>41.180000000000035</x:v>
      </x:c>
      <x:c r="V15" s="18" t="str">
        <x:f>IF(MOD(C15-Settings!$B$32,Settings!$B$33)&lt;Settings!$B$30,"Up","Down")</x:f>
        <x:v>Up</x:v>
      </x:c>
      <x:c r="W15" s="18" t="n">
        <x:f>IF(OR(E15&gt;Settings!$B$30,Q15&gt;Settings!$B$37),0,1)</x:f>
        <x:v>1</x:v>
      </x:c>
      <x:c r="X15" s="18" t="n">
        <x:f>IF(AND(W15=1,Q15&lt;=Settings!$B$36),1,0)</x:f>
        <x:v>1</x:v>
      </x:c>
    </x:row>
    <x:row r="16">
      <x:c r="A16" t="n">
        <x:f>Arrivals!A16</x:f>
        <x:v>1</x:v>
      </x:c>
      <x:c r="B16" t="n">
        <x:f>Arrivals!B16</x:f>
        <x:v>11</x:v>
      </x:c>
      <x:c r="C16" s="18" t="n">
        <x:f>Arrivals!F16</x:f>
        <x:v>182</x:v>
      </x:c>
      <x:c r="D16" s="18" t="n">
        <x:f>Arrivals!K16</x:f>
        <x:v>300</x:v>
      </x:c>
      <x:c r="E16" s="18" t="n">
        <x:f>D16*8/ACE_Input!S16+ACE_Input!T16</x:f>
        <x:v>24.02</x:v>
      </x:c>
      <x:c r="F16" s="18" t="n">
        <x:f>C16</x:f>
        <x:v>182</x:v>
      </x:c>
      <x:c r="G16" s="18" t="n">
        <x:f>K15</x:f>
        <x:v>242.20000000000005</x:v>
      </x:c>
      <x:c r="H16" s="18" t="n">
        <x:f>MAX(F16,G16)</x:f>
        <x:v>242.20000000000005</x:v>
      </x:c>
      <x:c r="I16" s="18" t="n">
        <x:f>MOD(H16-Settings!$B$32,Settings!$B$33)</x:f>
        <x:v>242.20000000000005</x:v>
      </x:c>
      <x:c r="J16" s="18" t="n">
        <x:f>IF(I16&lt;Settings!$B$30,IF(Settings!$B$30-I16&gt;=E16,H16,H16+(Settings!$B$30-I16)+Settings!$B$31),H16+(Settings!$B$33-I16))</x:f>
        <x:v>242.20000000000005</x:v>
      </x:c>
      <x:c r="K16" s="18" t="n">
        <x:f>J16+E16</x:f>
        <x:v>266.22</x:v>
      </x:c>
      <x:c r="L16" s="18" t="n">
        <x:f>K16</x:f>
        <x:v>266.22</x:v>
      </x:c>
      <x:c r="M16" s="18" t="n">
        <x:f>P15</x:f>
        <x:v>249.9049226755049</x:v>
      </x:c>
      <x:c r="N16" s="18" t="n">
        <x:f>MAX(L16,M16)</x:f>
        <x:v>266.22</x:v>
      </x:c>
      <x:c r="O16" s="18" t="n">
        <x:f>Arrivals!I16</x:f>
        <x:v>1.3227546028914492</x:v>
      </x:c>
      <x:c r="P16" s="18" t="n">
        <x:f>N16+O16</x:f>
        <x:v>267.5427546028915</x:v>
      </x:c>
      <x:c r="Q16" s="18" t="n">
        <x:f>P16-C16</x:f>
        <x:v>85.54275460289148</x:v>
      </x:c>
      <x:c r="R16" s="18" t="n">
        <x:f>H16-F16</x:f>
        <x:v>60.200000000000045</x:v>
      </x:c>
      <x:c r="S16" s="18" t="n">
        <x:f>J16-H16</x:f>
        <x:v>0</x:v>
      </x:c>
      <x:c r="T16" s="18" t="n">
        <x:f>N16-L16</x:f>
        <x:v>0</x:v>
      </x:c>
      <x:c r="U16" s="18" t="n">
        <x:f>R16+S16+T16</x:f>
        <x:v>60.200000000000045</x:v>
      </x:c>
      <x:c r="V16" s="18" t="str">
        <x:f>IF(MOD(C16-Settings!$B$32,Settings!$B$33)&lt;Settings!$B$30,"Up","Down")</x:f>
        <x:v>Up</x:v>
      </x:c>
      <x:c r="W16" s="18" t="n">
        <x:f>IF(OR(E16&gt;Settings!$B$30,Q16&gt;Settings!$B$37),0,1)</x:f>
        <x:v>1</x:v>
      </x:c>
      <x:c r="X16" s="18" t="n">
        <x:f>IF(AND(W16=1,Q16&lt;=Settings!$B$36),1,0)</x:f>
        <x:v>1</x:v>
      </x:c>
    </x:row>
    <x:row r="17">
      <x:c r="A17" t="n">
        <x:f>Arrivals!A17</x:f>
        <x:v>1</x:v>
      </x:c>
      <x:c r="B17" t="n">
        <x:f>Arrivals!B17</x:f>
        <x:v>12</x:v>
      </x:c>
      <x:c r="C17" s="18" t="n">
        <x:f>Arrivals!F17</x:f>
        <x:v>187</x:v>
      </x:c>
      <x:c r="D17" s="18" t="n">
        <x:f>Arrivals!K17</x:f>
        <x:v>300</x:v>
      </x:c>
      <x:c r="E17" s="18" t="n">
        <x:f>D17*8/ACE_Input!S17+ACE_Input!T17</x:f>
        <x:v>24.02</x:v>
      </x:c>
      <x:c r="F17" s="18" t="n">
        <x:f>C17</x:f>
        <x:v>187</x:v>
      </x:c>
      <x:c r="G17" s="18" t="n">
        <x:f>K16</x:f>
        <x:v>266.22</x:v>
      </x:c>
      <x:c r="H17" s="18" t="n">
        <x:f>MAX(F17,G17)</x:f>
        <x:v>266.22</x:v>
      </x:c>
      <x:c r="I17" s="18" t="n">
        <x:f>MOD(H17-Settings!$B$32,Settings!$B$33)</x:f>
        <x:v>266.22</x:v>
      </x:c>
      <x:c r="J17" s="18" t="n">
        <x:f>IF(I17&lt;Settings!$B$30,IF(Settings!$B$30-I17&gt;=E17,H17,H17+(Settings!$B$30-I17)+Settings!$B$31),H17+(Settings!$B$33-I17))</x:f>
        <x:v>266.22</x:v>
      </x:c>
      <x:c r="K17" s="18" t="n">
        <x:f>J17+E17</x:f>
        <x:v>290.24</x:v>
      </x:c>
      <x:c r="L17" s="18" t="n">
        <x:f>K17</x:f>
        <x:v>290.24</x:v>
      </x:c>
      <x:c r="M17" s="18" t="n">
        <x:f>P16</x:f>
        <x:v>267.5427546028915</x:v>
      </x:c>
      <x:c r="N17" s="18" t="n">
        <x:f>MAX(L17,M17)</x:f>
        <x:v>290.24</x:v>
      </x:c>
      <x:c r="O17" s="18" t="n">
        <x:f>Arrivals!I17</x:f>
        <x:v>1.8283864409504715</x:v>
      </x:c>
      <x:c r="P17" s="18" t="n">
        <x:f>N17+O17</x:f>
        <x:v>292.06838644095046</x:v>
      </x:c>
      <x:c r="Q17" s="18" t="n">
        <x:f>P17-C17</x:f>
        <x:v>105.06838644095046</x:v>
      </x:c>
      <x:c r="R17" s="18" t="n">
        <x:f>H17-F17</x:f>
        <x:v>79.22000000000003</x:v>
      </x:c>
      <x:c r="S17" s="18" t="n">
        <x:f>J17-H17</x:f>
        <x:v>0</x:v>
      </x:c>
      <x:c r="T17" s="18" t="n">
        <x:f>N17-L17</x:f>
        <x:v>0</x:v>
      </x:c>
      <x:c r="U17" s="18" t="n">
        <x:f>R17+S17+T17</x:f>
        <x:v>79.22000000000003</x:v>
      </x:c>
      <x:c r="V17" s="18" t="str">
        <x:f>IF(MOD(C17-Settings!$B$32,Settings!$B$33)&lt;Settings!$B$30,"Up","Down")</x:f>
        <x:v>Up</x:v>
      </x:c>
      <x:c r="W17" s="18" t="n">
        <x:f>IF(OR(E17&gt;Settings!$B$30,Q17&gt;Settings!$B$37),0,1)</x:f>
        <x:v>1</x:v>
      </x:c>
      <x:c r="X17" s="18" t="n">
        <x:f>IF(AND(W17=1,Q17&lt;=Settings!$B$36),1,0)</x:f>
        <x:v>1</x:v>
      </x:c>
    </x:row>
    <x:row r="18">
      <x:c r="A18" t="n">
        <x:f>Arrivals!A18</x:f>
        <x:v>1</x:v>
      </x:c>
      <x:c r="B18" t="n">
        <x:f>Arrivals!B18</x:f>
        <x:v>13</x:v>
      </x:c>
      <x:c r="C18" s="18" t="n">
        <x:f>Arrivals!F18</x:f>
        <x:v>192</x:v>
      </x:c>
      <x:c r="D18" s="18" t="n">
        <x:f>Arrivals!K18</x:f>
        <x:v>300</x:v>
      </x:c>
      <x:c r="E18" s="18" t="n">
        <x:f>D18*8/ACE_Input!S18+ACE_Input!T18</x:f>
        <x:v>24.02</x:v>
      </x:c>
      <x:c r="F18" s="18" t="n">
        <x:f>C18</x:f>
        <x:v>192</x:v>
      </x:c>
      <x:c r="G18" s="18" t="n">
        <x:f>K17</x:f>
        <x:v>290.24</x:v>
      </x:c>
      <x:c r="H18" s="18" t="n">
        <x:f>MAX(F18,G18)</x:f>
        <x:v>290.24</x:v>
      </x:c>
      <x:c r="I18" s="18" t="n">
        <x:f>MOD(H18-Settings!$B$32,Settings!$B$33)</x:f>
        <x:v>290.24</x:v>
      </x:c>
      <x:c r="J18" s="18" t="n">
        <x:f>IF(I18&lt;Settings!$B$30,IF(Settings!$B$30-I18&gt;=E18,H18,H18+(Settings!$B$30-I18)+Settings!$B$31),H18+(Settings!$B$33-I18))</x:f>
        <x:v>290.24</x:v>
      </x:c>
      <x:c r="K18" s="18" t="n">
        <x:f>J18+E18</x:f>
        <x:v>314.26</x:v>
      </x:c>
      <x:c r="L18" s="18" t="n">
        <x:f>K18</x:f>
        <x:v>314.26</x:v>
      </x:c>
      <x:c r="M18" s="18" t="n">
        <x:f>P17</x:f>
        <x:v>292.06838644095046</x:v>
      </x:c>
      <x:c r="N18" s="18" t="n">
        <x:f>MAX(L18,M18)</x:f>
        <x:v>314.26</x:v>
      </x:c>
      <x:c r="O18" s="18" t="n">
        <x:f>Arrivals!I18</x:f>
        <x:v>0.7265082376197115</x:v>
      </x:c>
      <x:c r="P18" s="18" t="n">
        <x:f>N18+O18</x:f>
        <x:v>314.9865082376197</x:v>
      </x:c>
      <x:c r="Q18" s="18" t="n">
        <x:f>P18-C18</x:f>
        <x:v>122.98650823761972</x:v>
      </x:c>
      <x:c r="R18" s="18" t="n">
        <x:f>H18-F18</x:f>
        <x:v>98.24000000000001</x:v>
      </x:c>
      <x:c r="S18" s="18" t="n">
        <x:f>J18-H18</x:f>
        <x:v>0</x:v>
      </x:c>
      <x:c r="T18" s="18" t="n">
        <x:f>N18-L18</x:f>
        <x:v>0</x:v>
      </x:c>
      <x:c r="U18" s="18" t="n">
        <x:f>R18+S18+T18</x:f>
        <x:v>98.24000000000001</x:v>
      </x:c>
      <x:c r="V18" s="18" t="str">
        <x:f>IF(MOD(C18-Settings!$B$32,Settings!$B$33)&lt;Settings!$B$30,"Up","Down")</x:f>
        <x:v>Up</x:v>
      </x:c>
      <x:c r="W18" s="18" t="n">
        <x:f>IF(OR(E18&gt;Settings!$B$30,Q18&gt;Settings!$B$37),0,1)</x:f>
        <x:v>1</x:v>
      </x:c>
      <x:c r="X18" s="18" t="n">
        <x:f>IF(AND(W18=1,Q18&lt;=Settings!$B$36),1,0)</x:f>
        <x:v>0</x:v>
      </x:c>
    </x:row>
    <x:row r="19">
      <x:c r="A19" t="n">
        <x:f>Arrivals!A19</x:f>
        <x:v>1</x:v>
      </x:c>
      <x:c r="B19" t="n">
        <x:f>Arrivals!B19</x:f>
        <x:v>14</x:v>
      </x:c>
      <x:c r="C19" s="18" t="n">
        <x:f>Arrivals!F19</x:f>
        <x:v>197</x:v>
      </x:c>
      <x:c r="D19" s="18" t="n">
        <x:f>Arrivals!K19</x:f>
        <x:v>300</x:v>
      </x:c>
      <x:c r="E19" s="18" t="n">
        <x:f>D19*8/ACE_Input!S19+ACE_Input!T19</x:f>
        <x:v>24.02</x:v>
      </x:c>
      <x:c r="F19" s="18" t="n">
        <x:f>C19</x:f>
        <x:v>197</x:v>
      </x:c>
      <x:c r="G19" s="18" t="n">
        <x:f>K18</x:f>
        <x:v>314.26</x:v>
      </x:c>
      <x:c r="H19" s="18" t="n">
        <x:f>MAX(F19,G19)</x:f>
        <x:v>314.26</x:v>
      </x:c>
      <x:c r="I19" s="18" t="n">
        <x:f>MOD(H19-Settings!$B$32,Settings!$B$33)</x:f>
        <x:v>314.26</x:v>
      </x:c>
      <x:c r="J19" s="18" t="n">
        <x:f>IF(I19&lt;Settings!$B$30,IF(Settings!$B$30-I19&gt;=E19,H19,H19+(Settings!$B$30-I19)+Settings!$B$31),H19+(Settings!$B$33-I19))</x:f>
        <x:v>314.26</x:v>
      </x:c>
      <x:c r="K19" s="18" t="n">
        <x:f>J19+E19</x:f>
        <x:v>338.28</x:v>
      </x:c>
      <x:c r="L19" s="18" t="n">
        <x:f>K19</x:f>
        <x:v>338.28</x:v>
      </x:c>
      <x:c r="M19" s="18" t="n">
        <x:f>P18</x:f>
        <x:v>314.9865082376197</x:v>
      </x:c>
      <x:c r="N19" s="18" t="n">
        <x:f>MAX(L19,M19)</x:f>
        <x:v>338.28</x:v>
      </x:c>
      <x:c r="O19" s="18" t="n">
        <x:f>Arrivals!I19</x:f>
        <x:v>2.292744369835858</x:v>
      </x:c>
      <x:c r="P19" s="18" t="n">
        <x:f>N19+O19</x:f>
        <x:v>340.57274436983585</x:v>
      </x:c>
      <x:c r="Q19" s="18" t="n">
        <x:f>P19-C19</x:f>
        <x:v>143.57274436983585</x:v>
      </x:c>
      <x:c r="R19" s="18" t="n">
        <x:f>H19-F19</x:f>
        <x:v>117.25999999999999</x:v>
      </x:c>
      <x:c r="S19" s="18" t="n">
        <x:f>J19-H19</x:f>
        <x:v>0</x:v>
      </x:c>
      <x:c r="T19" s="18" t="n">
        <x:f>N19-L19</x:f>
        <x:v>0</x:v>
      </x:c>
      <x:c r="U19" s="18" t="n">
        <x:f>R19+S19+T19</x:f>
        <x:v>117.25999999999999</x:v>
      </x:c>
      <x:c r="V19" s="18" t="str">
        <x:f>IF(MOD(C19-Settings!$B$32,Settings!$B$33)&lt;Settings!$B$30,"Up","Down")</x:f>
        <x:v>Up</x:v>
      </x:c>
      <x:c r="W19" s="18" t="n">
        <x:f>IF(OR(E19&gt;Settings!$B$30,Q19&gt;Settings!$B$37),0,1)</x:f>
        <x:v>1</x:v>
      </x:c>
      <x:c r="X19" s="18" t="n">
        <x:f>IF(AND(W19=1,Q19&lt;=Settings!$B$36),1,0)</x:f>
        <x:v>0</x:v>
      </x:c>
    </x:row>
    <x:row r="20">
      <x:c r="A20" t="n">
        <x:f>Arrivals!A20</x:f>
        <x:v>1</x:v>
      </x:c>
      <x:c r="B20" t="n">
        <x:f>Arrivals!B20</x:f>
        <x:v>15</x:v>
      </x:c>
      <x:c r="C20" s="18" t="n">
        <x:f>Arrivals!F20</x:f>
        <x:v>202</x:v>
      </x:c>
      <x:c r="D20" s="18" t="n">
        <x:f>Arrivals!K20</x:f>
        <x:v>300</x:v>
      </x:c>
      <x:c r="E20" s="18" t="n">
        <x:f>D20*8/ACE_Input!S20+ACE_Input!T20</x:f>
        <x:v>24.02</x:v>
      </x:c>
      <x:c r="F20" s="18" t="n">
        <x:f>C20</x:f>
        <x:v>202</x:v>
      </x:c>
      <x:c r="G20" s="18" t="n">
        <x:f>K19</x:f>
        <x:v>338.28</x:v>
      </x:c>
      <x:c r="H20" s="18" t="n">
        <x:f>MAX(F20,G20)</x:f>
        <x:v>338.28</x:v>
      </x:c>
      <x:c r="I20" s="18" t="n">
        <x:f>MOD(H20-Settings!$B$32,Settings!$B$33)</x:f>
        <x:v>338.28</x:v>
      </x:c>
      <x:c r="J20" s="18" t="n">
        <x:f>IF(I20&lt;Settings!$B$30,IF(Settings!$B$30-I20&gt;=E20,H20,H20+(Settings!$B$30-I20)+Settings!$B$31),H20+(Settings!$B$33-I20))</x:f>
        <x:v>338.28</x:v>
      </x:c>
      <x:c r="K20" s="18" t="n">
        <x:f>J20+E20</x:f>
        <x:v>362.29999999999995</x:v>
      </x:c>
      <x:c r="L20" s="18" t="n">
        <x:f>K20</x:f>
        <x:v>362.29999999999995</x:v>
      </x:c>
      <x:c r="M20" s="18" t="n">
        <x:f>P19</x:f>
        <x:v>340.57274436983585</x:v>
      </x:c>
      <x:c r="N20" s="18" t="n">
        <x:f>MAX(L20,M20)</x:f>
        <x:v>362.29999999999995</x:v>
      </x:c>
      <x:c r="O20" s="18" t="n">
        <x:f>Arrivals!I20</x:f>
        <x:v>2.3832667305914566</x:v>
      </x:c>
      <x:c r="P20" s="18" t="n">
        <x:f>N20+O20</x:f>
        <x:v>364.6832667305914</x:v>
      </x:c>
      <x:c r="Q20" s="18" t="n">
        <x:f>P20-C20</x:f>
        <x:v>162.6832667305914</x:v>
      </x:c>
      <x:c r="R20" s="18" t="n">
        <x:f>H20-F20</x:f>
        <x:v>136.27999999999997</x:v>
      </x:c>
      <x:c r="S20" s="18" t="n">
        <x:f>J20-H20</x:f>
        <x:v>0</x:v>
      </x:c>
      <x:c r="T20" s="18" t="n">
        <x:f>N20-L20</x:f>
        <x:v>0</x:v>
      </x:c>
      <x:c r="U20" s="18" t="n">
        <x:f>R20+S20+T20</x:f>
        <x:v>136.27999999999997</x:v>
      </x:c>
      <x:c r="V20" s="18" t="str">
        <x:f>IF(MOD(C20-Settings!$B$32,Settings!$B$33)&lt;Settings!$B$30,"Up","Down")</x:f>
        <x:v>Up</x:v>
      </x:c>
      <x:c r="W20" s="18" t="n">
        <x:f>IF(OR(E20&gt;Settings!$B$30,Q20&gt;Settings!$B$37),0,1)</x:f>
        <x:v>1</x:v>
      </x:c>
      <x:c r="X20" s="18" t="n">
        <x:f>IF(AND(W20=1,Q20&lt;=Settings!$B$36),1,0)</x:f>
        <x:v>0</x:v>
      </x:c>
    </x:row>
    <x:row r="21">
      <x:c r="A21" t="n">
        <x:f>Arrivals!A21</x:f>
        <x:v>1</x:v>
      </x:c>
      <x:c r="B21" t="n">
        <x:f>Arrivals!B21</x:f>
        <x:v>16</x:v>
      </x:c>
      <x:c r="C21" s="18" t="n">
        <x:f>Arrivals!F21</x:f>
        <x:v>207</x:v>
      </x:c>
      <x:c r="D21" s="18" t="n">
        <x:f>Arrivals!K21</x:f>
        <x:v>300</x:v>
      </x:c>
      <x:c r="E21" s="18" t="n">
        <x:f>D21*8/ACE_Input!S21+ACE_Input!T21</x:f>
        <x:v>24.02</x:v>
      </x:c>
      <x:c r="F21" s="18" t="n">
        <x:f>C21</x:f>
        <x:v>207</x:v>
      </x:c>
      <x:c r="G21" s="18" t="n">
        <x:f>K20</x:f>
        <x:v>362.29999999999995</x:v>
      </x:c>
      <x:c r="H21" s="18" t="n">
        <x:f>MAX(F21,G21)</x:f>
        <x:v>362.29999999999995</x:v>
      </x:c>
      <x:c r="I21" s="18" t="n">
        <x:f>MOD(H21-Settings!$B$32,Settings!$B$33)</x:f>
        <x:v>362.29999999999995</x:v>
      </x:c>
      <x:c r="J21" s="18" t="n">
        <x:f>IF(I21&lt;Settings!$B$30,IF(Settings!$B$30-I21&gt;=E21,H21,H21+(Settings!$B$30-I21)+Settings!$B$31),H21+(Settings!$B$33-I21))</x:f>
        <x:v>362.29999999999995</x:v>
      </x:c>
      <x:c r="K21" s="18" t="n">
        <x:f>J21+E21</x:f>
        <x:v>386.31999999999994</x:v>
      </x:c>
      <x:c r="L21" s="18" t="n">
        <x:f>K21</x:f>
        <x:v>386.31999999999994</x:v>
      </x:c>
      <x:c r="M21" s="18" t="n">
        <x:f>P20</x:f>
        <x:v>364.6832667305914</x:v>
      </x:c>
      <x:c r="N21" s="18" t="n">
        <x:f>MAX(L21,M21)</x:f>
        <x:v>386.31999999999994</x:v>
      </x:c>
      <x:c r="O21" s="18" t="n">
        <x:f>Arrivals!I21</x:f>
        <x:v>2.4323171370834107</x:v>
      </x:c>
      <x:c r="P21" s="18" t="n">
        <x:f>N21+O21</x:f>
        <x:v>388.75231713708337</x:v>
      </x:c>
      <x:c r="Q21" s="18" t="n">
        <x:f>P21-C21</x:f>
        <x:v>181.75231713708337</x:v>
      </x:c>
      <x:c r="R21" s="18" t="n">
        <x:f>H21-F21</x:f>
        <x:v>155.29999999999995</x:v>
      </x:c>
      <x:c r="S21" s="18" t="n">
        <x:f>J21-H21</x:f>
        <x:v>0</x:v>
      </x:c>
      <x:c r="T21" s="18" t="n">
        <x:f>N21-L21</x:f>
        <x:v>0</x:v>
      </x:c>
      <x:c r="U21" s="18" t="n">
        <x:f>R21+S21+T21</x:f>
        <x:v>155.29999999999995</x:v>
      </x:c>
      <x:c r="V21" s="18" t="str">
        <x:f>IF(MOD(C21-Settings!$B$32,Settings!$B$33)&lt;Settings!$B$30,"Up","Down")</x:f>
        <x:v>Up</x:v>
      </x:c>
      <x:c r="W21" s="18" t="n">
        <x:f>IF(OR(E21&gt;Settings!$B$30,Q21&gt;Settings!$B$37),0,1)</x:f>
        <x:v>1</x:v>
      </x:c>
      <x:c r="X21" s="18" t="n">
        <x:f>IF(AND(W21=1,Q21&lt;=Settings!$B$36),1,0)</x:f>
        <x:v>0</x:v>
      </x:c>
    </x:row>
    <x:row r="22">
      <x:c r="A22" t="n">
        <x:f>Arrivals!A22</x:f>
        <x:v>1</x:v>
      </x:c>
      <x:c r="B22" t="n">
        <x:f>Arrivals!B22</x:f>
        <x:v>17</x:v>
      </x:c>
      <x:c r="C22" s="18" t="n">
        <x:f>Arrivals!F22</x:f>
        <x:v>212</x:v>
      </x:c>
      <x:c r="D22" s="18" t="n">
        <x:f>Arrivals!K22</x:f>
        <x:v>300</x:v>
      </x:c>
      <x:c r="E22" s="18" t="n">
        <x:f>D22*8/ACE_Input!S22+ACE_Input!T22</x:f>
        <x:v>24.02</x:v>
      </x:c>
      <x:c r="F22" s="18" t="n">
        <x:f>C22</x:f>
        <x:v>212</x:v>
      </x:c>
      <x:c r="G22" s="18" t="n">
        <x:f>K21</x:f>
        <x:v>386.31999999999994</x:v>
      </x:c>
      <x:c r="H22" s="18" t="n">
        <x:f>MAX(F22,G22)</x:f>
        <x:v>386.31999999999994</x:v>
      </x:c>
      <x:c r="I22" s="18" t="n">
        <x:f>MOD(H22-Settings!$B$32,Settings!$B$33)</x:f>
        <x:v>386.31999999999994</x:v>
      </x:c>
      <x:c r="J22" s="18" t="n">
        <x:f>IF(I22&lt;Settings!$B$30,IF(Settings!$B$30-I22&gt;=E22,H22,H22+(Settings!$B$30-I22)+Settings!$B$31),H22+(Settings!$B$33-I22))</x:f>
        <x:v>386.31999999999994</x:v>
      </x:c>
      <x:c r="K22" s="18" t="n">
        <x:f>J22+E22</x:f>
        <x:v>410.3399999999999</x:v>
      </x:c>
      <x:c r="L22" s="18" t="n">
        <x:f>K22</x:f>
        <x:v>410.3399999999999</x:v>
      </x:c>
      <x:c r="M22" s="18" t="n">
        <x:f>P21</x:f>
        <x:v>388.75231713708337</x:v>
      </x:c>
      <x:c r="N22" s="18" t="n">
        <x:f>MAX(L22,M22)</x:f>
        <x:v>410.3399999999999</x:v>
      </x:c>
      <x:c r="O22" s="18" t="n">
        <x:f>Arrivals!I22</x:f>
        <x:v>1.692012798429967</x:v>
      </x:c>
      <x:c r="P22" s="18" t="n">
        <x:f>N22+O22</x:f>
        <x:v>412.0320127984299</x:v>
      </x:c>
      <x:c r="Q22" s="18" t="n">
        <x:f>P22-C22</x:f>
        <x:v>200.0320127984299</x:v>
      </x:c>
      <x:c r="R22" s="18" t="n">
        <x:f>H22-F22</x:f>
        <x:v>174.31999999999994</x:v>
      </x:c>
      <x:c r="S22" s="18" t="n">
        <x:f>J22-H22</x:f>
        <x:v>0</x:v>
      </x:c>
      <x:c r="T22" s="18" t="n">
        <x:f>N22-L22</x:f>
        <x:v>0</x:v>
      </x:c>
      <x:c r="U22" s="18" t="n">
        <x:f>R22+S22+T22</x:f>
        <x:v>174.31999999999994</x:v>
      </x:c>
      <x:c r="V22" s="18" t="str">
        <x:f>IF(MOD(C22-Settings!$B$32,Settings!$B$33)&lt;Settings!$B$30,"Up","Down")</x:f>
        <x:v>Up</x:v>
      </x:c>
      <x:c r="W22" s="18" t="n">
        <x:f>IF(OR(E22&gt;Settings!$B$30,Q22&gt;Settings!$B$37),0,1)</x:f>
        <x:v>1</x:v>
      </x:c>
      <x:c r="X22" s="18" t="n">
        <x:f>IF(AND(W22=1,Q22&lt;=Settings!$B$36),1,0)</x:f>
        <x:v>0</x:v>
      </x:c>
    </x:row>
    <x:row r="23">
      <x:c r="A23" t="n">
        <x:f>Arrivals!A23</x:f>
        <x:v>1</x:v>
      </x:c>
      <x:c r="B23" t="n">
        <x:f>Arrivals!B23</x:f>
        <x:v>18</x:v>
      </x:c>
      <x:c r="C23" s="18" t="n">
        <x:f>Arrivals!F23</x:f>
        <x:v>217</x:v>
      </x:c>
      <x:c r="D23" s="18" t="n">
        <x:f>Arrivals!K23</x:f>
        <x:v>300</x:v>
      </x:c>
      <x:c r="E23" s="18" t="n">
        <x:f>D23*8/ACE_Input!S23+ACE_Input!T23</x:f>
        <x:v>24.02</x:v>
      </x:c>
      <x:c r="F23" s="18" t="n">
        <x:f>C23</x:f>
        <x:v>217</x:v>
      </x:c>
      <x:c r="G23" s="18" t="n">
        <x:f>K22</x:f>
        <x:v>410.3399999999999</x:v>
      </x:c>
      <x:c r="H23" s="18" t="n">
        <x:f>MAX(F23,G23)</x:f>
        <x:v>410.3399999999999</x:v>
      </x:c>
      <x:c r="I23" s="18" t="n">
        <x:f>MOD(H23-Settings!$B$32,Settings!$B$33)</x:f>
        <x:v>410.3399999999999</x:v>
      </x:c>
      <x:c r="J23" s="18" t="n">
        <x:f>IF(I23&lt;Settings!$B$30,IF(Settings!$B$30-I23&gt;=E23,H23,H23+(Settings!$B$30-I23)+Settings!$B$31),H23+(Settings!$B$33-I23))</x:f>
        <x:v>410.3399999999999</x:v>
      </x:c>
      <x:c r="K23" s="18" t="n">
        <x:f>J23+E23</x:f>
        <x:v>434.3599999999999</x:v>
      </x:c>
      <x:c r="L23" s="18" t="n">
        <x:f>K23</x:f>
        <x:v>434.3599999999999</x:v>
      </x:c>
      <x:c r="M23" s="18" t="n">
        <x:f>P22</x:f>
        <x:v>412.0320127984299</x:v>
      </x:c>
      <x:c r="N23" s="18" t="n">
        <x:f>MAX(L23,M23)</x:f>
        <x:v>434.3599999999999</x:v>
      </x:c>
      <x:c r="O23" s="18" t="n">
        <x:f>Arrivals!I23</x:f>
        <x:v>0.5508030924981364</x:v>
      </x:c>
      <x:c r="P23" s="18" t="n">
        <x:f>N23+O23</x:f>
        <x:v>434.91080309249804</x:v>
      </x:c>
      <x:c r="Q23" s="18" t="n">
        <x:f>P23-C23</x:f>
        <x:v>217.91080309249804</x:v>
      </x:c>
      <x:c r="R23" s="18" t="n">
        <x:f>H23-F23</x:f>
        <x:v>193.33999999999992</x:v>
      </x:c>
      <x:c r="S23" s="18" t="n">
        <x:f>J23-H23</x:f>
        <x:v>0</x:v>
      </x:c>
      <x:c r="T23" s="18" t="n">
        <x:f>N23-L23</x:f>
        <x:v>0</x:v>
      </x:c>
      <x:c r="U23" s="18" t="n">
        <x:f>R23+S23+T23</x:f>
        <x:v>193.33999999999992</x:v>
      </x:c>
      <x:c r="V23" s="18" t="str">
        <x:f>IF(MOD(C23-Settings!$B$32,Settings!$B$33)&lt;Settings!$B$30,"Up","Down")</x:f>
        <x:v>Up</x:v>
      </x:c>
      <x:c r="W23" s="18" t="n">
        <x:f>IF(OR(E23&gt;Settings!$B$30,Q23&gt;Settings!$B$37),0,1)</x:f>
        <x:v>1</x:v>
      </x:c>
      <x:c r="X23" s="18" t="n">
        <x:f>IF(AND(W23=1,Q23&lt;=Settings!$B$36),1,0)</x:f>
        <x:v>0</x:v>
      </x:c>
    </x:row>
    <x:row r="24">
      <x:c r="A24" t="n">
        <x:f>Arrivals!A24</x:f>
        <x:v>1</x:v>
      </x:c>
      <x:c r="B24" t="n">
        <x:f>Arrivals!B24</x:f>
        <x:v>19</x:v>
      </x:c>
      <x:c r="C24" s="18" t="n">
        <x:f>Arrivals!F24</x:f>
        <x:v>222</x:v>
      </x:c>
      <x:c r="D24" s="18" t="n">
        <x:f>Arrivals!K24</x:f>
        <x:v>300</x:v>
      </x:c>
      <x:c r="E24" s="18" t="n">
        <x:f>D24*8/ACE_Input!S24+ACE_Input!T24</x:f>
        <x:v>24.02</x:v>
      </x:c>
      <x:c r="F24" s="18" t="n">
        <x:f>C24</x:f>
        <x:v>222</x:v>
      </x:c>
      <x:c r="G24" s="18" t="n">
        <x:f>K23</x:f>
        <x:v>434.3599999999999</x:v>
      </x:c>
      <x:c r="H24" s="18" t="n">
        <x:f>MAX(F24,G24)</x:f>
        <x:v>434.3599999999999</x:v>
      </x:c>
      <x:c r="I24" s="18" t="n">
        <x:f>MOD(H24-Settings!$B$32,Settings!$B$33)</x:f>
        <x:v>434.3599999999999</x:v>
      </x:c>
      <x:c r="J24" s="18" t="n">
        <x:f>IF(I24&lt;Settings!$B$30,IF(Settings!$B$30-I24&gt;=E24,H24,H24+(Settings!$B$30-I24)+Settings!$B$31),H24+(Settings!$B$33-I24))</x:f>
        <x:v>434.3599999999999</x:v>
      </x:c>
      <x:c r="K24" s="18" t="n">
        <x:f>J24+E24</x:f>
        <x:v>458.3799999999999</x:v>
      </x:c>
      <x:c r="L24" s="18" t="n">
        <x:f>K24</x:f>
        <x:v>458.3799999999999</x:v>
      </x:c>
      <x:c r="M24" s="18" t="n">
        <x:f>P23</x:f>
        <x:v>434.91080309249804</x:v>
      </x:c>
      <x:c r="N24" s="18" t="n">
        <x:f>MAX(L24,M24)</x:f>
        <x:v>458.3799999999999</x:v>
      </x:c>
      <x:c r="O24" s="18" t="n">
        <x:f>Arrivals!I24</x:f>
        <x:v>0.2593685129792499</x:v>
      </x:c>
      <x:c r="P24" s="18" t="n">
        <x:f>N24+O24</x:f>
        <x:v>458.6393685129791</x:v>
      </x:c>
      <x:c r="Q24" s="18" t="n">
        <x:f>P24-C24</x:f>
        <x:v>236.6393685129791</x:v>
      </x:c>
      <x:c r="R24" s="18" t="n">
        <x:f>H24-F24</x:f>
        <x:v>212.3599999999999</x:v>
      </x:c>
      <x:c r="S24" s="18" t="n">
        <x:f>J24-H24</x:f>
        <x:v>0</x:v>
      </x:c>
      <x:c r="T24" s="18" t="n">
        <x:f>N24-L24</x:f>
        <x:v>0</x:v>
      </x:c>
      <x:c r="U24" s="18" t="n">
        <x:f>R24+S24+T24</x:f>
        <x:v>212.3599999999999</x:v>
      </x:c>
      <x:c r="V24" s="18" t="str">
        <x:f>IF(MOD(C24-Settings!$B$32,Settings!$B$33)&lt;Settings!$B$30,"Up","Down")</x:f>
        <x:v>Up</x:v>
      </x:c>
      <x:c r="W24" s="18" t="n">
        <x:f>IF(OR(E24&gt;Settings!$B$30,Q24&gt;Settings!$B$37),0,1)</x:f>
        <x:v>1</x:v>
      </x:c>
      <x:c r="X24" s="18" t="n">
        <x:f>IF(AND(W24=1,Q24&lt;=Settings!$B$36),1,0)</x:f>
        <x:v>0</x:v>
      </x:c>
    </x:row>
    <x:row r="25">
      <x:c r="A25" t="n">
        <x:f>Arrivals!A25</x:f>
        <x:v>1</x:v>
      </x:c>
      <x:c r="B25" t="n">
        <x:f>Arrivals!B25</x:f>
        <x:v>20</x:v>
      </x:c>
      <x:c r="C25" s="18" t="n">
        <x:f>Arrivals!F25</x:f>
        <x:v>227</x:v>
      </x:c>
      <x:c r="D25" s="18" t="n">
        <x:f>Arrivals!K25</x:f>
        <x:v>300</x:v>
      </x:c>
      <x:c r="E25" s="18" t="n">
        <x:f>D25*8/ACE_Input!S25+ACE_Input!T25</x:f>
        <x:v>24.02</x:v>
      </x:c>
      <x:c r="F25" s="18" t="n">
        <x:f>C25</x:f>
        <x:v>227</x:v>
      </x:c>
      <x:c r="G25" s="18" t="n">
        <x:f>K24</x:f>
        <x:v>458.3799999999999</x:v>
      </x:c>
      <x:c r="H25" s="18" t="n">
        <x:f>MAX(F25,G25)</x:f>
        <x:v>458.3799999999999</x:v>
      </x:c>
      <x:c r="I25" s="18" t="n">
        <x:f>MOD(H25-Settings!$B$32,Settings!$B$33)</x:f>
        <x:v>458.3799999999999</x:v>
      </x:c>
      <x:c r="J25" s="18" t="n">
        <x:f>IF(I25&lt;Settings!$B$30,IF(Settings!$B$30-I25&gt;=E25,H25,H25+(Settings!$B$30-I25)+Settings!$B$31),H25+(Settings!$B$33-I25))</x:f>
        <x:v>458.3799999999999</x:v>
      </x:c>
      <x:c r="K25" s="18" t="n">
        <x:f>J25+E25</x:f>
        <x:v>482.39999999999986</x:v>
      </x:c>
      <x:c r="L25" s="18" t="n">
        <x:f>K25</x:f>
        <x:v>482.39999999999986</x:v>
      </x:c>
      <x:c r="M25" s="18" t="n">
        <x:f>P24</x:f>
        <x:v>458.6393685129791</x:v>
      </x:c>
      <x:c r="N25" s="18" t="n">
        <x:f>MAX(L25,M25)</x:f>
        <x:v>482.39999999999986</x:v>
      </x:c>
      <x:c r="O25" s="18" t="n">
        <x:f>Arrivals!I25</x:f>
        <x:v>0.996811848034281</x:v>
      </x:c>
      <x:c r="P25" s="18" t="n">
        <x:f>N25+O25</x:f>
        <x:v>483.39681184803413</x:v>
      </x:c>
      <x:c r="Q25" s="18" t="n">
        <x:f>P25-C25</x:f>
        <x:v>256.39681184803413</x:v>
      </x:c>
      <x:c r="R25" s="18" t="n">
        <x:f>H25-F25</x:f>
        <x:v>231.37999999999988</x:v>
      </x:c>
      <x:c r="S25" s="18" t="n">
        <x:f>J25-H25</x:f>
        <x:v>0</x:v>
      </x:c>
      <x:c r="T25" s="18" t="n">
        <x:f>N25-L25</x:f>
        <x:v>0</x:v>
      </x:c>
      <x:c r="U25" s="18" t="n">
        <x:f>R25+S25+T25</x:f>
        <x:v>231.37999999999988</x:v>
      </x:c>
      <x:c r="V25" s="18" t="str">
        <x:f>IF(MOD(C25-Settings!$B$32,Settings!$B$33)&lt;Settings!$B$30,"Up","Down")</x:f>
        <x:v>Up</x:v>
      </x:c>
      <x:c r="W25" s="18" t="n">
        <x:f>IF(OR(E25&gt;Settings!$B$30,Q25&gt;Settings!$B$37),0,1)</x:f>
        <x:v>1</x:v>
      </x:c>
      <x:c r="X25" s="18" t="n">
        <x:f>IF(AND(W25=1,Q25&lt;=Settings!$B$36),1,0)</x:f>
        <x:v>0</x:v>
      </x:c>
    </x:row>
    <x:row r="26">
      <x:c r="A26" t="n">
        <x:f>Arrivals!A26</x:f>
        <x:v>1</x:v>
      </x:c>
      <x:c r="B26" t="n">
        <x:f>Arrivals!B26</x:f>
        <x:v>21</x:v>
      </x:c>
      <x:c r="C26" s="18" t="n">
        <x:f>Arrivals!F26</x:f>
        <x:v>232</x:v>
      </x:c>
      <x:c r="D26" s="18" t="n">
        <x:f>Arrivals!K26</x:f>
        <x:v>300</x:v>
      </x:c>
      <x:c r="E26" s="18" t="n">
        <x:f>D26*8/ACE_Input!S26+ACE_Input!T26</x:f>
        <x:v>24.02</x:v>
      </x:c>
      <x:c r="F26" s="18" t="n">
        <x:f>C26</x:f>
        <x:v>232</x:v>
      </x:c>
      <x:c r="G26" s="18" t="n">
        <x:f>K25</x:f>
        <x:v>482.39999999999986</x:v>
      </x:c>
      <x:c r="H26" s="18" t="n">
        <x:f>MAX(F26,G26)</x:f>
        <x:v>482.39999999999986</x:v>
      </x:c>
      <x:c r="I26" s="18" t="n">
        <x:f>MOD(H26-Settings!$B$32,Settings!$B$33)</x:f>
        <x:v>482.39999999999986</x:v>
      </x:c>
      <x:c r="J26" s="18" t="n">
        <x:f>IF(I26&lt;Settings!$B$30,IF(Settings!$B$30-I26&gt;=E26,H26,H26+(Settings!$B$30-I26)+Settings!$B$31),H26+(Settings!$B$33-I26))</x:f>
        <x:v>482.39999999999986</x:v>
      </x:c>
      <x:c r="K26" s="18" t="n">
        <x:f>J26+E26</x:f>
        <x:v>506.41999999999985</x:v>
      </x:c>
      <x:c r="L26" s="18" t="n">
        <x:f>K26</x:f>
        <x:v>506.41999999999985</x:v>
      </x:c>
      <x:c r="M26" s="18" t="n">
        <x:f>P25</x:f>
        <x:v>483.39681184803413</x:v>
      </x:c>
      <x:c r="N26" s="18" t="n">
        <x:f>MAX(L26,M26)</x:f>
        <x:v>506.41999999999985</x:v>
      </x:c>
      <x:c r="O26" s="18" t="n">
        <x:f>Arrivals!I26</x:f>
        <x:v>1.1958189213704336</x:v>
      </x:c>
      <x:c r="P26" s="18" t="n">
        <x:f>N26+O26</x:f>
        <x:v>507.6158189213703</x:v>
      </x:c>
      <x:c r="Q26" s="18" t="n">
        <x:f>P26-C26</x:f>
        <x:v>275.6158189213703</x:v>
      </x:c>
      <x:c r="R26" s="18" t="n">
        <x:f>H26-F26</x:f>
        <x:v>250.39999999999986</x:v>
      </x:c>
      <x:c r="S26" s="18" t="n">
        <x:f>J26-H26</x:f>
        <x:v>0</x:v>
      </x:c>
      <x:c r="T26" s="18" t="n">
        <x:f>N26-L26</x:f>
        <x:v>0</x:v>
      </x:c>
      <x:c r="U26" s="18" t="n">
        <x:f>R26+S26+T26</x:f>
        <x:v>250.39999999999986</x:v>
      </x:c>
      <x:c r="V26" s="18" t="str">
        <x:f>IF(MOD(C26-Settings!$B$32,Settings!$B$33)&lt;Settings!$B$30,"Up","Down")</x:f>
        <x:v>Up</x:v>
      </x:c>
      <x:c r="W26" s="18" t="n">
        <x:f>IF(OR(E26&gt;Settings!$B$30,Q26&gt;Settings!$B$37),0,1)</x:f>
        <x:v>1</x:v>
      </x:c>
      <x:c r="X26" s="18" t="n">
        <x:f>IF(AND(W26=1,Q26&lt;=Settings!$B$36),1,0)</x:f>
        <x:v>0</x:v>
      </x:c>
    </x:row>
    <x:row r="27">
      <x:c r="A27" t="n">
        <x:f>Arrivals!A27</x:f>
        <x:v>1</x:v>
      </x:c>
      <x:c r="B27" t="n">
        <x:f>Arrivals!B27</x:f>
        <x:v>22</x:v>
      </x:c>
      <x:c r="C27" s="18" t="n">
        <x:f>Arrivals!F27</x:f>
        <x:v>237</x:v>
      </x:c>
      <x:c r="D27" s="18" t="n">
        <x:f>Arrivals!K27</x:f>
        <x:v>300</x:v>
      </x:c>
      <x:c r="E27" s="18" t="n">
        <x:f>D27*8/ACE_Input!S27+ACE_Input!T27</x:f>
        <x:v>24.02</x:v>
      </x:c>
      <x:c r="F27" s="18" t="n">
        <x:f>C27</x:f>
        <x:v>237</x:v>
      </x:c>
      <x:c r="G27" s="18" t="n">
        <x:f>K26</x:f>
        <x:v>506.41999999999985</x:v>
      </x:c>
      <x:c r="H27" s="18" t="n">
        <x:f>MAX(F27,G27)</x:f>
        <x:v>506.41999999999985</x:v>
      </x:c>
      <x:c r="I27" s="18" t="n">
        <x:f>MOD(H27-Settings!$B$32,Settings!$B$33)</x:f>
        <x:v>506.41999999999985</x:v>
      </x:c>
      <x:c r="J27" s="18" t="n">
        <x:f>IF(I27&lt;Settings!$B$30,IF(Settings!$B$30-I27&gt;=E27,H27,H27+(Settings!$B$30-I27)+Settings!$B$31),H27+(Settings!$B$33-I27))</x:f>
        <x:v>506.41999999999985</x:v>
      </x:c>
      <x:c r="K27" s="18" t="n">
        <x:f>J27+E27</x:f>
        <x:v>530.4399999999998</x:v>
      </x:c>
      <x:c r="L27" s="18" t="n">
        <x:f>K27</x:f>
        <x:v>530.4399999999998</x:v>
      </x:c>
      <x:c r="M27" s="18" t="n">
        <x:f>P26</x:f>
        <x:v>507.6158189213703</x:v>
      </x:c>
      <x:c r="N27" s="18" t="n">
        <x:f>MAX(L27,M27)</x:f>
        <x:v>530.4399999999998</x:v>
      </x:c>
      <x:c r="O27" s="18" t="n">
        <x:f>Arrivals!I27</x:f>
        <x:v>0.19163613091471957</x:v>
      </x:c>
      <x:c r="P27" s="18" t="n">
        <x:f>N27+O27</x:f>
        <x:v>530.6316361309146</x:v>
      </x:c>
      <x:c r="Q27" s="18" t="n">
        <x:f>P27-C27</x:f>
        <x:v>293.63163613091456</x:v>
      </x:c>
      <x:c r="R27" s="18" t="n">
        <x:f>H27-F27</x:f>
        <x:v>269.41999999999985</x:v>
      </x:c>
      <x:c r="S27" s="18" t="n">
        <x:f>J27-H27</x:f>
        <x:v>0</x:v>
      </x:c>
      <x:c r="T27" s="18" t="n">
        <x:f>N27-L27</x:f>
        <x:v>0</x:v>
      </x:c>
      <x:c r="U27" s="18" t="n">
        <x:f>R27+S27+T27</x:f>
        <x:v>269.41999999999985</x:v>
      </x:c>
      <x:c r="V27" s="18" t="str">
        <x:f>IF(MOD(C27-Settings!$B$32,Settings!$B$33)&lt;Settings!$B$30,"Up","Down")</x:f>
        <x:v>Up</x:v>
      </x:c>
      <x:c r="W27" s="18" t="n">
        <x:f>IF(OR(E27&gt;Settings!$B$30,Q27&gt;Settings!$B$37),0,1)</x:f>
        <x:v>1</x:v>
      </x:c>
      <x:c r="X27" s="18" t="n">
        <x:f>IF(AND(W27=1,Q27&lt;=Settings!$B$36),1,0)</x:f>
        <x:v>0</x:v>
      </x:c>
    </x:row>
    <x:row r="28">
      <x:c r="A28" t="n">
        <x:f>Arrivals!A28</x:f>
        <x:v>1</x:v>
      </x:c>
      <x:c r="B28" t="n">
        <x:f>Arrivals!B28</x:f>
        <x:v>23</x:v>
      </x:c>
      <x:c r="C28" s="18" t="n">
        <x:f>Arrivals!F28</x:f>
        <x:v>242</x:v>
      </x:c>
      <x:c r="D28" s="18" t="n">
        <x:f>Arrivals!K28</x:f>
        <x:v>300</x:v>
      </x:c>
      <x:c r="E28" s="18" t="n">
        <x:f>D28*8/ACE_Input!S28+ACE_Input!T28</x:f>
        <x:v>24.02</x:v>
      </x:c>
      <x:c r="F28" s="18" t="n">
        <x:f>C28</x:f>
        <x:v>242</x:v>
      </x:c>
      <x:c r="G28" s="18" t="n">
        <x:f>K27</x:f>
        <x:v>530.4399999999998</x:v>
      </x:c>
      <x:c r="H28" s="18" t="n">
        <x:f>MAX(F28,G28)</x:f>
        <x:v>530.4399999999998</x:v>
      </x:c>
      <x:c r="I28" s="18" t="n">
        <x:f>MOD(H28-Settings!$B$32,Settings!$B$33)</x:f>
        <x:v>530.4399999999998</x:v>
      </x:c>
      <x:c r="J28" s="18" t="n">
        <x:f>IF(I28&lt;Settings!$B$30,IF(Settings!$B$30-I28&gt;=E28,H28,H28+(Settings!$B$30-I28)+Settings!$B$31),H28+(Settings!$B$33-I28))</x:f>
        <x:v>530.4399999999998</x:v>
      </x:c>
      <x:c r="K28" s="18" t="n">
        <x:f>J28+E28</x:f>
        <x:v>554.4599999999998</x:v>
      </x:c>
      <x:c r="L28" s="18" t="n">
        <x:f>K28</x:f>
        <x:v>554.4599999999998</x:v>
      </x:c>
      <x:c r="M28" s="18" t="n">
        <x:f>P27</x:f>
        <x:v>530.6316361309146</x:v>
      </x:c>
      <x:c r="N28" s="18" t="n">
        <x:f>MAX(L28,M28)</x:f>
        <x:v>554.4599999999998</x:v>
      </x:c>
      <x:c r="O28" s="18" t="n">
        <x:f>Arrivals!I28</x:f>
        <x:v>1.009983163936183</x:v>
      </x:c>
      <x:c r="P28" s="18" t="n">
        <x:f>N28+O28</x:f>
        <x:v>555.469983163936</x:v>
      </x:c>
      <x:c r="Q28" s="18" t="n">
        <x:f>P28-C28</x:f>
        <x:v>313.46998316393604</x:v>
      </x:c>
      <x:c r="R28" s="18" t="n">
        <x:f>H28-F28</x:f>
        <x:v>288.4399999999998</x:v>
      </x:c>
      <x:c r="S28" s="18" t="n">
        <x:f>J28-H28</x:f>
        <x:v>0</x:v>
      </x:c>
      <x:c r="T28" s="18" t="n">
        <x:f>N28-L28</x:f>
        <x:v>0</x:v>
      </x:c>
      <x:c r="U28" s="18" t="n">
        <x:f>R28+S28+T28</x:f>
        <x:v>288.4399999999998</x:v>
      </x:c>
      <x:c r="V28" s="18" t="str">
        <x:f>IF(MOD(C28-Settings!$B$32,Settings!$B$33)&lt;Settings!$B$30,"Up","Down")</x:f>
        <x:v>Up</x:v>
      </x:c>
      <x:c r="W28" s="18" t="n">
        <x:f>IF(OR(E28&gt;Settings!$B$30,Q28&gt;Settings!$B$37),0,1)</x:f>
        <x:v>1</x:v>
      </x:c>
      <x:c r="X28" s="18" t="n">
        <x:f>IF(AND(W28=1,Q28&lt;=Settings!$B$36),1,0)</x:f>
        <x:v>0</x:v>
      </x:c>
    </x:row>
    <x:row r="29">
      <x:c r="A29" t="n">
        <x:f>Arrivals!A29</x:f>
        <x:v>1</x:v>
      </x:c>
      <x:c r="B29" t="n">
        <x:f>Arrivals!B29</x:f>
        <x:v>24</x:v>
      </x:c>
      <x:c r="C29" s="18" t="n">
        <x:f>Arrivals!F29</x:f>
        <x:v>247</x:v>
      </x:c>
      <x:c r="D29" s="18" t="n">
        <x:f>Arrivals!K29</x:f>
        <x:v>300</x:v>
      </x:c>
      <x:c r="E29" s="18" t="n">
        <x:f>D29*8/ACE_Input!S29+ACE_Input!T29</x:f>
        <x:v>24.02</x:v>
      </x:c>
      <x:c r="F29" s="18" t="n">
        <x:f>C29</x:f>
        <x:v>247</x:v>
      </x:c>
      <x:c r="G29" s="18" t="n">
        <x:f>K28</x:f>
        <x:v>554.4599999999998</x:v>
      </x:c>
      <x:c r="H29" s="18" t="n">
        <x:f>MAX(F29,G29)</x:f>
        <x:v>554.4599999999998</x:v>
      </x:c>
      <x:c r="I29" s="18" t="n">
        <x:f>MOD(H29-Settings!$B$32,Settings!$B$33)</x:f>
        <x:v>554.4599999999998</x:v>
      </x:c>
      <x:c r="J29" s="18" t="n">
        <x:f>IF(I29&lt;Settings!$B$30,IF(Settings!$B$30-I29&gt;=E29,H29,H29+(Settings!$B$30-I29)+Settings!$B$31),H29+(Settings!$B$33-I29))</x:f>
        <x:v>554.4599999999998</x:v>
      </x:c>
      <x:c r="K29" s="18" t="n">
        <x:f>J29+E29</x:f>
        <x:v>578.4799999999998</x:v>
      </x:c>
      <x:c r="L29" s="18" t="n">
        <x:f>K29</x:f>
        <x:v>578.4799999999998</x:v>
      </x:c>
      <x:c r="M29" s="18" t="n">
        <x:f>P28</x:f>
        <x:v>555.469983163936</x:v>
      </x:c>
      <x:c r="N29" s="18" t="n">
        <x:f>MAX(L29,M29)</x:f>
        <x:v>578.4799999999998</x:v>
      </x:c>
      <x:c r="O29" s="18" t="n">
        <x:f>Arrivals!I29</x:f>
        <x:v>1.5584172062712505</x:v>
      </x:c>
      <x:c r="P29" s="18" t="n">
        <x:f>N29+O29</x:f>
        <x:v>580.038417206271</x:v>
      </x:c>
      <x:c r="Q29" s="18" t="n">
        <x:f>P29-C29</x:f>
        <x:v>333.038417206271</x:v>
      </x:c>
      <x:c r="R29" s="18" t="n">
        <x:f>H29-F29</x:f>
        <x:v>307.4599999999998</x:v>
      </x:c>
      <x:c r="S29" s="18" t="n">
        <x:f>J29-H29</x:f>
        <x:v>0</x:v>
      </x:c>
      <x:c r="T29" s="18" t="n">
        <x:f>N29-L29</x:f>
        <x:v>0</x:v>
      </x:c>
      <x:c r="U29" s="18" t="n">
        <x:f>R29+S29+T29</x:f>
        <x:v>307.4599999999998</x:v>
      </x:c>
      <x:c r="V29" s="18" t="str">
        <x:f>IF(MOD(C29-Settings!$B$32,Settings!$B$33)&lt;Settings!$B$30,"Up","Down")</x:f>
        <x:v>Up</x:v>
      </x:c>
      <x:c r="W29" s="18" t="n">
        <x:f>IF(OR(E29&gt;Settings!$B$30,Q29&gt;Settings!$B$37),0,1)</x:f>
        <x:v>1</x:v>
      </x:c>
      <x:c r="X29" s="18" t="n">
        <x:f>IF(AND(W29=1,Q29&lt;=Settings!$B$36),1,0)</x:f>
        <x:v>0</x:v>
      </x:c>
    </x:row>
    <x:row r="30">
      <x:c r="A30" t="n">
        <x:f>Arrivals!A30</x:f>
        <x:v>1</x:v>
      </x:c>
      <x:c r="B30" t="n">
        <x:f>Arrivals!B30</x:f>
        <x:v>25</x:v>
      </x:c>
      <x:c r="C30" s="18" t="n">
        <x:f>Arrivals!F30</x:f>
        <x:v>252</x:v>
      </x:c>
      <x:c r="D30" s="18" t="n">
        <x:f>Arrivals!K30</x:f>
        <x:v>300</x:v>
      </x:c>
      <x:c r="E30" s="18" t="n">
        <x:f>D30*8/ACE_Input!S30+ACE_Input!T30</x:f>
        <x:v>24.02</x:v>
      </x:c>
      <x:c r="F30" s="18" t="n">
        <x:f>C30</x:f>
        <x:v>252</x:v>
      </x:c>
      <x:c r="G30" s="18" t="n">
        <x:f>K29</x:f>
        <x:v>578.4799999999998</x:v>
      </x:c>
      <x:c r="H30" s="18" t="n">
        <x:f>MAX(F30,G30)</x:f>
        <x:v>578.4799999999998</x:v>
      </x:c>
      <x:c r="I30" s="18" t="n">
        <x:f>MOD(H30-Settings!$B$32,Settings!$B$33)</x:f>
        <x:v>578.4799999999998</x:v>
      </x:c>
      <x:c r="J30" s="18" t="n">
        <x:f>IF(I30&lt;Settings!$B$30,IF(Settings!$B$30-I30&gt;=E30,H30,H30+(Settings!$B$30-I30)+Settings!$B$31),H30+(Settings!$B$33-I30))</x:f>
        <x:v>720</x:v>
      </x:c>
      <x:c r="K30" s="18" t="n">
        <x:f>J30+E30</x:f>
        <x:v>744.02</x:v>
      </x:c>
      <x:c r="L30" s="18" t="n">
        <x:f>K30</x:f>
        <x:v>744.02</x:v>
      </x:c>
      <x:c r="M30" s="18" t="n">
        <x:f>P29</x:f>
        <x:v>580.038417206271</x:v>
      </x:c>
      <x:c r="N30" s="18" t="n">
        <x:f>MAX(L30,M30)</x:f>
        <x:v>744.02</x:v>
      </x:c>
      <x:c r="O30" s="18" t="n">
        <x:f>Arrivals!I30</x:f>
        <x:v>0.899831661279614</x:v>
      </x:c>
      <x:c r="P30" s="18" t="n">
        <x:f>N30+O30</x:f>
        <x:v>744.9198316612795</x:v>
      </x:c>
      <x:c r="Q30" s="18" t="n">
        <x:f>P30-C30</x:f>
        <x:v>492.91983166127955</x:v>
      </x:c>
      <x:c r="R30" s="18" t="n">
        <x:f>H30-F30</x:f>
        <x:v>326.4799999999998</x:v>
      </x:c>
      <x:c r="S30" s="18" t="n">
        <x:f>J30-H30</x:f>
        <x:v>141.5200000000002</x:v>
      </x:c>
      <x:c r="T30" s="18" t="n">
        <x:f>N30-L30</x:f>
        <x:v>0</x:v>
      </x:c>
      <x:c r="U30" s="18" t="n">
        <x:f>R30+S30+T30</x:f>
        <x:v>468</x:v>
      </x:c>
      <x:c r="V30" s="18" t="str">
        <x:f>IF(MOD(C30-Settings!$B$32,Settings!$B$33)&lt;Settings!$B$30,"Up","Down")</x:f>
        <x:v>Up</x:v>
      </x:c>
      <x:c r="W30" s="18" t="n">
        <x:f>IF(OR(E30&gt;Settings!$B$30,Q30&gt;Settings!$B$37),0,1)</x:f>
        <x:v>1</x:v>
      </x:c>
      <x:c r="X30" s="18" t="n">
        <x:f>IF(AND(W30=1,Q30&lt;=Settings!$B$36),1,0)</x:f>
        <x:v>0</x:v>
      </x:c>
    </x:row>
    <x:row r="31">
      <x:c r="A31" t="n">
        <x:f>Arrivals!A31</x:f>
        <x:v>1</x:v>
      </x:c>
      <x:c r="B31" t="n">
        <x:f>Arrivals!B31</x:f>
        <x:v>26</x:v>
      </x:c>
      <x:c r="C31" s="18" t="n">
        <x:f>Arrivals!F31</x:f>
        <x:v>257</x:v>
      </x:c>
      <x:c r="D31" s="18" t="n">
        <x:f>Arrivals!K31</x:f>
        <x:v>300</x:v>
      </x:c>
      <x:c r="E31" s="18" t="n">
        <x:f>D31*8/ACE_Input!S31+ACE_Input!T31</x:f>
        <x:v>24.02</x:v>
      </x:c>
      <x:c r="F31" s="18" t="n">
        <x:f>C31</x:f>
        <x:v>257</x:v>
      </x:c>
      <x:c r="G31" s="18" t="n">
        <x:f>K30</x:f>
        <x:v>744.02</x:v>
      </x:c>
      <x:c r="H31" s="18" t="n">
        <x:f>MAX(F31,G31)</x:f>
        <x:v>744.02</x:v>
      </x:c>
      <x:c r="I31" s="18" t="n">
        <x:f>MOD(H31-Settings!$B$32,Settings!$B$33)</x:f>
        <x:v>24.019999999999982</x:v>
      </x:c>
      <x:c r="J31" s="18" t="n">
        <x:f>IF(I31&lt;Settings!$B$30,IF(Settings!$B$30-I31&gt;=E31,H31,H31+(Settings!$B$30-I31)+Settings!$B$31),H31+(Settings!$B$33-I31))</x:f>
        <x:v>744.02</x:v>
      </x:c>
      <x:c r="K31" s="18" t="n">
        <x:f>J31+E31</x:f>
        <x:v>768.04</x:v>
      </x:c>
      <x:c r="L31" s="18" t="n">
        <x:f>K31</x:f>
        <x:v>768.04</x:v>
      </x:c>
      <x:c r="M31" s="18" t="n">
        <x:f>P30</x:f>
        <x:v>744.9198316612795</x:v>
      </x:c>
      <x:c r="N31" s="18" t="n">
        <x:f>MAX(L31,M31)</x:f>
        <x:v>768.04</x:v>
      </x:c>
      <x:c r="O31" s="18" t="n">
        <x:f>Arrivals!I31</x:f>
        <x:v>5.932898146344006</x:v>
      </x:c>
      <x:c r="P31" s="18" t="n">
        <x:f>N31+O31</x:f>
        <x:v>773.9728981463439</x:v>
      </x:c>
      <x:c r="Q31" s="18" t="n">
        <x:f>P31-C31</x:f>
        <x:v>516.9728981463439</x:v>
      </x:c>
      <x:c r="R31" s="18" t="n">
        <x:f>H31-F31</x:f>
        <x:v>487.02</x:v>
      </x:c>
      <x:c r="S31" s="18" t="n">
        <x:f>J31-H31</x:f>
        <x:v>0</x:v>
      </x:c>
      <x:c r="T31" s="18" t="n">
        <x:f>N31-L31</x:f>
        <x:v>0</x:v>
      </x:c>
      <x:c r="U31" s="18" t="n">
        <x:f>R31+S31+T31</x:f>
        <x:v>487.02</x:v>
      </x:c>
      <x:c r="V31" s="18" t="str">
        <x:f>IF(MOD(C31-Settings!$B$32,Settings!$B$33)&lt;Settings!$B$30,"Up","Down")</x:f>
        <x:v>Up</x:v>
      </x:c>
      <x:c r="W31" s="18" t="n">
        <x:f>IF(OR(E31&gt;Settings!$B$30,Q31&gt;Settings!$B$37),0,1)</x:f>
        <x:v>1</x:v>
      </x:c>
      <x:c r="X31" s="18" t="n">
        <x:f>IF(AND(W31=1,Q31&lt;=Settings!$B$36),1,0)</x:f>
        <x:v>0</x:v>
      </x:c>
    </x:row>
    <x:row r="32">
      <x:c r="A32" t="n">
        <x:f>Arrivals!A32</x:f>
        <x:v>1</x:v>
      </x:c>
      <x:c r="B32" t="n">
        <x:f>Arrivals!B32</x:f>
        <x:v>27</x:v>
      </x:c>
      <x:c r="C32" s="18" t="n">
        <x:f>Arrivals!F32</x:f>
        <x:v>262</x:v>
      </x:c>
      <x:c r="D32" s="18" t="n">
        <x:f>Arrivals!K32</x:f>
        <x:v>300</x:v>
      </x:c>
      <x:c r="E32" s="18" t="n">
        <x:f>D32*8/ACE_Input!S32+ACE_Input!T32</x:f>
        <x:v>24.02</x:v>
      </x:c>
      <x:c r="F32" s="18" t="n">
        <x:f>C32</x:f>
        <x:v>262</x:v>
      </x:c>
      <x:c r="G32" s="18" t="n">
        <x:f>K31</x:f>
        <x:v>768.04</x:v>
      </x:c>
      <x:c r="H32" s="18" t="n">
        <x:f>MAX(F32,G32)</x:f>
        <x:v>768.04</x:v>
      </x:c>
      <x:c r="I32" s="18" t="n">
        <x:f>MOD(H32-Settings!$B$32,Settings!$B$33)</x:f>
        <x:v>48.039999999999964</x:v>
      </x:c>
      <x:c r="J32" s="18" t="n">
        <x:f>IF(I32&lt;Settings!$B$30,IF(Settings!$B$30-I32&gt;=E32,H32,H32+(Settings!$B$30-I32)+Settings!$B$31),H32+(Settings!$B$33-I32))</x:f>
        <x:v>768.04</x:v>
      </x:c>
      <x:c r="K32" s="18" t="n">
        <x:f>J32+E32</x:f>
        <x:v>792.06</x:v>
      </x:c>
      <x:c r="L32" s="18" t="n">
        <x:f>K32</x:f>
        <x:v>792.06</x:v>
      </x:c>
      <x:c r="M32" s="18" t="n">
        <x:f>P31</x:f>
        <x:v>773.9728981463439</x:v>
      </x:c>
      <x:c r="N32" s="18" t="n">
        <x:f>MAX(L32,M32)</x:f>
        <x:v>792.06</x:v>
      </x:c>
      <x:c r="O32" s="18" t="n">
        <x:f>Arrivals!I32</x:f>
        <x:v>2.1124188786186435</x:v>
      </x:c>
      <x:c r="P32" s="18" t="n">
        <x:f>N32+O32</x:f>
        <x:v>794.1724188786186</x:v>
      </x:c>
      <x:c r="Q32" s="18" t="n">
        <x:f>P32-C32</x:f>
        <x:v>532.1724188786186</x:v>
      </x:c>
      <x:c r="R32" s="18" t="n">
        <x:f>H32-F32</x:f>
        <x:v>506.03999999999996</x:v>
      </x:c>
      <x:c r="S32" s="18" t="n">
        <x:f>J32-H32</x:f>
        <x:v>0</x:v>
      </x:c>
      <x:c r="T32" s="18" t="n">
        <x:f>N32-L32</x:f>
        <x:v>0</x:v>
      </x:c>
      <x:c r="U32" s="18" t="n">
        <x:f>R32+S32+T32</x:f>
        <x:v>506.03999999999996</x:v>
      </x:c>
      <x:c r="V32" s="18" t="str">
        <x:f>IF(MOD(C32-Settings!$B$32,Settings!$B$33)&lt;Settings!$B$30,"Up","Down")</x:f>
        <x:v>Up</x:v>
      </x:c>
      <x:c r="W32" s="18" t="n">
        <x:f>IF(OR(E32&gt;Settings!$B$30,Q32&gt;Settings!$B$37),0,1)</x:f>
        <x:v>1</x:v>
      </x:c>
      <x:c r="X32" s="18" t="n">
        <x:f>IF(AND(W32=1,Q32&lt;=Settings!$B$36),1,0)</x:f>
        <x:v>0</x:v>
      </x:c>
    </x:row>
    <x:row r="33">
      <x:c r="A33" t="n">
        <x:f>Arrivals!A33</x:f>
        <x:v>1</x:v>
      </x:c>
      <x:c r="B33" t="n">
        <x:f>Arrivals!B33</x:f>
        <x:v>28</x:v>
      </x:c>
      <x:c r="C33" s="18" t="n">
        <x:f>Arrivals!F33</x:f>
        <x:v>268</x:v>
      </x:c>
      <x:c r="D33" s="18" t="n">
        <x:f>Arrivals!K33</x:f>
        <x:v>300</x:v>
      </x:c>
      <x:c r="E33" s="18" t="n">
        <x:f>D33*8/ACE_Input!S33+ACE_Input!T33</x:f>
        <x:v>24.02</x:v>
      </x:c>
      <x:c r="F33" s="18" t="n">
        <x:f>C33</x:f>
        <x:v>268</x:v>
      </x:c>
      <x:c r="G33" s="18" t="n">
        <x:f>K32</x:f>
        <x:v>792.06</x:v>
      </x:c>
      <x:c r="H33" s="18" t="n">
        <x:f>MAX(F33,G33)</x:f>
        <x:v>792.06</x:v>
      </x:c>
      <x:c r="I33" s="18" t="n">
        <x:f>MOD(H33-Settings!$B$32,Settings!$B$33)</x:f>
        <x:v>72.05999999999995</x:v>
      </x:c>
      <x:c r="J33" s="18" t="n">
        <x:f>IF(I33&lt;Settings!$B$30,IF(Settings!$B$30-I33&gt;=E33,H33,H33+(Settings!$B$30-I33)+Settings!$B$31),H33+(Settings!$B$33-I33))</x:f>
        <x:v>792.06</x:v>
      </x:c>
      <x:c r="K33" s="18" t="n">
        <x:f>J33+E33</x:f>
        <x:v>816.0799999999999</x:v>
      </x:c>
      <x:c r="L33" s="18" t="n">
        <x:f>K33</x:f>
        <x:v>816.0799999999999</x:v>
      </x:c>
      <x:c r="M33" s="18" t="n">
        <x:f>P32</x:f>
        <x:v>794.1724188786186</x:v>
      </x:c>
      <x:c r="N33" s="18" t="n">
        <x:f>MAX(L33,M33)</x:f>
        <x:v>816.0799999999999</x:v>
      </x:c>
      <x:c r="O33" s="18" t="n">
        <x:f>Arrivals!I33</x:f>
        <x:v>3.1859204797532823</x:v>
      </x:c>
      <x:c r="P33" s="18" t="n">
        <x:f>N33+O33</x:f>
        <x:v>819.2659204797532</x:v>
      </x:c>
      <x:c r="Q33" s="18" t="n">
        <x:f>P33-C33</x:f>
        <x:v>551.2659204797532</x:v>
      </x:c>
      <x:c r="R33" s="18" t="n">
        <x:f>H33-F33</x:f>
        <x:v>524.06</x:v>
      </x:c>
      <x:c r="S33" s="18" t="n">
        <x:f>J33-H33</x:f>
        <x:v>0</x:v>
      </x:c>
      <x:c r="T33" s="18" t="n">
        <x:f>N33-L33</x:f>
        <x:v>0</x:v>
      </x:c>
      <x:c r="U33" s="18" t="n">
        <x:f>R33+S33+T33</x:f>
        <x:v>524.06</x:v>
      </x:c>
      <x:c r="V33" s="18" t="str">
        <x:f>IF(MOD(C33-Settings!$B$32,Settings!$B$33)&lt;Settings!$B$30,"Up","Down")</x:f>
        <x:v>Up</x:v>
      </x:c>
      <x:c r="W33" s="18" t="n">
        <x:f>IF(OR(E33&gt;Settings!$B$30,Q33&gt;Settings!$B$37),0,1)</x:f>
        <x:v>1</x:v>
      </x:c>
      <x:c r="X33" s="18" t="n">
        <x:f>IF(AND(W33=1,Q33&lt;=Settings!$B$36),1,0)</x:f>
        <x:v>0</x:v>
      </x:c>
    </x:row>
    <x:row r="34">
      <x:c r="A34" t="n">
        <x:f>Arrivals!A34</x:f>
        <x:v>1</x:v>
      </x:c>
      <x:c r="B34" t="n">
        <x:f>Arrivals!B34</x:f>
        <x:v>29</x:v>
      </x:c>
      <x:c r="C34" s="18" t="n">
        <x:f>Arrivals!F34</x:f>
        <x:v>273</x:v>
      </x:c>
      <x:c r="D34" s="18" t="n">
        <x:f>Arrivals!K34</x:f>
        <x:v>300</x:v>
      </x:c>
      <x:c r="E34" s="18" t="n">
        <x:f>D34*8/ACE_Input!S34+ACE_Input!T34</x:f>
        <x:v>24.02</x:v>
      </x:c>
      <x:c r="F34" s="18" t="n">
        <x:f>C34</x:f>
        <x:v>273</x:v>
      </x:c>
      <x:c r="G34" s="18" t="n">
        <x:f>K33</x:f>
        <x:v>816.0799999999999</x:v>
      </x:c>
      <x:c r="H34" s="18" t="n">
        <x:f>MAX(F34,G34)</x:f>
        <x:v>816.0799999999999</x:v>
      </x:c>
      <x:c r="I34" s="18" t="n">
        <x:f>MOD(H34-Settings!$B$32,Settings!$B$33)</x:f>
        <x:v>96.07999999999993</x:v>
      </x:c>
      <x:c r="J34" s="18" t="n">
        <x:f>IF(I34&lt;Settings!$B$30,IF(Settings!$B$30-I34&gt;=E34,H34,H34+(Settings!$B$30-I34)+Settings!$B$31),H34+(Settings!$B$33-I34))</x:f>
        <x:v>816.0799999999999</x:v>
      </x:c>
      <x:c r="K34" s="18" t="n">
        <x:f>J34+E34</x:f>
        <x:v>840.0999999999999</x:v>
      </x:c>
      <x:c r="L34" s="18" t="n">
        <x:f>K34</x:f>
        <x:v>840.0999999999999</x:v>
      </x:c>
      <x:c r="M34" s="18" t="n">
        <x:f>P33</x:f>
        <x:v>819.2659204797532</x:v>
      </x:c>
      <x:c r="N34" s="18" t="n">
        <x:f>MAX(L34,M34)</x:f>
        <x:v>840.0999999999999</x:v>
      </x:c>
      <x:c r="O34" s="18" t="n">
        <x:f>Arrivals!I34</x:f>
        <x:v>2.769227309880207</x:v>
      </x:c>
      <x:c r="P34" s="18" t="n">
        <x:f>N34+O34</x:f>
        <x:v>842.8692273098801</x:v>
      </x:c>
      <x:c r="Q34" s="18" t="n">
        <x:f>P34-C34</x:f>
        <x:v>569.8692273098801</x:v>
      </x:c>
      <x:c r="R34" s="18" t="n">
        <x:f>H34-F34</x:f>
        <x:v>543.0799999999999</x:v>
      </x:c>
      <x:c r="S34" s="18" t="n">
        <x:f>J34-H34</x:f>
        <x:v>0</x:v>
      </x:c>
      <x:c r="T34" s="18" t="n">
        <x:f>N34-L34</x:f>
        <x:v>0</x:v>
      </x:c>
      <x:c r="U34" s="18" t="n">
        <x:f>R34+S34+T34</x:f>
        <x:v>543.0799999999999</x:v>
      </x:c>
      <x:c r="V34" s="18" t="str">
        <x:f>IF(MOD(C34-Settings!$B$32,Settings!$B$33)&lt;Settings!$B$30,"Up","Down")</x:f>
        <x:v>Up</x:v>
      </x:c>
      <x:c r="W34" s="18" t="n">
        <x:f>IF(OR(E34&gt;Settings!$B$30,Q34&gt;Settings!$B$37),0,1)</x:f>
        <x:v>1</x:v>
      </x:c>
      <x:c r="X34" s="18" t="n">
        <x:f>IF(AND(W34=1,Q34&lt;=Settings!$B$36),1,0)</x:f>
        <x:v>0</x:v>
      </x:c>
    </x:row>
    <x:row r="35">
      <x:c r="A35" t="n">
        <x:f>Arrivals!A35</x:f>
        <x:v>1</x:v>
      </x:c>
      <x:c r="B35" t="n">
        <x:f>Arrivals!B35</x:f>
        <x:v>30</x:v>
      </x:c>
      <x:c r="C35" s="18" t="n">
        <x:f>Arrivals!F35</x:f>
        <x:v>278</x:v>
      </x:c>
      <x:c r="D35" s="18" t="n">
        <x:f>Arrivals!K35</x:f>
        <x:v>300</x:v>
      </x:c>
      <x:c r="E35" s="18" t="n">
        <x:f>D35*8/ACE_Input!S35+ACE_Input!T35</x:f>
        <x:v>24.02</x:v>
      </x:c>
      <x:c r="F35" s="18" t="n">
        <x:f>C35</x:f>
        <x:v>278</x:v>
      </x:c>
      <x:c r="G35" s="18" t="n">
        <x:f>K34</x:f>
        <x:v>840.0999999999999</x:v>
      </x:c>
      <x:c r="H35" s="18" t="n">
        <x:f>MAX(F35,G35)</x:f>
        <x:v>840.0999999999999</x:v>
      </x:c>
      <x:c r="I35" s="18" t="n">
        <x:f>MOD(H35-Settings!$B$32,Settings!$B$33)</x:f>
        <x:v>120.09999999999991</x:v>
      </x:c>
      <x:c r="J35" s="18" t="n">
        <x:f>IF(I35&lt;Settings!$B$30,IF(Settings!$B$30-I35&gt;=E35,H35,H35+(Settings!$B$30-I35)+Settings!$B$31),H35+(Settings!$B$33-I35))</x:f>
        <x:v>840.0999999999999</x:v>
      </x:c>
      <x:c r="K35" s="18" t="n">
        <x:f>J35+E35</x:f>
        <x:v>864.1199999999999</x:v>
      </x:c>
      <x:c r="L35" s="18" t="n">
        <x:f>K35</x:f>
        <x:v>864.1199999999999</x:v>
      </x:c>
      <x:c r="M35" s="18" t="n">
        <x:f>P34</x:f>
        <x:v>842.8692273098801</x:v>
      </x:c>
      <x:c r="N35" s="18" t="n">
        <x:f>MAX(L35,M35)</x:f>
        <x:v>864.1199999999999</x:v>
      </x:c>
      <x:c r="O35" s="18" t="n">
        <x:f>Arrivals!I35</x:f>
        <x:v>2.2846013328110595</x:v>
      </x:c>
      <x:c r="P35" s="18" t="n">
        <x:f>N35+O35</x:f>
        <x:v>866.4046013328109</x:v>
      </x:c>
      <x:c r="Q35" s="18" t="n">
        <x:f>P35-C35</x:f>
        <x:v>588.4046013328109</x:v>
      </x:c>
      <x:c r="R35" s="18" t="n">
        <x:f>H35-F35</x:f>
        <x:v>562.0999999999999</x:v>
      </x:c>
      <x:c r="S35" s="18" t="n">
        <x:f>J35-H35</x:f>
        <x:v>0</x:v>
      </x:c>
      <x:c r="T35" s="18" t="n">
        <x:f>N35-L35</x:f>
        <x:v>0</x:v>
      </x:c>
      <x:c r="U35" s="18" t="n">
        <x:f>R35+S35+T35</x:f>
        <x:v>562.0999999999999</x:v>
      </x:c>
      <x:c r="V35" s="18" t="str">
        <x:f>IF(MOD(C35-Settings!$B$32,Settings!$B$33)&lt;Settings!$B$30,"Up","Down")</x:f>
        <x:v>Up</x:v>
      </x:c>
      <x:c r="W35" s="18" t="n">
        <x:f>IF(OR(E35&gt;Settings!$B$30,Q35&gt;Settings!$B$37),0,1)</x:f>
        <x:v>1</x:v>
      </x:c>
      <x:c r="X35" s="18" t="n">
        <x:f>IF(AND(W35=1,Q35&lt;=Settings!$B$36),1,0)</x:f>
        <x:v>0</x:v>
      </x:c>
    </x:row>
    <x:row r="36">
      <x:c r="A36" t="n">
        <x:f>Arrivals!A36</x:f>
        <x:v>1</x:v>
      </x:c>
      <x:c r="B36" t="n">
        <x:f>Arrivals!B36</x:f>
        <x:v>31</x:v>
      </x:c>
      <x:c r="C36" s="18" t="n">
        <x:f>Arrivals!F36</x:f>
        <x:v>283</x:v>
      </x:c>
      <x:c r="D36" s="18" t="n">
        <x:f>Arrivals!K36</x:f>
        <x:v>300</x:v>
      </x:c>
      <x:c r="E36" s="18" t="n">
        <x:f>D36*8/ACE_Input!S36+ACE_Input!T36</x:f>
        <x:v>24.02</x:v>
      </x:c>
      <x:c r="F36" s="18" t="n">
        <x:f>C36</x:f>
        <x:v>283</x:v>
      </x:c>
      <x:c r="G36" s="18" t="n">
        <x:f>K35</x:f>
        <x:v>864.1199999999999</x:v>
      </x:c>
      <x:c r="H36" s="18" t="n">
        <x:f>MAX(F36,G36)</x:f>
        <x:v>864.1199999999999</x:v>
      </x:c>
      <x:c r="I36" s="18" t="n">
        <x:f>MOD(H36-Settings!$B$32,Settings!$B$33)</x:f>
        <x:v>144.1199999999999</x:v>
      </x:c>
      <x:c r="J36" s="18" t="n">
        <x:f>IF(I36&lt;Settings!$B$30,IF(Settings!$B$30-I36&gt;=E36,H36,H36+(Settings!$B$30-I36)+Settings!$B$31),H36+(Settings!$B$33-I36))</x:f>
        <x:v>864.1199999999999</x:v>
      </x:c>
      <x:c r="K36" s="18" t="n">
        <x:f>J36+E36</x:f>
        <x:v>888.1399999999999</x:v>
      </x:c>
      <x:c r="L36" s="18" t="n">
        <x:f>K36</x:f>
        <x:v>888.1399999999999</x:v>
      </x:c>
      <x:c r="M36" s="18" t="n">
        <x:f>P35</x:f>
        <x:v>866.4046013328109</x:v>
      </x:c>
      <x:c r="N36" s="18" t="n">
        <x:f>MAX(L36,M36)</x:f>
        <x:v>888.1399999999999</x:v>
      </x:c>
      <x:c r="O36" s="18" t="n">
        <x:f>Arrivals!I36</x:f>
        <x:v>0.6095125876550544</x:v>
      </x:c>
      <x:c r="P36" s="18" t="n">
        <x:f>N36+O36</x:f>
        <x:v>888.749512587655</x:v>
      </x:c>
      <x:c r="Q36" s="18" t="n">
        <x:f>P36-C36</x:f>
        <x:v>605.749512587655</x:v>
      </x:c>
      <x:c r="R36" s="18" t="n">
        <x:f>H36-F36</x:f>
        <x:v>581.1199999999999</x:v>
      </x:c>
      <x:c r="S36" s="18" t="n">
        <x:f>J36-H36</x:f>
        <x:v>0</x:v>
      </x:c>
      <x:c r="T36" s="18" t="n">
        <x:f>N36-L36</x:f>
        <x:v>0</x:v>
      </x:c>
      <x:c r="U36" s="18" t="n">
        <x:f>R36+S36+T36</x:f>
        <x:v>581.1199999999999</x:v>
      </x:c>
      <x:c r="V36" s="18" t="str">
        <x:f>IF(MOD(C36-Settings!$B$32,Settings!$B$33)&lt;Settings!$B$30,"Up","Down")</x:f>
        <x:v>Up</x:v>
      </x:c>
      <x:c r="W36" s="18" t="n">
        <x:f>IF(OR(E36&gt;Settings!$B$30,Q36&gt;Settings!$B$37),0,1)</x:f>
        <x:v>1</x:v>
      </x:c>
      <x:c r="X36" s="18" t="n">
        <x:f>IF(AND(W36=1,Q36&lt;=Settings!$B$36),1,0)</x:f>
        <x:v>0</x:v>
      </x:c>
    </x:row>
    <x:row r="37">
      <x:c r="A37" t="n">
        <x:f>Arrivals!A37</x:f>
        <x:v>1</x:v>
      </x:c>
      <x:c r="B37" t="n">
        <x:f>Arrivals!B37</x:f>
        <x:v>32</x:v>
      </x:c>
      <x:c r="C37" s="18" t="n">
        <x:f>Arrivals!F37</x:f>
        <x:v>288</x:v>
      </x:c>
      <x:c r="D37" s="18" t="n">
        <x:f>Arrivals!K37</x:f>
        <x:v>300</x:v>
      </x:c>
      <x:c r="E37" s="18" t="n">
        <x:f>D37*8/ACE_Input!S37+ACE_Input!T37</x:f>
        <x:v>24.02</x:v>
      </x:c>
      <x:c r="F37" s="18" t="n">
        <x:f>C37</x:f>
        <x:v>288</x:v>
      </x:c>
      <x:c r="G37" s="18" t="n">
        <x:f>K36</x:f>
        <x:v>888.1399999999999</x:v>
      </x:c>
      <x:c r="H37" s="18" t="n">
        <x:f>MAX(F37,G37)</x:f>
        <x:v>888.1399999999999</x:v>
      </x:c>
      <x:c r="I37" s="18" t="n">
        <x:f>MOD(H37-Settings!$B$32,Settings!$B$33)</x:f>
        <x:v>168.13999999999987</x:v>
      </x:c>
      <x:c r="J37" s="18" t="n">
        <x:f>IF(I37&lt;Settings!$B$30,IF(Settings!$B$30-I37&gt;=E37,H37,H37+(Settings!$B$30-I37)+Settings!$B$31),H37+(Settings!$B$33-I37))</x:f>
        <x:v>888.1399999999999</x:v>
      </x:c>
      <x:c r="K37" s="18" t="n">
        <x:f>J37+E37</x:f>
        <x:v>912.1599999999999</x:v>
      </x:c>
      <x:c r="L37" s="18" t="n">
        <x:f>K37</x:f>
        <x:v>912.1599999999999</x:v>
      </x:c>
      <x:c r="M37" s="18" t="n">
        <x:f>P36</x:f>
        <x:v>888.749512587655</x:v>
      </x:c>
      <x:c r="N37" s="18" t="n">
        <x:f>MAX(L37,M37)</x:f>
        <x:v>912.1599999999999</x:v>
      </x:c>
      <x:c r="O37" s="18" t="n">
        <x:f>Arrivals!I37</x:f>
        <x:v>2.335353113732237</x:v>
      </x:c>
      <x:c r="P37" s="18" t="n">
        <x:f>N37+O37</x:f>
        <x:v>914.4953531137321</x:v>
      </x:c>
      <x:c r="Q37" s="18" t="n">
        <x:f>P37-C37</x:f>
        <x:v>626.4953531137321</x:v>
      </x:c>
      <x:c r="R37" s="18" t="n">
        <x:f>H37-F37</x:f>
        <x:v>600.1399999999999</x:v>
      </x:c>
      <x:c r="S37" s="18" t="n">
        <x:f>J37-H37</x:f>
        <x:v>0</x:v>
      </x:c>
      <x:c r="T37" s="18" t="n">
        <x:f>N37-L37</x:f>
        <x:v>0</x:v>
      </x:c>
      <x:c r="U37" s="18" t="n">
        <x:f>R37+S37+T37</x:f>
        <x:v>600.1399999999999</x:v>
      </x:c>
      <x:c r="V37" s="18" t="str">
        <x:f>IF(MOD(C37-Settings!$B$32,Settings!$B$33)&lt;Settings!$B$30,"Up","Down")</x:f>
        <x:v>Up</x:v>
      </x:c>
      <x:c r="W37" s="18" t="n">
        <x:f>IF(OR(E37&gt;Settings!$B$30,Q37&gt;Settings!$B$37),0,1)</x:f>
        <x:v>1</x:v>
      </x:c>
      <x:c r="X37" s="18" t="n">
        <x:f>IF(AND(W37=1,Q37&lt;=Settings!$B$36),1,0)</x:f>
        <x:v>0</x:v>
      </x:c>
    </x:row>
    <x:row r="38">
      <x:c r="A38" t="n">
        <x:f>Arrivals!A38</x:f>
        <x:v>1</x:v>
      </x:c>
      <x:c r="B38" t="n">
        <x:f>Arrivals!B38</x:f>
        <x:v>33</x:v>
      </x:c>
      <x:c r="C38" s="18" t="n">
        <x:f>Arrivals!F38</x:f>
        <x:v>293</x:v>
      </x:c>
      <x:c r="D38" s="18" t="n">
        <x:f>Arrivals!K38</x:f>
        <x:v>300</x:v>
      </x:c>
      <x:c r="E38" s="18" t="n">
        <x:f>D38*8/ACE_Input!S38+ACE_Input!T38</x:f>
        <x:v>24.02</x:v>
      </x:c>
      <x:c r="F38" s="18" t="n">
        <x:f>C38</x:f>
        <x:v>293</x:v>
      </x:c>
      <x:c r="G38" s="18" t="n">
        <x:f>K37</x:f>
        <x:v>912.1599999999999</x:v>
      </x:c>
      <x:c r="H38" s="18" t="n">
        <x:f>MAX(F38,G38)</x:f>
        <x:v>912.1599999999999</x:v>
      </x:c>
      <x:c r="I38" s="18" t="n">
        <x:f>MOD(H38-Settings!$B$32,Settings!$B$33)</x:f>
        <x:v>192.15999999999985</x:v>
      </x:c>
      <x:c r="J38" s="18" t="n">
        <x:f>IF(I38&lt;Settings!$B$30,IF(Settings!$B$30-I38&gt;=E38,H38,H38+(Settings!$B$30-I38)+Settings!$B$31),H38+(Settings!$B$33-I38))</x:f>
        <x:v>912.1599999999999</x:v>
      </x:c>
      <x:c r="K38" s="18" t="n">
        <x:f>J38+E38</x:f>
        <x:v>936.1799999999998</x:v>
      </x:c>
      <x:c r="L38" s="18" t="n">
        <x:f>K38</x:f>
        <x:v>936.1799999999998</x:v>
      </x:c>
      <x:c r="M38" s="18" t="n">
        <x:f>P37</x:f>
        <x:v>914.4953531137321</x:v>
      </x:c>
      <x:c r="N38" s="18" t="n">
        <x:f>MAX(L38,M38)</x:f>
        <x:v>936.1799999999998</x:v>
      </x:c>
      <x:c r="O38" s="18" t="n">
        <x:f>Arrivals!I38</x:f>
        <x:v>7.279092972402087</x:v>
      </x:c>
      <x:c r="P38" s="18" t="n">
        <x:f>N38+O38</x:f>
        <x:v>943.4590929724019</x:v>
      </x:c>
      <x:c r="Q38" s="18" t="n">
        <x:f>P38-C38</x:f>
        <x:v>650.4590929724019</x:v>
      </x:c>
      <x:c r="R38" s="18" t="n">
        <x:f>H38-F38</x:f>
        <x:v>619.1599999999999</x:v>
      </x:c>
      <x:c r="S38" s="18" t="n">
        <x:f>J38-H38</x:f>
        <x:v>0</x:v>
      </x:c>
      <x:c r="T38" s="18" t="n">
        <x:f>N38-L38</x:f>
        <x:v>0</x:v>
      </x:c>
      <x:c r="U38" s="18" t="n">
        <x:f>R38+S38+T38</x:f>
        <x:v>619.1599999999999</x:v>
      </x:c>
      <x:c r="V38" s="18" t="str">
        <x:f>IF(MOD(C38-Settings!$B$32,Settings!$B$33)&lt;Settings!$B$30,"Up","Down")</x:f>
        <x:v>Up</x:v>
      </x:c>
      <x:c r="W38" s="18" t="n">
        <x:f>IF(OR(E38&gt;Settings!$B$30,Q38&gt;Settings!$B$37),0,1)</x:f>
        <x:v>1</x:v>
      </x:c>
      <x:c r="X38" s="18" t="n">
        <x:f>IF(AND(W38=1,Q38&lt;=Settings!$B$36),1,0)</x:f>
        <x:v>0</x:v>
      </x:c>
    </x:row>
    <x:row r="39">
      <x:c r="A39" t="n">
        <x:f>Arrivals!A39</x:f>
        <x:v>1</x:v>
      </x:c>
      <x:c r="B39" t="n">
        <x:f>Arrivals!B39</x:f>
        <x:v>34</x:v>
      </x:c>
      <x:c r="C39" s="18" t="n">
        <x:f>Arrivals!F39</x:f>
        <x:v>298</x:v>
      </x:c>
      <x:c r="D39" s="18" t="n">
        <x:f>Arrivals!K39</x:f>
        <x:v>300</x:v>
      </x:c>
      <x:c r="E39" s="18" t="n">
        <x:f>D39*8/ACE_Input!S39+ACE_Input!T39</x:f>
        <x:v>24.02</x:v>
      </x:c>
      <x:c r="F39" s="18" t="n">
        <x:f>C39</x:f>
        <x:v>298</x:v>
      </x:c>
      <x:c r="G39" s="18" t="n">
        <x:f>K38</x:f>
        <x:v>936.1799999999998</x:v>
      </x:c>
      <x:c r="H39" s="18" t="n">
        <x:f>MAX(F39,G39)</x:f>
        <x:v>936.1799999999998</x:v>
      </x:c>
      <x:c r="I39" s="18" t="n">
        <x:f>MOD(H39-Settings!$B$32,Settings!$B$33)</x:f>
        <x:v>216.17999999999984</x:v>
      </x:c>
      <x:c r="J39" s="18" t="n">
        <x:f>IF(I39&lt;Settings!$B$30,IF(Settings!$B$30-I39&gt;=E39,H39,H39+(Settings!$B$30-I39)+Settings!$B$31),H39+(Settings!$B$33-I39))</x:f>
        <x:v>936.1799999999998</x:v>
      </x:c>
      <x:c r="K39" s="18" t="n">
        <x:f>J39+E39</x:f>
        <x:v>960.1999999999998</x:v>
      </x:c>
      <x:c r="L39" s="18" t="n">
        <x:f>K39</x:f>
        <x:v>960.1999999999998</x:v>
      </x:c>
      <x:c r="M39" s="18" t="n">
        <x:f>P38</x:f>
        <x:v>943.4590929724019</x:v>
      </x:c>
      <x:c r="N39" s="18" t="n">
        <x:f>MAX(L39,M39)</x:f>
        <x:v>960.1999999999998</x:v>
      </x:c>
      <x:c r="O39" s="18" t="n">
        <x:f>Arrivals!I39</x:f>
        <x:v>0.9715343337822901</x:v>
      </x:c>
      <x:c r="P39" s="18" t="n">
        <x:f>N39+O39</x:f>
        <x:v>961.1715343337821</x:v>
      </x:c>
      <x:c r="Q39" s="18" t="n">
        <x:f>P39-C39</x:f>
        <x:v>663.1715343337821</x:v>
      </x:c>
      <x:c r="R39" s="18" t="n">
        <x:f>H39-F39</x:f>
        <x:v>638.1799999999998</x:v>
      </x:c>
      <x:c r="S39" s="18" t="n">
        <x:f>J39-H39</x:f>
        <x:v>0</x:v>
      </x:c>
      <x:c r="T39" s="18" t="n">
        <x:f>N39-L39</x:f>
        <x:v>0</x:v>
      </x:c>
      <x:c r="U39" s="18" t="n">
        <x:f>R39+S39+T39</x:f>
        <x:v>638.1799999999998</x:v>
      </x:c>
      <x:c r="V39" s="18" t="str">
        <x:f>IF(MOD(C39-Settings!$B$32,Settings!$B$33)&lt;Settings!$B$30,"Up","Down")</x:f>
        <x:v>Up</x:v>
      </x:c>
      <x:c r="W39" s="18" t="n">
        <x:f>IF(OR(E39&gt;Settings!$B$30,Q39&gt;Settings!$B$37),0,1)</x:f>
        <x:v>1</x:v>
      </x:c>
      <x:c r="X39" s="18" t="n">
        <x:f>IF(AND(W39=1,Q39&lt;=Settings!$B$36),1,0)</x:f>
        <x:v>0</x:v>
      </x:c>
    </x:row>
    <x:row r="40">
      <x:c r="A40" t="n">
        <x:f>Arrivals!A40</x:f>
        <x:v>1</x:v>
      </x:c>
      <x:c r="B40" t="n">
        <x:f>Arrivals!B40</x:f>
        <x:v>35</x:v>
      </x:c>
      <x:c r="C40" s="18" t="n">
        <x:f>Arrivals!F40</x:f>
        <x:v>303</x:v>
      </x:c>
      <x:c r="D40" s="18" t="n">
        <x:f>Arrivals!K40</x:f>
        <x:v>300</x:v>
      </x:c>
      <x:c r="E40" s="18" t="n">
        <x:f>D40*8/ACE_Input!S40+ACE_Input!T40</x:f>
        <x:v>24.02</x:v>
      </x:c>
      <x:c r="F40" s="18" t="n">
        <x:f>C40</x:f>
        <x:v>303</x:v>
      </x:c>
      <x:c r="G40" s="18" t="n">
        <x:f>K39</x:f>
        <x:v>960.1999999999998</x:v>
      </x:c>
      <x:c r="H40" s="18" t="n">
        <x:f>MAX(F40,G40)</x:f>
        <x:v>960.1999999999998</x:v>
      </x:c>
      <x:c r="I40" s="18" t="n">
        <x:f>MOD(H40-Settings!$B$32,Settings!$B$33)</x:f>
        <x:v>240.19999999999982</x:v>
      </x:c>
      <x:c r="J40" s="18" t="n">
        <x:f>IF(I40&lt;Settings!$B$30,IF(Settings!$B$30-I40&gt;=E40,H40,H40+(Settings!$B$30-I40)+Settings!$B$31),H40+(Settings!$B$33-I40))</x:f>
        <x:v>960.1999999999998</x:v>
      </x:c>
      <x:c r="K40" s="18" t="n">
        <x:f>J40+E40</x:f>
        <x:v>984.2199999999998</x:v>
      </x:c>
      <x:c r="L40" s="18" t="n">
        <x:f>K40</x:f>
        <x:v>984.2199999999998</x:v>
      </x:c>
      <x:c r="M40" s="18" t="n">
        <x:f>P39</x:f>
        <x:v>961.1715343337821</x:v>
      </x:c>
      <x:c r="N40" s="18" t="n">
        <x:f>MAX(L40,M40)</x:f>
        <x:v>984.2199999999998</x:v>
      </x:c>
      <x:c r="O40" s="18" t="n">
        <x:f>Arrivals!I40</x:f>
        <x:v>0.9635138233798433</x:v>
      </x:c>
      <x:c r="P40" s="18" t="n">
        <x:f>N40+O40</x:f>
        <x:v>985.1835138233796</x:v>
      </x:c>
      <x:c r="Q40" s="18" t="n">
        <x:f>P40-C40</x:f>
        <x:v>682.1835138233796</x:v>
      </x:c>
      <x:c r="R40" s="18" t="n">
        <x:f>H40-F40</x:f>
        <x:v>657.1999999999998</x:v>
      </x:c>
      <x:c r="S40" s="18" t="n">
        <x:f>J40-H40</x:f>
        <x:v>0</x:v>
      </x:c>
      <x:c r="T40" s="18" t="n">
        <x:f>N40-L40</x:f>
        <x:v>0</x:v>
      </x:c>
      <x:c r="U40" s="18" t="n">
        <x:f>R40+S40+T40</x:f>
        <x:v>657.1999999999998</x:v>
      </x:c>
      <x:c r="V40" s="18" t="str">
        <x:f>IF(MOD(C40-Settings!$B$32,Settings!$B$33)&lt;Settings!$B$30,"Up","Down")</x:f>
        <x:v>Up</x:v>
      </x:c>
      <x:c r="W40" s="18" t="n">
        <x:f>IF(OR(E40&gt;Settings!$B$30,Q40&gt;Settings!$B$37),0,1)</x:f>
        <x:v>1</x:v>
      </x:c>
      <x:c r="X40" s="18" t="n">
        <x:f>IF(AND(W40=1,Q40&lt;=Settings!$B$36),1,0)</x:f>
        <x:v>0</x:v>
      </x:c>
    </x:row>
    <x:row r="41">
      <x:c r="A41" t="n">
        <x:f>Arrivals!A41</x:f>
        <x:v>1</x:v>
      </x:c>
      <x:c r="B41" t="n">
        <x:f>Arrivals!B41</x:f>
        <x:v>36</x:v>
      </x:c>
      <x:c r="C41" s="18" t="n">
        <x:f>Arrivals!F41</x:f>
        <x:v>308</x:v>
      </x:c>
      <x:c r="D41" s="18" t="n">
        <x:f>Arrivals!K41</x:f>
        <x:v>300</x:v>
      </x:c>
      <x:c r="E41" s="18" t="n">
        <x:f>D41*8/ACE_Input!S41+ACE_Input!T41</x:f>
        <x:v>24.02</x:v>
      </x:c>
      <x:c r="F41" s="18" t="n">
        <x:f>C41</x:f>
        <x:v>308</x:v>
      </x:c>
      <x:c r="G41" s="18" t="n">
        <x:f>K40</x:f>
        <x:v>984.2199999999998</x:v>
      </x:c>
      <x:c r="H41" s="18" t="n">
        <x:f>MAX(F41,G41)</x:f>
        <x:v>984.2199999999998</x:v>
      </x:c>
      <x:c r="I41" s="18" t="n">
        <x:f>MOD(H41-Settings!$B$32,Settings!$B$33)</x:f>
        <x:v>264.2199999999998</x:v>
      </x:c>
      <x:c r="J41" s="18" t="n">
        <x:f>IF(I41&lt;Settings!$B$30,IF(Settings!$B$30-I41&gt;=E41,H41,H41+(Settings!$B$30-I41)+Settings!$B$31),H41+(Settings!$B$33-I41))</x:f>
        <x:v>984.2199999999998</x:v>
      </x:c>
      <x:c r="K41" s="18" t="n">
        <x:f>J41+E41</x:f>
        <x:v>1008.2399999999998</x:v>
      </x:c>
      <x:c r="L41" s="18" t="n">
        <x:f>K41</x:f>
        <x:v>1008.2399999999998</x:v>
      </x:c>
      <x:c r="M41" s="18" t="n">
        <x:f>P40</x:f>
        <x:v>985.1835138233796</x:v>
      </x:c>
      <x:c r="N41" s="18" t="n">
        <x:f>MAX(L41,M41)</x:f>
        <x:v>1008.2399999999998</x:v>
      </x:c>
      <x:c r="O41" s="18" t="n">
        <x:f>Arrivals!I41</x:f>
        <x:v>5.6158176891388205</x:v>
      </x:c>
      <x:c r="P41" s="18" t="n">
        <x:f>N41+O41</x:f>
        <x:v>1013.8558176891386</x:v>
      </x:c>
      <x:c r="Q41" s="18" t="n">
        <x:f>P41-C41</x:f>
        <x:v>705.8558176891386</x:v>
      </x:c>
      <x:c r="R41" s="18" t="n">
        <x:f>H41-F41</x:f>
        <x:v>676.2199999999998</x:v>
      </x:c>
      <x:c r="S41" s="18" t="n">
        <x:f>J41-H41</x:f>
        <x:v>0</x:v>
      </x:c>
      <x:c r="T41" s="18" t="n">
        <x:f>N41-L41</x:f>
        <x:v>0</x:v>
      </x:c>
      <x:c r="U41" s="18" t="n">
        <x:f>R41+S41+T41</x:f>
        <x:v>676.2199999999998</x:v>
      </x:c>
      <x:c r="V41" s="18" t="str">
        <x:f>IF(MOD(C41-Settings!$B$32,Settings!$B$33)&lt;Settings!$B$30,"Up","Down")</x:f>
        <x:v>Up</x:v>
      </x:c>
      <x:c r="W41" s="18" t="n">
        <x:f>IF(OR(E41&gt;Settings!$B$30,Q41&gt;Settings!$B$37),0,1)</x:f>
        <x:v>1</x:v>
      </x:c>
      <x:c r="X41" s="18" t="n">
        <x:f>IF(AND(W41=1,Q41&lt;=Settings!$B$36),1,0)</x:f>
        <x:v>0</x:v>
      </x:c>
    </x:row>
    <x:row r="42">
      <x:c r="A42" t="n">
        <x:f>Arrivals!A42</x:f>
        <x:v>1</x:v>
      </x:c>
      <x:c r="B42" t="n">
        <x:f>Arrivals!B42</x:f>
        <x:v>37</x:v>
      </x:c>
      <x:c r="C42" s="18" t="n">
        <x:f>Arrivals!F42</x:f>
        <x:v>313</x:v>
      </x:c>
      <x:c r="D42" s="18" t="n">
        <x:f>Arrivals!K42</x:f>
        <x:v>300</x:v>
      </x:c>
      <x:c r="E42" s="18" t="n">
        <x:f>D42*8/ACE_Input!S42+ACE_Input!T42</x:f>
        <x:v>24.02</x:v>
      </x:c>
      <x:c r="F42" s="18" t="n">
        <x:f>C42</x:f>
        <x:v>313</x:v>
      </x:c>
      <x:c r="G42" s="18" t="n">
        <x:f>K41</x:f>
        <x:v>1008.2399999999998</x:v>
      </x:c>
      <x:c r="H42" s="18" t="n">
        <x:f>MAX(F42,G42)</x:f>
        <x:v>1008.2399999999998</x:v>
      </x:c>
      <x:c r="I42" s="18" t="n">
        <x:f>MOD(H42-Settings!$B$32,Settings!$B$33)</x:f>
        <x:v>288.2399999999998</x:v>
      </x:c>
      <x:c r="J42" s="18" t="n">
        <x:f>IF(I42&lt;Settings!$B$30,IF(Settings!$B$30-I42&gt;=E42,H42,H42+(Settings!$B$30-I42)+Settings!$B$31),H42+(Settings!$B$33-I42))</x:f>
        <x:v>1008.2399999999998</x:v>
      </x:c>
      <x:c r="K42" s="18" t="n">
        <x:f>J42+E42</x:f>
        <x:v>1032.2599999999998</x:v>
      </x:c>
      <x:c r="L42" s="18" t="n">
        <x:f>K42</x:f>
        <x:v>1032.2599999999998</x:v>
      </x:c>
      <x:c r="M42" s="18" t="n">
        <x:f>P41</x:f>
        <x:v>1013.8558176891386</x:v>
      </x:c>
      <x:c r="N42" s="18" t="n">
        <x:f>MAX(L42,M42)</x:f>
        <x:v>1032.2599999999998</x:v>
      </x:c>
      <x:c r="O42" s="18" t="n">
        <x:f>Arrivals!I42</x:f>
        <x:v>6.473629939794204</x:v>
      </x:c>
      <x:c r="P42" s="18" t="n">
        <x:f>N42+O42</x:f>
        <x:v>1038.733629939794</x:v>
      </x:c>
      <x:c r="Q42" s="18" t="n">
        <x:f>P42-C42</x:f>
        <x:v>725.7336299397939</x:v>
      </x:c>
      <x:c r="R42" s="18" t="n">
        <x:f>H42-F42</x:f>
        <x:v>695.2399999999998</x:v>
      </x:c>
      <x:c r="S42" s="18" t="n">
        <x:f>J42-H42</x:f>
        <x:v>0</x:v>
      </x:c>
      <x:c r="T42" s="18" t="n">
        <x:f>N42-L42</x:f>
        <x:v>0</x:v>
      </x:c>
      <x:c r="U42" s="18" t="n">
        <x:f>R42+S42+T42</x:f>
        <x:v>695.2399999999998</x:v>
      </x:c>
      <x:c r="V42" s="18" t="str">
        <x:f>IF(MOD(C42-Settings!$B$32,Settings!$B$33)&lt;Settings!$B$30,"Up","Down")</x:f>
        <x:v>Up</x:v>
      </x:c>
      <x:c r="W42" s="18" t="n">
        <x:f>IF(OR(E42&gt;Settings!$B$30,Q42&gt;Settings!$B$37),0,1)</x:f>
        <x:v>1</x:v>
      </x:c>
      <x:c r="X42" s="18" t="n">
        <x:f>IF(AND(W42=1,Q42&lt;=Settings!$B$36),1,0)</x:f>
        <x:v>0</x:v>
      </x:c>
    </x:row>
    <x:row r="43">
      <x:c r="A43" t="n">
        <x:f>Arrivals!A43</x:f>
        <x:v>1</x:v>
      </x:c>
      <x:c r="B43" t="n">
        <x:f>Arrivals!B43</x:f>
        <x:v>38</x:v>
      </x:c>
      <x:c r="C43" s="18" t="n">
        <x:f>Arrivals!F43</x:f>
        <x:v>318</x:v>
      </x:c>
      <x:c r="D43" s="18" t="n">
        <x:f>Arrivals!K43</x:f>
        <x:v>300</x:v>
      </x:c>
      <x:c r="E43" s="18" t="n">
        <x:f>D43*8/ACE_Input!S43+ACE_Input!T43</x:f>
        <x:v>24.02</x:v>
      </x:c>
      <x:c r="F43" s="18" t="n">
        <x:f>C43</x:f>
        <x:v>318</x:v>
      </x:c>
      <x:c r="G43" s="18" t="n">
        <x:f>K42</x:f>
        <x:v>1032.2599999999998</x:v>
      </x:c>
      <x:c r="H43" s="18" t="n">
        <x:f>MAX(F43,G43)</x:f>
        <x:v>1032.2599999999998</x:v>
      </x:c>
      <x:c r="I43" s="18" t="n">
        <x:f>MOD(H43-Settings!$B$32,Settings!$B$33)</x:f>
        <x:v>312.25999999999976</x:v>
      </x:c>
      <x:c r="J43" s="18" t="n">
        <x:f>IF(I43&lt;Settings!$B$30,IF(Settings!$B$30-I43&gt;=E43,H43,H43+(Settings!$B$30-I43)+Settings!$B$31),H43+(Settings!$B$33-I43))</x:f>
        <x:v>1032.2599999999998</x:v>
      </x:c>
      <x:c r="K43" s="18" t="n">
        <x:f>J43+E43</x:f>
        <x:v>1056.2799999999997</x:v>
      </x:c>
      <x:c r="L43" s="18" t="n">
        <x:f>K43</x:f>
        <x:v>1056.2799999999997</x:v>
      </x:c>
      <x:c r="M43" s="18" t="n">
        <x:f>P42</x:f>
        <x:v>1038.733629939794</x:v>
      </x:c>
      <x:c r="N43" s="18" t="n">
        <x:f>MAX(L43,M43)</x:f>
        <x:v>1056.2799999999997</x:v>
      </x:c>
      <x:c r="O43" s="18" t="n">
        <x:f>Arrivals!I43</x:f>
        <x:v>3.823315468521645</x:v>
      </x:c>
      <x:c r="P43" s="18" t="n">
        <x:f>N43+O43</x:f>
        <x:v>1060.1033154685215</x:v>
      </x:c>
      <x:c r="Q43" s="18" t="n">
        <x:f>P43-C43</x:f>
        <x:v>742.1033154685215</x:v>
      </x:c>
      <x:c r="R43" s="18" t="n">
        <x:f>H43-F43</x:f>
        <x:v>714.2599999999998</x:v>
      </x:c>
      <x:c r="S43" s="18" t="n">
        <x:f>J43-H43</x:f>
        <x:v>0</x:v>
      </x:c>
      <x:c r="T43" s="18" t="n">
        <x:f>N43-L43</x:f>
        <x:v>0</x:v>
      </x:c>
      <x:c r="U43" s="18" t="n">
        <x:f>R43+S43+T43</x:f>
        <x:v>714.2599999999998</x:v>
      </x:c>
      <x:c r="V43" s="18" t="str">
        <x:f>IF(MOD(C43-Settings!$B$32,Settings!$B$33)&lt;Settings!$B$30,"Up","Down")</x:f>
        <x:v>Up</x:v>
      </x:c>
      <x:c r="W43" s="18" t="n">
        <x:f>IF(OR(E43&gt;Settings!$B$30,Q43&gt;Settings!$B$37),0,1)</x:f>
        <x:v>1</x:v>
      </x:c>
      <x:c r="X43" s="18" t="n">
        <x:f>IF(AND(W43=1,Q43&lt;=Settings!$B$36),1,0)</x:f>
        <x:v>0</x:v>
      </x:c>
    </x:row>
    <x:row r="44">
      <x:c r="A44" t="n">
        <x:f>Arrivals!A44</x:f>
        <x:v>1</x:v>
      </x:c>
      <x:c r="B44" t="n">
        <x:f>Arrivals!B44</x:f>
        <x:v>39</x:v>
      </x:c>
      <x:c r="C44" s="18" t="n">
        <x:f>Arrivals!F44</x:f>
        <x:v>323</x:v>
      </x:c>
      <x:c r="D44" s="18" t="n">
        <x:f>Arrivals!K44</x:f>
        <x:v>300</x:v>
      </x:c>
      <x:c r="E44" s="18" t="n">
        <x:f>D44*8/ACE_Input!S44+ACE_Input!T44</x:f>
        <x:v>24.02</x:v>
      </x:c>
      <x:c r="F44" s="18" t="n">
        <x:f>C44</x:f>
        <x:v>323</x:v>
      </x:c>
      <x:c r="G44" s="18" t="n">
        <x:f>K43</x:f>
        <x:v>1056.2799999999997</x:v>
      </x:c>
      <x:c r="H44" s="18" t="n">
        <x:f>MAX(F44,G44)</x:f>
        <x:v>1056.2799999999997</x:v>
      </x:c>
      <x:c r="I44" s="18" t="n">
        <x:f>MOD(H44-Settings!$B$32,Settings!$B$33)</x:f>
        <x:v>336.27999999999975</x:v>
      </x:c>
      <x:c r="J44" s="18" t="n">
        <x:f>IF(I44&lt;Settings!$B$30,IF(Settings!$B$30-I44&gt;=E44,H44,H44+(Settings!$B$30-I44)+Settings!$B$31),H44+(Settings!$B$33-I44))</x:f>
        <x:v>1056.2799999999997</x:v>
      </x:c>
      <x:c r="K44" s="18" t="n">
        <x:f>J44+E44</x:f>
        <x:v>1080.2999999999997</x:v>
      </x:c>
      <x:c r="L44" s="18" t="n">
        <x:f>K44</x:f>
        <x:v>1080.2999999999997</x:v>
      </x:c>
      <x:c r="M44" s="18" t="n">
        <x:f>P43</x:f>
        <x:v>1060.1033154685215</x:v>
      </x:c>
      <x:c r="N44" s="18" t="n">
        <x:f>MAX(L44,M44)</x:f>
        <x:v>1080.2999999999997</x:v>
      </x:c>
      <x:c r="O44" s="18" t="n">
        <x:f>Arrivals!I44</x:f>
        <x:v>6.876896628651202</x:v>
      </x:c>
      <x:c r="P44" s="18" t="n">
        <x:f>N44+O44</x:f>
        <x:v>1087.1768966286509</x:v>
      </x:c>
      <x:c r="Q44" s="18" t="n">
        <x:f>P44-C44</x:f>
        <x:v>764.1768966286509</x:v>
      </x:c>
      <x:c r="R44" s="18" t="n">
        <x:f>H44-F44</x:f>
        <x:v>733.2799999999997</x:v>
      </x:c>
      <x:c r="S44" s="18" t="n">
        <x:f>J44-H44</x:f>
        <x:v>0</x:v>
      </x:c>
      <x:c r="T44" s="18" t="n">
        <x:f>N44-L44</x:f>
        <x:v>0</x:v>
      </x:c>
      <x:c r="U44" s="18" t="n">
        <x:f>R44+S44+T44</x:f>
        <x:v>733.2799999999997</x:v>
      </x:c>
      <x:c r="V44" s="18" t="str">
        <x:f>IF(MOD(C44-Settings!$B$32,Settings!$B$33)&lt;Settings!$B$30,"Up","Down")</x:f>
        <x:v>Up</x:v>
      </x:c>
      <x:c r="W44" s="18" t="n">
        <x:f>IF(OR(E44&gt;Settings!$B$30,Q44&gt;Settings!$B$37),0,1)</x:f>
        <x:v>1</x:v>
      </x:c>
      <x:c r="X44" s="18" t="n">
        <x:f>IF(AND(W44=1,Q44&lt;=Settings!$B$36),1,0)</x:f>
        <x:v>0</x:v>
      </x:c>
    </x:row>
    <x:row r="45">
      <x:c r="A45" t="n">
        <x:f>Arrivals!A45</x:f>
        <x:v>1</x:v>
      </x:c>
      <x:c r="B45" t="n">
        <x:f>Arrivals!B45</x:f>
        <x:v>40</x:v>
      </x:c>
      <x:c r="C45" s="18" t="n">
        <x:f>Arrivals!F45</x:f>
        <x:v>328</x:v>
      </x:c>
      <x:c r="D45" s="18" t="n">
        <x:f>Arrivals!K45</x:f>
        <x:v>300</x:v>
      </x:c>
      <x:c r="E45" s="18" t="n">
        <x:f>D45*8/ACE_Input!S45+ACE_Input!T45</x:f>
        <x:v>24.02</x:v>
      </x:c>
      <x:c r="F45" s="18" t="n">
        <x:f>C45</x:f>
        <x:v>328</x:v>
      </x:c>
      <x:c r="G45" s="18" t="n">
        <x:f>K44</x:f>
        <x:v>1080.2999999999997</x:v>
      </x:c>
      <x:c r="H45" s="18" t="n">
        <x:f>MAX(F45,G45)</x:f>
        <x:v>1080.2999999999997</x:v>
      </x:c>
      <x:c r="I45" s="18" t="n">
        <x:f>MOD(H45-Settings!$B$32,Settings!$B$33)</x:f>
        <x:v>360.2999999999997</x:v>
      </x:c>
      <x:c r="J45" s="18" t="n">
        <x:f>IF(I45&lt;Settings!$B$30,IF(Settings!$B$30-I45&gt;=E45,H45,H45+(Settings!$B$30-I45)+Settings!$B$31),H45+(Settings!$B$33-I45))</x:f>
        <x:v>1080.2999999999997</x:v>
      </x:c>
      <x:c r="K45" s="18" t="n">
        <x:f>J45+E45</x:f>
        <x:v>1104.3199999999997</x:v>
      </x:c>
      <x:c r="L45" s="18" t="n">
        <x:f>K45</x:f>
        <x:v>1104.3199999999997</x:v>
      </x:c>
      <x:c r="M45" s="18" t="n">
        <x:f>P44</x:f>
        <x:v>1087.1768966286509</x:v>
      </x:c>
      <x:c r="N45" s="18" t="n">
        <x:f>MAX(L45,M45)</x:f>
        <x:v>1104.3199999999997</x:v>
      </x:c>
      <x:c r="O45" s="18" t="n">
        <x:f>Arrivals!I45</x:f>
        <x:v>0.41876201679640374</x:v>
      </x:c>
      <x:c r="P45" s="18" t="n">
        <x:f>N45+O45</x:f>
        <x:v>1104.738762016796</x:v>
      </x:c>
      <x:c r="Q45" s="18" t="n">
        <x:f>P45-C45</x:f>
        <x:v>776.738762016796</x:v>
      </x:c>
      <x:c r="R45" s="18" t="n">
        <x:f>H45-F45</x:f>
        <x:v>752.2999999999997</x:v>
      </x:c>
      <x:c r="S45" s="18" t="n">
        <x:f>J45-H45</x:f>
        <x:v>0</x:v>
      </x:c>
      <x:c r="T45" s="18" t="n">
        <x:f>N45-L45</x:f>
        <x:v>0</x:v>
      </x:c>
      <x:c r="U45" s="18" t="n">
        <x:f>R45+S45+T45</x:f>
        <x:v>752.2999999999997</x:v>
      </x:c>
      <x:c r="V45" s="18" t="str">
        <x:f>IF(MOD(C45-Settings!$B$32,Settings!$B$33)&lt;Settings!$B$30,"Up","Down")</x:f>
        <x:v>Up</x:v>
      </x:c>
      <x:c r="W45" s="18" t="n">
        <x:f>IF(OR(E45&gt;Settings!$B$30,Q45&gt;Settings!$B$37),0,1)</x:f>
        <x:v>1</x:v>
      </x:c>
      <x:c r="X45" s="18" t="n">
        <x:f>IF(AND(W45=1,Q45&lt;=Settings!$B$36),1,0)</x:f>
        <x:v>0</x:v>
      </x:c>
    </x:row>
    <x:row r="46">
      <x:c r="A46" t="n">
        <x:f>Arrivals!A46</x:f>
        <x:v>1</x:v>
      </x:c>
      <x:c r="B46" t="n">
        <x:f>Arrivals!B46</x:f>
        <x:v>41</x:v>
      </x:c>
      <x:c r="C46" s="18" t="n">
        <x:f>Arrivals!F46</x:f>
        <x:v>333</x:v>
      </x:c>
      <x:c r="D46" s="18" t="n">
        <x:f>Arrivals!K46</x:f>
        <x:v>300</x:v>
      </x:c>
      <x:c r="E46" s="18" t="n">
        <x:f>D46*8/ACE_Input!S46+ACE_Input!T46</x:f>
        <x:v>24.02</x:v>
      </x:c>
      <x:c r="F46" s="18" t="n">
        <x:f>C46</x:f>
        <x:v>333</x:v>
      </x:c>
      <x:c r="G46" s="18" t="n">
        <x:f>K45</x:f>
        <x:v>1104.3199999999997</x:v>
      </x:c>
      <x:c r="H46" s="18" t="n">
        <x:f>MAX(F46,G46)</x:f>
        <x:v>1104.3199999999997</x:v>
      </x:c>
      <x:c r="I46" s="18" t="n">
        <x:f>MOD(H46-Settings!$B$32,Settings!$B$33)</x:f>
        <x:v>384.3199999999997</x:v>
      </x:c>
      <x:c r="J46" s="18" t="n">
        <x:f>IF(I46&lt;Settings!$B$30,IF(Settings!$B$30-I46&gt;=E46,H46,H46+(Settings!$B$30-I46)+Settings!$B$31),H46+(Settings!$B$33-I46))</x:f>
        <x:v>1104.3199999999997</x:v>
      </x:c>
      <x:c r="K46" s="18" t="n">
        <x:f>J46+E46</x:f>
        <x:v>1128.3399999999997</x:v>
      </x:c>
      <x:c r="L46" s="18" t="n">
        <x:f>K46</x:f>
        <x:v>1128.3399999999997</x:v>
      </x:c>
      <x:c r="M46" s="18" t="n">
        <x:f>P45</x:f>
        <x:v>1104.738762016796</x:v>
      </x:c>
      <x:c r="N46" s="18" t="n">
        <x:f>MAX(L46,M46)</x:f>
        <x:v>1128.3399999999997</x:v>
      </x:c>
      <x:c r="O46" s="18" t="n">
        <x:f>Arrivals!I46</x:f>
        <x:v>3.300407946032889</x:v>
      </x:c>
      <x:c r="P46" s="18" t="n">
        <x:f>N46+O46</x:f>
        <x:v>1131.6404079460326</x:v>
      </x:c>
      <x:c r="Q46" s="18" t="n">
        <x:f>P46-C46</x:f>
        <x:v>798.6404079460326</x:v>
      </x:c>
      <x:c r="R46" s="18" t="n">
        <x:f>H46-F46</x:f>
        <x:v>771.3199999999997</x:v>
      </x:c>
      <x:c r="S46" s="18" t="n">
        <x:f>J46-H46</x:f>
        <x:v>0</x:v>
      </x:c>
      <x:c r="T46" s="18" t="n">
        <x:f>N46-L46</x:f>
        <x:v>0</x:v>
      </x:c>
      <x:c r="U46" s="18" t="n">
        <x:f>R46+S46+T46</x:f>
        <x:v>771.3199999999997</x:v>
      </x:c>
      <x:c r="V46" s="18" t="str">
        <x:f>IF(MOD(C46-Settings!$B$32,Settings!$B$33)&lt;Settings!$B$30,"Up","Down")</x:f>
        <x:v>Up</x:v>
      </x:c>
      <x:c r="W46" s="18" t="n">
        <x:f>IF(OR(E46&gt;Settings!$B$30,Q46&gt;Settings!$B$37),0,1)</x:f>
        <x:v>1</x:v>
      </x:c>
      <x:c r="X46" s="18" t="n">
        <x:f>IF(AND(W46=1,Q46&lt;=Settings!$B$36),1,0)</x:f>
        <x:v>0</x:v>
      </x:c>
    </x:row>
    <x:row r="47">
      <x:c r="A47" t="n">
        <x:f>Arrivals!A47</x:f>
        <x:v>1</x:v>
      </x:c>
      <x:c r="B47" t="n">
        <x:f>Arrivals!B47</x:f>
        <x:v>42</x:v>
      </x:c>
      <x:c r="C47" s="18" t="n">
        <x:f>Arrivals!F47</x:f>
        <x:v>338</x:v>
      </x:c>
      <x:c r="D47" s="18" t="n">
        <x:f>Arrivals!K47</x:f>
        <x:v>300</x:v>
      </x:c>
      <x:c r="E47" s="18" t="n">
        <x:f>D47*8/ACE_Input!S47+ACE_Input!T47</x:f>
        <x:v>24.02</x:v>
      </x:c>
      <x:c r="F47" s="18" t="n">
        <x:f>C47</x:f>
        <x:v>338</x:v>
      </x:c>
      <x:c r="G47" s="18" t="n">
        <x:f>K46</x:f>
        <x:v>1128.3399999999997</x:v>
      </x:c>
      <x:c r="H47" s="18" t="n">
        <x:f>MAX(F47,G47)</x:f>
        <x:v>1128.3399999999997</x:v>
      </x:c>
      <x:c r="I47" s="18" t="n">
        <x:f>MOD(H47-Settings!$B$32,Settings!$B$33)</x:f>
        <x:v>408.3399999999997</x:v>
      </x:c>
      <x:c r="J47" s="18" t="n">
        <x:f>IF(I47&lt;Settings!$B$30,IF(Settings!$B$30-I47&gt;=E47,H47,H47+(Settings!$B$30-I47)+Settings!$B$31),H47+(Settings!$B$33-I47))</x:f>
        <x:v>1128.3399999999997</x:v>
      </x:c>
      <x:c r="K47" s="18" t="n">
        <x:f>J47+E47</x:f>
        <x:v>1152.3599999999997</x:v>
      </x:c>
      <x:c r="L47" s="18" t="n">
        <x:f>K47</x:f>
        <x:v>1152.3599999999997</x:v>
      </x:c>
      <x:c r="M47" s="18" t="n">
        <x:f>P46</x:f>
        <x:v>1131.6404079460326</x:v>
      </x:c>
      <x:c r="N47" s="18" t="n">
        <x:f>MAX(L47,M47)</x:f>
        <x:v>1152.3599999999997</x:v>
      </x:c>
      <x:c r="O47" s="18" t="n">
        <x:f>Arrivals!I47</x:f>
        <x:v>1.6355820316350236</x:v>
      </x:c>
      <x:c r="P47" s="18" t="n">
        <x:f>N47+O47</x:f>
        <x:v>1153.9955820316347</x:v>
      </x:c>
      <x:c r="Q47" s="18" t="n">
        <x:f>P47-C47</x:f>
        <x:v>815.9955820316347</x:v>
      </x:c>
      <x:c r="R47" s="18" t="n">
        <x:f>H47-F47</x:f>
        <x:v>790.3399999999997</x:v>
      </x:c>
      <x:c r="S47" s="18" t="n">
        <x:f>J47-H47</x:f>
        <x:v>0</x:v>
      </x:c>
      <x:c r="T47" s="18" t="n">
        <x:f>N47-L47</x:f>
        <x:v>0</x:v>
      </x:c>
      <x:c r="U47" s="18" t="n">
        <x:f>R47+S47+T47</x:f>
        <x:v>790.3399999999997</x:v>
      </x:c>
      <x:c r="V47" s="18" t="str">
        <x:f>IF(MOD(C47-Settings!$B$32,Settings!$B$33)&lt;Settings!$B$30,"Up","Down")</x:f>
        <x:v>Up</x:v>
      </x:c>
      <x:c r="W47" s="18" t="n">
        <x:f>IF(OR(E47&gt;Settings!$B$30,Q47&gt;Settings!$B$37),0,1)</x:f>
        <x:v>1</x:v>
      </x:c>
      <x:c r="X47" s="18" t="n">
        <x:f>IF(AND(W47=1,Q47&lt;=Settings!$B$36),1,0)</x:f>
        <x:v>0</x:v>
      </x:c>
    </x:row>
    <x:row r="48">
      <x:c r="A48" t="n">
        <x:f>Arrivals!A48</x:f>
        <x:v>1</x:v>
      </x:c>
      <x:c r="B48" t="n">
        <x:f>Arrivals!B48</x:f>
        <x:v>43</x:v>
      </x:c>
      <x:c r="C48" s="18" t="n">
        <x:f>Arrivals!F48</x:f>
        <x:v>343</x:v>
      </x:c>
      <x:c r="D48" s="18" t="n">
        <x:f>Arrivals!K48</x:f>
        <x:v>300</x:v>
      </x:c>
      <x:c r="E48" s="18" t="n">
        <x:f>D48*8/ACE_Input!S48+ACE_Input!T48</x:f>
        <x:v>24.02</x:v>
      </x:c>
      <x:c r="F48" s="18" t="n">
        <x:f>C48</x:f>
        <x:v>343</x:v>
      </x:c>
      <x:c r="G48" s="18" t="n">
        <x:f>K47</x:f>
        <x:v>1152.3599999999997</x:v>
      </x:c>
      <x:c r="H48" s="18" t="n">
        <x:f>MAX(F48,G48)</x:f>
        <x:v>1152.3599999999997</x:v>
      </x:c>
      <x:c r="I48" s="18" t="n">
        <x:f>MOD(H48-Settings!$B$32,Settings!$B$33)</x:f>
        <x:v>432.3599999999997</x:v>
      </x:c>
      <x:c r="J48" s="18" t="n">
        <x:f>IF(I48&lt;Settings!$B$30,IF(Settings!$B$30-I48&gt;=E48,H48,H48+(Settings!$B$30-I48)+Settings!$B$31),H48+(Settings!$B$33-I48))</x:f>
        <x:v>1152.3599999999997</x:v>
      </x:c>
      <x:c r="K48" s="18" t="n">
        <x:f>J48+E48</x:f>
        <x:v>1176.3799999999997</x:v>
      </x:c>
      <x:c r="L48" s="18" t="n">
        <x:f>K48</x:f>
        <x:v>1176.3799999999997</x:v>
      </x:c>
      <x:c r="M48" s="18" t="n">
        <x:f>P47</x:f>
        <x:v>1153.9955820316347</x:v>
      </x:c>
      <x:c r="N48" s="18" t="n">
        <x:f>MAX(L48,M48)</x:f>
        <x:v>1176.3799999999997</x:v>
      </x:c>
      <x:c r="O48" s="18" t="n">
        <x:f>Arrivals!I48</x:f>
        <x:v>4.869160277236359</x:v>
      </x:c>
      <x:c r="P48" s="18" t="n">
        <x:f>N48+O48</x:f>
        <x:v>1181.2491602772361</x:v>
      </x:c>
      <x:c r="Q48" s="18" t="n">
        <x:f>P48-C48</x:f>
        <x:v>838.2491602772361</x:v>
      </x:c>
      <x:c r="R48" s="18" t="n">
        <x:f>H48-F48</x:f>
        <x:v>809.3599999999997</x:v>
      </x:c>
      <x:c r="S48" s="18" t="n">
        <x:f>J48-H48</x:f>
        <x:v>0</x:v>
      </x:c>
      <x:c r="T48" s="18" t="n">
        <x:f>N48-L48</x:f>
        <x:v>0</x:v>
      </x:c>
      <x:c r="U48" s="18" t="n">
        <x:f>R48+S48+T48</x:f>
        <x:v>809.3599999999997</x:v>
      </x:c>
      <x:c r="V48" s="18" t="str">
        <x:f>IF(MOD(C48-Settings!$B$32,Settings!$B$33)&lt;Settings!$B$30,"Up","Down")</x:f>
        <x:v>Up</x:v>
      </x:c>
      <x:c r="W48" s="18" t="n">
        <x:f>IF(OR(E48&gt;Settings!$B$30,Q48&gt;Settings!$B$37),0,1)</x:f>
        <x:v>1</x:v>
      </x:c>
      <x:c r="X48" s="18" t="n">
        <x:f>IF(AND(W48=1,Q48&lt;=Settings!$B$36),1,0)</x:f>
        <x:v>0</x:v>
      </x:c>
    </x:row>
    <x:row r="49">
      <x:c r="A49" t="n">
        <x:f>Arrivals!A49</x:f>
        <x:v>1</x:v>
      </x:c>
      <x:c r="B49" t="n">
        <x:f>Arrivals!B49</x:f>
        <x:v>44</x:v>
      </x:c>
      <x:c r="C49" s="18" t="n">
        <x:f>Arrivals!F49</x:f>
        <x:v>348</x:v>
      </x:c>
      <x:c r="D49" s="18" t="n">
        <x:f>Arrivals!K49</x:f>
        <x:v>300</x:v>
      </x:c>
      <x:c r="E49" s="18" t="n">
        <x:f>D49*8/ACE_Input!S49+ACE_Input!T49</x:f>
        <x:v>24.02</x:v>
      </x:c>
      <x:c r="F49" s="18" t="n">
        <x:f>C49</x:f>
        <x:v>348</x:v>
      </x:c>
      <x:c r="G49" s="18" t="n">
        <x:f>K48</x:f>
        <x:v>1176.3799999999997</x:v>
      </x:c>
      <x:c r="H49" s="18" t="n">
        <x:f>MAX(F49,G49)</x:f>
        <x:v>1176.3799999999997</x:v>
      </x:c>
      <x:c r="I49" s="18" t="n">
        <x:f>MOD(H49-Settings!$B$32,Settings!$B$33)</x:f>
        <x:v>456.37999999999965</x:v>
      </x:c>
      <x:c r="J49" s="18" t="n">
        <x:f>IF(I49&lt;Settings!$B$30,IF(Settings!$B$30-I49&gt;=E49,H49,H49+(Settings!$B$30-I49)+Settings!$B$31),H49+(Settings!$B$33-I49))</x:f>
        <x:v>1176.3799999999997</x:v>
      </x:c>
      <x:c r="K49" s="18" t="n">
        <x:f>J49+E49</x:f>
        <x:v>1200.3999999999996</x:v>
      </x:c>
      <x:c r="L49" s="18" t="n">
        <x:f>K49</x:f>
        <x:v>1200.3999999999996</x:v>
      </x:c>
      <x:c r="M49" s="18" t="n">
        <x:f>P48</x:f>
        <x:v>1181.2491602772361</x:v>
      </x:c>
      <x:c r="N49" s="18" t="n">
        <x:f>MAX(L49,M49)</x:f>
        <x:v>1200.3999999999996</x:v>
      </x:c>
      <x:c r="O49" s="18" t="n">
        <x:f>Arrivals!I49</x:f>
        <x:v>3.683734519136872</x:v>
      </x:c>
      <x:c r="P49" s="18" t="n">
        <x:f>N49+O49</x:f>
        <x:v>1204.0837345191364</x:v>
      </x:c>
      <x:c r="Q49" s="18" t="n">
        <x:f>P49-C49</x:f>
        <x:v>856.0837345191364</x:v>
      </x:c>
      <x:c r="R49" s="18" t="n">
        <x:f>H49-F49</x:f>
        <x:v>828.3799999999997</x:v>
      </x:c>
      <x:c r="S49" s="18" t="n">
        <x:f>J49-H49</x:f>
        <x:v>0</x:v>
      </x:c>
      <x:c r="T49" s="18" t="n">
        <x:f>N49-L49</x:f>
        <x:v>0</x:v>
      </x:c>
      <x:c r="U49" s="18" t="n">
        <x:f>R49+S49+T49</x:f>
        <x:v>828.3799999999997</x:v>
      </x:c>
      <x:c r="V49" s="18" t="str">
        <x:f>IF(MOD(C49-Settings!$B$32,Settings!$B$33)&lt;Settings!$B$30,"Up","Down")</x:f>
        <x:v>Up</x:v>
      </x:c>
      <x:c r="W49" s="18" t="n">
        <x:f>IF(OR(E49&gt;Settings!$B$30,Q49&gt;Settings!$B$37),0,1)</x:f>
        <x:v>1</x:v>
      </x:c>
      <x:c r="X49" s="18" t="n">
        <x:f>IF(AND(W49=1,Q49&lt;=Settings!$B$36),1,0)</x:f>
        <x:v>0</x:v>
      </x:c>
    </x:row>
    <x:row r="50">
      <x:c r="A50" t="n">
        <x:f>Arrivals!A50</x:f>
        <x:v>1</x:v>
      </x:c>
      <x:c r="B50" t="n">
        <x:f>Arrivals!B50</x:f>
        <x:v>45</x:v>
      </x:c>
      <x:c r="C50" s="18" t="n">
        <x:f>Arrivals!F50</x:f>
        <x:v>354</x:v>
      </x:c>
      <x:c r="D50" s="18" t="n">
        <x:f>Arrivals!K50</x:f>
        <x:v>300</x:v>
      </x:c>
      <x:c r="E50" s="18" t="n">
        <x:f>D50*8/ACE_Input!S50+ACE_Input!T50</x:f>
        <x:v>24.02</x:v>
      </x:c>
      <x:c r="F50" s="18" t="n">
        <x:f>C50</x:f>
        <x:v>354</x:v>
      </x:c>
      <x:c r="G50" s="18" t="n">
        <x:f>K49</x:f>
        <x:v>1200.3999999999996</x:v>
      </x:c>
      <x:c r="H50" s="18" t="n">
        <x:f>MAX(F50,G50)</x:f>
        <x:v>1200.3999999999996</x:v>
      </x:c>
      <x:c r="I50" s="18" t="n">
        <x:f>MOD(H50-Settings!$B$32,Settings!$B$33)</x:f>
        <x:v>480.39999999999964</x:v>
      </x:c>
      <x:c r="J50" s="18" t="n">
        <x:f>IF(I50&lt;Settings!$B$30,IF(Settings!$B$30-I50&gt;=E50,H50,H50+(Settings!$B$30-I50)+Settings!$B$31),H50+(Settings!$B$33-I50))</x:f>
        <x:v>1200.3999999999996</x:v>
      </x:c>
      <x:c r="K50" s="18" t="n">
        <x:f>J50+E50</x:f>
        <x:v>1224.4199999999996</x:v>
      </x:c>
      <x:c r="L50" s="18" t="n">
        <x:f>K50</x:f>
        <x:v>1224.4199999999996</x:v>
      </x:c>
      <x:c r="M50" s="18" t="n">
        <x:f>P49</x:f>
        <x:v>1204.0837345191364</x:v>
      </x:c>
      <x:c r="N50" s="18" t="n">
        <x:f>MAX(L50,M50)</x:f>
        <x:v>1224.4199999999996</x:v>
      </x:c>
      <x:c r="O50" s="18" t="n">
        <x:f>Arrivals!I50</x:f>
        <x:v>1.6676781942890417</x:v>
      </x:c>
      <x:c r="P50" s="18" t="n">
        <x:f>N50+O50</x:f>
        <x:v>1226.0876781942886</x:v>
      </x:c>
      <x:c r="Q50" s="18" t="n">
        <x:f>P50-C50</x:f>
        <x:v>872.0876781942886</x:v>
      </x:c>
      <x:c r="R50" s="18" t="n">
        <x:f>H50-F50</x:f>
        <x:v>846.3999999999996</x:v>
      </x:c>
      <x:c r="S50" s="18" t="n">
        <x:f>J50-H50</x:f>
        <x:v>0</x:v>
      </x:c>
      <x:c r="T50" s="18" t="n">
        <x:f>N50-L50</x:f>
        <x:v>0</x:v>
      </x:c>
      <x:c r="U50" s="18" t="n">
        <x:f>R50+S50+T50</x:f>
        <x:v>846.3999999999996</x:v>
      </x:c>
      <x:c r="V50" s="18" t="str">
        <x:f>IF(MOD(C50-Settings!$B$32,Settings!$B$33)&lt;Settings!$B$30,"Up","Down")</x:f>
        <x:v>Up</x:v>
      </x:c>
      <x:c r="W50" s="18" t="n">
        <x:f>IF(OR(E50&gt;Settings!$B$30,Q50&gt;Settings!$B$37),0,1)</x:f>
        <x:v>1</x:v>
      </x:c>
      <x:c r="X50" s="18" t="n">
        <x:f>IF(AND(W50=1,Q50&lt;=Settings!$B$36),1,0)</x:f>
        <x:v>0</x:v>
      </x:c>
    </x:row>
    <x:row r="51">
      <x:c r="A51" t="n">
        <x:f>Arrivals!A51</x:f>
        <x:v>1</x:v>
      </x:c>
      <x:c r="B51" t="n">
        <x:f>Arrivals!B51</x:f>
        <x:v>46</x:v>
      </x:c>
      <x:c r="C51" s="18" t="n">
        <x:f>Arrivals!F51</x:f>
        <x:v>359</x:v>
      </x:c>
      <x:c r="D51" s="18" t="n">
        <x:f>Arrivals!K51</x:f>
        <x:v>300</x:v>
      </x:c>
      <x:c r="E51" s="18" t="n">
        <x:f>D51*8/ACE_Input!S51+ACE_Input!T51</x:f>
        <x:v>24.02</x:v>
      </x:c>
      <x:c r="F51" s="18" t="n">
        <x:f>C51</x:f>
        <x:v>359</x:v>
      </x:c>
      <x:c r="G51" s="18" t="n">
        <x:f>K50</x:f>
        <x:v>1224.4199999999996</x:v>
      </x:c>
      <x:c r="H51" s="18" t="n">
        <x:f>MAX(F51,G51)</x:f>
        <x:v>1224.4199999999996</x:v>
      </x:c>
      <x:c r="I51" s="18" t="n">
        <x:f>MOD(H51-Settings!$B$32,Settings!$B$33)</x:f>
        <x:v>504.4199999999996</x:v>
      </x:c>
      <x:c r="J51" s="18" t="n">
        <x:f>IF(I51&lt;Settings!$B$30,IF(Settings!$B$30-I51&gt;=E51,H51,H51+(Settings!$B$30-I51)+Settings!$B$31),H51+(Settings!$B$33-I51))</x:f>
        <x:v>1224.4199999999996</x:v>
      </x:c>
      <x:c r="K51" s="18" t="n">
        <x:f>J51+E51</x:f>
        <x:v>1248.4399999999996</x:v>
      </x:c>
      <x:c r="L51" s="18" t="n">
        <x:f>K51</x:f>
        <x:v>1248.4399999999996</x:v>
      </x:c>
      <x:c r="M51" s="18" t="n">
        <x:f>P50</x:f>
        <x:v>1226.0876781942886</x:v>
      </x:c>
      <x:c r="N51" s="18" t="n">
        <x:f>MAX(L51,M51)</x:f>
        <x:v>1248.4399999999996</x:v>
      </x:c>
      <x:c r="O51" s="18" t="n">
        <x:f>Arrivals!I51</x:f>
        <x:v>11.548903449119665</x:v>
      </x:c>
      <x:c r="P51" s="18" t="n">
        <x:f>N51+O51</x:f>
        <x:v>1259.9889034491193</x:v>
      </x:c>
      <x:c r="Q51" s="18" t="n">
        <x:f>P51-C51</x:f>
        <x:v>900.9889034491193</x:v>
      </x:c>
      <x:c r="R51" s="18" t="n">
        <x:f>H51-F51</x:f>
        <x:v>865.4199999999996</x:v>
      </x:c>
      <x:c r="S51" s="18" t="n">
        <x:f>J51-H51</x:f>
        <x:v>0</x:v>
      </x:c>
      <x:c r="T51" s="18" t="n">
        <x:f>N51-L51</x:f>
        <x:v>0</x:v>
      </x:c>
      <x:c r="U51" s="18" t="n">
        <x:f>R51+S51+T51</x:f>
        <x:v>865.4199999999996</x:v>
      </x:c>
      <x:c r="V51" s="18" t="str">
        <x:f>IF(MOD(C51-Settings!$B$32,Settings!$B$33)&lt;Settings!$B$30,"Up","Down")</x:f>
        <x:v>Up</x:v>
      </x:c>
      <x:c r="W51" s="18" t="n">
        <x:f>IF(OR(E51&gt;Settings!$B$30,Q51&gt;Settings!$B$37),0,1)</x:f>
        <x:v>0</x:v>
      </x:c>
      <x:c r="X51" s="18" t="n">
        <x:f>IF(AND(W51=1,Q51&lt;=Settings!$B$36),1,0)</x:f>
        <x:v>0</x:v>
      </x:c>
    </x:row>
    <x:row r="52">
      <x:c r="A52" t="n">
        <x:f>Arrivals!A52</x:f>
        <x:v>1</x:v>
      </x:c>
      <x:c r="B52" t="n">
        <x:f>Arrivals!B52</x:f>
        <x:v>47</x:v>
      </x:c>
      <x:c r="C52" s="18" t="n">
        <x:f>Arrivals!F52</x:f>
        <x:v>364</x:v>
      </x:c>
      <x:c r="D52" s="18" t="n">
        <x:f>Arrivals!K52</x:f>
        <x:v>300</x:v>
      </x:c>
      <x:c r="E52" s="18" t="n">
        <x:f>D52*8/ACE_Input!S52+ACE_Input!T52</x:f>
        <x:v>24.02</x:v>
      </x:c>
      <x:c r="F52" s="18" t="n">
        <x:f>C52</x:f>
        <x:v>364</x:v>
      </x:c>
      <x:c r="G52" s="18" t="n">
        <x:f>K51</x:f>
        <x:v>1248.4399999999996</x:v>
      </x:c>
      <x:c r="H52" s="18" t="n">
        <x:f>MAX(F52,G52)</x:f>
        <x:v>1248.4399999999996</x:v>
      </x:c>
      <x:c r="I52" s="18" t="n">
        <x:f>MOD(H52-Settings!$B$32,Settings!$B$33)</x:f>
        <x:v>528.4399999999996</x:v>
      </x:c>
      <x:c r="J52" s="18" t="n">
        <x:f>IF(I52&lt;Settings!$B$30,IF(Settings!$B$30-I52&gt;=E52,H52,H52+(Settings!$B$30-I52)+Settings!$B$31),H52+(Settings!$B$33-I52))</x:f>
        <x:v>1248.4399999999996</x:v>
      </x:c>
      <x:c r="K52" s="18" t="n">
        <x:f>J52+E52</x:f>
        <x:v>1272.4599999999996</x:v>
      </x:c>
      <x:c r="L52" s="18" t="n">
        <x:f>K52</x:f>
        <x:v>1272.4599999999996</x:v>
      </x:c>
      <x:c r="M52" s="18" t="n">
        <x:f>P51</x:f>
        <x:v>1259.9889034491193</x:v>
      </x:c>
      <x:c r="N52" s="18" t="n">
        <x:f>MAX(L52,M52)</x:f>
        <x:v>1272.4599999999996</x:v>
      </x:c>
      <x:c r="O52" s="18" t="n">
        <x:f>Arrivals!I52</x:f>
        <x:v>1.6364465016905534</x:v>
      </x:c>
      <x:c r="P52" s="18" t="n">
        <x:f>N52+O52</x:f>
        <x:v>1274.09644650169</x:v>
      </x:c>
      <x:c r="Q52" s="18" t="n">
        <x:f>P52-C52</x:f>
        <x:v>910.09644650169</x:v>
      </x:c>
      <x:c r="R52" s="18" t="n">
        <x:f>H52-F52</x:f>
        <x:v>884.4399999999996</x:v>
      </x:c>
      <x:c r="S52" s="18" t="n">
        <x:f>J52-H52</x:f>
        <x:v>0</x:v>
      </x:c>
      <x:c r="T52" s="18" t="n">
        <x:f>N52-L52</x:f>
        <x:v>0</x:v>
      </x:c>
      <x:c r="U52" s="18" t="n">
        <x:f>R52+S52+T52</x:f>
        <x:v>884.4399999999996</x:v>
      </x:c>
      <x:c r="V52" s="18" t="str">
        <x:f>IF(MOD(C52-Settings!$B$32,Settings!$B$33)&lt;Settings!$B$30,"Up","Down")</x:f>
        <x:v>Up</x:v>
      </x:c>
      <x:c r="W52" s="18" t="n">
        <x:f>IF(OR(E52&gt;Settings!$B$30,Q52&gt;Settings!$B$37),0,1)</x:f>
        <x:v>0</x:v>
      </x:c>
      <x:c r="X52" s="18" t="n">
        <x:f>IF(AND(W52=1,Q52&lt;=Settings!$B$36),1,0)</x:f>
        <x:v>0</x:v>
      </x:c>
    </x:row>
    <x:row r="53">
      <x:c r="A53" t="n">
        <x:f>Arrivals!A53</x:f>
        <x:v>1</x:v>
      </x:c>
      <x:c r="B53" t="n">
        <x:f>Arrivals!B53</x:f>
        <x:v>48</x:v>
      </x:c>
      <x:c r="C53" s="18" t="n">
        <x:f>Arrivals!F53</x:f>
        <x:v>369</x:v>
      </x:c>
      <x:c r="D53" s="18" t="n">
        <x:f>Arrivals!K53</x:f>
        <x:v>300</x:v>
      </x:c>
      <x:c r="E53" s="18" t="n">
        <x:f>D53*8/ACE_Input!S53+ACE_Input!T53</x:f>
        <x:v>24.02</x:v>
      </x:c>
      <x:c r="F53" s="18" t="n">
        <x:f>C53</x:f>
        <x:v>369</x:v>
      </x:c>
      <x:c r="G53" s="18" t="n">
        <x:f>K52</x:f>
        <x:v>1272.4599999999996</x:v>
      </x:c>
      <x:c r="H53" s="18" t="n">
        <x:f>MAX(F53,G53)</x:f>
        <x:v>1272.4599999999996</x:v>
      </x:c>
      <x:c r="I53" s="18" t="n">
        <x:f>MOD(H53-Settings!$B$32,Settings!$B$33)</x:f>
        <x:v>552.4599999999996</x:v>
      </x:c>
      <x:c r="J53" s="18" t="n">
        <x:f>IF(I53&lt;Settings!$B$30,IF(Settings!$B$30-I53&gt;=E53,H53,H53+(Settings!$B$30-I53)+Settings!$B$31),H53+(Settings!$B$33-I53))</x:f>
        <x:v>1272.4599999999996</x:v>
      </x:c>
      <x:c r="K53" s="18" t="n">
        <x:f>J53+E53</x:f>
        <x:v>1296.4799999999996</x:v>
      </x:c>
      <x:c r="L53" s="18" t="n">
        <x:f>K53</x:f>
        <x:v>1296.4799999999996</x:v>
      </x:c>
      <x:c r="M53" s="18" t="n">
        <x:f>P52</x:f>
        <x:v>1274.09644650169</x:v>
      </x:c>
      <x:c r="N53" s="18" t="n">
        <x:f>MAX(L53,M53)</x:f>
        <x:v>1296.4799999999996</x:v>
      </x:c>
      <x:c r="O53" s="18" t="n">
        <x:f>Arrivals!I53</x:f>
        <x:v>0.49744888554275796</x:v>
      </x:c>
      <x:c r="P53" s="18" t="n">
        <x:f>N53+O53</x:f>
        <x:v>1296.9774488855423</x:v>
      </x:c>
      <x:c r="Q53" s="18" t="n">
        <x:f>P53-C53</x:f>
        <x:v>927.9774488855423</x:v>
      </x:c>
      <x:c r="R53" s="18" t="n">
        <x:f>H53-F53</x:f>
        <x:v>903.4599999999996</x:v>
      </x:c>
      <x:c r="S53" s="18" t="n">
        <x:f>J53-H53</x:f>
        <x:v>0</x:v>
      </x:c>
      <x:c r="T53" s="18" t="n">
        <x:f>N53-L53</x:f>
        <x:v>0</x:v>
      </x:c>
      <x:c r="U53" s="18" t="n">
        <x:f>R53+S53+T53</x:f>
        <x:v>903.4599999999996</x:v>
      </x:c>
      <x:c r="V53" s="18" t="str">
        <x:f>IF(MOD(C53-Settings!$B$32,Settings!$B$33)&lt;Settings!$B$30,"Up","Down")</x:f>
        <x:v>Up</x:v>
      </x:c>
      <x:c r="W53" s="18" t="n">
        <x:f>IF(OR(E53&gt;Settings!$B$30,Q53&gt;Settings!$B$37),0,1)</x:f>
        <x:v>0</x:v>
      </x:c>
      <x:c r="X53" s="18" t="n">
        <x:f>IF(AND(W53=1,Q53&lt;=Settings!$B$36),1,0)</x:f>
        <x:v>0</x:v>
      </x:c>
    </x:row>
    <x:row r="54">
      <x:c r="A54" t="n">
        <x:f>Arrivals!A54</x:f>
        <x:v>1</x:v>
      </x:c>
      <x:c r="B54" t="n">
        <x:f>Arrivals!B54</x:f>
        <x:v>49</x:v>
      </x:c>
      <x:c r="C54" s="18" t="n">
        <x:f>Arrivals!F54</x:f>
        <x:v>374</x:v>
      </x:c>
      <x:c r="D54" s="18" t="n">
        <x:f>Arrivals!K54</x:f>
        <x:v>300</x:v>
      </x:c>
      <x:c r="E54" s="18" t="n">
        <x:f>D54*8/ACE_Input!S54+ACE_Input!T54</x:f>
        <x:v>24.02</x:v>
      </x:c>
      <x:c r="F54" s="18" t="n">
        <x:f>C54</x:f>
        <x:v>374</x:v>
      </x:c>
      <x:c r="G54" s="18" t="n">
        <x:f>K53</x:f>
        <x:v>1296.4799999999996</x:v>
      </x:c>
      <x:c r="H54" s="18" t="n">
        <x:f>MAX(F54,G54)</x:f>
        <x:v>1296.4799999999996</x:v>
      </x:c>
      <x:c r="I54" s="18" t="n">
        <x:f>MOD(H54-Settings!$B$32,Settings!$B$33)</x:f>
        <x:v>576.4799999999996</x:v>
      </x:c>
      <x:c r="J54" s="18" t="n">
        <x:f>IF(I54&lt;Settings!$B$30,IF(Settings!$B$30-I54&gt;=E54,H54,H54+(Settings!$B$30-I54)+Settings!$B$31),H54+(Settings!$B$33-I54))</x:f>
        <x:v>1440</x:v>
      </x:c>
      <x:c r="K54" s="18" t="n">
        <x:f>J54+E54</x:f>
        <x:v>1464.02</x:v>
      </x:c>
      <x:c r="L54" s="18" t="n">
        <x:f>K54</x:f>
        <x:v>1464.02</x:v>
      </x:c>
      <x:c r="M54" s="18" t="n">
        <x:f>P53</x:f>
        <x:v>1296.9774488855423</x:v>
      </x:c>
      <x:c r="N54" s="18" t="n">
        <x:f>MAX(L54,M54)</x:f>
        <x:v>1464.02</x:v>
      </x:c>
      <x:c r="O54" s="18" t="n">
        <x:f>Arrivals!I54</x:f>
        <x:v>2.1236279016946433</x:v>
      </x:c>
      <x:c r="P54" s="18" t="n">
        <x:f>N54+O54</x:f>
        <x:v>1466.1436279016946</x:v>
      </x:c>
      <x:c r="Q54" s="18" t="n">
        <x:f>P54-C54</x:f>
        <x:v>1092.1436279016946</x:v>
      </x:c>
      <x:c r="R54" s="18" t="n">
        <x:f>H54-F54</x:f>
        <x:v>922.4799999999996</x:v>
      </x:c>
      <x:c r="S54" s="18" t="n">
        <x:f>J54-H54</x:f>
        <x:v>143.52000000000044</x:v>
      </x:c>
      <x:c r="T54" s="18" t="n">
        <x:f>N54-L54</x:f>
        <x:v>0</x:v>
      </x:c>
      <x:c r="U54" s="18" t="n">
        <x:f>R54+S54+T54</x:f>
        <x:v>1066</x:v>
      </x:c>
      <x:c r="V54" s="18" t="str">
        <x:f>IF(MOD(C54-Settings!$B$32,Settings!$B$33)&lt;Settings!$B$30,"Up","Down")</x:f>
        <x:v>Up</x:v>
      </x:c>
      <x:c r="W54" s="18" t="n">
        <x:f>IF(OR(E54&gt;Settings!$B$30,Q54&gt;Settings!$B$37),0,1)</x:f>
        <x:v>0</x:v>
      </x:c>
      <x:c r="X54" s="18" t="n">
        <x:f>IF(AND(W54=1,Q54&lt;=Settings!$B$36),1,0)</x:f>
        <x:v>0</x:v>
      </x:c>
    </x:row>
    <x:row r="55">
      <x:c r="A55" t="n">
        <x:f>Arrivals!A55</x:f>
        <x:v>1</x:v>
      </x:c>
      <x:c r="B55" t="n">
        <x:f>Arrivals!B55</x:f>
        <x:v>50</x:v>
      </x:c>
      <x:c r="C55" s="18" t="n">
        <x:f>Arrivals!F55</x:f>
        <x:v>379</x:v>
      </x:c>
      <x:c r="D55" s="18" t="n">
        <x:f>Arrivals!K55</x:f>
        <x:v>300</x:v>
      </x:c>
      <x:c r="E55" s="18" t="n">
        <x:f>D55*8/ACE_Input!S55+ACE_Input!T55</x:f>
        <x:v>24.02</x:v>
      </x:c>
      <x:c r="F55" s="18" t="n">
        <x:f>C55</x:f>
        <x:v>379</x:v>
      </x:c>
      <x:c r="G55" s="18" t="n">
        <x:f>K54</x:f>
        <x:v>1464.02</x:v>
      </x:c>
      <x:c r="H55" s="18" t="n">
        <x:f>MAX(F55,G55)</x:f>
        <x:v>1464.02</x:v>
      </x:c>
      <x:c r="I55" s="18" t="n">
        <x:f>MOD(H55-Settings!$B$32,Settings!$B$33)</x:f>
        <x:v>24.019999999999982</x:v>
      </x:c>
      <x:c r="J55" s="18" t="n">
        <x:f>IF(I55&lt;Settings!$B$30,IF(Settings!$B$30-I55&gt;=E55,H55,H55+(Settings!$B$30-I55)+Settings!$B$31),H55+(Settings!$B$33-I55))</x:f>
        <x:v>1464.02</x:v>
      </x:c>
      <x:c r="K55" s="18" t="n">
        <x:f>J55+E55</x:f>
        <x:v>1488.04</x:v>
      </x:c>
      <x:c r="L55" s="18" t="n">
        <x:f>K55</x:f>
        <x:v>1488.04</x:v>
      </x:c>
      <x:c r="M55" s="18" t="n">
        <x:f>P54</x:f>
        <x:v>1466.1436279016946</x:v>
      </x:c>
      <x:c r="N55" s="18" t="n">
        <x:f>MAX(L55,M55)</x:f>
        <x:v>1488.04</x:v>
      </x:c>
      <x:c r="O55" s="18" t="n">
        <x:f>Arrivals!I55</x:f>
        <x:v>1.3398102334293411</x:v>
      </x:c>
      <x:c r="P55" s="18" t="n">
        <x:f>N55+O55</x:f>
        <x:v>1489.3798102334292</x:v>
      </x:c>
      <x:c r="Q55" s="18" t="n">
        <x:f>P55-C55</x:f>
        <x:v>1110.3798102334292</x:v>
      </x:c>
      <x:c r="R55" s="18" t="n">
        <x:f>H55-F55</x:f>
        <x:v>1085.02</x:v>
      </x:c>
      <x:c r="S55" s="18" t="n">
        <x:f>J55-H55</x:f>
        <x:v>0</x:v>
      </x:c>
      <x:c r="T55" s="18" t="n">
        <x:f>N55-L55</x:f>
        <x:v>0</x:v>
      </x:c>
      <x:c r="U55" s="18" t="n">
        <x:f>R55+S55+T55</x:f>
        <x:v>1085.02</x:v>
      </x:c>
      <x:c r="V55" s="18" t="str">
        <x:f>IF(MOD(C55-Settings!$B$32,Settings!$B$33)&lt;Settings!$B$30,"Up","Down")</x:f>
        <x:v>Up</x:v>
      </x:c>
      <x:c r="W55" s="18" t="n">
        <x:f>IF(OR(E55&gt;Settings!$B$30,Q55&gt;Settings!$B$37),0,1)</x:f>
        <x:v>0</x:v>
      </x:c>
      <x:c r="X55" s="18" t="n">
        <x:f>IF(AND(W55=1,Q55&lt;=Settings!$B$36),1,0)</x:f>
        <x:v>0</x:v>
      </x:c>
    </x:row>
    <x:row r="56">
      <x:c r="A56" t="n">
        <x:f>Arrivals!A56</x:f>
        <x:v>1</x:v>
      </x:c>
      <x:c r="B56" t="n">
        <x:f>Arrivals!B56</x:f>
        <x:v>51</x:v>
      </x:c>
      <x:c r="C56" s="18" t="n">
        <x:f>Arrivals!F56</x:f>
        <x:v>384</x:v>
      </x:c>
      <x:c r="D56" s="18" t="n">
        <x:f>Arrivals!K56</x:f>
        <x:v>300</x:v>
      </x:c>
      <x:c r="E56" s="18" t="n">
        <x:f>D56*8/ACE_Input!S56+ACE_Input!T56</x:f>
        <x:v>24.02</x:v>
      </x:c>
      <x:c r="F56" s="18" t="n">
        <x:f>C56</x:f>
        <x:v>384</x:v>
      </x:c>
      <x:c r="G56" s="18" t="n">
        <x:f>K55</x:f>
        <x:v>1488.04</x:v>
      </x:c>
      <x:c r="H56" s="18" t="n">
        <x:f>MAX(F56,G56)</x:f>
        <x:v>1488.04</x:v>
      </x:c>
      <x:c r="I56" s="18" t="n">
        <x:f>MOD(H56-Settings!$B$32,Settings!$B$33)</x:f>
        <x:v>48.039999999999964</x:v>
      </x:c>
      <x:c r="J56" s="18" t="n">
        <x:f>IF(I56&lt;Settings!$B$30,IF(Settings!$B$30-I56&gt;=E56,H56,H56+(Settings!$B$30-I56)+Settings!$B$31),H56+(Settings!$B$33-I56))</x:f>
        <x:v>1488.04</x:v>
      </x:c>
      <x:c r="K56" s="18" t="n">
        <x:f>J56+E56</x:f>
        <x:v>1512.06</x:v>
      </x:c>
      <x:c r="L56" s="18" t="n">
        <x:f>K56</x:f>
        <x:v>1512.06</x:v>
      </x:c>
      <x:c r="M56" s="18" t="n">
        <x:f>P55</x:f>
        <x:v>1489.3798102334292</x:v>
      </x:c>
      <x:c r="N56" s="18" t="n">
        <x:f>MAX(L56,M56)</x:f>
        <x:v>1512.06</x:v>
      </x:c>
      <x:c r="O56" s="18" t="n">
        <x:f>Arrivals!I56</x:f>
        <x:v>5.425282179104443</x:v>
      </x:c>
      <x:c r="P56" s="18" t="n">
        <x:f>N56+O56</x:f>
        <x:v>1517.4852821791044</x:v>
      </x:c>
      <x:c r="Q56" s="18" t="n">
        <x:f>P56-C56</x:f>
        <x:v>1133.4852821791044</x:v>
      </x:c>
      <x:c r="R56" s="18" t="n">
        <x:f>H56-F56</x:f>
        <x:v>1104.04</x:v>
      </x:c>
      <x:c r="S56" s="18" t="n">
        <x:f>J56-H56</x:f>
        <x:v>0</x:v>
      </x:c>
      <x:c r="T56" s="18" t="n">
        <x:f>N56-L56</x:f>
        <x:v>0</x:v>
      </x:c>
      <x:c r="U56" s="18" t="n">
        <x:f>R56+S56+T56</x:f>
        <x:v>1104.04</x:v>
      </x:c>
      <x:c r="V56" s="18" t="str">
        <x:f>IF(MOD(C56-Settings!$B$32,Settings!$B$33)&lt;Settings!$B$30,"Up","Down")</x:f>
        <x:v>Up</x:v>
      </x:c>
      <x:c r="W56" s="18" t="n">
        <x:f>IF(OR(E56&gt;Settings!$B$30,Q56&gt;Settings!$B$37),0,1)</x:f>
        <x:v>0</x:v>
      </x:c>
      <x:c r="X56" s="18" t="n">
        <x:f>IF(AND(W56=1,Q56&lt;=Settings!$B$36),1,0)</x:f>
        <x:v>0</x:v>
      </x:c>
    </x:row>
    <x:row r="57">
      <x:c r="A57" t="n">
        <x:f>Arrivals!A57</x:f>
        <x:v>1</x:v>
      </x:c>
      <x:c r="B57" t="n">
        <x:f>Arrivals!B57</x:f>
        <x:v>52</x:v>
      </x:c>
      <x:c r="C57" s="18" t="n">
        <x:f>Arrivals!F57</x:f>
        <x:v>389</x:v>
      </x:c>
      <x:c r="D57" s="18" t="n">
        <x:f>Arrivals!K57</x:f>
        <x:v>300</x:v>
      </x:c>
      <x:c r="E57" s="18" t="n">
        <x:f>D57*8/ACE_Input!S57+ACE_Input!T57</x:f>
        <x:v>24.02</x:v>
      </x:c>
      <x:c r="F57" s="18" t="n">
        <x:f>C57</x:f>
        <x:v>389</x:v>
      </x:c>
      <x:c r="G57" s="18" t="n">
        <x:f>K56</x:f>
        <x:v>1512.06</x:v>
      </x:c>
      <x:c r="H57" s="18" t="n">
        <x:f>MAX(F57,G57)</x:f>
        <x:v>1512.06</x:v>
      </x:c>
      <x:c r="I57" s="18" t="n">
        <x:f>MOD(H57-Settings!$B$32,Settings!$B$33)</x:f>
        <x:v>72.05999999999995</x:v>
      </x:c>
      <x:c r="J57" s="18" t="n">
        <x:f>IF(I57&lt;Settings!$B$30,IF(Settings!$B$30-I57&gt;=E57,H57,H57+(Settings!$B$30-I57)+Settings!$B$31),H57+(Settings!$B$33-I57))</x:f>
        <x:v>1512.06</x:v>
      </x:c>
      <x:c r="K57" s="18" t="n">
        <x:f>J57+E57</x:f>
        <x:v>1536.08</x:v>
      </x:c>
      <x:c r="L57" s="18" t="n">
        <x:f>K57</x:f>
        <x:v>1536.08</x:v>
      </x:c>
      <x:c r="M57" s="18" t="n">
        <x:f>P56</x:f>
        <x:v>1517.4852821791044</x:v>
      </x:c>
      <x:c r="N57" s="18" t="n">
        <x:f>MAX(L57,M57)</x:f>
        <x:v>1536.08</x:v>
      </x:c>
      <x:c r="O57" s="18" t="n">
        <x:f>Arrivals!I57</x:f>
        <x:v>2.0501628816486126</x:v>
      </x:c>
      <x:c r="P57" s="18" t="n">
        <x:f>N57+O57</x:f>
        <x:v>1538.1301628816486</x:v>
      </x:c>
      <x:c r="Q57" s="18" t="n">
        <x:f>P57-C57</x:f>
        <x:v>1149.1301628816486</x:v>
      </x:c>
      <x:c r="R57" s="18" t="n">
        <x:f>H57-F57</x:f>
        <x:v>1123.06</x:v>
      </x:c>
      <x:c r="S57" s="18" t="n">
        <x:f>J57-H57</x:f>
        <x:v>0</x:v>
      </x:c>
      <x:c r="T57" s="18" t="n">
        <x:f>N57-L57</x:f>
        <x:v>0</x:v>
      </x:c>
      <x:c r="U57" s="18" t="n">
        <x:f>R57+S57+T57</x:f>
        <x:v>1123.06</x:v>
      </x:c>
      <x:c r="V57" s="18" t="str">
        <x:f>IF(MOD(C57-Settings!$B$32,Settings!$B$33)&lt;Settings!$B$30,"Up","Down")</x:f>
        <x:v>Up</x:v>
      </x:c>
      <x:c r="W57" s="18" t="n">
        <x:f>IF(OR(E57&gt;Settings!$B$30,Q57&gt;Settings!$B$37),0,1)</x:f>
        <x:v>0</x:v>
      </x:c>
      <x:c r="X57" s="18" t="n">
        <x:f>IF(AND(W57=1,Q57&lt;=Settings!$B$36),1,0)</x:f>
        <x:v>0</x:v>
      </x:c>
    </x:row>
    <x:row r="58">
      <x:c r="A58" t="n">
        <x:f>Arrivals!A58</x:f>
        <x:v>1</x:v>
      </x:c>
      <x:c r="B58" t="n">
        <x:f>Arrivals!B58</x:f>
        <x:v>53</x:v>
      </x:c>
      <x:c r="C58" s="18" t="n">
        <x:f>Arrivals!F58</x:f>
        <x:v>394</x:v>
      </x:c>
      <x:c r="D58" s="18" t="n">
        <x:f>Arrivals!K58</x:f>
        <x:v>300</x:v>
      </x:c>
      <x:c r="E58" s="18" t="n">
        <x:f>D58*8/ACE_Input!S58+ACE_Input!T58</x:f>
        <x:v>24.02</x:v>
      </x:c>
      <x:c r="F58" s="18" t="n">
        <x:f>C58</x:f>
        <x:v>394</x:v>
      </x:c>
      <x:c r="G58" s="18" t="n">
        <x:f>K57</x:f>
        <x:v>1536.08</x:v>
      </x:c>
      <x:c r="H58" s="18" t="n">
        <x:f>MAX(F58,G58)</x:f>
        <x:v>1536.08</x:v>
      </x:c>
      <x:c r="I58" s="18" t="n">
        <x:f>MOD(H58-Settings!$B$32,Settings!$B$33)</x:f>
        <x:v>96.07999999999993</x:v>
      </x:c>
      <x:c r="J58" s="18" t="n">
        <x:f>IF(I58&lt;Settings!$B$30,IF(Settings!$B$30-I58&gt;=E58,H58,H58+(Settings!$B$30-I58)+Settings!$B$31),H58+(Settings!$B$33-I58))</x:f>
        <x:v>1536.08</x:v>
      </x:c>
      <x:c r="K58" s="18" t="n">
        <x:f>J58+E58</x:f>
        <x:v>1560.1</x:v>
      </x:c>
      <x:c r="L58" s="18" t="n">
        <x:f>K58</x:f>
        <x:v>1560.1</x:v>
      </x:c>
      <x:c r="M58" s="18" t="n">
        <x:f>P57</x:f>
        <x:v>1538.1301628816486</x:v>
      </x:c>
      <x:c r="N58" s="18" t="n">
        <x:f>MAX(L58,M58)</x:f>
        <x:v>1560.1</x:v>
      </x:c>
      <x:c r="O58" s="18" t="n">
        <x:f>Arrivals!I58</x:f>
        <x:v>0.33593782664468314</x:v>
      </x:c>
      <x:c r="P58" s="18" t="n">
        <x:f>N58+O58</x:f>
        <x:v>1560.4359378266447</x:v>
      </x:c>
      <x:c r="Q58" s="18" t="n">
        <x:f>P58-C58</x:f>
        <x:v>1166.4359378266447</x:v>
      </x:c>
      <x:c r="R58" s="18" t="n">
        <x:f>H58-F58</x:f>
        <x:v>1142.08</x:v>
      </x:c>
      <x:c r="S58" s="18" t="n">
        <x:f>J58-H58</x:f>
        <x:v>0</x:v>
      </x:c>
      <x:c r="T58" s="18" t="n">
        <x:f>N58-L58</x:f>
        <x:v>0</x:v>
      </x:c>
      <x:c r="U58" s="18" t="n">
        <x:f>R58+S58+T58</x:f>
        <x:v>1142.08</x:v>
      </x:c>
      <x:c r="V58" s="18" t="str">
        <x:f>IF(MOD(C58-Settings!$B$32,Settings!$B$33)&lt;Settings!$B$30,"Up","Down")</x:f>
        <x:v>Up</x:v>
      </x:c>
      <x:c r="W58" s="18" t="n">
        <x:f>IF(OR(E58&gt;Settings!$B$30,Q58&gt;Settings!$B$37),0,1)</x:f>
        <x:v>0</x:v>
      </x:c>
      <x:c r="X58" s="18" t="n">
        <x:f>IF(AND(W58=1,Q58&lt;=Settings!$B$36),1,0)</x:f>
        <x:v>0</x:v>
      </x:c>
    </x:row>
    <x:row r="59">
      <x:c r="A59" t="n">
        <x:f>Arrivals!A59</x:f>
        <x:v>1</x:v>
      </x:c>
      <x:c r="B59" t="n">
        <x:f>Arrivals!B59</x:f>
        <x:v>54</x:v>
      </x:c>
      <x:c r="C59" s="18" t="n">
        <x:f>Arrivals!F59</x:f>
        <x:v>399</x:v>
      </x:c>
      <x:c r="D59" s="18" t="n">
        <x:f>Arrivals!K59</x:f>
        <x:v>300</x:v>
      </x:c>
      <x:c r="E59" s="18" t="n">
        <x:f>D59*8/ACE_Input!S59+ACE_Input!T59</x:f>
        <x:v>24.02</x:v>
      </x:c>
      <x:c r="F59" s="18" t="n">
        <x:f>C59</x:f>
        <x:v>399</x:v>
      </x:c>
      <x:c r="G59" s="18" t="n">
        <x:f>K58</x:f>
        <x:v>1560.1</x:v>
      </x:c>
      <x:c r="H59" s="18" t="n">
        <x:f>MAX(F59,G59)</x:f>
        <x:v>1560.1</x:v>
      </x:c>
      <x:c r="I59" s="18" t="n">
        <x:f>MOD(H59-Settings!$B$32,Settings!$B$33)</x:f>
        <x:v>120.09999999999991</x:v>
      </x:c>
      <x:c r="J59" s="18" t="n">
        <x:f>IF(I59&lt;Settings!$B$30,IF(Settings!$B$30-I59&gt;=E59,H59,H59+(Settings!$B$30-I59)+Settings!$B$31),H59+(Settings!$B$33-I59))</x:f>
        <x:v>1560.1</x:v>
      </x:c>
      <x:c r="K59" s="18" t="n">
        <x:f>J59+E59</x:f>
        <x:v>1584.12</x:v>
      </x:c>
      <x:c r="L59" s="18" t="n">
        <x:f>K59</x:f>
        <x:v>1584.12</x:v>
      </x:c>
      <x:c r="M59" s="18" t="n">
        <x:f>P58</x:f>
        <x:v>1560.4359378266447</x:v>
      </x:c>
      <x:c r="N59" s="18" t="n">
        <x:f>MAX(L59,M59)</x:f>
        <x:v>1584.12</x:v>
      </x:c>
      <x:c r="O59" s="18" t="n">
        <x:f>Arrivals!I59</x:f>
        <x:v>8.43754415845215</x:v>
      </x:c>
      <x:c r="P59" s="18" t="n">
        <x:f>N59+O59</x:f>
        <x:v>1592.557544158452</x:v>
      </x:c>
      <x:c r="Q59" s="18" t="n">
        <x:f>P59-C59</x:f>
        <x:v>1193.557544158452</x:v>
      </x:c>
      <x:c r="R59" s="18" t="n">
        <x:f>H59-F59</x:f>
        <x:v>1161.1</x:v>
      </x:c>
      <x:c r="S59" s="18" t="n">
        <x:f>J59-H59</x:f>
        <x:v>0</x:v>
      </x:c>
      <x:c r="T59" s="18" t="n">
        <x:f>N59-L59</x:f>
        <x:v>0</x:v>
      </x:c>
      <x:c r="U59" s="18" t="n">
        <x:f>R59+S59+T59</x:f>
        <x:v>1161.1</x:v>
      </x:c>
      <x:c r="V59" s="18" t="str">
        <x:f>IF(MOD(C59-Settings!$B$32,Settings!$B$33)&lt;Settings!$B$30,"Up","Down")</x:f>
        <x:v>Up</x:v>
      </x:c>
      <x:c r="W59" s="18" t="n">
        <x:f>IF(OR(E59&gt;Settings!$B$30,Q59&gt;Settings!$B$37),0,1)</x:f>
        <x:v>0</x:v>
      </x:c>
      <x:c r="X59" s="18" t="n">
        <x:f>IF(AND(W59=1,Q59&lt;=Settings!$B$36),1,0)</x:f>
        <x:v>0</x:v>
      </x:c>
    </x:row>
    <x:row r="60">
      <x:c r="A60" t="n">
        <x:f>Arrivals!A60</x:f>
        <x:v>1</x:v>
      </x:c>
      <x:c r="B60" t="n">
        <x:f>Arrivals!B60</x:f>
        <x:v>55</x:v>
      </x:c>
      <x:c r="C60" s="18" t="n">
        <x:f>Arrivals!F60</x:f>
        <x:v>404</x:v>
      </x:c>
      <x:c r="D60" s="18" t="n">
        <x:f>Arrivals!K60</x:f>
        <x:v>300</x:v>
      </x:c>
      <x:c r="E60" s="18" t="n">
        <x:f>D60*8/ACE_Input!S60+ACE_Input!T60</x:f>
        <x:v>24.02</x:v>
      </x:c>
      <x:c r="F60" s="18" t="n">
        <x:f>C60</x:f>
        <x:v>404</x:v>
      </x:c>
      <x:c r="G60" s="18" t="n">
        <x:f>K59</x:f>
        <x:v>1584.12</x:v>
      </x:c>
      <x:c r="H60" s="18" t="n">
        <x:f>MAX(F60,G60)</x:f>
        <x:v>1584.12</x:v>
      </x:c>
      <x:c r="I60" s="18" t="n">
        <x:f>MOD(H60-Settings!$B$32,Settings!$B$33)</x:f>
        <x:v>144.1199999999999</x:v>
      </x:c>
      <x:c r="J60" s="18" t="n">
        <x:f>IF(I60&lt;Settings!$B$30,IF(Settings!$B$30-I60&gt;=E60,H60,H60+(Settings!$B$30-I60)+Settings!$B$31),H60+(Settings!$B$33-I60))</x:f>
        <x:v>1584.12</x:v>
      </x:c>
      <x:c r="K60" s="18" t="n">
        <x:f>J60+E60</x:f>
        <x:v>1608.1399999999999</x:v>
      </x:c>
      <x:c r="L60" s="18" t="n">
        <x:f>K60</x:f>
        <x:v>1608.1399999999999</x:v>
      </x:c>
      <x:c r="M60" s="18" t="n">
        <x:f>P59</x:f>
        <x:v>1592.557544158452</x:v>
      </x:c>
      <x:c r="N60" s="18" t="n">
        <x:f>MAX(L60,M60)</x:f>
        <x:v>1608.1399999999999</x:v>
      </x:c>
      <x:c r="O60" s="18" t="n">
        <x:f>Arrivals!I60</x:f>
        <x:v>0.43069630639479056</x:v>
      </x:c>
      <x:c r="P60" s="18" t="n">
        <x:f>N60+O60</x:f>
        <x:v>1608.5706963063947</x:v>
      </x:c>
      <x:c r="Q60" s="18" t="n">
        <x:f>P60-C60</x:f>
        <x:v>1204.5706963063947</x:v>
      </x:c>
      <x:c r="R60" s="18" t="n">
        <x:f>H60-F60</x:f>
        <x:v>1180.12</x:v>
      </x:c>
      <x:c r="S60" s="18" t="n">
        <x:f>J60-H60</x:f>
        <x:v>0</x:v>
      </x:c>
      <x:c r="T60" s="18" t="n">
        <x:f>N60-L60</x:f>
        <x:v>0</x:v>
      </x:c>
      <x:c r="U60" s="18" t="n">
        <x:f>R60+S60+T60</x:f>
        <x:v>1180.12</x:v>
      </x:c>
      <x:c r="V60" s="18" t="str">
        <x:f>IF(MOD(C60-Settings!$B$32,Settings!$B$33)&lt;Settings!$B$30,"Up","Down")</x:f>
        <x:v>Up</x:v>
      </x:c>
      <x:c r="W60" s="18" t="n">
        <x:f>IF(OR(E60&gt;Settings!$B$30,Q60&gt;Settings!$B$37),0,1)</x:f>
        <x:v>0</x:v>
      </x:c>
      <x:c r="X60" s="18" t="n">
        <x:f>IF(AND(W60=1,Q60&lt;=Settings!$B$36),1,0)</x:f>
        <x:v>0</x:v>
      </x:c>
    </x:row>
    <x:row r="61">
      <x:c r="A61" t="n">
        <x:f>Arrivals!A61</x:f>
        <x:v>1</x:v>
      </x:c>
      <x:c r="B61" t="n">
        <x:f>Arrivals!B61</x:f>
        <x:v>56</x:v>
      </x:c>
      <x:c r="C61" s="18" t="n">
        <x:f>Arrivals!F61</x:f>
        <x:v>409</x:v>
      </x:c>
      <x:c r="D61" s="18" t="n">
        <x:f>Arrivals!K61</x:f>
        <x:v>300</x:v>
      </x:c>
      <x:c r="E61" s="18" t="n">
        <x:f>D61*8/ACE_Input!S61+ACE_Input!T61</x:f>
        <x:v>24.02</x:v>
      </x:c>
      <x:c r="F61" s="18" t="n">
        <x:f>C61</x:f>
        <x:v>409</x:v>
      </x:c>
      <x:c r="G61" s="18" t="n">
        <x:f>K60</x:f>
        <x:v>1608.1399999999999</x:v>
      </x:c>
      <x:c r="H61" s="18" t="n">
        <x:f>MAX(F61,G61)</x:f>
        <x:v>1608.1399999999999</x:v>
      </x:c>
      <x:c r="I61" s="18" t="n">
        <x:f>MOD(H61-Settings!$B$32,Settings!$B$33)</x:f>
        <x:v>168.13999999999987</x:v>
      </x:c>
      <x:c r="J61" s="18" t="n">
        <x:f>IF(I61&lt;Settings!$B$30,IF(Settings!$B$30-I61&gt;=E61,H61,H61+(Settings!$B$30-I61)+Settings!$B$31),H61+(Settings!$B$33-I61))</x:f>
        <x:v>1608.1399999999999</x:v>
      </x:c>
      <x:c r="K61" s="18" t="n">
        <x:f>J61+E61</x:f>
        <x:v>1632.1599999999999</x:v>
      </x:c>
      <x:c r="L61" s="18" t="n">
        <x:f>K61</x:f>
        <x:v>1632.1599999999999</x:v>
      </x:c>
      <x:c r="M61" s="18" t="n">
        <x:f>P60</x:f>
        <x:v>1608.5706963063947</x:v>
      </x:c>
      <x:c r="N61" s="18" t="n">
        <x:f>MAX(L61,M61)</x:f>
        <x:v>1632.1599999999999</x:v>
      </x:c>
      <x:c r="O61" s="18" t="n">
        <x:f>Arrivals!I61</x:f>
        <x:v>4.258766403858443</x:v>
      </x:c>
      <x:c r="P61" s="18" t="n">
        <x:f>N61+O61</x:f>
        <x:v>1636.4187664038584</x:v>
      </x:c>
      <x:c r="Q61" s="18" t="n">
        <x:f>P61-C61</x:f>
        <x:v>1227.4187664038584</x:v>
      </x:c>
      <x:c r="R61" s="18" t="n">
        <x:f>H61-F61</x:f>
        <x:v>1199.1399999999999</x:v>
      </x:c>
      <x:c r="S61" s="18" t="n">
        <x:f>J61-H61</x:f>
        <x:v>0</x:v>
      </x:c>
      <x:c r="T61" s="18" t="n">
        <x:f>N61-L61</x:f>
        <x:v>0</x:v>
      </x:c>
      <x:c r="U61" s="18" t="n">
        <x:f>R61+S61+T61</x:f>
        <x:v>1199.1399999999999</x:v>
      </x:c>
      <x:c r="V61" s="18" t="str">
        <x:f>IF(MOD(C61-Settings!$B$32,Settings!$B$33)&lt;Settings!$B$30,"Up","Down")</x:f>
        <x:v>Up</x:v>
      </x:c>
      <x:c r="W61" s="18" t="n">
        <x:f>IF(OR(E61&gt;Settings!$B$30,Q61&gt;Settings!$B$37),0,1)</x:f>
        <x:v>0</x:v>
      </x:c>
      <x:c r="X61" s="18" t="n">
        <x:f>IF(AND(W61=1,Q61&lt;=Settings!$B$36),1,0)</x:f>
        <x:v>0</x:v>
      </x:c>
    </x:row>
    <x:row r="62">
      <x:c r="A62" t="n">
        <x:f>Arrivals!A62</x:f>
        <x:v>1</x:v>
      </x:c>
      <x:c r="B62" t="n">
        <x:f>Arrivals!B62</x:f>
        <x:v>57</x:v>
      </x:c>
      <x:c r="C62" s="18" t="n">
        <x:f>Arrivals!F62</x:f>
        <x:v>414</x:v>
      </x:c>
      <x:c r="D62" s="18" t="n">
        <x:f>Arrivals!K62</x:f>
        <x:v>300</x:v>
      </x:c>
      <x:c r="E62" s="18" t="n">
        <x:f>D62*8/ACE_Input!S62+ACE_Input!T62</x:f>
        <x:v>24.02</x:v>
      </x:c>
      <x:c r="F62" s="18" t="n">
        <x:f>C62</x:f>
        <x:v>414</x:v>
      </x:c>
      <x:c r="G62" s="18" t="n">
        <x:f>K61</x:f>
        <x:v>1632.1599999999999</x:v>
      </x:c>
      <x:c r="H62" s="18" t="n">
        <x:f>MAX(F62,G62)</x:f>
        <x:v>1632.1599999999999</x:v>
      </x:c>
      <x:c r="I62" s="18" t="n">
        <x:f>MOD(H62-Settings!$B$32,Settings!$B$33)</x:f>
        <x:v>192.15999999999985</x:v>
      </x:c>
      <x:c r="J62" s="18" t="n">
        <x:f>IF(I62&lt;Settings!$B$30,IF(Settings!$B$30-I62&gt;=E62,H62,H62+(Settings!$B$30-I62)+Settings!$B$31),H62+(Settings!$B$33-I62))</x:f>
        <x:v>1632.1599999999999</x:v>
      </x:c>
      <x:c r="K62" s="18" t="n">
        <x:f>J62+E62</x:f>
        <x:v>1656.1799999999998</x:v>
      </x:c>
      <x:c r="L62" s="18" t="n">
        <x:f>K62</x:f>
        <x:v>1656.1799999999998</x:v>
      </x:c>
      <x:c r="M62" s="18" t="n">
        <x:f>P61</x:f>
        <x:v>1636.4187664038584</x:v>
      </x:c>
      <x:c r="N62" s="18" t="n">
        <x:f>MAX(L62,M62)</x:f>
        <x:v>1656.1799999999998</x:v>
      </x:c>
      <x:c r="O62" s="18" t="n">
        <x:f>Arrivals!I62</x:f>
        <x:v>1.8599330442746265</x:v>
      </x:c>
      <x:c r="P62" s="18" t="n">
        <x:f>N62+O62</x:f>
        <x:v>1658.0399330442744</x:v>
      </x:c>
      <x:c r="Q62" s="18" t="n">
        <x:f>P62-C62</x:f>
        <x:v>1244.0399330442744</x:v>
      </x:c>
      <x:c r="R62" s="18" t="n">
        <x:f>H62-F62</x:f>
        <x:v>1218.1599999999999</x:v>
      </x:c>
      <x:c r="S62" s="18" t="n">
        <x:f>J62-H62</x:f>
        <x:v>0</x:v>
      </x:c>
      <x:c r="T62" s="18" t="n">
        <x:f>N62-L62</x:f>
        <x:v>0</x:v>
      </x:c>
      <x:c r="U62" s="18" t="n">
        <x:f>R62+S62+T62</x:f>
        <x:v>1218.1599999999999</x:v>
      </x:c>
      <x:c r="V62" s="18" t="str">
        <x:f>IF(MOD(C62-Settings!$B$32,Settings!$B$33)&lt;Settings!$B$30,"Up","Down")</x:f>
        <x:v>Up</x:v>
      </x:c>
      <x:c r="W62" s="18" t="n">
        <x:f>IF(OR(E62&gt;Settings!$B$30,Q62&gt;Settings!$B$37),0,1)</x:f>
        <x:v>0</x:v>
      </x:c>
      <x:c r="X62" s="18" t="n">
        <x:f>IF(AND(W62=1,Q62&lt;=Settings!$B$36),1,0)</x:f>
        <x:v>0</x:v>
      </x:c>
    </x:row>
    <x:row r="63">
      <x:c r="A63" t="n">
        <x:f>Arrivals!A63</x:f>
        <x:v>1</x:v>
      </x:c>
      <x:c r="B63" t="n">
        <x:f>Arrivals!B63</x:f>
        <x:v>58</x:v>
      </x:c>
      <x:c r="C63" s="18" t="n">
        <x:f>Arrivals!F63</x:f>
        <x:v>419</x:v>
      </x:c>
      <x:c r="D63" s="18" t="n">
        <x:f>Arrivals!K63</x:f>
        <x:v>300</x:v>
      </x:c>
      <x:c r="E63" s="18" t="n">
        <x:f>D63*8/ACE_Input!S63+ACE_Input!T63</x:f>
        <x:v>24.02</x:v>
      </x:c>
      <x:c r="F63" s="18" t="n">
        <x:f>C63</x:f>
        <x:v>419</x:v>
      </x:c>
      <x:c r="G63" s="18" t="n">
        <x:f>K62</x:f>
        <x:v>1656.1799999999998</x:v>
      </x:c>
      <x:c r="H63" s="18" t="n">
        <x:f>MAX(F63,G63)</x:f>
        <x:v>1656.1799999999998</x:v>
      </x:c>
      <x:c r="I63" s="18" t="n">
        <x:f>MOD(H63-Settings!$B$32,Settings!$B$33)</x:f>
        <x:v>216.17999999999984</x:v>
      </x:c>
      <x:c r="J63" s="18" t="n">
        <x:f>IF(I63&lt;Settings!$B$30,IF(Settings!$B$30-I63&gt;=E63,H63,H63+(Settings!$B$30-I63)+Settings!$B$31),H63+(Settings!$B$33-I63))</x:f>
        <x:v>1656.1799999999998</x:v>
      </x:c>
      <x:c r="K63" s="18" t="n">
        <x:f>J63+E63</x:f>
        <x:v>1680.1999999999998</x:v>
      </x:c>
      <x:c r="L63" s="18" t="n">
        <x:f>K63</x:f>
        <x:v>1680.1999999999998</x:v>
      </x:c>
      <x:c r="M63" s="18" t="n">
        <x:f>P62</x:f>
        <x:v>1658.0399330442744</x:v>
      </x:c>
      <x:c r="N63" s="18" t="n">
        <x:f>MAX(L63,M63)</x:f>
        <x:v>1680.1999999999998</x:v>
      </x:c>
      <x:c r="O63" s="18" t="n">
        <x:f>Arrivals!I63</x:f>
        <x:v>5.651729433333069</x:v>
      </x:c>
      <x:c r="P63" s="18" t="n">
        <x:f>N63+O63</x:f>
        <x:v>1685.8517294333328</x:v>
      </x:c>
      <x:c r="Q63" s="18" t="n">
        <x:f>P63-C63</x:f>
        <x:v>1266.8517294333328</x:v>
      </x:c>
      <x:c r="R63" s="18" t="n">
        <x:f>H63-F63</x:f>
        <x:v>1237.1799999999998</x:v>
      </x:c>
      <x:c r="S63" s="18" t="n">
        <x:f>J63-H63</x:f>
        <x:v>0</x:v>
      </x:c>
      <x:c r="T63" s="18" t="n">
        <x:f>N63-L63</x:f>
        <x:v>0</x:v>
      </x:c>
      <x:c r="U63" s="18" t="n">
        <x:f>R63+S63+T63</x:f>
        <x:v>1237.1799999999998</x:v>
      </x:c>
      <x:c r="V63" s="18" t="str">
        <x:f>IF(MOD(C63-Settings!$B$32,Settings!$B$33)&lt;Settings!$B$30,"Up","Down")</x:f>
        <x:v>Up</x:v>
      </x:c>
      <x:c r="W63" s="18" t="n">
        <x:f>IF(OR(E63&gt;Settings!$B$30,Q63&gt;Settings!$B$37),0,1)</x:f>
        <x:v>0</x:v>
      </x:c>
      <x:c r="X63" s="18" t="n">
        <x:f>IF(AND(W63=1,Q63&lt;=Settings!$B$36),1,0)</x:f>
        <x:v>0</x:v>
      </x:c>
    </x:row>
    <x:row r="64">
      <x:c r="A64" t="n">
        <x:f>Arrivals!A64</x:f>
        <x:v>1</x:v>
      </x:c>
      <x:c r="B64" t="n">
        <x:f>Arrivals!B64</x:f>
        <x:v>59</x:v>
      </x:c>
      <x:c r="C64" s="18" t="n">
        <x:f>Arrivals!F64</x:f>
        <x:v>424</x:v>
      </x:c>
      <x:c r="D64" s="18" t="n">
        <x:f>Arrivals!K64</x:f>
        <x:v>300</x:v>
      </x:c>
      <x:c r="E64" s="18" t="n">
        <x:f>D64*8/ACE_Input!S64+ACE_Input!T64</x:f>
        <x:v>24.02</x:v>
      </x:c>
      <x:c r="F64" s="18" t="n">
        <x:f>C64</x:f>
        <x:v>424</x:v>
      </x:c>
      <x:c r="G64" s="18" t="n">
        <x:f>K63</x:f>
        <x:v>1680.1999999999998</x:v>
      </x:c>
      <x:c r="H64" s="18" t="n">
        <x:f>MAX(F64,G64)</x:f>
        <x:v>1680.1999999999998</x:v>
      </x:c>
      <x:c r="I64" s="18" t="n">
        <x:f>MOD(H64-Settings!$B$32,Settings!$B$33)</x:f>
        <x:v>240.19999999999982</x:v>
      </x:c>
      <x:c r="J64" s="18" t="n">
        <x:f>IF(I64&lt;Settings!$B$30,IF(Settings!$B$30-I64&gt;=E64,H64,H64+(Settings!$B$30-I64)+Settings!$B$31),H64+(Settings!$B$33-I64))</x:f>
        <x:v>1680.1999999999998</x:v>
      </x:c>
      <x:c r="K64" s="18" t="n">
        <x:f>J64+E64</x:f>
        <x:v>1704.2199999999998</x:v>
      </x:c>
      <x:c r="L64" s="18" t="n">
        <x:f>K64</x:f>
        <x:v>1704.2199999999998</x:v>
      </x:c>
      <x:c r="M64" s="18" t="n">
        <x:f>P63</x:f>
        <x:v>1685.8517294333328</x:v>
      </x:c>
      <x:c r="N64" s="18" t="n">
        <x:f>MAX(L64,M64)</x:f>
        <x:v>1704.2199999999998</x:v>
      </x:c>
      <x:c r="O64" s="18" t="n">
        <x:f>Arrivals!I64</x:f>
        <x:v>4.7973869202219745</x:v>
      </x:c>
      <x:c r="P64" s="18" t="n">
        <x:f>N64+O64</x:f>
        <x:v>1709.0173869202217</x:v>
      </x:c>
      <x:c r="Q64" s="18" t="n">
        <x:f>P64-C64</x:f>
        <x:v>1285.0173869202217</x:v>
      </x:c>
      <x:c r="R64" s="18" t="n">
        <x:f>H64-F64</x:f>
        <x:v>1256.1999999999998</x:v>
      </x:c>
      <x:c r="S64" s="18" t="n">
        <x:f>J64-H64</x:f>
        <x:v>0</x:v>
      </x:c>
      <x:c r="T64" s="18" t="n">
        <x:f>N64-L64</x:f>
        <x:v>0</x:v>
      </x:c>
      <x:c r="U64" s="18" t="n">
        <x:f>R64+S64+T64</x:f>
        <x:v>1256.1999999999998</x:v>
      </x:c>
      <x:c r="V64" s="18" t="str">
        <x:f>IF(MOD(C64-Settings!$B$32,Settings!$B$33)&lt;Settings!$B$30,"Up","Down")</x:f>
        <x:v>Up</x:v>
      </x:c>
      <x:c r="W64" s="18" t="n">
        <x:f>IF(OR(E64&gt;Settings!$B$30,Q64&gt;Settings!$B$37),0,1)</x:f>
        <x:v>0</x:v>
      </x:c>
      <x:c r="X64" s="18" t="n">
        <x:f>IF(AND(W64=1,Q64&lt;=Settings!$B$36),1,0)</x:f>
        <x:v>0</x:v>
      </x:c>
    </x:row>
    <x:row r="65">
      <x:c r="A65" t="n">
        <x:f>Arrivals!A65</x:f>
        <x:v>1</x:v>
      </x:c>
      <x:c r="B65" t="n">
        <x:f>Arrivals!B65</x:f>
        <x:v>60</x:v>
      </x:c>
      <x:c r="C65" s="18" t="n">
        <x:f>Arrivals!F65</x:f>
        <x:v>429</x:v>
      </x:c>
      <x:c r="D65" s="18" t="n">
        <x:f>Arrivals!K65</x:f>
        <x:v>300</x:v>
      </x:c>
      <x:c r="E65" s="18" t="n">
        <x:f>D65*8/ACE_Input!S65+ACE_Input!T65</x:f>
        <x:v>24.02</x:v>
      </x:c>
      <x:c r="F65" s="18" t="n">
        <x:f>C65</x:f>
        <x:v>429</x:v>
      </x:c>
      <x:c r="G65" s="18" t="n">
        <x:f>K64</x:f>
        <x:v>1704.2199999999998</x:v>
      </x:c>
      <x:c r="H65" s="18" t="n">
        <x:f>MAX(F65,G65)</x:f>
        <x:v>1704.2199999999998</x:v>
      </x:c>
      <x:c r="I65" s="18" t="n">
        <x:f>MOD(H65-Settings!$B$32,Settings!$B$33)</x:f>
        <x:v>264.2199999999998</x:v>
      </x:c>
      <x:c r="J65" s="18" t="n">
        <x:f>IF(I65&lt;Settings!$B$30,IF(Settings!$B$30-I65&gt;=E65,H65,H65+(Settings!$B$30-I65)+Settings!$B$31),H65+(Settings!$B$33-I65))</x:f>
        <x:v>1704.2199999999998</x:v>
      </x:c>
      <x:c r="K65" s="18" t="n">
        <x:f>J65+E65</x:f>
        <x:v>1728.2399999999998</x:v>
      </x:c>
      <x:c r="L65" s="18" t="n">
        <x:f>K65</x:f>
        <x:v>1728.2399999999998</x:v>
      </x:c>
      <x:c r="M65" s="18" t="n">
        <x:f>P64</x:f>
        <x:v>1709.0173869202217</x:v>
      </x:c>
      <x:c r="N65" s="18" t="n">
        <x:f>MAX(L65,M65)</x:f>
        <x:v>1728.2399999999998</x:v>
      </x:c>
      <x:c r="O65" s="18" t="n">
        <x:f>Arrivals!I65</x:f>
        <x:v>2.942847268755323</x:v>
      </x:c>
      <x:c r="P65" s="18" t="n">
        <x:f>N65+O65</x:f>
        <x:v>1731.182847268755</x:v>
      </x:c>
      <x:c r="Q65" s="18" t="n">
        <x:f>P65-C65</x:f>
        <x:v>1302.182847268755</x:v>
      </x:c>
      <x:c r="R65" s="18" t="n">
        <x:f>H65-F65</x:f>
        <x:v>1275.2199999999998</x:v>
      </x:c>
      <x:c r="S65" s="18" t="n">
        <x:f>J65-H65</x:f>
        <x:v>0</x:v>
      </x:c>
      <x:c r="T65" s="18" t="n">
        <x:f>N65-L65</x:f>
        <x:v>0</x:v>
      </x:c>
      <x:c r="U65" s="18" t="n">
        <x:f>R65+S65+T65</x:f>
        <x:v>1275.2199999999998</x:v>
      </x:c>
      <x:c r="V65" s="18" t="str">
        <x:f>IF(MOD(C65-Settings!$B$32,Settings!$B$33)&lt;Settings!$B$30,"Up","Down")</x:f>
        <x:v>Up</x:v>
      </x:c>
      <x:c r="W65" s="18" t="n">
        <x:f>IF(OR(E65&gt;Settings!$B$30,Q65&gt;Settings!$B$37),0,1)</x:f>
        <x:v>0</x:v>
      </x:c>
      <x:c r="X65" s="18" t="n">
        <x:f>IF(AND(W65=1,Q65&lt;=Settings!$B$36),1,0)</x:f>
        <x:v>0</x:v>
      </x:c>
    </x:row>
    <x:row r="66">
      <x:c r="A66" t="n">
        <x:f>Arrivals!A66</x:f>
        <x:v>1</x:v>
      </x:c>
      <x:c r="B66" t="n">
        <x:f>Arrivals!B66</x:f>
        <x:v>61</x:v>
      </x:c>
      <x:c r="C66" s="18" t="n">
        <x:f>Arrivals!F66</x:f>
        <x:v>434</x:v>
      </x:c>
      <x:c r="D66" s="18" t="n">
        <x:f>Arrivals!K66</x:f>
        <x:v>300</x:v>
      </x:c>
      <x:c r="E66" s="18" t="n">
        <x:f>D66*8/ACE_Input!S66+ACE_Input!T66</x:f>
        <x:v>24.02</x:v>
      </x:c>
      <x:c r="F66" s="18" t="n">
        <x:f>C66</x:f>
        <x:v>434</x:v>
      </x:c>
      <x:c r="G66" s="18" t="n">
        <x:f>K65</x:f>
        <x:v>1728.2399999999998</x:v>
      </x:c>
      <x:c r="H66" s="18" t="n">
        <x:f>MAX(F66,G66)</x:f>
        <x:v>1728.2399999999998</x:v>
      </x:c>
      <x:c r="I66" s="18" t="n">
        <x:f>MOD(H66-Settings!$B$32,Settings!$B$33)</x:f>
        <x:v>288.2399999999998</x:v>
      </x:c>
      <x:c r="J66" s="18" t="n">
        <x:f>IF(I66&lt;Settings!$B$30,IF(Settings!$B$30-I66&gt;=E66,H66,H66+(Settings!$B$30-I66)+Settings!$B$31),H66+(Settings!$B$33-I66))</x:f>
        <x:v>1728.2399999999998</x:v>
      </x:c>
      <x:c r="K66" s="18" t="n">
        <x:f>J66+E66</x:f>
        <x:v>1752.2599999999998</x:v>
      </x:c>
      <x:c r="L66" s="18" t="n">
        <x:f>K66</x:f>
        <x:v>1752.2599999999998</x:v>
      </x:c>
      <x:c r="M66" s="18" t="n">
        <x:f>P65</x:f>
        <x:v>1731.182847268755</x:v>
      </x:c>
      <x:c r="N66" s="18" t="n">
        <x:f>MAX(L66,M66)</x:f>
        <x:v>1752.2599999999998</x:v>
      </x:c>
      <x:c r="O66" s="18" t="n">
        <x:f>Arrivals!I66</x:f>
        <x:v>4.63700321341093</x:v>
      </x:c>
      <x:c r="P66" s="18" t="n">
        <x:f>N66+O66</x:f>
        <x:v>1756.8970032134107</x:v>
      </x:c>
      <x:c r="Q66" s="18" t="n">
        <x:f>P66-C66</x:f>
        <x:v>1322.8970032134107</x:v>
      </x:c>
      <x:c r="R66" s="18" t="n">
        <x:f>H66-F66</x:f>
        <x:v>1294.2399999999998</x:v>
      </x:c>
      <x:c r="S66" s="18" t="n">
        <x:f>J66-H66</x:f>
        <x:v>0</x:v>
      </x:c>
      <x:c r="T66" s="18" t="n">
        <x:f>N66-L66</x:f>
        <x:v>0</x:v>
      </x:c>
      <x:c r="U66" s="18" t="n">
        <x:f>R66+S66+T66</x:f>
        <x:v>1294.2399999999998</x:v>
      </x:c>
      <x:c r="V66" s="18" t="str">
        <x:f>IF(MOD(C66-Settings!$B$32,Settings!$B$33)&lt;Settings!$B$30,"Up","Down")</x:f>
        <x:v>Up</x:v>
      </x:c>
      <x:c r="W66" s="18" t="n">
        <x:f>IF(OR(E66&gt;Settings!$B$30,Q66&gt;Settings!$B$37),0,1)</x:f>
        <x:v>0</x:v>
      </x:c>
      <x:c r="X66" s="18" t="n">
        <x:f>IF(AND(W66=1,Q66&lt;=Settings!$B$36),1,0)</x:f>
        <x:v>0</x:v>
      </x:c>
    </x:row>
    <x:row r="67">
      <x:c r="A67" t="n">
        <x:f>Arrivals!A67</x:f>
        <x:v>1</x:v>
      </x:c>
      <x:c r="B67" t="n">
        <x:f>Arrivals!B67</x:f>
        <x:v>62</x:v>
      </x:c>
      <x:c r="C67" s="18" t="n">
        <x:f>Arrivals!F67</x:f>
        <x:v>439</x:v>
      </x:c>
      <x:c r="D67" s="18" t="n">
        <x:f>Arrivals!K67</x:f>
        <x:v>300</x:v>
      </x:c>
      <x:c r="E67" s="18" t="n">
        <x:f>D67*8/ACE_Input!S67+ACE_Input!T67</x:f>
        <x:v>24.02</x:v>
      </x:c>
      <x:c r="F67" s="18" t="n">
        <x:f>C67</x:f>
        <x:v>439</x:v>
      </x:c>
      <x:c r="G67" s="18" t="n">
        <x:f>K66</x:f>
        <x:v>1752.2599999999998</x:v>
      </x:c>
      <x:c r="H67" s="18" t="n">
        <x:f>MAX(F67,G67)</x:f>
        <x:v>1752.2599999999998</x:v>
      </x:c>
      <x:c r="I67" s="18" t="n">
        <x:f>MOD(H67-Settings!$B$32,Settings!$B$33)</x:f>
        <x:v>312.25999999999976</x:v>
      </x:c>
      <x:c r="J67" s="18" t="n">
        <x:f>IF(I67&lt;Settings!$B$30,IF(Settings!$B$30-I67&gt;=E67,H67,H67+(Settings!$B$30-I67)+Settings!$B$31),H67+(Settings!$B$33-I67))</x:f>
        <x:v>1752.2599999999998</x:v>
      </x:c>
      <x:c r="K67" s="18" t="n">
        <x:f>J67+E67</x:f>
        <x:v>1776.2799999999997</x:v>
      </x:c>
      <x:c r="L67" s="18" t="n">
        <x:f>K67</x:f>
        <x:v>1776.2799999999997</x:v>
      </x:c>
      <x:c r="M67" s="18" t="n">
        <x:f>P66</x:f>
        <x:v>1756.8970032134107</x:v>
      </x:c>
      <x:c r="N67" s="18" t="n">
        <x:f>MAX(L67,M67)</x:f>
        <x:v>1776.2799999999997</x:v>
      </x:c>
      <x:c r="O67" s="18" t="n">
        <x:f>Arrivals!I67</x:f>
        <x:v>1.3639930881660969</x:v>
      </x:c>
      <x:c r="P67" s="18" t="n">
        <x:f>N67+O67</x:f>
        <x:v>1777.6439930881659</x:v>
      </x:c>
      <x:c r="Q67" s="18" t="n">
        <x:f>P67-C67</x:f>
        <x:v>1338.6439930881659</x:v>
      </x:c>
      <x:c r="R67" s="18" t="n">
        <x:f>H67-F67</x:f>
        <x:v>1313.2599999999998</x:v>
      </x:c>
      <x:c r="S67" s="18" t="n">
        <x:f>J67-H67</x:f>
        <x:v>0</x:v>
      </x:c>
      <x:c r="T67" s="18" t="n">
        <x:f>N67-L67</x:f>
        <x:v>0</x:v>
      </x:c>
      <x:c r="U67" s="18" t="n">
        <x:f>R67+S67+T67</x:f>
        <x:v>1313.2599999999998</x:v>
      </x:c>
      <x:c r="V67" s="18" t="str">
        <x:f>IF(MOD(C67-Settings!$B$32,Settings!$B$33)&lt;Settings!$B$30,"Up","Down")</x:f>
        <x:v>Up</x:v>
      </x:c>
      <x:c r="W67" s="18" t="n">
        <x:f>IF(OR(E67&gt;Settings!$B$30,Q67&gt;Settings!$B$37),0,1)</x:f>
        <x:v>0</x:v>
      </x:c>
      <x:c r="X67" s="18" t="n">
        <x:f>IF(AND(W67=1,Q67&lt;=Settings!$B$36),1,0)</x:f>
        <x:v>0</x:v>
      </x:c>
    </x:row>
    <x:row r="68">
      <x:c r="A68" t="n">
        <x:f>Arrivals!A68</x:f>
        <x:v>1</x:v>
      </x:c>
      <x:c r="B68" t="n">
        <x:f>Arrivals!B68</x:f>
        <x:v>63</x:v>
      </x:c>
      <x:c r="C68" s="18" t="n">
        <x:f>Arrivals!F68</x:f>
        <x:v>444</x:v>
      </x:c>
      <x:c r="D68" s="18" t="n">
        <x:f>Arrivals!K68</x:f>
        <x:v>300</x:v>
      </x:c>
      <x:c r="E68" s="18" t="n">
        <x:f>D68*8/ACE_Input!S68+ACE_Input!T68</x:f>
        <x:v>24.02</x:v>
      </x:c>
      <x:c r="F68" s="18" t="n">
        <x:f>C68</x:f>
        <x:v>444</x:v>
      </x:c>
      <x:c r="G68" s="18" t="n">
        <x:f>K67</x:f>
        <x:v>1776.2799999999997</x:v>
      </x:c>
      <x:c r="H68" s="18" t="n">
        <x:f>MAX(F68,G68)</x:f>
        <x:v>1776.2799999999997</x:v>
      </x:c>
      <x:c r="I68" s="18" t="n">
        <x:f>MOD(H68-Settings!$B$32,Settings!$B$33)</x:f>
        <x:v>336.27999999999975</x:v>
      </x:c>
      <x:c r="J68" s="18" t="n">
        <x:f>IF(I68&lt;Settings!$B$30,IF(Settings!$B$30-I68&gt;=E68,H68,H68+(Settings!$B$30-I68)+Settings!$B$31),H68+(Settings!$B$33-I68))</x:f>
        <x:v>1776.2799999999997</x:v>
      </x:c>
      <x:c r="K68" s="18" t="n">
        <x:f>J68+E68</x:f>
        <x:v>1800.2999999999997</x:v>
      </x:c>
      <x:c r="L68" s="18" t="n">
        <x:f>K68</x:f>
        <x:v>1800.2999999999997</x:v>
      </x:c>
      <x:c r="M68" s="18" t="n">
        <x:f>P67</x:f>
        <x:v>1777.6439930881659</x:v>
      </x:c>
      <x:c r="N68" s="18" t="n">
        <x:f>MAX(L68,M68)</x:f>
        <x:v>1800.2999999999997</x:v>
      </x:c>
      <x:c r="O68" s="18" t="n">
        <x:f>Arrivals!I68</x:f>
        <x:v>0.954446915368085</x:v>
      </x:c>
      <x:c r="P68" s="18" t="n">
        <x:f>N68+O68</x:f>
        <x:v>1801.254446915368</x:v>
      </x:c>
      <x:c r="Q68" s="18" t="n">
        <x:f>P68-C68</x:f>
        <x:v>1357.254446915368</x:v>
      </x:c>
      <x:c r="R68" s="18" t="n">
        <x:f>H68-F68</x:f>
        <x:v>1332.2799999999997</x:v>
      </x:c>
      <x:c r="S68" s="18" t="n">
        <x:f>J68-H68</x:f>
        <x:v>0</x:v>
      </x:c>
      <x:c r="T68" s="18" t="n">
        <x:f>N68-L68</x:f>
        <x:v>0</x:v>
      </x:c>
      <x:c r="U68" s="18" t="n">
        <x:f>R68+S68+T68</x:f>
        <x:v>1332.2799999999997</x:v>
      </x:c>
      <x:c r="V68" s="18" t="str">
        <x:f>IF(MOD(C68-Settings!$B$32,Settings!$B$33)&lt;Settings!$B$30,"Up","Down")</x:f>
        <x:v>Up</x:v>
      </x:c>
      <x:c r="W68" s="18" t="n">
        <x:f>IF(OR(E68&gt;Settings!$B$30,Q68&gt;Settings!$B$37),0,1)</x:f>
        <x:v>0</x:v>
      </x:c>
      <x:c r="X68" s="18" t="n">
        <x:f>IF(AND(W68=1,Q68&lt;=Settings!$B$36),1,0)</x:f>
        <x:v>0</x:v>
      </x:c>
    </x:row>
    <x:row r="69">
      <x:c r="A69" t="n">
        <x:f>Arrivals!A69</x:f>
        <x:v>1</x:v>
      </x:c>
      <x:c r="B69" t="n">
        <x:f>Arrivals!B69</x:f>
        <x:v>64</x:v>
      </x:c>
      <x:c r="C69" s="18" t="n">
        <x:f>Arrivals!F69</x:f>
        <x:v>449</x:v>
      </x:c>
      <x:c r="D69" s="18" t="n">
        <x:f>Arrivals!K69</x:f>
        <x:v>300</x:v>
      </x:c>
      <x:c r="E69" s="18" t="n">
        <x:f>D69*8/ACE_Input!S69+ACE_Input!T69</x:f>
        <x:v>24.02</x:v>
      </x:c>
      <x:c r="F69" s="18" t="n">
        <x:f>C69</x:f>
        <x:v>449</x:v>
      </x:c>
      <x:c r="G69" s="18" t="n">
        <x:f>K68</x:f>
        <x:v>1800.2999999999997</x:v>
      </x:c>
      <x:c r="H69" s="18" t="n">
        <x:f>MAX(F69,G69)</x:f>
        <x:v>1800.2999999999997</x:v>
      </x:c>
      <x:c r="I69" s="18" t="n">
        <x:f>MOD(H69-Settings!$B$32,Settings!$B$33)</x:f>
        <x:v>360.2999999999997</x:v>
      </x:c>
      <x:c r="J69" s="18" t="n">
        <x:f>IF(I69&lt;Settings!$B$30,IF(Settings!$B$30-I69&gt;=E69,H69,H69+(Settings!$B$30-I69)+Settings!$B$31),H69+(Settings!$B$33-I69))</x:f>
        <x:v>1800.2999999999997</x:v>
      </x:c>
      <x:c r="K69" s="18" t="n">
        <x:f>J69+E69</x:f>
        <x:v>1824.3199999999997</x:v>
      </x:c>
      <x:c r="L69" s="18" t="n">
        <x:f>K69</x:f>
        <x:v>1824.3199999999997</x:v>
      </x:c>
      <x:c r="M69" s="18" t="n">
        <x:f>P68</x:f>
        <x:v>1801.254446915368</x:v>
      </x:c>
      <x:c r="N69" s="18" t="n">
        <x:f>MAX(L69,M69)</x:f>
        <x:v>1824.3199999999997</x:v>
      </x:c>
      <x:c r="O69" s="18" t="n">
        <x:f>Arrivals!I69</x:f>
        <x:v>6.032256784687806</x:v>
      </x:c>
      <x:c r="P69" s="18" t="n">
        <x:f>N69+O69</x:f>
        <x:v>1830.3522567846876</x:v>
      </x:c>
      <x:c r="Q69" s="18" t="n">
        <x:f>P69-C69</x:f>
        <x:v>1381.3522567846876</x:v>
      </x:c>
      <x:c r="R69" s="18" t="n">
        <x:f>H69-F69</x:f>
        <x:v>1351.2999999999997</x:v>
      </x:c>
      <x:c r="S69" s="18" t="n">
        <x:f>J69-H69</x:f>
        <x:v>0</x:v>
      </x:c>
      <x:c r="T69" s="18" t="n">
        <x:f>N69-L69</x:f>
        <x:v>0</x:v>
      </x:c>
      <x:c r="U69" s="18" t="n">
        <x:f>R69+S69+T69</x:f>
        <x:v>1351.2999999999997</x:v>
      </x:c>
      <x:c r="V69" s="18" t="str">
        <x:f>IF(MOD(C69-Settings!$B$32,Settings!$B$33)&lt;Settings!$B$30,"Up","Down")</x:f>
        <x:v>Up</x:v>
      </x:c>
      <x:c r="W69" s="18" t="n">
        <x:f>IF(OR(E69&gt;Settings!$B$30,Q69&gt;Settings!$B$37),0,1)</x:f>
        <x:v>0</x:v>
      </x:c>
      <x:c r="X69" s="18" t="n">
        <x:f>IF(AND(W69=1,Q69&lt;=Settings!$B$36),1,0)</x:f>
        <x:v>0</x:v>
      </x:c>
    </x:row>
    <x:row r="70">
      <x:c r="A70" t="n">
        <x:f>Arrivals!A70</x:f>
        <x:v>1</x:v>
      </x:c>
      <x:c r="B70" t="n">
        <x:f>Arrivals!B70</x:f>
        <x:v>65</x:v>
      </x:c>
      <x:c r="C70" s="18" t="n">
        <x:f>Arrivals!F70</x:f>
        <x:v>454</x:v>
      </x:c>
      <x:c r="D70" s="18" t="n">
        <x:f>Arrivals!K70</x:f>
        <x:v>300</x:v>
      </x:c>
      <x:c r="E70" s="18" t="n">
        <x:f>D70*8/ACE_Input!S70+ACE_Input!T70</x:f>
        <x:v>24.02</x:v>
      </x:c>
      <x:c r="F70" s="18" t="n">
        <x:f>C70</x:f>
        <x:v>454</x:v>
      </x:c>
      <x:c r="G70" s="18" t="n">
        <x:f>K69</x:f>
        <x:v>1824.3199999999997</x:v>
      </x:c>
      <x:c r="H70" s="18" t="n">
        <x:f>MAX(F70,G70)</x:f>
        <x:v>1824.3199999999997</x:v>
      </x:c>
      <x:c r="I70" s="18" t="n">
        <x:f>MOD(H70-Settings!$B$32,Settings!$B$33)</x:f>
        <x:v>384.3199999999997</x:v>
      </x:c>
      <x:c r="J70" s="18" t="n">
        <x:f>IF(I70&lt;Settings!$B$30,IF(Settings!$B$30-I70&gt;=E70,H70,H70+(Settings!$B$30-I70)+Settings!$B$31),H70+(Settings!$B$33-I70))</x:f>
        <x:v>1824.3199999999997</x:v>
      </x:c>
      <x:c r="K70" s="18" t="n">
        <x:f>J70+E70</x:f>
        <x:v>1848.3399999999997</x:v>
      </x:c>
      <x:c r="L70" s="18" t="n">
        <x:f>K70</x:f>
        <x:v>1848.3399999999997</x:v>
      </x:c>
      <x:c r="M70" s="18" t="n">
        <x:f>P69</x:f>
        <x:v>1830.3522567846876</x:v>
      </x:c>
      <x:c r="N70" s="18" t="n">
        <x:f>MAX(L70,M70)</x:f>
        <x:v>1848.3399999999997</x:v>
      </x:c>
      <x:c r="O70" s="18" t="n">
        <x:f>Arrivals!I70</x:f>
        <x:v>14.262551302171834</x:v>
      </x:c>
      <x:c r="P70" s="18" t="n">
        <x:f>N70+O70</x:f>
        <x:v>1862.6025513021716</x:v>
      </x:c>
      <x:c r="Q70" s="18" t="n">
        <x:f>P70-C70</x:f>
        <x:v>1408.6025513021716</x:v>
      </x:c>
      <x:c r="R70" s="18" t="n">
        <x:f>H70-F70</x:f>
        <x:v>1370.3199999999997</x:v>
      </x:c>
      <x:c r="S70" s="18" t="n">
        <x:f>J70-H70</x:f>
        <x:v>0</x:v>
      </x:c>
      <x:c r="T70" s="18" t="n">
        <x:f>N70-L70</x:f>
        <x:v>0</x:v>
      </x:c>
      <x:c r="U70" s="18" t="n">
        <x:f>R70+S70+T70</x:f>
        <x:v>1370.3199999999997</x:v>
      </x:c>
      <x:c r="V70" s="18" t="str">
        <x:f>IF(MOD(C70-Settings!$B$32,Settings!$B$33)&lt;Settings!$B$30,"Up","Down")</x:f>
        <x:v>Up</x:v>
      </x:c>
      <x:c r="W70" s="18" t="n">
        <x:f>IF(OR(E70&gt;Settings!$B$30,Q70&gt;Settings!$B$37),0,1)</x:f>
        <x:v>0</x:v>
      </x:c>
      <x:c r="X70" s="18" t="n">
        <x:f>IF(AND(W70=1,Q70&lt;=Settings!$B$36),1,0)</x:f>
        <x:v>0</x:v>
      </x:c>
    </x:row>
    <x:row r="71">
      <x:c r="A71" t="n">
        <x:f>Arrivals!A71</x:f>
        <x:v>1</x:v>
      </x:c>
      <x:c r="B71" t="n">
        <x:f>Arrivals!B71</x:f>
        <x:v>66</x:v>
      </x:c>
      <x:c r="C71" s="18" t="n">
        <x:f>Arrivals!F71</x:f>
        <x:v>459</x:v>
      </x:c>
      <x:c r="D71" s="18" t="n">
        <x:f>Arrivals!K71</x:f>
        <x:v>300</x:v>
      </x:c>
      <x:c r="E71" s="18" t="n">
        <x:f>D71*8/ACE_Input!S71+ACE_Input!T71</x:f>
        <x:v>24.02</x:v>
      </x:c>
      <x:c r="F71" s="18" t="n">
        <x:f>C71</x:f>
        <x:v>459</x:v>
      </x:c>
      <x:c r="G71" s="18" t="n">
        <x:f>K70</x:f>
        <x:v>1848.3399999999997</x:v>
      </x:c>
      <x:c r="H71" s="18" t="n">
        <x:f>MAX(F71,G71)</x:f>
        <x:v>1848.3399999999997</x:v>
      </x:c>
      <x:c r="I71" s="18" t="n">
        <x:f>MOD(H71-Settings!$B$32,Settings!$B$33)</x:f>
        <x:v>408.3399999999997</x:v>
      </x:c>
      <x:c r="J71" s="18" t="n">
        <x:f>IF(I71&lt;Settings!$B$30,IF(Settings!$B$30-I71&gt;=E71,H71,H71+(Settings!$B$30-I71)+Settings!$B$31),H71+(Settings!$B$33-I71))</x:f>
        <x:v>1848.3399999999997</x:v>
      </x:c>
      <x:c r="K71" s="18" t="n">
        <x:f>J71+E71</x:f>
        <x:v>1872.3599999999997</x:v>
      </x:c>
      <x:c r="L71" s="18" t="n">
        <x:f>K71</x:f>
        <x:v>1872.3599999999997</x:v>
      </x:c>
      <x:c r="M71" s="18" t="n">
        <x:f>P70</x:f>
        <x:v>1862.6025513021716</x:v>
      </x:c>
      <x:c r="N71" s="18" t="n">
        <x:f>MAX(L71,M71)</x:f>
        <x:v>1872.3599999999997</x:v>
      </x:c>
      <x:c r="O71" s="18" t="n">
        <x:f>Arrivals!I71</x:f>
        <x:v>5.032449877619133</x:v>
      </x:c>
      <x:c r="P71" s="18" t="n">
        <x:f>N71+O71</x:f>
        <x:v>1877.392449877619</x:v>
      </x:c>
      <x:c r="Q71" s="18" t="n">
        <x:f>P71-C71</x:f>
        <x:v>1418.392449877619</x:v>
      </x:c>
      <x:c r="R71" s="18" t="n">
        <x:f>H71-F71</x:f>
        <x:v>1389.3399999999997</x:v>
      </x:c>
      <x:c r="S71" s="18" t="n">
        <x:f>J71-H71</x:f>
        <x:v>0</x:v>
      </x:c>
      <x:c r="T71" s="18" t="n">
        <x:f>N71-L71</x:f>
        <x:v>0</x:v>
      </x:c>
      <x:c r="U71" s="18" t="n">
        <x:f>R71+S71+T71</x:f>
        <x:v>1389.3399999999997</x:v>
      </x:c>
      <x:c r="V71" s="18" t="str">
        <x:f>IF(MOD(C71-Settings!$B$32,Settings!$B$33)&lt;Settings!$B$30,"Up","Down")</x:f>
        <x:v>Up</x:v>
      </x:c>
      <x:c r="W71" s="18" t="n">
        <x:f>IF(OR(E71&gt;Settings!$B$30,Q71&gt;Settings!$B$37),0,1)</x:f>
        <x:v>0</x:v>
      </x:c>
      <x:c r="X71" s="18" t="n">
        <x:f>IF(AND(W71=1,Q71&lt;=Settings!$B$36),1,0)</x:f>
        <x:v>0</x:v>
      </x:c>
    </x:row>
    <x:row r="72">
      <x:c r="A72" t="n">
        <x:f>Arrivals!A72</x:f>
        <x:v>1</x:v>
      </x:c>
      <x:c r="B72" t="n">
        <x:f>Arrivals!B72</x:f>
        <x:v>67</x:v>
      </x:c>
      <x:c r="C72" s="18" t="n">
        <x:f>Arrivals!F72</x:f>
        <x:v>474</x:v>
      </x:c>
      <x:c r="D72" s="18" t="n">
        <x:f>Arrivals!K72</x:f>
        <x:v>300</x:v>
      </x:c>
      <x:c r="E72" s="18" t="n">
        <x:f>D72*8/ACE_Input!S72+ACE_Input!T72</x:f>
        <x:v>24.02</x:v>
      </x:c>
      <x:c r="F72" s="18" t="n">
        <x:f>C72</x:f>
        <x:v>474</x:v>
      </x:c>
      <x:c r="G72" s="18" t="n">
        <x:f>K71</x:f>
        <x:v>1872.3599999999997</x:v>
      </x:c>
      <x:c r="H72" s="18" t="n">
        <x:f>MAX(F72,G72)</x:f>
        <x:v>1872.3599999999997</x:v>
      </x:c>
      <x:c r="I72" s="18" t="n">
        <x:f>MOD(H72-Settings!$B$32,Settings!$B$33)</x:f>
        <x:v>432.3599999999997</x:v>
      </x:c>
      <x:c r="J72" s="18" t="n">
        <x:f>IF(I72&lt;Settings!$B$30,IF(Settings!$B$30-I72&gt;=E72,H72,H72+(Settings!$B$30-I72)+Settings!$B$31),H72+(Settings!$B$33-I72))</x:f>
        <x:v>1872.3599999999997</x:v>
      </x:c>
      <x:c r="K72" s="18" t="n">
        <x:f>J72+E72</x:f>
        <x:v>1896.3799999999997</x:v>
      </x:c>
      <x:c r="L72" s="18" t="n">
        <x:f>K72</x:f>
        <x:v>1896.3799999999997</x:v>
      </x:c>
      <x:c r="M72" s="18" t="n">
        <x:f>P71</x:f>
        <x:v>1877.392449877619</x:v>
      </x:c>
      <x:c r="N72" s="18" t="n">
        <x:f>MAX(L72,M72)</x:f>
        <x:v>1896.3799999999997</x:v>
      </x:c>
      <x:c r="O72" s="18" t="n">
        <x:f>Arrivals!I72</x:f>
        <x:v>3.867346940806135</x:v>
      </x:c>
      <x:c r="P72" s="18" t="n">
        <x:f>N72+O72</x:f>
        <x:v>1900.2473469408058</x:v>
      </x:c>
      <x:c r="Q72" s="18" t="n">
        <x:f>P72-C72</x:f>
        <x:v>1426.2473469408058</x:v>
      </x:c>
      <x:c r="R72" s="18" t="n">
        <x:f>H72-F72</x:f>
        <x:v>1398.3599999999997</x:v>
      </x:c>
      <x:c r="S72" s="18" t="n">
        <x:f>J72-H72</x:f>
        <x:v>0</x:v>
      </x:c>
      <x:c r="T72" s="18" t="n">
        <x:f>N72-L72</x:f>
        <x:v>0</x:v>
      </x:c>
      <x:c r="U72" s="18" t="n">
        <x:f>R72+S72+T72</x:f>
        <x:v>1398.3599999999997</x:v>
      </x:c>
      <x:c r="V72" s="18" t="str">
        <x:f>IF(MOD(C72-Settings!$B$32,Settings!$B$33)&lt;Settings!$B$30,"Up","Down")</x:f>
        <x:v>Up</x:v>
      </x:c>
      <x:c r="W72" s="18" t="n">
        <x:f>IF(OR(E72&gt;Settings!$B$30,Q72&gt;Settings!$B$37),0,1)</x:f>
        <x:v>0</x:v>
      </x:c>
      <x:c r="X72" s="18" t="n">
        <x:f>IF(AND(W72=1,Q72&lt;=Settings!$B$36),1,0)</x:f>
        <x:v>0</x:v>
      </x:c>
    </x:row>
    <x:row r="73">
      <x:c r="A73" t="n">
        <x:f>Arrivals!A73</x:f>
        <x:v>1</x:v>
      </x:c>
      <x:c r="B73" t="n">
        <x:f>Arrivals!B73</x:f>
        <x:v>68</x:v>
      </x:c>
      <x:c r="C73" s="18" t="n">
        <x:f>Arrivals!F73</x:f>
        <x:v>479</x:v>
      </x:c>
      <x:c r="D73" s="18" t="n">
        <x:f>Arrivals!K73</x:f>
        <x:v>300</x:v>
      </x:c>
      <x:c r="E73" s="18" t="n">
        <x:f>D73*8/ACE_Input!S73+ACE_Input!T73</x:f>
        <x:v>24.02</x:v>
      </x:c>
      <x:c r="F73" s="18" t="n">
        <x:f>C73</x:f>
        <x:v>479</x:v>
      </x:c>
      <x:c r="G73" s="18" t="n">
        <x:f>K72</x:f>
        <x:v>1896.3799999999997</x:v>
      </x:c>
      <x:c r="H73" s="18" t="n">
        <x:f>MAX(F73,G73)</x:f>
        <x:v>1896.3799999999997</x:v>
      </x:c>
      <x:c r="I73" s="18" t="n">
        <x:f>MOD(H73-Settings!$B$32,Settings!$B$33)</x:f>
        <x:v>456.37999999999965</x:v>
      </x:c>
      <x:c r="J73" s="18" t="n">
        <x:f>IF(I73&lt;Settings!$B$30,IF(Settings!$B$30-I73&gt;=E73,H73,H73+(Settings!$B$30-I73)+Settings!$B$31),H73+(Settings!$B$33-I73))</x:f>
        <x:v>1896.3799999999997</x:v>
      </x:c>
      <x:c r="K73" s="18" t="n">
        <x:f>J73+E73</x:f>
        <x:v>1920.3999999999996</x:v>
      </x:c>
      <x:c r="L73" s="18" t="n">
        <x:f>K73</x:f>
        <x:v>1920.3999999999996</x:v>
      </x:c>
      <x:c r="M73" s="18" t="n">
        <x:f>P72</x:f>
        <x:v>1900.2473469408058</x:v>
      </x:c>
      <x:c r="N73" s="18" t="n">
        <x:f>MAX(L73,M73)</x:f>
        <x:v>1920.3999999999996</x:v>
      </x:c>
      <x:c r="O73" s="18" t="n">
        <x:f>Arrivals!I73</x:f>
        <x:v>3.33444298193913</x:v>
      </x:c>
      <x:c r="P73" s="18" t="n">
        <x:f>N73+O73</x:f>
        <x:v>1923.7344429819389</x:v>
      </x:c>
      <x:c r="Q73" s="18" t="n">
        <x:f>P73-C73</x:f>
        <x:v>1444.7344429819389</x:v>
      </x:c>
      <x:c r="R73" s="18" t="n">
        <x:f>H73-F73</x:f>
        <x:v>1417.3799999999997</x:v>
      </x:c>
      <x:c r="S73" s="18" t="n">
        <x:f>J73-H73</x:f>
        <x:v>0</x:v>
      </x:c>
      <x:c r="T73" s="18" t="n">
        <x:f>N73-L73</x:f>
        <x:v>0</x:v>
      </x:c>
      <x:c r="U73" s="18" t="n">
        <x:f>R73+S73+T73</x:f>
        <x:v>1417.3799999999997</x:v>
      </x:c>
      <x:c r="V73" s="18" t="str">
        <x:f>IF(MOD(C73-Settings!$B$32,Settings!$B$33)&lt;Settings!$B$30,"Up","Down")</x:f>
        <x:v>Up</x:v>
      </x:c>
      <x:c r="W73" s="18" t="n">
        <x:f>IF(OR(E73&gt;Settings!$B$30,Q73&gt;Settings!$B$37),0,1)</x:f>
        <x:v>0</x:v>
      </x:c>
      <x:c r="X73" s="18" t="n">
        <x:f>IF(AND(W73=1,Q73&lt;=Settings!$B$36),1,0)</x:f>
        <x:v>0</x:v>
      </x:c>
    </x:row>
    <x:row r="74">
      <x:c r="A74" t="n">
        <x:f>Arrivals!A74</x:f>
        <x:v>1</x:v>
      </x:c>
      <x:c r="B74" t="n">
        <x:f>Arrivals!B74</x:f>
        <x:v>69</x:v>
      </x:c>
      <x:c r="C74" s="18" t="n">
        <x:f>Arrivals!F74</x:f>
        <x:v>494</x:v>
      </x:c>
      <x:c r="D74" s="18" t="n">
        <x:f>Arrivals!K74</x:f>
        <x:v>300</x:v>
      </x:c>
      <x:c r="E74" s="18" t="n">
        <x:f>D74*8/ACE_Input!S74+ACE_Input!T74</x:f>
        <x:v>24.02</x:v>
      </x:c>
      <x:c r="F74" s="18" t="n">
        <x:f>C74</x:f>
        <x:v>494</x:v>
      </x:c>
      <x:c r="G74" s="18" t="n">
        <x:f>K73</x:f>
        <x:v>1920.3999999999996</x:v>
      </x:c>
      <x:c r="H74" s="18" t="n">
        <x:f>MAX(F74,G74)</x:f>
        <x:v>1920.3999999999996</x:v>
      </x:c>
      <x:c r="I74" s="18" t="n">
        <x:f>MOD(H74-Settings!$B$32,Settings!$B$33)</x:f>
        <x:v>480.39999999999964</x:v>
      </x:c>
      <x:c r="J74" s="18" t="n">
        <x:f>IF(I74&lt;Settings!$B$30,IF(Settings!$B$30-I74&gt;=E74,H74,H74+(Settings!$B$30-I74)+Settings!$B$31),H74+(Settings!$B$33-I74))</x:f>
        <x:v>1920.3999999999996</x:v>
      </x:c>
      <x:c r="K74" s="18" t="n">
        <x:f>J74+E74</x:f>
        <x:v>1944.4199999999996</x:v>
      </x:c>
      <x:c r="L74" s="18" t="n">
        <x:f>K74</x:f>
        <x:v>1944.4199999999996</x:v>
      </x:c>
      <x:c r="M74" s="18" t="n">
        <x:f>P73</x:f>
        <x:v>1923.7344429819389</x:v>
      </x:c>
      <x:c r="N74" s="18" t="n">
        <x:f>MAX(L74,M74)</x:f>
        <x:v>1944.4199999999996</x:v>
      </x:c>
      <x:c r="O74" s="18" t="n">
        <x:f>Arrivals!I74</x:f>
        <x:v>5.295952885979322</x:v>
      </x:c>
      <x:c r="P74" s="18" t="n">
        <x:f>N74+O74</x:f>
        <x:v>1949.715952885979</x:v>
      </x:c>
      <x:c r="Q74" s="18" t="n">
        <x:f>P74-C74</x:f>
        <x:v>1455.715952885979</x:v>
      </x:c>
      <x:c r="R74" s="18" t="n">
        <x:f>H74-F74</x:f>
        <x:v>1426.3999999999996</x:v>
      </x:c>
      <x:c r="S74" s="18" t="n">
        <x:f>J74-H74</x:f>
        <x:v>0</x:v>
      </x:c>
      <x:c r="T74" s="18" t="n">
        <x:f>N74-L74</x:f>
        <x:v>0</x:v>
      </x:c>
      <x:c r="U74" s="18" t="n">
        <x:f>R74+S74+T74</x:f>
        <x:v>1426.3999999999996</x:v>
      </x:c>
      <x:c r="V74" s="18" t="str">
        <x:f>IF(MOD(C74-Settings!$B$32,Settings!$B$33)&lt;Settings!$B$30,"Up","Down")</x:f>
        <x:v>Up</x:v>
      </x:c>
      <x:c r="W74" s="18" t="n">
        <x:f>IF(OR(E74&gt;Settings!$B$30,Q74&gt;Settings!$B$37),0,1)</x:f>
        <x:v>0</x:v>
      </x:c>
      <x:c r="X74" s="18" t="n">
        <x:f>IF(AND(W74=1,Q74&lt;=Settings!$B$36),1,0)</x:f>
        <x:v>0</x:v>
      </x:c>
    </x:row>
    <x:row r="75">
      <x:c r="A75" t="n">
        <x:f>Arrivals!A75</x:f>
        <x:v>1</x:v>
      </x:c>
      <x:c r="B75" t="n">
        <x:f>Arrivals!B75</x:f>
        <x:v>70</x:v>
      </x:c>
      <x:c r="C75" s="18" t="n">
        <x:f>Arrivals!F75</x:f>
        <x:v>499</x:v>
      </x:c>
      <x:c r="D75" s="18" t="n">
        <x:f>Arrivals!K75</x:f>
        <x:v>300</x:v>
      </x:c>
      <x:c r="E75" s="18" t="n">
        <x:f>D75*8/ACE_Input!S75+ACE_Input!T75</x:f>
        <x:v>24.02</x:v>
      </x:c>
      <x:c r="F75" s="18" t="n">
        <x:f>C75</x:f>
        <x:v>499</x:v>
      </x:c>
      <x:c r="G75" s="18" t="n">
        <x:f>K74</x:f>
        <x:v>1944.4199999999996</x:v>
      </x:c>
      <x:c r="H75" s="18" t="n">
        <x:f>MAX(F75,G75)</x:f>
        <x:v>1944.4199999999996</x:v>
      </x:c>
      <x:c r="I75" s="18" t="n">
        <x:f>MOD(H75-Settings!$B$32,Settings!$B$33)</x:f>
        <x:v>504.4199999999996</x:v>
      </x:c>
      <x:c r="J75" s="18" t="n">
        <x:f>IF(I75&lt;Settings!$B$30,IF(Settings!$B$30-I75&gt;=E75,H75,H75+(Settings!$B$30-I75)+Settings!$B$31),H75+(Settings!$B$33-I75))</x:f>
        <x:v>1944.4199999999996</x:v>
      </x:c>
      <x:c r="K75" s="18" t="n">
        <x:f>J75+E75</x:f>
        <x:v>1968.4399999999996</x:v>
      </x:c>
      <x:c r="L75" s="18" t="n">
        <x:f>K75</x:f>
        <x:v>1968.4399999999996</x:v>
      </x:c>
      <x:c r="M75" s="18" t="n">
        <x:f>P74</x:f>
        <x:v>1949.715952885979</x:v>
      </x:c>
      <x:c r="N75" s="18" t="n">
        <x:f>MAX(L75,M75)</x:f>
        <x:v>1968.4399999999996</x:v>
      </x:c>
      <x:c r="O75" s="18" t="n">
        <x:f>Arrivals!I75</x:f>
        <x:v>0.5451587150764182</x:v>
      </x:c>
      <x:c r="P75" s="18" t="n">
        <x:f>N75+O75</x:f>
        <x:v>1968.985158715076</x:v>
      </x:c>
      <x:c r="Q75" s="18" t="n">
        <x:f>P75-C75</x:f>
        <x:v>1469.985158715076</x:v>
      </x:c>
      <x:c r="R75" s="18" t="n">
        <x:f>H75-F75</x:f>
        <x:v>1445.4199999999996</x:v>
      </x:c>
      <x:c r="S75" s="18" t="n">
        <x:f>J75-H75</x:f>
        <x:v>0</x:v>
      </x:c>
      <x:c r="T75" s="18" t="n">
        <x:f>N75-L75</x:f>
        <x:v>0</x:v>
      </x:c>
      <x:c r="U75" s="18" t="n">
        <x:f>R75+S75+T75</x:f>
        <x:v>1445.4199999999996</x:v>
      </x:c>
      <x:c r="V75" s="18" t="str">
        <x:f>IF(MOD(C75-Settings!$B$32,Settings!$B$33)&lt;Settings!$B$30,"Up","Down")</x:f>
        <x:v>Up</x:v>
      </x:c>
      <x:c r="W75" s="18" t="n">
        <x:f>IF(OR(E75&gt;Settings!$B$30,Q75&gt;Settings!$B$37),0,1)</x:f>
        <x:v>0</x:v>
      </x:c>
      <x:c r="X75" s="18" t="n">
        <x:f>IF(AND(W75=1,Q75&lt;=Settings!$B$36),1,0)</x:f>
        <x:v>0</x:v>
      </x:c>
    </x:row>
    <x:row r="76">
      <x:c r="A76" t="n">
        <x:f>Arrivals!A76</x:f>
        <x:v>1</x:v>
      </x:c>
      <x:c r="B76" t="n">
        <x:f>Arrivals!B76</x:f>
        <x:v>71</x:v>
      </x:c>
      <x:c r="C76" s="18" t="n">
        <x:f>Arrivals!F76</x:f>
        <x:v>504</x:v>
      </x:c>
      <x:c r="D76" s="18" t="n">
        <x:f>Arrivals!K76</x:f>
        <x:v>300</x:v>
      </x:c>
      <x:c r="E76" s="18" t="n">
        <x:f>D76*8/ACE_Input!S76+ACE_Input!T76</x:f>
        <x:v>24.02</x:v>
      </x:c>
      <x:c r="F76" s="18" t="n">
        <x:f>C76</x:f>
        <x:v>504</x:v>
      </x:c>
      <x:c r="G76" s="18" t="n">
        <x:f>K75</x:f>
        <x:v>1968.4399999999996</x:v>
      </x:c>
      <x:c r="H76" s="18" t="n">
        <x:f>MAX(F76,G76)</x:f>
        <x:v>1968.4399999999996</x:v>
      </x:c>
      <x:c r="I76" s="18" t="n">
        <x:f>MOD(H76-Settings!$B$32,Settings!$B$33)</x:f>
        <x:v>528.4399999999996</x:v>
      </x:c>
      <x:c r="J76" s="18" t="n">
        <x:f>IF(I76&lt;Settings!$B$30,IF(Settings!$B$30-I76&gt;=E76,H76,H76+(Settings!$B$30-I76)+Settings!$B$31),H76+(Settings!$B$33-I76))</x:f>
        <x:v>1968.4399999999996</x:v>
      </x:c>
      <x:c r="K76" s="18" t="n">
        <x:f>J76+E76</x:f>
        <x:v>1992.4599999999996</x:v>
      </x:c>
      <x:c r="L76" s="18" t="n">
        <x:f>K76</x:f>
        <x:v>1992.4599999999996</x:v>
      </x:c>
      <x:c r="M76" s="18" t="n">
        <x:f>P75</x:f>
        <x:v>1968.985158715076</x:v>
      </x:c>
      <x:c r="N76" s="18" t="n">
        <x:f>MAX(L76,M76)</x:f>
        <x:v>1992.4599999999996</x:v>
      </x:c>
      <x:c r="O76" s="18" t="n">
        <x:f>Arrivals!I76</x:f>
        <x:v>1.9303074891889758</x:v>
      </x:c>
      <x:c r="P76" s="18" t="n">
        <x:f>N76+O76</x:f>
        <x:v>1994.3903074891884</x:v>
      </x:c>
      <x:c r="Q76" s="18" t="n">
        <x:f>P76-C76</x:f>
        <x:v>1490.3903074891884</x:v>
      </x:c>
      <x:c r="R76" s="18" t="n">
        <x:f>H76-F76</x:f>
        <x:v>1464.4399999999996</x:v>
      </x:c>
      <x:c r="S76" s="18" t="n">
        <x:f>J76-H76</x:f>
        <x:v>0</x:v>
      </x:c>
      <x:c r="T76" s="18" t="n">
        <x:f>N76-L76</x:f>
        <x:v>0</x:v>
      </x:c>
      <x:c r="U76" s="18" t="n">
        <x:f>R76+S76+T76</x:f>
        <x:v>1464.4399999999996</x:v>
      </x:c>
      <x:c r="V76" s="18" t="str">
        <x:f>IF(MOD(C76-Settings!$B$32,Settings!$B$33)&lt;Settings!$B$30,"Up","Down")</x:f>
        <x:v>Up</x:v>
      </x:c>
      <x:c r="W76" s="18" t="n">
        <x:f>IF(OR(E76&gt;Settings!$B$30,Q76&gt;Settings!$B$37),0,1)</x:f>
        <x:v>0</x:v>
      </x:c>
      <x:c r="X76" s="18" t="n">
        <x:f>IF(AND(W76=1,Q76&lt;=Settings!$B$36),1,0)</x:f>
        <x:v>0</x:v>
      </x:c>
    </x:row>
    <x:row r="77">
      <x:c r="A77" t="n">
        <x:f>Arrivals!A77</x:f>
        <x:v>1</x:v>
      </x:c>
      <x:c r="B77" t="n">
        <x:f>Arrivals!B77</x:f>
        <x:v>72</x:v>
      </x:c>
      <x:c r="C77" s="18" t="n">
        <x:f>Arrivals!F77</x:f>
        <x:v>509</x:v>
      </x:c>
      <x:c r="D77" s="18" t="n">
        <x:f>Arrivals!K77</x:f>
        <x:v>300</x:v>
      </x:c>
      <x:c r="E77" s="18" t="n">
        <x:f>D77*8/ACE_Input!S77+ACE_Input!T77</x:f>
        <x:v>24.02</x:v>
      </x:c>
      <x:c r="F77" s="18" t="n">
        <x:f>C77</x:f>
        <x:v>509</x:v>
      </x:c>
      <x:c r="G77" s="18" t="n">
        <x:f>K76</x:f>
        <x:v>1992.4599999999996</x:v>
      </x:c>
      <x:c r="H77" s="18" t="n">
        <x:f>MAX(F77,G77)</x:f>
        <x:v>1992.4599999999996</x:v>
      </x:c>
      <x:c r="I77" s="18" t="n">
        <x:f>MOD(H77-Settings!$B$32,Settings!$B$33)</x:f>
        <x:v>552.4599999999996</x:v>
      </x:c>
      <x:c r="J77" s="18" t="n">
        <x:f>IF(I77&lt;Settings!$B$30,IF(Settings!$B$30-I77&gt;=E77,H77,H77+(Settings!$B$30-I77)+Settings!$B$31),H77+(Settings!$B$33-I77))</x:f>
        <x:v>1992.4599999999996</x:v>
      </x:c>
      <x:c r="K77" s="18" t="n">
        <x:f>J77+E77</x:f>
        <x:v>2016.4799999999996</x:v>
      </x:c>
      <x:c r="L77" s="18" t="n">
        <x:f>K77</x:f>
        <x:v>2016.4799999999996</x:v>
      </x:c>
      <x:c r="M77" s="18" t="n">
        <x:f>P76</x:f>
        <x:v>1994.3903074891884</x:v>
      </x:c>
      <x:c r="N77" s="18" t="n">
        <x:f>MAX(L77,M77)</x:f>
        <x:v>2016.4799999999996</x:v>
      </x:c>
      <x:c r="O77" s="18" t="n">
        <x:f>Arrivals!I77</x:f>
        <x:v>8.230071889841698</x:v>
      </x:c>
      <x:c r="P77" s="18" t="n">
        <x:f>N77+O77</x:f>
        <x:v>2024.7100718898412</x:v>
      </x:c>
      <x:c r="Q77" s="18" t="n">
        <x:f>P77-C77</x:f>
        <x:v>1515.7100718898412</x:v>
      </x:c>
      <x:c r="R77" s="18" t="n">
        <x:f>H77-F77</x:f>
        <x:v>1483.4599999999996</x:v>
      </x:c>
      <x:c r="S77" s="18" t="n">
        <x:f>J77-H77</x:f>
        <x:v>0</x:v>
      </x:c>
      <x:c r="T77" s="18" t="n">
        <x:f>N77-L77</x:f>
        <x:v>0</x:v>
      </x:c>
      <x:c r="U77" s="18" t="n">
        <x:f>R77+S77+T77</x:f>
        <x:v>1483.4599999999996</x:v>
      </x:c>
      <x:c r="V77" s="18" t="str">
        <x:f>IF(MOD(C77-Settings!$B$32,Settings!$B$33)&lt;Settings!$B$30,"Up","Down")</x:f>
        <x:v>Up</x:v>
      </x:c>
      <x:c r="W77" s="18" t="n">
        <x:f>IF(OR(E77&gt;Settings!$B$30,Q77&gt;Settings!$B$37),0,1)</x:f>
        <x:v>0</x:v>
      </x:c>
      <x:c r="X77" s="18" t="n">
        <x:f>IF(AND(W77=1,Q77&lt;=Settings!$B$36),1,0)</x:f>
        <x:v>0</x:v>
      </x:c>
    </x:row>
    <x:row r="78">
      <x:c r="A78" t="n">
        <x:f>Arrivals!A78</x:f>
        <x:v>1</x:v>
      </x:c>
      <x:c r="B78" t="n">
        <x:f>Arrivals!B78</x:f>
        <x:v>73</x:v>
      </x:c>
      <x:c r="C78" s="18" t="n">
        <x:f>Arrivals!F78</x:f>
        <x:v>514</x:v>
      </x:c>
      <x:c r="D78" s="18" t="n">
        <x:f>Arrivals!K78</x:f>
        <x:v>300</x:v>
      </x:c>
      <x:c r="E78" s="18" t="n">
        <x:f>D78*8/ACE_Input!S78+ACE_Input!T78</x:f>
        <x:v>24.02</x:v>
      </x:c>
      <x:c r="F78" s="18" t="n">
        <x:f>C78</x:f>
        <x:v>514</x:v>
      </x:c>
      <x:c r="G78" s="18" t="n">
        <x:f>K77</x:f>
        <x:v>2016.4799999999996</x:v>
      </x:c>
      <x:c r="H78" s="18" t="n">
        <x:f>MAX(F78,G78)</x:f>
        <x:v>2016.4799999999996</x:v>
      </x:c>
      <x:c r="I78" s="18" t="n">
        <x:f>MOD(H78-Settings!$B$32,Settings!$B$33)</x:f>
        <x:v>576.4799999999996</x:v>
      </x:c>
      <x:c r="J78" s="18" t="n">
        <x:f>IF(I78&lt;Settings!$B$30,IF(Settings!$B$30-I78&gt;=E78,H78,H78+(Settings!$B$30-I78)+Settings!$B$31),H78+(Settings!$B$33-I78))</x:f>
        <x:v>2160</x:v>
      </x:c>
      <x:c r="K78" s="18" t="n">
        <x:f>J78+E78</x:f>
        <x:v>2184.02</x:v>
      </x:c>
      <x:c r="L78" s="18" t="n">
        <x:f>K78</x:f>
        <x:v>2184.02</x:v>
      </x:c>
      <x:c r="M78" s="18" t="n">
        <x:f>P77</x:f>
        <x:v>2024.7100718898412</x:v>
      </x:c>
      <x:c r="N78" s="18" t="n">
        <x:f>MAX(L78,M78)</x:f>
        <x:v>2184.02</x:v>
      </x:c>
      <x:c r="O78" s="18" t="n">
        <x:f>Arrivals!I78</x:f>
        <x:v>3.2633050910298946</x:v>
      </x:c>
      <x:c r="P78" s="18" t="n">
        <x:f>N78+O78</x:f>
        <x:v>2187.28330509103</x:v>
      </x:c>
      <x:c r="Q78" s="18" t="n">
        <x:f>P78-C78</x:f>
        <x:v>1673.28330509103</x:v>
      </x:c>
      <x:c r="R78" s="18" t="n">
        <x:f>H78-F78</x:f>
        <x:v>1502.4799999999996</x:v>
      </x:c>
      <x:c r="S78" s="18" t="n">
        <x:f>J78-H78</x:f>
        <x:v>143.52000000000044</x:v>
      </x:c>
      <x:c r="T78" s="18" t="n">
        <x:f>N78-L78</x:f>
        <x:v>0</x:v>
      </x:c>
      <x:c r="U78" s="18" t="n">
        <x:f>R78+S78+T78</x:f>
        <x:v>1646</x:v>
      </x:c>
      <x:c r="V78" s="18" t="str">
        <x:f>IF(MOD(C78-Settings!$B$32,Settings!$B$33)&lt;Settings!$B$30,"Up","Down")</x:f>
        <x:v>Up</x:v>
      </x:c>
      <x:c r="W78" s="18" t="n">
        <x:f>IF(OR(E78&gt;Settings!$B$30,Q78&gt;Settings!$B$37),0,1)</x:f>
        <x:v>0</x:v>
      </x:c>
      <x:c r="X78" s="18" t="n">
        <x:f>IF(AND(W78=1,Q78&lt;=Settings!$B$36),1,0)</x:f>
        <x:v>0</x:v>
      </x:c>
    </x:row>
    <x:row r="79">
      <x:c r="A79" t="n">
        <x:f>Arrivals!A79</x:f>
        <x:v>1</x:v>
      </x:c>
      <x:c r="B79" t="n">
        <x:f>Arrivals!B79</x:f>
        <x:v>74</x:v>
      </x:c>
      <x:c r="C79" s="18" t="n">
        <x:f>Arrivals!F79</x:f>
        <x:v>519</x:v>
      </x:c>
      <x:c r="D79" s="18" t="n">
        <x:f>Arrivals!K79</x:f>
        <x:v>300</x:v>
      </x:c>
      <x:c r="E79" s="18" t="n">
        <x:f>D79*8/ACE_Input!S79+ACE_Input!T79</x:f>
        <x:v>24.02</x:v>
      </x:c>
      <x:c r="F79" s="18" t="n">
        <x:f>C79</x:f>
        <x:v>519</x:v>
      </x:c>
      <x:c r="G79" s="18" t="n">
        <x:f>K78</x:f>
        <x:v>2184.02</x:v>
      </x:c>
      <x:c r="H79" s="18" t="n">
        <x:f>MAX(F79,G79)</x:f>
        <x:v>2184.02</x:v>
      </x:c>
      <x:c r="I79" s="18" t="n">
        <x:f>MOD(H79-Settings!$B$32,Settings!$B$33)</x:f>
        <x:v>24.019999999999982</x:v>
      </x:c>
      <x:c r="J79" s="18" t="n">
        <x:f>IF(I79&lt;Settings!$B$30,IF(Settings!$B$30-I79&gt;=E79,H79,H79+(Settings!$B$30-I79)+Settings!$B$31),H79+(Settings!$B$33-I79))</x:f>
        <x:v>2184.02</x:v>
      </x:c>
      <x:c r="K79" s="18" t="n">
        <x:f>J79+E79</x:f>
        <x:v>2208.04</x:v>
      </x:c>
      <x:c r="L79" s="18" t="n">
        <x:f>K79</x:f>
        <x:v>2208.04</x:v>
      </x:c>
      <x:c r="M79" s="18" t="n">
        <x:f>P78</x:f>
        <x:v>2187.28330509103</x:v>
      </x:c>
      <x:c r="N79" s="18" t="n">
        <x:f>MAX(L79,M79)</x:f>
        <x:v>2208.04</x:v>
      </x:c>
      <x:c r="O79" s="18" t="n">
        <x:f>Arrivals!I79</x:f>
        <x:v>4.8870824185018895</x:v>
      </x:c>
      <x:c r="P79" s="18" t="n">
        <x:f>N79+O79</x:f>
        <x:v>2212.927082418502</x:v>
      </x:c>
      <x:c r="Q79" s="18" t="n">
        <x:f>P79-C79</x:f>
        <x:v>1693.9270824185019</x:v>
      </x:c>
      <x:c r="R79" s="18" t="n">
        <x:f>H79-F79</x:f>
        <x:v>1665.02</x:v>
      </x:c>
      <x:c r="S79" s="18" t="n">
        <x:f>J79-H79</x:f>
        <x:v>0</x:v>
      </x:c>
      <x:c r="T79" s="18" t="n">
        <x:f>N79-L79</x:f>
        <x:v>0</x:v>
      </x:c>
      <x:c r="U79" s="18" t="n">
        <x:f>R79+S79+T79</x:f>
        <x:v>1665.02</x:v>
      </x:c>
      <x:c r="V79" s="18" t="str">
        <x:f>IF(MOD(C79-Settings!$B$32,Settings!$B$33)&lt;Settings!$B$30,"Up","Down")</x:f>
        <x:v>Up</x:v>
      </x:c>
      <x:c r="W79" s="18" t="n">
        <x:f>IF(OR(E79&gt;Settings!$B$30,Q79&gt;Settings!$B$37),0,1)</x:f>
        <x:v>0</x:v>
      </x:c>
      <x:c r="X79" s="18" t="n">
        <x:f>IF(AND(W79=1,Q79&lt;=Settings!$B$36),1,0)</x:f>
        <x:v>0</x:v>
      </x:c>
    </x:row>
    <x:row r="80">
      <x:c r="A80" t="n">
        <x:f>Arrivals!A80</x:f>
        <x:v>1</x:v>
      </x:c>
      <x:c r="B80" t="n">
        <x:f>Arrivals!B80</x:f>
        <x:v>75</x:v>
      </x:c>
      <x:c r="C80" s="18" t="n">
        <x:f>Arrivals!F80</x:f>
        <x:v>524</x:v>
      </x:c>
      <x:c r="D80" s="18" t="n">
        <x:f>Arrivals!K80</x:f>
        <x:v>300</x:v>
      </x:c>
      <x:c r="E80" s="18" t="n">
        <x:f>D80*8/ACE_Input!S80+ACE_Input!T80</x:f>
        <x:v>24.02</x:v>
      </x:c>
      <x:c r="F80" s="18" t="n">
        <x:f>C80</x:f>
        <x:v>524</x:v>
      </x:c>
      <x:c r="G80" s="18" t="n">
        <x:f>K79</x:f>
        <x:v>2208.04</x:v>
      </x:c>
      <x:c r="H80" s="18" t="n">
        <x:f>MAX(F80,G80)</x:f>
        <x:v>2208.04</x:v>
      </x:c>
      <x:c r="I80" s="18" t="n">
        <x:f>MOD(H80-Settings!$B$32,Settings!$B$33)</x:f>
        <x:v>48.039999999999964</x:v>
      </x:c>
      <x:c r="J80" s="18" t="n">
        <x:f>IF(I80&lt;Settings!$B$30,IF(Settings!$B$30-I80&gt;=E80,H80,H80+(Settings!$B$30-I80)+Settings!$B$31),H80+(Settings!$B$33-I80))</x:f>
        <x:v>2208.04</x:v>
      </x:c>
      <x:c r="K80" s="18" t="n">
        <x:f>J80+E80</x:f>
        <x:v>2232.06</x:v>
      </x:c>
      <x:c r="L80" s="18" t="n">
        <x:f>K80</x:f>
        <x:v>2232.06</x:v>
      </x:c>
      <x:c r="M80" s="18" t="n">
        <x:f>P79</x:f>
        <x:v>2212.927082418502</x:v>
      </x:c>
      <x:c r="N80" s="18" t="n">
        <x:f>MAX(L80,M80)</x:f>
        <x:v>2232.06</x:v>
      </x:c>
      <x:c r="O80" s="18" t="n">
        <x:f>Arrivals!I80</x:f>
        <x:v>7.4427259299320765</x:v>
      </x:c>
      <x:c r="P80" s="18" t="n">
        <x:f>N80+O80</x:f>
        <x:v>2239.5027259299322</x:v>
      </x:c>
      <x:c r="Q80" s="18" t="n">
        <x:f>P80-C80</x:f>
        <x:v>1715.5027259299322</x:v>
      </x:c>
      <x:c r="R80" s="18" t="n">
        <x:f>H80-F80</x:f>
        <x:v>1684.04</x:v>
      </x:c>
      <x:c r="S80" s="18" t="n">
        <x:f>J80-H80</x:f>
        <x:v>0</x:v>
      </x:c>
      <x:c r="T80" s="18" t="n">
        <x:f>N80-L80</x:f>
        <x:v>0</x:v>
      </x:c>
      <x:c r="U80" s="18" t="n">
        <x:f>R80+S80+T80</x:f>
        <x:v>1684.04</x:v>
      </x:c>
      <x:c r="V80" s="18" t="str">
        <x:f>IF(MOD(C80-Settings!$B$32,Settings!$B$33)&lt;Settings!$B$30,"Up","Down")</x:f>
        <x:v>Up</x:v>
      </x:c>
      <x:c r="W80" s="18" t="n">
        <x:f>IF(OR(E80&gt;Settings!$B$30,Q80&gt;Settings!$B$37),0,1)</x:f>
        <x:v>0</x:v>
      </x:c>
      <x:c r="X80" s="18" t="n">
        <x:f>IF(AND(W80=1,Q80&lt;=Settings!$B$36),1,0)</x:f>
        <x:v>0</x:v>
      </x:c>
    </x:row>
    <x:row r="81">
      <x:c r="A81" t="n">
        <x:f>Arrivals!A81</x:f>
        <x:v>1</x:v>
      </x:c>
      <x:c r="B81" t="n">
        <x:f>Arrivals!B81</x:f>
        <x:v>76</x:v>
      </x:c>
      <x:c r="C81" s="18" t="n">
        <x:f>Arrivals!F81</x:f>
        <x:v>529</x:v>
      </x:c>
      <x:c r="D81" s="18" t="n">
        <x:f>Arrivals!K81</x:f>
        <x:v>300</x:v>
      </x:c>
      <x:c r="E81" s="18" t="n">
        <x:f>D81*8/ACE_Input!S81+ACE_Input!T81</x:f>
        <x:v>24.02</x:v>
      </x:c>
      <x:c r="F81" s="18" t="n">
        <x:f>C81</x:f>
        <x:v>529</x:v>
      </x:c>
      <x:c r="G81" s="18" t="n">
        <x:f>K80</x:f>
        <x:v>2232.06</x:v>
      </x:c>
      <x:c r="H81" s="18" t="n">
        <x:f>MAX(F81,G81)</x:f>
        <x:v>2232.06</x:v>
      </x:c>
      <x:c r="I81" s="18" t="n">
        <x:f>MOD(H81-Settings!$B$32,Settings!$B$33)</x:f>
        <x:v>72.05999999999995</x:v>
      </x:c>
      <x:c r="J81" s="18" t="n">
        <x:f>IF(I81&lt;Settings!$B$30,IF(Settings!$B$30-I81&gt;=E81,H81,H81+(Settings!$B$30-I81)+Settings!$B$31),H81+(Settings!$B$33-I81))</x:f>
        <x:v>2232.06</x:v>
      </x:c>
      <x:c r="K81" s="18" t="n">
        <x:f>J81+E81</x:f>
        <x:v>2256.08</x:v>
      </x:c>
      <x:c r="L81" s="18" t="n">
        <x:f>K81</x:f>
        <x:v>2256.08</x:v>
      </x:c>
      <x:c r="M81" s="18" t="n">
        <x:f>P80</x:f>
        <x:v>2239.5027259299322</x:v>
      </x:c>
      <x:c r="N81" s="18" t="n">
        <x:f>MAX(L81,M81)</x:f>
        <x:v>2256.08</x:v>
      </x:c>
      <x:c r="O81" s="18" t="n">
        <x:f>Arrivals!I81</x:f>
        <x:v>1.9937301315371945</x:v>
      </x:c>
      <x:c r="P81" s="18" t="n">
        <x:f>N81+O81</x:f>
        <x:v>2258.073730131537</x:v>
      </x:c>
      <x:c r="Q81" s="18" t="n">
        <x:f>P81-C81</x:f>
        <x:v>1729.073730131537</x:v>
      </x:c>
      <x:c r="R81" s="18" t="n">
        <x:f>H81-F81</x:f>
        <x:v>1703.06</x:v>
      </x:c>
      <x:c r="S81" s="18" t="n">
        <x:f>J81-H81</x:f>
        <x:v>0</x:v>
      </x:c>
      <x:c r="T81" s="18" t="n">
        <x:f>N81-L81</x:f>
        <x:v>0</x:v>
      </x:c>
      <x:c r="U81" s="18" t="n">
        <x:f>R81+S81+T81</x:f>
        <x:v>1703.06</x:v>
      </x:c>
      <x:c r="V81" s="18" t="str">
        <x:f>IF(MOD(C81-Settings!$B$32,Settings!$B$33)&lt;Settings!$B$30,"Up","Down")</x:f>
        <x:v>Up</x:v>
      </x:c>
      <x:c r="W81" s="18" t="n">
        <x:f>IF(OR(E81&gt;Settings!$B$30,Q81&gt;Settings!$B$37),0,1)</x:f>
        <x:v>0</x:v>
      </x:c>
      <x:c r="X81" s="18" t="n">
        <x:f>IF(AND(W81=1,Q81&lt;=Settings!$B$36),1,0)</x:f>
        <x:v>0</x:v>
      </x:c>
    </x:row>
    <x:row r="82">
      <x:c r="A82" t="n">
        <x:f>Arrivals!A82</x:f>
        <x:v>1</x:v>
      </x:c>
      <x:c r="B82" t="n">
        <x:f>Arrivals!B82</x:f>
        <x:v>77</x:v>
      </x:c>
      <x:c r="C82" s="18" t="n">
        <x:f>Arrivals!F82</x:f>
        <x:v>534</x:v>
      </x:c>
      <x:c r="D82" s="18" t="n">
        <x:f>Arrivals!K82</x:f>
        <x:v>300</x:v>
      </x:c>
      <x:c r="E82" s="18" t="n">
        <x:f>D82*8/ACE_Input!S82+ACE_Input!T82</x:f>
        <x:v>24.02</x:v>
      </x:c>
      <x:c r="F82" s="18" t="n">
        <x:f>C82</x:f>
        <x:v>534</x:v>
      </x:c>
      <x:c r="G82" s="18" t="n">
        <x:f>K81</x:f>
        <x:v>2256.08</x:v>
      </x:c>
      <x:c r="H82" s="18" t="n">
        <x:f>MAX(F82,G82)</x:f>
        <x:v>2256.08</x:v>
      </x:c>
      <x:c r="I82" s="18" t="n">
        <x:f>MOD(H82-Settings!$B$32,Settings!$B$33)</x:f>
        <x:v>96.07999999999993</x:v>
      </x:c>
      <x:c r="J82" s="18" t="n">
        <x:f>IF(I82&lt;Settings!$B$30,IF(Settings!$B$30-I82&gt;=E82,H82,H82+(Settings!$B$30-I82)+Settings!$B$31),H82+(Settings!$B$33-I82))</x:f>
        <x:v>2256.08</x:v>
      </x:c>
      <x:c r="K82" s="18" t="n">
        <x:f>J82+E82</x:f>
        <x:v>2280.1</x:v>
      </x:c>
      <x:c r="L82" s="18" t="n">
        <x:f>K82</x:f>
        <x:v>2280.1</x:v>
      </x:c>
      <x:c r="M82" s="18" t="n">
        <x:f>P81</x:f>
        <x:v>2258.073730131537</x:v>
      </x:c>
      <x:c r="N82" s="18" t="n">
        <x:f>MAX(L82,M82)</x:f>
        <x:v>2280.1</x:v>
      </x:c>
      <x:c r="O82" s="18" t="n">
        <x:f>Arrivals!I82</x:f>
        <x:v>0.19665296425876508</x:v>
      </x:c>
      <x:c r="P82" s="18" t="n">
        <x:f>N82+O82</x:f>
        <x:v>2280.2966529642586</x:v>
      </x:c>
      <x:c r="Q82" s="18" t="n">
        <x:f>P82-C82</x:f>
        <x:v>1746.2966529642586</x:v>
      </x:c>
      <x:c r="R82" s="18" t="n">
        <x:f>H82-F82</x:f>
        <x:v>1722.08</x:v>
      </x:c>
      <x:c r="S82" s="18" t="n">
        <x:f>J82-H82</x:f>
        <x:v>0</x:v>
      </x:c>
      <x:c r="T82" s="18" t="n">
        <x:f>N82-L82</x:f>
        <x:v>0</x:v>
      </x:c>
      <x:c r="U82" s="18" t="n">
        <x:f>R82+S82+T82</x:f>
        <x:v>1722.08</x:v>
      </x:c>
      <x:c r="V82" s="18" t="str">
        <x:f>IF(MOD(C82-Settings!$B$32,Settings!$B$33)&lt;Settings!$B$30,"Up","Down")</x:f>
        <x:v>Up</x:v>
      </x:c>
      <x:c r="W82" s="18" t="n">
        <x:f>IF(OR(E82&gt;Settings!$B$30,Q82&gt;Settings!$B$37),0,1)</x:f>
        <x:v>0</x:v>
      </x:c>
      <x:c r="X82" s="18" t="n">
        <x:f>IF(AND(W82=1,Q82&lt;=Settings!$B$36),1,0)</x:f>
        <x:v>0</x:v>
      </x:c>
    </x:row>
    <x:row r="83">
      <x:c r="A83" t="n">
        <x:f>Arrivals!A83</x:f>
        <x:v>1</x:v>
      </x:c>
      <x:c r="B83" t="n">
        <x:f>Arrivals!B83</x:f>
        <x:v>78</x:v>
      </x:c>
      <x:c r="C83" s="18" t="n">
        <x:f>Arrivals!F83</x:f>
        <x:v>539</x:v>
      </x:c>
      <x:c r="D83" s="18" t="n">
        <x:f>Arrivals!K83</x:f>
        <x:v>300</x:v>
      </x:c>
      <x:c r="E83" s="18" t="n">
        <x:f>D83*8/ACE_Input!S83+ACE_Input!T83</x:f>
        <x:v>24.02</x:v>
      </x:c>
      <x:c r="F83" s="18" t="n">
        <x:f>C83</x:f>
        <x:v>539</x:v>
      </x:c>
      <x:c r="G83" s="18" t="n">
        <x:f>K82</x:f>
        <x:v>2280.1</x:v>
      </x:c>
      <x:c r="H83" s="18" t="n">
        <x:f>MAX(F83,G83)</x:f>
        <x:v>2280.1</x:v>
      </x:c>
      <x:c r="I83" s="18" t="n">
        <x:f>MOD(H83-Settings!$B$32,Settings!$B$33)</x:f>
        <x:v>120.09999999999991</x:v>
      </x:c>
      <x:c r="J83" s="18" t="n">
        <x:f>IF(I83&lt;Settings!$B$30,IF(Settings!$B$30-I83&gt;=E83,H83,H83+(Settings!$B$30-I83)+Settings!$B$31),H83+(Settings!$B$33-I83))</x:f>
        <x:v>2280.1</x:v>
      </x:c>
      <x:c r="K83" s="18" t="n">
        <x:f>J83+E83</x:f>
        <x:v>2304.12</x:v>
      </x:c>
      <x:c r="L83" s="18" t="n">
        <x:f>K83</x:f>
        <x:v>2304.12</x:v>
      </x:c>
      <x:c r="M83" s="18" t="n">
        <x:f>P82</x:f>
        <x:v>2280.2966529642586</x:v>
      </x:c>
      <x:c r="N83" s="18" t="n">
        <x:f>MAX(L83,M83)</x:f>
        <x:v>2304.12</x:v>
      </x:c>
      <x:c r="O83" s="18" t="n">
        <x:f>Arrivals!I83</x:f>
        <x:v>1.449260539169877</x:v>
      </x:c>
      <x:c r="P83" s="18" t="n">
        <x:f>N83+O83</x:f>
        <x:v>2305.5692605391696</x:v>
      </x:c>
      <x:c r="Q83" s="18" t="n">
        <x:f>P83-C83</x:f>
        <x:v>1766.5692605391696</x:v>
      </x:c>
      <x:c r="R83" s="18" t="n">
        <x:f>H83-F83</x:f>
        <x:v>1741.1</x:v>
      </x:c>
      <x:c r="S83" s="18" t="n">
        <x:f>J83-H83</x:f>
        <x:v>0</x:v>
      </x:c>
      <x:c r="T83" s="18" t="n">
        <x:f>N83-L83</x:f>
        <x:v>0</x:v>
      </x:c>
      <x:c r="U83" s="18" t="n">
        <x:f>R83+S83+T83</x:f>
        <x:v>1741.1</x:v>
      </x:c>
      <x:c r="V83" s="18" t="str">
        <x:f>IF(MOD(C83-Settings!$B$32,Settings!$B$33)&lt;Settings!$B$30,"Up","Down")</x:f>
        <x:v>Up</x:v>
      </x:c>
      <x:c r="W83" s="18" t="n">
        <x:f>IF(OR(E83&gt;Settings!$B$30,Q83&gt;Settings!$B$37),0,1)</x:f>
        <x:v>0</x:v>
      </x:c>
      <x:c r="X83" s="18" t="n">
        <x:f>IF(AND(W83=1,Q83&lt;=Settings!$B$36),1,0)</x:f>
        <x:v>0</x:v>
      </x:c>
    </x:row>
    <x:row r="84">
      <x:c r="A84" t="n">
        <x:f>Arrivals!A84</x:f>
        <x:v>1</x:v>
      </x:c>
      <x:c r="B84" t="n">
        <x:f>Arrivals!B84</x:f>
        <x:v>79</x:v>
      </x:c>
      <x:c r="C84" s="18" t="n">
        <x:f>Arrivals!F84</x:f>
        <x:v>544</x:v>
      </x:c>
      <x:c r="D84" s="18" t="n">
        <x:f>Arrivals!K84</x:f>
        <x:v>300</x:v>
      </x:c>
      <x:c r="E84" s="18" t="n">
        <x:f>D84*8/ACE_Input!S84+ACE_Input!T84</x:f>
        <x:v>24.02</x:v>
      </x:c>
      <x:c r="F84" s="18" t="n">
        <x:f>C84</x:f>
        <x:v>544</x:v>
      </x:c>
      <x:c r="G84" s="18" t="n">
        <x:f>K83</x:f>
        <x:v>2304.12</x:v>
      </x:c>
      <x:c r="H84" s="18" t="n">
        <x:f>MAX(F84,G84)</x:f>
        <x:v>2304.12</x:v>
      </x:c>
      <x:c r="I84" s="18" t="n">
        <x:f>MOD(H84-Settings!$B$32,Settings!$B$33)</x:f>
        <x:v>144.1199999999999</x:v>
      </x:c>
      <x:c r="J84" s="18" t="n">
        <x:f>IF(I84&lt;Settings!$B$30,IF(Settings!$B$30-I84&gt;=E84,H84,H84+(Settings!$B$30-I84)+Settings!$B$31),H84+(Settings!$B$33-I84))</x:f>
        <x:v>2304.12</x:v>
      </x:c>
      <x:c r="K84" s="18" t="n">
        <x:f>J84+E84</x:f>
        <x:v>2328.14</x:v>
      </x:c>
      <x:c r="L84" s="18" t="n">
        <x:f>K84</x:f>
        <x:v>2328.14</x:v>
      </x:c>
      <x:c r="M84" s="18" t="n">
        <x:f>P83</x:f>
        <x:v>2305.5692605391696</x:v>
      </x:c>
      <x:c r="N84" s="18" t="n">
        <x:f>MAX(L84,M84)</x:f>
        <x:v>2328.14</x:v>
      </x:c>
      <x:c r="O84" s="18" t="n">
        <x:f>Arrivals!I84</x:f>
        <x:v>1.25611323828549</x:v>
      </x:c>
      <x:c r="P84" s="18" t="n">
        <x:f>N84+O84</x:f>
        <x:v>2329.3961132382856</x:v>
      </x:c>
      <x:c r="Q84" s="18" t="n">
        <x:f>P84-C84</x:f>
        <x:v>1785.3961132382856</x:v>
      </x:c>
      <x:c r="R84" s="18" t="n">
        <x:f>H84-F84</x:f>
        <x:v>1760.12</x:v>
      </x:c>
      <x:c r="S84" s="18" t="n">
        <x:f>J84-H84</x:f>
        <x:v>0</x:v>
      </x:c>
      <x:c r="T84" s="18" t="n">
        <x:f>N84-L84</x:f>
        <x:v>0</x:v>
      </x:c>
      <x:c r="U84" s="18" t="n">
        <x:f>R84+S84+T84</x:f>
        <x:v>1760.12</x:v>
      </x:c>
      <x:c r="V84" s="18" t="str">
        <x:f>IF(MOD(C84-Settings!$B$32,Settings!$B$33)&lt;Settings!$B$30,"Up","Down")</x:f>
        <x:v>Up</x:v>
      </x:c>
      <x:c r="W84" s="18" t="n">
        <x:f>IF(OR(E84&gt;Settings!$B$30,Q84&gt;Settings!$B$37),0,1)</x:f>
        <x:v>0</x:v>
      </x:c>
      <x:c r="X84" s="18" t="n">
        <x:f>IF(AND(W84=1,Q84&lt;=Settings!$B$36),1,0)</x:f>
        <x:v>0</x:v>
      </x:c>
    </x:row>
    <x:row r="85">
      <x:c r="A85" t="n">
        <x:f>Arrivals!A85</x:f>
        <x:v>1</x:v>
      </x:c>
      <x:c r="B85" t="n">
        <x:f>Arrivals!B85</x:f>
        <x:v>80</x:v>
      </x:c>
      <x:c r="C85" s="18" t="n">
        <x:f>Arrivals!F85</x:f>
        <x:v>549</x:v>
      </x:c>
      <x:c r="D85" s="18" t="n">
        <x:f>Arrivals!K85</x:f>
        <x:v>300</x:v>
      </x:c>
      <x:c r="E85" s="18" t="n">
        <x:f>D85*8/ACE_Input!S85+ACE_Input!T85</x:f>
        <x:v>24.02</x:v>
      </x:c>
      <x:c r="F85" s="18" t="n">
        <x:f>C85</x:f>
        <x:v>549</x:v>
      </x:c>
      <x:c r="G85" s="18" t="n">
        <x:f>K84</x:f>
        <x:v>2328.14</x:v>
      </x:c>
      <x:c r="H85" s="18" t="n">
        <x:f>MAX(F85,G85)</x:f>
        <x:v>2328.14</x:v>
      </x:c>
      <x:c r="I85" s="18" t="n">
        <x:f>MOD(H85-Settings!$B$32,Settings!$B$33)</x:f>
        <x:v>168.13999999999987</x:v>
      </x:c>
      <x:c r="J85" s="18" t="n">
        <x:f>IF(I85&lt;Settings!$B$30,IF(Settings!$B$30-I85&gt;=E85,H85,H85+(Settings!$B$30-I85)+Settings!$B$31),H85+(Settings!$B$33-I85))</x:f>
        <x:v>2328.14</x:v>
      </x:c>
      <x:c r="K85" s="18" t="n">
        <x:f>J85+E85</x:f>
        <x:v>2352.16</x:v>
      </x:c>
      <x:c r="L85" s="18" t="n">
        <x:f>K85</x:f>
        <x:v>2352.16</x:v>
      </x:c>
      <x:c r="M85" s="18" t="n">
        <x:f>P84</x:f>
        <x:v>2329.3961132382856</x:v>
      </x:c>
      <x:c r="N85" s="18" t="n">
        <x:f>MAX(L85,M85)</x:f>
        <x:v>2352.16</x:v>
      </x:c>
      <x:c r="O85" s="18" t="n">
        <x:f>Arrivals!I85</x:f>
        <x:v>2.8884012493580826</x:v>
      </x:c>
      <x:c r="P85" s="18" t="n">
        <x:f>N85+O85</x:f>
        <x:v>2355.048401249358</x:v>
      </x:c>
      <x:c r="Q85" s="18" t="n">
        <x:f>P85-C85</x:f>
        <x:v>1806.048401249358</x:v>
      </x:c>
      <x:c r="R85" s="18" t="n">
        <x:f>H85-F85</x:f>
        <x:v>1779.1399999999999</x:v>
      </x:c>
      <x:c r="S85" s="18" t="n">
        <x:f>J85-H85</x:f>
        <x:v>0</x:v>
      </x:c>
      <x:c r="T85" s="18" t="n">
        <x:f>N85-L85</x:f>
        <x:v>0</x:v>
      </x:c>
      <x:c r="U85" s="18" t="n">
        <x:f>R85+S85+T85</x:f>
        <x:v>1779.1399999999999</x:v>
      </x:c>
      <x:c r="V85" s="18" t="str">
        <x:f>IF(MOD(C85-Settings!$B$32,Settings!$B$33)&lt;Settings!$B$30,"Up","Down")</x:f>
        <x:v>Up</x:v>
      </x:c>
      <x:c r="W85" s="18" t="n">
        <x:f>IF(OR(E85&gt;Settings!$B$30,Q85&gt;Settings!$B$37),0,1)</x:f>
        <x:v>0</x:v>
      </x:c>
      <x:c r="X85" s="18" t="n">
        <x:f>IF(AND(W85=1,Q85&lt;=Settings!$B$36),1,0)</x:f>
        <x:v>0</x:v>
      </x:c>
    </x:row>
    <x:row r="86">
      <x:c r="A86" t="n">
        <x:f>Arrivals!A86</x:f>
        <x:v>1</x:v>
      </x:c>
      <x:c r="B86" t="n">
        <x:f>Arrivals!B86</x:f>
        <x:v>81</x:v>
      </x:c>
      <x:c r="C86" s="18" t="n">
        <x:f>Arrivals!F86</x:f>
        <x:v>554</x:v>
      </x:c>
      <x:c r="D86" s="18" t="n">
        <x:f>Arrivals!K86</x:f>
        <x:v>300</x:v>
      </x:c>
      <x:c r="E86" s="18" t="n">
        <x:f>D86*8/ACE_Input!S86+ACE_Input!T86</x:f>
        <x:v>24.02</x:v>
      </x:c>
      <x:c r="F86" s="18" t="n">
        <x:f>C86</x:f>
        <x:v>554</x:v>
      </x:c>
      <x:c r="G86" s="18" t="n">
        <x:f>K85</x:f>
        <x:v>2352.16</x:v>
      </x:c>
      <x:c r="H86" s="18" t="n">
        <x:f>MAX(F86,G86)</x:f>
        <x:v>2352.16</x:v>
      </x:c>
      <x:c r="I86" s="18" t="n">
        <x:f>MOD(H86-Settings!$B$32,Settings!$B$33)</x:f>
        <x:v>192.15999999999985</x:v>
      </x:c>
      <x:c r="J86" s="18" t="n">
        <x:f>IF(I86&lt;Settings!$B$30,IF(Settings!$B$30-I86&gt;=E86,H86,H86+(Settings!$B$30-I86)+Settings!$B$31),H86+(Settings!$B$33-I86))</x:f>
        <x:v>2352.16</x:v>
      </x:c>
      <x:c r="K86" s="18" t="n">
        <x:f>J86+E86</x:f>
        <x:v>2376.18</x:v>
      </x:c>
      <x:c r="L86" s="18" t="n">
        <x:f>K86</x:f>
        <x:v>2376.18</x:v>
      </x:c>
      <x:c r="M86" s="18" t="n">
        <x:f>P85</x:f>
        <x:v>2355.048401249358</x:v>
      </x:c>
      <x:c r="N86" s="18" t="n">
        <x:f>MAX(L86,M86)</x:f>
        <x:v>2376.18</x:v>
      </x:c>
      <x:c r="O86" s="18" t="n">
        <x:f>Arrivals!I86</x:f>
        <x:v>1.5375509784807264</x:v>
      </x:c>
      <x:c r="P86" s="18" t="n">
        <x:f>N86+O86</x:f>
        <x:v>2377.7175509784806</x:v>
      </x:c>
      <x:c r="Q86" s="18" t="n">
        <x:f>P86-C86</x:f>
        <x:v>1823.7175509784806</x:v>
      </x:c>
      <x:c r="R86" s="18" t="n">
        <x:f>H86-F86</x:f>
        <x:v>1798.1599999999999</x:v>
      </x:c>
      <x:c r="S86" s="18" t="n">
        <x:f>J86-H86</x:f>
        <x:v>0</x:v>
      </x:c>
      <x:c r="T86" s="18" t="n">
        <x:f>N86-L86</x:f>
        <x:v>0</x:v>
      </x:c>
      <x:c r="U86" s="18" t="n">
        <x:f>R86+S86+T86</x:f>
        <x:v>1798.1599999999999</x:v>
      </x:c>
      <x:c r="V86" s="18" t="str">
        <x:f>IF(MOD(C86-Settings!$B$32,Settings!$B$33)&lt;Settings!$B$30,"Up","Down")</x:f>
        <x:v>Up</x:v>
      </x:c>
      <x:c r="W86" s="18" t="n">
        <x:f>IF(OR(E86&gt;Settings!$B$30,Q86&gt;Settings!$B$37),0,1)</x:f>
        <x:v>0</x:v>
      </x:c>
      <x:c r="X86" s="18" t="n">
        <x:f>IF(AND(W86=1,Q86&lt;=Settings!$B$36),1,0)</x:f>
        <x:v>0</x:v>
      </x:c>
    </x:row>
    <x:row r="87">
      <x:c r="A87" t="n">
        <x:f>Arrivals!A87</x:f>
        <x:v>1</x:v>
      </x:c>
      <x:c r="B87" t="n">
        <x:f>Arrivals!B87</x:f>
        <x:v>82</x:v>
      </x:c>
      <x:c r="C87" s="18" t="n">
        <x:f>Arrivals!F87</x:f>
        <x:v>559</x:v>
      </x:c>
      <x:c r="D87" s="18" t="n">
        <x:f>Arrivals!K87</x:f>
        <x:v>300</x:v>
      </x:c>
      <x:c r="E87" s="18" t="n">
        <x:f>D87*8/ACE_Input!S87+ACE_Input!T87</x:f>
        <x:v>24.02</x:v>
      </x:c>
      <x:c r="F87" s="18" t="n">
        <x:f>C87</x:f>
        <x:v>559</x:v>
      </x:c>
      <x:c r="G87" s="18" t="n">
        <x:f>K86</x:f>
        <x:v>2376.18</x:v>
      </x:c>
      <x:c r="H87" s="18" t="n">
        <x:f>MAX(F87,G87)</x:f>
        <x:v>2376.18</x:v>
      </x:c>
      <x:c r="I87" s="18" t="n">
        <x:f>MOD(H87-Settings!$B$32,Settings!$B$33)</x:f>
        <x:v>216.17999999999984</x:v>
      </x:c>
      <x:c r="J87" s="18" t="n">
        <x:f>IF(I87&lt;Settings!$B$30,IF(Settings!$B$30-I87&gt;=E87,H87,H87+(Settings!$B$30-I87)+Settings!$B$31),H87+(Settings!$B$33-I87))</x:f>
        <x:v>2376.18</x:v>
      </x:c>
      <x:c r="K87" s="18" t="n">
        <x:f>J87+E87</x:f>
        <x:v>2400.2</x:v>
      </x:c>
      <x:c r="L87" s="18" t="n">
        <x:f>K87</x:f>
        <x:v>2400.2</x:v>
      </x:c>
      <x:c r="M87" s="18" t="n">
        <x:f>P86</x:f>
        <x:v>2377.7175509784806</x:v>
      </x:c>
      <x:c r="N87" s="18" t="n">
        <x:f>MAX(L87,M87)</x:f>
        <x:v>2400.2</x:v>
      </x:c>
      <x:c r="O87" s="18" t="n">
        <x:f>Arrivals!I87</x:f>
        <x:v>4.339505737626998</x:v>
      </x:c>
      <x:c r="P87" s="18" t="n">
        <x:f>N87+O87</x:f>
        <x:v>2404.5395057376268</x:v>
      </x:c>
      <x:c r="Q87" s="18" t="n">
        <x:f>P87-C87</x:f>
        <x:v>1845.5395057376268</x:v>
      </x:c>
      <x:c r="R87" s="18" t="n">
        <x:f>H87-F87</x:f>
        <x:v>1817.1799999999998</x:v>
      </x:c>
      <x:c r="S87" s="18" t="n">
        <x:f>J87-H87</x:f>
        <x:v>0</x:v>
      </x:c>
      <x:c r="T87" s="18" t="n">
        <x:f>N87-L87</x:f>
        <x:v>0</x:v>
      </x:c>
      <x:c r="U87" s="18" t="n">
        <x:f>R87+S87+T87</x:f>
        <x:v>1817.1799999999998</x:v>
      </x:c>
      <x:c r="V87" s="18" t="str">
        <x:f>IF(MOD(C87-Settings!$B$32,Settings!$B$33)&lt;Settings!$B$30,"Up","Down")</x:f>
        <x:v>Up</x:v>
      </x:c>
      <x:c r="W87" s="18" t="n">
        <x:f>IF(OR(E87&gt;Settings!$B$30,Q87&gt;Settings!$B$37),0,1)</x:f>
        <x:v>0</x:v>
      </x:c>
      <x:c r="X87" s="18" t="n">
        <x:f>IF(AND(W87=1,Q87&lt;=Settings!$B$36),1,0)</x:f>
        <x:v>0</x:v>
      </x:c>
    </x:row>
    <x:row r="88">
      <x:c r="A88" t="n">
        <x:f>Arrivals!A88</x:f>
        <x:v>1</x:v>
      </x:c>
      <x:c r="B88" t="n">
        <x:f>Arrivals!B88</x:f>
        <x:v>83</x:v>
      </x:c>
      <x:c r="C88" s="18" t="n">
        <x:f>Arrivals!F88</x:f>
        <x:v>564</x:v>
      </x:c>
      <x:c r="D88" s="18" t="n">
        <x:f>Arrivals!K88</x:f>
        <x:v>300</x:v>
      </x:c>
      <x:c r="E88" s="18" t="n">
        <x:f>D88*8/ACE_Input!S88+ACE_Input!T88</x:f>
        <x:v>24.02</x:v>
      </x:c>
      <x:c r="F88" s="18" t="n">
        <x:f>C88</x:f>
        <x:v>564</x:v>
      </x:c>
      <x:c r="G88" s="18" t="n">
        <x:f>K87</x:f>
        <x:v>2400.2</x:v>
      </x:c>
      <x:c r="H88" s="18" t="n">
        <x:f>MAX(F88,G88)</x:f>
        <x:v>2400.2</x:v>
      </x:c>
      <x:c r="I88" s="18" t="n">
        <x:f>MOD(H88-Settings!$B$32,Settings!$B$33)</x:f>
        <x:v>240.19999999999982</x:v>
      </x:c>
      <x:c r="J88" s="18" t="n">
        <x:f>IF(I88&lt;Settings!$B$30,IF(Settings!$B$30-I88&gt;=E88,H88,H88+(Settings!$B$30-I88)+Settings!$B$31),H88+(Settings!$B$33-I88))</x:f>
        <x:v>2400.2</x:v>
      </x:c>
      <x:c r="K88" s="18" t="n">
        <x:f>J88+E88</x:f>
        <x:v>2424.22</x:v>
      </x:c>
      <x:c r="L88" s="18" t="n">
        <x:f>K88</x:f>
        <x:v>2424.22</x:v>
      </x:c>
      <x:c r="M88" s="18" t="n">
        <x:f>P87</x:f>
        <x:v>2404.5395057376268</x:v>
      </x:c>
      <x:c r="N88" s="18" t="n">
        <x:f>MAX(L88,M88)</x:f>
        <x:v>2424.22</x:v>
      </x:c>
      <x:c r="O88" s="18" t="n">
        <x:f>Arrivals!I88</x:f>
        <x:v>0.8079646796678788</x:v>
      </x:c>
      <x:c r="P88" s="18" t="n">
        <x:f>N88+O88</x:f>
        <x:v>2425.0279646796675</x:v>
      </x:c>
      <x:c r="Q88" s="18" t="n">
        <x:f>P88-C88</x:f>
        <x:v>1861.0279646796675</x:v>
      </x:c>
      <x:c r="R88" s="18" t="n">
        <x:f>H88-F88</x:f>
        <x:v>1836.1999999999998</x:v>
      </x:c>
      <x:c r="S88" s="18" t="n">
        <x:f>J88-H88</x:f>
        <x:v>0</x:v>
      </x:c>
      <x:c r="T88" s="18" t="n">
        <x:f>N88-L88</x:f>
        <x:v>0</x:v>
      </x:c>
      <x:c r="U88" s="18" t="n">
        <x:f>R88+S88+T88</x:f>
        <x:v>1836.1999999999998</x:v>
      </x:c>
      <x:c r="V88" s="18" t="str">
        <x:f>IF(MOD(C88-Settings!$B$32,Settings!$B$33)&lt;Settings!$B$30,"Up","Down")</x:f>
        <x:v>Up</x:v>
      </x:c>
      <x:c r="W88" s="18" t="n">
        <x:f>IF(OR(E88&gt;Settings!$B$30,Q88&gt;Settings!$B$37),0,1)</x:f>
        <x:v>0</x:v>
      </x:c>
      <x:c r="X88" s="18" t="n">
        <x:f>IF(AND(W88=1,Q88&lt;=Settings!$B$36),1,0)</x:f>
        <x:v>0</x:v>
      </x:c>
    </x:row>
    <x:row r="89">
      <x:c r="A89" t="n">
        <x:f>Arrivals!A89</x:f>
        <x:v>1</x:v>
      </x:c>
      <x:c r="B89" t="n">
        <x:f>Arrivals!B89</x:f>
        <x:v>84</x:v>
      </x:c>
      <x:c r="C89" s="18" t="n">
        <x:f>Arrivals!F89</x:f>
        <x:v>569</x:v>
      </x:c>
      <x:c r="D89" s="18" t="n">
        <x:f>Arrivals!K89</x:f>
        <x:v>300</x:v>
      </x:c>
      <x:c r="E89" s="18" t="n">
        <x:f>D89*8/ACE_Input!S89+ACE_Input!T89</x:f>
        <x:v>24.02</x:v>
      </x:c>
      <x:c r="F89" s="18" t="n">
        <x:f>C89</x:f>
        <x:v>569</x:v>
      </x:c>
      <x:c r="G89" s="18" t="n">
        <x:f>K88</x:f>
        <x:v>2424.22</x:v>
      </x:c>
      <x:c r="H89" s="18" t="n">
        <x:f>MAX(F89,G89)</x:f>
        <x:v>2424.22</x:v>
      </x:c>
      <x:c r="I89" s="18" t="n">
        <x:f>MOD(H89-Settings!$B$32,Settings!$B$33)</x:f>
        <x:v>264.2199999999998</x:v>
      </x:c>
      <x:c r="J89" s="18" t="n">
        <x:f>IF(I89&lt;Settings!$B$30,IF(Settings!$B$30-I89&gt;=E89,H89,H89+(Settings!$B$30-I89)+Settings!$B$31),H89+(Settings!$B$33-I89))</x:f>
        <x:v>2424.22</x:v>
      </x:c>
      <x:c r="K89" s="18" t="n">
        <x:f>J89+E89</x:f>
        <x:v>2448.24</x:v>
      </x:c>
      <x:c r="L89" s="18" t="n">
        <x:f>K89</x:f>
        <x:v>2448.24</x:v>
      </x:c>
      <x:c r="M89" s="18" t="n">
        <x:f>P88</x:f>
        <x:v>2425.0279646796675</x:v>
      </x:c>
      <x:c r="N89" s="18" t="n">
        <x:f>MAX(L89,M89)</x:f>
        <x:v>2448.24</x:v>
      </x:c>
      <x:c r="O89" s="18" t="n">
        <x:f>Arrivals!I89</x:f>
        <x:v>13.328487686285898</x:v>
      </x:c>
      <x:c r="P89" s="18" t="n">
        <x:f>N89+O89</x:f>
        <x:v>2461.5684876862856</x:v>
      </x:c>
      <x:c r="Q89" s="18" t="n">
        <x:f>P89-C89</x:f>
        <x:v>1892.5684876862856</x:v>
      </x:c>
      <x:c r="R89" s="18" t="n">
        <x:f>H89-F89</x:f>
        <x:v>1855.2199999999998</x:v>
      </x:c>
      <x:c r="S89" s="18" t="n">
        <x:f>J89-H89</x:f>
        <x:v>0</x:v>
      </x:c>
      <x:c r="T89" s="18" t="n">
        <x:f>N89-L89</x:f>
        <x:v>0</x:v>
      </x:c>
      <x:c r="U89" s="18" t="n">
        <x:f>R89+S89+T89</x:f>
        <x:v>1855.2199999999998</x:v>
      </x:c>
      <x:c r="V89" s="18" t="str">
        <x:f>IF(MOD(C89-Settings!$B$32,Settings!$B$33)&lt;Settings!$B$30,"Up","Down")</x:f>
        <x:v>Up</x:v>
      </x:c>
      <x:c r="W89" s="18" t="n">
        <x:f>IF(OR(E89&gt;Settings!$B$30,Q89&gt;Settings!$B$37),0,1)</x:f>
        <x:v>0</x:v>
      </x:c>
      <x:c r="X89" s="18" t="n">
        <x:f>IF(AND(W89=1,Q89&lt;=Settings!$B$36),1,0)</x:f>
        <x:v>0</x:v>
      </x:c>
    </x:row>
    <x:row r="90">
      <x:c r="A90" t="n">
        <x:f>Arrivals!A90</x:f>
        <x:v>1</x:v>
      </x:c>
      <x:c r="B90" t="n">
        <x:f>Arrivals!B90</x:f>
        <x:v>85</x:v>
      </x:c>
      <x:c r="C90" s="18" t="n">
        <x:f>Arrivals!F90</x:f>
        <x:v>574</x:v>
      </x:c>
      <x:c r="D90" s="18" t="n">
        <x:f>Arrivals!K90</x:f>
        <x:v>300</x:v>
      </x:c>
      <x:c r="E90" s="18" t="n">
        <x:f>D90*8/ACE_Input!S90+ACE_Input!T90</x:f>
        <x:v>24.02</x:v>
      </x:c>
      <x:c r="F90" s="18" t="n">
        <x:f>C90</x:f>
        <x:v>574</x:v>
      </x:c>
      <x:c r="G90" s="18" t="n">
        <x:f>K89</x:f>
        <x:v>2448.24</x:v>
      </x:c>
      <x:c r="H90" s="18" t="n">
        <x:f>MAX(F90,G90)</x:f>
        <x:v>2448.24</x:v>
      </x:c>
      <x:c r="I90" s="18" t="n">
        <x:f>MOD(H90-Settings!$B$32,Settings!$B$33)</x:f>
        <x:v>288.2399999999998</x:v>
      </x:c>
      <x:c r="J90" s="18" t="n">
        <x:f>IF(I90&lt;Settings!$B$30,IF(Settings!$B$30-I90&gt;=E90,H90,H90+(Settings!$B$30-I90)+Settings!$B$31),H90+(Settings!$B$33-I90))</x:f>
        <x:v>2448.24</x:v>
      </x:c>
      <x:c r="K90" s="18" t="n">
        <x:f>J90+E90</x:f>
        <x:v>2472.2599999999998</x:v>
      </x:c>
      <x:c r="L90" s="18" t="n">
        <x:f>K90</x:f>
        <x:v>2472.2599999999998</x:v>
      </x:c>
      <x:c r="M90" s="18" t="n">
        <x:f>P89</x:f>
        <x:v>2461.5684876862856</x:v>
      </x:c>
      <x:c r="N90" s="18" t="n">
        <x:f>MAX(L90,M90)</x:f>
        <x:v>2472.2599999999998</x:v>
      </x:c>
      <x:c r="O90" s="18" t="n">
        <x:f>Arrivals!I90</x:f>
        <x:v>4.821550464659563</x:v>
      </x:c>
      <x:c r="P90" s="18" t="n">
        <x:f>N90+O90</x:f>
        <x:v>2477.0815504646594</x:v>
      </x:c>
      <x:c r="Q90" s="18" t="n">
        <x:f>P90-C90</x:f>
        <x:v>1903.0815504646594</x:v>
      </x:c>
      <x:c r="R90" s="18" t="n">
        <x:f>H90-F90</x:f>
        <x:v>1874.2399999999998</x:v>
      </x:c>
      <x:c r="S90" s="18" t="n">
        <x:f>J90-H90</x:f>
        <x:v>0</x:v>
      </x:c>
      <x:c r="T90" s="18" t="n">
        <x:f>N90-L90</x:f>
        <x:v>0</x:v>
      </x:c>
      <x:c r="U90" s="18" t="n">
        <x:f>R90+S90+T90</x:f>
        <x:v>1874.2399999999998</x:v>
      </x:c>
      <x:c r="V90" s="18" t="str">
        <x:f>IF(MOD(C90-Settings!$B$32,Settings!$B$33)&lt;Settings!$B$30,"Up","Down")</x:f>
        <x:v>Up</x:v>
      </x:c>
      <x:c r="W90" s="18" t="n">
        <x:f>IF(OR(E90&gt;Settings!$B$30,Q90&gt;Settings!$B$37),0,1)</x:f>
        <x:v>0</x:v>
      </x:c>
      <x:c r="X90" s="18" t="n">
        <x:f>IF(AND(W90=1,Q90&lt;=Settings!$B$36),1,0)</x:f>
        <x:v>0</x:v>
      </x:c>
    </x:row>
    <x:row r="91">
      <x:c r="A91" t="n">
        <x:f>Arrivals!A91</x:f>
        <x:v>1</x:v>
      </x:c>
      <x:c r="B91" t="n">
        <x:f>Arrivals!B91</x:f>
        <x:v>86</x:v>
      </x:c>
      <x:c r="C91" s="18" t="n">
        <x:f>Arrivals!F91</x:f>
        <x:v>579</x:v>
      </x:c>
      <x:c r="D91" s="18" t="n">
        <x:f>Arrivals!K91</x:f>
        <x:v>300</x:v>
      </x:c>
      <x:c r="E91" s="18" t="n">
        <x:f>D91*8/ACE_Input!S91+ACE_Input!T91</x:f>
        <x:v>24.02</x:v>
      </x:c>
      <x:c r="F91" s="18" t="n">
        <x:f>C91</x:f>
        <x:v>579</x:v>
      </x:c>
      <x:c r="G91" s="18" t="n">
        <x:f>K90</x:f>
        <x:v>2472.2599999999998</x:v>
      </x:c>
      <x:c r="H91" s="18" t="n">
        <x:f>MAX(F91,G91)</x:f>
        <x:v>2472.2599999999998</x:v>
      </x:c>
      <x:c r="I91" s="18" t="n">
        <x:f>MOD(H91-Settings!$B$32,Settings!$B$33)</x:f>
        <x:v>312.25999999999976</x:v>
      </x:c>
      <x:c r="J91" s="18" t="n">
        <x:f>IF(I91&lt;Settings!$B$30,IF(Settings!$B$30-I91&gt;=E91,H91,H91+(Settings!$B$30-I91)+Settings!$B$31),H91+(Settings!$B$33-I91))</x:f>
        <x:v>2472.2599999999998</x:v>
      </x:c>
      <x:c r="K91" s="18" t="n">
        <x:f>J91+E91</x:f>
        <x:v>2496.2799999999997</x:v>
      </x:c>
      <x:c r="L91" s="18" t="n">
        <x:f>K91</x:f>
        <x:v>2496.2799999999997</x:v>
      </x:c>
      <x:c r="M91" s="18" t="n">
        <x:f>P90</x:f>
        <x:v>2477.0815504646594</x:v>
      </x:c>
      <x:c r="N91" s="18" t="n">
        <x:f>MAX(L91,M91)</x:f>
        <x:v>2496.2799999999997</x:v>
      </x:c>
      <x:c r="O91" s="18" t="n">
        <x:f>Arrivals!I91</x:f>
        <x:v>0.115980439860572</x:v>
      </x:c>
      <x:c r="P91" s="18" t="n">
        <x:f>N91+O91</x:f>
        <x:v>2496.3959804398605</x:v>
      </x:c>
      <x:c r="Q91" s="18" t="n">
        <x:f>P91-C91</x:f>
        <x:v>1917.3959804398605</x:v>
      </x:c>
      <x:c r="R91" s="18" t="n">
        <x:f>H91-F91</x:f>
        <x:v>1893.2599999999998</x:v>
      </x:c>
      <x:c r="S91" s="18" t="n">
        <x:f>J91-H91</x:f>
        <x:v>0</x:v>
      </x:c>
      <x:c r="T91" s="18" t="n">
        <x:f>N91-L91</x:f>
        <x:v>0</x:v>
      </x:c>
      <x:c r="U91" s="18" t="n">
        <x:f>R91+S91+T91</x:f>
        <x:v>1893.2599999999998</x:v>
      </x:c>
      <x:c r="V91" s="18" t="str">
        <x:f>IF(MOD(C91-Settings!$B$32,Settings!$B$33)&lt;Settings!$B$30,"Up","Down")</x:f>
        <x:v>Up</x:v>
      </x:c>
      <x:c r="W91" s="18" t="n">
        <x:f>IF(OR(E91&gt;Settings!$B$30,Q91&gt;Settings!$B$37),0,1)</x:f>
        <x:v>0</x:v>
      </x:c>
      <x:c r="X91" s="18" t="n">
        <x:f>IF(AND(W91=1,Q91&lt;=Settings!$B$36),1,0)</x:f>
        <x:v>0</x:v>
      </x:c>
    </x:row>
    <x:row r="92">
      <x:c r="A92" t="n">
        <x:f>Arrivals!A92</x:f>
        <x:v>1</x:v>
      </x:c>
      <x:c r="B92" t="n">
        <x:f>Arrivals!B92</x:f>
        <x:v>87</x:v>
      </x:c>
      <x:c r="C92" s="18" t="n">
        <x:f>Arrivals!F92</x:f>
        <x:v>584</x:v>
      </x:c>
      <x:c r="D92" s="18" t="n">
        <x:f>Arrivals!K92</x:f>
        <x:v>300</x:v>
      </x:c>
      <x:c r="E92" s="18" t="n">
        <x:f>D92*8/ACE_Input!S92+ACE_Input!T92</x:f>
        <x:v>24.02</x:v>
      </x:c>
      <x:c r="F92" s="18" t="n">
        <x:f>C92</x:f>
        <x:v>584</x:v>
      </x:c>
      <x:c r="G92" s="18" t="n">
        <x:f>K91</x:f>
        <x:v>2496.2799999999997</x:v>
      </x:c>
      <x:c r="H92" s="18" t="n">
        <x:f>MAX(F92,G92)</x:f>
        <x:v>2496.2799999999997</x:v>
      </x:c>
      <x:c r="I92" s="18" t="n">
        <x:f>MOD(H92-Settings!$B$32,Settings!$B$33)</x:f>
        <x:v>336.27999999999975</x:v>
      </x:c>
      <x:c r="J92" s="18" t="n">
        <x:f>IF(I92&lt;Settings!$B$30,IF(Settings!$B$30-I92&gt;=E92,H92,H92+(Settings!$B$30-I92)+Settings!$B$31),H92+(Settings!$B$33-I92))</x:f>
        <x:v>2496.2799999999997</x:v>
      </x:c>
      <x:c r="K92" s="18" t="n">
        <x:f>J92+E92</x:f>
        <x:v>2520.2999999999997</x:v>
      </x:c>
      <x:c r="L92" s="18" t="n">
        <x:f>K92</x:f>
        <x:v>2520.2999999999997</x:v>
      </x:c>
      <x:c r="M92" s="18" t="n">
        <x:f>P91</x:f>
        <x:v>2496.3959804398605</x:v>
      </x:c>
      <x:c r="N92" s="18" t="n">
        <x:f>MAX(L92,M92)</x:f>
        <x:v>2520.2999999999997</x:v>
      </x:c>
      <x:c r="O92" s="18" t="n">
        <x:f>Arrivals!I92</x:f>
        <x:v>1.5641421979283203</x:v>
      </x:c>
      <x:c r="P92" s="18" t="n">
        <x:f>N92+O92</x:f>
        <x:v>2521.8641421979282</x:v>
      </x:c>
      <x:c r="Q92" s="18" t="n">
        <x:f>P92-C92</x:f>
        <x:v>1937.8641421979282</x:v>
      </x:c>
      <x:c r="R92" s="18" t="n">
        <x:f>H92-F92</x:f>
        <x:v>1912.2799999999997</x:v>
      </x:c>
      <x:c r="S92" s="18" t="n">
        <x:f>J92-H92</x:f>
        <x:v>0</x:v>
      </x:c>
      <x:c r="T92" s="18" t="n">
        <x:f>N92-L92</x:f>
        <x:v>0</x:v>
      </x:c>
      <x:c r="U92" s="18" t="n">
        <x:f>R92+S92+T92</x:f>
        <x:v>1912.2799999999997</x:v>
      </x:c>
      <x:c r="V92" s="18" t="str">
        <x:f>IF(MOD(C92-Settings!$B$32,Settings!$B$33)&lt;Settings!$B$30,"Up","Down")</x:f>
        <x:v>Up</x:v>
      </x:c>
      <x:c r="W92" s="18" t="n">
        <x:f>IF(OR(E92&gt;Settings!$B$30,Q92&gt;Settings!$B$37),0,1)</x:f>
        <x:v>0</x:v>
      </x:c>
      <x:c r="X92" s="18" t="n">
        <x:f>IF(AND(W92=1,Q92&lt;=Settings!$B$36),1,0)</x:f>
        <x:v>0</x:v>
      </x:c>
    </x:row>
    <x:row r="93">
      <x:c r="A93" t="n">
        <x:f>Arrivals!A93</x:f>
        <x:v>1</x:v>
      </x:c>
      <x:c r="B93" t="n">
        <x:f>Arrivals!B93</x:f>
        <x:v>88</x:v>
      </x:c>
      <x:c r="C93" s="18" t="n">
        <x:f>Arrivals!F93</x:f>
        <x:v>589</x:v>
      </x:c>
      <x:c r="D93" s="18" t="n">
        <x:f>Arrivals!K93</x:f>
        <x:v>300</x:v>
      </x:c>
      <x:c r="E93" s="18" t="n">
        <x:f>D93*8/ACE_Input!S93+ACE_Input!T93</x:f>
        <x:v>24.02</x:v>
      </x:c>
      <x:c r="F93" s="18" t="n">
        <x:f>C93</x:f>
        <x:v>589</x:v>
      </x:c>
      <x:c r="G93" s="18" t="n">
        <x:f>K92</x:f>
        <x:v>2520.2999999999997</x:v>
      </x:c>
      <x:c r="H93" s="18" t="n">
        <x:f>MAX(F93,G93)</x:f>
        <x:v>2520.2999999999997</x:v>
      </x:c>
      <x:c r="I93" s="18" t="n">
        <x:f>MOD(H93-Settings!$B$32,Settings!$B$33)</x:f>
        <x:v>360.2999999999997</x:v>
      </x:c>
      <x:c r="J93" s="18" t="n">
        <x:f>IF(I93&lt;Settings!$B$30,IF(Settings!$B$30-I93&gt;=E93,H93,H93+(Settings!$B$30-I93)+Settings!$B$31),H93+(Settings!$B$33-I93))</x:f>
        <x:v>2520.2999999999997</x:v>
      </x:c>
      <x:c r="K93" s="18" t="n">
        <x:f>J93+E93</x:f>
        <x:v>2544.3199999999997</x:v>
      </x:c>
      <x:c r="L93" s="18" t="n">
        <x:f>K93</x:f>
        <x:v>2544.3199999999997</x:v>
      </x:c>
      <x:c r="M93" s="18" t="n">
        <x:f>P92</x:f>
        <x:v>2521.8641421979282</x:v>
      </x:c>
      <x:c r="N93" s="18" t="n">
        <x:f>MAX(L93,M93)</x:f>
        <x:v>2544.3199999999997</x:v>
      </x:c>
      <x:c r="O93" s="18" t="n">
        <x:f>Arrivals!I93</x:f>
        <x:v>2.6375653248990356</x:v>
      </x:c>
      <x:c r="P93" s="18" t="n">
        <x:f>N93+O93</x:f>
        <x:v>2546.957565324899</x:v>
      </x:c>
      <x:c r="Q93" s="18" t="n">
        <x:f>P93-C93</x:f>
        <x:v>1957.957565324899</x:v>
      </x:c>
      <x:c r="R93" s="18" t="n">
        <x:f>H93-F93</x:f>
        <x:v>1931.2999999999997</x:v>
      </x:c>
      <x:c r="S93" s="18" t="n">
        <x:f>J93-H93</x:f>
        <x:v>0</x:v>
      </x:c>
      <x:c r="T93" s="18" t="n">
        <x:f>N93-L93</x:f>
        <x:v>0</x:v>
      </x:c>
      <x:c r="U93" s="18" t="n">
        <x:f>R93+S93+T93</x:f>
        <x:v>1931.2999999999997</x:v>
      </x:c>
      <x:c r="V93" s="18" t="str">
        <x:f>IF(MOD(C93-Settings!$B$32,Settings!$B$33)&lt;Settings!$B$30,"Up","Down")</x:f>
        <x:v>Up</x:v>
      </x:c>
      <x:c r="W93" s="18" t="n">
        <x:f>IF(OR(E93&gt;Settings!$B$30,Q93&gt;Settings!$B$37),0,1)</x:f>
        <x:v>0</x:v>
      </x:c>
      <x:c r="X93" s="18" t="n">
        <x:f>IF(AND(W93=1,Q93&lt;=Settings!$B$36),1,0)</x:f>
        <x:v>0</x:v>
      </x:c>
    </x:row>
    <x:row r="94">
      <x:c r="A94" t="n">
        <x:f>Arrivals!A94</x:f>
        <x:v>1</x:v>
      </x:c>
      <x:c r="B94" t="n">
        <x:f>Arrivals!B94</x:f>
        <x:v>89</x:v>
      </x:c>
      <x:c r="C94" s="18" t="n">
        <x:f>Arrivals!F94</x:f>
        <x:v>594</x:v>
      </x:c>
      <x:c r="D94" s="18" t="n">
        <x:f>Arrivals!K94</x:f>
        <x:v>300</x:v>
      </x:c>
      <x:c r="E94" s="18" t="n">
        <x:f>D94*8/ACE_Input!S94+ACE_Input!T94</x:f>
        <x:v>24.02</x:v>
      </x:c>
      <x:c r="F94" s="18" t="n">
        <x:f>C94</x:f>
        <x:v>594</x:v>
      </x:c>
      <x:c r="G94" s="18" t="n">
        <x:f>K93</x:f>
        <x:v>2544.3199999999997</x:v>
      </x:c>
      <x:c r="H94" s="18" t="n">
        <x:f>MAX(F94,G94)</x:f>
        <x:v>2544.3199999999997</x:v>
      </x:c>
      <x:c r="I94" s="18" t="n">
        <x:f>MOD(H94-Settings!$B$32,Settings!$B$33)</x:f>
        <x:v>384.3199999999997</x:v>
      </x:c>
      <x:c r="J94" s="18" t="n">
        <x:f>IF(I94&lt;Settings!$B$30,IF(Settings!$B$30-I94&gt;=E94,H94,H94+(Settings!$B$30-I94)+Settings!$B$31),H94+(Settings!$B$33-I94))</x:f>
        <x:v>2544.3199999999997</x:v>
      </x:c>
      <x:c r="K94" s="18" t="n">
        <x:f>J94+E94</x:f>
        <x:v>2568.3399999999997</x:v>
      </x:c>
      <x:c r="L94" s="18" t="n">
        <x:f>K94</x:f>
        <x:v>2568.3399999999997</x:v>
      </x:c>
      <x:c r="M94" s="18" t="n">
        <x:f>P93</x:f>
        <x:v>2546.957565324899</x:v>
      </x:c>
      <x:c r="N94" s="18" t="n">
        <x:f>MAX(L94,M94)</x:f>
        <x:v>2568.3399999999997</x:v>
      </x:c>
      <x:c r="O94" s="18" t="n">
        <x:f>Arrivals!I94</x:f>
        <x:v>18.700782789502373</x:v>
      </x:c>
      <x:c r="P94" s="18" t="n">
        <x:f>N94+O94</x:f>
        <x:v>2587.040782789502</x:v>
      </x:c>
      <x:c r="Q94" s="18" t="n">
        <x:f>P94-C94</x:f>
        <x:v>1993.040782789502</x:v>
      </x:c>
      <x:c r="R94" s="18" t="n">
        <x:f>H94-F94</x:f>
        <x:v>1950.3199999999997</x:v>
      </x:c>
      <x:c r="S94" s="18" t="n">
        <x:f>J94-H94</x:f>
        <x:v>0</x:v>
      </x:c>
      <x:c r="T94" s="18" t="n">
        <x:f>N94-L94</x:f>
        <x:v>0</x:v>
      </x:c>
      <x:c r="U94" s="18" t="n">
        <x:f>R94+S94+T94</x:f>
        <x:v>1950.3199999999997</x:v>
      </x:c>
      <x:c r="V94" s="18" t="str">
        <x:f>IF(MOD(C94-Settings!$B$32,Settings!$B$33)&lt;Settings!$B$30,"Up","Down")</x:f>
        <x:v>Up</x:v>
      </x:c>
      <x:c r="W94" s="18" t="n">
        <x:f>IF(OR(E94&gt;Settings!$B$30,Q94&gt;Settings!$B$37),0,1)</x:f>
        <x:v>0</x:v>
      </x:c>
      <x:c r="X94" s="18" t="n">
        <x:f>IF(AND(W94=1,Q94&lt;=Settings!$B$36),1,0)</x:f>
        <x:v>0</x:v>
      </x:c>
    </x:row>
    <x:row r="95">
      <x:c r="A95" t="n">
        <x:f>Arrivals!A95</x:f>
        <x:v>1</x:v>
      </x:c>
      <x:c r="B95" t="n">
        <x:f>Arrivals!B95</x:f>
        <x:v>90</x:v>
      </x:c>
      <x:c r="C95" s="18" t="n">
        <x:f>Arrivals!F95</x:f>
        <x:v>599</x:v>
      </x:c>
      <x:c r="D95" s="18" t="n">
        <x:f>Arrivals!K95</x:f>
        <x:v>300</x:v>
      </x:c>
      <x:c r="E95" s="18" t="n">
        <x:f>D95*8/ACE_Input!S95+ACE_Input!T95</x:f>
        <x:v>24.02</x:v>
      </x:c>
      <x:c r="F95" s="18" t="n">
        <x:f>C95</x:f>
        <x:v>599</x:v>
      </x:c>
      <x:c r="G95" s="18" t="n">
        <x:f>K94</x:f>
        <x:v>2568.3399999999997</x:v>
      </x:c>
      <x:c r="H95" s="18" t="n">
        <x:f>MAX(F95,G95)</x:f>
        <x:v>2568.3399999999997</x:v>
      </x:c>
      <x:c r="I95" s="18" t="n">
        <x:f>MOD(H95-Settings!$B$32,Settings!$B$33)</x:f>
        <x:v>408.3399999999997</x:v>
      </x:c>
      <x:c r="J95" s="18" t="n">
        <x:f>IF(I95&lt;Settings!$B$30,IF(Settings!$B$30-I95&gt;=E95,H95,H95+(Settings!$B$30-I95)+Settings!$B$31),H95+(Settings!$B$33-I95))</x:f>
        <x:v>2568.3399999999997</x:v>
      </x:c>
      <x:c r="K95" s="18" t="n">
        <x:f>J95+E95</x:f>
        <x:v>2592.3599999999997</x:v>
      </x:c>
      <x:c r="L95" s="18" t="n">
        <x:f>K95</x:f>
        <x:v>2592.3599999999997</x:v>
      </x:c>
      <x:c r="M95" s="18" t="n">
        <x:f>P94</x:f>
        <x:v>2587.040782789502</x:v>
      </x:c>
      <x:c r="N95" s="18" t="n">
        <x:f>MAX(L95,M95)</x:f>
        <x:v>2592.3599999999997</x:v>
      </x:c>
      <x:c r="O95" s="18" t="n">
        <x:f>Arrivals!I95</x:f>
        <x:v>1.407138890152282</x:v>
      </x:c>
      <x:c r="P95" s="18" t="n">
        <x:f>N95+O95</x:f>
        <x:v>2593.7671388901517</x:v>
      </x:c>
      <x:c r="Q95" s="18" t="n">
        <x:f>P95-C95</x:f>
        <x:v>1994.7671388901517</x:v>
      </x:c>
      <x:c r="R95" s="18" t="n">
        <x:f>H95-F95</x:f>
        <x:v>1969.3399999999997</x:v>
      </x:c>
      <x:c r="S95" s="18" t="n">
        <x:f>J95-H95</x:f>
        <x:v>0</x:v>
      </x:c>
      <x:c r="T95" s="18" t="n">
        <x:f>N95-L95</x:f>
        <x:v>0</x:v>
      </x:c>
      <x:c r="U95" s="18" t="n">
        <x:f>R95+S95+T95</x:f>
        <x:v>1969.3399999999997</x:v>
      </x:c>
      <x:c r="V95" s="18" t="str">
        <x:f>IF(MOD(C95-Settings!$B$32,Settings!$B$33)&lt;Settings!$B$30,"Up","Down")</x:f>
        <x:v>Up</x:v>
      </x:c>
      <x:c r="W95" s="18" t="n">
        <x:f>IF(OR(E95&gt;Settings!$B$30,Q95&gt;Settings!$B$37),0,1)</x:f>
        <x:v>0</x:v>
      </x:c>
      <x:c r="X95" s="18" t="n">
        <x:f>IF(AND(W95=1,Q95&lt;=Settings!$B$36),1,0)</x:f>
        <x:v>0</x:v>
      </x:c>
    </x:row>
    <x:row r="96">
      <x:c r="A96" t="n">
        <x:f>Arrivals!A96</x:f>
        <x:v>1</x:v>
      </x:c>
      <x:c r="B96" t="n">
        <x:f>Arrivals!B96</x:f>
        <x:v>91</x:v>
      </x:c>
      <x:c r="C96" s="18" t="n">
        <x:f>Arrivals!F96</x:f>
        <x:v>604</x:v>
      </x:c>
      <x:c r="D96" s="18" t="n">
        <x:f>Arrivals!K96</x:f>
        <x:v>300</x:v>
      </x:c>
      <x:c r="E96" s="18" t="n">
        <x:f>D96*8/ACE_Input!S96+ACE_Input!T96</x:f>
        <x:v>24.02</x:v>
      </x:c>
      <x:c r="F96" s="18" t="n">
        <x:f>C96</x:f>
        <x:v>604</x:v>
      </x:c>
      <x:c r="G96" s="18" t="n">
        <x:f>K95</x:f>
        <x:v>2592.3599999999997</x:v>
      </x:c>
      <x:c r="H96" s="18" t="n">
        <x:f>MAX(F96,G96)</x:f>
        <x:v>2592.3599999999997</x:v>
      </x:c>
      <x:c r="I96" s="18" t="n">
        <x:f>MOD(H96-Settings!$B$32,Settings!$B$33)</x:f>
        <x:v>432.3599999999997</x:v>
      </x:c>
      <x:c r="J96" s="18" t="n">
        <x:f>IF(I96&lt;Settings!$B$30,IF(Settings!$B$30-I96&gt;=E96,H96,H96+(Settings!$B$30-I96)+Settings!$B$31),H96+(Settings!$B$33-I96))</x:f>
        <x:v>2592.3599999999997</x:v>
      </x:c>
      <x:c r="K96" s="18" t="n">
        <x:f>J96+E96</x:f>
        <x:v>2616.3799999999997</x:v>
      </x:c>
      <x:c r="L96" s="18" t="n">
        <x:f>K96</x:f>
        <x:v>2616.3799999999997</x:v>
      </x:c>
      <x:c r="M96" s="18" t="n">
        <x:f>P95</x:f>
        <x:v>2593.7671388901517</x:v>
      </x:c>
      <x:c r="N96" s="18" t="n">
        <x:f>MAX(L96,M96)</x:f>
        <x:v>2616.3799999999997</x:v>
      </x:c>
      <x:c r="O96" s="18" t="n">
        <x:f>Arrivals!I96</x:f>
        <x:v>2.2214108305720774</x:v>
      </x:c>
      <x:c r="P96" s="18" t="n">
        <x:f>N96+O96</x:f>
        <x:v>2618.6014108305717</x:v>
      </x:c>
      <x:c r="Q96" s="18" t="n">
        <x:f>P96-C96</x:f>
        <x:v>2014.6014108305717</x:v>
      </x:c>
      <x:c r="R96" s="18" t="n">
        <x:f>H96-F96</x:f>
        <x:v>1988.3599999999997</x:v>
      </x:c>
      <x:c r="S96" s="18" t="n">
        <x:f>J96-H96</x:f>
        <x:v>0</x:v>
      </x:c>
      <x:c r="T96" s="18" t="n">
        <x:f>N96-L96</x:f>
        <x:v>0</x:v>
      </x:c>
      <x:c r="U96" s="18" t="n">
        <x:f>R96+S96+T96</x:f>
        <x:v>1988.3599999999997</x:v>
      </x:c>
      <x:c r="V96" s="18" t="str">
        <x:f>IF(MOD(C96-Settings!$B$32,Settings!$B$33)&lt;Settings!$B$30,"Up","Down")</x:f>
        <x:v>Down</x:v>
      </x:c>
      <x:c r="W96" s="18" t="n">
        <x:f>IF(OR(E96&gt;Settings!$B$30,Q96&gt;Settings!$B$37),0,1)</x:f>
        <x:v>0</x:v>
      </x:c>
      <x:c r="X96" s="18" t="n">
        <x:f>IF(AND(W96=1,Q96&lt;=Settings!$B$36),1,0)</x:f>
        <x:v>0</x:v>
      </x:c>
    </x:row>
    <x:row r="97">
      <x:c r="A97" t="n">
        <x:f>Arrivals!A97</x:f>
        <x:v>1</x:v>
      </x:c>
      <x:c r="B97" t="n">
        <x:f>Arrivals!B97</x:f>
        <x:v>92</x:v>
      </x:c>
      <x:c r="C97" s="18" t="n">
        <x:f>Arrivals!F97</x:f>
        <x:v>609</x:v>
      </x:c>
      <x:c r="D97" s="18" t="n">
        <x:f>Arrivals!K97</x:f>
        <x:v>300</x:v>
      </x:c>
      <x:c r="E97" s="18" t="n">
        <x:f>D97*8/ACE_Input!S97+ACE_Input!T97</x:f>
        <x:v>24.02</x:v>
      </x:c>
      <x:c r="F97" s="18" t="n">
        <x:f>C97</x:f>
        <x:v>609</x:v>
      </x:c>
      <x:c r="G97" s="18" t="n">
        <x:f>K96</x:f>
        <x:v>2616.3799999999997</x:v>
      </x:c>
      <x:c r="H97" s="18" t="n">
        <x:f>MAX(F97,G97)</x:f>
        <x:v>2616.3799999999997</x:v>
      </x:c>
      <x:c r="I97" s="18" t="n">
        <x:f>MOD(H97-Settings!$B$32,Settings!$B$33)</x:f>
        <x:v>456.37999999999965</x:v>
      </x:c>
      <x:c r="J97" s="18" t="n">
        <x:f>IF(I97&lt;Settings!$B$30,IF(Settings!$B$30-I97&gt;=E97,H97,H97+(Settings!$B$30-I97)+Settings!$B$31),H97+(Settings!$B$33-I97))</x:f>
        <x:v>2616.3799999999997</x:v>
      </x:c>
      <x:c r="K97" s="18" t="n">
        <x:f>J97+E97</x:f>
        <x:v>2640.3999999999996</x:v>
      </x:c>
      <x:c r="L97" s="18" t="n">
        <x:f>K97</x:f>
        <x:v>2640.3999999999996</x:v>
      </x:c>
      <x:c r="M97" s="18" t="n">
        <x:f>P96</x:f>
        <x:v>2618.6014108305717</x:v>
      </x:c>
      <x:c r="N97" s="18" t="n">
        <x:f>MAX(L97,M97)</x:f>
        <x:v>2640.3999999999996</x:v>
      </x:c>
      <x:c r="O97" s="18" t="n">
        <x:f>Arrivals!I97</x:f>
        <x:v>14.023816369107895</x:v>
      </x:c>
      <x:c r="P97" s="18" t="n">
        <x:f>N97+O97</x:f>
        <x:v>2654.4238163691075</x:v>
      </x:c>
      <x:c r="Q97" s="18" t="n">
        <x:f>P97-C97</x:f>
        <x:v>2045.4238163691075</x:v>
      </x:c>
      <x:c r="R97" s="18" t="n">
        <x:f>H97-F97</x:f>
        <x:v>2007.3799999999997</x:v>
      </x:c>
      <x:c r="S97" s="18" t="n">
        <x:f>J97-H97</x:f>
        <x:v>0</x:v>
      </x:c>
      <x:c r="T97" s="18" t="n">
        <x:f>N97-L97</x:f>
        <x:v>0</x:v>
      </x:c>
      <x:c r="U97" s="18" t="n">
        <x:f>R97+S97+T97</x:f>
        <x:v>2007.3799999999997</x:v>
      </x:c>
      <x:c r="V97" s="18" t="str">
        <x:f>IF(MOD(C97-Settings!$B$32,Settings!$B$33)&lt;Settings!$B$30,"Up","Down")</x:f>
        <x:v>Down</x:v>
      </x:c>
      <x:c r="W97" s="18" t="n">
        <x:f>IF(OR(E97&gt;Settings!$B$30,Q97&gt;Settings!$B$37),0,1)</x:f>
        <x:v>0</x:v>
      </x:c>
      <x:c r="X97" s="18" t="n">
        <x:f>IF(AND(W97=1,Q97&lt;=Settings!$B$36),1,0)</x:f>
        <x:v>0</x:v>
      </x:c>
    </x:row>
    <x:row r="98">
      <x:c r="A98" t="n">
        <x:f>Arrivals!A98</x:f>
        <x:v>1</x:v>
      </x:c>
      <x:c r="B98" t="n">
        <x:f>Arrivals!B98</x:f>
        <x:v>93</x:v>
      </x:c>
      <x:c r="C98" s="18" t="n">
        <x:f>Arrivals!F98</x:f>
        <x:v>614</x:v>
      </x:c>
      <x:c r="D98" s="18" t="n">
        <x:f>Arrivals!K98</x:f>
        <x:v>300</x:v>
      </x:c>
      <x:c r="E98" s="18" t="n">
        <x:f>D98*8/ACE_Input!S98+ACE_Input!T98</x:f>
        <x:v>24.02</x:v>
      </x:c>
      <x:c r="F98" s="18" t="n">
        <x:f>C98</x:f>
        <x:v>614</x:v>
      </x:c>
      <x:c r="G98" s="18" t="n">
        <x:f>K97</x:f>
        <x:v>2640.3999999999996</x:v>
      </x:c>
      <x:c r="H98" s="18" t="n">
        <x:f>MAX(F98,G98)</x:f>
        <x:v>2640.3999999999996</x:v>
      </x:c>
      <x:c r="I98" s="18" t="n">
        <x:f>MOD(H98-Settings!$B$32,Settings!$B$33)</x:f>
        <x:v>480.39999999999964</x:v>
      </x:c>
      <x:c r="J98" s="18" t="n">
        <x:f>IF(I98&lt;Settings!$B$30,IF(Settings!$B$30-I98&gt;=E98,H98,H98+(Settings!$B$30-I98)+Settings!$B$31),H98+(Settings!$B$33-I98))</x:f>
        <x:v>2640.3999999999996</x:v>
      </x:c>
      <x:c r="K98" s="18" t="n">
        <x:f>J98+E98</x:f>
        <x:v>2664.4199999999996</x:v>
      </x:c>
      <x:c r="L98" s="18" t="n">
        <x:f>K98</x:f>
        <x:v>2664.4199999999996</x:v>
      </x:c>
      <x:c r="M98" s="18" t="n">
        <x:f>P97</x:f>
        <x:v>2654.4238163691075</x:v>
      </x:c>
      <x:c r="N98" s="18" t="n">
        <x:f>MAX(L98,M98)</x:f>
        <x:v>2664.4199999999996</x:v>
      </x:c>
      <x:c r="O98" s="18" t="n">
        <x:f>Arrivals!I98</x:f>
        <x:v>2.657955353384283</x:v>
      </x:c>
      <x:c r="P98" s="18" t="n">
        <x:f>N98+O98</x:f>
        <x:v>2667.077955353384</x:v>
      </x:c>
      <x:c r="Q98" s="18" t="n">
        <x:f>P98-C98</x:f>
        <x:v>2053.077955353384</x:v>
      </x:c>
      <x:c r="R98" s="18" t="n">
        <x:f>H98-F98</x:f>
        <x:v>2026.3999999999996</x:v>
      </x:c>
      <x:c r="S98" s="18" t="n">
        <x:f>J98-H98</x:f>
        <x:v>0</x:v>
      </x:c>
      <x:c r="T98" s="18" t="n">
        <x:f>N98-L98</x:f>
        <x:v>0</x:v>
      </x:c>
      <x:c r="U98" s="18" t="n">
        <x:f>R98+S98+T98</x:f>
        <x:v>2026.3999999999996</x:v>
      </x:c>
      <x:c r="V98" s="18" t="str">
        <x:f>IF(MOD(C98-Settings!$B$32,Settings!$B$33)&lt;Settings!$B$30,"Up","Down")</x:f>
        <x:v>Down</x:v>
      </x:c>
      <x:c r="W98" s="18" t="n">
        <x:f>IF(OR(E98&gt;Settings!$B$30,Q98&gt;Settings!$B$37),0,1)</x:f>
        <x:v>0</x:v>
      </x:c>
      <x:c r="X98" s="18" t="n">
        <x:f>IF(AND(W98=1,Q98&lt;=Settings!$B$36),1,0)</x:f>
        <x:v>0</x:v>
      </x:c>
    </x:row>
    <x:row r="99">
      <x:c r="A99" t="n">
        <x:f>Arrivals!A99</x:f>
        <x:v>1</x:v>
      </x:c>
      <x:c r="B99" t="n">
        <x:f>Arrivals!B99</x:f>
        <x:v>94</x:v>
      </x:c>
      <x:c r="C99" s="18" t="n">
        <x:f>Arrivals!F99</x:f>
        <x:v>619</x:v>
      </x:c>
      <x:c r="D99" s="18" t="n">
        <x:f>Arrivals!K99</x:f>
        <x:v>300</x:v>
      </x:c>
      <x:c r="E99" s="18" t="n">
        <x:f>D99*8/ACE_Input!S99+ACE_Input!T99</x:f>
        <x:v>24.02</x:v>
      </x:c>
      <x:c r="F99" s="18" t="n">
        <x:f>C99</x:f>
        <x:v>619</x:v>
      </x:c>
      <x:c r="G99" s="18" t="n">
        <x:f>K98</x:f>
        <x:v>2664.4199999999996</x:v>
      </x:c>
      <x:c r="H99" s="18" t="n">
        <x:f>MAX(F99,G99)</x:f>
        <x:v>2664.4199999999996</x:v>
      </x:c>
      <x:c r="I99" s="18" t="n">
        <x:f>MOD(H99-Settings!$B$32,Settings!$B$33)</x:f>
        <x:v>504.4199999999996</x:v>
      </x:c>
      <x:c r="J99" s="18" t="n">
        <x:f>IF(I99&lt;Settings!$B$30,IF(Settings!$B$30-I99&gt;=E99,H99,H99+(Settings!$B$30-I99)+Settings!$B$31),H99+(Settings!$B$33-I99))</x:f>
        <x:v>2664.4199999999996</x:v>
      </x:c>
      <x:c r="K99" s="18" t="n">
        <x:f>J99+E99</x:f>
        <x:v>2688.4399999999996</x:v>
      </x:c>
      <x:c r="L99" s="18" t="n">
        <x:f>K99</x:f>
        <x:v>2688.4399999999996</x:v>
      </x:c>
      <x:c r="M99" s="18" t="n">
        <x:f>P98</x:f>
        <x:v>2667.077955353384</x:v>
      </x:c>
      <x:c r="N99" s="18" t="n">
        <x:f>MAX(L99,M99)</x:f>
        <x:v>2688.4399999999996</x:v>
      </x:c>
      <x:c r="O99" s="18" t="n">
        <x:f>Arrivals!I99</x:f>
        <x:v>0.8208131101258016</x:v>
      </x:c>
      <x:c r="P99" s="18" t="n">
        <x:f>N99+O99</x:f>
        <x:v>2689.2608131101256</x:v>
      </x:c>
      <x:c r="Q99" s="18" t="n">
        <x:f>P99-C99</x:f>
        <x:v>2070.2608131101256</x:v>
      </x:c>
      <x:c r="R99" s="18" t="n">
        <x:f>H99-F99</x:f>
        <x:v>2045.4199999999996</x:v>
      </x:c>
      <x:c r="S99" s="18" t="n">
        <x:f>J99-H99</x:f>
        <x:v>0</x:v>
      </x:c>
      <x:c r="T99" s="18" t="n">
        <x:f>N99-L99</x:f>
        <x:v>0</x:v>
      </x:c>
      <x:c r="U99" s="18" t="n">
        <x:f>R99+S99+T99</x:f>
        <x:v>2045.4199999999996</x:v>
      </x:c>
      <x:c r="V99" s="18" t="str">
        <x:f>IF(MOD(C99-Settings!$B$32,Settings!$B$33)&lt;Settings!$B$30,"Up","Down")</x:f>
        <x:v>Down</x:v>
      </x:c>
      <x:c r="W99" s="18" t="n">
        <x:f>IF(OR(E99&gt;Settings!$B$30,Q99&gt;Settings!$B$37),0,1)</x:f>
        <x:v>0</x:v>
      </x:c>
      <x:c r="X99" s="18" t="n">
        <x:f>IF(AND(W99=1,Q99&lt;=Settings!$B$36),1,0)</x:f>
        <x:v>0</x:v>
      </x:c>
    </x:row>
    <x:row r="100">
      <x:c r="A100" t="n">
        <x:f>Arrivals!A100</x:f>
        <x:v>1</x:v>
      </x:c>
      <x:c r="B100" t="n">
        <x:f>Arrivals!B100</x:f>
        <x:v>95</x:v>
      </x:c>
      <x:c r="C100" s="18" t="n">
        <x:f>Arrivals!F100</x:f>
        <x:v>624</x:v>
      </x:c>
      <x:c r="D100" s="18" t="n">
        <x:f>Arrivals!K100</x:f>
        <x:v>300</x:v>
      </x:c>
      <x:c r="E100" s="18" t="n">
        <x:f>D100*8/ACE_Input!S100+ACE_Input!T100</x:f>
        <x:v>24.02</x:v>
      </x:c>
      <x:c r="F100" s="18" t="n">
        <x:f>C100</x:f>
        <x:v>624</x:v>
      </x:c>
      <x:c r="G100" s="18" t="n">
        <x:f>K99</x:f>
        <x:v>2688.4399999999996</x:v>
      </x:c>
      <x:c r="H100" s="18" t="n">
        <x:f>MAX(F100,G100)</x:f>
        <x:v>2688.4399999999996</x:v>
      </x:c>
      <x:c r="I100" s="18" t="n">
        <x:f>MOD(H100-Settings!$B$32,Settings!$B$33)</x:f>
        <x:v>528.4399999999996</x:v>
      </x:c>
      <x:c r="J100" s="18" t="n">
        <x:f>IF(I100&lt;Settings!$B$30,IF(Settings!$B$30-I100&gt;=E100,H100,H100+(Settings!$B$30-I100)+Settings!$B$31),H100+(Settings!$B$33-I100))</x:f>
        <x:v>2688.4399999999996</x:v>
      </x:c>
      <x:c r="K100" s="18" t="n">
        <x:f>J100+E100</x:f>
        <x:v>2712.4599999999996</x:v>
      </x:c>
      <x:c r="L100" s="18" t="n">
        <x:f>K100</x:f>
        <x:v>2712.4599999999996</x:v>
      </x:c>
      <x:c r="M100" s="18" t="n">
        <x:f>P99</x:f>
        <x:v>2689.2608131101256</x:v>
      </x:c>
      <x:c r="N100" s="18" t="n">
        <x:f>MAX(L100,M100)</x:f>
        <x:v>2712.4599999999996</x:v>
      </x:c>
      <x:c r="O100" s="18" t="n">
        <x:f>Arrivals!I100</x:f>
        <x:v>0.02206445917259691</x:v>
      </x:c>
      <x:c r="P100" s="18" t="n">
        <x:f>N100+O100</x:f>
        <x:v>2712.4820644591723</x:v>
      </x:c>
      <x:c r="Q100" s="18" t="n">
        <x:f>P100-C100</x:f>
        <x:v>2088.4820644591723</x:v>
      </x:c>
      <x:c r="R100" s="18" t="n">
        <x:f>H100-F100</x:f>
        <x:v>2064.4399999999996</x:v>
      </x:c>
      <x:c r="S100" s="18" t="n">
        <x:f>J100-H100</x:f>
        <x:v>0</x:v>
      </x:c>
      <x:c r="T100" s="18" t="n">
        <x:f>N100-L100</x:f>
        <x:v>0</x:v>
      </x:c>
      <x:c r="U100" s="18" t="n">
        <x:f>R100+S100+T100</x:f>
        <x:v>2064.4399999999996</x:v>
      </x:c>
      <x:c r="V100" s="18" t="str">
        <x:f>IF(MOD(C100-Settings!$B$32,Settings!$B$33)&lt;Settings!$B$30,"Up","Down")</x:f>
        <x:v>Down</x:v>
      </x:c>
      <x:c r="W100" s="18" t="n">
        <x:f>IF(OR(E100&gt;Settings!$B$30,Q100&gt;Settings!$B$37),0,1)</x:f>
        <x:v>0</x:v>
      </x:c>
      <x:c r="X100" s="18" t="n">
        <x:f>IF(AND(W100=1,Q100&lt;=Settings!$B$36),1,0)</x:f>
        <x:v>0</x:v>
      </x:c>
    </x:row>
    <x:row r="101">
      <x:c r="A101" t="n">
        <x:f>Arrivals!A101</x:f>
        <x:v>1</x:v>
      </x:c>
      <x:c r="B101" t="n">
        <x:f>Arrivals!B101</x:f>
        <x:v>96</x:v>
      </x:c>
      <x:c r="C101" s="18" t="n">
        <x:f>Arrivals!F101</x:f>
        <x:v>629</x:v>
      </x:c>
      <x:c r="D101" s="18" t="n">
        <x:f>Arrivals!K101</x:f>
        <x:v>300</x:v>
      </x:c>
      <x:c r="E101" s="18" t="n">
        <x:f>D101*8/ACE_Input!S101+ACE_Input!T101</x:f>
        <x:v>24.02</x:v>
      </x:c>
      <x:c r="F101" s="18" t="n">
        <x:f>C101</x:f>
        <x:v>629</x:v>
      </x:c>
      <x:c r="G101" s="18" t="n">
        <x:f>K100</x:f>
        <x:v>2712.4599999999996</x:v>
      </x:c>
      <x:c r="H101" s="18" t="n">
        <x:f>MAX(F101,G101)</x:f>
        <x:v>2712.4599999999996</x:v>
      </x:c>
      <x:c r="I101" s="18" t="n">
        <x:f>MOD(H101-Settings!$B$32,Settings!$B$33)</x:f>
        <x:v>552.4599999999996</x:v>
      </x:c>
      <x:c r="J101" s="18" t="n">
        <x:f>IF(I101&lt;Settings!$B$30,IF(Settings!$B$30-I101&gt;=E101,H101,H101+(Settings!$B$30-I101)+Settings!$B$31),H101+(Settings!$B$33-I101))</x:f>
        <x:v>2712.4599999999996</x:v>
      </x:c>
      <x:c r="K101" s="18" t="n">
        <x:f>J101+E101</x:f>
        <x:v>2736.4799999999996</x:v>
      </x:c>
      <x:c r="L101" s="18" t="n">
        <x:f>K101</x:f>
        <x:v>2736.4799999999996</x:v>
      </x:c>
      <x:c r="M101" s="18" t="n">
        <x:f>P100</x:f>
        <x:v>2712.4820644591723</x:v>
      </x:c>
      <x:c r="N101" s="18" t="n">
        <x:f>MAX(L101,M101)</x:f>
        <x:v>2736.4799999999996</x:v>
      </x:c>
      <x:c r="O101" s="18" t="n">
        <x:f>Arrivals!I101</x:f>
        <x:v>2.4213742280084003</x:v>
      </x:c>
      <x:c r="P101" s="18" t="n">
        <x:f>N101+O101</x:f>
        <x:v>2738.901374228008</x:v>
      </x:c>
      <x:c r="Q101" s="18" t="n">
        <x:f>P101-C101</x:f>
        <x:v>2109.901374228008</x:v>
      </x:c>
      <x:c r="R101" s="18" t="n">
        <x:f>H101-F101</x:f>
        <x:v>2083.4599999999996</x:v>
      </x:c>
      <x:c r="S101" s="18" t="n">
        <x:f>J101-H101</x:f>
        <x:v>0</x:v>
      </x:c>
      <x:c r="T101" s="18" t="n">
        <x:f>N101-L101</x:f>
        <x:v>0</x:v>
      </x:c>
      <x:c r="U101" s="18" t="n">
        <x:f>R101+S101+T101</x:f>
        <x:v>2083.4599999999996</x:v>
      </x:c>
      <x:c r="V101" s="18" t="str">
        <x:f>IF(MOD(C101-Settings!$B$32,Settings!$B$33)&lt;Settings!$B$30,"Up","Down")</x:f>
        <x:v>Down</x:v>
      </x:c>
      <x:c r="W101" s="18" t="n">
        <x:f>IF(OR(E101&gt;Settings!$B$30,Q101&gt;Settings!$B$37),0,1)</x:f>
        <x:v>0</x:v>
      </x:c>
      <x:c r="X101" s="18" t="n">
        <x:f>IF(AND(W101=1,Q101&lt;=Settings!$B$36),1,0)</x:f>
        <x:v>0</x:v>
      </x:c>
    </x:row>
    <x:row r="102">
      <x:c r="A102" t="n">
        <x:f>Arrivals!A102</x:f>
        <x:v>1</x:v>
      </x:c>
      <x:c r="B102" t="n">
        <x:f>Arrivals!B102</x:f>
        <x:v>97</x:v>
      </x:c>
      <x:c r="C102" s="18" t="n">
        <x:f>Arrivals!F102</x:f>
        <x:v>634</x:v>
      </x:c>
      <x:c r="D102" s="18" t="n">
        <x:f>Arrivals!K102</x:f>
        <x:v>300</x:v>
      </x:c>
      <x:c r="E102" s="18" t="n">
        <x:f>D102*8/ACE_Input!S102+ACE_Input!T102</x:f>
        <x:v>24.02</x:v>
      </x:c>
      <x:c r="F102" s="18" t="n">
        <x:f>C102</x:f>
        <x:v>634</x:v>
      </x:c>
      <x:c r="G102" s="18" t="n">
        <x:f>K101</x:f>
        <x:v>2736.4799999999996</x:v>
      </x:c>
      <x:c r="H102" s="18" t="n">
        <x:f>MAX(F102,G102)</x:f>
        <x:v>2736.4799999999996</x:v>
      </x:c>
      <x:c r="I102" s="18" t="n">
        <x:f>MOD(H102-Settings!$B$32,Settings!$B$33)</x:f>
        <x:v>576.4799999999996</x:v>
      </x:c>
      <x:c r="J102" s="18" t="n">
        <x:f>IF(I102&lt;Settings!$B$30,IF(Settings!$B$30-I102&gt;=E102,H102,H102+(Settings!$B$30-I102)+Settings!$B$31),H102+(Settings!$B$33-I102))</x:f>
        <x:v>2880</x:v>
      </x:c>
      <x:c r="K102" s="18" t="n">
        <x:f>J102+E102</x:f>
        <x:v>2904.02</x:v>
      </x:c>
      <x:c r="L102" s="18" t="n">
        <x:f>K102</x:f>
        <x:v>2904.02</x:v>
      </x:c>
      <x:c r="M102" s="18" t="n">
        <x:f>P101</x:f>
        <x:v>2738.901374228008</x:v>
      </x:c>
      <x:c r="N102" s="18" t="n">
        <x:f>MAX(L102,M102)</x:f>
        <x:v>2904.02</x:v>
      </x:c>
      <x:c r="O102" s="18" t="n">
        <x:f>Arrivals!I102</x:f>
        <x:v>1.312307660692305</x:v>
      </x:c>
      <x:c r="P102" s="18" t="n">
        <x:f>N102+O102</x:f>
        <x:v>2905.332307660692</x:v>
      </x:c>
      <x:c r="Q102" s="18" t="n">
        <x:f>P102-C102</x:f>
        <x:v>2271.332307660692</x:v>
      </x:c>
      <x:c r="R102" s="18" t="n">
        <x:f>H102-F102</x:f>
        <x:v>2102.4799999999996</x:v>
      </x:c>
      <x:c r="S102" s="18" t="n">
        <x:f>J102-H102</x:f>
        <x:v>143.52000000000044</x:v>
      </x:c>
      <x:c r="T102" s="18" t="n">
        <x:f>N102-L102</x:f>
        <x:v>0</x:v>
      </x:c>
      <x:c r="U102" s="18" t="n">
        <x:f>R102+S102+T102</x:f>
        <x:v>2246</x:v>
      </x:c>
      <x:c r="V102" s="18" t="str">
        <x:f>IF(MOD(C102-Settings!$B$32,Settings!$B$33)&lt;Settings!$B$30,"Up","Down")</x:f>
        <x:v>Down</x:v>
      </x:c>
      <x:c r="W102" s="18" t="n">
        <x:f>IF(OR(E102&gt;Settings!$B$30,Q102&gt;Settings!$B$37),0,1)</x:f>
        <x:v>0</x:v>
      </x:c>
      <x:c r="X102" s="18" t="n">
        <x:f>IF(AND(W102=1,Q102&lt;=Settings!$B$36),1,0)</x:f>
        <x:v>0</x:v>
      </x:c>
    </x:row>
    <x:row r="103">
      <x:c r="A103" t="n">
        <x:f>Arrivals!A103</x:f>
        <x:v>1</x:v>
      </x:c>
      <x:c r="B103" t="n">
        <x:f>Arrivals!B103</x:f>
        <x:v>98</x:v>
      </x:c>
      <x:c r="C103" s="18" t="n">
        <x:f>Arrivals!F103</x:f>
        <x:v>639</x:v>
      </x:c>
      <x:c r="D103" s="18" t="n">
        <x:f>Arrivals!K103</x:f>
        <x:v>300</x:v>
      </x:c>
      <x:c r="E103" s="18" t="n">
        <x:f>D103*8/ACE_Input!S103+ACE_Input!T103</x:f>
        <x:v>24.02</x:v>
      </x:c>
      <x:c r="F103" s="18" t="n">
        <x:f>C103</x:f>
        <x:v>639</x:v>
      </x:c>
      <x:c r="G103" s="18" t="n">
        <x:f>K102</x:f>
        <x:v>2904.02</x:v>
      </x:c>
      <x:c r="H103" s="18" t="n">
        <x:f>MAX(F103,G103)</x:f>
        <x:v>2904.02</x:v>
      </x:c>
      <x:c r="I103" s="18" t="n">
        <x:f>MOD(H103-Settings!$B$32,Settings!$B$33)</x:f>
        <x:v>24.019999999999982</x:v>
      </x:c>
      <x:c r="J103" s="18" t="n">
        <x:f>IF(I103&lt;Settings!$B$30,IF(Settings!$B$30-I103&gt;=E103,H103,H103+(Settings!$B$30-I103)+Settings!$B$31),H103+(Settings!$B$33-I103))</x:f>
        <x:v>2904.02</x:v>
      </x:c>
      <x:c r="K103" s="18" t="n">
        <x:f>J103+E103</x:f>
        <x:v>2928.04</x:v>
      </x:c>
      <x:c r="L103" s="18" t="n">
        <x:f>K103</x:f>
        <x:v>2928.04</x:v>
      </x:c>
      <x:c r="M103" s="18" t="n">
        <x:f>P102</x:f>
        <x:v>2905.332307660692</x:v>
      </x:c>
      <x:c r="N103" s="18" t="n">
        <x:f>MAX(L103,M103)</x:f>
        <x:v>2928.04</x:v>
      </x:c>
      <x:c r="O103" s="18" t="n">
        <x:f>Arrivals!I103</x:f>
        <x:v>6.240969754852423</x:v>
      </x:c>
      <x:c r="P103" s="18" t="n">
        <x:f>N103+O103</x:f>
        <x:v>2934.2809697548523</x:v>
      </x:c>
      <x:c r="Q103" s="18" t="n">
        <x:f>P103-C103</x:f>
        <x:v>2295.2809697548523</x:v>
      </x:c>
      <x:c r="R103" s="18" t="n">
        <x:f>H103-F103</x:f>
        <x:v>2265.02</x:v>
      </x:c>
      <x:c r="S103" s="18" t="n">
        <x:f>J103-H103</x:f>
        <x:v>0</x:v>
      </x:c>
      <x:c r="T103" s="18" t="n">
        <x:f>N103-L103</x:f>
        <x:v>0</x:v>
      </x:c>
      <x:c r="U103" s="18" t="n">
        <x:f>R103+S103+T103</x:f>
        <x:v>2265.02</x:v>
      </x:c>
      <x:c r="V103" s="18" t="str">
        <x:f>IF(MOD(C103-Settings!$B$32,Settings!$B$33)&lt;Settings!$B$30,"Up","Down")</x:f>
        <x:v>Down</x:v>
      </x:c>
      <x:c r="W103" s="18" t="n">
        <x:f>IF(OR(E103&gt;Settings!$B$30,Q103&gt;Settings!$B$37),0,1)</x:f>
        <x:v>0</x:v>
      </x:c>
      <x:c r="X103" s="18" t="n">
        <x:f>IF(AND(W103=1,Q103&lt;=Settings!$B$36),1,0)</x:f>
        <x:v>0</x:v>
      </x:c>
    </x:row>
    <x:row r="104">
      <x:c r="A104" t="n">
        <x:f>Arrivals!A104</x:f>
        <x:v>1</x:v>
      </x:c>
      <x:c r="B104" t="n">
        <x:f>Arrivals!B104</x:f>
        <x:v>99</x:v>
      </x:c>
      <x:c r="C104" s="18" t="n">
        <x:f>Arrivals!F104</x:f>
        <x:v>684</x:v>
      </x:c>
      <x:c r="D104" s="18" t="n">
        <x:f>Arrivals!K104</x:f>
        <x:v>300</x:v>
      </x:c>
      <x:c r="E104" s="18" t="n">
        <x:f>D104*8/ACE_Input!S104+ACE_Input!T104</x:f>
        <x:v>24.02</x:v>
      </x:c>
      <x:c r="F104" s="18" t="n">
        <x:f>C104</x:f>
        <x:v>684</x:v>
      </x:c>
      <x:c r="G104" s="18" t="n">
        <x:f>K103</x:f>
        <x:v>2928.04</x:v>
      </x:c>
      <x:c r="H104" s="18" t="n">
        <x:f>MAX(F104,G104)</x:f>
        <x:v>2928.04</x:v>
      </x:c>
      <x:c r="I104" s="18" t="n">
        <x:f>MOD(H104-Settings!$B$32,Settings!$B$33)</x:f>
        <x:v>48.039999999999964</x:v>
      </x:c>
      <x:c r="J104" s="18" t="n">
        <x:f>IF(I104&lt;Settings!$B$30,IF(Settings!$B$30-I104&gt;=E104,H104,H104+(Settings!$B$30-I104)+Settings!$B$31),H104+(Settings!$B$33-I104))</x:f>
        <x:v>2928.04</x:v>
      </x:c>
      <x:c r="K104" s="18" t="n">
        <x:f>J104+E104</x:f>
        <x:v>2952.06</x:v>
      </x:c>
      <x:c r="L104" s="18" t="n">
        <x:f>K104</x:f>
        <x:v>2952.06</x:v>
      </x:c>
      <x:c r="M104" s="18" t="n">
        <x:f>P103</x:f>
        <x:v>2934.2809697548523</x:v>
      </x:c>
      <x:c r="N104" s="18" t="n">
        <x:f>MAX(L104,M104)</x:f>
        <x:v>2952.06</x:v>
      </x:c>
      <x:c r="O104" s="18" t="n">
        <x:f>Arrivals!I104</x:f>
        <x:v>0.4178088445598845</x:v>
      </x:c>
      <x:c r="P104" s="18" t="n">
        <x:f>N104+O104</x:f>
        <x:v>2952.4778088445596</x:v>
      </x:c>
      <x:c r="Q104" s="18" t="n">
        <x:f>P104-C104</x:f>
        <x:v>2268.4778088445596</x:v>
      </x:c>
      <x:c r="R104" s="18" t="n">
        <x:f>H104-F104</x:f>
        <x:v>2244.04</x:v>
      </x:c>
      <x:c r="S104" s="18" t="n">
        <x:f>J104-H104</x:f>
        <x:v>0</x:v>
      </x:c>
      <x:c r="T104" s="18" t="n">
        <x:f>N104-L104</x:f>
        <x:v>0</x:v>
      </x:c>
      <x:c r="U104" s="18" t="n">
        <x:f>R104+S104+T104</x:f>
        <x:v>2244.04</x:v>
      </x:c>
      <x:c r="V104" s="18" t="str">
        <x:f>IF(MOD(C104-Settings!$B$32,Settings!$B$33)&lt;Settings!$B$30,"Up","Down")</x:f>
        <x:v>Down</x:v>
      </x:c>
      <x:c r="W104" s="18" t="n">
        <x:f>IF(OR(E104&gt;Settings!$B$30,Q104&gt;Settings!$B$37),0,1)</x:f>
        <x:v>0</x:v>
      </x:c>
      <x:c r="X104" s="18" t="n">
        <x:f>IF(AND(W104=1,Q104&lt;=Settings!$B$36),1,0)</x:f>
        <x:v>0</x:v>
      </x:c>
    </x:row>
    <x:row r="105">
      <x:c r="A105" t="n">
        <x:f>Arrivals!A105</x:f>
        <x:v>1</x:v>
      </x:c>
      <x:c r="B105" t="n">
        <x:f>Arrivals!B105</x:f>
        <x:v>100</x:v>
      </x:c>
      <x:c r="C105" s="18" t="n">
        <x:f>Arrivals!F105</x:f>
        <x:v>689</x:v>
      </x:c>
      <x:c r="D105" s="18" t="n">
        <x:f>Arrivals!K105</x:f>
        <x:v>300</x:v>
      </x:c>
      <x:c r="E105" s="18" t="n">
        <x:f>D105*8/ACE_Input!S105+ACE_Input!T105</x:f>
        <x:v>24.02</x:v>
      </x:c>
      <x:c r="F105" s="18" t="n">
        <x:f>C105</x:f>
        <x:v>689</x:v>
      </x:c>
      <x:c r="G105" s="18" t="n">
        <x:f>K104</x:f>
        <x:v>2952.06</x:v>
      </x:c>
      <x:c r="H105" s="18" t="n">
        <x:f>MAX(F105,G105)</x:f>
        <x:v>2952.06</x:v>
      </x:c>
      <x:c r="I105" s="18" t="n">
        <x:f>MOD(H105-Settings!$B$32,Settings!$B$33)</x:f>
        <x:v>72.05999999999995</x:v>
      </x:c>
      <x:c r="J105" s="18" t="n">
        <x:f>IF(I105&lt;Settings!$B$30,IF(Settings!$B$30-I105&gt;=E105,H105,H105+(Settings!$B$30-I105)+Settings!$B$31),H105+(Settings!$B$33-I105))</x:f>
        <x:v>2952.06</x:v>
      </x:c>
      <x:c r="K105" s="18" t="n">
        <x:f>J105+E105</x:f>
        <x:v>2976.08</x:v>
      </x:c>
      <x:c r="L105" s="18" t="n">
        <x:f>K105</x:f>
        <x:v>2976.08</x:v>
      </x:c>
      <x:c r="M105" s="18" t="n">
        <x:f>P104</x:f>
        <x:v>2952.4778088445596</x:v>
      </x:c>
      <x:c r="N105" s="18" t="n">
        <x:f>MAX(L105,M105)</x:f>
        <x:v>2976.08</x:v>
      </x:c>
      <x:c r="O105" s="18" t="n">
        <x:f>Arrivals!I105</x:f>
        <x:v>12.357689407956707</x:v>
      </x:c>
      <x:c r="P105" s="18" t="n">
        <x:f>N105+O105</x:f>
        <x:v>2988.4376894079564</x:v>
      </x:c>
      <x:c r="Q105" s="18" t="n">
        <x:f>P105-C105</x:f>
        <x:v>2299.4376894079564</x:v>
      </x:c>
      <x:c r="R105" s="18" t="n">
        <x:f>H105-F105</x:f>
        <x:v>2263.06</x:v>
      </x:c>
      <x:c r="S105" s="18" t="n">
        <x:f>J105-H105</x:f>
        <x:v>0</x:v>
      </x:c>
      <x:c r="T105" s="18" t="n">
        <x:f>N105-L105</x:f>
        <x:v>0</x:v>
      </x:c>
      <x:c r="U105" s="18" t="n">
        <x:f>R105+S105+T105</x:f>
        <x:v>2263.06</x:v>
      </x:c>
      <x:c r="V105" s="18" t="str">
        <x:f>IF(MOD(C105-Settings!$B$32,Settings!$B$33)&lt;Settings!$B$30,"Up","Down")</x:f>
        <x:v>Down</x:v>
      </x:c>
      <x:c r="W105" s="18" t="n">
        <x:f>IF(OR(E105&gt;Settings!$B$30,Q105&gt;Settings!$B$37),0,1)</x:f>
        <x:v>0</x:v>
      </x:c>
      <x:c r="X105" s="18" t="n">
        <x:f>IF(AND(W105=1,Q105&lt;=Settings!$B$36),1,0)</x:f>
        <x:v>0</x:v>
      </x:c>
    </x:row>
    <x:row r="106">
      <x:c r="A106"/>
      <x:c r="B106"/>
      <x:c r="C106" s="18"/>
      <x:c r="D106" s="18"/>
      <x:c r="E106" s="18"/>
      <x:c r="F106" s="18"/>
      <x:c r="G106" s="18"/>
      <x:c r="H106" s="18"/>
      <x:c r="I106" s="18"/>
      <x:c r="J106" s="18"/>
      <x:c r="K106" s="18"/>
      <x:c r="L106" s="18"/>
      <x:c r="M106" s="18"/>
      <x:c r="N106" s="18"/>
      <x:c r="O106" s="18"/>
      <x:c r="P106" s="18"/>
      <x:c r="Q106" s="18"/>
      <x:c r="R106" s="18"/>
      <x:c r="S106" s="18"/>
      <x:c r="T106" s="18"/>
      <x:c r="U106" s="18"/>
      <x:c r="V106" s="18"/>
      <x:c r="W106" s="18"/>
      <x:c r="X106" s="18"/>
    </x:row>
    <x:row r="107">
      <x:c r="A107"/>
      <x:c r="B107"/>
      <x:c r="C107" s="18"/>
      <x:c r="D107" s="18"/>
      <x:c r="E107" s="18"/>
      <x:c r="F107" s="18"/>
      <x:c r="G107" s="18"/>
      <x:c r="H107" s="18"/>
      <x:c r="I107" s="18"/>
      <x:c r="J107" s="18"/>
      <x:c r="K107" s="18"/>
      <x:c r="L107" s="18"/>
      <x:c r="M107" s="18"/>
      <x:c r="N107" s="18"/>
      <x:c r="O107" s="18"/>
      <x:c r="P107" s="18"/>
      <x:c r="Q107" s="18"/>
      <x:c r="R107" s="18"/>
      <x:c r="S107" s="18"/>
      <x:c r="T107" s="18"/>
      <x:c r="U107" s="18"/>
      <x:c r="V107" s="18"/>
      <x:c r="W107" s="18"/>
      <x:c r="X107" s="18"/>
    </x:row>
    <x:row r="108">
      <x:c r="A108"/>
      <x:c r="B108"/>
      <x:c r="C108" s="18"/>
      <x:c r="D108" s="18"/>
      <x:c r="E108" s="18"/>
      <x:c r="F108" s="18"/>
      <x:c r="G108" s="18"/>
      <x:c r="H108" s="18"/>
      <x:c r="I108" s="18"/>
      <x:c r="J108" s="18"/>
      <x:c r="K108" s="18"/>
      <x:c r="L108" s="18"/>
      <x:c r="M108" s="18"/>
      <x:c r="N108" s="18"/>
      <x:c r="O108" s="18"/>
      <x:c r="P108" s="18"/>
      <x:c r="Q108" s="18"/>
      <x:c r="R108" s="18"/>
      <x:c r="S108" s="18"/>
      <x:c r="T108" s="18"/>
      <x:c r="U108" s="18"/>
      <x:c r="V108" s="18"/>
      <x:c r="W108" s="18"/>
      <x:c r="X108" s="18"/>
    </x:row>
    <x:row r="109">
      <x:c r="A109"/>
      <x:c r="B109"/>
      <x:c r="C109" s="18"/>
      <x:c r="D109" s="18"/>
      <x:c r="E109" s="18"/>
      <x:c r="F109" s="18"/>
      <x:c r="G109" s="18"/>
      <x:c r="H109" s="18"/>
      <x:c r="I109" s="18"/>
      <x:c r="J109" s="18"/>
      <x:c r="K109" s="18"/>
      <x:c r="L109" s="18"/>
      <x:c r="M109" s="18"/>
      <x:c r="N109" s="18"/>
      <x:c r="O109" s="18"/>
      <x:c r="P109" s="18"/>
      <x:c r="Q109" s="18"/>
      <x:c r="R109" s="18"/>
      <x:c r="S109" s="18"/>
      <x:c r="T109" s="18"/>
      <x:c r="U109" s="18"/>
      <x:c r="V109" s="18"/>
      <x:c r="W109" s="18"/>
      <x:c r="X109" s="18"/>
    </x:row>
    <x:row r="110">
      <x:c r="A110"/>
      <x:c r="B110"/>
      <x:c r="C110" s="18"/>
      <x:c r="D110" s="18"/>
      <x:c r="E110" s="18"/>
      <x:c r="F110" s="18"/>
      <x:c r="G110" s="18"/>
      <x:c r="H110" s="18"/>
      <x:c r="I110" s="18"/>
      <x:c r="J110" s="18"/>
      <x:c r="K110" s="18"/>
      <x:c r="L110" s="18"/>
      <x:c r="M110" s="18"/>
      <x:c r="N110" s="18"/>
      <x:c r="O110" s="18"/>
      <x:c r="P110" s="18"/>
      <x:c r="Q110" s="18"/>
      <x:c r="R110" s="18"/>
      <x:c r="S110" s="18"/>
      <x:c r="T110" s="18"/>
      <x:c r="U110" s="18"/>
      <x:c r="V110" s="18"/>
      <x:c r="W110" s="18"/>
      <x:c r="X110" s="18"/>
    </x:row>
    <x:row r="111">
      <x:c r="A111"/>
      <x:c r="B111"/>
      <x:c r="C111" s="18"/>
      <x:c r="D111" s="18"/>
      <x:c r="E111" s="18"/>
      <x:c r="F111" s="18"/>
      <x:c r="G111" s="18"/>
      <x:c r="H111" s="18"/>
      <x:c r="I111" s="18"/>
      <x:c r="J111" s="18"/>
      <x:c r="K111" s="18"/>
      <x:c r="L111" s="18"/>
      <x:c r="M111" s="18"/>
      <x:c r="N111" s="18"/>
      <x:c r="O111" s="18"/>
      <x:c r="P111" s="18"/>
      <x:c r="Q111" s="18"/>
      <x:c r="R111" s="18"/>
      <x:c r="S111" s="18"/>
      <x:c r="T111" s="18"/>
      <x:c r="U111" s="18"/>
      <x:c r="V111" s="18"/>
      <x:c r="W111" s="18"/>
      <x:c r="X111" s="18"/>
    </x:row>
    <x:row r="112">
      <x:c r="A112"/>
      <x:c r="B112"/>
      <x:c r="C112" s="18"/>
      <x:c r="D112" s="18"/>
      <x:c r="E112" s="18"/>
      <x:c r="F112" s="18"/>
      <x:c r="G112" s="18"/>
      <x:c r="H112" s="18"/>
      <x:c r="I112" s="18"/>
      <x:c r="J112" s="18"/>
      <x:c r="K112" s="18"/>
      <x:c r="L112" s="18"/>
      <x:c r="M112" s="18"/>
      <x:c r="N112" s="18"/>
      <x:c r="O112" s="18"/>
      <x:c r="P112" s="18"/>
      <x:c r="Q112" s="18"/>
      <x:c r="R112" s="18"/>
      <x:c r="S112" s="18"/>
      <x:c r="T112" s="18"/>
      <x:c r="U112" s="18"/>
      <x:c r="V112" s="18"/>
      <x:c r="W112" s="18"/>
      <x:c r="X112" s="18"/>
    </x:row>
    <x:row r="113">
      <x:c r="A113"/>
      <x:c r="B113"/>
      <x:c r="C113" s="18"/>
      <x:c r="D113" s="18"/>
      <x:c r="E113" s="18"/>
      <x:c r="F113" s="18"/>
      <x:c r="G113" s="18"/>
      <x:c r="H113" s="18"/>
      <x:c r="I113" s="18"/>
      <x:c r="J113" s="18"/>
      <x:c r="K113" s="18"/>
      <x:c r="L113" s="18"/>
      <x:c r="M113" s="18"/>
      <x:c r="N113" s="18"/>
      <x:c r="O113" s="18"/>
      <x:c r="P113" s="18"/>
      <x:c r="Q113" s="18"/>
      <x:c r="R113" s="18"/>
      <x:c r="S113" s="18"/>
      <x:c r="T113" s="18"/>
      <x:c r="U113" s="18"/>
      <x:c r="V113" s="18"/>
      <x:c r="W113" s="18"/>
      <x:c r="X113" s="18"/>
    </x:row>
    <x:row r="114">
      <x:c r="A114"/>
      <x:c r="B114"/>
      <x:c r="C114" s="18"/>
      <x:c r="D114" s="18"/>
      <x:c r="E114" s="18"/>
      <x:c r="F114" s="18"/>
      <x:c r="G114" s="18"/>
      <x:c r="H114" s="18"/>
      <x:c r="I114" s="18"/>
      <x:c r="J114" s="18"/>
      <x:c r="K114" s="18"/>
      <x:c r="L114" s="18"/>
      <x:c r="M114" s="18"/>
      <x:c r="N114" s="18"/>
      <x:c r="O114" s="18"/>
      <x:c r="P114" s="18"/>
      <x:c r="Q114" s="18"/>
      <x:c r="R114" s="18"/>
      <x:c r="S114" s="18"/>
      <x:c r="T114" s="18"/>
      <x:c r="U114" s="18"/>
      <x:c r="V114" s="18"/>
      <x:c r="W114" s="18"/>
      <x:c r="X114" s="18"/>
    </x:row>
    <x:row r="115">
      <x:c r="A115"/>
      <x:c r="B115"/>
      <x:c r="C115" s="18"/>
      <x:c r="D115" s="18"/>
      <x:c r="E115" s="18"/>
      <x:c r="F115" s="18"/>
      <x:c r="G115" s="18"/>
      <x:c r="H115" s="18"/>
      <x:c r="I115" s="18"/>
      <x:c r="J115" s="18"/>
      <x:c r="K115" s="18"/>
      <x:c r="L115" s="18"/>
      <x:c r="M115" s="18"/>
      <x:c r="N115" s="18"/>
      <x:c r="O115" s="18"/>
      <x:c r="P115" s="18"/>
      <x:c r="Q115" s="18"/>
      <x:c r="R115" s="18"/>
      <x:c r="S115" s="18"/>
      <x:c r="T115" s="18"/>
      <x:c r="U115" s="18"/>
      <x:c r="V115" s="18"/>
      <x:c r="W115" s="18"/>
      <x:c r="X115" s="18"/>
    </x:row>
    <x:row r="116">
      <x:c r="A116"/>
      <x:c r="B116"/>
      <x:c r="C116" s="18"/>
      <x:c r="D116" s="18"/>
      <x:c r="E116" s="18"/>
      <x:c r="F116" s="18"/>
      <x:c r="G116" s="18"/>
      <x:c r="H116" s="18"/>
      <x:c r="I116" s="18"/>
      <x:c r="J116" s="18"/>
      <x:c r="K116" s="18"/>
      <x:c r="L116" s="18"/>
      <x:c r="M116" s="18"/>
      <x:c r="N116" s="18"/>
      <x:c r="O116" s="18"/>
      <x:c r="P116" s="18"/>
      <x:c r="Q116" s="18"/>
      <x:c r="R116" s="18"/>
      <x:c r="S116" s="18"/>
      <x:c r="T116" s="18"/>
      <x:c r="U116" s="18"/>
      <x:c r="V116" s="18"/>
      <x:c r="W116" s="18"/>
      <x:c r="X116" s="18"/>
    </x:row>
    <x:row r="117">
      <x:c r="A117"/>
      <x:c r="B117"/>
      <x:c r="C117" s="18"/>
      <x:c r="D117" s="18"/>
      <x:c r="E117" s="18"/>
      <x:c r="F117" s="18"/>
      <x:c r="G117" s="18"/>
      <x:c r="H117" s="18"/>
      <x:c r="I117" s="18"/>
      <x:c r="J117" s="18"/>
      <x:c r="K117" s="18"/>
      <x:c r="L117" s="18"/>
      <x:c r="M117" s="18"/>
      <x:c r="N117" s="18"/>
      <x:c r="O117" s="18"/>
      <x:c r="P117" s="18"/>
      <x:c r="Q117" s="18"/>
      <x:c r="R117" s="18"/>
      <x:c r="S117" s="18"/>
      <x:c r="T117" s="18"/>
      <x:c r="U117" s="18"/>
      <x:c r="V117" s="18"/>
      <x:c r="W117" s="18"/>
      <x:c r="X117" s="18"/>
    </x:row>
    <x:row r="118">
      <x:c r="A118"/>
      <x:c r="B118"/>
      <x:c r="C118" s="18"/>
      <x:c r="D118" s="18"/>
      <x:c r="E118" s="18"/>
      <x:c r="F118" s="18"/>
      <x:c r="G118" s="18"/>
      <x:c r="H118" s="18"/>
      <x:c r="I118" s="18"/>
      <x:c r="J118" s="18"/>
      <x:c r="K118" s="18"/>
      <x:c r="L118" s="18"/>
      <x:c r="M118" s="18"/>
      <x:c r="N118" s="18"/>
      <x:c r="O118" s="18"/>
      <x:c r="P118" s="18"/>
      <x:c r="Q118" s="18"/>
      <x:c r="R118" s="18"/>
      <x:c r="S118" s="18"/>
      <x:c r="T118" s="18"/>
      <x:c r="U118" s="18"/>
      <x:c r="V118" s="18"/>
      <x:c r="W118" s="18"/>
      <x:c r="X118" s="18"/>
    </x:row>
    <x:row r="119">
      <x:c r="A119"/>
      <x:c r="B119"/>
      <x:c r="C119" s="18"/>
      <x:c r="D119" s="18"/>
      <x:c r="E119" s="18"/>
      <x:c r="F119" s="18"/>
      <x:c r="G119" s="18"/>
      <x:c r="H119" s="18"/>
      <x:c r="I119" s="18"/>
      <x:c r="J119" s="18"/>
      <x:c r="K119" s="18"/>
      <x:c r="L119" s="18"/>
      <x:c r="M119" s="18"/>
      <x:c r="N119" s="18"/>
      <x:c r="O119" s="18"/>
      <x:c r="P119" s="18"/>
      <x:c r="Q119" s="18"/>
      <x:c r="R119" s="18"/>
      <x:c r="S119" s="18"/>
      <x:c r="T119" s="18"/>
      <x:c r="U119" s="18"/>
      <x:c r="V119" s="18"/>
      <x:c r="W119" s="18"/>
      <x:c r="X119" s="18"/>
    </x:row>
    <x:row r="120">
      <x:c r="A120"/>
      <x:c r="B120"/>
      <x:c r="C120" s="18"/>
      <x:c r="D120" s="18"/>
      <x:c r="E120" s="18"/>
      <x:c r="F120" s="18"/>
      <x:c r="G120" s="18"/>
      <x:c r="H120" s="18"/>
      <x:c r="I120" s="18"/>
      <x:c r="J120" s="18"/>
      <x:c r="K120" s="18"/>
      <x:c r="L120" s="18"/>
      <x:c r="M120" s="18"/>
      <x:c r="N120" s="18"/>
      <x:c r="O120" s="18"/>
      <x:c r="P120" s="18"/>
      <x:c r="Q120" s="18"/>
      <x:c r="R120" s="18"/>
      <x:c r="S120" s="18"/>
      <x:c r="T120" s="18"/>
      <x:c r="U120" s="18"/>
      <x:c r="V120" s="18"/>
      <x:c r="W120" s="18"/>
      <x:c r="X120" s="18"/>
    </x:row>
    <x:row r="121">
      <x:c r="A121"/>
      <x:c r="B121"/>
      <x:c r="C121" s="18"/>
      <x:c r="D121" s="18"/>
      <x:c r="E121" s="18"/>
      <x:c r="F121" s="18"/>
      <x:c r="G121" s="18"/>
      <x:c r="H121" s="18"/>
      <x:c r="I121" s="18"/>
      <x:c r="J121" s="18"/>
      <x:c r="K121" s="18"/>
      <x:c r="L121" s="18"/>
      <x:c r="M121" s="18"/>
      <x:c r="N121" s="18"/>
      <x:c r="O121" s="18"/>
      <x:c r="P121" s="18"/>
      <x:c r="Q121" s="18"/>
      <x:c r="R121" s="18"/>
      <x:c r="S121" s="18"/>
      <x:c r="T121" s="18"/>
      <x:c r="U121" s="18"/>
      <x:c r="V121" s="18"/>
      <x:c r="W121" s="18"/>
      <x:c r="X121" s="18"/>
    </x:row>
    <x:row r="122">
      <x:c r="A122"/>
      <x:c r="B122"/>
      <x:c r="C122" s="18"/>
      <x:c r="D122" s="18"/>
      <x:c r="E122" s="18"/>
      <x:c r="F122" s="18"/>
      <x:c r="G122" s="18"/>
      <x:c r="H122" s="18"/>
      <x:c r="I122" s="18"/>
      <x:c r="J122" s="18"/>
      <x:c r="K122" s="18"/>
      <x:c r="L122" s="18"/>
      <x:c r="M122" s="18"/>
      <x:c r="N122" s="18"/>
      <x:c r="O122" s="18"/>
      <x:c r="P122" s="18"/>
      <x:c r="Q122" s="18"/>
      <x:c r="R122" s="18"/>
      <x:c r="S122" s="18"/>
      <x:c r="T122" s="18"/>
      <x:c r="U122" s="18"/>
      <x:c r="V122" s="18"/>
      <x:c r="W122" s="18"/>
      <x:c r="X122" s="18"/>
    </x:row>
    <x:row r="123">
      <x:c r="A123"/>
      <x:c r="B123"/>
      <x:c r="C123" s="18"/>
      <x:c r="D123" s="18"/>
      <x:c r="E123" s="18"/>
      <x:c r="F123" s="18"/>
      <x:c r="G123" s="18"/>
      <x:c r="H123" s="18"/>
      <x:c r="I123" s="18"/>
      <x:c r="J123" s="18"/>
      <x:c r="K123" s="18"/>
      <x:c r="L123" s="18"/>
      <x:c r="M123" s="18"/>
      <x:c r="N123" s="18"/>
      <x:c r="O123" s="18"/>
      <x:c r="P123" s="18"/>
      <x:c r="Q123" s="18"/>
      <x:c r="R123" s="18"/>
      <x:c r="S123" s="18"/>
      <x:c r="T123" s="18"/>
      <x:c r="U123" s="18"/>
      <x:c r="V123" s="18"/>
      <x:c r="W123" s="18"/>
      <x:c r="X123" s="18"/>
    </x:row>
    <x:row r="124">
      <x:c r="A124"/>
      <x:c r="B124"/>
      <x:c r="C124" s="18"/>
      <x:c r="D124" s="18"/>
      <x:c r="E124" s="18"/>
      <x:c r="F124" s="18"/>
      <x:c r="G124" s="18"/>
      <x:c r="H124" s="18"/>
      <x:c r="I124" s="18"/>
      <x:c r="J124" s="18"/>
      <x:c r="K124" s="18"/>
      <x:c r="L124" s="18"/>
      <x:c r="M124" s="18"/>
      <x:c r="N124" s="18"/>
      <x:c r="O124" s="18"/>
      <x:c r="P124" s="18"/>
      <x:c r="Q124" s="18"/>
      <x:c r="R124" s="18"/>
      <x:c r="S124" s="18"/>
      <x:c r="T124" s="18"/>
      <x:c r="U124" s="18"/>
      <x:c r="V124" s="18"/>
      <x:c r="W124" s="18"/>
      <x:c r="X124" s="18"/>
    </x:row>
    <x:row r="125">
      <x:c r="A125"/>
      <x:c r="B125"/>
      <x:c r="C125" s="18"/>
      <x:c r="D125" s="18"/>
      <x:c r="E125" s="18"/>
      <x:c r="F125" s="18"/>
      <x:c r="G125" s="18"/>
      <x:c r="H125" s="18"/>
      <x:c r="I125" s="18"/>
      <x:c r="J125" s="18"/>
      <x:c r="K125" s="18"/>
      <x:c r="L125" s="18"/>
      <x:c r="M125" s="18"/>
      <x:c r="N125" s="18"/>
      <x:c r="O125" s="18"/>
      <x:c r="P125" s="18"/>
      <x:c r="Q125" s="18"/>
      <x:c r="R125" s="18"/>
      <x:c r="S125" s="18"/>
      <x:c r="T125" s="18"/>
      <x:c r="U125" s="18"/>
      <x:c r="V125" s="18"/>
      <x:c r="W125" s="18"/>
      <x:c r="X125" s="18"/>
    </x:row>
    <x:row r="126">
      <x:c r="A126" t="n">
        <x:f>Arrivals!A126</x:f>
        <x:v>2</x:v>
      </x:c>
      <x:c r="B126" t="n">
        <x:f>Arrivals!B126</x:f>
        <x:v>1</x:v>
      </x:c>
      <x:c r="C126" s="18" t="n">
        <x:f>Arrivals!F126</x:f>
        <x:v>2</x:v>
      </x:c>
      <x:c r="D126" s="18" t="n">
        <x:f>Arrivals!K126</x:f>
        <x:v>300</x:v>
      </x:c>
      <x:c r="E126" s="18" t="n">
        <x:f>D126*8/ACE_Input!S6+ACE_Input!T6</x:f>
        <x:v>24.02</x:v>
      </x:c>
      <x:c r="F126" s="18" t="n">
        <x:f>C126</x:f>
        <x:v>2</x:v>
      </x:c>
      <x:c r="G126" s="18" t="n">
        <x:f>0</x:f>
        <x:v>0</x:v>
      </x:c>
      <x:c r="H126" s="18" t="n">
        <x:f>MAX(F126,G126)</x:f>
        <x:v>2</x:v>
      </x:c>
      <x:c r="I126" s="18" t="n">
        <x:f>MOD(H126-Settings!$B$32,Settings!$B$33)</x:f>
        <x:v>2</x:v>
      </x:c>
      <x:c r="J126" s="18" t="n">
        <x:f>IF(I126&lt;Settings!$B$30,IF(Settings!$B$30-I126&gt;=E126,H126,H126+(Settings!$B$30-I126)+Settings!$B$31),H126+(Settings!$B$33-I126))</x:f>
        <x:v>2</x:v>
      </x:c>
      <x:c r="K126" s="18" t="n">
        <x:f>J126+E126</x:f>
        <x:v>26.02</x:v>
      </x:c>
      <x:c r="L126" s="18" t="n">
        <x:f>K126</x:f>
        <x:v>26.02</x:v>
      </x:c>
      <x:c r="M126" s="18" t="n">
        <x:f>0</x:f>
        <x:v>0</x:v>
      </x:c>
      <x:c r="N126" s="18" t="n">
        <x:f>MAX(L126,M126)</x:f>
        <x:v>26.02</x:v>
      </x:c>
      <x:c r="O126" s="18" t="n">
        <x:f>Arrivals!I126</x:f>
        <x:v>3.276756421039859</x:v>
      </x:c>
      <x:c r="P126" s="18" t="n">
        <x:f>N126+O126</x:f>
        <x:v>29.29675642103986</x:v>
      </x:c>
      <x:c r="Q126" s="18" t="n">
        <x:f>P126-C126</x:f>
        <x:v>27.29675642103986</x:v>
      </x:c>
      <x:c r="R126" s="18" t="n">
        <x:f>H126-F126</x:f>
        <x:v>0</x:v>
      </x:c>
      <x:c r="S126" s="18" t="n">
        <x:f>J126-H126</x:f>
        <x:v>0</x:v>
      </x:c>
      <x:c r="T126" s="18" t="n">
        <x:f>N126-L126</x:f>
        <x:v>0</x:v>
      </x:c>
      <x:c r="U126" s="18" t="n">
        <x:f>R126+S126+T126</x:f>
        <x:v>0</x:v>
      </x:c>
      <x:c r="V126" s="18" t="str">
        <x:f>IF(MOD(C126-Settings!$B$32,Settings!$B$33)&lt;Settings!$B$30,"Up","Down")</x:f>
        <x:v>Up</x:v>
      </x:c>
      <x:c r="W126" s="18" t="n">
        <x:f>IF(OR(E126&gt;Settings!$B$30,Q126&gt;Settings!$B$37),0,1)</x:f>
        <x:v>1</x:v>
      </x:c>
      <x:c r="X126" s="18" t="n">
        <x:f>IF(AND(W126=1,Q126&lt;=Settings!$B$36),1,0)</x:f>
        <x:v>1</x:v>
      </x:c>
    </x:row>
    <x:row r="127">
      <x:c r="A127" t="n">
        <x:f>Arrivals!A127</x:f>
        <x:v>2</x:v>
      </x:c>
      <x:c r="B127" t="n">
        <x:f>Arrivals!B127</x:f>
        <x:v>2</x:v>
      </x:c>
      <x:c r="C127" s="18" t="n">
        <x:f>Arrivals!F127</x:f>
        <x:v>7</x:v>
      </x:c>
      <x:c r="D127" s="18" t="n">
        <x:f>Arrivals!K127</x:f>
        <x:v>300</x:v>
      </x:c>
      <x:c r="E127" s="18" t="n">
        <x:f>D127*8/ACE_Input!S7+ACE_Input!T7</x:f>
        <x:v>24.02</x:v>
      </x:c>
      <x:c r="F127" s="18" t="n">
        <x:f>C127</x:f>
        <x:v>7</x:v>
      </x:c>
      <x:c r="G127" s="18" t="n">
        <x:f>K126</x:f>
        <x:v>26.02</x:v>
      </x:c>
      <x:c r="H127" s="18" t="n">
        <x:f>MAX(F127,G127)</x:f>
        <x:v>26.02</x:v>
      </x:c>
      <x:c r="I127" s="18" t="n">
        <x:f>MOD(H127-Settings!$B$32,Settings!$B$33)</x:f>
        <x:v>26.02</x:v>
      </x:c>
      <x:c r="J127" s="18" t="n">
        <x:f>IF(I127&lt;Settings!$B$30,IF(Settings!$B$30-I127&gt;=E127,H127,H127+(Settings!$B$30-I127)+Settings!$B$31),H127+(Settings!$B$33-I127))</x:f>
        <x:v>26.02</x:v>
      </x:c>
      <x:c r="K127" s="18" t="n">
        <x:f>J127+E127</x:f>
        <x:v>50.04</x:v>
      </x:c>
      <x:c r="L127" s="18" t="n">
        <x:f>K127</x:f>
        <x:v>50.04</x:v>
      </x:c>
      <x:c r="M127" s="18" t="n">
        <x:f>P126</x:f>
        <x:v>29.29675642103986</x:v>
      </x:c>
      <x:c r="N127" s="18" t="n">
        <x:f>MAX(L127,M127)</x:f>
        <x:v>50.04</x:v>
      </x:c>
      <x:c r="O127" s="18" t="n">
        <x:f>Arrivals!I127</x:f>
        <x:v>4.317992401803096</x:v>
      </x:c>
      <x:c r="P127" s="18" t="n">
        <x:f>N127+O127</x:f>
        <x:v>54.357992401803095</x:v>
      </x:c>
      <x:c r="Q127" s="18" t="n">
        <x:f>P127-C127</x:f>
        <x:v>47.357992401803095</x:v>
      </x:c>
      <x:c r="R127" s="18" t="n">
        <x:f>H127-F127</x:f>
        <x:v>19.02</x:v>
      </x:c>
      <x:c r="S127" s="18" t="n">
        <x:f>J127-H127</x:f>
        <x:v>0</x:v>
      </x:c>
      <x:c r="T127" s="18" t="n">
        <x:f>N127-L127</x:f>
        <x:v>0</x:v>
      </x:c>
      <x:c r="U127" s="18" t="n">
        <x:f>R127+S127+T127</x:f>
        <x:v>19.02</x:v>
      </x:c>
      <x:c r="V127" s="18" t="str">
        <x:f>IF(MOD(C127-Settings!$B$32,Settings!$B$33)&lt;Settings!$B$30,"Up","Down")</x:f>
        <x:v>Up</x:v>
      </x:c>
      <x:c r="W127" s="18" t="n">
        <x:f>IF(OR(E127&gt;Settings!$B$30,Q127&gt;Settings!$B$37),0,1)</x:f>
        <x:v>1</x:v>
      </x:c>
      <x:c r="X127" s="18" t="n">
        <x:f>IF(AND(W127=1,Q127&lt;=Settings!$B$36),1,0)</x:f>
        <x:v>1</x:v>
      </x:c>
    </x:row>
    <x:row r="128">
      <x:c r="A128" t="n">
        <x:f>Arrivals!A128</x:f>
        <x:v>2</x:v>
      </x:c>
      <x:c r="B128" t="n">
        <x:f>Arrivals!B128</x:f>
        <x:v>3</x:v>
      </x:c>
      <x:c r="C128" s="18" t="n">
        <x:f>Arrivals!F128</x:f>
        <x:v>32</x:v>
      </x:c>
      <x:c r="D128" s="18" t="n">
        <x:f>Arrivals!K128</x:f>
        <x:v>300</x:v>
      </x:c>
      <x:c r="E128" s="18" t="n">
        <x:f>D128*8/ACE_Input!S8+ACE_Input!T8</x:f>
        <x:v>24.02</x:v>
      </x:c>
      <x:c r="F128" s="18" t="n">
        <x:f>C128</x:f>
        <x:v>32</x:v>
      </x:c>
      <x:c r="G128" s="18" t="n">
        <x:f>K127</x:f>
        <x:v>50.04</x:v>
      </x:c>
      <x:c r="H128" s="18" t="n">
        <x:f>MAX(F128,G128)</x:f>
        <x:v>50.04</x:v>
      </x:c>
      <x:c r="I128" s="18" t="n">
        <x:f>MOD(H128-Settings!$B$32,Settings!$B$33)</x:f>
        <x:v>50.04</x:v>
      </x:c>
      <x:c r="J128" s="18" t="n">
        <x:f>IF(I128&lt;Settings!$B$30,IF(Settings!$B$30-I128&gt;=E128,H128,H128+(Settings!$B$30-I128)+Settings!$B$31),H128+(Settings!$B$33-I128))</x:f>
        <x:v>50.04</x:v>
      </x:c>
      <x:c r="K128" s="18" t="n">
        <x:f>J128+E128</x:f>
        <x:v>74.06</x:v>
      </x:c>
      <x:c r="L128" s="18" t="n">
        <x:f>K128</x:f>
        <x:v>74.06</x:v>
      </x:c>
      <x:c r="M128" s="18" t="n">
        <x:f>P127</x:f>
        <x:v>54.357992401803095</x:v>
      </x:c>
      <x:c r="N128" s="18" t="n">
        <x:f>MAX(L128,M128)</x:f>
        <x:v>74.06</x:v>
      </x:c>
      <x:c r="O128" s="18" t="n">
        <x:f>Arrivals!I128</x:f>
        <x:v>3.2176439324829142</x:v>
      </x:c>
      <x:c r="P128" s="18" t="n">
        <x:f>N128+O128</x:f>
        <x:v>77.27764393248292</x:v>
      </x:c>
      <x:c r="Q128" s="18" t="n">
        <x:f>P128-C128</x:f>
        <x:v>45.27764393248292</x:v>
      </x:c>
      <x:c r="R128" s="18" t="n">
        <x:f>H128-F128</x:f>
        <x:v>18.04</x:v>
      </x:c>
      <x:c r="S128" s="18" t="n">
        <x:f>J128-H128</x:f>
        <x:v>0</x:v>
      </x:c>
      <x:c r="T128" s="18" t="n">
        <x:f>N128-L128</x:f>
        <x:v>0</x:v>
      </x:c>
      <x:c r="U128" s="18" t="n">
        <x:f>R128+S128+T128</x:f>
        <x:v>18.04</x:v>
      </x:c>
      <x:c r="V128" s="18" t="str">
        <x:f>IF(MOD(C128-Settings!$B$32,Settings!$B$33)&lt;Settings!$B$30,"Up","Down")</x:f>
        <x:v>Up</x:v>
      </x:c>
      <x:c r="W128" s="18" t="n">
        <x:f>IF(OR(E128&gt;Settings!$B$30,Q128&gt;Settings!$B$37),0,1)</x:f>
        <x:v>1</x:v>
      </x:c>
      <x:c r="X128" s="18" t="n">
        <x:f>IF(AND(W128=1,Q128&lt;=Settings!$B$36),1,0)</x:f>
        <x:v>1</x:v>
      </x:c>
    </x:row>
    <x:row r="129">
      <x:c r="A129" t="n">
        <x:f>Arrivals!A129</x:f>
        <x:v>2</x:v>
      </x:c>
      <x:c r="B129" t="n">
        <x:f>Arrivals!B129</x:f>
        <x:v>4</x:v>
      </x:c>
      <x:c r="C129" s="18" t="n">
        <x:f>Arrivals!F129</x:f>
        <x:v>37</x:v>
      </x:c>
      <x:c r="D129" s="18" t="n">
        <x:f>Arrivals!K129</x:f>
        <x:v>300</x:v>
      </x:c>
      <x:c r="E129" s="18" t="n">
        <x:f>D129*8/ACE_Input!S9+ACE_Input!T9</x:f>
        <x:v>24.02</x:v>
      </x:c>
      <x:c r="F129" s="18" t="n">
        <x:f>C129</x:f>
        <x:v>37</x:v>
      </x:c>
      <x:c r="G129" s="18" t="n">
        <x:f>K128</x:f>
        <x:v>74.06</x:v>
      </x:c>
      <x:c r="H129" s="18" t="n">
        <x:f>MAX(F129,G129)</x:f>
        <x:v>74.06</x:v>
      </x:c>
      <x:c r="I129" s="18" t="n">
        <x:f>MOD(H129-Settings!$B$32,Settings!$B$33)</x:f>
        <x:v>74.06</x:v>
      </x:c>
      <x:c r="J129" s="18" t="n">
        <x:f>IF(I129&lt;Settings!$B$30,IF(Settings!$B$30-I129&gt;=E129,H129,H129+(Settings!$B$30-I129)+Settings!$B$31),H129+(Settings!$B$33-I129))</x:f>
        <x:v>74.06</x:v>
      </x:c>
      <x:c r="K129" s="18" t="n">
        <x:f>J129+E129</x:f>
        <x:v>98.08</x:v>
      </x:c>
      <x:c r="L129" s="18" t="n">
        <x:f>K129</x:f>
        <x:v>98.08</x:v>
      </x:c>
      <x:c r="M129" s="18" t="n">
        <x:f>P128</x:f>
        <x:v>77.27764393248292</x:v>
      </x:c>
      <x:c r="N129" s="18" t="n">
        <x:f>MAX(L129,M129)</x:f>
        <x:v>98.08</x:v>
      </x:c>
      <x:c r="O129" s="18" t="n">
        <x:f>Arrivals!I129</x:f>
        <x:v>1.822320215954024</x:v>
      </x:c>
      <x:c r="P129" s="18" t="n">
        <x:f>N129+O129</x:f>
        <x:v>99.90232021595402</x:v>
      </x:c>
      <x:c r="Q129" s="18" t="n">
        <x:f>P129-C129</x:f>
        <x:v>62.90232021595402</x:v>
      </x:c>
      <x:c r="R129" s="18" t="n">
        <x:f>H129-F129</x:f>
        <x:v>37.06</x:v>
      </x:c>
      <x:c r="S129" s="18" t="n">
        <x:f>J129-H129</x:f>
        <x:v>0</x:v>
      </x:c>
      <x:c r="T129" s="18" t="n">
        <x:f>N129-L129</x:f>
        <x:v>0</x:v>
      </x:c>
      <x:c r="U129" s="18" t="n">
        <x:f>R129+S129+T129</x:f>
        <x:v>37.06</x:v>
      </x:c>
      <x:c r="V129" s="18" t="str">
        <x:f>IF(MOD(C129-Settings!$B$32,Settings!$B$33)&lt;Settings!$B$30,"Up","Down")</x:f>
        <x:v>Up</x:v>
      </x:c>
      <x:c r="W129" s="18" t="n">
        <x:f>IF(OR(E129&gt;Settings!$B$30,Q129&gt;Settings!$B$37),0,1)</x:f>
        <x:v>1</x:v>
      </x:c>
      <x:c r="X129" s="18" t="n">
        <x:f>IF(AND(W129=1,Q129&lt;=Settings!$B$36),1,0)</x:f>
        <x:v>1</x:v>
      </x:c>
    </x:row>
    <x:row r="130">
      <x:c r="A130" t="n">
        <x:f>Arrivals!A130</x:f>
        <x:v>2</x:v>
      </x:c>
      <x:c r="B130" t="n">
        <x:f>Arrivals!B130</x:f>
        <x:v>5</x:v>
      </x:c>
      <x:c r="C130" s="18" t="n">
        <x:f>Arrivals!F130</x:f>
        <x:v>42</x:v>
      </x:c>
      <x:c r="D130" s="18" t="n">
        <x:f>Arrivals!K130</x:f>
        <x:v>300</x:v>
      </x:c>
      <x:c r="E130" s="18" t="n">
        <x:f>D130*8/ACE_Input!S10+ACE_Input!T10</x:f>
        <x:v>24.02</x:v>
      </x:c>
      <x:c r="F130" s="18" t="n">
        <x:f>C130</x:f>
        <x:v>42</x:v>
      </x:c>
      <x:c r="G130" s="18" t="n">
        <x:f>K129</x:f>
        <x:v>98.08</x:v>
      </x:c>
      <x:c r="H130" s="18" t="n">
        <x:f>MAX(F130,G130)</x:f>
        <x:v>98.08</x:v>
      </x:c>
      <x:c r="I130" s="18" t="n">
        <x:f>MOD(H130-Settings!$B$32,Settings!$B$33)</x:f>
        <x:v>98.08</x:v>
      </x:c>
      <x:c r="J130" s="18" t="n">
        <x:f>IF(I130&lt;Settings!$B$30,IF(Settings!$B$30-I130&gt;=E130,H130,H130+(Settings!$B$30-I130)+Settings!$B$31),H130+(Settings!$B$33-I130))</x:f>
        <x:v>98.08</x:v>
      </x:c>
      <x:c r="K130" s="18" t="n">
        <x:f>J130+E130</x:f>
        <x:v>122.1</x:v>
      </x:c>
      <x:c r="L130" s="18" t="n">
        <x:f>K130</x:f>
        <x:v>122.1</x:v>
      </x:c>
      <x:c r="M130" s="18" t="n">
        <x:f>P129</x:f>
        <x:v>99.90232021595402</x:v>
      </x:c>
      <x:c r="N130" s="18" t="n">
        <x:f>MAX(L130,M130)</x:f>
        <x:v>122.1</x:v>
      </x:c>
      <x:c r="O130" s="18" t="n">
        <x:f>Arrivals!I130</x:f>
        <x:v>0.06623216027371724</x:v>
      </x:c>
      <x:c r="P130" s="18" t="n">
        <x:f>N130+O130</x:f>
        <x:v>122.16623216027371</x:v>
      </x:c>
      <x:c r="Q130" s="18" t="n">
        <x:f>P130-C130</x:f>
        <x:v>80.16623216027371</x:v>
      </x:c>
      <x:c r="R130" s="18" t="n">
        <x:f>H130-F130</x:f>
        <x:v>56.08</x:v>
      </x:c>
      <x:c r="S130" s="18" t="n">
        <x:f>J130-H130</x:f>
        <x:v>0</x:v>
      </x:c>
      <x:c r="T130" s="18" t="n">
        <x:f>N130-L130</x:f>
        <x:v>0</x:v>
      </x:c>
      <x:c r="U130" s="18" t="n">
        <x:f>R130+S130+T130</x:f>
        <x:v>56.08</x:v>
      </x:c>
      <x:c r="V130" s="18" t="str">
        <x:f>IF(MOD(C130-Settings!$B$32,Settings!$B$33)&lt;Settings!$B$30,"Up","Down")</x:f>
        <x:v>Up</x:v>
      </x:c>
      <x:c r="W130" s="18" t="n">
        <x:f>IF(OR(E130&gt;Settings!$B$30,Q130&gt;Settings!$B$37),0,1)</x:f>
        <x:v>1</x:v>
      </x:c>
      <x:c r="X130" s="18" t="n">
        <x:f>IF(AND(W130=1,Q130&lt;=Settings!$B$36),1,0)</x:f>
        <x:v>1</x:v>
      </x:c>
    </x:row>
    <x:row r="131">
      <x:c r="A131" t="n">
        <x:f>Arrivals!A131</x:f>
        <x:v>2</x:v>
      </x:c>
      <x:c r="B131" t="n">
        <x:f>Arrivals!B131</x:f>
        <x:v>6</x:v>
      </x:c>
      <x:c r="C131" s="18" t="n">
        <x:f>Arrivals!F131</x:f>
        <x:v>47</x:v>
      </x:c>
      <x:c r="D131" s="18" t="n">
        <x:f>Arrivals!K131</x:f>
        <x:v>300</x:v>
      </x:c>
      <x:c r="E131" s="18" t="n">
        <x:f>D131*8/ACE_Input!S11+ACE_Input!T11</x:f>
        <x:v>24.02</x:v>
      </x:c>
      <x:c r="F131" s="18" t="n">
        <x:f>C131</x:f>
        <x:v>47</x:v>
      </x:c>
      <x:c r="G131" s="18" t="n">
        <x:f>K130</x:f>
        <x:v>122.1</x:v>
      </x:c>
      <x:c r="H131" s="18" t="n">
        <x:f>MAX(F131,G131)</x:f>
        <x:v>122.1</x:v>
      </x:c>
      <x:c r="I131" s="18" t="n">
        <x:f>MOD(H131-Settings!$B$32,Settings!$B$33)</x:f>
        <x:v>122.1</x:v>
      </x:c>
      <x:c r="J131" s="18" t="n">
        <x:f>IF(I131&lt;Settings!$B$30,IF(Settings!$B$30-I131&gt;=E131,H131,H131+(Settings!$B$30-I131)+Settings!$B$31),H131+(Settings!$B$33-I131))</x:f>
        <x:v>122.1</x:v>
      </x:c>
      <x:c r="K131" s="18" t="n">
        <x:f>J131+E131</x:f>
        <x:v>146.12</x:v>
      </x:c>
      <x:c r="L131" s="18" t="n">
        <x:f>K131</x:f>
        <x:v>146.12</x:v>
      </x:c>
      <x:c r="M131" s="18" t="n">
        <x:f>P130</x:f>
        <x:v>122.16623216027371</x:v>
      </x:c>
      <x:c r="N131" s="18" t="n">
        <x:f>MAX(L131,M131)</x:f>
        <x:v>146.12</x:v>
      </x:c>
      <x:c r="O131" s="18" t="n">
        <x:f>Arrivals!I131</x:f>
        <x:v>32.02725815193678</x:v>
      </x:c>
      <x:c r="P131" s="18" t="n">
        <x:f>N131+O131</x:f>
        <x:v>178.1472581519368</x:v>
      </x:c>
      <x:c r="Q131" s="18" t="n">
        <x:f>P131-C131</x:f>
        <x:v>131.1472581519368</x:v>
      </x:c>
      <x:c r="R131" s="18" t="n">
        <x:f>H131-F131</x:f>
        <x:v>75.1</x:v>
      </x:c>
      <x:c r="S131" s="18" t="n">
        <x:f>J131-H131</x:f>
        <x:v>0</x:v>
      </x:c>
      <x:c r="T131" s="18" t="n">
        <x:f>N131-L131</x:f>
        <x:v>0</x:v>
      </x:c>
      <x:c r="U131" s="18" t="n">
        <x:f>R131+S131+T131</x:f>
        <x:v>75.1</x:v>
      </x:c>
      <x:c r="V131" s="18" t="str">
        <x:f>IF(MOD(C131-Settings!$B$32,Settings!$B$33)&lt;Settings!$B$30,"Up","Down")</x:f>
        <x:v>Up</x:v>
      </x:c>
      <x:c r="W131" s="18" t="n">
        <x:f>IF(OR(E131&gt;Settings!$B$30,Q131&gt;Settings!$B$37),0,1)</x:f>
        <x:v>1</x:v>
      </x:c>
      <x:c r="X131" s="18" t="n">
        <x:f>IF(AND(W131=1,Q131&lt;=Settings!$B$36),1,0)</x:f>
        <x:v>0</x:v>
      </x:c>
    </x:row>
    <x:row r="132">
      <x:c r="A132" t="n">
        <x:f>Arrivals!A132</x:f>
        <x:v>2</x:v>
      </x:c>
      <x:c r="B132" t="n">
        <x:f>Arrivals!B132</x:f>
        <x:v>7</x:v>
      </x:c>
      <x:c r="C132" s="18" t="n">
        <x:f>Arrivals!F132</x:f>
        <x:v>52</x:v>
      </x:c>
      <x:c r="D132" s="18" t="n">
        <x:f>Arrivals!K132</x:f>
        <x:v>300</x:v>
      </x:c>
      <x:c r="E132" s="18" t="n">
        <x:f>D132*8/ACE_Input!S12+ACE_Input!T12</x:f>
        <x:v>24.02</x:v>
      </x:c>
      <x:c r="F132" s="18" t="n">
        <x:f>C132</x:f>
        <x:v>52</x:v>
      </x:c>
      <x:c r="G132" s="18" t="n">
        <x:f>K131</x:f>
        <x:v>146.12</x:v>
      </x:c>
      <x:c r="H132" s="18" t="n">
        <x:f>MAX(F132,G132)</x:f>
        <x:v>146.12</x:v>
      </x:c>
      <x:c r="I132" s="18" t="n">
        <x:f>MOD(H132-Settings!$B$32,Settings!$B$33)</x:f>
        <x:v>146.12</x:v>
      </x:c>
      <x:c r="J132" s="18" t="n">
        <x:f>IF(I132&lt;Settings!$B$30,IF(Settings!$B$30-I132&gt;=E132,H132,H132+(Settings!$B$30-I132)+Settings!$B$31),H132+(Settings!$B$33-I132))</x:f>
        <x:v>146.12</x:v>
      </x:c>
      <x:c r="K132" s="18" t="n">
        <x:f>J132+E132</x:f>
        <x:v>170.14000000000001</x:v>
      </x:c>
      <x:c r="L132" s="18" t="n">
        <x:f>K132</x:f>
        <x:v>170.14000000000001</x:v>
      </x:c>
      <x:c r="M132" s="18" t="n">
        <x:f>P131</x:f>
        <x:v>178.1472581519368</x:v>
      </x:c>
      <x:c r="N132" s="18" t="n">
        <x:f>MAX(L132,M132)</x:f>
        <x:v>178.1472581519368</x:v>
      </x:c>
      <x:c r="O132" s="18" t="n">
        <x:f>Arrivals!I132</x:f>
        <x:v>2.0444372155102224</x:v>
      </x:c>
      <x:c r="P132" s="18" t="n">
        <x:f>N132+O132</x:f>
        <x:v>180.191695367447</x:v>
      </x:c>
      <x:c r="Q132" s="18" t="n">
        <x:f>P132-C132</x:f>
        <x:v>128.191695367447</x:v>
      </x:c>
      <x:c r="R132" s="18" t="n">
        <x:f>H132-F132</x:f>
        <x:v>94.12</x:v>
      </x:c>
      <x:c r="S132" s="18" t="n">
        <x:f>J132-H132</x:f>
        <x:v>0</x:v>
      </x:c>
      <x:c r="T132" s="18" t="n">
        <x:f>N132-L132</x:f>
        <x:v>8.007258151936782</x:v>
      </x:c>
      <x:c r="U132" s="18" t="n">
        <x:f>R132+S132+T132</x:f>
        <x:v>102.12725815193679</x:v>
      </x:c>
      <x:c r="V132" s="18" t="str">
        <x:f>IF(MOD(C132-Settings!$B$32,Settings!$B$33)&lt;Settings!$B$30,"Up","Down")</x:f>
        <x:v>Up</x:v>
      </x:c>
      <x:c r="W132" s="18" t="n">
        <x:f>IF(OR(E132&gt;Settings!$B$30,Q132&gt;Settings!$B$37),0,1)</x:f>
        <x:v>1</x:v>
      </x:c>
      <x:c r="X132" s="18" t="n">
        <x:f>IF(AND(W132=1,Q132&lt;=Settings!$B$36),1,0)</x:f>
        <x:v>0</x:v>
      </x:c>
    </x:row>
    <x:row r="133">
      <x:c r="A133" t="n">
        <x:f>Arrivals!A133</x:f>
        <x:v>2</x:v>
      </x:c>
      <x:c r="B133" t="n">
        <x:f>Arrivals!B133</x:f>
        <x:v>8</x:v>
      </x:c>
      <x:c r="C133" s="18" t="n">
        <x:f>Arrivals!F133</x:f>
        <x:v>57</x:v>
      </x:c>
      <x:c r="D133" s="18" t="n">
        <x:f>Arrivals!K133</x:f>
        <x:v>300</x:v>
      </x:c>
      <x:c r="E133" s="18" t="n">
        <x:f>D133*8/ACE_Input!S13+ACE_Input!T13</x:f>
        <x:v>24.02</x:v>
      </x:c>
      <x:c r="F133" s="18" t="n">
        <x:f>C133</x:f>
        <x:v>57</x:v>
      </x:c>
      <x:c r="G133" s="18" t="n">
        <x:f>K132</x:f>
        <x:v>170.14000000000001</x:v>
      </x:c>
      <x:c r="H133" s="18" t="n">
        <x:f>MAX(F133,G133)</x:f>
        <x:v>170.14000000000001</x:v>
      </x:c>
      <x:c r="I133" s="18" t="n">
        <x:f>MOD(H133-Settings!$B$32,Settings!$B$33)</x:f>
        <x:v>170.14000000000001</x:v>
      </x:c>
      <x:c r="J133" s="18" t="n">
        <x:f>IF(I133&lt;Settings!$B$30,IF(Settings!$B$30-I133&gt;=E133,H133,H133+(Settings!$B$30-I133)+Settings!$B$31),H133+(Settings!$B$33-I133))</x:f>
        <x:v>170.14000000000001</x:v>
      </x:c>
      <x:c r="K133" s="18" t="n">
        <x:f>J133+E133</x:f>
        <x:v>194.16000000000003</x:v>
      </x:c>
      <x:c r="L133" s="18" t="n">
        <x:f>K133</x:f>
        <x:v>194.16000000000003</x:v>
      </x:c>
      <x:c r="M133" s="18" t="n">
        <x:f>P132</x:f>
        <x:v>180.191695367447</x:v>
      </x:c>
      <x:c r="N133" s="18" t="n">
        <x:f>MAX(L133,M133)</x:f>
        <x:v>194.16000000000003</x:v>
      </x:c>
      <x:c r="O133" s="18" t="n">
        <x:f>Arrivals!I133</x:f>
        <x:v>4.318548949089581</x:v>
      </x:c>
      <x:c r="P133" s="18" t="n">
        <x:f>N133+O133</x:f>
        <x:v>198.4785489490896</x:v>
      </x:c>
      <x:c r="Q133" s="18" t="n">
        <x:f>P133-C133</x:f>
        <x:v>141.4785489490896</x:v>
      </x:c>
      <x:c r="R133" s="18" t="n">
        <x:f>H133-F133</x:f>
        <x:v>113.14000000000001</x:v>
      </x:c>
      <x:c r="S133" s="18" t="n">
        <x:f>J133-H133</x:f>
        <x:v>0</x:v>
      </x:c>
      <x:c r="T133" s="18" t="n">
        <x:f>N133-L133</x:f>
        <x:v>0</x:v>
      </x:c>
      <x:c r="U133" s="18" t="n">
        <x:f>R133+S133+T133</x:f>
        <x:v>113.14000000000001</x:v>
      </x:c>
      <x:c r="V133" s="18" t="str">
        <x:f>IF(MOD(C133-Settings!$B$32,Settings!$B$33)&lt;Settings!$B$30,"Up","Down")</x:f>
        <x:v>Up</x:v>
      </x:c>
      <x:c r="W133" s="18" t="n">
        <x:f>IF(OR(E133&gt;Settings!$B$30,Q133&gt;Settings!$B$37),0,1)</x:f>
        <x:v>1</x:v>
      </x:c>
      <x:c r="X133" s="18" t="n">
        <x:f>IF(AND(W133=1,Q133&lt;=Settings!$B$36),1,0)</x:f>
        <x:v>0</x:v>
      </x:c>
    </x:row>
    <x:row r="134">
      <x:c r="A134" t="n">
        <x:f>Arrivals!A134</x:f>
        <x:v>2</x:v>
      </x:c>
      <x:c r="B134" t="n">
        <x:f>Arrivals!B134</x:f>
        <x:v>9</x:v>
      </x:c>
      <x:c r="C134" s="18" t="n">
        <x:f>Arrivals!F134</x:f>
        <x:v>172</x:v>
      </x:c>
      <x:c r="D134" s="18" t="n">
        <x:f>Arrivals!K134</x:f>
        <x:v>300</x:v>
      </x:c>
      <x:c r="E134" s="18" t="n">
        <x:f>D134*8/ACE_Input!S14+ACE_Input!T14</x:f>
        <x:v>24.02</x:v>
      </x:c>
      <x:c r="F134" s="18" t="n">
        <x:f>C134</x:f>
        <x:v>172</x:v>
      </x:c>
      <x:c r="G134" s="18" t="n">
        <x:f>K133</x:f>
        <x:v>194.16000000000003</x:v>
      </x:c>
      <x:c r="H134" s="18" t="n">
        <x:f>MAX(F134,G134)</x:f>
        <x:v>194.16000000000003</x:v>
      </x:c>
      <x:c r="I134" s="18" t="n">
        <x:f>MOD(H134-Settings!$B$32,Settings!$B$33)</x:f>
        <x:v>194.16000000000003</x:v>
      </x:c>
      <x:c r="J134" s="18" t="n">
        <x:f>IF(I134&lt;Settings!$B$30,IF(Settings!$B$30-I134&gt;=E134,H134,H134+(Settings!$B$30-I134)+Settings!$B$31),H134+(Settings!$B$33-I134))</x:f>
        <x:v>194.16000000000003</x:v>
      </x:c>
      <x:c r="K134" s="18" t="n">
        <x:f>J134+E134</x:f>
        <x:v>218.18000000000004</x:v>
      </x:c>
      <x:c r="L134" s="18" t="n">
        <x:f>K134</x:f>
        <x:v>218.18000000000004</x:v>
      </x:c>
      <x:c r="M134" s="18" t="n">
        <x:f>P133</x:f>
        <x:v>198.4785489490896</x:v>
      </x:c>
      <x:c r="N134" s="18" t="n">
        <x:f>MAX(L134,M134)</x:f>
        <x:v>218.18000000000004</x:v>
      </x:c>
      <x:c r="O134" s="18" t="n">
        <x:f>Arrivals!I134</x:f>
        <x:v>1.7054898637118387</x:v>
      </x:c>
      <x:c r="P134" s="18" t="n">
        <x:f>N134+O134</x:f>
        <x:v>219.88548986371188</x:v>
      </x:c>
      <x:c r="Q134" s="18" t="n">
        <x:f>P134-C134</x:f>
        <x:v>47.88548986371188</x:v>
      </x:c>
      <x:c r="R134" s="18" t="n">
        <x:f>H134-F134</x:f>
        <x:v>22.160000000000025</x:v>
      </x:c>
      <x:c r="S134" s="18" t="n">
        <x:f>J134-H134</x:f>
        <x:v>0</x:v>
      </x:c>
      <x:c r="T134" s="18" t="n">
        <x:f>N134-L134</x:f>
        <x:v>0</x:v>
      </x:c>
      <x:c r="U134" s="18" t="n">
        <x:f>R134+S134+T134</x:f>
        <x:v>22.160000000000025</x:v>
      </x:c>
      <x:c r="V134" s="18" t="str">
        <x:f>IF(MOD(C134-Settings!$B$32,Settings!$B$33)&lt;Settings!$B$30,"Up","Down")</x:f>
        <x:v>Up</x:v>
      </x:c>
      <x:c r="W134" s="18" t="n">
        <x:f>IF(OR(E134&gt;Settings!$B$30,Q134&gt;Settings!$B$37),0,1)</x:f>
        <x:v>1</x:v>
      </x:c>
      <x:c r="X134" s="18" t="n">
        <x:f>IF(AND(W134=1,Q134&lt;=Settings!$B$36),1,0)</x:f>
        <x:v>1</x:v>
      </x:c>
    </x:row>
    <x:row r="135">
      <x:c r="A135" t="n">
        <x:f>Arrivals!A135</x:f>
        <x:v>2</x:v>
      </x:c>
      <x:c r="B135" t="n">
        <x:f>Arrivals!B135</x:f>
        <x:v>10</x:v>
      </x:c>
      <x:c r="C135" s="18" t="n">
        <x:f>Arrivals!F135</x:f>
        <x:v>177</x:v>
      </x:c>
      <x:c r="D135" s="18" t="n">
        <x:f>Arrivals!K135</x:f>
        <x:v>300</x:v>
      </x:c>
      <x:c r="E135" s="18" t="n">
        <x:f>D135*8/ACE_Input!S15+ACE_Input!T15</x:f>
        <x:v>24.02</x:v>
      </x:c>
      <x:c r="F135" s="18" t="n">
        <x:f>C135</x:f>
        <x:v>177</x:v>
      </x:c>
      <x:c r="G135" s="18" t="n">
        <x:f>K134</x:f>
        <x:v>218.18000000000004</x:v>
      </x:c>
      <x:c r="H135" s="18" t="n">
        <x:f>MAX(F135,G135)</x:f>
        <x:v>218.18000000000004</x:v>
      </x:c>
      <x:c r="I135" s="18" t="n">
        <x:f>MOD(H135-Settings!$B$32,Settings!$B$33)</x:f>
        <x:v>218.18000000000004</x:v>
      </x:c>
      <x:c r="J135" s="18" t="n">
        <x:f>IF(I135&lt;Settings!$B$30,IF(Settings!$B$30-I135&gt;=E135,H135,H135+(Settings!$B$30-I135)+Settings!$B$31),H135+(Settings!$B$33-I135))</x:f>
        <x:v>218.18000000000004</x:v>
      </x:c>
      <x:c r="K135" s="18" t="n">
        <x:f>J135+E135</x:f>
        <x:v>242.20000000000005</x:v>
      </x:c>
      <x:c r="L135" s="18" t="n">
        <x:f>K135</x:f>
        <x:v>242.20000000000005</x:v>
      </x:c>
      <x:c r="M135" s="18" t="n">
        <x:f>P134</x:f>
        <x:v>219.88548986371188</x:v>
      </x:c>
      <x:c r="N135" s="18" t="n">
        <x:f>MAX(L135,M135)</x:f>
        <x:v>242.20000000000005</x:v>
      </x:c>
      <x:c r="O135" s="18" t="n">
        <x:f>Arrivals!I135</x:f>
        <x:v>0.7041225844369424</x:v>
      </x:c>
      <x:c r="P135" s="18" t="n">
        <x:f>N135+O135</x:f>
        <x:v>242.90412258443698</x:v>
      </x:c>
      <x:c r="Q135" s="18" t="n">
        <x:f>P135-C135</x:f>
        <x:v>65.90412258443698</x:v>
      </x:c>
      <x:c r="R135" s="18" t="n">
        <x:f>H135-F135</x:f>
        <x:v>41.180000000000035</x:v>
      </x:c>
      <x:c r="S135" s="18" t="n">
        <x:f>J135-H135</x:f>
        <x:v>0</x:v>
      </x:c>
      <x:c r="T135" s="18" t="n">
        <x:f>N135-L135</x:f>
        <x:v>0</x:v>
      </x:c>
      <x:c r="U135" s="18" t="n">
        <x:f>R135+S135+T135</x:f>
        <x:v>41.180000000000035</x:v>
      </x:c>
      <x:c r="V135" s="18" t="str">
        <x:f>IF(MOD(C135-Settings!$B$32,Settings!$B$33)&lt;Settings!$B$30,"Up","Down")</x:f>
        <x:v>Up</x:v>
      </x:c>
      <x:c r="W135" s="18" t="n">
        <x:f>IF(OR(E135&gt;Settings!$B$30,Q135&gt;Settings!$B$37),0,1)</x:f>
        <x:v>1</x:v>
      </x:c>
      <x:c r="X135" s="18" t="n">
        <x:f>IF(AND(W135=1,Q135&lt;=Settings!$B$36),1,0)</x:f>
        <x:v>1</x:v>
      </x:c>
    </x:row>
    <x:row r="136">
      <x:c r="A136" t="n">
        <x:f>Arrivals!A136</x:f>
        <x:v>2</x:v>
      </x:c>
      <x:c r="B136" t="n">
        <x:f>Arrivals!B136</x:f>
        <x:v>11</x:v>
      </x:c>
      <x:c r="C136" s="18" t="n">
        <x:f>Arrivals!F136</x:f>
        <x:v>182</x:v>
      </x:c>
      <x:c r="D136" s="18" t="n">
        <x:f>Arrivals!K136</x:f>
        <x:v>300</x:v>
      </x:c>
      <x:c r="E136" s="18" t="n">
        <x:f>D136*8/ACE_Input!S16+ACE_Input!T16</x:f>
        <x:v>24.02</x:v>
      </x:c>
      <x:c r="F136" s="18" t="n">
        <x:f>C136</x:f>
        <x:v>182</x:v>
      </x:c>
      <x:c r="G136" s="18" t="n">
        <x:f>K135</x:f>
        <x:v>242.20000000000005</x:v>
      </x:c>
      <x:c r="H136" s="18" t="n">
        <x:f>MAX(F136,G136)</x:f>
        <x:v>242.20000000000005</x:v>
      </x:c>
      <x:c r="I136" s="18" t="n">
        <x:f>MOD(H136-Settings!$B$32,Settings!$B$33)</x:f>
        <x:v>242.20000000000005</x:v>
      </x:c>
      <x:c r="J136" s="18" t="n">
        <x:f>IF(I136&lt;Settings!$B$30,IF(Settings!$B$30-I136&gt;=E136,H136,H136+(Settings!$B$30-I136)+Settings!$B$31),H136+(Settings!$B$33-I136))</x:f>
        <x:v>242.20000000000005</x:v>
      </x:c>
      <x:c r="K136" s="18" t="n">
        <x:f>J136+E136</x:f>
        <x:v>266.22</x:v>
      </x:c>
      <x:c r="L136" s="18" t="n">
        <x:f>K136</x:f>
        <x:v>266.22</x:v>
      </x:c>
      <x:c r="M136" s="18" t="n">
        <x:f>P135</x:f>
        <x:v>242.90412258443698</x:v>
      </x:c>
      <x:c r="N136" s="18" t="n">
        <x:f>MAX(L136,M136)</x:f>
        <x:v>266.22</x:v>
      </x:c>
      <x:c r="O136" s="18" t="n">
        <x:f>Arrivals!I136</x:f>
        <x:v>6.04731593666211</x:v>
      </x:c>
      <x:c r="P136" s="18" t="n">
        <x:f>N136+O136</x:f>
        <x:v>272.26731593666216</x:v>
      </x:c>
      <x:c r="Q136" s="18" t="n">
        <x:f>P136-C136</x:f>
        <x:v>90.26731593666216</x:v>
      </x:c>
      <x:c r="R136" s="18" t="n">
        <x:f>H136-F136</x:f>
        <x:v>60.200000000000045</x:v>
      </x:c>
      <x:c r="S136" s="18" t="n">
        <x:f>J136-H136</x:f>
        <x:v>0</x:v>
      </x:c>
      <x:c r="T136" s="18" t="n">
        <x:f>N136-L136</x:f>
        <x:v>0</x:v>
      </x:c>
      <x:c r="U136" s="18" t="n">
        <x:f>R136+S136+T136</x:f>
        <x:v>60.200000000000045</x:v>
      </x:c>
      <x:c r="V136" s="18" t="str">
        <x:f>IF(MOD(C136-Settings!$B$32,Settings!$B$33)&lt;Settings!$B$30,"Up","Down")</x:f>
        <x:v>Up</x:v>
      </x:c>
      <x:c r="W136" s="18" t="n">
        <x:f>IF(OR(E136&gt;Settings!$B$30,Q136&gt;Settings!$B$37),0,1)</x:f>
        <x:v>1</x:v>
      </x:c>
      <x:c r="X136" s="18" t="n">
        <x:f>IF(AND(W136=1,Q136&lt;=Settings!$B$36),1,0)</x:f>
        <x:v>1</x:v>
      </x:c>
    </x:row>
    <x:row r="137">
      <x:c r="A137" t="n">
        <x:f>Arrivals!A137</x:f>
        <x:v>2</x:v>
      </x:c>
      <x:c r="B137" t="n">
        <x:f>Arrivals!B137</x:f>
        <x:v>12</x:v>
      </x:c>
      <x:c r="C137" s="18" t="n">
        <x:f>Arrivals!F137</x:f>
        <x:v>187</x:v>
      </x:c>
      <x:c r="D137" s="18" t="n">
        <x:f>Arrivals!K137</x:f>
        <x:v>300</x:v>
      </x:c>
      <x:c r="E137" s="18" t="n">
        <x:f>D137*8/ACE_Input!S17+ACE_Input!T17</x:f>
        <x:v>24.02</x:v>
      </x:c>
      <x:c r="F137" s="18" t="n">
        <x:f>C137</x:f>
        <x:v>187</x:v>
      </x:c>
      <x:c r="G137" s="18" t="n">
        <x:f>K136</x:f>
        <x:v>266.22</x:v>
      </x:c>
      <x:c r="H137" s="18" t="n">
        <x:f>MAX(F137,G137)</x:f>
        <x:v>266.22</x:v>
      </x:c>
      <x:c r="I137" s="18" t="n">
        <x:f>MOD(H137-Settings!$B$32,Settings!$B$33)</x:f>
        <x:v>266.22</x:v>
      </x:c>
      <x:c r="J137" s="18" t="n">
        <x:f>IF(I137&lt;Settings!$B$30,IF(Settings!$B$30-I137&gt;=E137,H137,H137+(Settings!$B$30-I137)+Settings!$B$31),H137+(Settings!$B$33-I137))</x:f>
        <x:v>266.22</x:v>
      </x:c>
      <x:c r="K137" s="18" t="n">
        <x:f>J137+E137</x:f>
        <x:v>290.24</x:v>
      </x:c>
      <x:c r="L137" s="18" t="n">
        <x:f>K137</x:f>
        <x:v>290.24</x:v>
      </x:c>
      <x:c r="M137" s="18" t="n">
        <x:f>P136</x:f>
        <x:v>272.26731593666216</x:v>
      </x:c>
      <x:c r="N137" s="18" t="n">
        <x:f>MAX(L137,M137)</x:f>
        <x:v>290.24</x:v>
      </x:c>
      <x:c r="O137" s="18" t="n">
        <x:f>Arrivals!I137</x:f>
        <x:v>12.023838438140757</x:v>
      </x:c>
      <x:c r="P137" s="18" t="n">
        <x:f>N137+O137</x:f>
        <x:v>302.26383843814074</x:v>
      </x:c>
      <x:c r="Q137" s="18" t="n">
        <x:f>P137-C137</x:f>
        <x:v>115.26383843814074</x:v>
      </x:c>
      <x:c r="R137" s="18" t="n">
        <x:f>H137-F137</x:f>
        <x:v>79.22000000000003</x:v>
      </x:c>
      <x:c r="S137" s="18" t="n">
        <x:f>J137-H137</x:f>
        <x:v>0</x:v>
      </x:c>
      <x:c r="T137" s="18" t="n">
        <x:f>N137-L137</x:f>
        <x:v>0</x:v>
      </x:c>
      <x:c r="U137" s="18" t="n">
        <x:f>R137+S137+T137</x:f>
        <x:v>79.22000000000003</x:v>
      </x:c>
      <x:c r="V137" s="18" t="str">
        <x:f>IF(MOD(C137-Settings!$B$32,Settings!$B$33)&lt;Settings!$B$30,"Up","Down")</x:f>
        <x:v>Up</x:v>
      </x:c>
      <x:c r="W137" s="18" t="n">
        <x:f>IF(OR(E137&gt;Settings!$B$30,Q137&gt;Settings!$B$37),0,1)</x:f>
        <x:v>1</x:v>
      </x:c>
      <x:c r="X137" s="18" t="n">
        <x:f>IF(AND(W137=1,Q137&lt;=Settings!$B$36),1,0)</x:f>
        <x:v>1</x:v>
      </x:c>
    </x:row>
    <x:row r="138">
      <x:c r="A138" t="n">
        <x:f>Arrivals!A138</x:f>
        <x:v>2</x:v>
      </x:c>
      <x:c r="B138" t="n">
        <x:f>Arrivals!B138</x:f>
        <x:v>13</x:v>
      </x:c>
      <x:c r="C138" s="18" t="n">
        <x:f>Arrivals!F138</x:f>
        <x:v>192</x:v>
      </x:c>
      <x:c r="D138" s="18" t="n">
        <x:f>Arrivals!K138</x:f>
        <x:v>300</x:v>
      </x:c>
      <x:c r="E138" s="18" t="n">
        <x:f>D138*8/ACE_Input!S18+ACE_Input!T18</x:f>
        <x:v>24.02</x:v>
      </x:c>
      <x:c r="F138" s="18" t="n">
        <x:f>C138</x:f>
        <x:v>192</x:v>
      </x:c>
      <x:c r="G138" s="18" t="n">
        <x:f>K137</x:f>
        <x:v>290.24</x:v>
      </x:c>
      <x:c r="H138" s="18" t="n">
        <x:f>MAX(F138,G138)</x:f>
        <x:v>290.24</x:v>
      </x:c>
      <x:c r="I138" s="18" t="n">
        <x:f>MOD(H138-Settings!$B$32,Settings!$B$33)</x:f>
        <x:v>290.24</x:v>
      </x:c>
      <x:c r="J138" s="18" t="n">
        <x:f>IF(I138&lt;Settings!$B$30,IF(Settings!$B$30-I138&gt;=E138,H138,H138+(Settings!$B$30-I138)+Settings!$B$31),H138+(Settings!$B$33-I138))</x:f>
        <x:v>290.24</x:v>
      </x:c>
      <x:c r="K138" s="18" t="n">
        <x:f>J138+E138</x:f>
        <x:v>314.26</x:v>
      </x:c>
      <x:c r="L138" s="18" t="n">
        <x:f>K138</x:f>
        <x:v>314.26</x:v>
      </x:c>
      <x:c r="M138" s="18" t="n">
        <x:f>P137</x:f>
        <x:v>302.26383843814074</x:v>
      </x:c>
      <x:c r="N138" s="18" t="n">
        <x:f>MAX(L138,M138)</x:f>
        <x:v>314.26</x:v>
      </x:c>
      <x:c r="O138" s="18" t="n">
        <x:f>Arrivals!I138</x:f>
        <x:v>0.8962839523079893</x:v>
      </x:c>
      <x:c r="P138" s="18" t="n">
        <x:f>N138+O138</x:f>
        <x:v>315.156283952308</x:v>
      </x:c>
      <x:c r="Q138" s="18" t="n">
        <x:f>P138-C138</x:f>
        <x:v>123.156283952308</x:v>
      </x:c>
      <x:c r="R138" s="18" t="n">
        <x:f>H138-F138</x:f>
        <x:v>98.24000000000001</x:v>
      </x:c>
      <x:c r="S138" s="18" t="n">
        <x:f>J138-H138</x:f>
        <x:v>0</x:v>
      </x:c>
      <x:c r="T138" s="18" t="n">
        <x:f>N138-L138</x:f>
        <x:v>0</x:v>
      </x:c>
      <x:c r="U138" s="18" t="n">
        <x:f>R138+S138+T138</x:f>
        <x:v>98.24000000000001</x:v>
      </x:c>
      <x:c r="V138" s="18" t="str">
        <x:f>IF(MOD(C138-Settings!$B$32,Settings!$B$33)&lt;Settings!$B$30,"Up","Down")</x:f>
        <x:v>Up</x:v>
      </x:c>
      <x:c r="W138" s="18" t="n">
        <x:f>IF(OR(E138&gt;Settings!$B$30,Q138&gt;Settings!$B$37),0,1)</x:f>
        <x:v>1</x:v>
      </x:c>
      <x:c r="X138" s="18" t="n">
        <x:f>IF(AND(W138=1,Q138&lt;=Settings!$B$36),1,0)</x:f>
        <x:v>0</x:v>
      </x:c>
    </x:row>
    <x:row r="139">
      <x:c r="A139" t="n">
        <x:f>Arrivals!A139</x:f>
        <x:v>2</x:v>
      </x:c>
      <x:c r="B139" t="n">
        <x:f>Arrivals!B139</x:f>
        <x:v>14</x:v>
      </x:c>
      <x:c r="C139" s="18" t="n">
        <x:f>Arrivals!F139</x:f>
        <x:v>197</x:v>
      </x:c>
      <x:c r="D139" s="18" t="n">
        <x:f>Arrivals!K139</x:f>
        <x:v>300</x:v>
      </x:c>
      <x:c r="E139" s="18" t="n">
        <x:f>D139*8/ACE_Input!S19+ACE_Input!T19</x:f>
        <x:v>24.02</x:v>
      </x:c>
      <x:c r="F139" s="18" t="n">
        <x:f>C139</x:f>
        <x:v>197</x:v>
      </x:c>
      <x:c r="G139" s="18" t="n">
        <x:f>K138</x:f>
        <x:v>314.26</x:v>
      </x:c>
      <x:c r="H139" s="18" t="n">
        <x:f>MAX(F139,G139)</x:f>
        <x:v>314.26</x:v>
      </x:c>
      <x:c r="I139" s="18" t="n">
        <x:f>MOD(H139-Settings!$B$32,Settings!$B$33)</x:f>
        <x:v>314.26</x:v>
      </x:c>
      <x:c r="J139" s="18" t="n">
        <x:f>IF(I139&lt;Settings!$B$30,IF(Settings!$B$30-I139&gt;=E139,H139,H139+(Settings!$B$30-I139)+Settings!$B$31),H139+(Settings!$B$33-I139))</x:f>
        <x:v>314.26</x:v>
      </x:c>
      <x:c r="K139" s="18" t="n">
        <x:f>J139+E139</x:f>
        <x:v>338.28</x:v>
      </x:c>
      <x:c r="L139" s="18" t="n">
        <x:f>K139</x:f>
        <x:v>338.28</x:v>
      </x:c>
      <x:c r="M139" s="18" t="n">
        <x:f>P138</x:f>
        <x:v>315.156283952308</x:v>
      </x:c>
      <x:c r="N139" s="18" t="n">
        <x:f>MAX(L139,M139)</x:f>
        <x:v>338.28</x:v>
      </x:c>
      <x:c r="O139" s="18" t="n">
        <x:f>Arrivals!I139</x:f>
        <x:v>7.985198060677638</x:v>
      </x:c>
      <x:c r="P139" s="18" t="n">
        <x:f>N139+O139</x:f>
        <x:v>346.2651980606776</x:v>
      </x:c>
      <x:c r="Q139" s="18" t="n">
        <x:f>P139-C139</x:f>
        <x:v>149.26519806067762</x:v>
      </x:c>
      <x:c r="R139" s="18" t="n">
        <x:f>H139-F139</x:f>
        <x:v>117.25999999999999</x:v>
      </x:c>
      <x:c r="S139" s="18" t="n">
        <x:f>J139-H139</x:f>
        <x:v>0</x:v>
      </x:c>
      <x:c r="T139" s="18" t="n">
        <x:f>N139-L139</x:f>
        <x:v>0</x:v>
      </x:c>
      <x:c r="U139" s="18" t="n">
        <x:f>R139+S139+T139</x:f>
        <x:v>117.25999999999999</x:v>
      </x:c>
      <x:c r="V139" s="18" t="str">
        <x:f>IF(MOD(C139-Settings!$B$32,Settings!$B$33)&lt;Settings!$B$30,"Up","Down")</x:f>
        <x:v>Up</x:v>
      </x:c>
      <x:c r="W139" s="18" t="n">
        <x:f>IF(OR(E139&gt;Settings!$B$30,Q139&gt;Settings!$B$37),0,1)</x:f>
        <x:v>1</x:v>
      </x:c>
      <x:c r="X139" s="18" t="n">
        <x:f>IF(AND(W139=1,Q139&lt;=Settings!$B$36),1,0)</x:f>
        <x:v>0</x:v>
      </x:c>
    </x:row>
    <x:row r="140">
      <x:c r="A140" t="n">
        <x:f>Arrivals!A140</x:f>
        <x:v>2</x:v>
      </x:c>
      <x:c r="B140" t="n">
        <x:f>Arrivals!B140</x:f>
        <x:v>15</x:v>
      </x:c>
      <x:c r="C140" s="18" t="n">
        <x:f>Arrivals!F140</x:f>
        <x:v>202</x:v>
      </x:c>
      <x:c r="D140" s="18" t="n">
        <x:f>Arrivals!K140</x:f>
        <x:v>300</x:v>
      </x:c>
      <x:c r="E140" s="18" t="n">
        <x:f>D140*8/ACE_Input!S20+ACE_Input!T20</x:f>
        <x:v>24.02</x:v>
      </x:c>
      <x:c r="F140" s="18" t="n">
        <x:f>C140</x:f>
        <x:v>202</x:v>
      </x:c>
      <x:c r="G140" s="18" t="n">
        <x:f>K139</x:f>
        <x:v>338.28</x:v>
      </x:c>
      <x:c r="H140" s="18" t="n">
        <x:f>MAX(F140,G140)</x:f>
        <x:v>338.28</x:v>
      </x:c>
      <x:c r="I140" s="18" t="n">
        <x:f>MOD(H140-Settings!$B$32,Settings!$B$33)</x:f>
        <x:v>338.28</x:v>
      </x:c>
      <x:c r="J140" s="18" t="n">
        <x:f>IF(I140&lt;Settings!$B$30,IF(Settings!$B$30-I140&gt;=E140,H140,H140+(Settings!$B$30-I140)+Settings!$B$31),H140+(Settings!$B$33-I140))</x:f>
        <x:v>338.28</x:v>
      </x:c>
      <x:c r="K140" s="18" t="n">
        <x:f>J140+E140</x:f>
        <x:v>362.29999999999995</x:v>
      </x:c>
      <x:c r="L140" s="18" t="n">
        <x:f>K140</x:f>
        <x:v>362.29999999999995</x:v>
      </x:c>
      <x:c r="M140" s="18" t="n">
        <x:f>P139</x:f>
        <x:v>346.2651980606776</x:v>
      </x:c>
      <x:c r="N140" s="18" t="n">
        <x:f>MAX(L140,M140)</x:f>
        <x:v>362.29999999999995</x:v>
      </x:c>
      <x:c r="O140" s="18" t="n">
        <x:f>Arrivals!I140</x:f>
        <x:v>17.44972977782049</x:v>
      </x:c>
      <x:c r="P140" s="18" t="n">
        <x:f>N140+O140</x:f>
        <x:v>379.74972977782045</x:v>
      </x:c>
      <x:c r="Q140" s="18" t="n">
        <x:f>P140-C140</x:f>
        <x:v>177.74972977782045</x:v>
      </x:c>
      <x:c r="R140" s="18" t="n">
        <x:f>H140-F140</x:f>
        <x:v>136.27999999999997</x:v>
      </x:c>
      <x:c r="S140" s="18" t="n">
        <x:f>J140-H140</x:f>
        <x:v>0</x:v>
      </x:c>
      <x:c r="T140" s="18" t="n">
        <x:f>N140-L140</x:f>
        <x:v>0</x:v>
      </x:c>
      <x:c r="U140" s="18" t="n">
        <x:f>R140+S140+T140</x:f>
        <x:v>136.27999999999997</x:v>
      </x:c>
      <x:c r="V140" s="18" t="str">
        <x:f>IF(MOD(C140-Settings!$B$32,Settings!$B$33)&lt;Settings!$B$30,"Up","Down")</x:f>
        <x:v>Up</x:v>
      </x:c>
      <x:c r="W140" s="18" t="n">
        <x:f>IF(OR(E140&gt;Settings!$B$30,Q140&gt;Settings!$B$37),0,1)</x:f>
        <x:v>1</x:v>
      </x:c>
      <x:c r="X140" s="18" t="n">
        <x:f>IF(AND(W140=1,Q140&lt;=Settings!$B$36),1,0)</x:f>
        <x:v>0</x:v>
      </x:c>
    </x:row>
    <x:row r="141">
      <x:c r="A141" t="n">
        <x:f>Arrivals!A141</x:f>
        <x:v>2</x:v>
      </x:c>
      <x:c r="B141" t="n">
        <x:f>Arrivals!B141</x:f>
        <x:v>16</x:v>
      </x:c>
      <x:c r="C141" s="18" t="n">
        <x:f>Arrivals!F141</x:f>
        <x:v>207</x:v>
      </x:c>
      <x:c r="D141" s="18" t="n">
        <x:f>Arrivals!K141</x:f>
        <x:v>300</x:v>
      </x:c>
      <x:c r="E141" s="18" t="n">
        <x:f>D141*8/ACE_Input!S21+ACE_Input!T21</x:f>
        <x:v>24.02</x:v>
      </x:c>
      <x:c r="F141" s="18" t="n">
        <x:f>C141</x:f>
        <x:v>207</x:v>
      </x:c>
      <x:c r="G141" s="18" t="n">
        <x:f>K140</x:f>
        <x:v>362.29999999999995</x:v>
      </x:c>
      <x:c r="H141" s="18" t="n">
        <x:f>MAX(F141,G141)</x:f>
        <x:v>362.29999999999995</x:v>
      </x:c>
      <x:c r="I141" s="18" t="n">
        <x:f>MOD(H141-Settings!$B$32,Settings!$B$33)</x:f>
        <x:v>362.29999999999995</x:v>
      </x:c>
      <x:c r="J141" s="18" t="n">
        <x:f>IF(I141&lt;Settings!$B$30,IF(Settings!$B$30-I141&gt;=E141,H141,H141+(Settings!$B$30-I141)+Settings!$B$31),H141+(Settings!$B$33-I141))</x:f>
        <x:v>362.29999999999995</x:v>
      </x:c>
      <x:c r="K141" s="18" t="n">
        <x:f>J141+E141</x:f>
        <x:v>386.31999999999994</x:v>
      </x:c>
      <x:c r="L141" s="18" t="n">
        <x:f>K141</x:f>
        <x:v>386.31999999999994</x:v>
      </x:c>
      <x:c r="M141" s="18" t="n">
        <x:f>P140</x:f>
        <x:v>379.74972977782045</x:v>
      </x:c>
      <x:c r="N141" s="18" t="n">
        <x:f>MAX(L141,M141)</x:f>
        <x:v>386.31999999999994</x:v>
      </x:c>
      <x:c r="O141" s="18" t="n">
        <x:f>Arrivals!I141</x:f>
        <x:v>5.632706897719269</x:v>
      </x:c>
      <x:c r="P141" s="18" t="n">
        <x:f>N141+O141</x:f>
        <x:v>391.9527068977192</x:v>
      </x:c>
      <x:c r="Q141" s="18" t="n">
        <x:f>P141-C141</x:f>
        <x:v>184.95270689771922</x:v>
      </x:c>
      <x:c r="R141" s="18" t="n">
        <x:f>H141-F141</x:f>
        <x:v>155.29999999999995</x:v>
      </x:c>
      <x:c r="S141" s="18" t="n">
        <x:f>J141-H141</x:f>
        <x:v>0</x:v>
      </x:c>
      <x:c r="T141" s="18" t="n">
        <x:f>N141-L141</x:f>
        <x:v>0</x:v>
      </x:c>
      <x:c r="U141" s="18" t="n">
        <x:f>R141+S141+T141</x:f>
        <x:v>155.29999999999995</x:v>
      </x:c>
      <x:c r="V141" s="18" t="str">
        <x:f>IF(MOD(C141-Settings!$B$32,Settings!$B$33)&lt;Settings!$B$30,"Up","Down")</x:f>
        <x:v>Up</x:v>
      </x:c>
      <x:c r="W141" s="18" t="n">
        <x:f>IF(OR(E141&gt;Settings!$B$30,Q141&gt;Settings!$B$37),0,1)</x:f>
        <x:v>1</x:v>
      </x:c>
      <x:c r="X141" s="18" t="n">
        <x:f>IF(AND(W141=1,Q141&lt;=Settings!$B$36),1,0)</x:f>
        <x:v>0</x:v>
      </x:c>
    </x:row>
    <x:row r="142">
      <x:c r="A142" t="n">
        <x:f>Arrivals!A142</x:f>
        <x:v>2</x:v>
      </x:c>
      <x:c r="B142" t="n">
        <x:f>Arrivals!B142</x:f>
        <x:v>17</x:v>
      </x:c>
      <x:c r="C142" s="18" t="n">
        <x:f>Arrivals!F142</x:f>
        <x:v>212</x:v>
      </x:c>
      <x:c r="D142" s="18" t="n">
        <x:f>Arrivals!K142</x:f>
        <x:v>300</x:v>
      </x:c>
      <x:c r="E142" s="18" t="n">
        <x:f>D142*8/ACE_Input!S22+ACE_Input!T22</x:f>
        <x:v>24.02</x:v>
      </x:c>
      <x:c r="F142" s="18" t="n">
        <x:f>C142</x:f>
        <x:v>212</x:v>
      </x:c>
      <x:c r="G142" s="18" t="n">
        <x:f>K141</x:f>
        <x:v>386.31999999999994</x:v>
      </x:c>
      <x:c r="H142" s="18" t="n">
        <x:f>MAX(F142,G142)</x:f>
        <x:v>386.31999999999994</x:v>
      </x:c>
      <x:c r="I142" s="18" t="n">
        <x:f>MOD(H142-Settings!$B$32,Settings!$B$33)</x:f>
        <x:v>386.31999999999994</x:v>
      </x:c>
      <x:c r="J142" s="18" t="n">
        <x:f>IF(I142&lt;Settings!$B$30,IF(Settings!$B$30-I142&gt;=E142,H142,H142+(Settings!$B$30-I142)+Settings!$B$31),H142+(Settings!$B$33-I142))</x:f>
        <x:v>386.31999999999994</x:v>
      </x:c>
      <x:c r="K142" s="18" t="n">
        <x:f>J142+E142</x:f>
        <x:v>410.3399999999999</x:v>
      </x:c>
      <x:c r="L142" s="18" t="n">
        <x:f>K142</x:f>
        <x:v>410.3399999999999</x:v>
      </x:c>
      <x:c r="M142" s="18" t="n">
        <x:f>P141</x:f>
        <x:v>391.9527068977192</x:v>
      </x:c>
      <x:c r="N142" s="18" t="n">
        <x:f>MAX(L142,M142)</x:f>
        <x:v>410.3399999999999</x:v>
      </x:c>
      <x:c r="O142" s="18" t="n">
        <x:f>Arrivals!I142</x:f>
        <x:v>0.8703330816527688</x:v>
      </x:c>
      <x:c r="P142" s="18" t="n">
        <x:f>N142+O142</x:f>
        <x:v>411.21033308165266</x:v>
      </x:c>
      <x:c r="Q142" s="18" t="n">
        <x:f>P142-C142</x:f>
        <x:v>199.21033308165266</x:v>
      </x:c>
      <x:c r="R142" s="18" t="n">
        <x:f>H142-F142</x:f>
        <x:v>174.31999999999994</x:v>
      </x:c>
      <x:c r="S142" s="18" t="n">
        <x:f>J142-H142</x:f>
        <x:v>0</x:v>
      </x:c>
      <x:c r="T142" s="18" t="n">
        <x:f>N142-L142</x:f>
        <x:v>0</x:v>
      </x:c>
      <x:c r="U142" s="18" t="n">
        <x:f>R142+S142+T142</x:f>
        <x:v>174.31999999999994</x:v>
      </x:c>
      <x:c r="V142" s="18" t="str">
        <x:f>IF(MOD(C142-Settings!$B$32,Settings!$B$33)&lt;Settings!$B$30,"Up","Down")</x:f>
        <x:v>Up</x:v>
      </x:c>
      <x:c r="W142" s="18" t="n">
        <x:f>IF(OR(E142&gt;Settings!$B$30,Q142&gt;Settings!$B$37),0,1)</x:f>
        <x:v>1</x:v>
      </x:c>
      <x:c r="X142" s="18" t="n">
        <x:f>IF(AND(W142=1,Q142&lt;=Settings!$B$36),1,0)</x:f>
        <x:v>0</x:v>
      </x:c>
    </x:row>
    <x:row r="143">
      <x:c r="A143" t="n">
        <x:f>Arrivals!A143</x:f>
        <x:v>2</x:v>
      </x:c>
      <x:c r="B143" t="n">
        <x:f>Arrivals!B143</x:f>
        <x:v>18</x:v>
      </x:c>
      <x:c r="C143" s="18" t="n">
        <x:f>Arrivals!F143</x:f>
        <x:v>217</x:v>
      </x:c>
      <x:c r="D143" s="18" t="n">
        <x:f>Arrivals!K143</x:f>
        <x:v>300</x:v>
      </x:c>
      <x:c r="E143" s="18" t="n">
        <x:f>D143*8/ACE_Input!S23+ACE_Input!T23</x:f>
        <x:v>24.02</x:v>
      </x:c>
      <x:c r="F143" s="18" t="n">
        <x:f>C143</x:f>
        <x:v>217</x:v>
      </x:c>
      <x:c r="G143" s="18" t="n">
        <x:f>K142</x:f>
        <x:v>410.3399999999999</x:v>
      </x:c>
      <x:c r="H143" s="18" t="n">
        <x:f>MAX(F143,G143)</x:f>
        <x:v>410.3399999999999</x:v>
      </x:c>
      <x:c r="I143" s="18" t="n">
        <x:f>MOD(H143-Settings!$B$32,Settings!$B$33)</x:f>
        <x:v>410.3399999999999</x:v>
      </x:c>
      <x:c r="J143" s="18" t="n">
        <x:f>IF(I143&lt;Settings!$B$30,IF(Settings!$B$30-I143&gt;=E143,H143,H143+(Settings!$B$30-I143)+Settings!$B$31),H143+(Settings!$B$33-I143))</x:f>
        <x:v>410.3399999999999</x:v>
      </x:c>
      <x:c r="K143" s="18" t="n">
        <x:f>J143+E143</x:f>
        <x:v>434.3599999999999</x:v>
      </x:c>
      <x:c r="L143" s="18" t="n">
        <x:f>K143</x:f>
        <x:v>434.3599999999999</x:v>
      </x:c>
      <x:c r="M143" s="18" t="n">
        <x:f>P142</x:f>
        <x:v>411.21033308165266</x:v>
      </x:c>
      <x:c r="N143" s="18" t="n">
        <x:f>MAX(L143,M143)</x:f>
        <x:v>434.3599999999999</x:v>
      </x:c>
      <x:c r="O143" s="18" t="n">
        <x:f>Arrivals!I143</x:f>
        <x:v>2.251665730056941</x:v>
      </x:c>
      <x:c r="P143" s="18" t="n">
        <x:f>N143+O143</x:f>
        <x:v>436.6116657300568</x:v>
      </x:c>
      <x:c r="Q143" s="18" t="n">
        <x:f>P143-C143</x:f>
        <x:v>219.6116657300568</x:v>
      </x:c>
      <x:c r="R143" s="18" t="n">
        <x:f>H143-F143</x:f>
        <x:v>193.33999999999992</x:v>
      </x:c>
      <x:c r="S143" s="18" t="n">
        <x:f>J143-H143</x:f>
        <x:v>0</x:v>
      </x:c>
      <x:c r="T143" s="18" t="n">
        <x:f>N143-L143</x:f>
        <x:v>0</x:v>
      </x:c>
      <x:c r="U143" s="18" t="n">
        <x:f>R143+S143+T143</x:f>
        <x:v>193.33999999999992</x:v>
      </x:c>
      <x:c r="V143" s="18" t="str">
        <x:f>IF(MOD(C143-Settings!$B$32,Settings!$B$33)&lt;Settings!$B$30,"Up","Down")</x:f>
        <x:v>Up</x:v>
      </x:c>
      <x:c r="W143" s="18" t="n">
        <x:f>IF(OR(E143&gt;Settings!$B$30,Q143&gt;Settings!$B$37),0,1)</x:f>
        <x:v>1</x:v>
      </x:c>
      <x:c r="X143" s="18" t="n">
        <x:f>IF(AND(W143=1,Q143&lt;=Settings!$B$36),1,0)</x:f>
        <x:v>0</x:v>
      </x:c>
    </x:row>
    <x:row r="144">
      <x:c r="A144" t="n">
        <x:f>Arrivals!A144</x:f>
        <x:v>2</x:v>
      </x:c>
      <x:c r="B144" t="n">
        <x:f>Arrivals!B144</x:f>
        <x:v>19</x:v>
      </x:c>
      <x:c r="C144" s="18" t="n">
        <x:f>Arrivals!F144</x:f>
        <x:v>222</x:v>
      </x:c>
      <x:c r="D144" s="18" t="n">
        <x:f>Arrivals!K144</x:f>
        <x:v>300</x:v>
      </x:c>
      <x:c r="E144" s="18" t="n">
        <x:f>D144*8/ACE_Input!S24+ACE_Input!T24</x:f>
        <x:v>24.02</x:v>
      </x:c>
      <x:c r="F144" s="18" t="n">
        <x:f>C144</x:f>
        <x:v>222</x:v>
      </x:c>
      <x:c r="G144" s="18" t="n">
        <x:f>K143</x:f>
        <x:v>434.3599999999999</x:v>
      </x:c>
      <x:c r="H144" s="18" t="n">
        <x:f>MAX(F144,G144)</x:f>
        <x:v>434.3599999999999</x:v>
      </x:c>
      <x:c r="I144" s="18" t="n">
        <x:f>MOD(H144-Settings!$B$32,Settings!$B$33)</x:f>
        <x:v>434.3599999999999</x:v>
      </x:c>
      <x:c r="J144" s="18" t="n">
        <x:f>IF(I144&lt;Settings!$B$30,IF(Settings!$B$30-I144&gt;=E144,H144,H144+(Settings!$B$30-I144)+Settings!$B$31),H144+(Settings!$B$33-I144))</x:f>
        <x:v>434.3599999999999</x:v>
      </x:c>
      <x:c r="K144" s="18" t="n">
        <x:f>J144+E144</x:f>
        <x:v>458.3799999999999</x:v>
      </x:c>
      <x:c r="L144" s="18" t="n">
        <x:f>K144</x:f>
        <x:v>458.3799999999999</x:v>
      </x:c>
      <x:c r="M144" s="18" t="n">
        <x:f>P143</x:f>
        <x:v>436.6116657300568</x:v>
      </x:c>
      <x:c r="N144" s="18" t="n">
        <x:f>MAX(L144,M144)</x:f>
        <x:v>458.3799999999999</x:v>
      </x:c>
      <x:c r="O144" s="18" t="n">
        <x:f>Arrivals!I144</x:f>
        <x:v>4.166665703392146</x:v>
      </x:c>
      <x:c r="P144" s="18" t="n">
        <x:f>N144+O144</x:f>
        <x:v>462.546665703392</x:v>
      </x:c>
      <x:c r="Q144" s="18" t="n">
        <x:f>P144-C144</x:f>
        <x:v>240.54666570339202</x:v>
      </x:c>
      <x:c r="R144" s="18" t="n">
        <x:f>H144-F144</x:f>
        <x:v>212.3599999999999</x:v>
      </x:c>
      <x:c r="S144" s="18" t="n">
        <x:f>J144-H144</x:f>
        <x:v>0</x:v>
      </x:c>
      <x:c r="T144" s="18" t="n">
        <x:f>N144-L144</x:f>
        <x:v>0</x:v>
      </x:c>
      <x:c r="U144" s="18" t="n">
        <x:f>R144+S144+T144</x:f>
        <x:v>212.3599999999999</x:v>
      </x:c>
      <x:c r="V144" s="18" t="str">
        <x:f>IF(MOD(C144-Settings!$B$32,Settings!$B$33)&lt;Settings!$B$30,"Up","Down")</x:f>
        <x:v>Up</x:v>
      </x:c>
      <x:c r="W144" s="18" t="n">
        <x:f>IF(OR(E144&gt;Settings!$B$30,Q144&gt;Settings!$B$37),0,1)</x:f>
        <x:v>1</x:v>
      </x:c>
      <x:c r="X144" s="18" t="n">
        <x:f>IF(AND(W144=1,Q144&lt;=Settings!$B$36),1,0)</x:f>
        <x:v>0</x:v>
      </x:c>
    </x:row>
    <x:row r="145">
      <x:c r="A145" t="n">
        <x:f>Arrivals!A145</x:f>
        <x:v>2</x:v>
      </x:c>
      <x:c r="B145" t="n">
        <x:f>Arrivals!B145</x:f>
        <x:v>20</x:v>
      </x:c>
      <x:c r="C145" s="18" t="n">
        <x:f>Arrivals!F145</x:f>
        <x:v>227</x:v>
      </x:c>
      <x:c r="D145" s="18" t="n">
        <x:f>Arrivals!K145</x:f>
        <x:v>300</x:v>
      </x:c>
      <x:c r="E145" s="18" t="n">
        <x:f>D145*8/ACE_Input!S25+ACE_Input!T25</x:f>
        <x:v>24.02</x:v>
      </x:c>
      <x:c r="F145" s="18" t="n">
        <x:f>C145</x:f>
        <x:v>227</x:v>
      </x:c>
      <x:c r="G145" s="18" t="n">
        <x:f>K144</x:f>
        <x:v>458.3799999999999</x:v>
      </x:c>
      <x:c r="H145" s="18" t="n">
        <x:f>MAX(F145,G145)</x:f>
        <x:v>458.3799999999999</x:v>
      </x:c>
      <x:c r="I145" s="18" t="n">
        <x:f>MOD(H145-Settings!$B$32,Settings!$B$33)</x:f>
        <x:v>458.3799999999999</x:v>
      </x:c>
      <x:c r="J145" s="18" t="n">
        <x:f>IF(I145&lt;Settings!$B$30,IF(Settings!$B$30-I145&gt;=E145,H145,H145+(Settings!$B$30-I145)+Settings!$B$31),H145+(Settings!$B$33-I145))</x:f>
        <x:v>458.3799999999999</x:v>
      </x:c>
      <x:c r="K145" s="18" t="n">
        <x:f>J145+E145</x:f>
        <x:v>482.39999999999986</x:v>
      </x:c>
      <x:c r="L145" s="18" t="n">
        <x:f>K145</x:f>
        <x:v>482.39999999999986</x:v>
      </x:c>
      <x:c r="M145" s="18" t="n">
        <x:f>P144</x:f>
        <x:v>462.546665703392</x:v>
      </x:c>
      <x:c r="N145" s="18" t="n">
        <x:f>MAX(L145,M145)</x:f>
        <x:v>482.39999999999986</x:v>
      </x:c>
      <x:c r="O145" s="18" t="n">
        <x:f>Arrivals!I145</x:f>
        <x:v>1.9014524521624507</x:v>
      </x:c>
      <x:c r="P145" s="18" t="n">
        <x:f>N145+O145</x:f>
        <x:v>484.3014524521623</x:v>
      </x:c>
      <x:c r="Q145" s="18" t="n">
        <x:f>P145-C145</x:f>
        <x:v>257.3014524521623</x:v>
      </x:c>
      <x:c r="R145" s="18" t="n">
        <x:f>H145-F145</x:f>
        <x:v>231.37999999999988</x:v>
      </x:c>
      <x:c r="S145" s="18" t="n">
        <x:f>J145-H145</x:f>
        <x:v>0</x:v>
      </x:c>
      <x:c r="T145" s="18" t="n">
        <x:f>N145-L145</x:f>
        <x:v>0</x:v>
      </x:c>
      <x:c r="U145" s="18" t="n">
        <x:f>R145+S145+T145</x:f>
        <x:v>231.37999999999988</x:v>
      </x:c>
      <x:c r="V145" s="18" t="str">
        <x:f>IF(MOD(C145-Settings!$B$32,Settings!$B$33)&lt;Settings!$B$30,"Up","Down")</x:f>
        <x:v>Up</x:v>
      </x:c>
      <x:c r="W145" s="18" t="n">
        <x:f>IF(OR(E145&gt;Settings!$B$30,Q145&gt;Settings!$B$37),0,1)</x:f>
        <x:v>1</x:v>
      </x:c>
      <x:c r="X145" s="18" t="n">
        <x:f>IF(AND(W145=1,Q145&lt;=Settings!$B$36),1,0)</x:f>
        <x:v>0</x:v>
      </x:c>
    </x:row>
    <x:row r="146">
      <x:c r="A146" t="n">
        <x:f>Arrivals!A146</x:f>
        <x:v>2</x:v>
      </x:c>
      <x:c r="B146" t="n">
        <x:f>Arrivals!B146</x:f>
        <x:v>21</x:v>
      </x:c>
      <x:c r="C146" s="18" t="n">
        <x:f>Arrivals!F146</x:f>
        <x:v>232</x:v>
      </x:c>
      <x:c r="D146" s="18" t="n">
        <x:f>Arrivals!K146</x:f>
        <x:v>300</x:v>
      </x:c>
      <x:c r="E146" s="18" t="n">
        <x:f>D146*8/ACE_Input!S26+ACE_Input!T26</x:f>
        <x:v>24.02</x:v>
      </x:c>
      <x:c r="F146" s="18" t="n">
        <x:f>C146</x:f>
        <x:v>232</x:v>
      </x:c>
      <x:c r="G146" s="18" t="n">
        <x:f>K145</x:f>
        <x:v>482.39999999999986</x:v>
      </x:c>
      <x:c r="H146" s="18" t="n">
        <x:f>MAX(F146,G146)</x:f>
        <x:v>482.39999999999986</x:v>
      </x:c>
      <x:c r="I146" s="18" t="n">
        <x:f>MOD(H146-Settings!$B$32,Settings!$B$33)</x:f>
        <x:v>482.39999999999986</x:v>
      </x:c>
      <x:c r="J146" s="18" t="n">
        <x:f>IF(I146&lt;Settings!$B$30,IF(Settings!$B$30-I146&gt;=E146,H146,H146+(Settings!$B$30-I146)+Settings!$B$31),H146+(Settings!$B$33-I146))</x:f>
        <x:v>482.39999999999986</x:v>
      </x:c>
      <x:c r="K146" s="18" t="n">
        <x:f>J146+E146</x:f>
        <x:v>506.41999999999985</x:v>
      </x:c>
      <x:c r="L146" s="18" t="n">
        <x:f>K146</x:f>
        <x:v>506.41999999999985</x:v>
      </x:c>
      <x:c r="M146" s="18" t="n">
        <x:f>P145</x:f>
        <x:v>484.3014524521623</x:v>
      </x:c>
      <x:c r="N146" s="18" t="n">
        <x:f>MAX(L146,M146)</x:f>
        <x:v>506.41999999999985</x:v>
      </x:c>
      <x:c r="O146" s="18" t="n">
        <x:f>Arrivals!I146</x:f>
        <x:v>5.921234612496285</x:v>
      </x:c>
      <x:c r="P146" s="18" t="n">
        <x:f>N146+O146</x:f>
        <x:v>512.3412346124961</x:v>
      </x:c>
      <x:c r="Q146" s="18" t="n">
        <x:f>P146-C146</x:f>
        <x:v>280.3412346124961</x:v>
      </x:c>
      <x:c r="R146" s="18" t="n">
        <x:f>H146-F146</x:f>
        <x:v>250.39999999999986</x:v>
      </x:c>
      <x:c r="S146" s="18" t="n">
        <x:f>J146-H146</x:f>
        <x:v>0</x:v>
      </x:c>
      <x:c r="T146" s="18" t="n">
        <x:f>N146-L146</x:f>
        <x:v>0</x:v>
      </x:c>
      <x:c r="U146" s="18" t="n">
        <x:f>R146+S146+T146</x:f>
        <x:v>250.39999999999986</x:v>
      </x:c>
      <x:c r="V146" s="18" t="str">
        <x:f>IF(MOD(C146-Settings!$B$32,Settings!$B$33)&lt;Settings!$B$30,"Up","Down")</x:f>
        <x:v>Up</x:v>
      </x:c>
      <x:c r="W146" s="18" t="n">
        <x:f>IF(OR(E146&gt;Settings!$B$30,Q146&gt;Settings!$B$37),0,1)</x:f>
        <x:v>1</x:v>
      </x:c>
      <x:c r="X146" s="18" t="n">
        <x:f>IF(AND(W146=1,Q146&lt;=Settings!$B$36),1,0)</x:f>
        <x:v>0</x:v>
      </x:c>
    </x:row>
    <x:row r="147">
      <x:c r="A147" t="n">
        <x:f>Arrivals!A147</x:f>
        <x:v>2</x:v>
      </x:c>
      <x:c r="B147" t="n">
        <x:f>Arrivals!B147</x:f>
        <x:v>22</x:v>
      </x:c>
      <x:c r="C147" s="18" t="n">
        <x:f>Arrivals!F147</x:f>
        <x:v>237</x:v>
      </x:c>
      <x:c r="D147" s="18" t="n">
        <x:f>Arrivals!K147</x:f>
        <x:v>300</x:v>
      </x:c>
      <x:c r="E147" s="18" t="n">
        <x:f>D147*8/ACE_Input!S27+ACE_Input!T27</x:f>
        <x:v>24.02</x:v>
      </x:c>
      <x:c r="F147" s="18" t="n">
        <x:f>C147</x:f>
        <x:v>237</x:v>
      </x:c>
      <x:c r="G147" s="18" t="n">
        <x:f>K146</x:f>
        <x:v>506.41999999999985</x:v>
      </x:c>
      <x:c r="H147" s="18" t="n">
        <x:f>MAX(F147,G147)</x:f>
        <x:v>506.41999999999985</x:v>
      </x:c>
      <x:c r="I147" s="18" t="n">
        <x:f>MOD(H147-Settings!$B$32,Settings!$B$33)</x:f>
        <x:v>506.41999999999985</x:v>
      </x:c>
      <x:c r="J147" s="18" t="n">
        <x:f>IF(I147&lt;Settings!$B$30,IF(Settings!$B$30-I147&gt;=E147,H147,H147+(Settings!$B$30-I147)+Settings!$B$31),H147+(Settings!$B$33-I147))</x:f>
        <x:v>506.41999999999985</x:v>
      </x:c>
      <x:c r="K147" s="18" t="n">
        <x:f>J147+E147</x:f>
        <x:v>530.4399999999998</x:v>
      </x:c>
      <x:c r="L147" s="18" t="n">
        <x:f>K147</x:f>
        <x:v>530.4399999999998</x:v>
      </x:c>
      <x:c r="M147" s="18" t="n">
        <x:f>P146</x:f>
        <x:v>512.3412346124961</x:v>
      </x:c>
      <x:c r="N147" s="18" t="n">
        <x:f>MAX(L147,M147)</x:f>
        <x:v>530.4399999999998</x:v>
      </x:c>
      <x:c r="O147" s="18" t="n">
        <x:f>Arrivals!I147</x:f>
        <x:v>1.281191015902401</x:v>
      </x:c>
      <x:c r="P147" s="18" t="n">
        <x:f>N147+O147</x:f>
        <x:v>531.7211910159023</x:v>
      </x:c>
      <x:c r="Q147" s="18" t="n">
        <x:f>P147-C147</x:f>
        <x:v>294.72119101590226</x:v>
      </x:c>
      <x:c r="R147" s="18" t="n">
        <x:f>H147-F147</x:f>
        <x:v>269.41999999999985</x:v>
      </x:c>
      <x:c r="S147" s="18" t="n">
        <x:f>J147-H147</x:f>
        <x:v>0</x:v>
      </x:c>
      <x:c r="T147" s="18" t="n">
        <x:f>N147-L147</x:f>
        <x:v>0</x:v>
      </x:c>
      <x:c r="U147" s="18" t="n">
        <x:f>R147+S147+T147</x:f>
        <x:v>269.41999999999985</x:v>
      </x:c>
      <x:c r="V147" s="18" t="str">
        <x:f>IF(MOD(C147-Settings!$B$32,Settings!$B$33)&lt;Settings!$B$30,"Up","Down")</x:f>
        <x:v>Up</x:v>
      </x:c>
      <x:c r="W147" s="18" t="n">
        <x:f>IF(OR(E147&gt;Settings!$B$30,Q147&gt;Settings!$B$37),0,1)</x:f>
        <x:v>1</x:v>
      </x:c>
      <x:c r="X147" s="18" t="n">
        <x:f>IF(AND(W147=1,Q147&lt;=Settings!$B$36),1,0)</x:f>
        <x:v>0</x:v>
      </x:c>
    </x:row>
    <x:row r="148">
      <x:c r="A148" t="n">
        <x:f>Arrivals!A148</x:f>
        <x:v>2</x:v>
      </x:c>
      <x:c r="B148" t="n">
        <x:f>Arrivals!B148</x:f>
        <x:v>23</x:v>
      </x:c>
      <x:c r="C148" s="18" t="n">
        <x:f>Arrivals!F148</x:f>
        <x:v>242</x:v>
      </x:c>
      <x:c r="D148" s="18" t="n">
        <x:f>Arrivals!K148</x:f>
        <x:v>300</x:v>
      </x:c>
      <x:c r="E148" s="18" t="n">
        <x:f>D148*8/ACE_Input!S28+ACE_Input!T28</x:f>
        <x:v>24.02</x:v>
      </x:c>
      <x:c r="F148" s="18" t="n">
        <x:f>C148</x:f>
        <x:v>242</x:v>
      </x:c>
      <x:c r="G148" s="18" t="n">
        <x:f>K147</x:f>
        <x:v>530.4399999999998</x:v>
      </x:c>
      <x:c r="H148" s="18" t="n">
        <x:f>MAX(F148,G148)</x:f>
        <x:v>530.4399999999998</x:v>
      </x:c>
      <x:c r="I148" s="18" t="n">
        <x:f>MOD(H148-Settings!$B$32,Settings!$B$33)</x:f>
        <x:v>530.4399999999998</x:v>
      </x:c>
      <x:c r="J148" s="18" t="n">
        <x:f>IF(I148&lt;Settings!$B$30,IF(Settings!$B$30-I148&gt;=E148,H148,H148+(Settings!$B$30-I148)+Settings!$B$31),H148+(Settings!$B$33-I148))</x:f>
        <x:v>530.4399999999998</x:v>
      </x:c>
      <x:c r="K148" s="18" t="n">
        <x:f>J148+E148</x:f>
        <x:v>554.4599999999998</x:v>
      </x:c>
      <x:c r="L148" s="18" t="n">
        <x:f>K148</x:f>
        <x:v>554.4599999999998</x:v>
      </x:c>
      <x:c r="M148" s="18" t="n">
        <x:f>P147</x:f>
        <x:v>531.7211910159023</x:v>
      </x:c>
      <x:c r="N148" s="18" t="n">
        <x:f>MAX(L148,M148)</x:f>
        <x:v>554.4599999999998</x:v>
      </x:c>
      <x:c r="O148" s="18" t="n">
        <x:f>Arrivals!I148</x:f>
        <x:v>1.1320926244351432</x:v>
      </x:c>
      <x:c r="P148" s="18" t="n">
        <x:f>N148+O148</x:f>
        <x:v>555.5920926244349</x:v>
      </x:c>
      <x:c r="Q148" s="18" t="n">
        <x:f>P148-C148</x:f>
        <x:v>313.59209262443494</x:v>
      </x:c>
      <x:c r="R148" s="18" t="n">
        <x:f>H148-F148</x:f>
        <x:v>288.4399999999998</x:v>
      </x:c>
      <x:c r="S148" s="18" t="n">
        <x:f>J148-H148</x:f>
        <x:v>0</x:v>
      </x:c>
      <x:c r="T148" s="18" t="n">
        <x:f>N148-L148</x:f>
        <x:v>0</x:v>
      </x:c>
      <x:c r="U148" s="18" t="n">
        <x:f>R148+S148+T148</x:f>
        <x:v>288.4399999999998</x:v>
      </x:c>
      <x:c r="V148" s="18" t="str">
        <x:f>IF(MOD(C148-Settings!$B$32,Settings!$B$33)&lt;Settings!$B$30,"Up","Down")</x:f>
        <x:v>Up</x:v>
      </x:c>
      <x:c r="W148" s="18" t="n">
        <x:f>IF(OR(E148&gt;Settings!$B$30,Q148&gt;Settings!$B$37),0,1)</x:f>
        <x:v>1</x:v>
      </x:c>
      <x:c r="X148" s="18" t="n">
        <x:f>IF(AND(W148=1,Q148&lt;=Settings!$B$36),1,0)</x:f>
        <x:v>0</x:v>
      </x:c>
    </x:row>
    <x:row r="149">
      <x:c r="A149" t="n">
        <x:f>Arrivals!A149</x:f>
        <x:v>2</x:v>
      </x:c>
      <x:c r="B149" t="n">
        <x:f>Arrivals!B149</x:f>
        <x:v>24</x:v>
      </x:c>
      <x:c r="C149" s="18" t="n">
        <x:f>Arrivals!F149</x:f>
        <x:v>247</x:v>
      </x:c>
      <x:c r="D149" s="18" t="n">
        <x:f>Arrivals!K149</x:f>
        <x:v>300</x:v>
      </x:c>
      <x:c r="E149" s="18" t="n">
        <x:f>D149*8/ACE_Input!S29+ACE_Input!T29</x:f>
        <x:v>24.02</x:v>
      </x:c>
      <x:c r="F149" s="18" t="n">
        <x:f>C149</x:f>
        <x:v>247</x:v>
      </x:c>
      <x:c r="G149" s="18" t="n">
        <x:f>K148</x:f>
        <x:v>554.4599999999998</x:v>
      </x:c>
      <x:c r="H149" s="18" t="n">
        <x:f>MAX(F149,G149)</x:f>
        <x:v>554.4599999999998</x:v>
      </x:c>
      <x:c r="I149" s="18" t="n">
        <x:f>MOD(H149-Settings!$B$32,Settings!$B$33)</x:f>
        <x:v>554.4599999999998</x:v>
      </x:c>
      <x:c r="J149" s="18" t="n">
        <x:f>IF(I149&lt;Settings!$B$30,IF(Settings!$B$30-I149&gt;=E149,H149,H149+(Settings!$B$30-I149)+Settings!$B$31),H149+(Settings!$B$33-I149))</x:f>
        <x:v>554.4599999999998</x:v>
      </x:c>
      <x:c r="K149" s="18" t="n">
        <x:f>J149+E149</x:f>
        <x:v>578.4799999999998</x:v>
      </x:c>
      <x:c r="L149" s="18" t="n">
        <x:f>K149</x:f>
        <x:v>578.4799999999998</x:v>
      </x:c>
      <x:c r="M149" s="18" t="n">
        <x:f>P148</x:f>
        <x:v>555.5920926244349</x:v>
      </x:c>
      <x:c r="N149" s="18" t="n">
        <x:f>MAX(L149,M149)</x:f>
        <x:v>578.4799999999998</x:v>
      </x:c>
      <x:c r="O149" s="18" t="n">
        <x:f>Arrivals!I149</x:f>
        <x:v>8.692563366761537</x:v>
      </x:c>
      <x:c r="P149" s="18" t="n">
        <x:f>N149+O149</x:f>
        <x:v>587.1725633667613</x:v>
      </x:c>
      <x:c r="Q149" s="18" t="n">
        <x:f>P149-C149</x:f>
        <x:v>340.1725633667613</x:v>
      </x:c>
      <x:c r="R149" s="18" t="n">
        <x:f>H149-F149</x:f>
        <x:v>307.4599999999998</x:v>
      </x:c>
      <x:c r="S149" s="18" t="n">
        <x:f>J149-H149</x:f>
        <x:v>0</x:v>
      </x:c>
      <x:c r="T149" s="18" t="n">
        <x:f>N149-L149</x:f>
        <x:v>0</x:v>
      </x:c>
      <x:c r="U149" s="18" t="n">
        <x:f>R149+S149+T149</x:f>
        <x:v>307.4599999999998</x:v>
      </x:c>
      <x:c r="V149" s="18" t="str">
        <x:f>IF(MOD(C149-Settings!$B$32,Settings!$B$33)&lt;Settings!$B$30,"Up","Down")</x:f>
        <x:v>Up</x:v>
      </x:c>
      <x:c r="W149" s="18" t="n">
        <x:f>IF(OR(E149&gt;Settings!$B$30,Q149&gt;Settings!$B$37),0,1)</x:f>
        <x:v>1</x:v>
      </x:c>
      <x:c r="X149" s="18" t="n">
        <x:f>IF(AND(W149=1,Q149&lt;=Settings!$B$36),1,0)</x:f>
        <x:v>0</x:v>
      </x:c>
    </x:row>
    <x:row r="150">
      <x:c r="A150" t="n">
        <x:f>Arrivals!A150</x:f>
        <x:v>2</x:v>
      </x:c>
      <x:c r="B150" t="n">
        <x:f>Arrivals!B150</x:f>
        <x:v>25</x:v>
      </x:c>
      <x:c r="C150" s="18" t="n">
        <x:f>Arrivals!F150</x:f>
        <x:v>252</x:v>
      </x:c>
      <x:c r="D150" s="18" t="n">
        <x:f>Arrivals!K150</x:f>
        <x:v>300</x:v>
      </x:c>
      <x:c r="E150" s="18" t="n">
        <x:f>D150*8/ACE_Input!S30+ACE_Input!T30</x:f>
        <x:v>24.02</x:v>
      </x:c>
      <x:c r="F150" s="18" t="n">
        <x:f>C150</x:f>
        <x:v>252</x:v>
      </x:c>
      <x:c r="G150" s="18" t="n">
        <x:f>K149</x:f>
        <x:v>578.4799999999998</x:v>
      </x:c>
      <x:c r="H150" s="18" t="n">
        <x:f>MAX(F150,G150)</x:f>
        <x:v>578.4799999999998</x:v>
      </x:c>
      <x:c r="I150" s="18" t="n">
        <x:f>MOD(H150-Settings!$B$32,Settings!$B$33)</x:f>
        <x:v>578.4799999999998</x:v>
      </x:c>
      <x:c r="J150" s="18" t="n">
        <x:f>IF(I150&lt;Settings!$B$30,IF(Settings!$B$30-I150&gt;=E150,H150,H150+(Settings!$B$30-I150)+Settings!$B$31),H150+(Settings!$B$33-I150))</x:f>
        <x:v>720</x:v>
      </x:c>
      <x:c r="K150" s="18" t="n">
        <x:f>J150+E150</x:f>
        <x:v>744.02</x:v>
      </x:c>
      <x:c r="L150" s="18" t="n">
        <x:f>K150</x:f>
        <x:v>744.02</x:v>
      </x:c>
      <x:c r="M150" s="18" t="n">
        <x:f>P149</x:f>
        <x:v>587.1725633667613</x:v>
      </x:c>
      <x:c r="N150" s="18" t="n">
        <x:f>MAX(L150,M150)</x:f>
        <x:v>744.02</x:v>
      </x:c>
      <x:c r="O150" s="18" t="n">
        <x:f>Arrivals!I150</x:f>
        <x:v>0.1406839109591394</x:v>
      </x:c>
      <x:c r="P150" s="18" t="n">
        <x:f>N150+O150</x:f>
        <x:v>744.1606839109592</x:v>
      </x:c>
      <x:c r="Q150" s="18" t="n">
        <x:f>P150-C150</x:f>
        <x:v>492.16068391095916</x:v>
      </x:c>
      <x:c r="R150" s="18" t="n">
        <x:f>H150-F150</x:f>
        <x:v>326.4799999999998</x:v>
      </x:c>
      <x:c r="S150" s="18" t="n">
        <x:f>J150-H150</x:f>
        <x:v>141.5200000000002</x:v>
      </x:c>
      <x:c r="T150" s="18" t="n">
        <x:f>N150-L150</x:f>
        <x:v>0</x:v>
      </x:c>
      <x:c r="U150" s="18" t="n">
        <x:f>R150+S150+T150</x:f>
        <x:v>468</x:v>
      </x:c>
      <x:c r="V150" s="18" t="str">
        <x:f>IF(MOD(C150-Settings!$B$32,Settings!$B$33)&lt;Settings!$B$30,"Up","Down")</x:f>
        <x:v>Up</x:v>
      </x:c>
      <x:c r="W150" s="18" t="n">
        <x:f>IF(OR(E150&gt;Settings!$B$30,Q150&gt;Settings!$B$37),0,1)</x:f>
        <x:v>1</x:v>
      </x:c>
      <x:c r="X150" s="18" t="n">
        <x:f>IF(AND(W150=1,Q150&lt;=Settings!$B$36),1,0)</x:f>
        <x:v>0</x:v>
      </x:c>
    </x:row>
    <x:row r="151">
      <x:c r="A151" t="n">
        <x:f>Arrivals!A151</x:f>
        <x:v>2</x:v>
      </x:c>
      <x:c r="B151" t="n">
        <x:f>Arrivals!B151</x:f>
        <x:v>26</x:v>
      </x:c>
      <x:c r="C151" s="18" t="n">
        <x:f>Arrivals!F151</x:f>
        <x:v>257</x:v>
      </x:c>
      <x:c r="D151" s="18" t="n">
        <x:f>Arrivals!K151</x:f>
        <x:v>300</x:v>
      </x:c>
      <x:c r="E151" s="18" t="n">
        <x:f>D151*8/ACE_Input!S31+ACE_Input!T31</x:f>
        <x:v>24.02</x:v>
      </x:c>
      <x:c r="F151" s="18" t="n">
        <x:f>C151</x:f>
        <x:v>257</x:v>
      </x:c>
      <x:c r="G151" s="18" t="n">
        <x:f>K150</x:f>
        <x:v>744.02</x:v>
      </x:c>
      <x:c r="H151" s="18" t="n">
        <x:f>MAX(F151,G151)</x:f>
        <x:v>744.02</x:v>
      </x:c>
      <x:c r="I151" s="18" t="n">
        <x:f>MOD(H151-Settings!$B$32,Settings!$B$33)</x:f>
        <x:v>24.019999999999982</x:v>
      </x:c>
      <x:c r="J151" s="18" t="n">
        <x:f>IF(I151&lt;Settings!$B$30,IF(Settings!$B$30-I151&gt;=E151,H151,H151+(Settings!$B$30-I151)+Settings!$B$31),H151+(Settings!$B$33-I151))</x:f>
        <x:v>744.02</x:v>
      </x:c>
      <x:c r="K151" s="18" t="n">
        <x:f>J151+E151</x:f>
        <x:v>768.04</x:v>
      </x:c>
      <x:c r="L151" s="18" t="n">
        <x:f>K151</x:f>
        <x:v>768.04</x:v>
      </x:c>
      <x:c r="M151" s="18" t="n">
        <x:f>P150</x:f>
        <x:v>744.1606839109592</x:v>
      </x:c>
      <x:c r="N151" s="18" t="n">
        <x:f>MAX(L151,M151)</x:f>
        <x:v>768.04</x:v>
      </x:c>
      <x:c r="O151" s="18" t="n">
        <x:f>Arrivals!I151</x:f>
        <x:v>7.439748189553662</x:v>
      </x:c>
      <x:c r="P151" s="18" t="n">
        <x:f>N151+O151</x:f>
        <x:v>775.4797481895537</x:v>
      </x:c>
      <x:c r="Q151" s="18" t="n">
        <x:f>P151-C151</x:f>
        <x:v>518.4797481895537</x:v>
      </x:c>
      <x:c r="R151" s="18" t="n">
        <x:f>H151-F151</x:f>
        <x:v>487.02</x:v>
      </x:c>
      <x:c r="S151" s="18" t="n">
        <x:f>J151-H151</x:f>
        <x:v>0</x:v>
      </x:c>
      <x:c r="T151" s="18" t="n">
        <x:f>N151-L151</x:f>
        <x:v>0</x:v>
      </x:c>
      <x:c r="U151" s="18" t="n">
        <x:f>R151+S151+T151</x:f>
        <x:v>487.02</x:v>
      </x:c>
      <x:c r="V151" s="18" t="str">
        <x:f>IF(MOD(C151-Settings!$B$32,Settings!$B$33)&lt;Settings!$B$30,"Up","Down")</x:f>
        <x:v>Up</x:v>
      </x:c>
      <x:c r="W151" s="18" t="n">
        <x:f>IF(OR(E151&gt;Settings!$B$30,Q151&gt;Settings!$B$37),0,1)</x:f>
        <x:v>1</x:v>
      </x:c>
      <x:c r="X151" s="18" t="n">
        <x:f>IF(AND(W151=1,Q151&lt;=Settings!$B$36),1,0)</x:f>
        <x:v>0</x:v>
      </x:c>
    </x:row>
    <x:row r="152">
      <x:c r="A152" t="n">
        <x:f>Arrivals!A152</x:f>
        <x:v>2</x:v>
      </x:c>
      <x:c r="B152" t="n">
        <x:f>Arrivals!B152</x:f>
        <x:v>27</x:v>
      </x:c>
      <x:c r="C152" s="18" t="n">
        <x:f>Arrivals!F152</x:f>
        <x:v>262</x:v>
      </x:c>
      <x:c r="D152" s="18" t="n">
        <x:f>Arrivals!K152</x:f>
        <x:v>300</x:v>
      </x:c>
      <x:c r="E152" s="18" t="n">
        <x:f>D152*8/ACE_Input!S32+ACE_Input!T32</x:f>
        <x:v>24.02</x:v>
      </x:c>
      <x:c r="F152" s="18" t="n">
        <x:f>C152</x:f>
        <x:v>262</x:v>
      </x:c>
      <x:c r="G152" s="18" t="n">
        <x:f>K151</x:f>
        <x:v>768.04</x:v>
      </x:c>
      <x:c r="H152" s="18" t="n">
        <x:f>MAX(F152,G152)</x:f>
        <x:v>768.04</x:v>
      </x:c>
      <x:c r="I152" s="18" t="n">
        <x:f>MOD(H152-Settings!$B$32,Settings!$B$33)</x:f>
        <x:v>48.039999999999964</x:v>
      </x:c>
      <x:c r="J152" s="18" t="n">
        <x:f>IF(I152&lt;Settings!$B$30,IF(Settings!$B$30-I152&gt;=E152,H152,H152+(Settings!$B$30-I152)+Settings!$B$31),H152+(Settings!$B$33-I152))</x:f>
        <x:v>768.04</x:v>
      </x:c>
      <x:c r="K152" s="18" t="n">
        <x:f>J152+E152</x:f>
        <x:v>792.06</x:v>
      </x:c>
      <x:c r="L152" s="18" t="n">
        <x:f>K152</x:f>
        <x:v>792.06</x:v>
      </x:c>
      <x:c r="M152" s="18" t="n">
        <x:f>P151</x:f>
        <x:v>775.4797481895537</x:v>
      </x:c>
      <x:c r="N152" s="18" t="n">
        <x:f>MAX(L152,M152)</x:f>
        <x:v>792.06</x:v>
      </x:c>
      <x:c r="O152" s="18" t="n">
        <x:f>Arrivals!I152</x:f>
        <x:v>2.3579434641345514</x:v>
      </x:c>
      <x:c r="P152" s="18" t="n">
        <x:f>N152+O152</x:f>
        <x:v>794.4179434641345</x:v>
      </x:c>
      <x:c r="Q152" s="18" t="n">
        <x:f>P152-C152</x:f>
        <x:v>532.4179434641345</x:v>
      </x:c>
      <x:c r="R152" s="18" t="n">
        <x:f>H152-F152</x:f>
        <x:v>506.03999999999996</x:v>
      </x:c>
      <x:c r="S152" s="18" t="n">
        <x:f>J152-H152</x:f>
        <x:v>0</x:v>
      </x:c>
      <x:c r="T152" s="18" t="n">
        <x:f>N152-L152</x:f>
        <x:v>0</x:v>
      </x:c>
      <x:c r="U152" s="18" t="n">
        <x:f>R152+S152+T152</x:f>
        <x:v>506.03999999999996</x:v>
      </x:c>
      <x:c r="V152" s="18" t="str">
        <x:f>IF(MOD(C152-Settings!$B$32,Settings!$B$33)&lt;Settings!$B$30,"Up","Down")</x:f>
        <x:v>Up</x:v>
      </x:c>
      <x:c r="W152" s="18" t="n">
        <x:f>IF(OR(E152&gt;Settings!$B$30,Q152&gt;Settings!$B$37),0,1)</x:f>
        <x:v>1</x:v>
      </x:c>
      <x:c r="X152" s="18" t="n">
        <x:f>IF(AND(W152=1,Q152&lt;=Settings!$B$36),1,0)</x:f>
        <x:v>0</x:v>
      </x:c>
    </x:row>
    <x:row r="153">
      <x:c r="A153" t="n">
        <x:f>Arrivals!A153</x:f>
        <x:v>2</x:v>
      </x:c>
      <x:c r="B153" t="n">
        <x:f>Arrivals!B153</x:f>
        <x:v>28</x:v>
      </x:c>
      <x:c r="C153" s="18" t="n">
        <x:f>Arrivals!F153</x:f>
        <x:v>268</x:v>
      </x:c>
      <x:c r="D153" s="18" t="n">
        <x:f>Arrivals!K153</x:f>
        <x:v>300</x:v>
      </x:c>
      <x:c r="E153" s="18" t="n">
        <x:f>D153*8/ACE_Input!S33+ACE_Input!T33</x:f>
        <x:v>24.02</x:v>
      </x:c>
      <x:c r="F153" s="18" t="n">
        <x:f>C153</x:f>
        <x:v>268</x:v>
      </x:c>
      <x:c r="G153" s="18" t="n">
        <x:f>K152</x:f>
        <x:v>792.06</x:v>
      </x:c>
      <x:c r="H153" s="18" t="n">
        <x:f>MAX(F153,G153)</x:f>
        <x:v>792.06</x:v>
      </x:c>
      <x:c r="I153" s="18" t="n">
        <x:f>MOD(H153-Settings!$B$32,Settings!$B$33)</x:f>
        <x:v>72.05999999999995</x:v>
      </x:c>
      <x:c r="J153" s="18" t="n">
        <x:f>IF(I153&lt;Settings!$B$30,IF(Settings!$B$30-I153&gt;=E153,H153,H153+(Settings!$B$30-I153)+Settings!$B$31),H153+(Settings!$B$33-I153))</x:f>
        <x:v>792.06</x:v>
      </x:c>
      <x:c r="K153" s="18" t="n">
        <x:f>J153+E153</x:f>
        <x:v>816.0799999999999</x:v>
      </x:c>
      <x:c r="L153" s="18" t="n">
        <x:f>K153</x:f>
        <x:v>816.0799999999999</x:v>
      </x:c>
      <x:c r="M153" s="18" t="n">
        <x:f>P152</x:f>
        <x:v>794.4179434641345</x:v>
      </x:c>
      <x:c r="N153" s="18" t="n">
        <x:f>MAX(L153,M153)</x:f>
        <x:v>816.0799999999999</x:v>
      </x:c>
      <x:c r="O153" s="18" t="n">
        <x:f>Arrivals!I153</x:f>
        <x:v>3.9783538188920575</x:v>
      </x:c>
      <x:c r="P153" s="18" t="n">
        <x:f>N153+O153</x:f>
        <x:v>820.058353818892</x:v>
      </x:c>
      <x:c r="Q153" s="18" t="n">
        <x:f>P153-C153</x:f>
        <x:v>552.058353818892</x:v>
      </x:c>
      <x:c r="R153" s="18" t="n">
        <x:f>H153-F153</x:f>
        <x:v>524.06</x:v>
      </x:c>
      <x:c r="S153" s="18" t="n">
        <x:f>J153-H153</x:f>
        <x:v>0</x:v>
      </x:c>
      <x:c r="T153" s="18" t="n">
        <x:f>N153-L153</x:f>
        <x:v>0</x:v>
      </x:c>
      <x:c r="U153" s="18" t="n">
        <x:f>R153+S153+T153</x:f>
        <x:v>524.06</x:v>
      </x:c>
      <x:c r="V153" s="18" t="str">
        <x:f>IF(MOD(C153-Settings!$B$32,Settings!$B$33)&lt;Settings!$B$30,"Up","Down")</x:f>
        <x:v>Up</x:v>
      </x:c>
      <x:c r="W153" s="18" t="n">
        <x:f>IF(OR(E153&gt;Settings!$B$30,Q153&gt;Settings!$B$37),0,1)</x:f>
        <x:v>1</x:v>
      </x:c>
      <x:c r="X153" s="18" t="n">
        <x:f>IF(AND(W153=1,Q153&lt;=Settings!$B$36),1,0)</x:f>
        <x:v>0</x:v>
      </x:c>
    </x:row>
    <x:row r="154">
      <x:c r="A154" t="n">
        <x:f>Arrivals!A154</x:f>
        <x:v>2</x:v>
      </x:c>
      <x:c r="B154" t="n">
        <x:f>Arrivals!B154</x:f>
        <x:v>29</x:v>
      </x:c>
      <x:c r="C154" s="18" t="n">
        <x:f>Arrivals!F154</x:f>
        <x:v>273</x:v>
      </x:c>
      <x:c r="D154" s="18" t="n">
        <x:f>Arrivals!K154</x:f>
        <x:v>300</x:v>
      </x:c>
      <x:c r="E154" s="18" t="n">
        <x:f>D154*8/ACE_Input!S34+ACE_Input!T34</x:f>
        <x:v>24.02</x:v>
      </x:c>
      <x:c r="F154" s="18" t="n">
        <x:f>C154</x:f>
        <x:v>273</x:v>
      </x:c>
      <x:c r="G154" s="18" t="n">
        <x:f>K153</x:f>
        <x:v>816.0799999999999</x:v>
      </x:c>
      <x:c r="H154" s="18" t="n">
        <x:f>MAX(F154,G154)</x:f>
        <x:v>816.0799999999999</x:v>
      </x:c>
      <x:c r="I154" s="18" t="n">
        <x:f>MOD(H154-Settings!$B$32,Settings!$B$33)</x:f>
        <x:v>96.07999999999993</x:v>
      </x:c>
      <x:c r="J154" s="18" t="n">
        <x:f>IF(I154&lt;Settings!$B$30,IF(Settings!$B$30-I154&gt;=E154,H154,H154+(Settings!$B$30-I154)+Settings!$B$31),H154+(Settings!$B$33-I154))</x:f>
        <x:v>816.0799999999999</x:v>
      </x:c>
      <x:c r="K154" s="18" t="n">
        <x:f>J154+E154</x:f>
        <x:v>840.0999999999999</x:v>
      </x:c>
      <x:c r="L154" s="18" t="n">
        <x:f>K154</x:f>
        <x:v>840.0999999999999</x:v>
      </x:c>
      <x:c r="M154" s="18" t="n">
        <x:f>P153</x:f>
        <x:v>820.058353818892</x:v>
      </x:c>
      <x:c r="N154" s="18" t="n">
        <x:f>MAX(L154,M154)</x:f>
        <x:v>840.0999999999999</x:v>
      </x:c>
      <x:c r="O154" s="18" t="n">
        <x:f>Arrivals!I154</x:f>
        <x:v>2.7743714864685773</x:v>
      </x:c>
      <x:c r="P154" s="18" t="n">
        <x:f>N154+O154</x:f>
        <x:v>842.8743714864685</x:v>
      </x:c>
      <x:c r="Q154" s="18" t="n">
        <x:f>P154-C154</x:f>
        <x:v>569.8743714864685</x:v>
      </x:c>
      <x:c r="R154" s="18" t="n">
        <x:f>H154-F154</x:f>
        <x:v>543.0799999999999</x:v>
      </x:c>
      <x:c r="S154" s="18" t="n">
        <x:f>J154-H154</x:f>
        <x:v>0</x:v>
      </x:c>
      <x:c r="T154" s="18" t="n">
        <x:f>N154-L154</x:f>
        <x:v>0</x:v>
      </x:c>
      <x:c r="U154" s="18" t="n">
        <x:f>R154+S154+T154</x:f>
        <x:v>543.0799999999999</x:v>
      </x:c>
      <x:c r="V154" s="18" t="str">
        <x:f>IF(MOD(C154-Settings!$B$32,Settings!$B$33)&lt;Settings!$B$30,"Up","Down")</x:f>
        <x:v>Up</x:v>
      </x:c>
      <x:c r="W154" s="18" t="n">
        <x:f>IF(OR(E154&gt;Settings!$B$30,Q154&gt;Settings!$B$37),0,1)</x:f>
        <x:v>1</x:v>
      </x:c>
      <x:c r="X154" s="18" t="n">
        <x:f>IF(AND(W154=1,Q154&lt;=Settings!$B$36),1,0)</x:f>
        <x:v>0</x:v>
      </x:c>
    </x:row>
    <x:row r="155">
      <x:c r="A155" t="n">
        <x:f>Arrivals!A155</x:f>
        <x:v>2</x:v>
      </x:c>
      <x:c r="B155" t="n">
        <x:f>Arrivals!B155</x:f>
        <x:v>30</x:v>
      </x:c>
      <x:c r="C155" s="18" t="n">
        <x:f>Arrivals!F155</x:f>
        <x:v>278</x:v>
      </x:c>
      <x:c r="D155" s="18" t="n">
        <x:f>Arrivals!K155</x:f>
        <x:v>300</x:v>
      </x:c>
      <x:c r="E155" s="18" t="n">
        <x:f>D155*8/ACE_Input!S35+ACE_Input!T35</x:f>
        <x:v>24.02</x:v>
      </x:c>
      <x:c r="F155" s="18" t="n">
        <x:f>C155</x:f>
        <x:v>278</x:v>
      </x:c>
      <x:c r="G155" s="18" t="n">
        <x:f>K154</x:f>
        <x:v>840.0999999999999</x:v>
      </x:c>
      <x:c r="H155" s="18" t="n">
        <x:f>MAX(F155,G155)</x:f>
        <x:v>840.0999999999999</x:v>
      </x:c>
      <x:c r="I155" s="18" t="n">
        <x:f>MOD(H155-Settings!$B$32,Settings!$B$33)</x:f>
        <x:v>120.09999999999991</x:v>
      </x:c>
      <x:c r="J155" s="18" t="n">
        <x:f>IF(I155&lt;Settings!$B$30,IF(Settings!$B$30-I155&gt;=E155,H155,H155+(Settings!$B$30-I155)+Settings!$B$31),H155+(Settings!$B$33-I155))</x:f>
        <x:v>840.0999999999999</x:v>
      </x:c>
      <x:c r="K155" s="18" t="n">
        <x:f>J155+E155</x:f>
        <x:v>864.1199999999999</x:v>
      </x:c>
      <x:c r="L155" s="18" t="n">
        <x:f>K155</x:f>
        <x:v>864.1199999999999</x:v>
      </x:c>
      <x:c r="M155" s="18" t="n">
        <x:f>P154</x:f>
        <x:v>842.8743714864685</x:v>
      </x:c>
      <x:c r="N155" s="18" t="n">
        <x:f>MAX(L155,M155)</x:f>
        <x:v>864.1199999999999</x:v>
      </x:c>
      <x:c r="O155" s="18" t="n">
        <x:f>Arrivals!I155</x:f>
        <x:v>1.121662338323415</x:v>
      </x:c>
      <x:c r="P155" s="18" t="n">
        <x:f>N155+O155</x:f>
        <x:v>865.2416623383233</x:v>
      </x:c>
      <x:c r="Q155" s="18" t="n">
        <x:f>P155-C155</x:f>
        <x:v>587.2416623383233</x:v>
      </x:c>
      <x:c r="R155" s="18" t="n">
        <x:f>H155-F155</x:f>
        <x:v>562.0999999999999</x:v>
      </x:c>
      <x:c r="S155" s="18" t="n">
        <x:f>J155-H155</x:f>
        <x:v>0</x:v>
      </x:c>
      <x:c r="T155" s="18" t="n">
        <x:f>N155-L155</x:f>
        <x:v>0</x:v>
      </x:c>
      <x:c r="U155" s="18" t="n">
        <x:f>R155+S155+T155</x:f>
        <x:v>562.0999999999999</x:v>
      </x:c>
      <x:c r="V155" s="18" t="str">
        <x:f>IF(MOD(C155-Settings!$B$32,Settings!$B$33)&lt;Settings!$B$30,"Up","Down")</x:f>
        <x:v>Up</x:v>
      </x:c>
      <x:c r="W155" s="18" t="n">
        <x:f>IF(OR(E155&gt;Settings!$B$30,Q155&gt;Settings!$B$37),0,1)</x:f>
        <x:v>1</x:v>
      </x:c>
      <x:c r="X155" s="18" t="n">
        <x:f>IF(AND(W155=1,Q155&lt;=Settings!$B$36),1,0)</x:f>
        <x:v>0</x:v>
      </x:c>
    </x:row>
    <x:row r="156">
      <x:c r="A156" t="n">
        <x:f>Arrivals!A156</x:f>
        <x:v>2</x:v>
      </x:c>
      <x:c r="B156" t="n">
        <x:f>Arrivals!B156</x:f>
        <x:v>31</x:v>
      </x:c>
      <x:c r="C156" s="18" t="n">
        <x:f>Arrivals!F156</x:f>
        <x:v>283</x:v>
      </x:c>
      <x:c r="D156" s="18" t="n">
        <x:f>Arrivals!K156</x:f>
        <x:v>300</x:v>
      </x:c>
      <x:c r="E156" s="18" t="n">
        <x:f>D156*8/ACE_Input!S36+ACE_Input!T36</x:f>
        <x:v>24.02</x:v>
      </x:c>
      <x:c r="F156" s="18" t="n">
        <x:f>C156</x:f>
        <x:v>283</x:v>
      </x:c>
      <x:c r="G156" s="18" t="n">
        <x:f>K155</x:f>
        <x:v>864.1199999999999</x:v>
      </x:c>
      <x:c r="H156" s="18" t="n">
        <x:f>MAX(F156,G156)</x:f>
        <x:v>864.1199999999999</x:v>
      </x:c>
      <x:c r="I156" s="18" t="n">
        <x:f>MOD(H156-Settings!$B$32,Settings!$B$33)</x:f>
        <x:v>144.1199999999999</x:v>
      </x:c>
      <x:c r="J156" s="18" t="n">
        <x:f>IF(I156&lt;Settings!$B$30,IF(Settings!$B$30-I156&gt;=E156,H156,H156+(Settings!$B$30-I156)+Settings!$B$31),H156+(Settings!$B$33-I156))</x:f>
        <x:v>864.1199999999999</x:v>
      </x:c>
      <x:c r="K156" s="18" t="n">
        <x:f>J156+E156</x:f>
        <x:v>888.1399999999999</x:v>
      </x:c>
      <x:c r="L156" s="18" t="n">
        <x:f>K156</x:f>
        <x:v>888.1399999999999</x:v>
      </x:c>
      <x:c r="M156" s="18" t="n">
        <x:f>P155</x:f>
        <x:v>865.2416623383233</x:v>
      </x:c>
      <x:c r="N156" s="18" t="n">
        <x:f>MAX(L156,M156)</x:f>
        <x:v>888.1399999999999</x:v>
      </x:c>
      <x:c r="O156" s="18" t="n">
        <x:f>Arrivals!I156</x:f>
        <x:v>6.87045381201894</x:v>
      </x:c>
      <x:c r="P156" s="18" t="n">
        <x:f>N156+O156</x:f>
        <x:v>895.0104538120188</x:v>
      </x:c>
      <x:c r="Q156" s="18" t="n">
        <x:f>P156-C156</x:f>
        <x:v>612.0104538120188</x:v>
      </x:c>
      <x:c r="R156" s="18" t="n">
        <x:f>H156-F156</x:f>
        <x:v>581.1199999999999</x:v>
      </x:c>
      <x:c r="S156" s="18" t="n">
        <x:f>J156-H156</x:f>
        <x:v>0</x:v>
      </x:c>
      <x:c r="T156" s="18" t="n">
        <x:f>N156-L156</x:f>
        <x:v>0</x:v>
      </x:c>
      <x:c r="U156" s="18" t="n">
        <x:f>R156+S156+T156</x:f>
        <x:v>581.1199999999999</x:v>
      </x:c>
      <x:c r="V156" s="18" t="str">
        <x:f>IF(MOD(C156-Settings!$B$32,Settings!$B$33)&lt;Settings!$B$30,"Up","Down")</x:f>
        <x:v>Up</x:v>
      </x:c>
      <x:c r="W156" s="18" t="n">
        <x:f>IF(OR(E156&gt;Settings!$B$30,Q156&gt;Settings!$B$37),0,1)</x:f>
        <x:v>1</x:v>
      </x:c>
      <x:c r="X156" s="18" t="n">
        <x:f>IF(AND(W156=1,Q156&lt;=Settings!$B$36),1,0)</x:f>
        <x:v>0</x:v>
      </x:c>
    </x:row>
    <x:row r="157">
      <x:c r="A157" t="n">
        <x:f>Arrivals!A157</x:f>
        <x:v>2</x:v>
      </x:c>
      <x:c r="B157" t="n">
        <x:f>Arrivals!B157</x:f>
        <x:v>32</x:v>
      </x:c>
      <x:c r="C157" s="18" t="n">
        <x:f>Arrivals!F157</x:f>
        <x:v>288</x:v>
      </x:c>
      <x:c r="D157" s="18" t="n">
        <x:f>Arrivals!K157</x:f>
        <x:v>300</x:v>
      </x:c>
      <x:c r="E157" s="18" t="n">
        <x:f>D157*8/ACE_Input!S37+ACE_Input!T37</x:f>
        <x:v>24.02</x:v>
      </x:c>
      <x:c r="F157" s="18" t="n">
        <x:f>C157</x:f>
        <x:v>288</x:v>
      </x:c>
      <x:c r="G157" s="18" t="n">
        <x:f>K156</x:f>
        <x:v>888.1399999999999</x:v>
      </x:c>
      <x:c r="H157" s="18" t="n">
        <x:f>MAX(F157,G157)</x:f>
        <x:v>888.1399999999999</x:v>
      </x:c>
      <x:c r="I157" s="18" t="n">
        <x:f>MOD(H157-Settings!$B$32,Settings!$B$33)</x:f>
        <x:v>168.13999999999987</x:v>
      </x:c>
      <x:c r="J157" s="18" t="n">
        <x:f>IF(I157&lt;Settings!$B$30,IF(Settings!$B$30-I157&gt;=E157,H157,H157+(Settings!$B$30-I157)+Settings!$B$31),H157+(Settings!$B$33-I157))</x:f>
        <x:v>888.1399999999999</x:v>
      </x:c>
      <x:c r="K157" s="18" t="n">
        <x:f>J157+E157</x:f>
        <x:v>912.1599999999999</x:v>
      </x:c>
      <x:c r="L157" s="18" t="n">
        <x:f>K157</x:f>
        <x:v>912.1599999999999</x:v>
      </x:c>
      <x:c r="M157" s="18" t="n">
        <x:f>P156</x:f>
        <x:v>895.0104538120188</x:v>
      </x:c>
      <x:c r="N157" s="18" t="n">
        <x:f>MAX(L157,M157)</x:f>
        <x:v>912.1599999999999</x:v>
      </x:c>
      <x:c r="O157" s="18" t="n">
        <x:f>Arrivals!I157</x:f>
        <x:v>1.1199503363703516</x:v>
      </x:c>
      <x:c r="P157" s="18" t="n">
        <x:f>N157+O157</x:f>
        <x:v>913.2799503363702</x:v>
      </x:c>
      <x:c r="Q157" s="18" t="n">
        <x:f>P157-C157</x:f>
        <x:v>625.2799503363702</x:v>
      </x:c>
      <x:c r="R157" s="18" t="n">
        <x:f>H157-F157</x:f>
        <x:v>600.1399999999999</x:v>
      </x:c>
      <x:c r="S157" s="18" t="n">
        <x:f>J157-H157</x:f>
        <x:v>0</x:v>
      </x:c>
      <x:c r="T157" s="18" t="n">
        <x:f>N157-L157</x:f>
        <x:v>0</x:v>
      </x:c>
      <x:c r="U157" s="18" t="n">
        <x:f>R157+S157+T157</x:f>
        <x:v>600.1399999999999</x:v>
      </x:c>
      <x:c r="V157" s="18" t="str">
        <x:f>IF(MOD(C157-Settings!$B$32,Settings!$B$33)&lt;Settings!$B$30,"Up","Down")</x:f>
        <x:v>Up</x:v>
      </x:c>
      <x:c r="W157" s="18" t="n">
        <x:f>IF(OR(E157&gt;Settings!$B$30,Q157&gt;Settings!$B$37),0,1)</x:f>
        <x:v>1</x:v>
      </x:c>
      <x:c r="X157" s="18" t="n">
        <x:f>IF(AND(W157=1,Q157&lt;=Settings!$B$36),1,0)</x:f>
        <x:v>0</x:v>
      </x:c>
    </x:row>
    <x:row r="158">
      <x:c r="A158" t="n">
        <x:f>Arrivals!A158</x:f>
        <x:v>2</x:v>
      </x:c>
      <x:c r="B158" t="n">
        <x:f>Arrivals!B158</x:f>
        <x:v>33</x:v>
      </x:c>
      <x:c r="C158" s="18" t="n">
        <x:f>Arrivals!F158</x:f>
        <x:v>293</x:v>
      </x:c>
      <x:c r="D158" s="18" t="n">
        <x:f>Arrivals!K158</x:f>
        <x:v>300</x:v>
      </x:c>
      <x:c r="E158" s="18" t="n">
        <x:f>D158*8/ACE_Input!S38+ACE_Input!T38</x:f>
        <x:v>24.02</x:v>
      </x:c>
      <x:c r="F158" s="18" t="n">
        <x:f>C158</x:f>
        <x:v>293</x:v>
      </x:c>
      <x:c r="G158" s="18" t="n">
        <x:f>K157</x:f>
        <x:v>912.1599999999999</x:v>
      </x:c>
      <x:c r="H158" s="18" t="n">
        <x:f>MAX(F158,G158)</x:f>
        <x:v>912.1599999999999</x:v>
      </x:c>
      <x:c r="I158" s="18" t="n">
        <x:f>MOD(H158-Settings!$B$32,Settings!$B$33)</x:f>
        <x:v>192.15999999999985</x:v>
      </x:c>
      <x:c r="J158" s="18" t="n">
        <x:f>IF(I158&lt;Settings!$B$30,IF(Settings!$B$30-I158&gt;=E158,H158,H158+(Settings!$B$30-I158)+Settings!$B$31),H158+(Settings!$B$33-I158))</x:f>
        <x:v>912.1599999999999</x:v>
      </x:c>
      <x:c r="K158" s="18" t="n">
        <x:f>J158+E158</x:f>
        <x:v>936.1799999999998</x:v>
      </x:c>
      <x:c r="L158" s="18" t="n">
        <x:f>K158</x:f>
        <x:v>936.1799999999998</x:v>
      </x:c>
      <x:c r="M158" s="18" t="n">
        <x:f>P157</x:f>
        <x:v>913.2799503363702</x:v>
      </x:c>
      <x:c r="N158" s="18" t="n">
        <x:f>MAX(L158,M158)</x:f>
        <x:v>936.1799999999998</x:v>
      </x:c>
      <x:c r="O158" s="18" t="n">
        <x:f>Arrivals!I158</x:f>
        <x:v>1.944166794862909</x:v>
      </x:c>
      <x:c r="P158" s="18" t="n">
        <x:f>N158+O158</x:f>
        <x:v>938.1241667948627</x:v>
      </x:c>
      <x:c r="Q158" s="18" t="n">
        <x:f>P158-C158</x:f>
        <x:v>645.1241667948627</x:v>
      </x:c>
      <x:c r="R158" s="18" t="n">
        <x:f>H158-F158</x:f>
        <x:v>619.1599999999999</x:v>
      </x:c>
      <x:c r="S158" s="18" t="n">
        <x:f>J158-H158</x:f>
        <x:v>0</x:v>
      </x:c>
      <x:c r="T158" s="18" t="n">
        <x:f>N158-L158</x:f>
        <x:v>0</x:v>
      </x:c>
      <x:c r="U158" s="18" t="n">
        <x:f>R158+S158+T158</x:f>
        <x:v>619.1599999999999</x:v>
      </x:c>
      <x:c r="V158" s="18" t="str">
        <x:f>IF(MOD(C158-Settings!$B$32,Settings!$B$33)&lt;Settings!$B$30,"Up","Down")</x:f>
        <x:v>Up</x:v>
      </x:c>
      <x:c r="W158" s="18" t="n">
        <x:f>IF(OR(E158&gt;Settings!$B$30,Q158&gt;Settings!$B$37),0,1)</x:f>
        <x:v>1</x:v>
      </x:c>
      <x:c r="X158" s="18" t="n">
        <x:f>IF(AND(W158=1,Q158&lt;=Settings!$B$36),1,0)</x:f>
        <x:v>0</x:v>
      </x:c>
    </x:row>
    <x:row r="159">
      <x:c r="A159" t="n">
        <x:f>Arrivals!A159</x:f>
        <x:v>2</x:v>
      </x:c>
      <x:c r="B159" t="n">
        <x:f>Arrivals!B159</x:f>
        <x:v>34</x:v>
      </x:c>
      <x:c r="C159" s="18" t="n">
        <x:f>Arrivals!F159</x:f>
        <x:v>298</x:v>
      </x:c>
      <x:c r="D159" s="18" t="n">
        <x:f>Arrivals!K159</x:f>
        <x:v>300</x:v>
      </x:c>
      <x:c r="E159" s="18" t="n">
        <x:f>D159*8/ACE_Input!S39+ACE_Input!T39</x:f>
        <x:v>24.02</x:v>
      </x:c>
      <x:c r="F159" s="18" t="n">
        <x:f>C159</x:f>
        <x:v>298</x:v>
      </x:c>
      <x:c r="G159" s="18" t="n">
        <x:f>K158</x:f>
        <x:v>936.1799999999998</x:v>
      </x:c>
      <x:c r="H159" s="18" t="n">
        <x:f>MAX(F159,G159)</x:f>
        <x:v>936.1799999999998</x:v>
      </x:c>
      <x:c r="I159" s="18" t="n">
        <x:f>MOD(H159-Settings!$B$32,Settings!$B$33)</x:f>
        <x:v>216.17999999999984</x:v>
      </x:c>
      <x:c r="J159" s="18" t="n">
        <x:f>IF(I159&lt;Settings!$B$30,IF(Settings!$B$30-I159&gt;=E159,H159,H159+(Settings!$B$30-I159)+Settings!$B$31),H159+(Settings!$B$33-I159))</x:f>
        <x:v>936.1799999999998</x:v>
      </x:c>
      <x:c r="K159" s="18" t="n">
        <x:f>J159+E159</x:f>
        <x:v>960.1999999999998</x:v>
      </x:c>
      <x:c r="L159" s="18" t="n">
        <x:f>K159</x:f>
        <x:v>960.1999999999998</x:v>
      </x:c>
      <x:c r="M159" s="18" t="n">
        <x:f>P158</x:f>
        <x:v>938.1241667948627</x:v>
      </x:c>
      <x:c r="N159" s="18" t="n">
        <x:f>MAX(L159,M159)</x:f>
        <x:v>960.1999999999998</x:v>
      </x:c>
      <x:c r="O159" s="18" t="n">
        <x:f>Arrivals!I159</x:f>
        <x:v>5.563193493000758</x:v>
      </x:c>
      <x:c r="P159" s="18" t="n">
        <x:f>N159+O159</x:f>
        <x:v>965.7631934930006</x:v>
      </x:c>
      <x:c r="Q159" s="18" t="n">
        <x:f>P159-C159</x:f>
        <x:v>667.7631934930006</x:v>
      </x:c>
      <x:c r="R159" s="18" t="n">
        <x:f>H159-F159</x:f>
        <x:v>638.1799999999998</x:v>
      </x:c>
      <x:c r="S159" s="18" t="n">
        <x:f>J159-H159</x:f>
        <x:v>0</x:v>
      </x:c>
      <x:c r="T159" s="18" t="n">
        <x:f>N159-L159</x:f>
        <x:v>0</x:v>
      </x:c>
      <x:c r="U159" s="18" t="n">
        <x:f>R159+S159+T159</x:f>
        <x:v>638.1799999999998</x:v>
      </x:c>
      <x:c r="V159" s="18" t="str">
        <x:f>IF(MOD(C159-Settings!$B$32,Settings!$B$33)&lt;Settings!$B$30,"Up","Down")</x:f>
        <x:v>Up</x:v>
      </x:c>
      <x:c r="W159" s="18" t="n">
        <x:f>IF(OR(E159&gt;Settings!$B$30,Q159&gt;Settings!$B$37),0,1)</x:f>
        <x:v>1</x:v>
      </x:c>
      <x:c r="X159" s="18" t="n">
        <x:f>IF(AND(W159=1,Q159&lt;=Settings!$B$36),1,0)</x:f>
        <x:v>0</x:v>
      </x:c>
    </x:row>
    <x:row r="160">
      <x:c r="A160" t="n">
        <x:f>Arrivals!A160</x:f>
        <x:v>2</x:v>
      </x:c>
      <x:c r="B160" t="n">
        <x:f>Arrivals!B160</x:f>
        <x:v>35</x:v>
      </x:c>
      <x:c r="C160" s="18" t="n">
        <x:f>Arrivals!F160</x:f>
        <x:v>303</x:v>
      </x:c>
      <x:c r="D160" s="18" t="n">
        <x:f>Arrivals!K160</x:f>
        <x:v>300</x:v>
      </x:c>
      <x:c r="E160" s="18" t="n">
        <x:f>D160*8/ACE_Input!S40+ACE_Input!T40</x:f>
        <x:v>24.02</x:v>
      </x:c>
      <x:c r="F160" s="18" t="n">
        <x:f>C160</x:f>
        <x:v>303</x:v>
      </x:c>
      <x:c r="G160" s="18" t="n">
        <x:f>K159</x:f>
        <x:v>960.1999999999998</x:v>
      </x:c>
      <x:c r="H160" s="18" t="n">
        <x:f>MAX(F160,G160)</x:f>
        <x:v>960.1999999999998</x:v>
      </x:c>
      <x:c r="I160" s="18" t="n">
        <x:f>MOD(H160-Settings!$B$32,Settings!$B$33)</x:f>
        <x:v>240.19999999999982</x:v>
      </x:c>
      <x:c r="J160" s="18" t="n">
        <x:f>IF(I160&lt;Settings!$B$30,IF(Settings!$B$30-I160&gt;=E160,H160,H160+(Settings!$B$30-I160)+Settings!$B$31),H160+(Settings!$B$33-I160))</x:f>
        <x:v>960.1999999999998</x:v>
      </x:c>
      <x:c r="K160" s="18" t="n">
        <x:f>J160+E160</x:f>
        <x:v>984.2199999999998</x:v>
      </x:c>
      <x:c r="L160" s="18" t="n">
        <x:f>K160</x:f>
        <x:v>984.2199999999998</x:v>
      </x:c>
      <x:c r="M160" s="18" t="n">
        <x:f>P159</x:f>
        <x:v>965.7631934930006</x:v>
      </x:c>
      <x:c r="N160" s="18" t="n">
        <x:f>MAX(L160,M160)</x:f>
        <x:v>984.2199999999998</x:v>
      </x:c>
      <x:c r="O160" s="18" t="n">
        <x:f>Arrivals!I160</x:f>
        <x:v>0.5670758531392689</x:v>
      </x:c>
      <x:c r="P160" s="18" t="n">
        <x:f>N160+O160</x:f>
        <x:v>984.7870758531391</x:v>
      </x:c>
      <x:c r="Q160" s="18" t="n">
        <x:f>P160-C160</x:f>
        <x:v>681.7870758531391</x:v>
      </x:c>
      <x:c r="R160" s="18" t="n">
        <x:f>H160-F160</x:f>
        <x:v>657.1999999999998</x:v>
      </x:c>
      <x:c r="S160" s="18" t="n">
        <x:f>J160-H160</x:f>
        <x:v>0</x:v>
      </x:c>
      <x:c r="T160" s="18" t="n">
        <x:f>N160-L160</x:f>
        <x:v>0</x:v>
      </x:c>
      <x:c r="U160" s="18" t="n">
        <x:f>R160+S160+T160</x:f>
        <x:v>657.1999999999998</x:v>
      </x:c>
      <x:c r="V160" s="18" t="str">
        <x:f>IF(MOD(C160-Settings!$B$32,Settings!$B$33)&lt;Settings!$B$30,"Up","Down")</x:f>
        <x:v>Up</x:v>
      </x:c>
      <x:c r="W160" s="18" t="n">
        <x:f>IF(OR(E160&gt;Settings!$B$30,Q160&gt;Settings!$B$37),0,1)</x:f>
        <x:v>1</x:v>
      </x:c>
      <x:c r="X160" s="18" t="n">
        <x:f>IF(AND(W160=1,Q160&lt;=Settings!$B$36),1,0)</x:f>
        <x:v>0</x:v>
      </x:c>
    </x:row>
    <x:row r="161">
      <x:c r="A161" t="n">
        <x:f>Arrivals!A161</x:f>
        <x:v>2</x:v>
      </x:c>
      <x:c r="B161" t="n">
        <x:f>Arrivals!B161</x:f>
        <x:v>36</x:v>
      </x:c>
      <x:c r="C161" s="18" t="n">
        <x:f>Arrivals!F161</x:f>
        <x:v>308</x:v>
      </x:c>
      <x:c r="D161" s="18" t="n">
        <x:f>Arrivals!K161</x:f>
        <x:v>300</x:v>
      </x:c>
      <x:c r="E161" s="18" t="n">
        <x:f>D161*8/ACE_Input!S41+ACE_Input!T41</x:f>
        <x:v>24.02</x:v>
      </x:c>
      <x:c r="F161" s="18" t="n">
        <x:f>C161</x:f>
        <x:v>308</x:v>
      </x:c>
      <x:c r="G161" s="18" t="n">
        <x:f>K160</x:f>
        <x:v>984.2199999999998</x:v>
      </x:c>
      <x:c r="H161" s="18" t="n">
        <x:f>MAX(F161,G161)</x:f>
        <x:v>984.2199999999998</x:v>
      </x:c>
      <x:c r="I161" s="18" t="n">
        <x:f>MOD(H161-Settings!$B$32,Settings!$B$33)</x:f>
        <x:v>264.2199999999998</x:v>
      </x:c>
      <x:c r="J161" s="18" t="n">
        <x:f>IF(I161&lt;Settings!$B$30,IF(Settings!$B$30-I161&gt;=E161,H161,H161+(Settings!$B$30-I161)+Settings!$B$31),H161+(Settings!$B$33-I161))</x:f>
        <x:v>984.2199999999998</x:v>
      </x:c>
      <x:c r="K161" s="18" t="n">
        <x:f>J161+E161</x:f>
        <x:v>1008.2399999999998</x:v>
      </x:c>
      <x:c r="L161" s="18" t="n">
        <x:f>K161</x:f>
        <x:v>1008.2399999999998</x:v>
      </x:c>
      <x:c r="M161" s="18" t="n">
        <x:f>P160</x:f>
        <x:v>984.7870758531391</x:v>
      </x:c>
      <x:c r="N161" s="18" t="n">
        <x:f>MAX(L161,M161)</x:f>
        <x:v>1008.2399999999998</x:v>
      </x:c>
      <x:c r="O161" s="18" t="n">
        <x:f>Arrivals!I161</x:f>
        <x:v>2.9371279709618983</x:v>
      </x:c>
      <x:c r="P161" s="18" t="n">
        <x:f>N161+O161</x:f>
        <x:v>1011.1771279709617</x:v>
      </x:c>
      <x:c r="Q161" s="18" t="n">
        <x:f>P161-C161</x:f>
        <x:v>703.1771279709617</x:v>
      </x:c>
      <x:c r="R161" s="18" t="n">
        <x:f>H161-F161</x:f>
        <x:v>676.2199999999998</x:v>
      </x:c>
      <x:c r="S161" s="18" t="n">
        <x:f>J161-H161</x:f>
        <x:v>0</x:v>
      </x:c>
      <x:c r="T161" s="18" t="n">
        <x:f>N161-L161</x:f>
        <x:v>0</x:v>
      </x:c>
      <x:c r="U161" s="18" t="n">
        <x:f>R161+S161+T161</x:f>
        <x:v>676.2199999999998</x:v>
      </x:c>
      <x:c r="V161" s="18" t="str">
        <x:f>IF(MOD(C161-Settings!$B$32,Settings!$B$33)&lt;Settings!$B$30,"Up","Down")</x:f>
        <x:v>Up</x:v>
      </x:c>
      <x:c r="W161" s="18" t="n">
        <x:f>IF(OR(E161&gt;Settings!$B$30,Q161&gt;Settings!$B$37),0,1)</x:f>
        <x:v>1</x:v>
      </x:c>
      <x:c r="X161" s="18" t="n">
        <x:f>IF(AND(W161=1,Q161&lt;=Settings!$B$36),1,0)</x:f>
        <x:v>0</x:v>
      </x:c>
    </x:row>
    <x:row r="162">
      <x:c r="A162" t="n">
        <x:f>Arrivals!A162</x:f>
        <x:v>2</x:v>
      </x:c>
      <x:c r="B162" t="n">
        <x:f>Arrivals!B162</x:f>
        <x:v>37</x:v>
      </x:c>
      <x:c r="C162" s="18" t="n">
        <x:f>Arrivals!F162</x:f>
        <x:v>313</x:v>
      </x:c>
      <x:c r="D162" s="18" t="n">
        <x:f>Arrivals!K162</x:f>
        <x:v>300</x:v>
      </x:c>
      <x:c r="E162" s="18" t="n">
        <x:f>D162*8/ACE_Input!S42+ACE_Input!T42</x:f>
        <x:v>24.02</x:v>
      </x:c>
      <x:c r="F162" s="18" t="n">
        <x:f>C162</x:f>
        <x:v>313</x:v>
      </x:c>
      <x:c r="G162" s="18" t="n">
        <x:f>K161</x:f>
        <x:v>1008.2399999999998</x:v>
      </x:c>
      <x:c r="H162" s="18" t="n">
        <x:f>MAX(F162,G162)</x:f>
        <x:v>1008.2399999999998</x:v>
      </x:c>
      <x:c r="I162" s="18" t="n">
        <x:f>MOD(H162-Settings!$B$32,Settings!$B$33)</x:f>
        <x:v>288.2399999999998</x:v>
      </x:c>
      <x:c r="J162" s="18" t="n">
        <x:f>IF(I162&lt;Settings!$B$30,IF(Settings!$B$30-I162&gt;=E162,H162,H162+(Settings!$B$30-I162)+Settings!$B$31),H162+(Settings!$B$33-I162))</x:f>
        <x:v>1008.2399999999998</x:v>
      </x:c>
      <x:c r="K162" s="18" t="n">
        <x:f>J162+E162</x:f>
        <x:v>1032.2599999999998</x:v>
      </x:c>
      <x:c r="L162" s="18" t="n">
        <x:f>K162</x:f>
        <x:v>1032.2599999999998</x:v>
      </x:c>
      <x:c r="M162" s="18" t="n">
        <x:f>P161</x:f>
        <x:v>1011.1771279709617</x:v>
      </x:c>
      <x:c r="N162" s="18" t="n">
        <x:f>MAX(L162,M162)</x:f>
        <x:v>1032.2599999999998</x:v>
      </x:c>
      <x:c r="O162" s="18" t="n">
        <x:f>Arrivals!I162</x:f>
        <x:v>0.7127668126192868</x:v>
      </x:c>
      <x:c r="P162" s="18" t="n">
        <x:f>N162+O162</x:f>
        <x:v>1032.972766812619</x:v>
      </x:c>
      <x:c r="Q162" s="18" t="n">
        <x:f>P162-C162</x:f>
        <x:v>719.972766812619</x:v>
      </x:c>
      <x:c r="R162" s="18" t="n">
        <x:f>H162-F162</x:f>
        <x:v>695.2399999999998</x:v>
      </x:c>
      <x:c r="S162" s="18" t="n">
        <x:f>J162-H162</x:f>
        <x:v>0</x:v>
      </x:c>
      <x:c r="T162" s="18" t="n">
        <x:f>N162-L162</x:f>
        <x:v>0</x:v>
      </x:c>
      <x:c r="U162" s="18" t="n">
        <x:f>R162+S162+T162</x:f>
        <x:v>695.2399999999998</x:v>
      </x:c>
      <x:c r="V162" s="18" t="str">
        <x:f>IF(MOD(C162-Settings!$B$32,Settings!$B$33)&lt;Settings!$B$30,"Up","Down")</x:f>
        <x:v>Up</x:v>
      </x:c>
      <x:c r="W162" s="18" t="n">
        <x:f>IF(OR(E162&gt;Settings!$B$30,Q162&gt;Settings!$B$37),0,1)</x:f>
        <x:v>1</x:v>
      </x:c>
      <x:c r="X162" s="18" t="n">
        <x:f>IF(AND(W162=1,Q162&lt;=Settings!$B$36),1,0)</x:f>
        <x:v>0</x:v>
      </x:c>
    </x:row>
    <x:row r="163">
      <x:c r="A163" t="n">
        <x:f>Arrivals!A163</x:f>
        <x:v>2</x:v>
      </x:c>
      <x:c r="B163" t="n">
        <x:f>Arrivals!B163</x:f>
        <x:v>38</x:v>
      </x:c>
      <x:c r="C163" s="18" t="n">
        <x:f>Arrivals!F163</x:f>
        <x:v>318</x:v>
      </x:c>
      <x:c r="D163" s="18" t="n">
        <x:f>Arrivals!K163</x:f>
        <x:v>300</x:v>
      </x:c>
      <x:c r="E163" s="18" t="n">
        <x:f>D163*8/ACE_Input!S43+ACE_Input!T43</x:f>
        <x:v>24.02</x:v>
      </x:c>
      <x:c r="F163" s="18" t="n">
        <x:f>C163</x:f>
        <x:v>318</x:v>
      </x:c>
      <x:c r="G163" s="18" t="n">
        <x:f>K162</x:f>
        <x:v>1032.2599999999998</x:v>
      </x:c>
      <x:c r="H163" s="18" t="n">
        <x:f>MAX(F163,G163)</x:f>
        <x:v>1032.2599999999998</x:v>
      </x:c>
      <x:c r="I163" s="18" t="n">
        <x:f>MOD(H163-Settings!$B$32,Settings!$B$33)</x:f>
        <x:v>312.25999999999976</x:v>
      </x:c>
      <x:c r="J163" s="18" t="n">
        <x:f>IF(I163&lt;Settings!$B$30,IF(Settings!$B$30-I163&gt;=E163,H163,H163+(Settings!$B$30-I163)+Settings!$B$31),H163+(Settings!$B$33-I163))</x:f>
        <x:v>1032.2599999999998</x:v>
      </x:c>
      <x:c r="K163" s="18" t="n">
        <x:f>J163+E163</x:f>
        <x:v>1056.2799999999997</x:v>
      </x:c>
      <x:c r="L163" s="18" t="n">
        <x:f>K163</x:f>
        <x:v>1056.2799999999997</x:v>
      </x:c>
      <x:c r="M163" s="18" t="n">
        <x:f>P162</x:f>
        <x:v>1032.972766812619</x:v>
      </x:c>
      <x:c r="N163" s="18" t="n">
        <x:f>MAX(L163,M163)</x:f>
        <x:v>1056.2799999999997</x:v>
      </x:c>
      <x:c r="O163" s="18" t="n">
        <x:f>Arrivals!I163</x:f>
        <x:v>0.9177569606258389</x:v>
      </x:c>
      <x:c r="P163" s="18" t="n">
        <x:f>N163+O163</x:f>
        <x:v>1057.1977569606256</x:v>
      </x:c>
      <x:c r="Q163" s="18" t="n">
        <x:f>P163-C163</x:f>
        <x:v>739.1977569606256</x:v>
      </x:c>
      <x:c r="R163" s="18" t="n">
        <x:f>H163-F163</x:f>
        <x:v>714.2599999999998</x:v>
      </x:c>
      <x:c r="S163" s="18" t="n">
        <x:f>J163-H163</x:f>
        <x:v>0</x:v>
      </x:c>
      <x:c r="T163" s="18" t="n">
        <x:f>N163-L163</x:f>
        <x:v>0</x:v>
      </x:c>
      <x:c r="U163" s="18" t="n">
        <x:f>R163+S163+T163</x:f>
        <x:v>714.2599999999998</x:v>
      </x:c>
      <x:c r="V163" s="18" t="str">
        <x:f>IF(MOD(C163-Settings!$B$32,Settings!$B$33)&lt;Settings!$B$30,"Up","Down")</x:f>
        <x:v>Up</x:v>
      </x:c>
      <x:c r="W163" s="18" t="n">
        <x:f>IF(OR(E163&gt;Settings!$B$30,Q163&gt;Settings!$B$37),0,1)</x:f>
        <x:v>1</x:v>
      </x:c>
      <x:c r="X163" s="18" t="n">
        <x:f>IF(AND(W163=1,Q163&lt;=Settings!$B$36),1,0)</x:f>
        <x:v>0</x:v>
      </x:c>
    </x:row>
    <x:row r="164">
      <x:c r="A164" t="n">
        <x:f>Arrivals!A164</x:f>
        <x:v>2</x:v>
      </x:c>
      <x:c r="B164" t="n">
        <x:f>Arrivals!B164</x:f>
        <x:v>39</x:v>
      </x:c>
      <x:c r="C164" s="18" t="n">
        <x:f>Arrivals!F164</x:f>
        <x:v>323</x:v>
      </x:c>
      <x:c r="D164" s="18" t="n">
        <x:f>Arrivals!K164</x:f>
        <x:v>300</x:v>
      </x:c>
      <x:c r="E164" s="18" t="n">
        <x:f>D164*8/ACE_Input!S44+ACE_Input!T44</x:f>
        <x:v>24.02</x:v>
      </x:c>
      <x:c r="F164" s="18" t="n">
        <x:f>C164</x:f>
        <x:v>323</x:v>
      </x:c>
      <x:c r="G164" s="18" t="n">
        <x:f>K163</x:f>
        <x:v>1056.2799999999997</x:v>
      </x:c>
      <x:c r="H164" s="18" t="n">
        <x:f>MAX(F164,G164)</x:f>
        <x:v>1056.2799999999997</x:v>
      </x:c>
      <x:c r="I164" s="18" t="n">
        <x:f>MOD(H164-Settings!$B$32,Settings!$B$33)</x:f>
        <x:v>336.27999999999975</x:v>
      </x:c>
      <x:c r="J164" s="18" t="n">
        <x:f>IF(I164&lt;Settings!$B$30,IF(Settings!$B$30-I164&gt;=E164,H164,H164+(Settings!$B$30-I164)+Settings!$B$31),H164+(Settings!$B$33-I164))</x:f>
        <x:v>1056.2799999999997</x:v>
      </x:c>
      <x:c r="K164" s="18" t="n">
        <x:f>J164+E164</x:f>
        <x:v>1080.2999999999997</x:v>
      </x:c>
      <x:c r="L164" s="18" t="n">
        <x:f>K164</x:f>
        <x:v>1080.2999999999997</x:v>
      </x:c>
      <x:c r="M164" s="18" t="n">
        <x:f>P163</x:f>
        <x:v>1057.1977569606256</x:v>
      </x:c>
      <x:c r="N164" s="18" t="n">
        <x:f>MAX(L164,M164)</x:f>
        <x:v>1080.2999999999997</x:v>
      </x:c>
      <x:c r="O164" s="18" t="n">
        <x:f>Arrivals!I164</x:f>
        <x:v>6.118984208831415</x:v>
      </x:c>
      <x:c r="P164" s="18" t="n">
        <x:f>N164+O164</x:f>
        <x:v>1086.418984208831</x:v>
      </x:c>
      <x:c r="Q164" s="18" t="n">
        <x:f>P164-C164</x:f>
        <x:v>763.418984208831</x:v>
      </x:c>
      <x:c r="R164" s="18" t="n">
        <x:f>H164-F164</x:f>
        <x:v>733.2799999999997</x:v>
      </x:c>
      <x:c r="S164" s="18" t="n">
        <x:f>J164-H164</x:f>
        <x:v>0</x:v>
      </x:c>
      <x:c r="T164" s="18" t="n">
        <x:f>N164-L164</x:f>
        <x:v>0</x:v>
      </x:c>
      <x:c r="U164" s="18" t="n">
        <x:f>R164+S164+T164</x:f>
        <x:v>733.2799999999997</x:v>
      </x:c>
      <x:c r="V164" s="18" t="str">
        <x:f>IF(MOD(C164-Settings!$B$32,Settings!$B$33)&lt;Settings!$B$30,"Up","Down")</x:f>
        <x:v>Up</x:v>
      </x:c>
      <x:c r="W164" s="18" t="n">
        <x:f>IF(OR(E164&gt;Settings!$B$30,Q164&gt;Settings!$B$37),0,1)</x:f>
        <x:v>1</x:v>
      </x:c>
      <x:c r="X164" s="18" t="n">
        <x:f>IF(AND(W164=1,Q164&lt;=Settings!$B$36),1,0)</x:f>
        <x:v>0</x:v>
      </x:c>
    </x:row>
    <x:row r="165">
      <x:c r="A165" t="n">
        <x:f>Arrivals!A165</x:f>
        <x:v>2</x:v>
      </x:c>
      <x:c r="B165" t="n">
        <x:f>Arrivals!B165</x:f>
        <x:v>40</x:v>
      </x:c>
      <x:c r="C165" s="18" t="n">
        <x:f>Arrivals!F165</x:f>
        <x:v>328</x:v>
      </x:c>
      <x:c r="D165" s="18" t="n">
        <x:f>Arrivals!K165</x:f>
        <x:v>300</x:v>
      </x:c>
      <x:c r="E165" s="18" t="n">
        <x:f>D165*8/ACE_Input!S45+ACE_Input!T45</x:f>
        <x:v>24.02</x:v>
      </x:c>
      <x:c r="F165" s="18" t="n">
        <x:f>C165</x:f>
        <x:v>328</x:v>
      </x:c>
      <x:c r="G165" s="18" t="n">
        <x:f>K164</x:f>
        <x:v>1080.2999999999997</x:v>
      </x:c>
      <x:c r="H165" s="18" t="n">
        <x:f>MAX(F165,G165)</x:f>
        <x:v>1080.2999999999997</x:v>
      </x:c>
      <x:c r="I165" s="18" t="n">
        <x:f>MOD(H165-Settings!$B$32,Settings!$B$33)</x:f>
        <x:v>360.2999999999997</x:v>
      </x:c>
      <x:c r="J165" s="18" t="n">
        <x:f>IF(I165&lt;Settings!$B$30,IF(Settings!$B$30-I165&gt;=E165,H165,H165+(Settings!$B$30-I165)+Settings!$B$31),H165+(Settings!$B$33-I165))</x:f>
        <x:v>1080.2999999999997</x:v>
      </x:c>
      <x:c r="K165" s="18" t="n">
        <x:f>J165+E165</x:f>
        <x:v>1104.3199999999997</x:v>
      </x:c>
      <x:c r="L165" s="18" t="n">
        <x:f>K165</x:f>
        <x:v>1104.3199999999997</x:v>
      </x:c>
      <x:c r="M165" s="18" t="n">
        <x:f>P164</x:f>
        <x:v>1086.418984208831</x:v>
      </x:c>
      <x:c r="N165" s="18" t="n">
        <x:f>MAX(L165,M165)</x:f>
        <x:v>1104.3199999999997</x:v>
      </x:c>
      <x:c r="O165" s="18" t="n">
        <x:f>Arrivals!I165</x:f>
        <x:v>5.720584797335375</x:v>
      </x:c>
      <x:c r="P165" s="18" t="n">
        <x:f>N165+O165</x:f>
        <x:v>1110.040584797335</x:v>
      </x:c>
      <x:c r="Q165" s="18" t="n">
        <x:f>P165-C165</x:f>
        <x:v>782.040584797335</x:v>
      </x:c>
      <x:c r="R165" s="18" t="n">
        <x:f>H165-F165</x:f>
        <x:v>752.2999999999997</x:v>
      </x:c>
      <x:c r="S165" s="18" t="n">
        <x:f>J165-H165</x:f>
        <x:v>0</x:v>
      </x:c>
      <x:c r="T165" s="18" t="n">
        <x:f>N165-L165</x:f>
        <x:v>0</x:v>
      </x:c>
      <x:c r="U165" s="18" t="n">
        <x:f>R165+S165+T165</x:f>
        <x:v>752.2999999999997</x:v>
      </x:c>
      <x:c r="V165" s="18" t="str">
        <x:f>IF(MOD(C165-Settings!$B$32,Settings!$B$33)&lt;Settings!$B$30,"Up","Down")</x:f>
        <x:v>Up</x:v>
      </x:c>
      <x:c r="W165" s="18" t="n">
        <x:f>IF(OR(E165&gt;Settings!$B$30,Q165&gt;Settings!$B$37),0,1)</x:f>
        <x:v>1</x:v>
      </x:c>
      <x:c r="X165" s="18" t="n">
        <x:f>IF(AND(W165=1,Q165&lt;=Settings!$B$36),1,0)</x:f>
        <x:v>0</x:v>
      </x:c>
    </x:row>
    <x:row r="166">
      <x:c r="A166" t="n">
        <x:f>Arrivals!A166</x:f>
        <x:v>2</x:v>
      </x:c>
      <x:c r="B166" t="n">
        <x:f>Arrivals!B166</x:f>
        <x:v>41</x:v>
      </x:c>
      <x:c r="C166" s="18" t="n">
        <x:f>Arrivals!F166</x:f>
        <x:v>333</x:v>
      </x:c>
      <x:c r="D166" s="18" t="n">
        <x:f>Arrivals!K166</x:f>
        <x:v>300</x:v>
      </x:c>
      <x:c r="E166" s="18" t="n">
        <x:f>D166*8/ACE_Input!S46+ACE_Input!T46</x:f>
        <x:v>24.02</x:v>
      </x:c>
      <x:c r="F166" s="18" t="n">
        <x:f>C166</x:f>
        <x:v>333</x:v>
      </x:c>
      <x:c r="G166" s="18" t="n">
        <x:f>K165</x:f>
        <x:v>1104.3199999999997</x:v>
      </x:c>
      <x:c r="H166" s="18" t="n">
        <x:f>MAX(F166,G166)</x:f>
        <x:v>1104.3199999999997</x:v>
      </x:c>
      <x:c r="I166" s="18" t="n">
        <x:f>MOD(H166-Settings!$B$32,Settings!$B$33)</x:f>
        <x:v>384.3199999999997</x:v>
      </x:c>
      <x:c r="J166" s="18" t="n">
        <x:f>IF(I166&lt;Settings!$B$30,IF(Settings!$B$30-I166&gt;=E166,H166,H166+(Settings!$B$30-I166)+Settings!$B$31),H166+(Settings!$B$33-I166))</x:f>
        <x:v>1104.3199999999997</x:v>
      </x:c>
      <x:c r="K166" s="18" t="n">
        <x:f>J166+E166</x:f>
        <x:v>1128.3399999999997</x:v>
      </x:c>
      <x:c r="L166" s="18" t="n">
        <x:f>K166</x:f>
        <x:v>1128.3399999999997</x:v>
      </x:c>
      <x:c r="M166" s="18" t="n">
        <x:f>P165</x:f>
        <x:v>1110.040584797335</x:v>
      </x:c>
      <x:c r="N166" s="18" t="n">
        <x:f>MAX(L166,M166)</x:f>
        <x:v>1128.3399999999997</x:v>
      </x:c>
      <x:c r="O166" s="18" t="n">
        <x:f>Arrivals!I166</x:f>
        <x:v>2.960318715758679</x:v>
      </x:c>
      <x:c r="P166" s="18" t="n">
        <x:f>N166+O166</x:f>
        <x:v>1131.3003187157583</x:v>
      </x:c>
      <x:c r="Q166" s="18" t="n">
        <x:f>P166-C166</x:f>
        <x:v>798.3003187157583</x:v>
      </x:c>
      <x:c r="R166" s="18" t="n">
        <x:f>H166-F166</x:f>
        <x:v>771.3199999999997</x:v>
      </x:c>
      <x:c r="S166" s="18" t="n">
        <x:f>J166-H166</x:f>
        <x:v>0</x:v>
      </x:c>
      <x:c r="T166" s="18" t="n">
        <x:f>N166-L166</x:f>
        <x:v>0</x:v>
      </x:c>
      <x:c r="U166" s="18" t="n">
        <x:f>R166+S166+T166</x:f>
        <x:v>771.3199999999997</x:v>
      </x:c>
      <x:c r="V166" s="18" t="str">
        <x:f>IF(MOD(C166-Settings!$B$32,Settings!$B$33)&lt;Settings!$B$30,"Up","Down")</x:f>
        <x:v>Up</x:v>
      </x:c>
      <x:c r="W166" s="18" t="n">
        <x:f>IF(OR(E166&gt;Settings!$B$30,Q166&gt;Settings!$B$37),0,1)</x:f>
        <x:v>1</x:v>
      </x:c>
      <x:c r="X166" s="18" t="n">
        <x:f>IF(AND(W166=1,Q166&lt;=Settings!$B$36),1,0)</x:f>
        <x:v>0</x:v>
      </x:c>
    </x:row>
    <x:row r="167">
      <x:c r="A167" t="n">
        <x:f>Arrivals!A167</x:f>
        <x:v>2</x:v>
      </x:c>
      <x:c r="B167" t="n">
        <x:f>Arrivals!B167</x:f>
        <x:v>42</x:v>
      </x:c>
      <x:c r="C167" s="18" t="n">
        <x:f>Arrivals!F167</x:f>
        <x:v>338</x:v>
      </x:c>
      <x:c r="D167" s="18" t="n">
        <x:f>Arrivals!K167</x:f>
        <x:v>300</x:v>
      </x:c>
      <x:c r="E167" s="18" t="n">
        <x:f>D167*8/ACE_Input!S47+ACE_Input!T47</x:f>
        <x:v>24.02</x:v>
      </x:c>
      <x:c r="F167" s="18" t="n">
        <x:f>C167</x:f>
        <x:v>338</x:v>
      </x:c>
      <x:c r="G167" s="18" t="n">
        <x:f>K166</x:f>
        <x:v>1128.3399999999997</x:v>
      </x:c>
      <x:c r="H167" s="18" t="n">
        <x:f>MAX(F167,G167)</x:f>
        <x:v>1128.3399999999997</x:v>
      </x:c>
      <x:c r="I167" s="18" t="n">
        <x:f>MOD(H167-Settings!$B$32,Settings!$B$33)</x:f>
        <x:v>408.3399999999997</x:v>
      </x:c>
      <x:c r="J167" s="18" t="n">
        <x:f>IF(I167&lt;Settings!$B$30,IF(Settings!$B$30-I167&gt;=E167,H167,H167+(Settings!$B$30-I167)+Settings!$B$31),H167+(Settings!$B$33-I167))</x:f>
        <x:v>1128.3399999999997</x:v>
      </x:c>
      <x:c r="K167" s="18" t="n">
        <x:f>J167+E167</x:f>
        <x:v>1152.3599999999997</x:v>
      </x:c>
      <x:c r="L167" s="18" t="n">
        <x:f>K167</x:f>
        <x:v>1152.3599999999997</x:v>
      </x:c>
      <x:c r="M167" s="18" t="n">
        <x:f>P166</x:f>
        <x:v>1131.3003187157583</x:v>
      </x:c>
      <x:c r="N167" s="18" t="n">
        <x:f>MAX(L167,M167)</x:f>
        <x:v>1152.3599999999997</x:v>
      </x:c>
      <x:c r="O167" s="18" t="n">
        <x:f>Arrivals!I167</x:f>
        <x:v>6.15461575813036</x:v>
      </x:c>
      <x:c r="P167" s="18" t="n">
        <x:f>N167+O167</x:f>
        <x:v>1158.51461575813</x:v>
      </x:c>
      <x:c r="Q167" s="18" t="n">
        <x:f>P167-C167</x:f>
        <x:v>820.51461575813</x:v>
      </x:c>
      <x:c r="R167" s="18" t="n">
        <x:f>H167-F167</x:f>
        <x:v>790.3399999999997</x:v>
      </x:c>
      <x:c r="S167" s="18" t="n">
        <x:f>J167-H167</x:f>
        <x:v>0</x:v>
      </x:c>
      <x:c r="T167" s="18" t="n">
        <x:f>N167-L167</x:f>
        <x:v>0</x:v>
      </x:c>
      <x:c r="U167" s="18" t="n">
        <x:f>R167+S167+T167</x:f>
        <x:v>790.3399999999997</x:v>
      </x:c>
      <x:c r="V167" s="18" t="str">
        <x:f>IF(MOD(C167-Settings!$B$32,Settings!$B$33)&lt;Settings!$B$30,"Up","Down")</x:f>
        <x:v>Up</x:v>
      </x:c>
      <x:c r="W167" s="18" t="n">
        <x:f>IF(OR(E167&gt;Settings!$B$30,Q167&gt;Settings!$B$37),0,1)</x:f>
        <x:v>1</x:v>
      </x:c>
      <x:c r="X167" s="18" t="n">
        <x:f>IF(AND(W167=1,Q167&lt;=Settings!$B$36),1,0)</x:f>
        <x:v>0</x:v>
      </x:c>
    </x:row>
    <x:row r="168">
      <x:c r="A168" t="n">
        <x:f>Arrivals!A168</x:f>
        <x:v>2</x:v>
      </x:c>
      <x:c r="B168" t="n">
        <x:f>Arrivals!B168</x:f>
        <x:v>43</x:v>
      </x:c>
      <x:c r="C168" s="18" t="n">
        <x:f>Arrivals!F168</x:f>
        <x:v>343</x:v>
      </x:c>
      <x:c r="D168" s="18" t="n">
        <x:f>Arrivals!K168</x:f>
        <x:v>300</x:v>
      </x:c>
      <x:c r="E168" s="18" t="n">
        <x:f>D168*8/ACE_Input!S48+ACE_Input!T48</x:f>
        <x:v>24.02</x:v>
      </x:c>
      <x:c r="F168" s="18" t="n">
        <x:f>C168</x:f>
        <x:v>343</x:v>
      </x:c>
      <x:c r="G168" s="18" t="n">
        <x:f>K167</x:f>
        <x:v>1152.3599999999997</x:v>
      </x:c>
      <x:c r="H168" s="18" t="n">
        <x:f>MAX(F168,G168)</x:f>
        <x:v>1152.3599999999997</x:v>
      </x:c>
      <x:c r="I168" s="18" t="n">
        <x:f>MOD(H168-Settings!$B$32,Settings!$B$33)</x:f>
        <x:v>432.3599999999997</x:v>
      </x:c>
      <x:c r="J168" s="18" t="n">
        <x:f>IF(I168&lt;Settings!$B$30,IF(Settings!$B$30-I168&gt;=E168,H168,H168+(Settings!$B$30-I168)+Settings!$B$31),H168+(Settings!$B$33-I168))</x:f>
        <x:v>1152.3599999999997</x:v>
      </x:c>
      <x:c r="K168" s="18" t="n">
        <x:f>J168+E168</x:f>
        <x:v>1176.3799999999997</x:v>
      </x:c>
      <x:c r="L168" s="18" t="n">
        <x:f>K168</x:f>
        <x:v>1176.3799999999997</x:v>
      </x:c>
      <x:c r="M168" s="18" t="n">
        <x:f>P167</x:f>
        <x:v>1158.51461575813</x:v>
      </x:c>
      <x:c r="N168" s="18" t="n">
        <x:f>MAX(L168,M168)</x:f>
        <x:v>1176.3799999999997</x:v>
      </x:c>
      <x:c r="O168" s="18" t="n">
        <x:f>Arrivals!I168</x:f>
        <x:v>0.1781820026620094</x:v>
      </x:c>
      <x:c r="P168" s="18" t="n">
        <x:f>N168+O168</x:f>
        <x:v>1176.5581820026616</x:v>
      </x:c>
      <x:c r="Q168" s="18" t="n">
        <x:f>P168-C168</x:f>
        <x:v>833.5581820026616</x:v>
      </x:c>
      <x:c r="R168" s="18" t="n">
        <x:f>H168-F168</x:f>
        <x:v>809.3599999999997</x:v>
      </x:c>
      <x:c r="S168" s="18" t="n">
        <x:f>J168-H168</x:f>
        <x:v>0</x:v>
      </x:c>
      <x:c r="T168" s="18" t="n">
        <x:f>N168-L168</x:f>
        <x:v>0</x:v>
      </x:c>
      <x:c r="U168" s="18" t="n">
        <x:f>R168+S168+T168</x:f>
        <x:v>809.3599999999997</x:v>
      </x:c>
      <x:c r="V168" s="18" t="str">
        <x:f>IF(MOD(C168-Settings!$B$32,Settings!$B$33)&lt;Settings!$B$30,"Up","Down")</x:f>
        <x:v>Up</x:v>
      </x:c>
      <x:c r="W168" s="18" t="n">
        <x:f>IF(OR(E168&gt;Settings!$B$30,Q168&gt;Settings!$B$37),0,1)</x:f>
        <x:v>1</x:v>
      </x:c>
      <x:c r="X168" s="18" t="n">
        <x:f>IF(AND(W168=1,Q168&lt;=Settings!$B$36),1,0)</x:f>
        <x:v>0</x:v>
      </x:c>
    </x:row>
    <x:row r="169">
      <x:c r="A169" t="n">
        <x:f>Arrivals!A169</x:f>
        <x:v>2</x:v>
      </x:c>
      <x:c r="B169" t="n">
        <x:f>Arrivals!B169</x:f>
        <x:v>44</x:v>
      </x:c>
      <x:c r="C169" s="18" t="n">
        <x:f>Arrivals!F169</x:f>
        <x:v>348</x:v>
      </x:c>
      <x:c r="D169" s="18" t="n">
        <x:f>Arrivals!K169</x:f>
        <x:v>300</x:v>
      </x:c>
      <x:c r="E169" s="18" t="n">
        <x:f>D169*8/ACE_Input!S49+ACE_Input!T49</x:f>
        <x:v>24.02</x:v>
      </x:c>
      <x:c r="F169" s="18" t="n">
        <x:f>C169</x:f>
        <x:v>348</x:v>
      </x:c>
      <x:c r="G169" s="18" t="n">
        <x:f>K168</x:f>
        <x:v>1176.3799999999997</x:v>
      </x:c>
      <x:c r="H169" s="18" t="n">
        <x:f>MAX(F169,G169)</x:f>
        <x:v>1176.3799999999997</x:v>
      </x:c>
      <x:c r="I169" s="18" t="n">
        <x:f>MOD(H169-Settings!$B$32,Settings!$B$33)</x:f>
        <x:v>456.37999999999965</x:v>
      </x:c>
      <x:c r="J169" s="18" t="n">
        <x:f>IF(I169&lt;Settings!$B$30,IF(Settings!$B$30-I169&gt;=E169,H169,H169+(Settings!$B$30-I169)+Settings!$B$31),H169+(Settings!$B$33-I169))</x:f>
        <x:v>1176.3799999999997</x:v>
      </x:c>
      <x:c r="K169" s="18" t="n">
        <x:f>J169+E169</x:f>
        <x:v>1200.3999999999996</x:v>
      </x:c>
      <x:c r="L169" s="18" t="n">
        <x:f>K169</x:f>
        <x:v>1200.3999999999996</x:v>
      </x:c>
      <x:c r="M169" s="18" t="n">
        <x:f>P168</x:f>
        <x:v>1176.5581820026616</x:v>
      </x:c>
      <x:c r="N169" s="18" t="n">
        <x:f>MAX(L169,M169)</x:f>
        <x:v>1200.3999999999996</x:v>
      </x:c>
      <x:c r="O169" s="18" t="n">
        <x:f>Arrivals!I169</x:f>
        <x:v>1.1295464493056038</x:v>
      </x:c>
      <x:c r="P169" s="18" t="n">
        <x:f>N169+O169</x:f>
        <x:v>1201.5295464493051</x:v>
      </x:c>
      <x:c r="Q169" s="18" t="n">
        <x:f>P169-C169</x:f>
        <x:v>853.5295464493051</x:v>
      </x:c>
      <x:c r="R169" s="18" t="n">
        <x:f>H169-F169</x:f>
        <x:v>828.3799999999997</x:v>
      </x:c>
      <x:c r="S169" s="18" t="n">
        <x:f>J169-H169</x:f>
        <x:v>0</x:v>
      </x:c>
      <x:c r="T169" s="18" t="n">
        <x:f>N169-L169</x:f>
        <x:v>0</x:v>
      </x:c>
      <x:c r="U169" s="18" t="n">
        <x:f>R169+S169+T169</x:f>
        <x:v>828.3799999999997</x:v>
      </x:c>
      <x:c r="V169" s="18" t="str">
        <x:f>IF(MOD(C169-Settings!$B$32,Settings!$B$33)&lt;Settings!$B$30,"Up","Down")</x:f>
        <x:v>Up</x:v>
      </x:c>
      <x:c r="W169" s="18" t="n">
        <x:f>IF(OR(E169&gt;Settings!$B$30,Q169&gt;Settings!$B$37),0,1)</x:f>
        <x:v>1</x:v>
      </x:c>
      <x:c r="X169" s="18" t="n">
        <x:f>IF(AND(W169=1,Q169&lt;=Settings!$B$36),1,0)</x:f>
        <x:v>0</x:v>
      </x:c>
    </x:row>
    <x:row r="170">
      <x:c r="A170" t="n">
        <x:f>Arrivals!A170</x:f>
        <x:v>2</x:v>
      </x:c>
      <x:c r="B170" t="n">
        <x:f>Arrivals!B170</x:f>
        <x:v>45</x:v>
      </x:c>
      <x:c r="C170" s="18" t="n">
        <x:f>Arrivals!F170</x:f>
        <x:v>354</x:v>
      </x:c>
      <x:c r="D170" s="18" t="n">
        <x:f>Arrivals!K170</x:f>
        <x:v>300</x:v>
      </x:c>
      <x:c r="E170" s="18" t="n">
        <x:f>D170*8/ACE_Input!S50+ACE_Input!T50</x:f>
        <x:v>24.02</x:v>
      </x:c>
      <x:c r="F170" s="18" t="n">
        <x:f>C170</x:f>
        <x:v>354</x:v>
      </x:c>
      <x:c r="G170" s="18" t="n">
        <x:f>K169</x:f>
        <x:v>1200.3999999999996</x:v>
      </x:c>
      <x:c r="H170" s="18" t="n">
        <x:f>MAX(F170,G170)</x:f>
        <x:v>1200.3999999999996</x:v>
      </x:c>
      <x:c r="I170" s="18" t="n">
        <x:f>MOD(H170-Settings!$B$32,Settings!$B$33)</x:f>
        <x:v>480.39999999999964</x:v>
      </x:c>
      <x:c r="J170" s="18" t="n">
        <x:f>IF(I170&lt;Settings!$B$30,IF(Settings!$B$30-I170&gt;=E170,H170,H170+(Settings!$B$30-I170)+Settings!$B$31),H170+(Settings!$B$33-I170))</x:f>
        <x:v>1200.3999999999996</x:v>
      </x:c>
      <x:c r="K170" s="18" t="n">
        <x:f>J170+E170</x:f>
        <x:v>1224.4199999999996</x:v>
      </x:c>
      <x:c r="L170" s="18" t="n">
        <x:f>K170</x:f>
        <x:v>1224.4199999999996</x:v>
      </x:c>
      <x:c r="M170" s="18" t="n">
        <x:f>P169</x:f>
        <x:v>1201.5295464493051</x:v>
      </x:c>
      <x:c r="N170" s="18" t="n">
        <x:f>MAX(L170,M170)</x:f>
        <x:v>1224.4199999999996</x:v>
      </x:c>
      <x:c r="O170" s="18" t="n">
        <x:f>Arrivals!I170</x:f>
        <x:v>6.911789214227053</x:v>
      </x:c>
      <x:c r="P170" s="18" t="n">
        <x:f>N170+O170</x:f>
        <x:v>1231.3317892142268</x:v>
      </x:c>
      <x:c r="Q170" s="18" t="n">
        <x:f>P170-C170</x:f>
        <x:v>877.3317892142268</x:v>
      </x:c>
      <x:c r="R170" s="18" t="n">
        <x:f>H170-F170</x:f>
        <x:v>846.3999999999996</x:v>
      </x:c>
      <x:c r="S170" s="18" t="n">
        <x:f>J170-H170</x:f>
        <x:v>0</x:v>
      </x:c>
      <x:c r="T170" s="18" t="n">
        <x:f>N170-L170</x:f>
        <x:v>0</x:v>
      </x:c>
      <x:c r="U170" s="18" t="n">
        <x:f>R170+S170+T170</x:f>
        <x:v>846.3999999999996</x:v>
      </x:c>
      <x:c r="V170" s="18" t="str">
        <x:f>IF(MOD(C170-Settings!$B$32,Settings!$B$33)&lt;Settings!$B$30,"Up","Down")</x:f>
        <x:v>Up</x:v>
      </x:c>
      <x:c r="W170" s="18" t="n">
        <x:f>IF(OR(E170&gt;Settings!$B$30,Q170&gt;Settings!$B$37),0,1)</x:f>
        <x:v>1</x:v>
      </x:c>
      <x:c r="X170" s="18" t="n">
        <x:f>IF(AND(W170=1,Q170&lt;=Settings!$B$36),1,0)</x:f>
        <x:v>0</x:v>
      </x:c>
    </x:row>
    <x:row r="171">
      <x:c r="A171" t="n">
        <x:f>Arrivals!A171</x:f>
        <x:v>2</x:v>
      </x:c>
      <x:c r="B171" t="n">
        <x:f>Arrivals!B171</x:f>
        <x:v>46</x:v>
      </x:c>
      <x:c r="C171" s="18" t="n">
        <x:f>Arrivals!F171</x:f>
        <x:v>359</x:v>
      </x:c>
      <x:c r="D171" s="18" t="n">
        <x:f>Arrivals!K171</x:f>
        <x:v>300</x:v>
      </x:c>
      <x:c r="E171" s="18" t="n">
        <x:f>D171*8/ACE_Input!S51+ACE_Input!T51</x:f>
        <x:v>24.02</x:v>
      </x:c>
      <x:c r="F171" s="18" t="n">
        <x:f>C171</x:f>
        <x:v>359</x:v>
      </x:c>
      <x:c r="G171" s="18" t="n">
        <x:f>K170</x:f>
        <x:v>1224.4199999999996</x:v>
      </x:c>
      <x:c r="H171" s="18" t="n">
        <x:f>MAX(F171,G171)</x:f>
        <x:v>1224.4199999999996</x:v>
      </x:c>
      <x:c r="I171" s="18" t="n">
        <x:f>MOD(H171-Settings!$B$32,Settings!$B$33)</x:f>
        <x:v>504.4199999999996</x:v>
      </x:c>
      <x:c r="J171" s="18" t="n">
        <x:f>IF(I171&lt;Settings!$B$30,IF(Settings!$B$30-I171&gt;=E171,H171,H171+(Settings!$B$30-I171)+Settings!$B$31),H171+(Settings!$B$33-I171))</x:f>
        <x:v>1224.4199999999996</x:v>
      </x:c>
      <x:c r="K171" s="18" t="n">
        <x:f>J171+E171</x:f>
        <x:v>1248.4399999999996</x:v>
      </x:c>
      <x:c r="L171" s="18" t="n">
        <x:f>K171</x:f>
        <x:v>1248.4399999999996</x:v>
      </x:c>
      <x:c r="M171" s="18" t="n">
        <x:f>P170</x:f>
        <x:v>1231.3317892142268</x:v>
      </x:c>
      <x:c r="N171" s="18" t="n">
        <x:f>MAX(L171,M171)</x:f>
        <x:v>1248.4399999999996</x:v>
      </x:c>
      <x:c r="O171" s="18" t="n">
        <x:f>Arrivals!I171</x:f>
        <x:v>1.1957079668804198</x:v>
      </x:c>
      <x:c r="P171" s="18" t="n">
        <x:f>N171+O171</x:f>
        <x:v>1249.63570796688</x:v>
      </x:c>
      <x:c r="Q171" s="18" t="n">
        <x:f>P171-C171</x:f>
        <x:v>890.6357079668801</x:v>
      </x:c>
      <x:c r="R171" s="18" t="n">
        <x:f>H171-F171</x:f>
        <x:v>865.4199999999996</x:v>
      </x:c>
      <x:c r="S171" s="18" t="n">
        <x:f>J171-H171</x:f>
        <x:v>0</x:v>
      </x:c>
      <x:c r="T171" s="18" t="n">
        <x:f>N171-L171</x:f>
        <x:v>0</x:v>
      </x:c>
      <x:c r="U171" s="18" t="n">
        <x:f>R171+S171+T171</x:f>
        <x:v>865.4199999999996</x:v>
      </x:c>
      <x:c r="V171" s="18" t="str">
        <x:f>IF(MOD(C171-Settings!$B$32,Settings!$B$33)&lt;Settings!$B$30,"Up","Down")</x:f>
        <x:v>Up</x:v>
      </x:c>
      <x:c r="W171" s="18" t="n">
        <x:f>IF(OR(E171&gt;Settings!$B$30,Q171&gt;Settings!$B$37),0,1)</x:f>
        <x:v>1</x:v>
      </x:c>
      <x:c r="X171" s="18" t="n">
        <x:f>IF(AND(W171=1,Q171&lt;=Settings!$B$36),1,0)</x:f>
        <x:v>0</x:v>
      </x:c>
    </x:row>
    <x:row r="172">
      <x:c r="A172" t="n">
        <x:f>Arrivals!A172</x:f>
        <x:v>2</x:v>
      </x:c>
      <x:c r="B172" t="n">
        <x:f>Arrivals!B172</x:f>
        <x:v>47</x:v>
      </x:c>
      <x:c r="C172" s="18" t="n">
        <x:f>Arrivals!F172</x:f>
        <x:v>364</x:v>
      </x:c>
      <x:c r="D172" s="18" t="n">
        <x:f>Arrivals!K172</x:f>
        <x:v>300</x:v>
      </x:c>
      <x:c r="E172" s="18" t="n">
        <x:f>D172*8/ACE_Input!S52+ACE_Input!T52</x:f>
        <x:v>24.02</x:v>
      </x:c>
      <x:c r="F172" s="18" t="n">
        <x:f>C172</x:f>
        <x:v>364</x:v>
      </x:c>
      <x:c r="G172" s="18" t="n">
        <x:f>K171</x:f>
        <x:v>1248.4399999999996</x:v>
      </x:c>
      <x:c r="H172" s="18" t="n">
        <x:f>MAX(F172,G172)</x:f>
        <x:v>1248.4399999999996</x:v>
      </x:c>
      <x:c r="I172" s="18" t="n">
        <x:f>MOD(H172-Settings!$B$32,Settings!$B$33)</x:f>
        <x:v>528.4399999999996</x:v>
      </x:c>
      <x:c r="J172" s="18" t="n">
        <x:f>IF(I172&lt;Settings!$B$30,IF(Settings!$B$30-I172&gt;=E172,H172,H172+(Settings!$B$30-I172)+Settings!$B$31),H172+(Settings!$B$33-I172))</x:f>
        <x:v>1248.4399999999996</x:v>
      </x:c>
      <x:c r="K172" s="18" t="n">
        <x:f>J172+E172</x:f>
        <x:v>1272.4599999999996</x:v>
      </x:c>
      <x:c r="L172" s="18" t="n">
        <x:f>K172</x:f>
        <x:v>1272.4599999999996</x:v>
      </x:c>
      <x:c r="M172" s="18" t="n">
        <x:f>P171</x:f>
        <x:v>1249.63570796688</x:v>
      </x:c>
      <x:c r="N172" s="18" t="n">
        <x:f>MAX(L172,M172)</x:f>
        <x:v>1272.4599999999996</x:v>
      </x:c>
      <x:c r="O172" s="18" t="n">
        <x:f>Arrivals!I172</x:f>
        <x:v>4.8298062808134725</x:v>
      </x:c>
      <x:c r="P172" s="18" t="n">
        <x:f>N172+O172</x:f>
        <x:v>1277.289806280813</x:v>
      </x:c>
      <x:c r="Q172" s="18" t="n">
        <x:f>P172-C172</x:f>
        <x:v>913.2898062808131</x:v>
      </x:c>
      <x:c r="R172" s="18" t="n">
        <x:f>H172-F172</x:f>
        <x:v>884.4399999999996</x:v>
      </x:c>
      <x:c r="S172" s="18" t="n">
        <x:f>J172-H172</x:f>
        <x:v>0</x:v>
      </x:c>
      <x:c r="T172" s="18" t="n">
        <x:f>N172-L172</x:f>
        <x:v>0</x:v>
      </x:c>
      <x:c r="U172" s="18" t="n">
        <x:f>R172+S172+T172</x:f>
        <x:v>884.4399999999996</x:v>
      </x:c>
      <x:c r="V172" s="18" t="str">
        <x:f>IF(MOD(C172-Settings!$B$32,Settings!$B$33)&lt;Settings!$B$30,"Up","Down")</x:f>
        <x:v>Up</x:v>
      </x:c>
      <x:c r="W172" s="18" t="n">
        <x:f>IF(OR(E172&gt;Settings!$B$30,Q172&gt;Settings!$B$37),0,1)</x:f>
        <x:v>0</x:v>
      </x:c>
      <x:c r="X172" s="18" t="n">
        <x:f>IF(AND(W172=1,Q172&lt;=Settings!$B$36),1,0)</x:f>
        <x:v>0</x:v>
      </x:c>
    </x:row>
    <x:row r="173">
      <x:c r="A173" t="n">
        <x:f>Arrivals!A173</x:f>
        <x:v>2</x:v>
      </x:c>
      <x:c r="B173" t="n">
        <x:f>Arrivals!B173</x:f>
        <x:v>48</x:v>
      </x:c>
      <x:c r="C173" s="18" t="n">
        <x:f>Arrivals!F173</x:f>
        <x:v>369</x:v>
      </x:c>
      <x:c r="D173" s="18" t="n">
        <x:f>Arrivals!K173</x:f>
        <x:v>300</x:v>
      </x:c>
      <x:c r="E173" s="18" t="n">
        <x:f>D173*8/ACE_Input!S53+ACE_Input!T53</x:f>
        <x:v>24.02</x:v>
      </x:c>
      <x:c r="F173" s="18" t="n">
        <x:f>C173</x:f>
        <x:v>369</x:v>
      </x:c>
      <x:c r="G173" s="18" t="n">
        <x:f>K172</x:f>
        <x:v>1272.4599999999996</x:v>
      </x:c>
      <x:c r="H173" s="18" t="n">
        <x:f>MAX(F173,G173)</x:f>
        <x:v>1272.4599999999996</x:v>
      </x:c>
      <x:c r="I173" s="18" t="n">
        <x:f>MOD(H173-Settings!$B$32,Settings!$B$33)</x:f>
        <x:v>552.4599999999996</x:v>
      </x:c>
      <x:c r="J173" s="18" t="n">
        <x:f>IF(I173&lt;Settings!$B$30,IF(Settings!$B$30-I173&gt;=E173,H173,H173+(Settings!$B$30-I173)+Settings!$B$31),H173+(Settings!$B$33-I173))</x:f>
        <x:v>1272.4599999999996</x:v>
      </x:c>
      <x:c r="K173" s="18" t="n">
        <x:f>J173+E173</x:f>
        <x:v>1296.4799999999996</x:v>
      </x:c>
      <x:c r="L173" s="18" t="n">
        <x:f>K173</x:f>
        <x:v>1296.4799999999996</x:v>
      </x:c>
      <x:c r="M173" s="18" t="n">
        <x:f>P172</x:f>
        <x:v>1277.289806280813</x:v>
      </x:c>
      <x:c r="N173" s="18" t="n">
        <x:f>MAX(L173,M173)</x:f>
        <x:v>1296.4799999999996</x:v>
      </x:c>
      <x:c r="O173" s="18" t="n">
        <x:f>Arrivals!I173</x:f>
        <x:v>2.109253239148553</x:v>
      </x:c>
      <x:c r="P173" s="18" t="n">
        <x:f>N173+O173</x:f>
        <x:v>1298.589253239148</x:v>
      </x:c>
      <x:c r="Q173" s="18" t="n">
        <x:f>P173-C173</x:f>
        <x:v>929.5892532391481</x:v>
      </x:c>
      <x:c r="R173" s="18" t="n">
        <x:f>H173-F173</x:f>
        <x:v>903.4599999999996</x:v>
      </x:c>
      <x:c r="S173" s="18" t="n">
        <x:f>J173-H173</x:f>
        <x:v>0</x:v>
      </x:c>
      <x:c r="T173" s="18" t="n">
        <x:f>N173-L173</x:f>
        <x:v>0</x:v>
      </x:c>
      <x:c r="U173" s="18" t="n">
        <x:f>R173+S173+T173</x:f>
        <x:v>903.4599999999996</x:v>
      </x:c>
      <x:c r="V173" s="18" t="str">
        <x:f>IF(MOD(C173-Settings!$B$32,Settings!$B$33)&lt;Settings!$B$30,"Up","Down")</x:f>
        <x:v>Up</x:v>
      </x:c>
      <x:c r="W173" s="18" t="n">
        <x:f>IF(OR(E173&gt;Settings!$B$30,Q173&gt;Settings!$B$37),0,1)</x:f>
        <x:v>0</x:v>
      </x:c>
      <x:c r="X173" s="18" t="n">
        <x:f>IF(AND(W173=1,Q173&lt;=Settings!$B$36),1,0)</x:f>
        <x:v>0</x:v>
      </x:c>
    </x:row>
    <x:row r="174">
      <x:c r="A174" t="n">
        <x:f>Arrivals!A174</x:f>
        <x:v>2</x:v>
      </x:c>
      <x:c r="B174" t="n">
        <x:f>Arrivals!B174</x:f>
        <x:v>49</x:v>
      </x:c>
      <x:c r="C174" s="18" t="n">
        <x:f>Arrivals!F174</x:f>
        <x:v>374</x:v>
      </x:c>
      <x:c r="D174" s="18" t="n">
        <x:f>Arrivals!K174</x:f>
        <x:v>300</x:v>
      </x:c>
      <x:c r="E174" s="18" t="n">
        <x:f>D174*8/ACE_Input!S54+ACE_Input!T54</x:f>
        <x:v>24.02</x:v>
      </x:c>
      <x:c r="F174" s="18" t="n">
        <x:f>C174</x:f>
        <x:v>374</x:v>
      </x:c>
      <x:c r="G174" s="18" t="n">
        <x:f>K173</x:f>
        <x:v>1296.4799999999996</x:v>
      </x:c>
      <x:c r="H174" s="18" t="n">
        <x:f>MAX(F174,G174)</x:f>
        <x:v>1296.4799999999996</x:v>
      </x:c>
      <x:c r="I174" s="18" t="n">
        <x:f>MOD(H174-Settings!$B$32,Settings!$B$33)</x:f>
        <x:v>576.4799999999996</x:v>
      </x:c>
      <x:c r="J174" s="18" t="n">
        <x:f>IF(I174&lt;Settings!$B$30,IF(Settings!$B$30-I174&gt;=E174,H174,H174+(Settings!$B$30-I174)+Settings!$B$31),H174+(Settings!$B$33-I174))</x:f>
        <x:v>1440</x:v>
      </x:c>
      <x:c r="K174" s="18" t="n">
        <x:f>J174+E174</x:f>
        <x:v>1464.02</x:v>
      </x:c>
      <x:c r="L174" s="18" t="n">
        <x:f>K174</x:f>
        <x:v>1464.02</x:v>
      </x:c>
      <x:c r="M174" s="18" t="n">
        <x:f>P173</x:f>
        <x:v>1298.589253239148</x:v>
      </x:c>
      <x:c r="N174" s="18" t="n">
        <x:f>MAX(L174,M174)</x:f>
        <x:v>1464.02</x:v>
      </x:c>
      <x:c r="O174" s="18" t="n">
        <x:f>Arrivals!I174</x:f>
        <x:v>4.842135449048753</x:v>
      </x:c>
      <x:c r="P174" s="18" t="n">
        <x:f>N174+O174</x:f>
        <x:v>1468.8621354490488</x:v>
      </x:c>
      <x:c r="Q174" s="18" t="n">
        <x:f>P174-C174</x:f>
        <x:v>1094.8621354490488</x:v>
      </x:c>
      <x:c r="R174" s="18" t="n">
        <x:f>H174-F174</x:f>
        <x:v>922.4799999999996</x:v>
      </x:c>
      <x:c r="S174" s="18" t="n">
        <x:f>J174-H174</x:f>
        <x:v>143.52000000000044</x:v>
      </x:c>
      <x:c r="T174" s="18" t="n">
        <x:f>N174-L174</x:f>
        <x:v>0</x:v>
      </x:c>
      <x:c r="U174" s="18" t="n">
        <x:f>R174+S174+T174</x:f>
        <x:v>1066</x:v>
      </x:c>
      <x:c r="V174" s="18" t="str">
        <x:f>IF(MOD(C174-Settings!$B$32,Settings!$B$33)&lt;Settings!$B$30,"Up","Down")</x:f>
        <x:v>Up</x:v>
      </x:c>
      <x:c r="W174" s="18" t="n">
        <x:f>IF(OR(E174&gt;Settings!$B$30,Q174&gt;Settings!$B$37),0,1)</x:f>
        <x:v>0</x:v>
      </x:c>
      <x:c r="X174" s="18" t="n">
        <x:f>IF(AND(W174=1,Q174&lt;=Settings!$B$36),1,0)</x:f>
        <x:v>0</x:v>
      </x:c>
    </x:row>
    <x:row r="175">
      <x:c r="A175" t="n">
        <x:f>Arrivals!A175</x:f>
        <x:v>2</x:v>
      </x:c>
      <x:c r="B175" t="n">
        <x:f>Arrivals!B175</x:f>
        <x:v>50</x:v>
      </x:c>
      <x:c r="C175" s="18" t="n">
        <x:f>Arrivals!F175</x:f>
        <x:v>379</x:v>
      </x:c>
      <x:c r="D175" s="18" t="n">
        <x:f>Arrivals!K175</x:f>
        <x:v>300</x:v>
      </x:c>
      <x:c r="E175" s="18" t="n">
        <x:f>D175*8/ACE_Input!S55+ACE_Input!T55</x:f>
        <x:v>24.02</x:v>
      </x:c>
      <x:c r="F175" s="18" t="n">
        <x:f>C175</x:f>
        <x:v>379</x:v>
      </x:c>
      <x:c r="G175" s="18" t="n">
        <x:f>K174</x:f>
        <x:v>1464.02</x:v>
      </x:c>
      <x:c r="H175" s="18" t="n">
        <x:f>MAX(F175,G175)</x:f>
        <x:v>1464.02</x:v>
      </x:c>
      <x:c r="I175" s="18" t="n">
        <x:f>MOD(H175-Settings!$B$32,Settings!$B$33)</x:f>
        <x:v>24.019999999999982</x:v>
      </x:c>
      <x:c r="J175" s="18" t="n">
        <x:f>IF(I175&lt;Settings!$B$30,IF(Settings!$B$30-I175&gt;=E175,H175,H175+(Settings!$B$30-I175)+Settings!$B$31),H175+(Settings!$B$33-I175))</x:f>
        <x:v>1464.02</x:v>
      </x:c>
      <x:c r="K175" s="18" t="n">
        <x:f>J175+E175</x:f>
        <x:v>1488.04</x:v>
      </x:c>
      <x:c r="L175" s="18" t="n">
        <x:f>K175</x:f>
        <x:v>1488.04</x:v>
      </x:c>
      <x:c r="M175" s="18" t="n">
        <x:f>P174</x:f>
        <x:v>1468.8621354490488</x:v>
      </x:c>
      <x:c r="N175" s="18" t="n">
        <x:f>MAX(L175,M175)</x:f>
        <x:v>1488.04</x:v>
      </x:c>
      <x:c r="O175" s="18" t="n">
        <x:f>Arrivals!I175</x:f>
        <x:v>8.261281266644529</x:v>
      </x:c>
      <x:c r="P175" s="18" t="n">
        <x:f>N175+O175</x:f>
        <x:v>1496.3012812666445</x:v>
      </x:c>
      <x:c r="Q175" s="18" t="n">
        <x:f>P175-C175</x:f>
        <x:v>1117.3012812666445</x:v>
      </x:c>
      <x:c r="R175" s="18" t="n">
        <x:f>H175-F175</x:f>
        <x:v>1085.02</x:v>
      </x:c>
      <x:c r="S175" s="18" t="n">
        <x:f>J175-H175</x:f>
        <x:v>0</x:v>
      </x:c>
      <x:c r="T175" s="18" t="n">
        <x:f>N175-L175</x:f>
        <x:v>0</x:v>
      </x:c>
      <x:c r="U175" s="18" t="n">
        <x:f>R175+S175+T175</x:f>
        <x:v>1085.02</x:v>
      </x:c>
      <x:c r="V175" s="18" t="str">
        <x:f>IF(MOD(C175-Settings!$B$32,Settings!$B$33)&lt;Settings!$B$30,"Up","Down")</x:f>
        <x:v>Up</x:v>
      </x:c>
      <x:c r="W175" s="18" t="n">
        <x:f>IF(OR(E175&gt;Settings!$B$30,Q175&gt;Settings!$B$37),0,1)</x:f>
        <x:v>0</x:v>
      </x:c>
      <x:c r="X175" s="18" t="n">
        <x:f>IF(AND(W175=1,Q175&lt;=Settings!$B$36),1,0)</x:f>
        <x:v>0</x:v>
      </x:c>
    </x:row>
    <x:row r="176">
      <x:c r="A176" t="n">
        <x:f>Arrivals!A176</x:f>
        <x:v>2</x:v>
      </x:c>
      <x:c r="B176" t="n">
        <x:f>Arrivals!B176</x:f>
        <x:v>51</x:v>
      </x:c>
      <x:c r="C176" s="18" t="n">
        <x:f>Arrivals!F176</x:f>
        <x:v>384</x:v>
      </x:c>
      <x:c r="D176" s="18" t="n">
        <x:f>Arrivals!K176</x:f>
        <x:v>300</x:v>
      </x:c>
      <x:c r="E176" s="18" t="n">
        <x:f>D176*8/ACE_Input!S56+ACE_Input!T56</x:f>
        <x:v>24.02</x:v>
      </x:c>
      <x:c r="F176" s="18" t="n">
        <x:f>C176</x:f>
        <x:v>384</x:v>
      </x:c>
      <x:c r="G176" s="18" t="n">
        <x:f>K175</x:f>
        <x:v>1488.04</x:v>
      </x:c>
      <x:c r="H176" s="18" t="n">
        <x:f>MAX(F176,G176)</x:f>
        <x:v>1488.04</x:v>
      </x:c>
      <x:c r="I176" s="18" t="n">
        <x:f>MOD(H176-Settings!$B$32,Settings!$B$33)</x:f>
        <x:v>48.039999999999964</x:v>
      </x:c>
      <x:c r="J176" s="18" t="n">
        <x:f>IF(I176&lt;Settings!$B$30,IF(Settings!$B$30-I176&gt;=E176,H176,H176+(Settings!$B$30-I176)+Settings!$B$31),H176+(Settings!$B$33-I176))</x:f>
        <x:v>1488.04</x:v>
      </x:c>
      <x:c r="K176" s="18" t="n">
        <x:f>J176+E176</x:f>
        <x:v>1512.06</x:v>
      </x:c>
      <x:c r="L176" s="18" t="n">
        <x:f>K176</x:f>
        <x:v>1512.06</x:v>
      </x:c>
      <x:c r="M176" s="18" t="n">
        <x:f>P175</x:f>
        <x:v>1496.3012812666445</x:v>
      </x:c>
      <x:c r="N176" s="18" t="n">
        <x:f>MAX(L176,M176)</x:f>
        <x:v>1512.06</x:v>
      </x:c>
      <x:c r="O176" s="18" t="n">
        <x:f>Arrivals!I176</x:f>
        <x:v>1.1380297238901842</x:v>
      </x:c>
      <x:c r="P176" s="18" t="n">
        <x:f>N176+O176</x:f>
        <x:v>1513.1980297238902</x:v>
      </x:c>
      <x:c r="Q176" s="18" t="n">
        <x:f>P176-C176</x:f>
        <x:v>1129.1980297238902</x:v>
      </x:c>
      <x:c r="R176" s="18" t="n">
        <x:f>H176-F176</x:f>
        <x:v>1104.04</x:v>
      </x:c>
      <x:c r="S176" s="18" t="n">
        <x:f>J176-H176</x:f>
        <x:v>0</x:v>
      </x:c>
      <x:c r="T176" s="18" t="n">
        <x:f>N176-L176</x:f>
        <x:v>0</x:v>
      </x:c>
      <x:c r="U176" s="18" t="n">
        <x:f>R176+S176+T176</x:f>
        <x:v>1104.04</x:v>
      </x:c>
      <x:c r="V176" s="18" t="str">
        <x:f>IF(MOD(C176-Settings!$B$32,Settings!$B$33)&lt;Settings!$B$30,"Up","Down")</x:f>
        <x:v>Up</x:v>
      </x:c>
      <x:c r="W176" s="18" t="n">
        <x:f>IF(OR(E176&gt;Settings!$B$30,Q176&gt;Settings!$B$37),0,1)</x:f>
        <x:v>0</x:v>
      </x:c>
      <x:c r="X176" s="18" t="n">
        <x:f>IF(AND(W176=1,Q176&lt;=Settings!$B$36),1,0)</x:f>
        <x:v>0</x:v>
      </x:c>
    </x:row>
    <x:row r="177">
      <x:c r="A177" t="n">
        <x:f>Arrivals!A177</x:f>
        <x:v>2</x:v>
      </x:c>
      <x:c r="B177" t="n">
        <x:f>Arrivals!B177</x:f>
        <x:v>52</x:v>
      </x:c>
      <x:c r="C177" s="18" t="n">
        <x:f>Arrivals!F177</x:f>
        <x:v>389</x:v>
      </x:c>
      <x:c r="D177" s="18" t="n">
        <x:f>Arrivals!K177</x:f>
        <x:v>300</x:v>
      </x:c>
      <x:c r="E177" s="18" t="n">
        <x:f>D177*8/ACE_Input!S57+ACE_Input!T57</x:f>
        <x:v>24.02</x:v>
      </x:c>
      <x:c r="F177" s="18" t="n">
        <x:f>C177</x:f>
        <x:v>389</x:v>
      </x:c>
      <x:c r="G177" s="18" t="n">
        <x:f>K176</x:f>
        <x:v>1512.06</x:v>
      </x:c>
      <x:c r="H177" s="18" t="n">
        <x:f>MAX(F177,G177)</x:f>
        <x:v>1512.06</x:v>
      </x:c>
      <x:c r="I177" s="18" t="n">
        <x:f>MOD(H177-Settings!$B$32,Settings!$B$33)</x:f>
        <x:v>72.05999999999995</x:v>
      </x:c>
      <x:c r="J177" s="18" t="n">
        <x:f>IF(I177&lt;Settings!$B$30,IF(Settings!$B$30-I177&gt;=E177,H177,H177+(Settings!$B$30-I177)+Settings!$B$31),H177+(Settings!$B$33-I177))</x:f>
        <x:v>1512.06</x:v>
      </x:c>
      <x:c r="K177" s="18" t="n">
        <x:f>J177+E177</x:f>
        <x:v>1536.08</x:v>
      </x:c>
      <x:c r="L177" s="18" t="n">
        <x:f>K177</x:f>
        <x:v>1536.08</x:v>
      </x:c>
      <x:c r="M177" s="18" t="n">
        <x:f>P176</x:f>
        <x:v>1513.1980297238902</x:v>
      </x:c>
      <x:c r="N177" s="18" t="n">
        <x:f>MAX(L177,M177)</x:f>
        <x:v>1536.08</x:v>
      </x:c>
      <x:c r="O177" s="18" t="n">
        <x:f>Arrivals!I177</x:f>
        <x:v>4.425729197747072</x:v>
      </x:c>
      <x:c r="P177" s="18" t="n">
        <x:f>N177+O177</x:f>
        <x:v>1540.505729197747</x:v>
      </x:c>
      <x:c r="Q177" s="18" t="n">
        <x:f>P177-C177</x:f>
        <x:v>1151.505729197747</x:v>
      </x:c>
      <x:c r="R177" s="18" t="n">
        <x:f>H177-F177</x:f>
        <x:v>1123.06</x:v>
      </x:c>
      <x:c r="S177" s="18" t="n">
        <x:f>J177-H177</x:f>
        <x:v>0</x:v>
      </x:c>
      <x:c r="T177" s="18" t="n">
        <x:f>N177-L177</x:f>
        <x:v>0</x:v>
      </x:c>
      <x:c r="U177" s="18" t="n">
        <x:f>R177+S177+T177</x:f>
        <x:v>1123.06</x:v>
      </x:c>
      <x:c r="V177" s="18" t="str">
        <x:f>IF(MOD(C177-Settings!$B$32,Settings!$B$33)&lt;Settings!$B$30,"Up","Down")</x:f>
        <x:v>Up</x:v>
      </x:c>
      <x:c r="W177" s="18" t="n">
        <x:f>IF(OR(E177&gt;Settings!$B$30,Q177&gt;Settings!$B$37),0,1)</x:f>
        <x:v>0</x:v>
      </x:c>
      <x:c r="X177" s="18" t="n">
        <x:f>IF(AND(W177=1,Q177&lt;=Settings!$B$36),1,0)</x:f>
        <x:v>0</x:v>
      </x:c>
    </x:row>
    <x:row r="178">
      <x:c r="A178" t="n">
        <x:f>Arrivals!A178</x:f>
        <x:v>2</x:v>
      </x:c>
      <x:c r="B178" t="n">
        <x:f>Arrivals!B178</x:f>
        <x:v>53</x:v>
      </x:c>
      <x:c r="C178" s="18" t="n">
        <x:f>Arrivals!F178</x:f>
        <x:v>394</x:v>
      </x:c>
      <x:c r="D178" s="18" t="n">
        <x:f>Arrivals!K178</x:f>
        <x:v>300</x:v>
      </x:c>
      <x:c r="E178" s="18" t="n">
        <x:f>D178*8/ACE_Input!S58+ACE_Input!T58</x:f>
        <x:v>24.02</x:v>
      </x:c>
      <x:c r="F178" s="18" t="n">
        <x:f>C178</x:f>
        <x:v>394</x:v>
      </x:c>
      <x:c r="G178" s="18" t="n">
        <x:f>K177</x:f>
        <x:v>1536.08</x:v>
      </x:c>
      <x:c r="H178" s="18" t="n">
        <x:f>MAX(F178,G178)</x:f>
        <x:v>1536.08</x:v>
      </x:c>
      <x:c r="I178" s="18" t="n">
        <x:f>MOD(H178-Settings!$B$32,Settings!$B$33)</x:f>
        <x:v>96.07999999999993</x:v>
      </x:c>
      <x:c r="J178" s="18" t="n">
        <x:f>IF(I178&lt;Settings!$B$30,IF(Settings!$B$30-I178&gt;=E178,H178,H178+(Settings!$B$30-I178)+Settings!$B$31),H178+(Settings!$B$33-I178))</x:f>
        <x:v>1536.08</x:v>
      </x:c>
      <x:c r="K178" s="18" t="n">
        <x:f>J178+E178</x:f>
        <x:v>1560.1</x:v>
      </x:c>
      <x:c r="L178" s="18" t="n">
        <x:f>K178</x:f>
        <x:v>1560.1</x:v>
      </x:c>
      <x:c r="M178" s="18" t="n">
        <x:f>P177</x:f>
        <x:v>1540.505729197747</x:v>
      </x:c>
      <x:c r="N178" s="18" t="n">
        <x:f>MAX(L178,M178)</x:f>
        <x:v>1560.1</x:v>
      </x:c>
      <x:c r="O178" s="18" t="n">
        <x:f>Arrivals!I178</x:f>
        <x:v>1.46182943776314</x:v>
      </x:c>
      <x:c r="P178" s="18" t="n">
        <x:f>N178+O178</x:f>
        <x:v>1561.561829437763</x:v>
      </x:c>
      <x:c r="Q178" s="18" t="n">
        <x:f>P178-C178</x:f>
        <x:v>1167.561829437763</x:v>
      </x:c>
      <x:c r="R178" s="18" t="n">
        <x:f>H178-F178</x:f>
        <x:v>1142.08</x:v>
      </x:c>
      <x:c r="S178" s="18" t="n">
        <x:f>J178-H178</x:f>
        <x:v>0</x:v>
      </x:c>
      <x:c r="T178" s="18" t="n">
        <x:f>N178-L178</x:f>
        <x:v>0</x:v>
      </x:c>
      <x:c r="U178" s="18" t="n">
        <x:f>R178+S178+T178</x:f>
        <x:v>1142.08</x:v>
      </x:c>
      <x:c r="V178" s="18" t="str">
        <x:f>IF(MOD(C178-Settings!$B$32,Settings!$B$33)&lt;Settings!$B$30,"Up","Down")</x:f>
        <x:v>Up</x:v>
      </x:c>
      <x:c r="W178" s="18" t="n">
        <x:f>IF(OR(E178&gt;Settings!$B$30,Q178&gt;Settings!$B$37),0,1)</x:f>
        <x:v>0</x:v>
      </x:c>
      <x:c r="X178" s="18" t="n">
        <x:f>IF(AND(W178=1,Q178&lt;=Settings!$B$36),1,0)</x:f>
        <x:v>0</x:v>
      </x:c>
    </x:row>
    <x:row r="179">
      <x:c r="A179" t="n">
        <x:f>Arrivals!A179</x:f>
        <x:v>2</x:v>
      </x:c>
      <x:c r="B179" t="n">
        <x:f>Arrivals!B179</x:f>
        <x:v>54</x:v>
      </x:c>
      <x:c r="C179" s="18" t="n">
        <x:f>Arrivals!F179</x:f>
        <x:v>399</x:v>
      </x:c>
      <x:c r="D179" s="18" t="n">
        <x:f>Arrivals!K179</x:f>
        <x:v>300</x:v>
      </x:c>
      <x:c r="E179" s="18" t="n">
        <x:f>D179*8/ACE_Input!S59+ACE_Input!T59</x:f>
        <x:v>24.02</x:v>
      </x:c>
      <x:c r="F179" s="18" t="n">
        <x:f>C179</x:f>
        <x:v>399</x:v>
      </x:c>
      <x:c r="G179" s="18" t="n">
        <x:f>K178</x:f>
        <x:v>1560.1</x:v>
      </x:c>
      <x:c r="H179" s="18" t="n">
        <x:f>MAX(F179,G179)</x:f>
        <x:v>1560.1</x:v>
      </x:c>
      <x:c r="I179" s="18" t="n">
        <x:f>MOD(H179-Settings!$B$32,Settings!$B$33)</x:f>
        <x:v>120.09999999999991</x:v>
      </x:c>
      <x:c r="J179" s="18" t="n">
        <x:f>IF(I179&lt;Settings!$B$30,IF(Settings!$B$30-I179&gt;=E179,H179,H179+(Settings!$B$30-I179)+Settings!$B$31),H179+(Settings!$B$33-I179))</x:f>
        <x:v>1560.1</x:v>
      </x:c>
      <x:c r="K179" s="18" t="n">
        <x:f>J179+E179</x:f>
        <x:v>1584.12</x:v>
      </x:c>
      <x:c r="L179" s="18" t="n">
        <x:f>K179</x:f>
        <x:v>1584.12</x:v>
      </x:c>
      <x:c r="M179" s="18" t="n">
        <x:f>P178</x:f>
        <x:v>1561.561829437763</x:v>
      </x:c>
      <x:c r="N179" s="18" t="n">
        <x:f>MAX(L179,M179)</x:f>
        <x:v>1584.12</x:v>
      </x:c>
      <x:c r="O179" s="18" t="n">
        <x:f>Arrivals!I179</x:f>
        <x:v>14.280444078608712</x:v>
      </x:c>
      <x:c r="P179" s="18" t="n">
        <x:f>N179+O179</x:f>
        <x:v>1598.4004440786086</x:v>
      </x:c>
      <x:c r="Q179" s="18" t="n">
        <x:f>P179-C179</x:f>
        <x:v>1199.4004440786086</x:v>
      </x:c>
      <x:c r="R179" s="18" t="n">
        <x:f>H179-F179</x:f>
        <x:v>1161.1</x:v>
      </x:c>
      <x:c r="S179" s="18" t="n">
        <x:f>J179-H179</x:f>
        <x:v>0</x:v>
      </x:c>
      <x:c r="T179" s="18" t="n">
        <x:f>N179-L179</x:f>
        <x:v>0</x:v>
      </x:c>
      <x:c r="U179" s="18" t="n">
        <x:f>R179+S179+T179</x:f>
        <x:v>1161.1</x:v>
      </x:c>
      <x:c r="V179" s="18" t="str">
        <x:f>IF(MOD(C179-Settings!$B$32,Settings!$B$33)&lt;Settings!$B$30,"Up","Down")</x:f>
        <x:v>Up</x:v>
      </x:c>
      <x:c r="W179" s="18" t="n">
        <x:f>IF(OR(E179&gt;Settings!$B$30,Q179&gt;Settings!$B$37),0,1)</x:f>
        <x:v>0</x:v>
      </x:c>
      <x:c r="X179" s="18" t="n">
        <x:f>IF(AND(W179=1,Q179&lt;=Settings!$B$36),1,0)</x:f>
        <x:v>0</x:v>
      </x:c>
    </x:row>
    <x:row r="180">
      <x:c r="A180" t="n">
        <x:f>Arrivals!A180</x:f>
        <x:v>2</x:v>
      </x:c>
      <x:c r="B180" t="n">
        <x:f>Arrivals!B180</x:f>
        <x:v>55</x:v>
      </x:c>
      <x:c r="C180" s="18" t="n">
        <x:f>Arrivals!F180</x:f>
        <x:v>404</x:v>
      </x:c>
      <x:c r="D180" s="18" t="n">
        <x:f>Arrivals!K180</x:f>
        <x:v>300</x:v>
      </x:c>
      <x:c r="E180" s="18" t="n">
        <x:f>D180*8/ACE_Input!S60+ACE_Input!T60</x:f>
        <x:v>24.02</x:v>
      </x:c>
      <x:c r="F180" s="18" t="n">
        <x:f>C180</x:f>
        <x:v>404</x:v>
      </x:c>
      <x:c r="G180" s="18" t="n">
        <x:f>K179</x:f>
        <x:v>1584.12</x:v>
      </x:c>
      <x:c r="H180" s="18" t="n">
        <x:f>MAX(F180,G180)</x:f>
        <x:v>1584.12</x:v>
      </x:c>
      <x:c r="I180" s="18" t="n">
        <x:f>MOD(H180-Settings!$B$32,Settings!$B$33)</x:f>
        <x:v>144.1199999999999</x:v>
      </x:c>
      <x:c r="J180" s="18" t="n">
        <x:f>IF(I180&lt;Settings!$B$30,IF(Settings!$B$30-I180&gt;=E180,H180,H180+(Settings!$B$30-I180)+Settings!$B$31),H180+(Settings!$B$33-I180))</x:f>
        <x:v>1584.12</x:v>
      </x:c>
      <x:c r="K180" s="18" t="n">
        <x:f>J180+E180</x:f>
        <x:v>1608.1399999999999</x:v>
      </x:c>
      <x:c r="L180" s="18" t="n">
        <x:f>K180</x:f>
        <x:v>1608.1399999999999</x:v>
      </x:c>
      <x:c r="M180" s="18" t="n">
        <x:f>P179</x:f>
        <x:v>1598.4004440786086</x:v>
      </x:c>
      <x:c r="N180" s="18" t="n">
        <x:f>MAX(L180,M180)</x:f>
        <x:v>1608.1399999999999</x:v>
      </x:c>
      <x:c r="O180" s="18" t="n">
        <x:f>Arrivals!I180</x:f>
        <x:v>7.2584871292216615</x:v>
      </x:c>
      <x:c r="P180" s="18" t="n">
        <x:f>N180+O180</x:f>
        <x:v>1615.3984871292216</x:v>
      </x:c>
      <x:c r="Q180" s="18" t="n">
        <x:f>P180-C180</x:f>
        <x:v>1211.3984871292216</x:v>
      </x:c>
      <x:c r="R180" s="18" t="n">
        <x:f>H180-F180</x:f>
        <x:v>1180.12</x:v>
      </x:c>
      <x:c r="S180" s="18" t="n">
        <x:f>J180-H180</x:f>
        <x:v>0</x:v>
      </x:c>
      <x:c r="T180" s="18" t="n">
        <x:f>N180-L180</x:f>
        <x:v>0</x:v>
      </x:c>
      <x:c r="U180" s="18" t="n">
        <x:f>R180+S180+T180</x:f>
        <x:v>1180.12</x:v>
      </x:c>
      <x:c r="V180" s="18" t="str">
        <x:f>IF(MOD(C180-Settings!$B$32,Settings!$B$33)&lt;Settings!$B$30,"Up","Down")</x:f>
        <x:v>Up</x:v>
      </x:c>
      <x:c r="W180" s="18" t="n">
        <x:f>IF(OR(E180&gt;Settings!$B$30,Q180&gt;Settings!$B$37),0,1)</x:f>
        <x:v>0</x:v>
      </x:c>
      <x:c r="X180" s="18" t="n">
        <x:f>IF(AND(W180=1,Q180&lt;=Settings!$B$36),1,0)</x:f>
        <x:v>0</x:v>
      </x:c>
    </x:row>
    <x:row r="181">
      <x:c r="A181" t="n">
        <x:f>Arrivals!A181</x:f>
        <x:v>2</x:v>
      </x:c>
      <x:c r="B181" t="n">
        <x:f>Arrivals!B181</x:f>
        <x:v>56</x:v>
      </x:c>
      <x:c r="C181" s="18" t="n">
        <x:f>Arrivals!F181</x:f>
        <x:v>409</x:v>
      </x:c>
      <x:c r="D181" s="18" t="n">
        <x:f>Arrivals!K181</x:f>
        <x:v>300</x:v>
      </x:c>
      <x:c r="E181" s="18" t="n">
        <x:f>D181*8/ACE_Input!S61+ACE_Input!T61</x:f>
        <x:v>24.02</x:v>
      </x:c>
      <x:c r="F181" s="18" t="n">
        <x:f>C181</x:f>
        <x:v>409</x:v>
      </x:c>
      <x:c r="G181" s="18" t="n">
        <x:f>K180</x:f>
        <x:v>1608.1399999999999</x:v>
      </x:c>
      <x:c r="H181" s="18" t="n">
        <x:f>MAX(F181,G181)</x:f>
        <x:v>1608.1399999999999</x:v>
      </x:c>
      <x:c r="I181" s="18" t="n">
        <x:f>MOD(H181-Settings!$B$32,Settings!$B$33)</x:f>
        <x:v>168.13999999999987</x:v>
      </x:c>
      <x:c r="J181" s="18" t="n">
        <x:f>IF(I181&lt;Settings!$B$30,IF(Settings!$B$30-I181&gt;=E181,H181,H181+(Settings!$B$30-I181)+Settings!$B$31),H181+(Settings!$B$33-I181))</x:f>
        <x:v>1608.1399999999999</x:v>
      </x:c>
      <x:c r="K181" s="18" t="n">
        <x:f>J181+E181</x:f>
        <x:v>1632.1599999999999</x:v>
      </x:c>
      <x:c r="L181" s="18" t="n">
        <x:f>K181</x:f>
        <x:v>1632.1599999999999</x:v>
      </x:c>
      <x:c r="M181" s="18" t="n">
        <x:f>P180</x:f>
        <x:v>1615.3984871292216</x:v>
      </x:c>
      <x:c r="N181" s="18" t="n">
        <x:f>MAX(L181,M181)</x:f>
        <x:v>1632.1599999999999</x:v>
      </x:c>
      <x:c r="O181" s="18" t="n">
        <x:f>Arrivals!I181</x:f>
        <x:v>0.6405125687984606</x:v>
      </x:c>
      <x:c r="P181" s="18" t="n">
        <x:f>N181+O181</x:f>
        <x:v>1632.8005125687982</x:v>
      </x:c>
      <x:c r="Q181" s="18" t="n">
        <x:f>P181-C181</x:f>
        <x:v>1223.8005125687982</x:v>
      </x:c>
      <x:c r="R181" s="18" t="n">
        <x:f>H181-F181</x:f>
        <x:v>1199.1399999999999</x:v>
      </x:c>
      <x:c r="S181" s="18" t="n">
        <x:f>J181-H181</x:f>
        <x:v>0</x:v>
      </x:c>
      <x:c r="T181" s="18" t="n">
        <x:f>N181-L181</x:f>
        <x:v>0</x:v>
      </x:c>
      <x:c r="U181" s="18" t="n">
        <x:f>R181+S181+T181</x:f>
        <x:v>1199.1399999999999</x:v>
      </x:c>
      <x:c r="V181" s="18" t="str">
        <x:f>IF(MOD(C181-Settings!$B$32,Settings!$B$33)&lt;Settings!$B$30,"Up","Down")</x:f>
        <x:v>Up</x:v>
      </x:c>
      <x:c r="W181" s="18" t="n">
        <x:f>IF(OR(E181&gt;Settings!$B$30,Q181&gt;Settings!$B$37),0,1)</x:f>
        <x:v>0</x:v>
      </x:c>
      <x:c r="X181" s="18" t="n">
        <x:f>IF(AND(W181=1,Q181&lt;=Settings!$B$36),1,0)</x:f>
        <x:v>0</x:v>
      </x:c>
    </x:row>
    <x:row r="182">
      <x:c r="A182" t="n">
        <x:f>Arrivals!A182</x:f>
        <x:v>2</x:v>
      </x:c>
      <x:c r="B182" t="n">
        <x:f>Arrivals!B182</x:f>
        <x:v>57</x:v>
      </x:c>
      <x:c r="C182" s="18" t="n">
        <x:f>Arrivals!F182</x:f>
        <x:v>414</x:v>
      </x:c>
      <x:c r="D182" s="18" t="n">
        <x:f>Arrivals!K182</x:f>
        <x:v>300</x:v>
      </x:c>
      <x:c r="E182" s="18" t="n">
        <x:f>D182*8/ACE_Input!S62+ACE_Input!T62</x:f>
        <x:v>24.02</x:v>
      </x:c>
      <x:c r="F182" s="18" t="n">
        <x:f>C182</x:f>
        <x:v>414</x:v>
      </x:c>
      <x:c r="G182" s="18" t="n">
        <x:f>K181</x:f>
        <x:v>1632.1599999999999</x:v>
      </x:c>
      <x:c r="H182" s="18" t="n">
        <x:f>MAX(F182,G182)</x:f>
        <x:v>1632.1599999999999</x:v>
      </x:c>
      <x:c r="I182" s="18" t="n">
        <x:f>MOD(H182-Settings!$B$32,Settings!$B$33)</x:f>
        <x:v>192.15999999999985</x:v>
      </x:c>
      <x:c r="J182" s="18" t="n">
        <x:f>IF(I182&lt;Settings!$B$30,IF(Settings!$B$30-I182&gt;=E182,H182,H182+(Settings!$B$30-I182)+Settings!$B$31),H182+(Settings!$B$33-I182))</x:f>
        <x:v>1632.1599999999999</x:v>
      </x:c>
      <x:c r="K182" s="18" t="n">
        <x:f>J182+E182</x:f>
        <x:v>1656.1799999999998</x:v>
      </x:c>
      <x:c r="L182" s="18" t="n">
        <x:f>K182</x:f>
        <x:v>1656.1799999999998</x:v>
      </x:c>
      <x:c r="M182" s="18" t="n">
        <x:f>P181</x:f>
        <x:v>1632.8005125687982</x:v>
      </x:c>
      <x:c r="N182" s="18" t="n">
        <x:f>MAX(L182,M182)</x:f>
        <x:v>1656.1799999999998</x:v>
      </x:c>
      <x:c r="O182" s="18" t="n">
        <x:f>Arrivals!I182</x:f>
        <x:v>7.709529717894348</x:v>
      </x:c>
      <x:c r="P182" s="18" t="n">
        <x:f>N182+O182</x:f>
        <x:v>1663.8895297178942</x:v>
      </x:c>
      <x:c r="Q182" s="18" t="n">
        <x:f>P182-C182</x:f>
        <x:v>1249.8895297178942</x:v>
      </x:c>
      <x:c r="R182" s="18" t="n">
        <x:f>H182-F182</x:f>
        <x:v>1218.1599999999999</x:v>
      </x:c>
      <x:c r="S182" s="18" t="n">
        <x:f>J182-H182</x:f>
        <x:v>0</x:v>
      </x:c>
      <x:c r="T182" s="18" t="n">
        <x:f>N182-L182</x:f>
        <x:v>0</x:v>
      </x:c>
      <x:c r="U182" s="18" t="n">
        <x:f>R182+S182+T182</x:f>
        <x:v>1218.1599999999999</x:v>
      </x:c>
      <x:c r="V182" s="18" t="str">
        <x:f>IF(MOD(C182-Settings!$B$32,Settings!$B$33)&lt;Settings!$B$30,"Up","Down")</x:f>
        <x:v>Up</x:v>
      </x:c>
      <x:c r="W182" s="18" t="n">
        <x:f>IF(OR(E182&gt;Settings!$B$30,Q182&gt;Settings!$B$37),0,1)</x:f>
        <x:v>0</x:v>
      </x:c>
      <x:c r="X182" s="18" t="n">
        <x:f>IF(AND(W182=1,Q182&lt;=Settings!$B$36),1,0)</x:f>
        <x:v>0</x:v>
      </x:c>
    </x:row>
    <x:row r="183">
      <x:c r="A183" t="n">
        <x:f>Arrivals!A183</x:f>
        <x:v>2</x:v>
      </x:c>
      <x:c r="B183" t="n">
        <x:f>Arrivals!B183</x:f>
        <x:v>58</x:v>
      </x:c>
      <x:c r="C183" s="18" t="n">
        <x:f>Arrivals!F183</x:f>
        <x:v>419</x:v>
      </x:c>
      <x:c r="D183" s="18" t="n">
        <x:f>Arrivals!K183</x:f>
        <x:v>300</x:v>
      </x:c>
      <x:c r="E183" s="18" t="n">
        <x:f>D183*8/ACE_Input!S63+ACE_Input!T63</x:f>
        <x:v>24.02</x:v>
      </x:c>
      <x:c r="F183" s="18" t="n">
        <x:f>C183</x:f>
        <x:v>419</x:v>
      </x:c>
      <x:c r="G183" s="18" t="n">
        <x:f>K182</x:f>
        <x:v>1656.1799999999998</x:v>
      </x:c>
      <x:c r="H183" s="18" t="n">
        <x:f>MAX(F183,G183)</x:f>
        <x:v>1656.1799999999998</x:v>
      </x:c>
      <x:c r="I183" s="18" t="n">
        <x:f>MOD(H183-Settings!$B$32,Settings!$B$33)</x:f>
        <x:v>216.17999999999984</x:v>
      </x:c>
      <x:c r="J183" s="18" t="n">
        <x:f>IF(I183&lt;Settings!$B$30,IF(Settings!$B$30-I183&gt;=E183,H183,H183+(Settings!$B$30-I183)+Settings!$B$31),H183+(Settings!$B$33-I183))</x:f>
        <x:v>1656.1799999999998</x:v>
      </x:c>
      <x:c r="K183" s="18" t="n">
        <x:f>J183+E183</x:f>
        <x:v>1680.1999999999998</x:v>
      </x:c>
      <x:c r="L183" s="18" t="n">
        <x:f>K183</x:f>
        <x:v>1680.1999999999998</x:v>
      </x:c>
      <x:c r="M183" s="18" t="n">
        <x:f>P182</x:f>
        <x:v>1663.8895297178942</x:v>
      </x:c>
      <x:c r="N183" s="18" t="n">
        <x:f>MAX(L183,M183)</x:f>
        <x:v>1680.1999999999998</x:v>
      </x:c>
      <x:c r="O183" s="18" t="n">
        <x:f>Arrivals!I183</x:f>
        <x:v>0.4227090654164369</x:v>
      </x:c>
      <x:c r="P183" s="18" t="n">
        <x:f>N183+O183</x:f>
        <x:v>1680.6227090654163</x:v>
      </x:c>
      <x:c r="Q183" s="18" t="n">
        <x:f>P183-C183</x:f>
        <x:v>1261.6227090654163</x:v>
      </x:c>
      <x:c r="R183" s="18" t="n">
        <x:f>H183-F183</x:f>
        <x:v>1237.1799999999998</x:v>
      </x:c>
      <x:c r="S183" s="18" t="n">
        <x:f>J183-H183</x:f>
        <x:v>0</x:v>
      </x:c>
      <x:c r="T183" s="18" t="n">
        <x:f>N183-L183</x:f>
        <x:v>0</x:v>
      </x:c>
      <x:c r="U183" s="18" t="n">
        <x:f>R183+S183+T183</x:f>
        <x:v>1237.1799999999998</x:v>
      </x:c>
      <x:c r="V183" s="18" t="str">
        <x:f>IF(MOD(C183-Settings!$B$32,Settings!$B$33)&lt;Settings!$B$30,"Up","Down")</x:f>
        <x:v>Up</x:v>
      </x:c>
      <x:c r="W183" s="18" t="n">
        <x:f>IF(OR(E183&gt;Settings!$B$30,Q183&gt;Settings!$B$37),0,1)</x:f>
        <x:v>0</x:v>
      </x:c>
      <x:c r="X183" s="18" t="n">
        <x:f>IF(AND(W183=1,Q183&lt;=Settings!$B$36),1,0)</x:f>
        <x:v>0</x:v>
      </x:c>
    </x:row>
    <x:row r="184">
      <x:c r="A184" t="n">
        <x:f>Arrivals!A184</x:f>
        <x:v>2</x:v>
      </x:c>
      <x:c r="B184" t="n">
        <x:f>Arrivals!B184</x:f>
        <x:v>59</x:v>
      </x:c>
      <x:c r="C184" s="18" t="n">
        <x:f>Arrivals!F184</x:f>
        <x:v>424</x:v>
      </x:c>
      <x:c r="D184" s="18" t="n">
        <x:f>Arrivals!K184</x:f>
        <x:v>300</x:v>
      </x:c>
      <x:c r="E184" s="18" t="n">
        <x:f>D184*8/ACE_Input!S64+ACE_Input!T64</x:f>
        <x:v>24.02</x:v>
      </x:c>
      <x:c r="F184" s="18" t="n">
        <x:f>C184</x:f>
        <x:v>424</x:v>
      </x:c>
      <x:c r="G184" s="18" t="n">
        <x:f>K183</x:f>
        <x:v>1680.1999999999998</x:v>
      </x:c>
      <x:c r="H184" s="18" t="n">
        <x:f>MAX(F184,G184)</x:f>
        <x:v>1680.1999999999998</x:v>
      </x:c>
      <x:c r="I184" s="18" t="n">
        <x:f>MOD(H184-Settings!$B$32,Settings!$B$33)</x:f>
        <x:v>240.19999999999982</x:v>
      </x:c>
      <x:c r="J184" s="18" t="n">
        <x:f>IF(I184&lt;Settings!$B$30,IF(Settings!$B$30-I184&gt;=E184,H184,H184+(Settings!$B$30-I184)+Settings!$B$31),H184+(Settings!$B$33-I184))</x:f>
        <x:v>1680.1999999999998</x:v>
      </x:c>
      <x:c r="K184" s="18" t="n">
        <x:f>J184+E184</x:f>
        <x:v>1704.2199999999998</x:v>
      </x:c>
      <x:c r="L184" s="18" t="n">
        <x:f>K184</x:f>
        <x:v>1704.2199999999998</x:v>
      </x:c>
      <x:c r="M184" s="18" t="n">
        <x:f>P183</x:f>
        <x:v>1680.6227090654163</x:v>
      </x:c>
      <x:c r="N184" s="18" t="n">
        <x:f>MAX(L184,M184)</x:f>
        <x:v>1704.2199999999998</x:v>
      </x:c>
      <x:c r="O184" s="18" t="n">
        <x:f>Arrivals!I184</x:f>
        <x:v>2.697359164898572</x:v>
      </x:c>
      <x:c r="P184" s="18" t="n">
        <x:f>N184+O184</x:f>
        <x:v>1706.9173591648985</x:v>
      </x:c>
      <x:c r="Q184" s="18" t="n">
        <x:f>P184-C184</x:f>
        <x:v>1282.9173591648985</x:v>
      </x:c>
      <x:c r="R184" s="18" t="n">
        <x:f>H184-F184</x:f>
        <x:v>1256.1999999999998</x:v>
      </x:c>
      <x:c r="S184" s="18" t="n">
        <x:f>J184-H184</x:f>
        <x:v>0</x:v>
      </x:c>
      <x:c r="T184" s="18" t="n">
        <x:f>N184-L184</x:f>
        <x:v>0</x:v>
      </x:c>
      <x:c r="U184" s="18" t="n">
        <x:f>R184+S184+T184</x:f>
        <x:v>1256.1999999999998</x:v>
      </x:c>
      <x:c r="V184" s="18" t="str">
        <x:f>IF(MOD(C184-Settings!$B$32,Settings!$B$33)&lt;Settings!$B$30,"Up","Down")</x:f>
        <x:v>Up</x:v>
      </x:c>
      <x:c r="W184" s="18" t="n">
        <x:f>IF(OR(E184&gt;Settings!$B$30,Q184&gt;Settings!$B$37),0,1)</x:f>
        <x:v>0</x:v>
      </x:c>
      <x:c r="X184" s="18" t="n">
        <x:f>IF(AND(W184=1,Q184&lt;=Settings!$B$36),1,0)</x:f>
        <x:v>0</x:v>
      </x:c>
    </x:row>
    <x:row r="185">
      <x:c r="A185" t="n">
        <x:f>Arrivals!A185</x:f>
        <x:v>2</x:v>
      </x:c>
      <x:c r="B185" t="n">
        <x:f>Arrivals!B185</x:f>
        <x:v>60</x:v>
      </x:c>
      <x:c r="C185" s="18" t="n">
        <x:f>Arrivals!F185</x:f>
        <x:v>429</x:v>
      </x:c>
      <x:c r="D185" s="18" t="n">
        <x:f>Arrivals!K185</x:f>
        <x:v>300</x:v>
      </x:c>
      <x:c r="E185" s="18" t="n">
        <x:f>D185*8/ACE_Input!S65+ACE_Input!T65</x:f>
        <x:v>24.02</x:v>
      </x:c>
      <x:c r="F185" s="18" t="n">
        <x:f>C185</x:f>
        <x:v>429</x:v>
      </x:c>
      <x:c r="G185" s="18" t="n">
        <x:f>K184</x:f>
        <x:v>1704.2199999999998</x:v>
      </x:c>
      <x:c r="H185" s="18" t="n">
        <x:f>MAX(F185,G185)</x:f>
        <x:v>1704.2199999999998</x:v>
      </x:c>
      <x:c r="I185" s="18" t="n">
        <x:f>MOD(H185-Settings!$B$32,Settings!$B$33)</x:f>
        <x:v>264.2199999999998</x:v>
      </x:c>
      <x:c r="J185" s="18" t="n">
        <x:f>IF(I185&lt;Settings!$B$30,IF(Settings!$B$30-I185&gt;=E185,H185,H185+(Settings!$B$30-I185)+Settings!$B$31),H185+(Settings!$B$33-I185))</x:f>
        <x:v>1704.2199999999998</x:v>
      </x:c>
      <x:c r="K185" s="18" t="n">
        <x:f>J185+E185</x:f>
        <x:v>1728.2399999999998</x:v>
      </x:c>
      <x:c r="L185" s="18" t="n">
        <x:f>K185</x:f>
        <x:v>1728.2399999999998</x:v>
      </x:c>
      <x:c r="M185" s="18" t="n">
        <x:f>P184</x:f>
        <x:v>1706.9173591648985</x:v>
      </x:c>
      <x:c r="N185" s="18" t="n">
        <x:f>MAX(L185,M185)</x:f>
        <x:v>1728.2399999999998</x:v>
      </x:c>
      <x:c r="O185" s="18" t="n">
        <x:f>Arrivals!I185</x:f>
        <x:v>12.540730741480308</x:v>
      </x:c>
      <x:c r="P185" s="18" t="n">
        <x:f>N185+O185</x:f>
        <x:v>1740.78073074148</x:v>
      </x:c>
      <x:c r="Q185" s="18" t="n">
        <x:f>P185-C185</x:f>
        <x:v>1311.78073074148</x:v>
      </x:c>
      <x:c r="R185" s="18" t="n">
        <x:f>H185-F185</x:f>
        <x:v>1275.2199999999998</x:v>
      </x:c>
      <x:c r="S185" s="18" t="n">
        <x:f>J185-H185</x:f>
        <x:v>0</x:v>
      </x:c>
      <x:c r="T185" s="18" t="n">
        <x:f>N185-L185</x:f>
        <x:v>0</x:v>
      </x:c>
      <x:c r="U185" s="18" t="n">
        <x:f>R185+S185+T185</x:f>
        <x:v>1275.2199999999998</x:v>
      </x:c>
      <x:c r="V185" s="18" t="str">
        <x:f>IF(MOD(C185-Settings!$B$32,Settings!$B$33)&lt;Settings!$B$30,"Up","Down")</x:f>
        <x:v>Up</x:v>
      </x:c>
      <x:c r="W185" s="18" t="n">
        <x:f>IF(OR(E185&gt;Settings!$B$30,Q185&gt;Settings!$B$37),0,1)</x:f>
        <x:v>0</x:v>
      </x:c>
      <x:c r="X185" s="18" t="n">
        <x:f>IF(AND(W185=1,Q185&lt;=Settings!$B$36),1,0)</x:f>
        <x:v>0</x:v>
      </x:c>
    </x:row>
    <x:row r="186">
      <x:c r="A186" t="n">
        <x:f>Arrivals!A186</x:f>
        <x:v>2</x:v>
      </x:c>
      <x:c r="B186" t="n">
        <x:f>Arrivals!B186</x:f>
        <x:v>61</x:v>
      </x:c>
      <x:c r="C186" s="18" t="n">
        <x:f>Arrivals!F186</x:f>
        <x:v>434</x:v>
      </x:c>
      <x:c r="D186" s="18" t="n">
        <x:f>Arrivals!K186</x:f>
        <x:v>300</x:v>
      </x:c>
      <x:c r="E186" s="18" t="n">
        <x:f>D186*8/ACE_Input!S66+ACE_Input!T66</x:f>
        <x:v>24.02</x:v>
      </x:c>
      <x:c r="F186" s="18" t="n">
        <x:f>C186</x:f>
        <x:v>434</x:v>
      </x:c>
      <x:c r="G186" s="18" t="n">
        <x:f>K185</x:f>
        <x:v>1728.2399999999998</x:v>
      </x:c>
      <x:c r="H186" s="18" t="n">
        <x:f>MAX(F186,G186)</x:f>
        <x:v>1728.2399999999998</x:v>
      </x:c>
      <x:c r="I186" s="18" t="n">
        <x:f>MOD(H186-Settings!$B$32,Settings!$B$33)</x:f>
        <x:v>288.2399999999998</x:v>
      </x:c>
      <x:c r="J186" s="18" t="n">
        <x:f>IF(I186&lt;Settings!$B$30,IF(Settings!$B$30-I186&gt;=E186,H186,H186+(Settings!$B$30-I186)+Settings!$B$31),H186+(Settings!$B$33-I186))</x:f>
        <x:v>1728.2399999999998</x:v>
      </x:c>
      <x:c r="K186" s="18" t="n">
        <x:f>J186+E186</x:f>
        <x:v>1752.2599999999998</x:v>
      </x:c>
      <x:c r="L186" s="18" t="n">
        <x:f>K186</x:f>
        <x:v>1752.2599999999998</x:v>
      </x:c>
      <x:c r="M186" s="18" t="n">
        <x:f>P185</x:f>
        <x:v>1740.78073074148</x:v>
      </x:c>
      <x:c r="N186" s="18" t="n">
        <x:f>MAX(L186,M186)</x:f>
        <x:v>1752.2599999999998</x:v>
      </x:c>
      <x:c r="O186" s="18" t="n">
        <x:f>Arrivals!I186</x:f>
        <x:v>0.13499879947184287</x:v>
      </x:c>
      <x:c r="P186" s="18" t="n">
        <x:f>N186+O186</x:f>
        <x:v>1752.3949987994715</x:v>
      </x:c>
      <x:c r="Q186" s="18" t="n">
        <x:f>P186-C186</x:f>
        <x:v>1318.3949987994715</x:v>
      </x:c>
      <x:c r="R186" s="18" t="n">
        <x:f>H186-F186</x:f>
        <x:v>1294.2399999999998</x:v>
      </x:c>
      <x:c r="S186" s="18" t="n">
        <x:f>J186-H186</x:f>
        <x:v>0</x:v>
      </x:c>
      <x:c r="T186" s="18" t="n">
        <x:f>N186-L186</x:f>
        <x:v>0</x:v>
      </x:c>
      <x:c r="U186" s="18" t="n">
        <x:f>R186+S186+T186</x:f>
        <x:v>1294.2399999999998</x:v>
      </x:c>
      <x:c r="V186" s="18" t="str">
        <x:f>IF(MOD(C186-Settings!$B$32,Settings!$B$33)&lt;Settings!$B$30,"Up","Down")</x:f>
        <x:v>Up</x:v>
      </x:c>
      <x:c r="W186" s="18" t="n">
        <x:f>IF(OR(E186&gt;Settings!$B$30,Q186&gt;Settings!$B$37),0,1)</x:f>
        <x:v>0</x:v>
      </x:c>
      <x:c r="X186" s="18" t="n">
        <x:f>IF(AND(W186=1,Q186&lt;=Settings!$B$36),1,0)</x:f>
        <x:v>0</x:v>
      </x:c>
    </x:row>
    <x:row r="187">
      <x:c r="A187" t="n">
        <x:f>Arrivals!A187</x:f>
        <x:v>2</x:v>
      </x:c>
      <x:c r="B187" t="n">
        <x:f>Arrivals!B187</x:f>
        <x:v>62</x:v>
      </x:c>
      <x:c r="C187" s="18" t="n">
        <x:f>Arrivals!F187</x:f>
        <x:v>439</x:v>
      </x:c>
      <x:c r="D187" s="18" t="n">
        <x:f>Arrivals!K187</x:f>
        <x:v>300</x:v>
      </x:c>
      <x:c r="E187" s="18" t="n">
        <x:f>D187*8/ACE_Input!S67+ACE_Input!T67</x:f>
        <x:v>24.02</x:v>
      </x:c>
      <x:c r="F187" s="18" t="n">
        <x:f>C187</x:f>
        <x:v>439</x:v>
      </x:c>
      <x:c r="G187" s="18" t="n">
        <x:f>K186</x:f>
        <x:v>1752.2599999999998</x:v>
      </x:c>
      <x:c r="H187" s="18" t="n">
        <x:f>MAX(F187,G187)</x:f>
        <x:v>1752.2599999999998</x:v>
      </x:c>
      <x:c r="I187" s="18" t="n">
        <x:f>MOD(H187-Settings!$B$32,Settings!$B$33)</x:f>
        <x:v>312.25999999999976</x:v>
      </x:c>
      <x:c r="J187" s="18" t="n">
        <x:f>IF(I187&lt;Settings!$B$30,IF(Settings!$B$30-I187&gt;=E187,H187,H187+(Settings!$B$30-I187)+Settings!$B$31),H187+(Settings!$B$33-I187))</x:f>
        <x:v>1752.2599999999998</x:v>
      </x:c>
      <x:c r="K187" s="18" t="n">
        <x:f>J187+E187</x:f>
        <x:v>1776.2799999999997</x:v>
      </x:c>
      <x:c r="L187" s="18" t="n">
        <x:f>K187</x:f>
        <x:v>1776.2799999999997</x:v>
      </x:c>
      <x:c r="M187" s="18" t="n">
        <x:f>P186</x:f>
        <x:v>1752.3949987994715</x:v>
      </x:c>
      <x:c r="N187" s="18" t="n">
        <x:f>MAX(L187,M187)</x:f>
        <x:v>1776.2799999999997</x:v>
      </x:c>
      <x:c r="O187" s="18" t="n">
        <x:f>Arrivals!I187</x:f>
        <x:v>5.810507994484215</x:v>
      </x:c>
      <x:c r="P187" s="18" t="n">
        <x:f>N187+O187</x:f>
        <x:v>1782.090507994484</x:v>
      </x:c>
      <x:c r="Q187" s="18" t="n">
        <x:f>P187-C187</x:f>
        <x:v>1343.090507994484</x:v>
      </x:c>
      <x:c r="R187" s="18" t="n">
        <x:f>H187-F187</x:f>
        <x:v>1313.2599999999998</x:v>
      </x:c>
      <x:c r="S187" s="18" t="n">
        <x:f>J187-H187</x:f>
        <x:v>0</x:v>
      </x:c>
      <x:c r="T187" s="18" t="n">
        <x:f>N187-L187</x:f>
        <x:v>0</x:v>
      </x:c>
      <x:c r="U187" s="18" t="n">
        <x:f>R187+S187+T187</x:f>
        <x:v>1313.2599999999998</x:v>
      </x:c>
      <x:c r="V187" s="18" t="str">
        <x:f>IF(MOD(C187-Settings!$B$32,Settings!$B$33)&lt;Settings!$B$30,"Up","Down")</x:f>
        <x:v>Up</x:v>
      </x:c>
      <x:c r="W187" s="18" t="n">
        <x:f>IF(OR(E187&gt;Settings!$B$30,Q187&gt;Settings!$B$37),0,1)</x:f>
        <x:v>0</x:v>
      </x:c>
      <x:c r="X187" s="18" t="n">
        <x:f>IF(AND(W187=1,Q187&lt;=Settings!$B$36),1,0)</x:f>
        <x:v>0</x:v>
      </x:c>
    </x:row>
    <x:row r="188">
      <x:c r="A188" t="n">
        <x:f>Arrivals!A188</x:f>
        <x:v>2</x:v>
      </x:c>
      <x:c r="B188" t="n">
        <x:f>Arrivals!B188</x:f>
        <x:v>63</x:v>
      </x:c>
      <x:c r="C188" s="18" t="n">
        <x:f>Arrivals!F188</x:f>
        <x:v>444</x:v>
      </x:c>
      <x:c r="D188" s="18" t="n">
        <x:f>Arrivals!K188</x:f>
        <x:v>300</x:v>
      </x:c>
      <x:c r="E188" s="18" t="n">
        <x:f>D188*8/ACE_Input!S68+ACE_Input!T68</x:f>
        <x:v>24.02</x:v>
      </x:c>
      <x:c r="F188" s="18" t="n">
        <x:f>C188</x:f>
        <x:v>444</x:v>
      </x:c>
      <x:c r="G188" s="18" t="n">
        <x:f>K187</x:f>
        <x:v>1776.2799999999997</x:v>
      </x:c>
      <x:c r="H188" s="18" t="n">
        <x:f>MAX(F188,G188)</x:f>
        <x:v>1776.2799999999997</x:v>
      </x:c>
      <x:c r="I188" s="18" t="n">
        <x:f>MOD(H188-Settings!$B$32,Settings!$B$33)</x:f>
        <x:v>336.27999999999975</x:v>
      </x:c>
      <x:c r="J188" s="18" t="n">
        <x:f>IF(I188&lt;Settings!$B$30,IF(Settings!$B$30-I188&gt;=E188,H188,H188+(Settings!$B$30-I188)+Settings!$B$31),H188+(Settings!$B$33-I188))</x:f>
        <x:v>1776.2799999999997</x:v>
      </x:c>
      <x:c r="K188" s="18" t="n">
        <x:f>J188+E188</x:f>
        <x:v>1800.2999999999997</x:v>
      </x:c>
      <x:c r="L188" s="18" t="n">
        <x:f>K188</x:f>
        <x:v>1800.2999999999997</x:v>
      </x:c>
      <x:c r="M188" s="18" t="n">
        <x:f>P187</x:f>
        <x:v>1782.090507994484</x:v>
      </x:c>
      <x:c r="N188" s="18" t="n">
        <x:f>MAX(L188,M188)</x:f>
        <x:v>1800.2999999999997</x:v>
      </x:c>
      <x:c r="O188" s="18" t="n">
        <x:f>Arrivals!I188</x:f>
        <x:v>10.11873006121952</x:v>
      </x:c>
      <x:c r="P188" s="18" t="n">
        <x:f>N188+O188</x:f>
        <x:v>1810.4187300612193</x:v>
      </x:c>
      <x:c r="Q188" s="18" t="n">
        <x:f>P188-C188</x:f>
        <x:v>1366.4187300612193</x:v>
      </x:c>
      <x:c r="R188" s="18" t="n">
        <x:f>H188-F188</x:f>
        <x:v>1332.2799999999997</x:v>
      </x:c>
      <x:c r="S188" s="18" t="n">
        <x:f>J188-H188</x:f>
        <x:v>0</x:v>
      </x:c>
      <x:c r="T188" s="18" t="n">
        <x:f>N188-L188</x:f>
        <x:v>0</x:v>
      </x:c>
      <x:c r="U188" s="18" t="n">
        <x:f>R188+S188+T188</x:f>
        <x:v>1332.2799999999997</x:v>
      </x:c>
      <x:c r="V188" s="18" t="str">
        <x:f>IF(MOD(C188-Settings!$B$32,Settings!$B$33)&lt;Settings!$B$30,"Up","Down")</x:f>
        <x:v>Up</x:v>
      </x:c>
      <x:c r="W188" s="18" t="n">
        <x:f>IF(OR(E188&gt;Settings!$B$30,Q188&gt;Settings!$B$37),0,1)</x:f>
        <x:v>0</x:v>
      </x:c>
      <x:c r="X188" s="18" t="n">
        <x:f>IF(AND(W188=1,Q188&lt;=Settings!$B$36),1,0)</x:f>
        <x:v>0</x:v>
      </x:c>
    </x:row>
    <x:row r="189">
      <x:c r="A189" t="n">
        <x:f>Arrivals!A189</x:f>
        <x:v>2</x:v>
      </x:c>
      <x:c r="B189" t="n">
        <x:f>Arrivals!B189</x:f>
        <x:v>64</x:v>
      </x:c>
      <x:c r="C189" s="18" t="n">
        <x:f>Arrivals!F189</x:f>
        <x:v>449</x:v>
      </x:c>
      <x:c r="D189" s="18" t="n">
        <x:f>Arrivals!K189</x:f>
        <x:v>300</x:v>
      </x:c>
      <x:c r="E189" s="18" t="n">
        <x:f>D189*8/ACE_Input!S69+ACE_Input!T69</x:f>
        <x:v>24.02</x:v>
      </x:c>
      <x:c r="F189" s="18" t="n">
        <x:f>C189</x:f>
        <x:v>449</x:v>
      </x:c>
      <x:c r="G189" s="18" t="n">
        <x:f>K188</x:f>
        <x:v>1800.2999999999997</x:v>
      </x:c>
      <x:c r="H189" s="18" t="n">
        <x:f>MAX(F189,G189)</x:f>
        <x:v>1800.2999999999997</x:v>
      </x:c>
      <x:c r="I189" s="18" t="n">
        <x:f>MOD(H189-Settings!$B$32,Settings!$B$33)</x:f>
        <x:v>360.2999999999997</x:v>
      </x:c>
      <x:c r="J189" s="18" t="n">
        <x:f>IF(I189&lt;Settings!$B$30,IF(Settings!$B$30-I189&gt;=E189,H189,H189+(Settings!$B$30-I189)+Settings!$B$31),H189+(Settings!$B$33-I189))</x:f>
        <x:v>1800.2999999999997</x:v>
      </x:c>
      <x:c r="K189" s="18" t="n">
        <x:f>J189+E189</x:f>
        <x:v>1824.3199999999997</x:v>
      </x:c>
      <x:c r="L189" s="18" t="n">
        <x:f>K189</x:f>
        <x:v>1824.3199999999997</x:v>
      </x:c>
      <x:c r="M189" s="18" t="n">
        <x:f>P188</x:f>
        <x:v>1810.4187300612193</x:v>
      </x:c>
      <x:c r="N189" s="18" t="n">
        <x:f>MAX(L189,M189)</x:f>
        <x:v>1824.3199999999997</x:v>
      </x:c>
      <x:c r="O189" s="18" t="n">
        <x:f>Arrivals!I189</x:f>
        <x:v>5.477289727762754</x:v>
      </x:c>
      <x:c r="P189" s="18" t="n">
        <x:f>N189+O189</x:f>
        <x:v>1829.7972897277625</x:v>
      </x:c>
      <x:c r="Q189" s="18" t="n">
        <x:f>P189-C189</x:f>
        <x:v>1380.7972897277625</x:v>
      </x:c>
      <x:c r="R189" s="18" t="n">
        <x:f>H189-F189</x:f>
        <x:v>1351.2999999999997</x:v>
      </x:c>
      <x:c r="S189" s="18" t="n">
        <x:f>J189-H189</x:f>
        <x:v>0</x:v>
      </x:c>
      <x:c r="T189" s="18" t="n">
        <x:f>N189-L189</x:f>
        <x:v>0</x:v>
      </x:c>
      <x:c r="U189" s="18" t="n">
        <x:f>R189+S189+T189</x:f>
        <x:v>1351.2999999999997</x:v>
      </x:c>
      <x:c r="V189" s="18" t="str">
        <x:f>IF(MOD(C189-Settings!$B$32,Settings!$B$33)&lt;Settings!$B$30,"Up","Down")</x:f>
        <x:v>Up</x:v>
      </x:c>
      <x:c r="W189" s="18" t="n">
        <x:f>IF(OR(E189&gt;Settings!$B$30,Q189&gt;Settings!$B$37),0,1)</x:f>
        <x:v>0</x:v>
      </x:c>
      <x:c r="X189" s="18" t="n">
        <x:f>IF(AND(W189=1,Q189&lt;=Settings!$B$36),1,0)</x:f>
        <x:v>0</x:v>
      </x:c>
    </x:row>
    <x:row r="190">
      <x:c r="A190" t="n">
        <x:f>Arrivals!A190</x:f>
        <x:v>2</x:v>
      </x:c>
      <x:c r="B190" t="n">
        <x:f>Arrivals!B190</x:f>
        <x:v>65</x:v>
      </x:c>
      <x:c r="C190" s="18" t="n">
        <x:f>Arrivals!F190</x:f>
        <x:v>454</x:v>
      </x:c>
      <x:c r="D190" s="18" t="n">
        <x:f>Arrivals!K190</x:f>
        <x:v>300</x:v>
      </x:c>
      <x:c r="E190" s="18" t="n">
        <x:f>D190*8/ACE_Input!S70+ACE_Input!T70</x:f>
        <x:v>24.02</x:v>
      </x:c>
      <x:c r="F190" s="18" t="n">
        <x:f>C190</x:f>
        <x:v>454</x:v>
      </x:c>
      <x:c r="G190" s="18" t="n">
        <x:f>K189</x:f>
        <x:v>1824.3199999999997</x:v>
      </x:c>
      <x:c r="H190" s="18" t="n">
        <x:f>MAX(F190,G190)</x:f>
        <x:v>1824.3199999999997</x:v>
      </x:c>
      <x:c r="I190" s="18" t="n">
        <x:f>MOD(H190-Settings!$B$32,Settings!$B$33)</x:f>
        <x:v>384.3199999999997</x:v>
      </x:c>
      <x:c r="J190" s="18" t="n">
        <x:f>IF(I190&lt;Settings!$B$30,IF(Settings!$B$30-I190&gt;=E190,H190,H190+(Settings!$B$30-I190)+Settings!$B$31),H190+(Settings!$B$33-I190))</x:f>
        <x:v>1824.3199999999997</x:v>
      </x:c>
      <x:c r="K190" s="18" t="n">
        <x:f>J190+E190</x:f>
        <x:v>1848.3399999999997</x:v>
      </x:c>
      <x:c r="L190" s="18" t="n">
        <x:f>K190</x:f>
        <x:v>1848.3399999999997</x:v>
      </x:c>
      <x:c r="M190" s="18" t="n">
        <x:f>P189</x:f>
        <x:v>1829.7972897277625</x:v>
      </x:c>
      <x:c r="N190" s="18" t="n">
        <x:f>MAX(L190,M190)</x:f>
        <x:v>1848.3399999999997</x:v>
      </x:c>
      <x:c r="O190" s="18" t="n">
        <x:f>Arrivals!I190</x:f>
        <x:v>1.5995768539468753</x:v>
      </x:c>
      <x:c r="P190" s="18" t="n">
        <x:f>N190+O190</x:f>
        <x:v>1849.9395768539466</x:v>
      </x:c>
      <x:c r="Q190" s="18" t="n">
        <x:f>P190-C190</x:f>
        <x:v>1395.9395768539466</x:v>
      </x:c>
      <x:c r="R190" s="18" t="n">
        <x:f>H190-F190</x:f>
        <x:v>1370.3199999999997</x:v>
      </x:c>
      <x:c r="S190" s="18" t="n">
        <x:f>J190-H190</x:f>
        <x:v>0</x:v>
      </x:c>
      <x:c r="T190" s="18" t="n">
        <x:f>N190-L190</x:f>
        <x:v>0</x:v>
      </x:c>
      <x:c r="U190" s="18" t="n">
        <x:f>R190+S190+T190</x:f>
        <x:v>1370.3199999999997</x:v>
      </x:c>
      <x:c r="V190" s="18" t="str">
        <x:f>IF(MOD(C190-Settings!$B$32,Settings!$B$33)&lt;Settings!$B$30,"Up","Down")</x:f>
        <x:v>Up</x:v>
      </x:c>
      <x:c r="W190" s="18" t="n">
        <x:f>IF(OR(E190&gt;Settings!$B$30,Q190&gt;Settings!$B$37),0,1)</x:f>
        <x:v>0</x:v>
      </x:c>
      <x:c r="X190" s="18" t="n">
        <x:f>IF(AND(W190=1,Q190&lt;=Settings!$B$36),1,0)</x:f>
        <x:v>0</x:v>
      </x:c>
    </x:row>
    <x:row r="191">
      <x:c r="A191" t="n">
        <x:f>Arrivals!A191</x:f>
        <x:v>2</x:v>
      </x:c>
      <x:c r="B191" t="n">
        <x:f>Arrivals!B191</x:f>
        <x:v>66</x:v>
      </x:c>
      <x:c r="C191" s="18" t="n">
        <x:f>Arrivals!F191</x:f>
        <x:v>459</x:v>
      </x:c>
      <x:c r="D191" s="18" t="n">
        <x:f>Arrivals!K191</x:f>
        <x:v>300</x:v>
      </x:c>
      <x:c r="E191" s="18" t="n">
        <x:f>D191*8/ACE_Input!S71+ACE_Input!T71</x:f>
        <x:v>24.02</x:v>
      </x:c>
      <x:c r="F191" s="18" t="n">
        <x:f>C191</x:f>
        <x:v>459</x:v>
      </x:c>
      <x:c r="G191" s="18" t="n">
        <x:f>K190</x:f>
        <x:v>1848.3399999999997</x:v>
      </x:c>
      <x:c r="H191" s="18" t="n">
        <x:f>MAX(F191,G191)</x:f>
        <x:v>1848.3399999999997</x:v>
      </x:c>
      <x:c r="I191" s="18" t="n">
        <x:f>MOD(H191-Settings!$B$32,Settings!$B$33)</x:f>
        <x:v>408.3399999999997</x:v>
      </x:c>
      <x:c r="J191" s="18" t="n">
        <x:f>IF(I191&lt;Settings!$B$30,IF(Settings!$B$30-I191&gt;=E191,H191,H191+(Settings!$B$30-I191)+Settings!$B$31),H191+(Settings!$B$33-I191))</x:f>
        <x:v>1848.3399999999997</x:v>
      </x:c>
      <x:c r="K191" s="18" t="n">
        <x:f>J191+E191</x:f>
        <x:v>1872.3599999999997</x:v>
      </x:c>
      <x:c r="L191" s="18" t="n">
        <x:f>K191</x:f>
        <x:v>1872.3599999999997</x:v>
      </x:c>
      <x:c r="M191" s="18" t="n">
        <x:f>P190</x:f>
        <x:v>1849.9395768539466</x:v>
      </x:c>
      <x:c r="N191" s="18" t="n">
        <x:f>MAX(L191,M191)</x:f>
        <x:v>1872.3599999999997</x:v>
      </x:c>
      <x:c r="O191" s="18" t="n">
        <x:f>Arrivals!I191</x:f>
        <x:v>5.374856871073172</x:v>
      </x:c>
      <x:c r="P191" s="18" t="n">
        <x:f>N191+O191</x:f>
        <x:v>1877.734856871073</x:v>
      </x:c>
      <x:c r="Q191" s="18" t="n">
        <x:f>P191-C191</x:f>
        <x:v>1418.734856871073</x:v>
      </x:c>
      <x:c r="R191" s="18" t="n">
        <x:f>H191-F191</x:f>
        <x:v>1389.3399999999997</x:v>
      </x:c>
      <x:c r="S191" s="18" t="n">
        <x:f>J191-H191</x:f>
        <x:v>0</x:v>
      </x:c>
      <x:c r="T191" s="18" t="n">
        <x:f>N191-L191</x:f>
        <x:v>0</x:v>
      </x:c>
      <x:c r="U191" s="18" t="n">
        <x:f>R191+S191+T191</x:f>
        <x:v>1389.3399999999997</x:v>
      </x:c>
      <x:c r="V191" s="18" t="str">
        <x:f>IF(MOD(C191-Settings!$B$32,Settings!$B$33)&lt;Settings!$B$30,"Up","Down")</x:f>
        <x:v>Up</x:v>
      </x:c>
      <x:c r="W191" s="18" t="n">
        <x:f>IF(OR(E191&gt;Settings!$B$30,Q191&gt;Settings!$B$37),0,1)</x:f>
        <x:v>0</x:v>
      </x:c>
      <x:c r="X191" s="18" t="n">
        <x:f>IF(AND(W191=1,Q191&lt;=Settings!$B$36),1,0)</x:f>
        <x:v>0</x:v>
      </x:c>
    </x:row>
    <x:row r="192">
      <x:c r="A192" t="n">
        <x:f>Arrivals!A192</x:f>
        <x:v>2</x:v>
      </x:c>
      <x:c r="B192" t="n">
        <x:f>Arrivals!B192</x:f>
        <x:v>67</x:v>
      </x:c>
      <x:c r="C192" s="18" t="n">
        <x:f>Arrivals!F192</x:f>
        <x:v>474</x:v>
      </x:c>
      <x:c r="D192" s="18" t="n">
        <x:f>Arrivals!K192</x:f>
        <x:v>300</x:v>
      </x:c>
      <x:c r="E192" s="18" t="n">
        <x:f>D192*8/ACE_Input!S72+ACE_Input!T72</x:f>
        <x:v>24.02</x:v>
      </x:c>
      <x:c r="F192" s="18" t="n">
        <x:f>C192</x:f>
        <x:v>474</x:v>
      </x:c>
      <x:c r="G192" s="18" t="n">
        <x:f>K191</x:f>
        <x:v>1872.3599999999997</x:v>
      </x:c>
      <x:c r="H192" s="18" t="n">
        <x:f>MAX(F192,G192)</x:f>
        <x:v>1872.3599999999997</x:v>
      </x:c>
      <x:c r="I192" s="18" t="n">
        <x:f>MOD(H192-Settings!$B$32,Settings!$B$33)</x:f>
        <x:v>432.3599999999997</x:v>
      </x:c>
      <x:c r="J192" s="18" t="n">
        <x:f>IF(I192&lt;Settings!$B$30,IF(Settings!$B$30-I192&gt;=E192,H192,H192+(Settings!$B$30-I192)+Settings!$B$31),H192+(Settings!$B$33-I192))</x:f>
        <x:v>1872.3599999999997</x:v>
      </x:c>
      <x:c r="K192" s="18" t="n">
        <x:f>J192+E192</x:f>
        <x:v>1896.3799999999997</x:v>
      </x:c>
      <x:c r="L192" s="18" t="n">
        <x:f>K192</x:f>
        <x:v>1896.3799999999997</x:v>
      </x:c>
      <x:c r="M192" s="18" t="n">
        <x:f>P191</x:f>
        <x:v>1877.734856871073</x:v>
      </x:c>
      <x:c r="N192" s="18" t="n">
        <x:f>MAX(L192,M192)</x:f>
        <x:v>1896.3799999999997</x:v>
      </x:c>
      <x:c r="O192" s="18" t="n">
        <x:f>Arrivals!I192</x:f>
        <x:v>2.5790184799081515</x:v>
      </x:c>
      <x:c r="P192" s="18" t="n">
        <x:f>N192+O192</x:f>
        <x:v>1898.9590184799079</x:v>
      </x:c>
      <x:c r="Q192" s="18" t="n">
        <x:f>P192-C192</x:f>
        <x:v>1424.9590184799079</x:v>
      </x:c>
      <x:c r="R192" s="18" t="n">
        <x:f>H192-F192</x:f>
        <x:v>1398.3599999999997</x:v>
      </x:c>
      <x:c r="S192" s="18" t="n">
        <x:f>J192-H192</x:f>
        <x:v>0</x:v>
      </x:c>
      <x:c r="T192" s="18" t="n">
        <x:f>N192-L192</x:f>
        <x:v>0</x:v>
      </x:c>
      <x:c r="U192" s="18" t="n">
        <x:f>R192+S192+T192</x:f>
        <x:v>1398.3599999999997</x:v>
      </x:c>
      <x:c r="V192" s="18" t="str">
        <x:f>IF(MOD(C192-Settings!$B$32,Settings!$B$33)&lt;Settings!$B$30,"Up","Down")</x:f>
        <x:v>Up</x:v>
      </x:c>
      <x:c r="W192" s="18" t="n">
        <x:f>IF(OR(E192&gt;Settings!$B$30,Q192&gt;Settings!$B$37),0,1)</x:f>
        <x:v>0</x:v>
      </x:c>
      <x:c r="X192" s="18" t="n">
        <x:f>IF(AND(W192=1,Q192&lt;=Settings!$B$36),1,0)</x:f>
        <x:v>0</x:v>
      </x:c>
    </x:row>
    <x:row r="193">
      <x:c r="A193" t="n">
        <x:f>Arrivals!A193</x:f>
        <x:v>2</x:v>
      </x:c>
      <x:c r="B193" t="n">
        <x:f>Arrivals!B193</x:f>
        <x:v>68</x:v>
      </x:c>
      <x:c r="C193" s="18" t="n">
        <x:f>Arrivals!F193</x:f>
        <x:v>479</x:v>
      </x:c>
      <x:c r="D193" s="18" t="n">
        <x:f>Arrivals!K193</x:f>
        <x:v>300</x:v>
      </x:c>
      <x:c r="E193" s="18" t="n">
        <x:f>D193*8/ACE_Input!S73+ACE_Input!T73</x:f>
        <x:v>24.02</x:v>
      </x:c>
      <x:c r="F193" s="18" t="n">
        <x:f>C193</x:f>
        <x:v>479</x:v>
      </x:c>
      <x:c r="G193" s="18" t="n">
        <x:f>K192</x:f>
        <x:v>1896.3799999999997</x:v>
      </x:c>
      <x:c r="H193" s="18" t="n">
        <x:f>MAX(F193,G193)</x:f>
        <x:v>1896.3799999999997</x:v>
      </x:c>
      <x:c r="I193" s="18" t="n">
        <x:f>MOD(H193-Settings!$B$32,Settings!$B$33)</x:f>
        <x:v>456.37999999999965</x:v>
      </x:c>
      <x:c r="J193" s="18" t="n">
        <x:f>IF(I193&lt;Settings!$B$30,IF(Settings!$B$30-I193&gt;=E193,H193,H193+(Settings!$B$30-I193)+Settings!$B$31),H193+(Settings!$B$33-I193))</x:f>
        <x:v>1896.3799999999997</x:v>
      </x:c>
      <x:c r="K193" s="18" t="n">
        <x:f>J193+E193</x:f>
        <x:v>1920.3999999999996</x:v>
      </x:c>
      <x:c r="L193" s="18" t="n">
        <x:f>K193</x:f>
        <x:v>1920.3999999999996</x:v>
      </x:c>
      <x:c r="M193" s="18" t="n">
        <x:f>P192</x:f>
        <x:v>1898.9590184799079</x:v>
      </x:c>
      <x:c r="N193" s="18" t="n">
        <x:f>MAX(L193,M193)</x:f>
        <x:v>1920.3999999999996</x:v>
      </x:c>
      <x:c r="O193" s="18" t="n">
        <x:f>Arrivals!I193</x:f>
        <x:v>7.150132630438223</x:v>
      </x:c>
      <x:c r="P193" s="18" t="n">
        <x:f>N193+O193</x:f>
        <x:v>1927.550132630438</x:v>
      </x:c>
      <x:c r="Q193" s="18" t="n">
        <x:f>P193-C193</x:f>
        <x:v>1448.550132630438</x:v>
      </x:c>
      <x:c r="R193" s="18" t="n">
        <x:f>H193-F193</x:f>
        <x:v>1417.3799999999997</x:v>
      </x:c>
      <x:c r="S193" s="18" t="n">
        <x:f>J193-H193</x:f>
        <x:v>0</x:v>
      </x:c>
      <x:c r="T193" s="18" t="n">
        <x:f>N193-L193</x:f>
        <x:v>0</x:v>
      </x:c>
      <x:c r="U193" s="18" t="n">
        <x:f>R193+S193+T193</x:f>
        <x:v>1417.3799999999997</x:v>
      </x:c>
      <x:c r="V193" s="18" t="str">
        <x:f>IF(MOD(C193-Settings!$B$32,Settings!$B$33)&lt;Settings!$B$30,"Up","Down")</x:f>
        <x:v>Up</x:v>
      </x:c>
      <x:c r="W193" s="18" t="n">
        <x:f>IF(OR(E193&gt;Settings!$B$30,Q193&gt;Settings!$B$37),0,1)</x:f>
        <x:v>0</x:v>
      </x:c>
      <x:c r="X193" s="18" t="n">
        <x:f>IF(AND(W193=1,Q193&lt;=Settings!$B$36),1,0)</x:f>
        <x:v>0</x:v>
      </x:c>
    </x:row>
    <x:row r="194">
      <x:c r="A194" t="n">
        <x:f>Arrivals!A194</x:f>
        <x:v>2</x:v>
      </x:c>
      <x:c r="B194" t="n">
        <x:f>Arrivals!B194</x:f>
        <x:v>69</x:v>
      </x:c>
      <x:c r="C194" s="18" t="n">
        <x:f>Arrivals!F194</x:f>
        <x:v>494</x:v>
      </x:c>
      <x:c r="D194" s="18" t="n">
        <x:f>Arrivals!K194</x:f>
        <x:v>300</x:v>
      </x:c>
      <x:c r="E194" s="18" t="n">
        <x:f>D194*8/ACE_Input!S74+ACE_Input!T74</x:f>
        <x:v>24.02</x:v>
      </x:c>
      <x:c r="F194" s="18" t="n">
        <x:f>C194</x:f>
        <x:v>494</x:v>
      </x:c>
      <x:c r="G194" s="18" t="n">
        <x:f>K193</x:f>
        <x:v>1920.3999999999996</x:v>
      </x:c>
      <x:c r="H194" s="18" t="n">
        <x:f>MAX(F194,G194)</x:f>
        <x:v>1920.3999999999996</x:v>
      </x:c>
      <x:c r="I194" s="18" t="n">
        <x:f>MOD(H194-Settings!$B$32,Settings!$B$33)</x:f>
        <x:v>480.39999999999964</x:v>
      </x:c>
      <x:c r="J194" s="18" t="n">
        <x:f>IF(I194&lt;Settings!$B$30,IF(Settings!$B$30-I194&gt;=E194,H194,H194+(Settings!$B$30-I194)+Settings!$B$31),H194+(Settings!$B$33-I194))</x:f>
        <x:v>1920.3999999999996</x:v>
      </x:c>
      <x:c r="K194" s="18" t="n">
        <x:f>J194+E194</x:f>
        <x:v>1944.4199999999996</x:v>
      </x:c>
      <x:c r="L194" s="18" t="n">
        <x:f>K194</x:f>
        <x:v>1944.4199999999996</x:v>
      </x:c>
      <x:c r="M194" s="18" t="n">
        <x:f>P193</x:f>
        <x:v>1927.550132630438</x:v>
      </x:c>
      <x:c r="N194" s="18" t="n">
        <x:f>MAX(L194,M194)</x:f>
        <x:v>1944.4199999999996</x:v>
      </x:c>
      <x:c r="O194" s="18" t="n">
        <x:f>Arrivals!I194</x:f>
        <x:v>13.983528512449585</x:v>
      </x:c>
      <x:c r="P194" s="18" t="n">
        <x:f>N194+O194</x:f>
        <x:v>1958.4035285124492</x:v>
      </x:c>
      <x:c r="Q194" s="18" t="n">
        <x:f>P194-C194</x:f>
        <x:v>1464.4035285124492</x:v>
      </x:c>
      <x:c r="R194" s="18" t="n">
        <x:f>H194-F194</x:f>
        <x:v>1426.3999999999996</x:v>
      </x:c>
      <x:c r="S194" s="18" t="n">
        <x:f>J194-H194</x:f>
        <x:v>0</x:v>
      </x:c>
      <x:c r="T194" s="18" t="n">
        <x:f>N194-L194</x:f>
        <x:v>0</x:v>
      </x:c>
      <x:c r="U194" s="18" t="n">
        <x:f>R194+S194+T194</x:f>
        <x:v>1426.3999999999996</x:v>
      </x:c>
      <x:c r="V194" s="18" t="str">
        <x:f>IF(MOD(C194-Settings!$B$32,Settings!$B$33)&lt;Settings!$B$30,"Up","Down")</x:f>
        <x:v>Up</x:v>
      </x:c>
      <x:c r="W194" s="18" t="n">
        <x:f>IF(OR(E194&gt;Settings!$B$30,Q194&gt;Settings!$B$37),0,1)</x:f>
        <x:v>0</x:v>
      </x:c>
      <x:c r="X194" s="18" t="n">
        <x:f>IF(AND(W194=1,Q194&lt;=Settings!$B$36),1,0)</x:f>
        <x:v>0</x:v>
      </x:c>
    </x:row>
    <x:row r="195">
      <x:c r="A195" t="n">
        <x:f>Arrivals!A195</x:f>
        <x:v>2</x:v>
      </x:c>
      <x:c r="B195" t="n">
        <x:f>Arrivals!B195</x:f>
        <x:v>70</x:v>
      </x:c>
      <x:c r="C195" s="18" t="n">
        <x:f>Arrivals!F195</x:f>
        <x:v>499</x:v>
      </x:c>
      <x:c r="D195" s="18" t="n">
        <x:f>Arrivals!K195</x:f>
        <x:v>300</x:v>
      </x:c>
      <x:c r="E195" s="18" t="n">
        <x:f>D195*8/ACE_Input!S75+ACE_Input!T75</x:f>
        <x:v>24.02</x:v>
      </x:c>
      <x:c r="F195" s="18" t="n">
        <x:f>C195</x:f>
        <x:v>499</x:v>
      </x:c>
      <x:c r="G195" s="18" t="n">
        <x:f>K194</x:f>
        <x:v>1944.4199999999996</x:v>
      </x:c>
      <x:c r="H195" s="18" t="n">
        <x:f>MAX(F195,G195)</x:f>
        <x:v>1944.4199999999996</x:v>
      </x:c>
      <x:c r="I195" s="18" t="n">
        <x:f>MOD(H195-Settings!$B$32,Settings!$B$33)</x:f>
        <x:v>504.4199999999996</x:v>
      </x:c>
      <x:c r="J195" s="18" t="n">
        <x:f>IF(I195&lt;Settings!$B$30,IF(Settings!$B$30-I195&gt;=E195,H195,H195+(Settings!$B$30-I195)+Settings!$B$31),H195+(Settings!$B$33-I195))</x:f>
        <x:v>1944.4199999999996</x:v>
      </x:c>
      <x:c r="K195" s="18" t="n">
        <x:f>J195+E195</x:f>
        <x:v>1968.4399999999996</x:v>
      </x:c>
      <x:c r="L195" s="18" t="n">
        <x:f>K195</x:f>
        <x:v>1968.4399999999996</x:v>
      </x:c>
      <x:c r="M195" s="18" t="n">
        <x:f>P194</x:f>
        <x:v>1958.4035285124492</x:v>
      </x:c>
      <x:c r="N195" s="18" t="n">
        <x:f>MAX(L195,M195)</x:f>
        <x:v>1968.4399999999996</x:v>
      </x:c>
      <x:c r="O195" s="18" t="n">
        <x:f>Arrivals!I195</x:f>
        <x:v>1.9014154247056767</x:v>
      </x:c>
      <x:c r="P195" s="18" t="n">
        <x:f>N195+O195</x:f>
        <x:v>1970.3414154247052</x:v>
      </x:c>
      <x:c r="Q195" s="18" t="n">
        <x:f>P195-C195</x:f>
        <x:v>1471.3414154247052</x:v>
      </x:c>
      <x:c r="R195" s="18" t="n">
        <x:f>H195-F195</x:f>
        <x:v>1445.4199999999996</x:v>
      </x:c>
      <x:c r="S195" s="18" t="n">
        <x:f>J195-H195</x:f>
        <x:v>0</x:v>
      </x:c>
      <x:c r="T195" s="18" t="n">
        <x:f>N195-L195</x:f>
        <x:v>0</x:v>
      </x:c>
      <x:c r="U195" s="18" t="n">
        <x:f>R195+S195+T195</x:f>
        <x:v>1445.4199999999996</x:v>
      </x:c>
      <x:c r="V195" s="18" t="str">
        <x:f>IF(MOD(C195-Settings!$B$32,Settings!$B$33)&lt;Settings!$B$30,"Up","Down")</x:f>
        <x:v>Up</x:v>
      </x:c>
      <x:c r="W195" s="18" t="n">
        <x:f>IF(OR(E195&gt;Settings!$B$30,Q195&gt;Settings!$B$37),0,1)</x:f>
        <x:v>0</x:v>
      </x:c>
      <x:c r="X195" s="18" t="n">
        <x:f>IF(AND(W195=1,Q195&lt;=Settings!$B$36),1,0)</x:f>
        <x:v>0</x:v>
      </x:c>
    </x:row>
    <x:row r="196">
      <x:c r="A196" t="n">
        <x:f>Arrivals!A196</x:f>
        <x:v>2</x:v>
      </x:c>
      <x:c r="B196" t="n">
        <x:f>Arrivals!B196</x:f>
        <x:v>71</x:v>
      </x:c>
      <x:c r="C196" s="18" t="n">
        <x:f>Arrivals!F196</x:f>
        <x:v>504</x:v>
      </x:c>
      <x:c r="D196" s="18" t="n">
        <x:f>Arrivals!K196</x:f>
        <x:v>300</x:v>
      </x:c>
      <x:c r="E196" s="18" t="n">
        <x:f>D196*8/ACE_Input!S76+ACE_Input!T76</x:f>
        <x:v>24.02</x:v>
      </x:c>
      <x:c r="F196" s="18" t="n">
        <x:f>C196</x:f>
        <x:v>504</x:v>
      </x:c>
      <x:c r="G196" s="18" t="n">
        <x:f>K195</x:f>
        <x:v>1968.4399999999996</x:v>
      </x:c>
      <x:c r="H196" s="18" t="n">
        <x:f>MAX(F196,G196)</x:f>
        <x:v>1968.4399999999996</x:v>
      </x:c>
      <x:c r="I196" s="18" t="n">
        <x:f>MOD(H196-Settings!$B$32,Settings!$B$33)</x:f>
        <x:v>528.4399999999996</x:v>
      </x:c>
      <x:c r="J196" s="18" t="n">
        <x:f>IF(I196&lt;Settings!$B$30,IF(Settings!$B$30-I196&gt;=E196,H196,H196+(Settings!$B$30-I196)+Settings!$B$31),H196+(Settings!$B$33-I196))</x:f>
        <x:v>1968.4399999999996</x:v>
      </x:c>
      <x:c r="K196" s="18" t="n">
        <x:f>J196+E196</x:f>
        <x:v>1992.4599999999996</x:v>
      </x:c>
      <x:c r="L196" s="18" t="n">
        <x:f>K196</x:f>
        <x:v>1992.4599999999996</x:v>
      </x:c>
      <x:c r="M196" s="18" t="n">
        <x:f>P195</x:f>
        <x:v>1970.3414154247052</x:v>
      </x:c>
      <x:c r="N196" s="18" t="n">
        <x:f>MAX(L196,M196)</x:f>
        <x:v>1992.4599999999996</x:v>
      </x:c>
      <x:c r="O196" s="18" t="n">
        <x:f>Arrivals!I196</x:f>
        <x:v>4.504521329893681</x:v>
      </x:c>
      <x:c r="P196" s="18" t="n">
        <x:f>N196+O196</x:f>
        <x:v>1996.9645213298932</x:v>
      </x:c>
      <x:c r="Q196" s="18" t="n">
        <x:f>P196-C196</x:f>
        <x:v>1492.9645213298932</x:v>
      </x:c>
      <x:c r="R196" s="18" t="n">
        <x:f>H196-F196</x:f>
        <x:v>1464.4399999999996</x:v>
      </x:c>
      <x:c r="S196" s="18" t="n">
        <x:f>J196-H196</x:f>
        <x:v>0</x:v>
      </x:c>
      <x:c r="T196" s="18" t="n">
        <x:f>N196-L196</x:f>
        <x:v>0</x:v>
      </x:c>
      <x:c r="U196" s="18" t="n">
        <x:f>R196+S196+T196</x:f>
        <x:v>1464.4399999999996</x:v>
      </x:c>
      <x:c r="V196" s="18" t="str">
        <x:f>IF(MOD(C196-Settings!$B$32,Settings!$B$33)&lt;Settings!$B$30,"Up","Down")</x:f>
        <x:v>Up</x:v>
      </x:c>
      <x:c r="W196" s="18" t="n">
        <x:f>IF(OR(E196&gt;Settings!$B$30,Q196&gt;Settings!$B$37),0,1)</x:f>
        <x:v>0</x:v>
      </x:c>
      <x:c r="X196" s="18" t="n">
        <x:f>IF(AND(W196=1,Q196&lt;=Settings!$B$36),1,0)</x:f>
        <x:v>0</x:v>
      </x:c>
    </x:row>
    <x:row r="197">
      <x:c r="A197" t="n">
        <x:f>Arrivals!A197</x:f>
        <x:v>2</x:v>
      </x:c>
      <x:c r="B197" t="n">
        <x:f>Arrivals!B197</x:f>
        <x:v>72</x:v>
      </x:c>
      <x:c r="C197" s="18" t="n">
        <x:f>Arrivals!F197</x:f>
        <x:v>509</x:v>
      </x:c>
      <x:c r="D197" s="18" t="n">
        <x:f>Arrivals!K197</x:f>
        <x:v>300</x:v>
      </x:c>
      <x:c r="E197" s="18" t="n">
        <x:f>D197*8/ACE_Input!S77+ACE_Input!T77</x:f>
        <x:v>24.02</x:v>
      </x:c>
      <x:c r="F197" s="18" t="n">
        <x:f>C197</x:f>
        <x:v>509</x:v>
      </x:c>
      <x:c r="G197" s="18" t="n">
        <x:f>K196</x:f>
        <x:v>1992.4599999999996</x:v>
      </x:c>
      <x:c r="H197" s="18" t="n">
        <x:f>MAX(F197,G197)</x:f>
        <x:v>1992.4599999999996</x:v>
      </x:c>
      <x:c r="I197" s="18" t="n">
        <x:f>MOD(H197-Settings!$B$32,Settings!$B$33)</x:f>
        <x:v>552.4599999999996</x:v>
      </x:c>
      <x:c r="J197" s="18" t="n">
        <x:f>IF(I197&lt;Settings!$B$30,IF(Settings!$B$30-I197&gt;=E197,H197,H197+(Settings!$B$30-I197)+Settings!$B$31),H197+(Settings!$B$33-I197))</x:f>
        <x:v>1992.4599999999996</x:v>
      </x:c>
      <x:c r="K197" s="18" t="n">
        <x:f>J197+E197</x:f>
        <x:v>2016.4799999999996</x:v>
      </x:c>
      <x:c r="L197" s="18" t="n">
        <x:f>K197</x:f>
        <x:v>2016.4799999999996</x:v>
      </x:c>
      <x:c r="M197" s="18" t="n">
        <x:f>P196</x:f>
        <x:v>1996.9645213298932</x:v>
      </x:c>
      <x:c r="N197" s="18" t="n">
        <x:f>MAX(L197,M197)</x:f>
        <x:v>2016.4799999999996</x:v>
      </x:c>
      <x:c r="O197" s="18" t="n">
        <x:f>Arrivals!I197</x:f>
        <x:v>5.2385374797641315</x:v>
      </x:c>
      <x:c r="P197" s="18" t="n">
        <x:f>N197+O197</x:f>
        <x:v>2021.7185374797637</x:v>
      </x:c>
      <x:c r="Q197" s="18" t="n">
        <x:f>P197-C197</x:f>
        <x:v>1512.7185374797637</x:v>
      </x:c>
      <x:c r="R197" s="18" t="n">
        <x:f>H197-F197</x:f>
        <x:v>1483.4599999999996</x:v>
      </x:c>
      <x:c r="S197" s="18" t="n">
        <x:f>J197-H197</x:f>
        <x:v>0</x:v>
      </x:c>
      <x:c r="T197" s="18" t="n">
        <x:f>N197-L197</x:f>
        <x:v>0</x:v>
      </x:c>
      <x:c r="U197" s="18" t="n">
        <x:f>R197+S197+T197</x:f>
        <x:v>1483.4599999999996</x:v>
      </x:c>
      <x:c r="V197" s="18" t="str">
        <x:f>IF(MOD(C197-Settings!$B$32,Settings!$B$33)&lt;Settings!$B$30,"Up","Down")</x:f>
        <x:v>Up</x:v>
      </x:c>
      <x:c r="W197" s="18" t="n">
        <x:f>IF(OR(E197&gt;Settings!$B$30,Q197&gt;Settings!$B$37),0,1)</x:f>
        <x:v>0</x:v>
      </x:c>
      <x:c r="X197" s="18" t="n">
        <x:f>IF(AND(W197=1,Q197&lt;=Settings!$B$36),1,0)</x:f>
        <x:v>0</x:v>
      </x:c>
    </x:row>
    <x:row r="198">
      <x:c r="A198" t="n">
        <x:f>Arrivals!A198</x:f>
        <x:v>2</x:v>
      </x:c>
      <x:c r="B198" t="n">
        <x:f>Arrivals!B198</x:f>
        <x:v>73</x:v>
      </x:c>
      <x:c r="C198" s="18" t="n">
        <x:f>Arrivals!F198</x:f>
        <x:v>514</x:v>
      </x:c>
      <x:c r="D198" s="18" t="n">
        <x:f>Arrivals!K198</x:f>
        <x:v>300</x:v>
      </x:c>
      <x:c r="E198" s="18" t="n">
        <x:f>D198*8/ACE_Input!S78+ACE_Input!T78</x:f>
        <x:v>24.02</x:v>
      </x:c>
      <x:c r="F198" s="18" t="n">
        <x:f>C198</x:f>
        <x:v>514</x:v>
      </x:c>
      <x:c r="G198" s="18" t="n">
        <x:f>K197</x:f>
        <x:v>2016.4799999999996</x:v>
      </x:c>
      <x:c r="H198" s="18" t="n">
        <x:f>MAX(F198,G198)</x:f>
        <x:v>2016.4799999999996</x:v>
      </x:c>
      <x:c r="I198" s="18" t="n">
        <x:f>MOD(H198-Settings!$B$32,Settings!$B$33)</x:f>
        <x:v>576.4799999999996</x:v>
      </x:c>
      <x:c r="J198" s="18" t="n">
        <x:f>IF(I198&lt;Settings!$B$30,IF(Settings!$B$30-I198&gt;=E198,H198,H198+(Settings!$B$30-I198)+Settings!$B$31),H198+(Settings!$B$33-I198))</x:f>
        <x:v>2160</x:v>
      </x:c>
      <x:c r="K198" s="18" t="n">
        <x:f>J198+E198</x:f>
        <x:v>2184.02</x:v>
      </x:c>
      <x:c r="L198" s="18" t="n">
        <x:f>K198</x:f>
        <x:v>2184.02</x:v>
      </x:c>
      <x:c r="M198" s="18" t="n">
        <x:f>P197</x:f>
        <x:v>2021.7185374797637</x:v>
      </x:c>
      <x:c r="N198" s="18" t="n">
        <x:f>MAX(L198,M198)</x:f>
        <x:v>2184.02</x:v>
      </x:c>
      <x:c r="O198" s="18" t="n">
        <x:f>Arrivals!I198</x:f>
        <x:v>2.584489336905066</x:v>
      </x:c>
      <x:c r="P198" s="18" t="n">
        <x:f>N198+O198</x:f>
        <x:v>2186.604489336905</x:v>
      </x:c>
      <x:c r="Q198" s="18" t="n">
        <x:f>P198-C198</x:f>
        <x:v>1672.6044893369049</x:v>
      </x:c>
      <x:c r="R198" s="18" t="n">
        <x:f>H198-F198</x:f>
        <x:v>1502.4799999999996</x:v>
      </x:c>
      <x:c r="S198" s="18" t="n">
        <x:f>J198-H198</x:f>
        <x:v>143.52000000000044</x:v>
      </x:c>
      <x:c r="T198" s="18" t="n">
        <x:f>N198-L198</x:f>
        <x:v>0</x:v>
      </x:c>
      <x:c r="U198" s="18" t="n">
        <x:f>R198+S198+T198</x:f>
        <x:v>1646</x:v>
      </x:c>
      <x:c r="V198" s="18" t="str">
        <x:f>IF(MOD(C198-Settings!$B$32,Settings!$B$33)&lt;Settings!$B$30,"Up","Down")</x:f>
        <x:v>Up</x:v>
      </x:c>
      <x:c r="W198" s="18" t="n">
        <x:f>IF(OR(E198&gt;Settings!$B$30,Q198&gt;Settings!$B$37),0,1)</x:f>
        <x:v>0</x:v>
      </x:c>
      <x:c r="X198" s="18" t="n">
        <x:f>IF(AND(W198=1,Q198&lt;=Settings!$B$36),1,0)</x:f>
        <x:v>0</x:v>
      </x:c>
    </x:row>
    <x:row r="199">
      <x:c r="A199" t="n">
        <x:f>Arrivals!A199</x:f>
        <x:v>2</x:v>
      </x:c>
      <x:c r="B199" t="n">
        <x:f>Arrivals!B199</x:f>
        <x:v>74</x:v>
      </x:c>
      <x:c r="C199" s="18" t="n">
        <x:f>Arrivals!F199</x:f>
        <x:v>519</x:v>
      </x:c>
      <x:c r="D199" s="18" t="n">
        <x:f>Arrivals!K199</x:f>
        <x:v>300</x:v>
      </x:c>
      <x:c r="E199" s="18" t="n">
        <x:f>D199*8/ACE_Input!S79+ACE_Input!T79</x:f>
        <x:v>24.02</x:v>
      </x:c>
      <x:c r="F199" s="18" t="n">
        <x:f>C199</x:f>
        <x:v>519</x:v>
      </x:c>
      <x:c r="G199" s="18" t="n">
        <x:f>K198</x:f>
        <x:v>2184.02</x:v>
      </x:c>
      <x:c r="H199" s="18" t="n">
        <x:f>MAX(F199,G199)</x:f>
        <x:v>2184.02</x:v>
      </x:c>
      <x:c r="I199" s="18" t="n">
        <x:f>MOD(H199-Settings!$B$32,Settings!$B$33)</x:f>
        <x:v>24.019999999999982</x:v>
      </x:c>
      <x:c r="J199" s="18" t="n">
        <x:f>IF(I199&lt;Settings!$B$30,IF(Settings!$B$30-I199&gt;=E199,H199,H199+(Settings!$B$30-I199)+Settings!$B$31),H199+(Settings!$B$33-I199))</x:f>
        <x:v>2184.02</x:v>
      </x:c>
      <x:c r="K199" s="18" t="n">
        <x:f>J199+E199</x:f>
        <x:v>2208.04</x:v>
      </x:c>
      <x:c r="L199" s="18" t="n">
        <x:f>K199</x:f>
        <x:v>2208.04</x:v>
      </x:c>
      <x:c r="M199" s="18" t="n">
        <x:f>P198</x:f>
        <x:v>2186.604489336905</x:v>
      </x:c>
      <x:c r="N199" s="18" t="n">
        <x:f>MAX(L199,M199)</x:f>
        <x:v>2208.04</x:v>
      </x:c>
      <x:c r="O199" s="18" t="n">
        <x:f>Arrivals!I199</x:f>
        <x:v>8.751676506723626</x:v>
      </x:c>
      <x:c r="P199" s="18" t="n">
        <x:f>N199+O199</x:f>
        <x:v>2216.7916765067234</x:v>
      </x:c>
      <x:c r="Q199" s="18" t="n">
        <x:f>P199-C199</x:f>
        <x:v>1697.7916765067234</x:v>
      </x:c>
      <x:c r="R199" s="18" t="n">
        <x:f>H199-F199</x:f>
        <x:v>1665.02</x:v>
      </x:c>
      <x:c r="S199" s="18" t="n">
        <x:f>J199-H199</x:f>
        <x:v>0</x:v>
      </x:c>
      <x:c r="T199" s="18" t="n">
        <x:f>N199-L199</x:f>
        <x:v>0</x:v>
      </x:c>
      <x:c r="U199" s="18" t="n">
        <x:f>R199+S199+T199</x:f>
        <x:v>1665.02</x:v>
      </x:c>
      <x:c r="V199" s="18" t="str">
        <x:f>IF(MOD(C199-Settings!$B$32,Settings!$B$33)&lt;Settings!$B$30,"Up","Down")</x:f>
        <x:v>Up</x:v>
      </x:c>
      <x:c r="W199" s="18" t="n">
        <x:f>IF(OR(E199&gt;Settings!$B$30,Q199&gt;Settings!$B$37),0,1)</x:f>
        <x:v>0</x:v>
      </x:c>
      <x:c r="X199" s="18" t="n">
        <x:f>IF(AND(W199=1,Q199&lt;=Settings!$B$36),1,0)</x:f>
        <x:v>0</x:v>
      </x:c>
    </x:row>
    <x:row r="200">
      <x:c r="A200" t="n">
        <x:f>Arrivals!A200</x:f>
        <x:v>2</x:v>
      </x:c>
      <x:c r="B200" t="n">
        <x:f>Arrivals!B200</x:f>
        <x:v>75</x:v>
      </x:c>
      <x:c r="C200" s="18" t="n">
        <x:f>Arrivals!F200</x:f>
        <x:v>524</x:v>
      </x:c>
      <x:c r="D200" s="18" t="n">
        <x:f>Arrivals!K200</x:f>
        <x:v>300</x:v>
      </x:c>
      <x:c r="E200" s="18" t="n">
        <x:f>D200*8/ACE_Input!S80+ACE_Input!T80</x:f>
        <x:v>24.02</x:v>
      </x:c>
      <x:c r="F200" s="18" t="n">
        <x:f>C200</x:f>
        <x:v>524</x:v>
      </x:c>
      <x:c r="G200" s="18" t="n">
        <x:f>K199</x:f>
        <x:v>2208.04</x:v>
      </x:c>
      <x:c r="H200" s="18" t="n">
        <x:f>MAX(F200,G200)</x:f>
        <x:v>2208.04</x:v>
      </x:c>
      <x:c r="I200" s="18" t="n">
        <x:f>MOD(H200-Settings!$B$32,Settings!$B$33)</x:f>
        <x:v>48.039999999999964</x:v>
      </x:c>
      <x:c r="J200" s="18" t="n">
        <x:f>IF(I200&lt;Settings!$B$30,IF(Settings!$B$30-I200&gt;=E200,H200,H200+(Settings!$B$30-I200)+Settings!$B$31),H200+(Settings!$B$33-I200))</x:f>
        <x:v>2208.04</x:v>
      </x:c>
      <x:c r="K200" s="18" t="n">
        <x:f>J200+E200</x:f>
        <x:v>2232.06</x:v>
      </x:c>
      <x:c r="L200" s="18" t="n">
        <x:f>K200</x:f>
        <x:v>2232.06</x:v>
      </x:c>
      <x:c r="M200" s="18" t="n">
        <x:f>P199</x:f>
        <x:v>2216.7916765067234</x:v>
      </x:c>
      <x:c r="N200" s="18" t="n">
        <x:f>MAX(L200,M200)</x:f>
        <x:v>2232.06</x:v>
      </x:c>
      <x:c r="O200" s="18" t="n">
        <x:f>Arrivals!I200</x:f>
        <x:v>0.408306884309598</x:v>
      </x:c>
      <x:c r="P200" s="18" t="n">
        <x:f>N200+O200</x:f>
        <x:v>2232.4683068843096</x:v>
      </x:c>
      <x:c r="Q200" s="18" t="n">
        <x:f>P200-C200</x:f>
        <x:v>1708.4683068843096</x:v>
      </x:c>
      <x:c r="R200" s="18" t="n">
        <x:f>H200-F200</x:f>
        <x:v>1684.04</x:v>
      </x:c>
      <x:c r="S200" s="18" t="n">
        <x:f>J200-H200</x:f>
        <x:v>0</x:v>
      </x:c>
      <x:c r="T200" s="18" t="n">
        <x:f>N200-L200</x:f>
        <x:v>0</x:v>
      </x:c>
      <x:c r="U200" s="18" t="n">
        <x:f>R200+S200+T200</x:f>
        <x:v>1684.04</x:v>
      </x:c>
      <x:c r="V200" s="18" t="str">
        <x:f>IF(MOD(C200-Settings!$B$32,Settings!$B$33)&lt;Settings!$B$30,"Up","Down")</x:f>
        <x:v>Up</x:v>
      </x:c>
      <x:c r="W200" s="18" t="n">
        <x:f>IF(OR(E200&gt;Settings!$B$30,Q200&gt;Settings!$B$37),0,1)</x:f>
        <x:v>0</x:v>
      </x:c>
      <x:c r="X200" s="18" t="n">
        <x:f>IF(AND(W200=1,Q200&lt;=Settings!$B$36),1,0)</x:f>
        <x:v>0</x:v>
      </x:c>
    </x:row>
    <x:row r="201">
      <x:c r="A201" t="n">
        <x:f>Arrivals!A201</x:f>
        <x:v>2</x:v>
      </x:c>
      <x:c r="B201" t="n">
        <x:f>Arrivals!B201</x:f>
        <x:v>76</x:v>
      </x:c>
      <x:c r="C201" s="18" t="n">
        <x:f>Arrivals!F201</x:f>
        <x:v>529</x:v>
      </x:c>
      <x:c r="D201" s="18" t="n">
        <x:f>Arrivals!K201</x:f>
        <x:v>300</x:v>
      </x:c>
      <x:c r="E201" s="18" t="n">
        <x:f>D201*8/ACE_Input!S81+ACE_Input!T81</x:f>
        <x:v>24.02</x:v>
      </x:c>
      <x:c r="F201" s="18" t="n">
        <x:f>C201</x:f>
        <x:v>529</x:v>
      </x:c>
      <x:c r="G201" s="18" t="n">
        <x:f>K200</x:f>
        <x:v>2232.06</x:v>
      </x:c>
      <x:c r="H201" s="18" t="n">
        <x:f>MAX(F201,G201)</x:f>
        <x:v>2232.06</x:v>
      </x:c>
      <x:c r="I201" s="18" t="n">
        <x:f>MOD(H201-Settings!$B$32,Settings!$B$33)</x:f>
        <x:v>72.05999999999995</x:v>
      </x:c>
      <x:c r="J201" s="18" t="n">
        <x:f>IF(I201&lt;Settings!$B$30,IF(Settings!$B$30-I201&gt;=E201,H201,H201+(Settings!$B$30-I201)+Settings!$B$31),H201+(Settings!$B$33-I201))</x:f>
        <x:v>2232.06</x:v>
      </x:c>
      <x:c r="K201" s="18" t="n">
        <x:f>J201+E201</x:f>
        <x:v>2256.08</x:v>
      </x:c>
      <x:c r="L201" s="18" t="n">
        <x:f>K201</x:f>
        <x:v>2256.08</x:v>
      </x:c>
      <x:c r="M201" s="18" t="n">
        <x:f>P200</x:f>
        <x:v>2232.4683068843096</x:v>
      </x:c>
      <x:c r="N201" s="18" t="n">
        <x:f>MAX(L201,M201)</x:f>
        <x:v>2256.08</x:v>
      </x:c>
      <x:c r="O201" s="18" t="n">
        <x:f>Arrivals!I201</x:f>
        <x:v>11.726745003523176</x:v>
      </x:c>
      <x:c r="P201" s="18" t="n">
        <x:f>N201+O201</x:f>
        <x:v>2267.8067450035232</x:v>
      </x:c>
      <x:c r="Q201" s="18" t="n">
        <x:f>P201-C201</x:f>
        <x:v>1738.8067450035232</x:v>
      </x:c>
      <x:c r="R201" s="18" t="n">
        <x:f>H201-F201</x:f>
        <x:v>1703.06</x:v>
      </x:c>
      <x:c r="S201" s="18" t="n">
        <x:f>J201-H201</x:f>
        <x:v>0</x:v>
      </x:c>
      <x:c r="T201" s="18" t="n">
        <x:f>N201-L201</x:f>
        <x:v>0</x:v>
      </x:c>
      <x:c r="U201" s="18" t="n">
        <x:f>R201+S201+T201</x:f>
        <x:v>1703.06</x:v>
      </x:c>
      <x:c r="V201" s="18" t="str">
        <x:f>IF(MOD(C201-Settings!$B$32,Settings!$B$33)&lt;Settings!$B$30,"Up","Down")</x:f>
        <x:v>Up</x:v>
      </x:c>
      <x:c r="W201" s="18" t="n">
        <x:f>IF(OR(E201&gt;Settings!$B$30,Q201&gt;Settings!$B$37),0,1)</x:f>
        <x:v>0</x:v>
      </x:c>
      <x:c r="X201" s="18" t="n">
        <x:f>IF(AND(W201=1,Q201&lt;=Settings!$B$36),1,0)</x:f>
        <x:v>0</x:v>
      </x:c>
    </x:row>
    <x:row r="202">
      <x:c r="A202" t="n">
        <x:f>Arrivals!A202</x:f>
        <x:v>2</x:v>
      </x:c>
      <x:c r="B202" t="n">
        <x:f>Arrivals!B202</x:f>
        <x:v>77</x:v>
      </x:c>
      <x:c r="C202" s="18" t="n">
        <x:f>Arrivals!F202</x:f>
        <x:v>534</x:v>
      </x:c>
      <x:c r="D202" s="18" t="n">
        <x:f>Arrivals!K202</x:f>
        <x:v>300</x:v>
      </x:c>
      <x:c r="E202" s="18" t="n">
        <x:f>D202*8/ACE_Input!S82+ACE_Input!T82</x:f>
        <x:v>24.02</x:v>
      </x:c>
      <x:c r="F202" s="18" t="n">
        <x:f>C202</x:f>
        <x:v>534</x:v>
      </x:c>
      <x:c r="G202" s="18" t="n">
        <x:f>K201</x:f>
        <x:v>2256.08</x:v>
      </x:c>
      <x:c r="H202" s="18" t="n">
        <x:f>MAX(F202,G202)</x:f>
        <x:v>2256.08</x:v>
      </x:c>
      <x:c r="I202" s="18" t="n">
        <x:f>MOD(H202-Settings!$B$32,Settings!$B$33)</x:f>
        <x:v>96.07999999999993</x:v>
      </x:c>
      <x:c r="J202" s="18" t="n">
        <x:f>IF(I202&lt;Settings!$B$30,IF(Settings!$B$30-I202&gt;=E202,H202,H202+(Settings!$B$30-I202)+Settings!$B$31),H202+(Settings!$B$33-I202))</x:f>
        <x:v>2256.08</x:v>
      </x:c>
      <x:c r="K202" s="18" t="n">
        <x:f>J202+E202</x:f>
        <x:v>2280.1</x:v>
      </x:c>
      <x:c r="L202" s="18" t="n">
        <x:f>K202</x:f>
        <x:v>2280.1</x:v>
      </x:c>
      <x:c r="M202" s="18" t="n">
        <x:f>P201</x:f>
        <x:v>2267.8067450035232</x:v>
      </x:c>
      <x:c r="N202" s="18" t="n">
        <x:f>MAX(L202,M202)</x:f>
        <x:v>2280.1</x:v>
      </x:c>
      <x:c r="O202" s="18" t="n">
        <x:f>Arrivals!I202</x:f>
        <x:v>0.2817776902712238</x:v>
      </x:c>
      <x:c r="P202" s="18" t="n">
        <x:f>N202+O202</x:f>
        <x:v>2280.381777690271</x:v>
      </x:c>
      <x:c r="Q202" s="18" t="n">
        <x:f>P202-C202</x:f>
        <x:v>1746.381777690271</x:v>
      </x:c>
      <x:c r="R202" s="18" t="n">
        <x:f>H202-F202</x:f>
        <x:v>1722.08</x:v>
      </x:c>
      <x:c r="S202" s="18" t="n">
        <x:f>J202-H202</x:f>
        <x:v>0</x:v>
      </x:c>
      <x:c r="T202" s="18" t="n">
        <x:f>N202-L202</x:f>
        <x:v>0</x:v>
      </x:c>
      <x:c r="U202" s="18" t="n">
        <x:f>R202+S202+T202</x:f>
        <x:v>1722.08</x:v>
      </x:c>
      <x:c r="V202" s="18" t="str">
        <x:f>IF(MOD(C202-Settings!$B$32,Settings!$B$33)&lt;Settings!$B$30,"Up","Down")</x:f>
        <x:v>Up</x:v>
      </x:c>
      <x:c r="W202" s="18" t="n">
        <x:f>IF(OR(E202&gt;Settings!$B$30,Q202&gt;Settings!$B$37),0,1)</x:f>
        <x:v>0</x:v>
      </x:c>
      <x:c r="X202" s="18" t="n">
        <x:f>IF(AND(W202=1,Q202&lt;=Settings!$B$36),1,0)</x:f>
        <x:v>0</x:v>
      </x:c>
    </x:row>
    <x:row r="203">
      <x:c r="A203" t="n">
        <x:f>Arrivals!A203</x:f>
        <x:v>2</x:v>
      </x:c>
      <x:c r="B203" t="n">
        <x:f>Arrivals!B203</x:f>
        <x:v>78</x:v>
      </x:c>
      <x:c r="C203" s="18" t="n">
        <x:f>Arrivals!F203</x:f>
        <x:v>539</x:v>
      </x:c>
      <x:c r="D203" s="18" t="n">
        <x:f>Arrivals!K203</x:f>
        <x:v>300</x:v>
      </x:c>
      <x:c r="E203" s="18" t="n">
        <x:f>D203*8/ACE_Input!S83+ACE_Input!T83</x:f>
        <x:v>24.02</x:v>
      </x:c>
      <x:c r="F203" s="18" t="n">
        <x:f>C203</x:f>
        <x:v>539</x:v>
      </x:c>
      <x:c r="G203" s="18" t="n">
        <x:f>K202</x:f>
        <x:v>2280.1</x:v>
      </x:c>
      <x:c r="H203" s="18" t="n">
        <x:f>MAX(F203,G203)</x:f>
        <x:v>2280.1</x:v>
      </x:c>
      <x:c r="I203" s="18" t="n">
        <x:f>MOD(H203-Settings!$B$32,Settings!$B$33)</x:f>
        <x:v>120.09999999999991</x:v>
      </x:c>
      <x:c r="J203" s="18" t="n">
        <x:f>IF(I203&lt;Settings!$B$30,IF(Settings!$B$30-I203&gt;=E203,H203,H203+(Settings!$B$30-I203)+Settings!$B$31),H203+(Settings!$B$33-I203))</x:f>
        <x:v>2280.1</x:v>
      </x:c>
      <x:c r="K203" s="18" t="n">
        <x:f>J203+E203</x:f>
        <x:v>2304.12</x:v>
      </x:c>
      <x:c r="L203" s="18" t="n">
        <x:f>K203</x:f>
        <x:v>2304.12</x:v>
      </x:c>
      <x:c r="M203" s="18" t="n">
        <x:f>P202</x:f>
        <x:v>2280.381777690271</x:v>
      </x:c>
      <x:c r="N203" s="18" t="n">
        <x:f>MAX(L203,M203)</x:f>
        <x:v>2304.12</x:v>
      </x:c>
      <x:c r="O203" s="18" t="n">
        <x:f>Arrivals!I203</x:f>
        <x:v>0.9936059957386872</x:v>
      </x:c>
      <x:c r="P203" s="18" t="n">
        <x:f>N203+O203</x:f>
        <x:v>2305.1136059957385</x:v>
      </x:c>
      <x:c r="Q203" s="18" t="n">
        <x:f>P203-C203</x:f>
        <x:v>1766.1136059957385</x:v>
      </x:c>
      <x:c r="R203" s="18" t="n">
        <x:f>H203-F203</x:f>
        <x:v>1741.1</x:v>
      </x:c>
      <x:c r="S203" s="18" t="n">
        <x:f>J203-H203</x:f>
        <x:v>0</x:v>
      </x:c>
      <x:c r="T203" s="18" t="n">
        <x:f>N203-L203</x:f>
        <x:v>0</x:v>
      </x:c>
      <x:c r="U203" s="18" t="n">
        <x:f>R203+S203+T203</x:f>
        <x:v>1741.1</x:v>
      </x:c>
      <x:c r="V203" s="18" t="str">
        <x:f>IF(MOD(C203-Settings!$B$32,Settings!$B$33)&lt;Settings!$B$30,"Up","Down")</x:f>
        <x:v>Up</x:v>
      </x:c>
      <x:c r="W203" s="18" t="n">
        <x:f>IF(OR(E203&gt;Settings!$B$30,Q203&gt;Settings!$B$37),0,1)</x:f>
        <x:v>0</x:v>
      </x:c>
      <x:c r="X203" s="18" t="n">
        <x:f>IF(AND(W203=1,Q203&lt;=Settings!$B$36),1,0)</x:f>
        <x:v>0</x:v>
      </x:c>
    </x:row>
    <x:row r="204">
      <x:c r="A204" t="n">
        <x:f>Arrivals!A204</x:f>
        <x:v>2</x:v>
      </x:c>
      <x:c r="B204" t="n">
        <x:f>Arrivals!B204</x:f>
        <x:v>79</x:v>
      </x:c>
      <x:c r="C204" s="18" t="n">
        <x:f>Arrivals!F204</x:f>
        <x:v>544</x:v>
      </x:c>
      <x:c r="D204" s="18" t="n">
        <x:f>Arrivals!K204</x:f>
        <x:v>300</x:v>
      </x:c>
      <x:c r="E204" s="18" t="n">
        <x:f>D204*8/ACE_Input!S84+ACE_Input!T84</x:f>
        <x:v>24.02</x:v>
      </x:c>
      <x:c r="F204" s="18" t="n">
        <x:f>C204</x:f>
        <x:v>544</x:v>
      </x:c>
      <x:c r="G204" s="18" t="n">
        <x:f>K203</x:f>
        <x:v>2304.12</x:v>
      </x:c>
      <x:c r="H204" s="18" t="n">
        <x:f>MAX(F204,G204)</x:f>
        <x:v>2304.12</x:v>
      </x:c>
      <x:c r="I204" s="18" t="n">
        <x:f>MOD(H204-Settings!$B$32,Settings!$B$33)</x:f>
        <x:v>144.1199999999999</x:v>
      </x:c>
      <x:c r="J204" s="18" t="n">
        <x:f>IF(I204&lt;Settings!$B$30,IF(Settings!$B$30-I204&gt;=E204,H204,H204+(Settings!$B$30-I204)+Settings!$B$31),H204+(Settings!$B$33-I204))</x:f>
        <x:v>2304.12</x:v>
      </x:c>
      <x:c r="K204" s="18" t="n">
        <x:f>J204+E204</x:f>
        <x:v>2328.14</x:v>
      </x:c>
      <x:c r="L204" s="18" t="n">
        <x:f>K204</x:f>
        <x:v>2328.14</x:v>
      </x:c>
      <x:c r="M204" s="18" t="n">
        <x:f>P203</x:f>
        <x:v>2305.1136059957385</x:v>
      </x:c>
      <x:c r="N204" s="18" t="n">
        <x:f>MAX(L204,M204)</x:f>
        <x:v>2328.14</x:v>
      </x:c>
      <x:c r="O204" s="18" t="n">
        <x:f>Arrivals!I204</x:f>
        <x:v>5.629899851356168</x:v>
      </x:c>
      <x:c r="P204" s="18" t="n">
        <x:f>N204+O204</x:f>
        <x:v>2333.769899851356</x:v>
      </x:c>
      <x:c r="Q204" s="18" t="n">
        <x:f>P204-C204</x:f>
        <x:v>1789.769899851356</x:v>
      </x:c>
      <x:c r="R204" s="18" t="n">
        <x:f>H204-F204</x:f>
        <x:v>1760.12</x:v>
      </x:c>
      <x:c r="S204" s="18" t="n">
        <x:f>J204-H204</x:f>
        <x:v>0</x:v>
      </x:c>
      <x:c r="T204" s="18" t="n">
        <x:f>N204-L204</x:f>
        <x:v>0</x:v>
      </x:c>
      <x:c r="U204" s="18" t="n">
        <x:f>R204+S204+T204</x:f>
        <x:v>1760.12</x:v>
      </x:c>
      <x:c r="V204" s="18" t="str">
        <x:f>IF(MOD(C204-Settings!$B$32,Settings!$B$33)&lt;Settings!$B$30,"Up","Down")</x:f>
        <x:v>Up</x:v>
      </x:c>
      <x:c r="W204" s="18" t="n">
        <x:f>IF(OR(E204&gt;Settings!$B$30,Q204&gt;Settings!$B$37),0,1)</x:f>
        <x:v>0</x:v>
      </x:c>
      <x:c r="X204" s="18" t="n">
        <x:f>IF(AND(W204=1,Q204&lt;=Settings!$B$36),1,0)</x:f>
        <x:v>0</x:v>
      </x:c>
    </x:row>
    <x:row r="205">
      <x:c r="A205" t="n">
        <x:f>Arrivals!A205</x:f>
        <x:v>2</x:v>
      </x:c>
      <x:c r="B205" t="n">
        <x:f>Arrivals!B205</x:f>
        <x:v>80</x:v>
      </x:c>
      <x:c r="C205" s="18" t="n">
        <x:f>Arrivals!F205</x:f>
        <x:v>549</x:v>
      </x:c>
      <x:c r="D205" s="18" t="n">
        <x:f>Arrivals!K205</x:f>
        <x:v>300</x:v>
      </x:c>
      <x:c r="E205" s="18" t="n">
        <x:f>D205*8/ACE_Input!S85+ACE_Input!T85</x:f>
        <x:v>24.02</x:v>
      </x:c>
      <x:c r="F205" s="18" t="n">
        <x:f>C205</x:f>
        <x:v>549</x:v>
      </x:c>
      <x:c r="G205" s="18" t="n">
        <x:f>K204</x:f>
        <x:v>2328.14</x:v>
      </x:c>
      <x:c r="H205" s="18" t="n">
        <x:f>MAX(F205,G205)</x:f>
        <x:v>2328.14</x:v>
      </x:c>
      <x:c r="I205" s="18" t="n">
        <x:f>MOD(H205-Settings!$B$32,Settings!$B$33)</x:f>
        <x:v>168.13999999999987</x:v>
      </x:c>
      <x:c r="J205" s="18" t="n">
        <x:f>IF(I205&lt;Settings!$B$30,IF(Settings!$B$30-I205&gt;=E205,H205,H205+(Settings!$B$30-I205)+Settings!$B$31),H205+(Settings!$B$33-I205))</x:f>
        <x:v>2328.14</x:v>
      </x:c>
      <x:c r="K205" s="18" t="n">
        <x:f>J205+E205</x:f>
        <x:v>2352.16</x:v>
      </x:c>
      <x:c r="L205" s="18" t="n">
        <x:f>K205</x:f>
        <x:v>2352.16</x:v>
      </x:c>
      <x:c r="M205" s="18" t="n">
        <x:f>P204</x:f>
        <x:v>2333.769899851356</x:v>
      </x:c>
      <x:c r="N205" s="18" t="n">
        <x:f>MAX(L205,M205)</x:f>
        <x:v>2352.16</x:v>
      </x:c>
      <x:c r="O205" s="18" t="n">
        <x:f>Arrivals!I205</x:f>
        <x:v>1.482644896559444</x:v>
      </x:c>
      <x:c r="P205" s="18" t="n">
        <x:f>N205+O205</x:f>
        <x:v>2353.6426448965594</x:v>
      </x:c>
      <x:c r="Q205" s="18" t="n">
        <x:f>P205-C205</x:f>
        <x:v>1804.6426448965594</x:v>
      </x:c>
      <x:c r="R205" s="18" t="n">
        <x:f>H205-F205</x:f>
        <x:v>1779.1399999999999</x:v>
      </x:c>
      <x:c r="S205" s="18" t="n">
        <x:f>J205-H205</x:f>
        <x:v>0</x:v>
      </x:c>
      <x:c r="T205" s="18" t="n">
        <x:f>N205-L205</x:f>
        <x:v>0</x:v>
      </x:c>
      <x:c r="U205" s="18" t="n">
        <x:f>R205+S205+T205</x:f>
        <x:v>1779.1399999999999</x:v>
      </x:c>
      <x:c r="V205" s="18" t="str">
        <x:f>IF(MOD(C205-Settings!$B$32,Settings!$B$33)&lt;Settings!$B$30,"Up","Down")</x:f>
        <x:v>Up</x:v>
      </x:c>
      <x:c r="W205" s="18" t="n">
        <x:f>IF(OR(E205&gt;Settings!$B$30,Q205&gt;Settings!$B$37),0,1)</x:f>
        <x:v>0</x:v>
      </x:c>
      <x:c r="X205" s="18" t="n">
        <x:f>IF(AND(W205=1,Q205&lt;=Settings!$B$36),1,0)</x:f>
        <x:v>0</x:v>
      </x:c>
    </x:row>
    <x:row r="206">
      <x:c r="A206" t="n">
        <x:f>Arrivals!A206</x:f>
        <x:v>2</x:v>
      </x:c>
      <x:c r="B206" t="n">
        <x:f>Arrivals!B206</x:f>
        <x:v>81</x:v>
      </x:c>
      <x:c r="C206" s="18" t="n">
        <x:f>Arrivals!F206</x:f>
        <x:v>554</x:v>
      </x:c>
      <x:c r="D206" s="18" t="n">
        <x:f>Arrivals!K206</x:f>
        <x:v>300</x:v>
      </x:c>
      <x:c r="E206" s="18" t="n">
        <x:f>D206*8/ACE_Input!S86+ACE_Input!T86</x:f>
        <x:v>24.02</x:v>
      </x:c>
      <x:c r="F206" s="18" t="n">
        <x:f>C206</x:f>
        <x:v>554</x:v>
      </x:c>
      <x:c r="G206" s="18" t="n">
        <x:f>K205</x:f>
        <x:v>2352.16</x:v>
      </x:c>
      <x:c r="H206" s="18" t="n">
        <x:f>MAX(F206,G206)</x:f>
        <x:v>2352.16</x:v>
      </x:c>
      <x:c r="I206" s="18" t="n">
        <x:f>MOD(H206-Settings!$B$32,Settings!$B$33)</x:f>
        <x:v>192.15999999999985</x:v>
      </x:c>
      <x:c r="J206" s="18" t="n">
        <x:f>IF(I206&lt;Settings!$B$30,IF(Settings!$B$30-I206&gt;=E206,H206,H206+(Settings!$B$30-I206)+Settings!$B$31),H206+(Settings!$B$33-I206))</x:f>
        <x:v>2352.16</x:v>
      </x:c>
      <x:c r="K206" s="18" t="n">
        <x:f>J206+E206</x:f>
        <x:v>2376.18</x:v>
      </x:c>
      <x:c r="L206" s="18" t="n">
        <x:f>K206</x:f>
        <x:v>2376.18</x:v>
      </x:c>
      <x:c r="M206" s="18" t="n">
        <x:f>P205</x:f>
        <x:v>2353.6426448965594</x:v>
      </x:c>
      <x:c r="N206" s="18" t="n">
        <x:f>MAX(L206,M206)</x:f>
        <x:v>2376.18</x:v>
      </x:c>
      <x:c r="O206" s="18" t="n">
        <x:f>Arrivals!I206</x:f>
        <x:v>2.787274626966785</x:v>
      </x:c>
      <x:c r="P206" s="18" t="n">
        <x:f>N206+O206</x:f>
        <x:v>2378.9672746269666</x:v>
      </x:c>
      <x:c r="Q206" s="18" t="n">
        <x:f>P206-C206</x:f>
        <x:v>1824.9672746269666</x:v>
      </x:c>
      <x:c r="R206" s="18" t="n">
        <x:f>H206-F206</x:f>
        <x:v>1798.1599999999999</x:v>
      </x:c>
      <x:c r="S206" s="18" t="n">
        <x:f>J206-H206</x:f>
        <x:v>0</x:v>
      </x:c>
      <x:c r="T206" s="18" t="n">
        <x:f>N206-L206</x:f>
        <x:v>0</x:v>
      </x:c>
      <x:c r="U206" s="18" t="n">
        <x:f>R206+S206+T206</x:f>
        <x:v>1798.1599999999999</x:v>
      </x:c>
      <x:c r="V206" s="18" t="str">
        <x:f>IF(MOD(C206-Settings!$B$32,Settings!$B$33)&lt;Settings!$B$30,"Up","Down")</x:f>
        <x:v>Up</x:v>
      </x:c>
      <x:c r="W206" s="18" t="n">
        <x:f>IF(OR(E206&gt;Settings!$B$30,Q206&gt;Settings!$B$37),0,1)</x:f>
        <x:v>0</x:v>
      </x:c>
      <x:c r="X206" s="18" t="n">
        <x:f>IF(AND(W206=1,Q206&lt;=Settings!$B$36),1,0)</x:f>
        <x:v>0</x:v>
      </x:c>
    </x:row>
    <x:row r="207">
      <x:c r="A207" t="n">
        <x:f>Arrivals!A207</x:f>
        <x:v>2</x:v>
      </x:c>
      <x:c r="B207" t="n">
        <x:f>Arrivals!B207</x:f>
        <x:v>82</x:v>
      </x:c>
      <x:c r="C207" s="18" t="n">
        <x:f>Arrivals!F207</x:f>
        <x:v>559</x:v>
      </x:c>
      <x:c r="D207" s="18" t="n">
        <x:f>Arrivals!K207</x:f>
        <x:v>300</x:v>
      </x:c>
      <x:c r="E207" s="18" t="n">
        <x:f>D207*8/ACE_Input!S87+ACE_Input!T87</x:f>
        <x:v>24.02</x:v>
      </x:c>
      <x:c r="F207" s="18" t="n">
        <x:f>C207</x:f>
        <x:v>559</x:v>
      </x:c>
      <x:c r="G207" s="18" t="n">
        <x:f>K206</x:f>
        <x:v>2376.18</x:v>
      </x:c>
      <x:c r="H207" s="18" t="n">
        <x:f>MAX(F207,G207)</x:f>
        <x:v>2376.18</x:v>
      </x:c>
      <x:c r="I207" s="18" t="n">
        <x:f>MOD(H207-Settings!$B$32,Settings!$B$33)</x:f>
        <x:v>216.17999999999984</x:v>
      </x:c>
      <x:c r="J207" s="18" t="n">
        <x:f>IF(I207&lt;Settings!$B$30,IF(Settings!$B$30-I207&gt;=E207,H207,H207+(Settings!$B$30-I207)+Settings!$B$31),H207+(Settings!$B$33-I207))</x:f>
        <x:v>2376.18</x:v>
      </x:c>
      <x:c r="K207" s="18" t="n">
        <x:f>J207+E207</x:f>
        <x:v>2400.2</x:v>
      </x:c>
      <x:c r="L207" s="18" t="n">
        <x:f>K207</x:f>
        <x:v>2400.2</x:v>
      </x:c>
      <x:c r="M207" s="18" t="n">
        <x:f>P206</x:f>
        <x:v>2378.9672746269666</x:v>
      </x:c>
      <x:c r="N207" s="18" t="n">
        <x:f>MAX(L207,M207)</x:f>
        <x:v>2400.2</x:v>
      </x:c>
      <x:c r="O207" s="18" t="n">
        <x:f>Arrivals!I207</x:f>
        <x:v>1.407778080013888</x:v>
      </x:c>
      <x:c r="P207" s="18" t="n">
        <x:f>N207+O207</x:f>
        <x:v>2401.6077780800138</x:v>
      </x:c>
      <x:c r="Q207" s="18" t="n">
        <x:f>P207-C207</x:f>
        <x:v>1842.6077780800138</x:v>
      </x:c>
      <x:c r="R207" s="18" t="n">
        <x:f>H207-F207</x:f>
        <x:v>1817.1799999999998</x:v>
      </x:c>
      <x:c r="S207" s="18" t="n">
        <x:f>J207-H207</x:f>
        <x:v>0</x:v>
      </x:c>
      <x:c r="T207" s="18" t="n">
        <x:f>N207-L207</x:f>
        <x:v>0</x:v>
      </x:c>
      <x:c r="U207" s="18" t="n">
        <x:f>R207+S207+T207</x:f>
        <x:v>1817.1799999999998</x:v>
      </x:c>
      <x:c r="V207" s="18" t="str">
        <x:f>IF(MOD(C207-Settings!$B$32,Settings!$B$33)&lt;Settings!$B$30,"Up","Down")</x:f>
        <x:v>Up</x:v>
      </x:c>
      <x:c r="W207" s="18" t="n">
        <x:f>IF(OR(E207&gt;Settings!$B$30,Q207&gt;Settings!$B$37),0,1)</x:f>
        <x:v>0</x:v>
      </x:c>
      <x:c r="X207" s="18" t="n">
        <x:f>IF(AND(W207=1,Q207&lt;=Settings!$B$36),1,0)</x:f>
        <x:v>0</x:v>
      </x:c>
    </x:row>
    <x:row r="208">
      <x:c r="A208" t="n">
        <x:f>Arrivals!A208</x:f>
        <x:v>2</x:v>
      </x:c>
      <x:c r="B208" t="n">
        <x:f>Arrivals!B208</x:f>
        <x:v>83</x:v>
      </x:c>
      <x:c r="C208" s="18" t="n">
        <x:f>Arrivals!F208</x:f>
        <x:v>564</x:v>
      </x:c>
      <x:c r="D208" s="18" t="n">
        <x:f>Arrivals!K208</x:f>
        <x:v>300</x:v>
      </x:c>
      <x:c r="E208" s="18" t="n">
        <x:f>D208*8/ACE_Input!S88+ACE_Input!T88</x:f>
        <x:v>24.02</x:v>
      </x:c>
      <x:c r="F208" s="18" t="n">
        <x:f>C208</x:f>
        <x:v>564</x:v>
      </x:c>
      <x:c r="G208" s="18" t="n">
        <x:f>K207</x:f>
        <x:v>2400.2</x:v>
      </x:c>
      <x:c r="H208" s="18" t="n">
        <x:f>MAX(F208,G208)</x:f>
        <x:v>2400.2</x:v>
      </x:c>
      <x:c r="I208" s="18" t="n">
        <x:f>MOD(H208-Settings!$B$32,Settings!$B$33)</x:f>
        <x:v>240.19999999999982</x:v>
      </x:c>
      <x:c r="J208" s="18" t="n">
        <x:f>IF(I208&lt;Settings!$B$30,IF(Settings!$B$30-I208&gt;=E208,H208,H208+(Settings!$B$30-I208)+Settings!$B$31),H208+(Settings!$B$33-I208))</x:f>
        <x:v>2400.2</x:v>
      </x:c>
      <x:c r="K208" s="18" t="n">
        <x:f>J208+E208</x:f>
        <x:v>2424.22</x:v>
      </x:c>
      <x:c r="L208" s="18" t="n">
        <x:f>K208</x:f>
        <x:v>2424.22</x:v>
      </x:c>
      <x:c r="M208" s="18" t="n">
        <x:f>P207</x:f>
        <x:v>2401.6077780800138</x:v>
      </x:c>
      <x:c r="N208" s="18" t="n">
        <x:f>MAX(L208,M208)</x:f>
        <x:v>2424.22</x:v>
      </x:c>
      <x:c r="O208" s="18" t="n">
        <x:f>Arrivals!I208</x:f>
        <x:v>1.5144938614108663</x:v>
      </x:c>
      <x:c r="P208" s="18" t="n">
        <x:f>N208+O208</x:f>
        <x:v>2425.7344938614106</x:v>
      </x:c>
      <x:c r="Q208" s="18" t="n">
        <x:f>P208-C208</x:f>
        <x:v>1861.7344938614106</x:v>
      </x:c>
      <x:c r="R208" s="18" t="n">
        <x:f>H208-F208</x:f>
        <x:v>1836.1999999999998</x:v>
      </x:c>
      <x:c r="S208" s="18" t="n">
        <x:f>J208-H208</x:f>
        <x:v>0</x:v>
      </x:c>
      <x:c r="T208" s="18" t="n">
        <x:f>N208-L208</x:f>
        <x:v>0</x:v>
      </x:c>
      <x:c r="U208" s="18" t="n">
        <x:f>R208+S208+T208</x:f>
        <x:v>1836.1999999999998</x:v>
      </x:c>
      <x:c r="V208" s="18" t="str">
        <x:f>IF(MOD(C208-Settings!$B$32,Settings!$B$33)&lt;Settings!$B$30,"Up","Down")</x:f>
        <x:v>Up</x:v>
      </x:c>
      <x:c r="W208" s="18" t="n">
        <x:f>IF(OR(E208&gt;Settings!$B$30,Q208&gt;Settings!$B$37),0,1)</x:f>
        <x:v>0</x:v>
      </x:c>
      <x:c r="X208" s="18" t="n">
        <x:f>IF(AND(W208=1,Q208&lt;=Settings!$B$36),1,0)</x:f>
        <x:v>0</x:v>
      </x:c>
    </x:row>
    <x:row r="209">
      <x:c r="A209" t="n">
        <x:f>Arrivals!A209</x:f>
        <x:v>2</x:v>
      </x:c>
      <x:c r="B209" t="n">
        <x:f>Arrivals!B209</x:f>
        <x:v>84</x:v>
      </x:c>
      <x:c r="C209" s="18" t="n">
        <x:f>Arrivals!F209</x:f>
        <x:v>569</x:v>
      </x:c>
      <x:c r="D209" s="18" t="n">
        <x:f>Arrivals!K209</x:f>
        <x:v>300</x:v>
      </x:c>
      <x:c r="E209" s="18" t="n">
        <x:f>D209*8/ACE_Input!S89+ACE_Input!T89</x:f>
        <x:v>24.02</x:v>
      </x:c>
      <x:c r="F209" s="18" t="n">
        <x:f>C209</x:f>
        <x:v>569</x:v>
      </x:c>
      <x:c r="G209" s="18" t="n">
        <x:f>K208</x:f>
        <x:v>2424.22</x:v>
      </x:c>
      <x:c r="H209" s="18" t="n">
        <x:f>MAX(F209,G209)</x:f>
        <x:v>2424.22</x:v>
      </x:c>
      <x:c r="I209" s="18" t="n">
        <x:f>MOD(H209-Settings!$B$32,Settings!$B$33)</x:f>
        <x:v>264.2199999999998</x:v>
      </x:c>
      <x:c r="J209" s="18" t="n">
        <x:f>IF(I209&lt;Settings!$B$30,IF(Settings!$B$30-I209&gt;=E209,H209,H209+(Settings!$B$30-I209)+Settings!$B$31),H209+(Settings!$B$33-I209))</x:f>
        <x:v>2424.22</x:v>
      </x:c>
      <x:c r="K209" s="18" t="n">
        <x:f>J209+E209</x:f>
        <x:v>2448.24</x:v>
      </x:c>
      <x:c r="L209" s="18" t="n">
        <x:f>K209</x:f>
        <x:v>2448.24</x:v>
      </x:c>
      <x:c r="M209" s="18" t="n">
        <x:f>P208</x:f>
        <x:v>2425.7344938614106</x:v>
      </x:c>
      <x:c r="N209" s="18" t="n">
        <x:f>MAX(L209,M209)</x:f>
        <x:v>2448.24</x:v>
      </x:c>
      <x:c r="O209" s="18" t="n">
        <x:f>Arrivals!I209</x:f>
        <x:v>2.84509448700629</x:v>
      </x:c>
      <x:c r="P209" s="18" t="n">
        <x:f>N209+O209</x:f>
        <x:v>2451.0850944870062</x:v>
      </x:c>
      <x:c r="Q209" s="18" t="n">
        <x:f>P209-C209</x:f>
        <x:v>1882.0850944870062</x:v>
      </x:c>
      <x:c r="R209" s="18" t="n">
        <x:f>H209-F209</x:f>
        <x:v>1855.2199999999998</x:v>
      </x:c>
      <x:c r="S209" s="18" t="n">
        <x:f>J209-H209</x:f>
        <x:v>0</x:v>
      </x:c>
      <x:c r="T209" s="18" t="n">
        <x:f>N209-L209</x:f>
        <x:v>0</x:v>
      </x:c>
      <x:c r="U209" s="18" t="n">
        <x:f>R209+S209+T209</x:f>
        <x:v>1855.2199999999998</x:v>
      </x:c>
      <x:c r="V209" s="18" t="str">
        <x:f>IF(MOD(C209-Settings!$B$32,Settings!$B$33)&lt;Settings!$B$30,"Up","Down")</x:f>
        <x:v>Up</x:v>
      </x:c>
      <x:c r="W209" s="18" t="n">
        <x:f>IF(OR(E209&gt;Settings!$B$30,Q209&gt;Settings!$B$37),0,1)</x:f>
        <x:v>0</x:v>
      </x:c>
      <x:c r="X209" s="18" t="n">
        <x:f>IF(AND(W209=1,Q209&lt;=Settings!$B$36),1,0)</x:f>
        <x:v>0</x:v>
      </x:c>
    </x:row>
    <x:row r="210">
      <x:c r="A210" t="n">
        <x:f>Arrivals!A210</x:f>
        <x:v>2</x:v>
      </x:c>
      <x:c r="B210" t="n">
        <x:f>Arrivals!B210</x:f>
        <x:v>85</x:v>
      </x:c>
      <x:c r="C210" s="18" t="n">
        <x:f>Arrivals!F210</x:f>
        <x:v>574</x:v>
      </x:c>
      <x:c r="D210" s="18" t="n">
        <x:f>Arrivals!K210</x:f>
        <x:v>300</x:v>
      </x:c>
      <x:c r="E210" s="18" t="n">
        <x:f>D210*8/ACE_Input!S90+ACE_Input!T90</x:f>
        <x:v>24.02</x:v>
      </x:c>
      <x:c r="F210" s="18" t="n">
        <x:f>C210</x:f>
        <x:v>574</x:v>
      </x:c>
      <x:c r="G210" s="18" t="n">
        <x:f>K209</x:f>
        <x:v>2448.24</x:v>
      </x:c>
      <x:c r="H210" s="18" t="n">
        <x:f>MAX(F210,G210)</x:f>
        <x:v>2448.24</x:v>
      </x:c>
      <x:c r="I210" s="18" t="n">
        <x:f>MOD(H210-Settings!$B$32,Settings!$B$33)</x:f>
        <x:v>288.2399999999998</x:v>
      </x:c>
      <x:c r="J210" s="18" t="n">
        <x:f>IF(I210&lt;Settings!$B$30,IF(Settings!$B$30-I210&gt;=E210,H210,H210+(Settings!$B$30-I210)+Settings!$B$31),H210+(Settings!$B$33-I210))</x:f>
        <x:v>2448.24</x:v>
      </x:c>
      <x:c r="K210" s="18" t="n">
        <x:f>J210+E210</x:f>
        <x:v>2472.2599999999998</x:v>
      </x:c>
      <x:c r="L210" s="18" t="n">
        <x:f>K210</x:f>
        <x:v>2472.2599999999998</x:v>
      </x:c>
      <x:c r="M210" s="18" t="n">
        <x:f>P209</x:f>
        <x:v>2451.0850944870062</x:v>
      </x:c>
      <x:c r="N210" s="18" t="n">
        <x:f>MAX(L210,M210)</x:f>
        <x:v>2472.2599999999998</x:v>
      </x:c>
      <x:c r="O210" s="18" t="n">
        <x:f>Arrivals!I210</x:f>
        <x:v>2.415364596709112</x:v>
      </x:c>
      <x:c r="P210" s="18" t="n">
        <x:f>N210+O210</x:f>
        <x:v>2474.6753645967087</x:v>
      </x:c>
      <x:c r="Q210" s="18" t="n">
        <x:f>P210-C210</x:f>
        <x:v>1900.6753645967087</x:v>
      </x:c>
      <x:c r="R210" s="18" t="n">
        <x:f>H210-F210</x:f>
        <x:v>1874.2399999999998</x:v>
      </x:c>
      <x:c r="S210" s="18" t="n">
        <x:f>J210-H210</x:f>
        <x:v>0</x:v>
      </x:c>
      <x:c r="T210" s="18" t="n">
        <x:f>N210-L210</x:f>
        <x:v>0</x:v>
      </x:c>
      <x:c r="U210" s="18" t="n">
        <x:f>R210+S210+T210</x:f>
        <x:v>1874.2399999999998</x:v>
      </x:c>
      <x:c r="V210" s="18" t="str">
        <x:f>IF(MOD(C210-Settings!$B$32,Settings!$B$33)&lt;Settings!$B$30,"Up","Down")</x:f>
        <x:v>Up</x:v>
      </x:c>
      <x:c r="W210" s="18" t="n">
        <x:f>IF(OR(E210&gt;Settings!$B$30,Q210&gt;Settings!$B$37),0,1)</x:f>
        <x:v>0</x:v>
      </x:c>
      <x:c r="X210" s="18" t="n">
        <x:f>IF(AND(W210=1,Q210&lt;=Settings!$B$36),1,0)</x:f>
        <x:v>0</x:v>
      </x:c>
    </x:row>
    <x:row r="211">
      <x:c r="A211" t="n">
        <x:f>Arrivals!A211</x:f>
        <x:v>2</x:v>
      </x:c>
      <x:c r="B211" t="n">
        <x:f>Arrivals!B211</x:f>
        <x:v>86</x:v>
      </x:c>
      <x:c r="C211" s="18" t="n">
        <x:f>Arrivals!F211</x:f>
        <x:v>579</x:v>
      </x:c>
      <x:c r="D211" s="18" t="n">
        <x:f>Arrivals!K211</x:f>
        <x:v>300</x:v>
      </x:c>
      <x:c r="E211" s="18" t="n">
        <x:f>D211*8/ACE_Input!S91+ACE_Input!T91</x:f>
        <x:v>24.02</x:v>
      </x:c>
      <x:c r="F211" s="18" t="n">
        <x:f>C211</x:f>
        <x:v>579</x:v>
      </x:c>
      <x:c r="G211" s="18" t="n">
        <x:f>K210</x:f>
        <x:v>2472.2599999999998</x:v>
      </x:c>
      <x:c r="H211" s="18" t="n">
        <x:f>MAX(F211,G211)</x:f>
        <x:v>2472.2599999999998</x:v>
      </x:c>
      <x:c r="I211" s="18" t="n">
        <x:f>MOD(H211-Settings!$B$32,Settings!$B$33)</x:f>
        <x:v>312.25999999999976</x:v>
      </x:c>
      <x:c r="J211" s="18" t="n">
        <x:f>IF(I211&lt;Settings!$B$30,IF(Settings!$B$30-I211&gt;=E211,H211,H211+(Settings!$B$30-I211)+Settings!$B$31),H211+(Settings!$B$33-I211))</x:f>
        <x:v>2472.2599999999998</x:v>
      </x:c>
      <x:c r="K211" s="18" t="n">
        <x:f>J211+E211</x:f>
        <x:v>2496.2799999999997</x:v>
      </x:c>
      <x:c r="L211" s="18" t="n">
        <x:f>K211</x:f>
        <x:v>2496.2799999999997</x:v>
      </x:c>
      <x:c r="M211" s="18" t="n">
        <x:f>P210</x:f>
        <x:v>2474.6753645967087</x:v>
      </x:c>
      <x:c r="N211" s="18" t="n">
        <x:f>MAX(L211,M211)</x:f>
        <x:v>2496.2799999999997</x:v>
      </x:c>
      <x:c r="O211" s="18" t="n">
        <x:f>Arrivals!I211</x:f>
        <x:v>2.6556033633167306</x:v>
      </x:c>
      <x:c r="P211" s="18" t="n">
        <x:f>N211+O211</x:f>
        <x:v>2498.9356033633167</x:v>
      </x:c>
      <x:c r="Q211" s="18" t="n">
        <x:f>P211-C211</x:f>
        <x:v>1919.9356033633167</x:v>
      </x:c>
      <x:c r="R211" s="18" t="n">
        <x:f>H211-F211</x:f>
        <x:v>1893.2599999999998</x:v>
      </x:c>
      <x:c r="S211" s="18" t="n">
        <x:f>J211-H211</x:f>
        <x:v>0</x:v>
      </x:c>
      <x:c r="T211" s="18" t="n">
        <x:f>N211-L211</x:f>
        <x:v>0</x:v>
      </x:c>
      <x:c r="U211" s="18" t="n">
        <x:f>R211+S211+T211</x:f>
        <x:v>1893.2599999999998</x:v>
      </x:c>
      <x:c r="V211" s="18" t="str">
        <x:f>IF(MOD(C211-Settings!$B$32,Settings!$B$33)&lt;Settings!$B$30,"Up","Down")</x:f>
        <x:v>Up</x:v>
      </x:c>
      <x:c r="W211" s="18" t="n">
        <x:f>IF(OR(E211&gt;Settings!$B$30,Q211&gt;Settings!$B$37),0,1)</x:f>
        <x:v>0</x:v>
      </x:c>
      <x:c r="X211" s="18" t="n">
        <x:f>IF(AND(W211=1,Q211&lt;=Settings!$B$36),1,0)</x:f>
        <x:v>0</x:v>
      </x:c>
    </x:row>
    <x:row r="212">
      <x:c r="A212" t="n">
        <x:f>Arrivals!A212</x:f>
        <x:v>2</x:v>
      </x:c>
      <x:c r="B212" t="n">
        <x:f>Arrivals!B212</x:f>
        <x:v>87</x:v>
      </x:c>
      <x:c r="C212" s="18" t="n">
        <x:f>Arrivals!F212</x:f>
        <x:v>584</x:v>
      </x:c>
      <x:c r="D212" s="18" t="n">
        <x:f>Arrivals!K212</x:f>
        <x:v>300</x:v>
      </x:c>
      <x:c r="E212" s="18" t="n">
        <x:f>D212*8/ACE_Input!S92+ACE_Input!T92</x:f>
        <x:v>24.02</x:v>
      </x:c>
      <x:c r="F212" s="18" t="n">
        <x:f>C212</x:f>
        <x:v>584</x:v>
      </x:c>
      <x:c r="G212" s="18" t="n">
        <x:f>K211</x:f>
        <x:v>2496.2799999999997</x:v>
      </x:c>
      <x:c r="H212" s="18" t="n">
        <x:f>MAX(F212,G212)</x:f>
        <x:v>2496.2799999999997</x:v>
      </x:c>
      <x:c r="I212" s="18" t="n">
        <x:f>MOD(H212-Settings!$B$32,Settings!$B$33)</x:f>
        <x:v>336.27999999999975</x:v>
      </x:c>
      <x:c r="J212" s="18" t="n">
        <x:f>IF(I212&lt;Settings!$B$30,IF(Settings!$B$30-I212&gt;=E212,H212,H212+(Settings!$B$30-I212)+Settings!$B$31),H212+(Settings!$B$33-I212))</x:f>
        <x:v>2496.2799999999997</x:v>
      </x:c>
      <x:c r="K212" s="18" t="n">
        <x:f>J212+E212</x:f>
        <x:v>2520.2999999999997</x:v>
      </x:c>
      <x:c r="L212" s="18" t="n">
        <x:f>K212</x:f>
        <x:v>2520.2999999999997</x:v>
      </x:c>
      <x:c r="M212" s="18" t="n">
        <x:f>P211</x:f>
        <x:v>2498.9356033633167</x:v>
      </x:c>
      <x:c r="N212" s="18" t="n">
        <x:f>MAX(L212,M212)</x:f>
        <x:v>2520.2999999999997</x:v>
      </x:c>
      <x:c r="O212" s="18" t="n">
        <x:f>Arrivals!I212</x:f>
        <x:v>0.4175753946843895</x:v>
      </x:c>
      <x:c r="P212" s="18" t="n">
        <x:f>N212+O212</x:f>
        <x:v>2520.717575394684</x:v>
      </x:c>
      <x:c r="Q212" s="18" t="n">
        <x:f>P212-C212</x:f>
        <x:v>1936.717575394684</x:v>
      </x:c>
      <x:c r="R212" s="18" t="n">
        <x:f>H212-F212</x:f>
        <x:v>1912.2799999999997</x:v>
      </x:c>
      <x:c r="S212" s="18" t="n">
        <x:f>J212-H212</x:f>
        <x:v>0</x:v>
      </x:c>
      <x:c r="T212" s="18" t="n">
        <x:f>N212-L212</x:f>
        <x:v>0</x:v>
      </x:c>
      <x:c r="U212" s="18" t="n">
        <x:f>R212+S212+T212</x:f>
        <x:v>1912.2799999999997</x:v>
      </x:c>
      <x:c r="V212" s="18" t="str">
        <x:f>IF(MOD(C212-Settings!$B$32,Settings!$B$33)&lt;Settings!$B$30,"Up","Down")</x:f>
        <x:v>Up</x:v>
      </x:c>
      <x:c r="W212" s="18" t="n">
        <x:f>IF(OR(E212&gt;Settings!$B$30,Q212&gt;Settings!$B$37),0,1)</x:f>
        <x:v>0</x:v>
      </x:c>
      <x:c r="X212" s="18" t="n">
        <x:f>IF(AND(W212=1,Q212&lt;=Settings!$B$36),1,0)</x:f>
        <x:v>0</x:v>
      </x:c>
    </x:row>
    <x:row r="213">
      <x:c r="A213" t="n">
        <x:f>Arrivals!A213</x:f>
        <x:v>2</x:v>
      </x:c>
      <x:c r="B213" t="n">
        <x:f>Arrivals!B213</x:f>
        <x:v>88</x:v>
      </x:c>
      <x:c r="C213" s="18" t="n">
        <x:f>Arrivals!F213</x:f>
        <x:v>589</x:v>
      </x:c>
      <x:c r="D213" s="18" t="n">
        <x:f>Arrivals!K213</x:f>
        <x:v>300</x:v>
      </x:c>
      <x:c r="E213" s="18" t="n">
        <x:f>D213*8/ACE_Input!S93+ACE_Input!T93</x:f>
        <x:v>24.02</x:v>
      </x:c>
      <x:c r="F213" s="18" t="n">
        <x:f>C213</x:f>
        <x:v>589</x:v>
      </x:c>
      <x:c r="G213" s="18" t="n">
        <x:f>K212</x:f>
        <x:v>2520.2999999999997</x:v>
      </x:c>
      <x:c r="H213" s="18" t="n">
        <x:f>MAX(F213,G213)</x:f>
        <x:v>2520.2999999999997</x:v>
      </x:c>
      <x:c r="I213" s="18" t="n">
        <x:f>MOD(H213-Settings!$B$32,Settings!$B$33)</x:f>
        <x:v>360.2999999999997</x:v>
      </x:c>
      <x:c r="J213" s="18" t="n">
        <x:f>IF(I213&lt;Settings!$B$30,IF(Settings!$B$30-I213&gt;=E213,H213,H213+(Settings!$B$30-I213)+Settings!$B$31),H213+(Settings!$B$33-I213))</x:f>
        <x:v>2520.2999999999997</x:v>
      </x:c>
      <x:c r="K213" s="18" t="n">
        <x:f>J213+E213</x:f>
        <x:v>2544.3199999999997</x:v>
      </x:c>
      <x:c r="L213" s="18" t="n">
        <x:f>K213</x:f>
        <x:v>2544.3199999999997</x:v>
      </x:c>
      <x:c r="M213" s="18" t="n">
        <x:f>P212</x:f>
        <x:v>2520.717575394684</x:v>
      </x:c>
      <x:c r="N213" s="18" t="n">
        <x:f>MAX(L213,M213)</x:f>
        <x:v>2544.3199999999997</x:v>
      </x:c>
      <x:c r="O213" s="18" t="n">
        <x:f>Arrivals!I213</x:f>
        <x:v>0.2938780754642255</x:v>
      </x:c>
      <x:c r="P213" s="18" t="n">
        <x:f>N213+O213</x:f>
        <x:v>2544.613878075464</x:v>
      </x:c>
      <x:c r="Q213" s="18" t="n">
        <x:f>P213-C213</x:f>
        <x:v>1955.613878075464</x:v>
      </x:c>
      <x:c r="R213" s="18" t="n">
        <x:f>H213-F213</x:f>
        <x:v>1931.2999999999997</x:v>
      </x:c>
      <x:c r="S213" s="18" t="n">
        <x:f>J213-H213</x:f>
        <x:v>0</x:v>
      </x:c>
      <x:c r="T213" s="18" t="n">
        <x:f>N213-L213</x:f>
        <x:v>0</x:v>
      </x:c>
      <x:c r="U213" s="18" t="n">
        <x:f>R213+S213+T213</x:f>
        <x:v>1931.2999999999997</x:v>
      </x:c>
      <x:c r="V213" s="18" t="str">
        <x:f>IF(MOD(C213-Settings!$B$32,Settings!$B$33)&lt;Settings!$B$30,"Up","Down")</x:f>
        <x:v>Up</x:v>
      </x:c>
      <x:c r="W213" s="18" t="n">
        <x:f>IF(OR(E213&gt;Settings!$B$30,Q213&gt;Settings!$B$37),0,1)</x:f>
        <x:v>0</x:v>
      </x:c>
      <x:c r="X213" s="18" t="n">
        <x:f>IF(AND(W213=1,Q213&lt;=Settings!$B$36),1,0)</x:f>
        <x:v>0</x:v>
      </x:c>
    </x:row>
    <x:row r="214">
      <x:c r="A214" t="n">
        <x:f>Arrivals!A214</x:f>
        <x:v>2</x:v>
      </x:c>
      <x:c r="B214" t="n">
        <x:f>Arrivals!B214</x:f>
        <x:v>89</x:v>
      </x:c>
      <x:c r="C214" s="18" t="n">
        <x:f>Arrivals!F214</x:f>
        <x:v>594</x:v>
      </x:c>
      <x:c r="D214" s="18" t="n">
        <x:f>Arrivals!K214</x:f>
        <x:v>300</x:v>
      </x:c>
      <x:c r="E214" s="18" t="n">
        <x:f>D214*8/ACE_Input!S94+ACE_Input!T94</x:f>
        <x:v>24.02</x:v>
      </x:c>
      <x:c r="F214" s="18" t="n">
        <x:f>C214</x:f>
        <x:v>594</x:v>
      </x:c>
      <x:c r="G214" s="18" t="n">
        <x:f>K213</x:f>
        <x:v>2544.3199999999997</x:v>
      </x:c>
      <x:c r="H214" s="18" t="n">
        <x:f>MAX(F214,G214)</x:f>
        <x:v>2544.3199999999997</x:v>
      </x:c>
      <x:c r="I214" s="18" t="n">
        <x:f>MOD(H214-Settings!$B$32,Settings!$B$33)</x:f>
        <x:v>384.3199999999997</x:v>
      </x:c>
      <x:c r="J214" s="18" t="n">
        <x:f>IF(I214&lt;Settings!$B$30,IF(Settings!$B$30-I214&gt;=E214,H214,H214+(Settings!$B$30-I214)+Settings!$B$31),H214+(Settings!$B$33-I214))</x:f>
        <x:v>2544.3199999999997</x:v>
      </x:c>
      <x:c r="K214" s="18" t="n">
        <x:f>J214+E214</x:f>
        <x:v>2568.3399999999997</x:v>
      </x:c>
      <x:c r="L214" s="18" t="n">
        <x:f>K214</x:f>
        <x:v>2568.3399999999997</x:v>
      </x:c>
      <x:c r="M214" s="18" t="n">
        <x:f>P213</x:f>
        <x:v>2544.613878075464</x:v>
      </x:c>
      <x:c r="N214" s="18" t="n">
        <x:f>MAX(L214,M214)</x:f>
        <x:v>2568.3399999999997</x:v>
      </x:c>
      <x:c r="O214" s="18" t="n">
        <x:f>Arrivals!I214</x:f>
        <x:v>3.0439683416124472</x:v>
      </x:c>
      <x:c r="P214" s="18" t="n">
        <x:f>N214+O214</x:f>
        <x:v>2571.383968341612</x:v>
      </x:c>
      <x:c r="Q214" s="18" t="n">
        <x:f>P214-C214</x:f>
        <x:v>1977.3839683416122</x:v>
      </x:c>
      <x:c r="R214" s="18" t="n">
        <x:f>H214-F214</x:f>
        <x:v>1950.3199999999997</x:v>
      </x:c>
      <x:c r="S214" s="18" t="n">
        <x:f>J214-H214</x:f>
        <x:v>0</x:v>
      </x:c>
      <x:c r="T214" s="18" t="n">
        <x:f>N214-L214</x:f>
        <x:v>0</x:v>
      </x:c>
      <x:c r="U214" s="18" t="n">
        <x:f>R214+S214+T214</x:f>
        <x:v>1950.3199999999997</x:v>
      </x:c>
      <x:c r="V214" s="18" t="str">
        <x:f>IF(MOD(C214-Settings!$B$32,Settings!$B$33)&lt;Settings!$B$30,"Up","Down")</x:f>
        <x:v>Up</x:v>
      </x:c>
      <x:c r="W214" s="18" t="n">
        <x:f>IF(OR(E214&gt;Settings!$B$30,Q214&gt;Settings!$B$37),0,1)</x:f>
        <x:v>0</x:v>
      </x:c>
      <x:c r="X214" s="18" t="n">
        <x:f>IF(AND(W214=1,Q214&lt;=Settings!$B$36),1,0)</x:f>
        <x:v>0</x:v>
      </x:c>
    </x:row>
    <x:row r="215">
      <x:c r="A215" t="n">
        <x:f>Arrivals!A215</x:f>
        <x:v>2</x:v>
      </x:c>
      <x:c r="B215" t="n">
        <x:f>Arrivals!B215</x:f>
        <x:v>90</x:v>
      </x:c>
      <x:c r="C215" s="18" t="n">
        <x:f>Arrivals!F215</x:f>
        <x:v>599</x:v>
      </x:c>
      <x:c r="D215" s="18" t="n">
        <x:f>Arrivals!K215</x:f>
        <x:v>300</x:v>
      </x:c>
      <x:c r="E215" s="18" t="n">
        <x:f>D215*8/ACE_Input!S95+ACE_Input!T95</x:f>
        <x:v>24.02</x:v>
      </x:c>
      <x:c r="F215" s="18" t="n">
        <x:f>C215</x:f>
        <x:v>599</x:v>
      </x:c>
      <x:c r="G215" s="18" t="n">
        <x:f>K214</x:f>
        <x:v>2568.3399999999997</x:v>
      </x:c>
      <x:c r="H215" s="18" t="n">
        <x:f>MAX(F215,G215)</x:f>
        <x:v>2568.3399999999997</x:v>
      </x:c>
      <x:c r="I215" s="18" t="n">
        <x:f>MOD(H215-Settings!$B$32,Settings!$B$33)</x:f>
        <x:v>408.3399999999997</x:v>
      </x:c>
      <x:c r="J215" s="18" t="n">
        <x:f>IF(I215&lt;Settings!$B$30,IF(Settings!$B$30-I215&gt;=E215,H215,H215+(Settings!$B$30-I215)+Settings!$B$31),H215+(Settings!$B$33-I215))</x:f>
        <x:v>2568.3399999999997</x:v>
      </x:c>
      <x:c r="K215" s="18" t="n">
        <x:f>J215+E215</x:f>
        <x:v>2592.3599999999997</x:v>
      </x:c>
      <x:c r="L215" s="18" t="n">
        <x:f>K215</x:f>
        <x:v>2592.3599999999997</x:v>
      </x:c>
      <x:c r="M215" s="18" t="n">
        <x:f>P214</x:f>
        <x:v>2571.383968341612</x:v>
      </x:c>
      <x:c r="N215" s="18" t="n">
        <x:f>MAX(L215,M215)</x:f>
        <x:v>2592.3599999999997</x:v>
      </x:c>
      <x:c r="O215" s="18" t="n">
        <x:f>Arrivals!I215</x:f>
        <x:v>5.154563100584387</x:v>
      </x:c>
      <x:c r="P215" s="18" t="n">
        <x:f>N215+O215</x:f>
        <x:v>2597.514563100584</x:v>
      </x:c>
      <x:c r="Q215" s="18" t="n">
        <x:f>P215-C215</x:f>
        <x:v>1998.514563100584</x:v>
      </x:c>
      <x:c r="R215" s="18" t="n">
        <x:f>H215-F215</x:f>
        <x:v>1969.3399999999997</x:v>
      </x:c>
      <x:c r="S215" s="18" t="n">
        <x:f>J215-H215</x:f>
        <x:v>0</x:v>
      </x:c>
      <x:c r="T215" s="18" t="n">
        <x:f>N215-L215</x:f>
        <x:v>0</x:v>
      </x:c>
      <x:c r="U215" s="18" t="n">
        <x:f>R215+S215+T215</x:f>
        <x:v>1969.3399999999997</x:v>
      </x:c>
      <x:c r="V215" s="18" t="str">
        <x:f>IF(MOD(C215-Settings!$B$32,Settings!$B$33)&lt;Settings!$B$30,"Up","Down")</x:f>
        <x:v>Up</x:v>
      </x:c>
      <x:c r="W215" s="18" t="n">
        <x:f>IF(OR(E215&gt;Settings!$B$30,Q215&gt;Settings!$B$37),0,1)</x:f>
        <x:v>0</x:v>
      </x:c>
      <x:c r="X215" s="18" t="n">
        <x:f>IF(AND(W215=1,Q215&lt;=Settings!$B$36),1,0)</x:f>
        <x:v>0</x:v>
      </x:c>
    </x:row>
    <x:row r="216">
      <x:c r="A216" t="n">
        <x:f>Arrivals!A216</x:f>
        <x:v>2</x:v>
      </x:c>
      <x:c r="B216" t="n">
        <x:f>Arrivals!B216</x:f>
        <x:v>91</x:v>
      </x:c>
      <x:c r="C216" s="18" t="n">
        <x:f>Arrivals!F216</x:f>
        <x:v>604</x:v>
      </x:c>
      <x:c r="D216" s="18" t="n">
        <x:f>Arrivals!K216</x:f>
        <x:v>300</x:v>
      </x:c>
      <x:c r="E216" s="18" t="n">
        <x:f>D216*8/ACE_Input!S96+ACE_Input!T96</x:f>
        <x:v>24.02</x:v>
      </x:c>
      <x:c r="F216" s="18" t="n">
        <x:f>C216</x:f>
        <x:v>604</x:v>
      </x:c>
      <x:c r="G216" s="18" t="n">
        <x:f>K215</x:f>
        <x:v>2592.3599999999997</x:v>
      </x:c>
      <x:c r="H216" s="18" t="n">
        <x:f>MAX(F216,G216)</x:f>
        <x:v>2592.3599999999997</x:v>
      </x:c>
      <x:c r="I216" s="18" t="n">
        <x:f>MOD(H216-Settings!$B$32,Settings!$B$33)</x:f>
        <x:v>432.3599999999997</x:v>
      </x:c>
      <x:c r="J216" s="18" t="n">
        <x:f>IF(I216&lt;Settings!$B$30,IF(Settings!$B$30-I216&gt;=E216,H216,H216+(Settings!$B$30-I216)+Settings!$B$31),H216+(Settings!$B$33-I216))</x:f>
        <x:v>2592.3599999999997</x:v>
      </x:c>
      <x:c r="K216" s="18" t="n">
        <x:f>J216+E216</x:f>
        <x:v>2616.3799999999997</x:v>
      </x:c>
      <x:c r="L216" s="18" t="n">
        <x:f>K216</x:f>
        <x:v>2616.3799999999997</x:v>
      </x:c>
      <x:c r="M216" s="18" t="n">
        <x:f>P215</x:f>
        <x:v>2597.514563100584</x:v>
      </x:c>
      <x:c r="N216" s="18" t="n">
        <x:f>MAX(L216,M216)</x:f>
        <x:v>2616.3799999999997</x:v>
      </x:c>
      <x:c r="O216" s="18" t="n">
        <x:f>Arrivals!I216</x:f>
        <x:v>1.051966941597104</x:v>
      </x:c>
      <x:c r="P216" s="18" t="n">
        <x:f>N216+O216</x:f>
        <x:v>2617.431966941597</x:v>
      </x:c>
      <x:c r="Q216" s="18" t="n">
        <x:f>P216-C216</x:f>
        <x:v>2013.4319669415968</x:v>
      </x:c>
      <x:c r="R216" s="18" t="n">
        <x:f>H216-F216</x:f>
        <x:v>1988.3599999999997</x:v>
      </x:c>
      <x:c r="S216" s="18" t="n">
        <x:f>J216-H216</x:f>
        <x:v>0</x:v>
      </x:c>
      <x:c r="T216" s="18" t="n">
        <x:f>N216-L216</x:f>
        <x:v>0</x:v>
      </x:c>
      <x:c r="U216" s="18" t="n">
        <x:f>R216+S216+T216</x:f>
        <x:v>1988.3599999999997</x:v>
      </x:c>
      <x:c r="V216" s="18" t="str">
        <x:f>IF(MOD(C216-Settings!$B$32,Settings!$B$33)&lt;Settings!$B$30,"Up","Down")</x:f>
        <x:v>Down</x:v>
      </x:c>
      <x:c r="W216" s="18" t="n">
        <x:f>IF(OR(E216&gt;Settings!$B$30,Q216&gt;Settings!$B$37),0,1)</x:f>
        <x:v>0</x:v>
      </x:c>
      <x:c r="X216" s="18" t="n">
        <x:f>IF(AND(W216=1,Q216&lt;=Settings!$B$36),1,0)</x:f>
        <x:v>0</x:v>
      </x:c>
    </x:row>
    <x:row r="217">
      <x:c r="A217" t="n">
        <x:f>Arrivals!A217</x:f>
        <x:v>2</x:v>
      </x:c>
      <x:c r="B217" t="n">
        <x:f>Arrivals!B217</x:f>
        <x:v>92</x:v>
      </x:c>
      <x:c r="C217" s="18" t="n">
        <x:f>Arrivals!F217</x:f>
        <x:v>609</x:v>
      </x:c>
      <x:c r="D217" s="18" t="n">
        <x:f>Arrivals!K217</x:f>
        <x:v>300</x:v>
      </x:c>
      <x:c r="E217" s="18" t="n">
        <x:f>D217*8/ACE_Input!S97+ACE_Input!T97</x:f>
        <x:v>24.02</x:v>
      </x:c>
      <x:c r="F217" s="18" t="n">
        <x:f>C217</x:f>
        <x:v>609</x:v>
      </x:c>
      <x:c r="G217" s="18" t="n">
        <x:f>K216</x:f>
        <x:v>2616.3799999999997</x:v>
      </x:c>
      <x:c r="H217" s="18" t="n">
        <x:f>MAX(F217,G217)</x:f>
        <x:v>2616.3799999999997</x:v>
      </x:c>
      <x:c r="I217" s="18" t="n">
        <x:f>MOD(H217-Settings!$B$32,Settings!$B$33)</x:f>
        <x:v>456.37999999999965</x:v>
      </x:c>
      <x:c r="J217" s="18" t="n">
        <x:f>IF(I217&lt;Settings!$B$30,IF(Settings!$B$30-I217&gt;=E217,H217,H217+(Settings!$B$30-I217)+Settings!$B$31),H217+(Settings!$B$33-I217))</x:f>
        <x:v>2616.3799999999997</x:v>
      </x:c>
      <x:c r="K217" s="18" t="n">
        <x:f>J217+E217</x:f>
        <x:v>2640.3999999999996</x:v>
      </x:c>
      <x:c r="L217" s="18" t="n">
        <x:f>K217</x:f>
        <x:v>2640.3999999999996</x:v>
      </x:c>
      <x:c r="M217" s="18" t="n">
        <x:f>P216</x:f>
        <x:v>2617.431966941597</x:v>
      </x:c>
      <x:c r="N217" s="18" t="n">
        <x:f>MAX(L217,M217)</x:f>
        <x:v>2640.3999999999996</x:v>
      </x:c>
      <x:c r="O217" s="18" t="n">
        <x:f>Arrivals!I217</x:f>
        <x:v>4.17821022760581</x:v>
      </x:c>
      <x:c r="P217" s="18" t="n">
        <x:f>N217+O217</x:f>
        <x:v>2644.5782102276053</x:v>
      </x:c>
      <x:c r="Q217" s="18" t="n">
        <x:f>P217-C217</x:f>
        <x:v>2035.5782102276053</x:v>
      </x:c>
      <x:c r="R217" s="18" t="n">
        <x:f>H217-F217</x:f>
        <x:v>2007.3799999999997</x:v>
      </x:c>
      <x:c r="S217" s="18" t="n">
        <x:f>J217-H217</x:f>
        <x:v>0</x:v>
      </x:c>
      <x:c r="T217" s="18" t="n">
        <x:f>N217-L217</x:f>
        <x:v>0</x:v>
      </x:c>
      <x:c r="U217" s="18" t="n">
        <x:f>R217+S217+T217</x:f>
        <x:v>2007.3799999999997</x:v>
      </x:c>
      <x:c r="V217" s="18" t="str">
        <x:f>IF(MOD(C217-Settings!$B$32,Settings!$B$33)&lt;Settings!$B$30,"Up","Down")</x:f>
        <x:v>Down</x:v>
      </x:c>
      <x:c r="W217" s="18" t="n">
        <x:f>IF(OR(E217&gt;Settings!$B$30,Q217&gt;Settings!$B$37),0,1)</x:f>
        <x:v>0</x:v>
      </x:c>
      <x:c r="X217" s="18" t="n">
        <x:f>IF(AND(W217=1,Q217&lt;=Settings!$B$36),1,0)</x:f>
        <x:v>0</x:v>
      </x:c>
    </x:row>
    <x:row r="218">
      <x:c r="A218" t="n">
        <x:f>Arrivals!A218</x:f>
        <x:v>2</x:v>
      </x:c>
      <x:c r="B218" t="n">
        <x:f>Arrivals!B218</x:f>
        <x:v>93</x:v>
      </x:c>
      <x:c r="C218" s="18" t="n">
        <x:f>Arrivals!F218</x:f>
        <x:v>614</x:v>
      </x:c>
      <x:c r="D218" s="18" t="n">
        <x:f>Arrivals!K218</x:f>
        <x:v>300</x:v>
      </x:c>
      <x:c r="E218" s="18" t="n">
        <x:f>D218*8/ACE_Input!S98+ACE_Input!T98</x:f>
        <x:v>24.02</x:v>
      </x:c>
      <x:c r="F218" s="18" t="n">
        <x:f>C218</x:f>
        <x:v>614</x:v>
      </x:c>
      <x:c r="G218" s="18" t="n">
        <x:f>K217</x:f>
        <x:v>2640.3999999999996</x:v>
      </x:c>
      <x:c r="H218" s="18" t="n">
        <x:f>MAX(F218,G218)</x:f>
        <x:v>2640.3999999999996</x:v>
      </x:c>
      <x:c r="I218" s="18" t="n">
        <x:f>MOD(H218-Settings!$B$32,Settings!$B$33)</x:f>
        <x:v>480.39999999999964</x:v>
      </x:c>
      <x:c r="J218" s="18" t="n">
        <x:f>IF(I218&lt;Settings!$B$30,IF(Settings!$B$30-I218&gt;=E218,H218,H218+(Settings!$B$30-I218)+Settings!$B$31),H218+(Settings!$B$33-I218))</x:f>
        <x:v>2640.3999999999996</x:v>
      </x:c>
      <x:c r="K218" s="18" t="n">
        <x:f>J218+E218</x:f>
        <x:v>2664.4199999999996</x:v>
      </x:c>
      <x:c r="L218" s="18" t="n">
        <x:f>K218</x:f>
        <x:v>2664.4199999999996</x:v>
      </x:c>
      <x:c r="M218" s="18" t="n">
        <x:f>P217</x:f>
        <x:v>2644.5782102276053</x:v>
      </x:c>
      <x:c r="N218" s="18" t="n">
        <x:f>MAX(L218,M218)</x:f>
        <x:v>2664.4199999999996</x:v>
      </x:c>
      <x:c r="O218" s="18" t="n">
        <x:f>Arrivals!I218</x:f>
        <x:v>2.541139794038049</x:v>
      </x:c>
      <x:c r="P218" s="18" t="n">
        <x:f>N218+O218</x:f>
        <x:v>2666.9611397940375</x:v>
      </x:c>
      <x:c r="Q218" s="18" t="n">
        <x:f>P218-C218</x:f>
        <x:v>2052.9611397940375</x:v>
      </x:c>
      <x:c r="R218" s="18" t="n">
        <x:f>H218-F218</x:f>
        <x:v>2026.3999999999996</x:v>
      </x:c>
      <x:c r="S218" s="18" t="n">
        <x:f>J218-H218</x:f>
        <x:v>0</x:v>
      </x:c>
      <x:c r="T218" s="18" t="n">
        <x:f>N218-L218</x:f>
        <x:v>0</x:v>
      </x:c>
      <x:c r="U218" s="18" t="n">
        <x:f>R218+S218+T218</x:f>
        <x:v>2026.3999999999996</x:v>
      </x:c>
      <x:c r="V218" s="18" t="str">
        <x:f>IF(MOD(C218-Settings!$B$32,Settings!$B$33)&lt;Settings!$B$30,"Up","Down")</x:f>
        <x:v>Down</x:v>
      </x:c>
      <x:c r="W218" s="18" t="n">
        <x:f>IF(OR(E218&gt;Settings!$B$30,Q218&gt;Settings!$B$37),0,1)</x:f>
        <x:v>0</x:v>
      </x:c>
      <x:c r="X218" s="18" t="n">
        <x:f>IF(AND(W218=1,Q218&lt;=Settings!$B$36),1,0)</x:f>
        <x:v>0</x:v>
      </x:c>
    </x:row>
    <x:row r="219">
      <x:c r="A219" t="n">
        <x:f>Arrivals!A219</x:f>
        <x:v>2</x:v>
      </x:c>
      <x:c r="B219" t="n">
        <x:f>Arrivals!B219</x:f>
        <x:v>94</x:v>
      </x:c>
      <x:c r="C219" s="18" t="n">
        <x:f>Arrivals!F219</x:f>
        <x:v>619</x:v>
      </x:c>
      <x:c r="D219" s="18" t="n">
        <x:f>Arrivals!K219</x:f>
        <x:v>300</x:v>
      </x:c>
      <x:c r="E219" s="18" t="n">
        <x:f>D219*8/ACE_Input!S99+ACE_Input!T99</x:f>
        <x:v>24.02</x:v>
      </x:c>
      <x:c r="F219" s="18" t="n">
        <x:f>C219</x:f>
        <x:v>619</x:v>
      </x:c>
      <x:c r="G219" s="18" t="n">
        <x:f>K218</x:f>
        <x:v>2664.4199999999996</x:v>
      </x:c>
      <x:c r="H219" s="18" t="n">
        <x:f>MAX(F219,G219)</x:f>
        <x:v>2664.4199999999996</x:v>
      </x:c>
      <x:c r="I219" s="18" t="n">
        <x:f>MOD(H219-Settings!$B$32,Settings!$B$33)</x:f>
        <x:v>504.4199999999996</x:v>
      </x:c>
      <x:c r="J219" s="18" t="n">
        <x:f>IF(I219&lt;Settings!$B$30,IF(Settings!$B$30-I219&gt;=E219,H219,H219+(Settings!$B$30-I219)+Settings!$B$31),H219+(Settings!$B$33-I219))</x:f>
        <x:v>2664.4199999999996</x:v>
      </x:c>
      <x:c r="K219" s="18" t="n">
        <x:f>J219+E219</x:f>
        <x:v>2688.4399999999996</x:v>
      </x:c>
      <x:c r="L219" s="18" t="n">
        <x:f>K219</x:f>
        <x:v>2688.4399999999996</x:v>
      </x:c>
      <x:c r="M219" s="18" t="n">
        <x:f>P218</x:f>
        <x:v>2666.9611397940375</x:v>
      </x:c>
      <x:c r="N219" s="18" t="n">
        <x:f>MAX(L219,M219)</x:f>
        <x:v>2688.4399999999996</x:v>
      </x:c>
      <x:c r="O219" s="18" t="n">
        <x:f>Arrivals!I219</x:f>
        <x:v>9.713320050101117</x:v>
      </x:c>
      <x:c r="P219" s="18" t="n">
        <x:f>N219+O219</x:f>
        <x:v>2698.153320050101</x:v>
      </x:c>
      <x:c r="Q219" s="18" t="n">
        <x:f>P219-C219</x:f>
        <x:v>2079.153320050101</x:v>
      </x:c>
      <x:c r="R219" s="18" t="n">
        <x:f>H219-F219</x:f>
        <x:v>2045.4199999999996</x:v>
      </x:c>
      <x:c r="S219" s="18" t="n">
        <x:f>J219-H219</x:f>
        <x:v>0</x:v>
      </x:c>
      <x:c r="T219" s="18" t="n">
        <x:f>N219-L219</x:f>
        <x:v>0</x:v>
      </x:c>
      <x:c r="U219" s="18" t="n">
        <x:f>R219+S219+T219</x:f>
        <x:v>2045.4199999999996</x:v>
      </x:c>
      <x:c r="V219" s="18" t="str">
        <x:f>IF(MOD(C219-Settings!$B$32,Settings!$B$33)&lt;Settings!$B$30,"Up","Down")</x:f>
        <x:v>Down</x:v>
      </x:c>
      <x:c r="W219" s="18" t="n">
        <x:f>IF(OR(E219&gt;Settings!$B$30,Q219&gt;Settings!$B$37),0,1)</x:f>
        <x:v>0</x:v>
      </x:c>
      <x:c r="X219" s="18" t="n">
        <x:f>IF(AND(W219=1,Q219&lt;=Settings!$B$36),1,0)</x:f>
        <x:v>0</x:v>
      </x:c>
    </x:row>
    <x:row r="220">
      <x:c r="A220" t="n">
        <x:f>Arrivals!A220</x:f>
        <x:v>2</x:v>
      </x:c>
      <x:c r="B220" t="n">
        <x:f>Arrivals!B220</x:f>
        <x:v>95</x:v>
      </x:c>
      <x:c r="C220" s="18" t="n">
        <x:f>Arrivals!F220</x:f>
        <x:v>624</x:v>
      </x:c>
      <x:c r="D220" s="18" t="n">
        <x:f>Arrivals!K220</x:f>
        <x:v>300</x:v>
      </x:c>
      <x:c r="E220" s="18" t="n">
        <x:f>D220*8/ACE_Input!S100+ACE_Input!T100</x:f>
        <x:v>24.02</x:v>
      </x:c>
      <x:c r="F220" s="18" t="n">
        <x:f>C220</x:f>
        <x:v>624</x:v>
      </x:c>
      <x:c r="G220" s="18" t="n">
        <x:f>K219</x:f>
        <x:v>2688.4399999999996</x:v>
      </x:c>
      <x:c r="H220" s="18" t="n">
        <x:f>MAX(F220,G220)</x:f>
        <x:v>2688.4399999999996</x:v>
      </x:c>
      <x:c r="I220" s="18" t="n">
        <x:f>MOD(H220-Settings!$B$32,Settings!$B$33)</x:f>
        <x:v>528.4399999999996</x:v>
      </x:c>
      <x:c r="J220" s="18" t="n">
        <x:f>IF(I220&lt;Settings!$B$30,IF(Settings!$B$30-I220&gt;=E220,H220,H220+(Settings!$B$30-I220)+Settings!$B$31),H220+(Settings!$B$33-I220))</x:f>
        <x:v>2688.4399999999996</x:v>
      </x:c>
      <x:c r="K220" s="18" t="n">
        <x:f>J220+E220</x:f>
        <x:v>2712.4599999999996</x:v>
      </x:c>
      <x:c r="L220" s="18" t="n">
        <x:f>K220</x:f>
        <x:v>2712.4599999999996</x:v>
      </x:c>
      <x:c r="M220" s="18" t="n">
        <x:f>P219</x:f>
        <x:v>2698.153320050101</x:v>
      </x:c>
      <x:c r="N220" s="18" t="n">
        <x:f>MAX(L220,M220)</x:f>
        <x:v>2712.4599999999996</x:v>
      </x:c>
      <x:c r="O220" s="18" t="n">
        <x:f>Arrivals!I220</x:f>
        <x:v>8.899475135696761</x:v>
      </x:c>
      <x:c r="P220" s="18" t="n">
        <x:f>N220+O220</x:f>
        <x:v>2721.3594751356964</x:v>
      </x:c>
      <x:c r="Q220" s="18" t="n">
        <x:f>P220-C220</x:f>
        <x:v>2097.3594751356964</x:v>
      </x:c>
      <x:c r="R220" s="18" t="n">
        <x:f>H220-F220</x:f>
        <x:v>2064.4399999999996</x:v>
      </x:c>
      <x:c r="S220" s="18" t="n">
        <x:f>J220-H220</x:f>
        <x:v>0</x:v>
      </x:c>
      <x:c r="T220" s="18" t="n">
        <x:f>N220-L220</x:f>
        <x:v>0</x:v>
      </x:c>
      <x:c r="U220" s="18" t="n">
        <x:f>R220+S220+T220</x:f>
        <x:v>2064.4399999999996</x:v>
      </x:c>
      <x:c r="V220" s="18" t="str">
        <x:f>IF(MOD(C220-Settings!$B$32,Settings!$B$33)&lt;Settings!$B$30,"Up","Down")</x:f>
        <x:v>Down</x:v>
      </x:c>
      <x:c r="W220" s="18" t="n">
        <x:f>IF(OR(E220&gt;Settings!$B$30,Q220&gt;Settings!$B$37),0,1)</x:f>
        <x:v>0</x:v>
      </x:c>
      <x:c r="X220" s="18" t="n">
        <x:f>IF(AND(W220=1,Q220&lt;=Settings!$B$36),1,0)</x:f>
        <x:v>0</x:v>
      </x:c>
    </x:row>
    <x:row r="221">
      <x:c r="A221" t="n">
        <x:f>Arrivals!A221</x:f>
        <x:v>2</x:v>
      </x:c>
      <x:c r="B221" t="n">
        <x:f>Arrivals!B221</x:f>
        <x:v>96</x:v>
      </x:c>
      <x:c r="C221" s="18" t="n">
        <x:f>Arrivals!F221</x:f>
        <x:v>629</x:v>
      </x:c>
      <x:c r="D221" s="18" t="n">
        <x:f>Arrivals!K221</x:f>
        <x:v>300</x:v>
      </x:c>
      <x:c r="E221" s="18" t="n">
        <x:f>D221*8/ACE_Input!S101+ACE_Input!T101</x:f>
        <x:v>24.02</x:v>
      </x:c>
      <x:c r="F221" s="18" t="n">
        <x:f>C221</x:f>
        <x:v>629</x:v>
      </x:c>
      <x:c r="G221" s="18" t="n">
        <x:f>K220</x:f>
        <x:v>2712.4599999999996</x:v>
      </x:c>
      <x:c r="H221" s="18" t="n">
        <x:f>MAX(F221,G221)</x:f>
        <x:v>2712.4599999999996</x:v>
      </x:c>
      <x:c r="I221" s="18" t="n">
        <x:f>MOD(H221-Settings!$B$32,Settings!$B$33)</x:f>
        <x:v>552.4599999999996</x:v>
      </x:c>
      <x:c r="J221" s="18" t="n">
        <x:f>IF(I221&lt;Settings!$B$30,IF(Settings!$B$30-I221&gt;=E221,H221,H221+(Settings!$B$30-I221)+Settings!$B$31),H221+(Settings!$B$33-I221))</x:f>
        <x:v>2712.4599999999996</x:v>
      </x:c>
      <x:c r="K221" s="18" t="n">
        <x:f>J221+E221</x:f>
        <x:v>2736.4799999999996</x:v>
      </x:c>
      <x:c r="L221" s="18" t="n">
        <x:f>K221</x:f>
        <x:v>2736.4799999999996</x:v>
      </x:c>
      <x:c r="M221" s="18" t="n">
        <x:f>P220</x:f>
        <x:v>2721.3594751356964</x:v>
      </x:c>
      <x:c r="N221" s="18" t="n">
        <x:f>MAX(L221,M221)</x:f>
        <x:v>2736.4799999999996</x:v>
      </x:c>
      <x:c r="O221" s="18" t="n">
        <x:f>Arrivals!I221</x:f>
        <x:v>2.558827864125042</x:v>
      </x:c>
      <x:c r="P221" s="18" t="n">
        <x:f>N221+O221</x:f>
        <x:v>2739.0388278641244</x:v>
      </x:c>
      <x:c r="Q221" s="18" t="n">
        <x:f>P221-C221</x:f>
        <x:v>2110.0388278641244</x:v>
      </x:c>
      <x:c r="R221" s="18" t="n">
        <x:f>H221-F221</x:f>
        <x:v>2083.4599999999996</x:v>
      </x:c>
      <x:c r="S221" s="18" t="n">
        <x:f>J221-H221</x:f>
        <x:v>0</x:v>
      </x:c>
      <x:c r="T221" s="18" t="n">
        <x:f>N221-L221</x:f>
        <x:v>0</x:v>
      </x:c>
      <x:c r="U221" s="18" t="n">
        <x:f>R221+S221+T221</x:f>
        <x:v>2083.4599999999996</x:v>
      </x:c>
      <x:c r="V221" s="18" t="str">
        <x:f>IF(MOD(C221-Settings!$B$32,Settings!$B$33)&lt;Settings!$B$30,"Up","Down")</x:f>
        <x:v>Down</x:v>
      </x:c>
      <x:c r="W221" s="18" t="n">
        <x:f>IF(OR(E221&gt;Settings!$B$30,Q221&gt;Settings!$B$37),0,1)</x:f>
        <x:v>0</x:v>
      </x:c>
      <x:c r="X221" s="18" t="n">
        <x:f>IF(AND(W221=1,Q221&lt;=Settings!$B$36),1,0)</x:f>
        <x:v>0</x:v>
      </x:c>
    </x:row>
    <x:row r="222">
      <x:c r="A222" t="n">
        <x:f>Arrivals!A222</x:f>
        <x:v>2</x:v>
      </x:c>
      <x:c r="B222" t="n">
        <x:f>Arrivals!B222</x:f>
        <x:v>97</x:v>
      </x:c>
      <x:c r="C222" s="18" t="n">
        <x:f>Arrivals!F222</x:f>
        <x:v>634</x:v>
      </x:c>
      <x:c r="D222" s="18" t="n">
        <x:f>Arrivals!K222</x:f>
        <x:v>300</x:v>
      </x:c>
      <x:c r="E222" s="18" t="n">
        <x:f>D222*8/ACE_Input!S102+ACE_Input!T102</x:f>
        <x:v>24.02</x:v>
      </x:c>
      <x:c r="F222" s="18" t="n">
        <x:f>C222</x:f>
        <x:v>634</x:v>
      </x:c>
      <x:c r="G222" s="18" t="n">
        <x:f>K221</x:f>
        <x:v>2736.4799999999996</x:v>
      </x:c>
      <x:c r="H222" s="18" t="n">
        <x:f>MAX(F222,G222)</x:f>
        <x:v>2736.4799999999996</x:v>
      </x:c>
      <x:c r="I222" s="18" t="n">
        <x:f>MOD(H222-Settings!$B$32,Settings!$B$33)</x:f>
        <x:v>576.4799999999996</x:v>
      </x:c>
      <x:c r="J222" s="18" t="n">
        <x:f>IF(I222&lt;Settings!$B$30,IF(Settings!$B$30-I222&gt;=E222,H222,H222+(Settings!$B$30-I222)+Settings!$B$31),H222+(Settings!$B$33-I222))</x:f>
        <x:v>2880</x:v>
      </x:c>
      <x:c r="K222" s="18" t="n">
        <x:f>J222+E222</x:f>
        <x:v>2904.02</x:v>
      </x:c>
      <x:c r="L222" s="18" t="n">
        <x:f>K222</x:f>
        <x:v>2904.02</x:v>
      </x:c>
      <x:c r="M222" s="18" t="n">
        <x:f>P221</x:f>
        <x:v>2739.0388278641244</x:v>
      </x:c>
      <x:c r="N222" s="18" t="n">
        <x:f>MAX(L222,M222)</x:f>
        <x:v>2904.02</x:v>
      </x:c>
      <x:c r="O222" s="18" t="n">
        <x:f>Arrivals!I222</x:f>
        <x:v>0.8871870080075529</x:v>
      </x:c>
      <x:c r="P222" s="18" t="n">
        <x:f>N222+O222</x:f>
        <x:v>2904.9071870080074</x:v>
      </x:c>
      <x:c r="Q222" s="18" t="n">
        <x:f>P222-C222</x:f>
        <x:v>2270.9071870080074</x:v>
      </x:c>
      <x:c r="R222" s="18" t="n">
        <x:f>H222-F222</x:f>
        <x:v>2102.4799999999996</x:v>
      </x:c>
      <x:c r="S222" s="18" t="n">
        <x:f>J222-H222</x:f>
        <x:v>143.52000000000044</x:v>
      </x:c>
      <x:c r="T222" s="18" t="n">
        <x:f>N222-L222</x:f>
        <x:v>0</x:v>
      </x:c>
      <x:c r="U222" s="18" t="n">
        <x:f>R222+S222+T222</x:f>
        <x:v>2246</x:v>
      </x:c>
      <x:c r="V222" s="18" t="str">
        <x:f>IF(MOD(C222-Settings!$B$32,Settings!$B$33)&lt;Settings!$B$30,"Up","Down")</x:f>
        <x:v>Down</x:v>
      </x:c>
      <x:c r="W222" s="18" t="n">
        <x:f>IF(OR(E222&gt;Settings!$B$30,Q222&gt;Settings!$B$37),0,1)</x:f>
        <x:v>0</x:v>
      </x:c>
      <x:c r="X222" s="18" t="n">
        <x:f>IF(AND(W222=1,Q222&lt;=Settings!$B$36),1,0)</x:f>
        <x:v>0</x:v>
      </x:c>
    </x:row>
    <x:row r="223">
      <x:c r="A223" t="n">
        <x:f>Arrivals!A223</x:f>
        <x:v>2</x:v>
      </x:c>
      <x:c r="B223" t="n">
        <x:f>Arrivals!B223</x:f>
        <x:v>98</x:v>
      </x:c>
      <x:c r="C223" s="18" t="n">
        <x:f>Arrivals!F223</x:f>
        <x:v>639</x:v>
      </x:c>
      <x:c r="D223" s="18" t="n">
        <x:f>Arrivals!K223</x:f>
        <x:v>300</x:v>
      </x:c>
      <x:c r="E223" s="18" t="n">
        <x:f>D223*8/ACE_Input!S103+ACE_Input!T103</x:f>
        <x:v>24.02</x:v>
      </x:c>
      <x:c r="F223" s="18" t="n">
        <x:f>C223</x:f>
        <x:v>639</x:v>
      </x:c>
      <x:c r="G223" s="18" t="n">
        <x:f>K222</x:f>
        <x:v>2904.02</x:v>
      </x:c>
      <x:c r="H223" s="18" t="n">
        <x:f>MAX(F223,G223)</x:f>
        <x:v>2904.02</x:v>
      </x:c>
      <x:c r="I223" s="18" t="n">
        <x:f>MOD(H223-Settings!$B$32,Settings!$B$33)</x:f>
        <x:v>24.019999999999982</x:v>
      </x:c>
      <x:c r="J223" s="18" t="n">
        <x:f>IF(I223&lt;Settings!$B$30,IF(Settings!$B$30-I223&gt;=E223,H223,H223+(Settings!$B$30-I223)+Settings!$B$31),H223+(Settings!$B$33-I223))</x:f>
        <x:v>2904.02</x:v>
      </x:c>
      <x:c r="K223" s="18" t="n">
        <x:f>J223+E223</x:f>
        <x:v>2928.04</x:v>
      </x:c>
      <x:c r="L223" s="18" t="n">
        <x:f>K223</x:f>
        <x:v>2928.04</x:v>
      </x:c>
      <x:c r="M223" s="18" t="n">
        <x:f>P222</x:f>
        <x:v>2904.9071870080074</x:v>
      </x:c>
      <x:c r="N223" s="18" t="n">
        <x:f>MAX(L223,M223)</x:f>
        <x:v>2928.04</x:v>
      </x:c>
      <x:c r="O223" s="18" t="n">
        <x:f>Arrivals!I223</x:f>
        <x:v>1.3099928231651108</x:v>
      </x:c>
      <x:c r="P223" s="18" t="n">
        <x:f>N223+O223</x:f>
        <x:v>2929.349992823165</x:v>
      </x:c>
      <x:c r="Q223" s="18" t="n">
        <x:f>P223-C223</x:f>
        <x:v>2290.349992823165</x:v>
      </x:c>
      <x:c r="R223" s="18" t="n">
        <x:f>H223-F223</x:f>
        <x:v>2265.02</x:v>
      </x:c>
      <x:c r="S223" s="18" t="n">
        <x:f>J223-H223</x:f>
        <x:v>0</x:v>
      </x:c>
      <x:c r="T223" s="18" t="n">
        <x:f>N223-L223</x:f>
        <x:v>0</x:v>
      </x:c>
      <x:c r="U223" s="18" t="n">
        <x:f>R223+S223+T223</x:f>
        <x:v>2265.02</x:v>
      </x:c>
      <x:c r="V223" s="18" t="str">
        <x:f>IF(MOD(C223-Settings!$B$32,Settings!$B$33)&lt;Settings!$B$30,"Up","Down")</x:f>
        <x:v>Down</x:v>
      </x:c>
      <x:c r="W223" s="18" t="n">
        <x:f>IF(OR(E223&gt;Settings!$B$30,Q223&gt;Settings!$B$37),0,1)</x:f>
        <x:v>0</x:v>
      </x:c>
      <x:c r="X223" s="18" t="n">
        <x:f>IF(AND(W223=1,Q223&lt;=Settings!$B$36),1,0)</x:f>
        <x:v>0</x:v>
      </x:c>
    </x:row>
    <x:row r="224">
      <x:c r="A224" t="n">
        <x:f>Arrivals!A224</x:f>
        <x:v>2</x:v>
      </x:c>
      <x:c r="B224" t="n">
        <x:f>Arrivals!B224</x:f>
        <x:v>99</x:v>
      </x:c>
      <x:c r="C224" s="18" t="n">
        <x:f>Arrivals!F224</x:f>
        <x:v>684</x:v>
      </x:c>
      <x:c r="D224" s="18" t="n">
        <x:f>Arrivals!K224</x:f>
        <x:v>300</x:v>
      </x:c>
      <x:c r="E224" s="18" t="n">
        <x:f>D224*8/ACE_Input!S104+ACE_Input!T104</x:f>
        <x:v>24.02</x:v>
      </x:c>
      <x:c r="F224" s="18" t="n">
        <x:f>C224</x:f>
        <x:v>684</x:v>
      </x:c>
      <x:c r="G224" s="18" t="n">
        <x:f>K223</x:f>
        <x:v>2928.04</x:v>
      </x:c>
      <x:c r="H224" s="18" t="n">
        <x:f>MAX(F224,G224)</x:f>
        <x:v>2928.04</x:v>
      </x:c>
      <x:c r="I224" s="18" t="n">
        <x:f>MOD(H224-Settings!$B$32,Settings!$B$33)</x:f>
        <x:v>48.039999999999964</x:v>
      </x:c>
      <x:c r="J224" s="18" t="n">
        <x:f>IF(I224&lt;Settings!$B$30,IF(Settings!$B$30-I224&gt;=E224,H224,H224+(Settings!$B$30-I224)+Settings!$B$31),H224+(Settings!$B$33-I224))</x:f>
        <x:v>2928.04</x:v>
      </x:c>
      <x:c r="K224" s="18" t="n">
        <x:f>J224+E224</x:f>
        <x:v>2952.06</x:v>
      </x:c>
      <x:c r="L224" s="18" t="n">
        <x:f>K224</x:f>
        <x:v>2952.06</x:v>
      </x:c>
      <x:c r="M224" s="18" t="n">
        <x:f>P223</x:f>
        <x:v>2929.349992823165</x:v>
      </x:c>
      <x:c r="N224" s="18" t="n">
        <x:f>MAX(L224,M224)</x:f>
        <x:v>2952.06</x:v>
      </x:c>
      <x:c r="O224" s="18" t="n">
        <x:f>Arrivals!I224</x:f>
        <x:v>6.0913881774174286</x:v>
      </x:c>
      <x:c r="P224" s="18" t="n">
        <x:f>N224+O224</x:f>
        <x:v>2958.151388177417</x:v>
      </x:c>
      <x:c r="Q224" s="18" t="n">
        <x:f>P224-C224</x:f>
        <x:v>2274.151388177417</x:v>
      </x:c>
      <x:c r="R224" s="18" t="n">
        <x:f>H224-F224</x:f>
        <x:v>2244.04</x:v>
      </x:c>
      <x:c r="S224" s="18" t="n">
        <x:f>J224-H224</x:f>
        <x:v>0</x:v>
      </x:c>
      <x:c r="T224" s="18" t="n">
        <x:f>N224-L224</x:f>
        <x:v>0</x:v>
      </x:c>
      <x:c r="U224" s="18" t="n">
        <x:f>R224+S224+T224</x:f>
        <x:v>2244.04</x:v>
      </x:c>
      <x:c r="V224" s="18" t="str">
        <x:f>IF(MOD(C224-Settings!$B$32,Settings!$B$33)&lt;Settings!$B$30,"Up","Down")</x:f>
        <x:v>Down</x:v>
      </x:c>
      <x:c r="W224" s="18" t="n">
        <x:f>IF(OR(E224&gt;Settings!$B$30,Q224&gt;Settings!$B$37),0,1)</x:f>
        <x:v>0</x:v>
      </x:c>
      <x:c r="X224" s="18" t="n">
        <x:f>IF(AND(W224=1,Q224&lt;=Settings!$B$36),1,0)</x:f>
        <x:v>0</x:v>
      </x:c>
    </x:row>
    <x:row r="225">
      <x:c r="A225" t="n">
        <x:f>Arrivals!A225</x:f>
        <x:v>2</x:v>
      </x:c>
      <x:c r="B225" t="n">
        <x:f>Arrivals!B225</x:f>
        <x:v>100</x:v>
      </x:c>
      <x:c r="C225" s="18" t="n">
        <x:f>Arrivals!F225</x:f>
        <x:v>689</x:v>
      </x:c>
      <x:c r="D225" s="18" t="n">
        <x:f>Arrivals!K225</x:f>
        <x:v>300</x:v>
      </x:c>
      <x:c r="E225" s="18" t="n">
        <x:f>D225*8/ACE_Input!S105+ACE_Input!T105</x:f>
        <x:v>24.02</x:v>
      </x:c>
      <x:c r="F225" s="18" t="n">
        <x:f>C225</x:f>
        <x:v>689</x:v>
      </x:c>
      <x:c r="G225" s="18" t="n">
        <x:f>K224</x:f>
        <x:v>2952.06</x:v>
      </x:c>
      <x:c r="H225" s="18" t="n">
        <x:f>MAX(F225,G225)</x:f>
        <x:v>2952.06</x:v>
      </x:c>
      <x:c r="I225" s="18" t="n">
        <x:f>MOD(H225-Settings!$B$32,Settings!$B$33)</x:f>
        <x:v>72.05999999999995</x:v>
      </x:c>
      <x:c r="J225" s="18" t="n">
        <x:f>IF(I225&lt;Settings!$B$30,IF(Settings!$B$30-I225&gt;=E225,H225,H225+(Settings!$B$30-I225)+Settings!$B$31),H225+(Settings!$B$33-I225))</x:f>
        <x:v>2952.06</x:v>
      </x:c>
      <x:c r="K225" s="18" t="n">
        <x:f>J225+E225</x:f>
        <x:v>2976.08</x:v>
      </x:c>
      <x:c r="L225" s="18" t="n">
        <x:f>K225</x:f>
        <x:v>2976.08</x:v>
      </x:c>
      <x:c r="M225" s="18" t="n">
        <x:f>P224</x:f>
        <x:v>2958.151388177417</x:v>
      </x:c>
      <x:c r="N225" s="18" t="n">
        <x:f>MAX(L225,M225)</x:f>
        <x:v>2976.08</x:v>
      </x:c>
      <x:c r="O225" s="18" t="n">
        <x:f>Arrivals!I225</x:f>
        <x:v>3.282614953732275</x:v>
      </x:c>
      <x:c r="P225" s="18" t="n">
        <x:f>N225+O225</x:f>
        <x:v>2979.362614953732</x:v>
      </x:c>
      <x:c r="Q225" s="18" t="n">
        <x:f>P225-C225</x:f>
        <x:v>2290.362614953732</x:v>
      </x:c>
      <x:c r="R225" s="18" t="n">
        <x:f>H225-F225</x:f>
        <x:v>2263.06</x:v>
      </x:c>
      <x:c r="S225" s="18" t="n">
        <x:f>J225-H225</x:f>
        <x:v>0</x:v>
      </x:c>
      <x:c r="T225" s="18" t="n">
        <x:f>N225-L225</x:f>
        <x:v>0</x:v>
      </x:c>
      <x:c r="U225" s="18" t="n">
        <x:f>R225+S225+T225</x:f>
        <x:v>2263.06</x:v>
      </x:c>
      <x:c r="V225" s="18" t="str">
        <x:f>IF(MOD(C225-Settings!$B$32,Settings!$B$33)&lt;Settings!$B$30,"Up","Down")</x:f>
        <x:v>Down</x:v>
      </x:c>
      <x:c r="W225" s="18" t="n">
        <x:f>IF(OR(E225&gt;Settings!$B$30,Q225&gt;Settings!$B$37),0,1)</x:f>
        <x:v>0</x:v>
      </x:c>
      <x:c r="X225" s="18" t="n">
        <x:f>IF(AND(W225=1,Q225&lt;=Settings!$B$36),1,0)</x:f>
        <x:v>0</x:v>
      </x:c>
    </x:row>
    <x:row r="226">
      <x:c r="A226"/>
      <x:c r="B226"/>
      <x:c r="C226" s="18"/>
      <x:c r="D226" s="18"/>
      <x:c r="E226" s="18"/>
      <x:c r="F226" s="18"/>
      <x:c r="G226" s="18"/>
      <x:c r="H226" s="18"/>
      <x:c r="I226" s="18"/>
      <x:c r="J226" s="18"/>
      <x:c r="K226" s="18"/>
      <x:c r="L226" s="18"/>
      <x:c r="M226" s="18"/>
      <x:c r="N226" s="18"/>
      <x:c r="O226" s="18"/>
      <x:c r="P226" s="18"/>
      <x:c r="Q226" s="18"/>
      <x:c r="R226" s="18"/>
      <x:c r="S226" s="18"/>
      <x:c r="T226" s="18"/>
      <x:c r="U226" s="18"/>
      <x:c r="V226" s="18"/>
      <x:c r="W226" s="18"/>
      <x:c r="X226" s="18"/>
    </x:row>
    <x:row r="227">
      <x:c r="A227"/>
      <x:c r="B227"/>
      <x:c r="C227" s="18"/>
      <x:c r="D227" s="18"/>
      <x:c r="E227" s="18"/>
      <x:c r="F227" s="18"/>
      <x:c r="G227" s="18"/>
      <x:c r="H227" s="18"/>
      <x:c r="I227" s="18"/>
      <x:c r="J227" s="18"/>
      <x:c r="K227" s="18"/>
      <x:c r="L227" s="18"/>
      <x:c r="M227" s="18"/>
      <x:c r="N227" s="18"/>
      <x:c r="O227" s="18"/>
      <x:c r="P227" s="18"/>
      <x:c r="Q227" s="18"/>
      <x:c r="R227" s="18"/>
      <x:c r="S227" s="18"/>
      <x:c r="T227" s="18"/>
      <x:c r="U227" s="18"/>
      <x:c r="V227" s="18"/>
      <x:c r="W227" s="18"/>
      <x:c r="X227" s="18"/>
    </x:row>
    <x:row r="228">
      <x:c r="A228"/>
      <x:c r="B228"/>
      <x:c r="C228" s="18"/>
      <x:c r="D228" s="18"/>
      <x:c r="E228" s="18"/>
      <x:c r="F228" s="18"/>
      <x:c r="G228" s="18"/>
      <x:c r="H228" s="18"/>
      <x:c r="I228" s="18"/>
      <x:c r="J228" s="18"/>
      <x:c r="K228" s="18"/>
      <x:c r="L228" s="18"/>
      <x:c r="M228" s="18"/>
      <x:c r="N228" s="18"/>
      <x:c r="O228" s="18"/>
      <x:c r="P228" s="18"/>
      <x:c r="Q228" s="18"/>
      <x:c r="R228" s="18"/>
      <x:c r="S228" s="18"/>
      <x:c r="T228" s="18"/>
      <x:c r="U228" s="18"/>
      <x:c r="V228" s="18"/>
      <x:c r="W228" s="18"/>
      <x:c r="X228" s="18"/>
    </x:row>
    <x:row r="229">
      <x:c r="A229"/>
      <x:c r="B229"/>
      <x:c r="C229" s="18"/>
      <x:c r="D229" s="18"/>
      <x:c r="E229" s="18"/>
      <x:c r="F229" s="18"/>
      <x:c r="G229" s="18"/>
      <x:c r="H229" s="18"/>
      <x:c r="I229" s="18"/>
      <x:c r="J229" s="18"/>
      <x:c r="K229" s="18"/>
      <x:c r="L229" s="18"/>
      <x:c r="M229" s="18"/>
      <x:c r="N229" s="18"/>
      <x:c r="O229" s="18"/>
      <x:c r="P229" s="18"/>
      <x:c r="Q229" s="18"/>
      <x:c r="R229" s="18"/>
      <x:c r="S229" s="18"/>
      <x:c r="T229" s="18"/>
      <x:c r="U229" s="18"/>
      <x:c r="V229" s="18"/>
      <x:c r="W229" s="18"/>
      <x:c r="X229" s="18"/>
    </x:row>
    <x:row r="230">
      <x:c r="A230"/>
      <x:c r="B230"/>
      <x:c r="C230" s="18"/>
      <x:c r="D230" s="18"/>
      <x:c r="E230" s="18"/>
      <x:c r="F230" s="18"/>
      <x:c r="G230" s="18"/>
      <x:c r="H230" s="18"/>
      <x:c r="I230" s="18"/>
      <x:c r="J230" s="18"/>
      <x:c r="K230" s="18"/>
      <x:c r="L230" s="18"/>
      <x:c r="M230" s="18"/>
      <x:c r="N230" s="18"/>
      <x:c r="O230" s="18"/>
      <x:c r="P230" s="18"/>
      <x:c r="Q230" s="18"/>
      <x:c r="R230" s="18"/>
      <x:c r="S230" s="18"/>
      <x:c r="T230" s="18"/>
      <x:c r="U230" s="18"/>
      <x:c r="V230" s="18"/>
      <x:c r="W230" s="18"/>
      <x:c r="X230" s="18"/>
    </x:row>
    <x:row r="231">
      <x:c r="A231"/>
      <x:c r="B231"/>
      <x:c r="C231" s="18"/>
      <x:c r="D231" s="18"/>
      <x:c r="E231" s="18"/>
      <x:c r="F231" s="18"/>
      <x:c r="G231" s="18"/>
      <x:c r="H231" s="18"/>
      <x:c r="I231" s="18"/>
      <x:c r="J231" s="18"/>
      <x:c r="K231" s="18"/>
      <x:c r="L231" s="18"/>
      <x:c r="M231" s="18"/>
      <x:c r="N231" s="18"/>
      <x:c r="O231" s="18"/>
      <x:c r="P231" s="18"/>
      <x:c r="Q231" s="18"/>
      <x:c r="R231" s="18"/>
      <x:c r="S231" s="18"/>
      <x:c r="T231" s="18"/>
      <x:c r="U231" s="18"/>
      <x:c r="V231" s="18"/>
      <x:c r="W231" s="18"/>
      <x:c r="X231" s="18"/>
    </x:row>
    <x:row r="232">
      <x:c r="A232"/>
      <x:c r="B232"/>
      <x:c r="C232" s="18"/>
      <x:c r="D232" s="18"/>
      <x:c r="E232" s="18"/>
      <x:c r="F232" s="18"/>
      <x:c r="G232" s="18"/>
      <x:c r="H232" s="18"/>
      <x:c r="I232" s="18"/>
      <x:c r="J232" s="18"/>
      <x:c r="K232" s="18"/>
      <x:c r="L232" s="18"/>
      <x:c r="M232" s="18"/>
      <x:c r="N232" s="18"/>
      <x:c r="O232" s="18"/>
      <x:c r="P232" s="18"/>
      <x:c r="Q232" s="18"/>
      <x:c r="R232" s="18"/>
      <x:c r="S232" s="18"/>
      <x:c r="T232" s="18"/>
      <x:c r="U232" s="18"/>
      <x:c r="V232" s="18"/>
      <x:c r="W232" s="18"/>
      <x:c r="X232" s="18"/>
    </x:row>
    <x:row r="233">
      <x:c r="A233"/>
      <x:c r="B233"/>
      <x:c r="C233" s="18"/>
      <x:c r="D233" s="18"/>
      <x:c r="E233" s="18"/>
      <x:c r="F233" s="18"/>
      <x:c r="G233" s="18"/>
      <x:c r="H233" s="18"/>
      <x:c r="I233" s="18"/>
      <x:c r="J233" s="18"/>
      <x:c r="K233" s="18"/>
      <x:c r="L233" s="18"/>
      <x:c r="M233" s="18"/>
      <x:c r="N233" s="18"/>
      <x:c r="O233" s="18"/>
      <x:c r="P233" s="18"/>
      <x:c r="Q233" s="18"/>
      <x:c r="R233" s="18"/>
      <x:c r="S233" s="18"/>
      <x:c r="T233" s="18"/>
      <x:c r="U233" s="18"/>
      <x:c r="V233" s="18"/>
      <x:c r="W233" s="18"/>
      <x:c r="X233" s="18"/>
    </x:row>
    <x:row r="234">
      <x:c r="A234"/>
      <x:c r="B234"/>
      <x:c r="C234" s="18"/>
      <x:c r="D234" s="18"/>
      <x:c r="E234" s="18"/>
      <x:c r="F234" s="18"/>
      <x:c r="G234" s="18"/>
      <x:c r="H234" s="18"/>
      <x:c r="I234" s="18"/>
      <x:c r="J234" s="18"/>
      <x:c r="K234" s="18"/>
      <x:c r="L234" s="18"/>
      <x:c r="M234" s="18"/>
      <x:c r="N234" s="18"/>
      <x:c r="O234" s="18"/>
      <x:c r="P234" s="18"/>
      <x:c r="Q234" s="18"/>
      <x:c r="R234" s="18"/>
      <x:c r="S234" s="18"/>
      <x:c r="T234" s="18"/>
      <x:c r="U234" s="18"/>
      <x:c r="V234" s="18"/>
      <x:c r="W234" s="18"/>
      <x:c r="X234" s="18"/>
    </x:row>
    <x:row r="235">
      <x:c r="A235"/>
      <x:c r="B235"/>
      <x:c r="C235" s="18"/>
      <x:c r="D235" s="18"/>
      <x:c r="E235" s="18"/>
      <x:c r="F235" s="18"/>
      <x:c r="G235" s="18"/>
      <x:c r="H235" s="18"/>
      <x:c r="I235" s="18"/>
      <x:c r="J235" s="18"/>
      <x:c r="K235" s="18"/>
      <x:c r="L235" s="18"/>
      <x:c r="M235" s="18"/>
      <x:c r="N235" s="18"/>
      <x:c r="O235" s="18"/>
      <x:c r="P235" s="18"/>
      <x:c r="Q235" s="18"/>
      <x:c r="R235" s="18"/>
      <x:c r="S235" s="18"/>
      <x:c r="T235" s="18"/>
      <x:c r="U235" s="18"/>
      <x:c r="V235" s="18"/>
      <x:c r="W235" s="18"/>
      <x:c r="X235" s="18"/>
    </x:row>
    <x:row r="236">
      <x:c r="A236"/>
      <x:c r="B236"/>
      <x:c r="C236" s="18"/>
      <x:c r="D236" s="18"/>
      <x:c r="E236" s="18"/>
      <x:c r="F236" s="18"/>
      <x:c r="G236" s="18"/>
      <x:c r="H236" s="18"/>
      <x:c r="I236" s="18"/>
      <x:c r="J236" s="18"/>
      <x:c r="K236" s="18"/>
      <x:c r="L236" s="18"/>
      <x:c r="M236" s="18"/>
      <x:c r="N236" s="18"/>
      <x:c r="O236" s="18"/>
      <x:c r="P236" s="18"/>
      <x:c r="Q236" s="18"/>
      <x:c r="R236" s="18"/>
      <x:c r="S236" s="18"/>
      <x:c r="T236" s="18"/>
      <x:c r="U236" s="18"/>
      <x:c r="V236" s="18"/>
      <x:c r="W236" s="18"/>
      <x:c r="X236" s="18"/>
    </x:row>
    <x:row r="237">
      <x:c r="A237"/>
      <x:c r="B237"/>
      <x:c r="C237" s="18"/>
      <x:c r="D237" s="18"/>
      <x:c r="E237" s="18"/>
      <x:c r="F237" s="18"/>
      <x:c r="G237" s="18"/>
      <x:c r="H237" s="18"/>
      <x:c r="I237" s="18"/>
      <x:c r="J237" s="18"/>
      <x:c r="K237" s="18"/>
      <x:c r="L237" s="18"/>
      <x:c r="M237" s="18"/>
      <x:c r="N237" s="18"/>
      <x:c r="O237" s="18"/>
      <x:c r="P237" s="18"/>
      <x:c r="Q237" s="18"/>
      <x:c r="R237" s="18"/>
      <x:c r="S237" s="18"/>
      <x:c r="T237" s="18"/>
      <x:c r="U237" s="18"/>
      <x:c r="V237" s="18"/>
      <x:c r="W237" s="18"/>
      <x:c r="X237" s="18"/>
    </x:row>
    <x:row r="238">
      <x:c r="A238"/>
      <x:c r="B238"/>
      <x:c r="C238" s="18"/>
      <x:c r="D238" s="18"/>
      <x:c r="E238" s="18"/>
      <x:c r="F238" s="18"/>
      <x:c r="G238" s="18"/>
      <x:c r="H238" s="18"/>
      <x:c r="I238" s="18"/>
      <x:c r="J238" s="18"/>
      <x:c r="K238" s="18"/>
      <x:c r="L238" s="18"/>
      <x:c r="M238" s="18"/>
      <x:c r="N238" s="18"/>
      <x:c r="O238" s="18"/>
      <x:c r="P238" s="18"/>
      <x:c r="Q238" s="18"/>
      <x:c r="R238" s="18"/>
      <x:c r="S238" s="18"/>
      <x:c r="T238" s="18"/>
      <x:c r="U238" s="18"/>
      <x:c r="V238" s="18"/>
      <x:c r="W238" s="18"/>
      <x:c r="X238" s="18"/>
    </x:row>
    <x:row r="239">
      <x:c r="A239"/>
      <x:c r="B239"/>
      <x:c r="C239" s="18"/>
      <x:c r="D239" s="18"/>
      <x:c r="E239" s="18"/>
      <x:c r="F239" s="18"/>
      <x:c r="G239" s="18"/>
      <x:c r="H239" s="18"/>
      <x:c r="I239" s="18"/>
      <x:c r="J239" s="18"/>
      <x:c r="K239" s="18"/>
      <x:c r="L239" s="18"/>
      <x:c r="M239" s="18"/>
      <x:c r="N239" s="18"/>
      <x:c r="O239" s="18"/>
      <x:c r="P239" s="18"/>
      <x:c r="Q239" s="18"/>
      <x:c r="R239" s="18"/>
      <x:c r="S239" s="18"/>
      <x:c r="T239" s="18"/>
      <x:c r="U239" s="18"/>
      <x:c r="V239" s="18"/>
      <x:c r="W239" s="18"/>
      <x:c r="X239" s="18"/>
    </x:row>
    <x:row r="240">
      <x:c r="A240"/>
      <x:c r="B240"/>
      <x:c r="C240" s="18"/>
      <x:c r="D240" s="18"/>
      <x:c r="E240" s="18"/>
      <x:c r="F240" s="18"/>
      <x:c r="G240" s="18"/>
      <x:c r="H240" s="18"/>
      <x:c r="I240" s="18"/>
      <x:c r="J240" s="18"/>
      <x:c r="K240" s="18"/>
      <x:c r="L240" s="18"/>
      <x:c r="M240" s="18"/>
      <x:c r="N240" s="18"/>
      <x:c r="O240" s="18"/>
      <x:c r="P240" s="18"/>
      <x:c r="Q240" s="18"/>
      <x:c r="R240" s="18"/>
      <x:c r="S240" s="18"/>
      <x:c r="T240" s="18"/>
      <x:c r="U240" s="18"/>
      <x:c r="V240" s="18"/>
      <x:c r="W240" s="18"/>
      <x:c r="X240" s="18"/>
    </x:row>
    <x:row r="241">
      <x:c r="A241"/>
      <x:c r="B241"/>
      <x:c r="C241" s="18"/>
      <x:c r="D241" s="18"/>
      <x:c r="E241" s="18"/>
      <x:c r="F241" s="18"/>
      <x:c r="G241" s="18"/>
      <x:c r="H241" s="18"/>
      <x:c r="I241" s="18"/>
      <x:c r="J241" s="18"/>
      <x:c r="K241" s="18"/>
      <x:c r="L241" s="18"/>
      <x:c r="M241" s="18"/>
      <x:c r="N241" s="18"/>
      <x:c r="O241" s="18"/>
      <x:c r="P241" s="18"/>
      <x:c r="Q241" s="18"/>
      <x:c r="R241" s="18"/>
      <x:c r="S241" s="18"/>
      <x:c r="T241" s="18"/>
      <x:c r="U241" s="18"/>
      <x:c r="V241" s="18"/>
      <x:c r="W241" s="18"/>
      <x:c r="X241" s="18"/>
    </x:row>
    <x:row r="242">
      <x:c r="A242"/>
      <x:c r="B242"/>
      <x:c r="C242" s="18"/>
      <x:c r="D242" s="18"/>
      <x:c r="E242" s="18"/>
      <x:c r="F242" s="18"/>
      <x:c r="G242" s="18"/>
      <x:c r="H242" s="18"/>
      <x:c r="I242" s="18"/>
      <x:c r="J242" s="18"/>
      <x:c r="K242" s="18"/>
      <x:c r="L242" s="18"/>
      <x:c r="M242" s="18"/>
      <x:c r="N242" s="18"/>
      <x:c r="O242" s="18"/>
      <x:c r="P242" s="18"/>
      <x:c r="Q242" s="18"/>
      <x:c r="R242" s="18"/>
      <x:c r="S242" s="18"/>
      <x:c r="T242" s="18"/>
      <x:c r="U242" s="18"/>
      <x:c r="V242" s="18"/>
      <x:c r="W242" s="18"/>
      <x:c r="X242" s="18"/>
    </x:row>
    <x:row r="243">
      <x:c r="A243"/>
      <x:c r="B243"/>
      <x:c r="C243" s="18"/>
      <x:c r="D243" s="18"/>
      <x:c r="E243" s="18"/>
      <x:c r="F243" s="18"/>
      <x:c r="G243" s="18"/>
      <x:c r="H243" s="18"/>
      <x:c r="I243" s="18"/>
      <x:c r="J243" s="18"/>
      <x:c r="K243" s="18"/>
      <x:c r="L243" s="18"/>
      <x:c r="M243" s="18"/>
      <x:c r="N243" s="18"/>
      <x:c r="O243" s="18"/>
      <x:c r="P243" s="18"/>
      <x:c r="Q243" s="18"/>
      <x:c r="R243" s="18"/>
      <x:c r="S243" s="18"/>
      <x:c r="T243" s="18"/>
      <x:c r="U243" s="18"/>
      <x:c r="V243" s="18"/>
      <x:c r="W243" s="18"/>
      <x:c r="X243" s="18"/>
    </x:row>
    <x:row r="244">
      <x:c r="A244"/>
      <x:c r="B244"/>
      <x:c r="C244" s="18"/>
      <x:c r="D244" s="18"/>
      <x:c r="E244" s="18"/>
      <x:c r="F244" s="18"/>
      <x:c r="G244" s="18"/>
      <x:c r="H244" s="18"/>
      <x:c r="I244" s="18"/>
      <x:c r="J244" s="18"/>
      <x:c r="K244" s="18"/>
      <x:c r="L244" s="18"/>
      <x:c r="M244" s="18"/>
      <x:c r="N244" s="18"/>
      <x:c r="O244" s="18"/>
      <x:c r="P244" s="18"/>
      <x:c r="Q244" s="18"/>
      <x:c r="R244" s="18"/>
      <x:c r="S244" s="18"/>
      <x:c r="T244" s="18"/>
      <x:c r="U244" s="18"/>
      <x:c r="V244" s="18"/>
      <x:c r="W244" s="18"/>
      <x:c r="X244" s="18"/>
    </x:row>
    <x:row r="245">
      <x:c r="A245"/>
      <x:c r="B245"/>
      <x:c r="C245" s="18"/>
      <x:c r="D245" s="18"/>
      <x:c r="E245" s="18"/>
      <x:c r="F245" s="18"/>
      <x:c r="G245" s="18"/>
      <x:c r="H245" s="18"/>
      <x:c r="I245" s="18"/>
      <x:c r="J245" s="18"/>
      <x:c r="K245" s="18"/>
      <x:c r="L245" s="18"/>
      <x:c r="M245" s="18"/>
      <x:c r="N245" s="18"/>
      <x:c r="O245" s="18"/>
      <x:c r="P245" s="18"/>
      <x:c r="Q245" s="18"/>
      <x:c r="R245" s="18"/>
      <x:c r="S245" s="18"/>
      <x:c r="T245" s="18"/>
      <x:c r="U245" s="18"/>
      <x:c r="V245" s="18"/>
      <x:c r="W245" s="18"/>
      <x:c r="X245" s="18"/>
    </x:row>
    <x:row r="246">
      <x:c r="A246" t="n">
        <x:f>Arrivals!A246</x:f>
        <x:v>3</x:v>
      </x:c>
      <x:c r="B246" t="n">
        <x:f>Arrivals!B246</x:f>
        <x:v>1</x:v>
      </x:c>
      <x:c r="C246" s="18" t="n">
        <x:f>Arrivals!F246</x:f>
        <x:v>2</x:v>
      </x:c>
      <x:c r="D246" s="18" t="n">
        <x:f>Arrivals!K246</x:f>
        <x:v>300</x:v>
      </x:c>
      <x:c r="E246" s="18" t="n">
        <x:f>D246*8/ACE_Input!S6+ACE_Input!T6</x:f>
        <x:v>24.02</x:v>
      </x:c>
      <x:c r="F246" s="18" t="n">
        <x:f>C246</x:f>
        <x:v>2</x:v>
      </x:c>
      <x:c r="G246" s="18" t="n">
        <x:f>0</x:f>
        <x:v>0</x:v>
      </x:c>
      <x:c r="H246" s="18" t="n">
        <x:f>MAX(F246,G246)</x:f>
        <x:v>2</x:v>
      </x:c>
      <x:c r="I246" s="18" t="n">
        <x:f>MOD(H246-Settings!$B$32,Settings!$B$33)</x:f>
        <x:v>2</x:v>
      </x:c>
      <x:c r="J246" s="18" t="n">
        <x:f>IF(I246&lt;Settings!$B$30,IF(Settings!$B$30-I246&gt;=E246,H246,H246+(Settings!$B$30-I246)+Settings!$B$31),H246+(Settings!$B$33-I246))</x:f>
        <x:v>2</x:v>
      </x:c>
      <x:c r="K246" s="18" t="n">
        <x:f>J246+E246</x:f>
        <x:v>26.02</x:v>
      </x:c>
      <x:c r="L246" s="18" t="n">
        <x:f>K246</x:f>
        <x:v>26.02</x:v>
      </x:c>
      <x:c r="M246" s="18" t="n">
        <x:f>0</x:f>
        <x:v>0</x:v>
      </x:c>
      <x:c r="N246" s="18" t="n">
        <x:f>MAX(L246,M246)</x:f>
        <x:v>26.02</x:v>
      </x:c>
      <x:c r="O246" s="18" t="n">
        <x:f>Arrivals!I246</x:f>
        <x:v>3.2063580956339663</x:v>
      </x:c>
      <x:c r="P246" s="18" t="n">
        <x:f>N246+O246</x:f>
        <x:v>29.226358095633966</x:v>
      </x:c>
      <x:c r="Q246" s="18" t="n">
        <x:f>P246-C246</x:f>
        <x:v>27.226358095633966</x:v>
      </x:c>
      <x:c r="R246" s="18" t="n">
        <x:f>H246-F246</x:f>
        <x:v>0</x:v>
      </x:c>
      <x:c r="S246" s="18" t="n">
        <x:f>J246-H246</x:f>
        <x:v>0</x:v>
      </x:c>
      <x:c r="T246" s="18" t="n">
        <x:f>N246-L246</x:f>
        <x:v>0</x:v>
      </x:c>
      <x:c r="U246" s="18" t="n">
        <x:f>R246+S246+T246</x:f>
        <x:v>0</x:v>
      </x:c>
      <x:c r="V246" s="18" t="str">
        <x:f>IF(MOD(C246-Settings!$B$32,Settings!$B$33)&lt;Settings!$B$30,"Up","Down")</x:f>
        <x:v>Up</x:v>
      </x:c>
      <x:c r="W246" s="18" t="n">
        <x:f>IF(OR(E246&gt;Settings!$B$30,Q246&gt;Settings!$B$37),0,1)</x:f>
        <x:v>1</x:v>
      </x:c>
      <x:c r="X246" s="18" t="n">
        <x:f>IF(AND(W246=1,Q246&lt;=Settings!$B$36),1,0)</x:f>
        <x:v>1</x:v>
      </x:c>
    </x:row>
    <x:row r="247">
      <x:c r="A247" t="n">
        <x:f>Arrivals!A247</x:f>
        <x:v>3</x:v>
      </x:c>
      <x:c r="B247" t="n">
        <x:f>Arrivals!B247</x:f>
        <x:v>2</x:v>
      </x:c>
      <x:c r="C247" s="18" t="n">
        <x:f>Arrivals!F247</x:f>
        <x:v>7</x:v>
      </x:c>
      <x:c r="D247" s="18" t="n">
        <x:f>Arrivals!K247</x:f>
        <x:v>300</x:v>
      </x:c>
      <x:c r="E247" s="18" t="n">
        <x:f>D247*8/ACE_Input!S7+ACE_Input!T7</x:f>
        <x:v>24.02</x:v>
      </x:c>
      <x:c r="F247" s="18" t="n">
        <x:f>C247</x:f>
        <x:v>7</x:v>
      </x:c>
      <x:c r="G247" s="18" t="n">
        <x:f>K246</x:f>
        <x:v>26.02</x:v>
      </x:c>
      <x:c r="H247" s="18" t="n">
        <x:f>MAX(F247,G247)</x:f>
        <x:v>26.02</x:v>
      </x:c>
      <x:c r="I247" s="18" t="n">
        <x:f>MOD(H247-Settings!$B$32,Settings!$B$33)</x:f>
        <x:v>26.02</x:v>
      </x:c>
      <x:c r="J247" s="18" t="n">
        <x:f>IF(I247&lt;Settings!$B$30,IF(Settings!$B$30-I247&gt;=E247,H247,H247+(Settings!$B$30-I247)+Settings!$B$31),H247+(Settings!$B$33-I247))</x:f>
        <x:v>26.02</x:v>
      </x:c>
      <x:c r="K247" s="18" t="n">
        <x:f>J247+E247</x:f>
        <x:v>50.04</x:v>
      </x:c>
      <x:c r="L247" s="18" t="n">
        <x:f>K247</x:f>
        <x:v>50.04</x:v>
      </x:c>
      <x:c r="M247" s="18" t="n">
        <x:f>P246</x:f>
        <x:v>29.226358095633966</x:v>
      </x:c>
      <x:c r="N247" s="18" t="n">
        <x:f>MAX(L247,M247)</x:f>
        <x:v>50.04</x:v>
      </x:c>
      <x:c r="O247" s="18" t="n">
        <x:f>Arrivals!I247</x:f>
        <x:v>0.5224664443750321</x:v>
      </x:c>
      <x:c r="P247" s="18" t="n">
        <x:f>N247+O247</x:f>
        <x:v>50.56246644437503</x:v>
      </x:c>
      <x:c r="Q247" s="18" t="n">
        <x:f>P247-C247</x:f>
        <x:v>43.56246644437503</x:v>
      </x:c>
      <x:c r="R247" s="18" t="n">
        <x:f>H247-F247</x:f>
        <x:v>19.02</x:v>
      </x:c>
      <x:c r="S247" s="18" t="n">
        <x:f>J247-H247</x:f>
        <x:v>0</x:v>
      </x:c>
      <x:c r="T247" s="18" t="n">
        <x:f>N247-L247</x:f>
        <x:v>0</x:v>
      </x:c>
      <x:c r="U247" s="18" t="n">
        <x:f>R247+S247+T247</x:f>
        <x:v>19.02</x:v>
      </x:c>
      <x:c r="V247" s="18" t="str">
        <x:f>IF(MOD(C247-Settings!$B$32,Settings!$B$33)&lt;Settings!$B$30,"Up","Down")</x:f>
        <x:v>Up</x:v>
      </x:c>
      <x:c r="W247" s="18" t="n">
        <x:f>IF(OR(E247&gt;Settings!$B$30,Q247&gt;Settings!$B$37),0,1)</x:f>
        <x:v>1</x:v>
      </x:c>
      <x:c r="X247" s="18" t="n">
        <x:f>IF(AND(W247=1,Q247&lt;=Settings!$B$36),1,0)</x:f>
        <x:v>1</x:v>
      </x:c>
    </x:row>
    <x:row r="248">
      <x:c r="A248" t="n">
        <x:f>Arrivals!A248</x:f>
        <x:v>3</x:v>
      </x:c>
      <x:c r="B248" t="n">
        <x:f>Arrivals!B248</x:f>
        <x:v>3</x:v>
      </x:c>
      <x:c r="C248" s="18" t="n">
        <x:f>Arrivals!F248</x:f>
        <x:v>32</x:v>
      </x:c>
      <x:c r="D248" s="18" t="n">
        <x:f>Arrivals!K248</x:f>
        <x:v>300</x:v>
      </x:c>
      <x:c r="E248" s="18" t="n">
        <x:f>D248*8/ACE_Input!S8+ACE_Input!T8</x:f>
        <x:v>24.02</x:v>
      </x:c>
      <x:c r="F248" s="18" t="n">
        <x:f>C248</x:f>
        <x:v>32</x:v>
      </x:c>
      <x:c r="G248" s="18" t="n">
        <x:f>K247</x:f>
        <x:v>50.04</x:v>
      </x:c>
      <x:c r="H248" s="18" t="n">
        <x:f>MAX(F248,G248)</x:f>
        <x:v>50.04</x:v>
      </x:c>
      <x:c r="I248" s="18" t="n">
        <x:f>MOD(H248-Settings!$B$32,Settings!$B$33)</x:f>
        <x:v>50.04</x:v>
      </x:c>
      <x:c r="J248" s="18" t="n">
        <x:f>IF(I248&lt;Settings!$B$30,IF(Settings!$B$30-I248&gt;=E248,H248,H248+(Settings!$B$30-I248)+Settings!$B$31),H248+(Settings!$B$33-I248))</x:f>
        <x:v>50.04</x:v>
      </x:c>
      <x:c r="K248" s="18" t="n">
        <x:f>J248+E248</x:f>
        <x:v>74.06</x:v>
      </x:c>
      <x:c r="L248" s="18" t="n">
        <x:f>K248</x:f>
        <x:v>74.06</x:v>
      </x:c>
      <x:c r="M248" s="18" t="n">
        <x:f>P247</x:f>
        <x:v>50.56246644437503</x:v>
      </x:c>
      <x:c r="N248" s="18" t="n">
        <x:f>MAX(L248,M248)</x:f>
        <x:v>74.06</x:v>
      </x:c>
      <x:c r="O248" s="18" t="n">
        <x:f>Arrivals!I248</x:f>
        <x:v>11.774568033357525</x:v>
      </x:c>
      <x:c r="P248" s="18" t="n">
        <x:f>N248+O248</x:f>
        <x:v>85.83456803335753</x:v>
      </x:c>
      <x:c r="Q248" s="18" t="n">
        <x:f>P248-C248</x:f>
        <x:v>53.83456803335753</x:v>
      </x:c>
      <x:c r="R248" s="18" t="n">
        <x:f>H248-F248</x:f>
        <x:v>18.04</x:v>
      </x:c>
      <x:c r="S248" s="18" t="n">
        <x:f>J248-H248</x:f>
        <x:v>0</x:v>
      </x:c>
      <x:c r="T248" s="18" t="n">
        <x:f>N248-L248</x:f>
        <x:v>0</x:v>
      </x:c>
      <x:c r="U248" s="18" t="n">
        <x:f>R248+S248+T248</x:f>
        <x:v>18.04</x:v>
      </x:c>
      <x:c r="V248" s="18" t="str">
        <x:f>IF(MOD(C248-Settings!$B$32,Settings!$B$33)&lt;Settings!$B$30,"Up","Down")</x:f>
        <x:v>Up</x:v>
      </x:c>
      <x:c r="W248" s="18" t="n">
        <x:f>IF(OR(E248&gt;Settings!$B$30,Q248&gt;Settings!$B$37),0,1)</x:f>
        <x:v>1</x:v>
      </x:c>
      <x:c r="X248" s="18" t="n">
        <x:f>IF(AND(W248=1,Q248&lt;=Settings!$B$36),1,0)</x:f>
        <x:v>1</x:v>
      </x:c>
    </x:row>
    <x:row r="249">
      <x:c r="A249" t="n">
        <x:f>Arrivals!A249</x:f>
        <x:v>3</x:v>
      </x:c>
      <x:c r="B249" t="n">
        <x:f>Arrivals!B249</x:f>
        <x:v>4</x:v>
      </x:c>
      <x:c r="C249" s="18" t="n">
        <x:f>Arrivals!F249</x:f>
        <x:v>37</x:v>
      </x:c>
      <x:c r="D249" s="18" t="n">
        <x:f>Arrivals!K249</x:f>
        <x:v>300</x:v>
      </x:c>
      <x:c r="E249" s="18" t="n">
        <x:f>D249*8/ACE_Input!S9+ACE_Input!T9</x:f>
        <x:v>24.02</x:v>
      </x:c>
      <x:c r="F249" s="18" t="n">
        <x:f>C249</x:f>
        <x:v>37</x:v>
      </x:c>
      <x:c r="G249" s="18" t="n">
        <x:f>K248</x:f>
        <x:v>74.06</x:v>
      </x:c>
      <x:c r="H249" s="18" t="n">
        <x:f>MAX(F249,G249)</x:f>
        <x:v>74.06</x:v>
      </x:c>
      <x:c r="I249" s="18" t="n">
        <x:f>MOD(H249-Settings!$B$32,Settings!$B$33)</x:f>
        <x:v>74.06</x:v>
      </x:c>
      <x:c r="J249" s="18" t="n">
        <x:f>IF(I249&lt;Settings!$B$30,IF(Settings!$B$30-I249&gt;=E249,H249,H249+(Settings!$B$30-I249)+Settings!$B$31),H249+(Settings!$B$33-I249))</x:f>
        <x:v>74.06</x:v>
      </x:c>
      <x:c r="K249" s="18" t="n">
        <x:f>J249+E249</x:f>
        <x:v>98.08</x:v>
      </x:c>
      <x:c r="L249" s="18" t="n">
        <x:f>K249</x:f>
        <x:v>98.08</x:v>
      </x:c>
      <x:c r="M249" s="18" t="n">
        <x:f>P248</x:f>
        <x:v>85.83456803335753</x:v>
      </x:c>
      <x:c r="N249" s="18" t="n">
        <x:f>MAX(L249,M249)</x:f>
        <x:v>98.08</x:v>
      </x:c>
      <x:c r="O249" s="18" t="n">
        <x:f>Arrivals!I249</x:f>
        <x:v>5.032139586366948</x:v>
      </x:c>
      <x:c r="P249" s="18" t="n">
        <x:f>N249+O249</x:f>
        <x:v>103.11213958636695</x:v>
      </x:c>
      <x:c r="Q249" s="18" t="n">
        <x:f>P249-C249</x:f>
        <x:v>66.11213958636695</x:v>
      </x:c>
      <x:c r="R249" s="18" t="n">
        <x:f>H249-F249</x:f>
        <x:v>37.06</x:v>
      </x:c>
      <x:c r="S249" s="18" t="n">
        <x:f>J249-H249</x:f>
        <x:v>0</x:v>
      </x:c>
      <x:c r="T249" s="18" t="n">
        <x:f>N249-L249</x:f>
        <x:v>0</x:v>
      </x:c>
      <x:c r="U249" s="18" t="n">
        <x:f>R249+S249+T249</x:f>
        <x:v>37.06</x:v>
      </x:c>
      <x:c r="V249" s="18" t="str">
        <x:f>IF(MOD(C249-Settings!$B$32,Settings!$B$33)&lt;Settings!$B$30,"Up","Down")</x:f>
        <x:v>Up</x:v>
      </x:c>
      <x:c r="W249" s="18" t="n">
        <x:f>IF(OR(E249&gt;Settings!$B$30,Q249&gt;Settings!$B$37),0,1)</x:f>
        <x:v>1</x:v>
      </x:c>
      <x:c r="X249" s="18" t="n">
        <x:f>IF(AND(W249=1,Q249&lt;=Settings!$B$36),1,0)</x:f>
        <x:v>1</x:v>
      </x:c>
    </x:row>
    <x:row r="250">
      <x:c r="A250" t="n">
        <x:f>Arrivals!A250</x:f>
        <x:v>3</x:v>
      </x:c>
      <x:c r="B250" t="n">
        <x:f>Arrivals!B250</x:f>
        <x:v>5</x:v>
      </x:c>
      <x:c r="C250" s="18" t="n">
        <x:f>Arrivals!F250</x:f>
        <x:v>42</x:v>
      </x:c>
      <x:c r="D250" s="18" t="n">
        <x:f>Arrivals!K250</x:f>
        <x:v>300</x:v>
      </x:c>
      <x:c r="E250" s="18" t="n">
        <x:f>D250*8/ACE_Input!S10+ACE_Input!T10</x:f>
        <x:v>24.02</x:v>
      </x:c>
      <x:c r="F250" s="18" t="n">
        <x:f>C250</x:f>
        <x:v>42</x:v>
      </x:c>
      <x:c r="G250" s="18" t="n">
        <x:f>K249</x:f>
        <x:v>98.08</x:v>
      </x:c>
      <x:c r="H250" s="18" t="n">
        <x:f>MAX(F250,G250)</x:f>
        <x:v>98.08</x:v>
      </x:c>
      <x:c r="I250" s="18" t="n">
        <x:f>MOD(H250-Settings!$B$32,Settings!$B$33)</x:f>
        <x:v>98.08</x:v>
      </x:c>
      <x:c r="J250" s="18" t="n">
        <x:f>IF(I250&lt;Settings!$B$30,IF(Settings!$B$30-I250&gt;=E250,H250,H250+(Settings!$B$30-I250)+Settings!$B$31),H250+(Settings!$B$33-I250))</x:f>
        <x:v>98.08</x:v>
      </x:c>
      <x:c r="K250" s="18" t="n">
        <x:f>J250+E250</x:f>
        <x:v>122.1</x:v>
      </x:c>
      <x:c r="L250" s="18" t="n">
        <x:f>K250</x:f>
        <x:v>122.1</x:v>
      </x:c>
      <x:c r="M250" s="18" t="n">
        <x:f>P249</x:f>
        <x:v>103.11213958636695</x:v>
      </x:c>
      <x:c r="N250" s="18" t="n">
        <x:f>MAX(L250,M250)</x:f>
        <x:v>122.1</x:v>
      </x:c>
      <x:c r="O250" s="18" t="n">
        <x:f>Arrivals!I250</x:f>
        <x:v>1.1463802381143915</x:v>
      </x:c>
      <x:c r="P250" s="18" t="n">
        <x:f>N250+O250</x:f>
        <x:v>123.24638023811438</x:v>
      </x:c>
      <x:c r="Q250" s="18" t="n">
        <x:f>P250-C250</x:f>
        <x:v>81.24638023811438</x:v>
      </x:c>
      <x:c r="R250" s="18" t="n">
        <x:f>H250-F250</x:f>
        <x:v>56.08</x:v>
      </x:c>
      <x:c r="S250" s="18" t="n">
        <x:f>J250-H250</x:f>
        <x:v>0</x:v>
      </x:c>
      <x:c r="T250" s="18" t="n">
        <x:f>N250-L250</x:f>
        <x:v>0</x:v>
      </x:c>
      <x:c r="U250" s="18" t="n">
        <x:f>R250+S250+T250</x:f>
        <x:v>56.08</x:v>
      </x:c>
      <x:c r="V250" s="18" t="str">
        <x:f>IF(MOD(C250-Settings!$B$32,Settings!$B$33)&lt;Settings!$B$30,"Up","Down")</x:f>
        <x:v>Up</x:v>
      </x:c>
      <x:c r="W250" s="18" t="n">
        <x:f>IF(OR(E250&gt;Settings!$B$30,Q250&gt;Settings!$B$37),0,1)</x:f>
        <x:v>1</x:v>
      </x:c>
      <x:c r="X250" s="18" t="n">
        <x:f>IF(AND(W250=1,Q250&lt;=Settings!$B$36),1,0)</x:f>
        <x:v>1</x:v>
      </x:c>
    </x:row>
    <x:row r="251">
      <x:c r="A251" t="n">
        <x:f>Arrivals!A251</x:f>
        <x:v>3</x:v>
      </x:c>
      <x:c r="B251" t="n">
        <x:f>Arrivals!B251</x:f>
        <x:v>6</x:v>
      </x:c>
      <x:c r="C251" s="18" t="n">
        <x:f>Arrivals!F251</x:f>
        <x:v>47</x:v>
      </x:c>
      <x:c r="D251" s="18" t="n">
        <x:f>Arrivals!K251</x:f>
        <x:v>300</x:v>
      </x:c>
      <x:c r="E251" s="18" t="n">
        <x:f>D251*8/ACE_Input!S11+ACE_Input!T11</x:f>
        <x:v>24.02</x:v>
      </x:c>
      <x:c r="F251" s="18" t="n">
        <x:f>C251</x:f>
        <x:v>47</x:v>
      </x:c>
      <x:c r="G251" s="18" t="n">
        <x:f>K250</x:f>
        <x:v>122.1</x:v>
      </x:c>
      <x:c r="H251" s="18" t="n">
        <x:f>MAX(F251,G251)</x:f>
        <x:v>122.1</x:v>
      </x:c>
      <x:c r="I251" s="18" t="n">
        <x:f>MOD(H251-Settings!$B$32,Settings!$B$33)</x:f>
        <x:v>122.1</x:v>
      </x:c>
      <x:c r="J251" s="18" t="n">
        <x:f>IF(I251&lt;Settings!$B$30,IF(Settings!$B$30-I251&gt;=E251,H251,H251+(Settings!$B$30-I251)+Settings!$B$31),H251+(Settings!$B$33-I251))</x:f>
        <x:v>122.1</x:v>
      </x:c>
      <x:c r="K251" s="18" t="n">
        <x:f>J251+E251</x:f>
        <x:v>146.12</x:v>
      </x:c>
      <x:c r="L251" s="18" t="n">
        <x:f>K251</x:f>
        <x:v>146.12</x:v>
      </x:c>
      <x:c r="M251" s="18" t="n">
        <x:f>P250</x:f>
        <x:v>123.24638023811438</x:v>
      </x:c>
      <x:c r="N251" s="18" t="n">
        <x:f>MAX(L251,M251)</x:f>
        <x:v>146.12</x:v>
      </x:c>
      <x:c r="O251" s="18" t="n">
        <x:f>Arrivals!I251</x:f>
        <x:v>0.16529051065254058</x:v>
      </x:c>
      <x:c r="P251" s="18" t="n">
        <x:f>N251+O251</x:f>
        <x:v>146.28529051065254</x:v>
      </x:c>
      <x:c r="Q251" s="18" t="n">
        <x:f>P251-C251</x:f>
        <x:v>99.28529051065254</x:v>
      </x:c>
      <x:c r="R251" s="18" t="n">
        <x:f>H251-F251</x:f>
        <x:v>75.1</x:v>
      </x:c>
      <x:c r="S251" s="18" t="n">
        <x:f>J251-H251</x:f>
        <x:v>0</x:v>
      </x:c>
      <x:c r="T251" s="18" t="n">
        <x:f>N251-L251</x:f>
        <x:v>0</x:v>
      </x:c>
      <x:c r="U251" s="18" t="n">
        <x:f>R251+S251+T251</x:f>
        <x:v>75.1</x:v>
      </x:c>
      <x:c r="V251" s="18" t="str">
        <x:f>IF(MOD(C251-Settings!$B$32,Settings!$B$33)&lt;Settings!$B$30,"Up","Down")</x:f>
        <x:v>Up</x:v>
      </x:c>
      <x:c r="W251" s="18" t="n">
        <x:f>IF(OR(E251&gt;Settings!$B$30,Q251&gt;Settings!$B$37),0,1)</x:f>
        <x:v>1</x:v>
      </x:c>
      <x:c r="X251" s="18" t="n">
        <x:f>IF(AND(W251=1,Q251&lt;=Settings!$B$36),1,0)</x:f>
        <x:v>1</x:v>
      </x:c>
    </x:row>
    <x:row r="252">
      <x:c r="A252" t="n">
        <x:f>Arrivals!A252</x:f>
        <x:v>3</x:v>
      </x:c>
      <x:c r="B252" t="n">
        <x:f>Arrivals!B252</x:f>
        <x:v>7</x:v>
      </x:c>
      <x:c r="C252" s="18" t="n">
        <x:f>Arrivals!F252</x:f>
        <x:v>52</x:v>
      </x:c>
      <x:c r="D252" s="18" t="n">
        <x:f>Arrivals!K252</x:f>
        <x:v>300</x:v>
      </x:c>
      <x:c r="E252" s="18" t="n">
        <x:f>D252*8/ACE_Input!S12+ACE_Input!T12</x:f>
        <x:v>24.02</x:v>
      </x:c>
      <x:c r="F252" s="18" t="n">
        <x:f>C252</x:f>
        <x:v>52</x:v>
      </x:c>
      <x:c r="G252" s="18" t="n">
        <x:f>K251</x:f>
        <x:v>146.12</x:v>
      </x:c>
      <x:c r="H252" s="18" t="n">
        <x:f>MAX(F252,G252)</x:f>
        <x:v>146.12</x:v>
      </x:c>
      <x:c r="I252" s="18" t="n">
        <x:f>MOD(H252-Settings!$B$32,Settings!$B$33)</x:f>
        <x:v>146.12</x:v>
      </x:c>
      <x:c r="J252" s="18" t="n">
        <x:f>IF(I252&lt;Settings!$B$30,IF(Settings!$B$30-I252&gt;=E252,H252,H252+(Settings!$B$30-I252)+Settings!$B$31),H252+(Settings!$B$33-I252))</x:f>
        <x:v>146.12</x:v>
      </x:c>
      <x:c r="K252" s="18" t="n">
        <x:f>J252+E252</x:f>
        <x:v>170.14000000000001</x:v>
      </x:c>
      <x:c r="L252" s="18" t="n">
        <x:f>K252</x:f>
        <x:v>170.14000000000001</x:v>
      </x:c>
      <x:c r="M252" s="18" t="n">
        <x:f>P251</x:f>
        <x:v>146.28529051065254</x:v>
      </x:c>
      <x:c r="N252" s="18" t="n">
        <x:f>MAX(L252,M252)</x:f>
        <x:v>170.14000000000001</x:v>
      </x:c>
      <x:c r="O252" s="18" t="n">
        <x:f>Arrivals!I252</x:f>
        <x:v>1.7574567942971298</x:v>
      </x:c>
      <x:c r="P252" s="18" t="n">
        <x:f>N252+O252</x:f>
        <x:v>171.89745679429714</x:v>
      </x:c>
      <x:c r="Q252" s="18" t="n">
        <x:f>P252-C252</x:f>
        <x:v>119.89745679429714</x:v>
      </x:c>
      <x:c r="R252" s="18" t="n">
        <x:f>H252-F252</x:f>
        <x:v>94.12</x:v>
      </x:c>
      <x:c r="S252" s="18" t="n">
        <x:f>J252-H252</x:f>
        <x:v>0</x:v>
      </x:c>
      <x:c r="T252" s="18" t="n">
        <x:f>N252-L252</x:f>
        <x:v>0</x:v>
      </x:c>
      <x:c r="U252" s="18" t="n">
        <x:f>R252+S252+T252</x:f>
        <x:v>94.12</x:v>
      </x:c>
      <x:c r="V252" s="18" t="str">
        <x:f>IF(MOD(C252-Settings!$B$32,Settings!$B$33)&lt;Settings!$B$30,"Up","Down")</x:f>
        <x:v>Up</x:v>
      </x:c>
      <x:c r="W252" s="18" t="n">
        <x:f>IF(OR(E252&gt;Settings!$B$30,Q252&gt;Settings!$B$37),0,1)</x:f>
        <x:v>1</x:v>
      </x:c>
      <x:c r="X252" s="18" t="n">
        <x:f>IF(AND(W252=1,Q252&lt;=Settings!$B$36),1,0)</x:f>
        <x:v>1</x:v>
      </x:c>
    </x:row>
    <x:row r="253">
      <x:c r="A253" t="n">
        <x:f>Arrivals!A253</x:f>
        <x:v>3</x:v>
      </x:c>
      <x:c r="B253" t="n">
        <x:f>Arrivals!B253</x:f>
        <x:v>8</x:v>
      </x:c>
      <x:c r="C253" s="18" t="n">
        <x:f>Arrivals!F253</x:f>
        <x:v>57</x:v>
      </x:c>
      <x:c r="D253" s="18" t="n">
        <x:f>Arrivals!K253</x:f>
        <x:v>300</x:v>
      </x:c>
      <x:c r="E253" s="18" t="n">
        <x:f>D253*8/ACE_Input!S13+ACE_Input!T13</x:f>
        <x:v>24.02</x:v>
      </x:c>
      <x:c r="F253" s="18" t="n">
        <x:f>C253</x:f>
        <x:v>57</x:v>
      </x:c>
      <x:c r="G253" s="18" t="n">
        <x:f>K252</x:f>
        <x:v>170.14000000000001</x:v>
      </x:c>
      <x:c r="H253" s="18" t="n">
        <x:f>MAX(F253,G253)</x:f>
        <x:v>170.14000000000001</x:v>
      </x:c>
      <x:c r="I253" s="18" t="n">
        <x:f>MOD(H253-Settings!$B$32,Settings!$B$33)</x:f>
        <x:v>170.14000000000001</x:v>
      </x:c>
      <x:c r="J253" s="18" t="n">
        <x:f>IF(I253&lt;Settings!$B$30,IF(Settings!$B$30-I253&gt;=E253,H253,H253+(Settings!$B$30-I253)+Settings!$B$31),H253+(Settings!$B$33-I253))</x:f>
        <x:v>170.14000000000001</x:v>
      </x:c>
      <x:c r="K253" s="18" t="n">
        <x:f>J253+E253</x:f>
        <x:v>194.16000000000003</x:v>
      </x:c>
      <x:c r="L253" s="18" t="n">
        <x:f>K253</x:f>
        <x:v>194.16000000000003</x:v>
      </x:c>
      <x:c r="M253" s="18" t="n">
        <x:f>P252</x:f>
        <x:v>171.89745679429714</x:v>
      </x:c>
      <x:c r="N253" s="18" t="n">
        <x:f>MAX(L253,M253)</x:f>
        <x:v>194.16000000000003</x:v>
      </x:c>
      <x:c r="O253" s="18" t="n">
        <x:f>Arrivals!I253</x:f>
        <x:v>6.35000889573732</x:v>
      </x:c>
      <x:c r="P253" s="18" t="n">
        <x:f>N253+O253</x:f>
        <x:v>200.51000889573734</x:v>
      </x:c>
      <x:c r="Q253" s="18" t="n">
        <x:f>P253-C253</x:f>
        <x:v>143.51000889573734</x:v>
      </x:c>
      <x:c r="R253" s="18" t="n">
        <x:f>H253-F253</x:f>
        <x:v>113.14000000000001</x:v>
      </x:c>
      <x:c r="S253" s="18" t="n">
        <x:f>J253-H253</x:f>
        <x:v>0</x:v>
      </x:c>
      <x:c r="T253" s="18" t="n">
        <x:f>N253-L253</x:f>
        <x:v>0</x:v>
      </x:c>
      <x:c r="U253" s="18" t="n">
        <x:f>R253+S253+T253</x:f>
        <x:v>113.14000000000001</x:v>
      </x:c>
      <x:c r="V253" s="18" t="str">
        <x:f>IF(MOD(C253-Settings!$B$32,Settings!$B$33)&lt;Settings!$B$30,"Up","Down")</x:f>
        <x:v>Up</x:v>
      </x:c>
      <x:c r="W253" s="18" t="n">
        <x:f>IF(OR(E253&gt;Settings!$B$30,Q253&gt;Settings!$B$37),0,1)</x:f>
        <x:v>1</x:v>
      </x:c>
      <x:c r="X253" s="18" t="n">
        <x:f>IF(AND(W253=1,Q253&lt;=Settings!$B$36),1,0)</x:f>
        <x:v>0</x:v>
      </x:c>
    </x:row>
    <x:row r="254">
      <x:c r="A254" t="n">
        <x:f>Arrivals!A254</x:f>
        <x:v>3</x:v>
      </x:c>
      <x:c r="B254" t="n">
        <x:f>Arrivals!B254</x:f>
        <x:v>9</x:v>
      </x:c>
      <x:c r="C254" s="18" t="n">
        <x:f>Arrivals!F254</x:f>
        <x:v>172</x:v>
      </x:c>
      <x:c r="D254" s="18" t="n">
        <x:f>Arrivals!K254</x:f>
        <x:v>300</x:v>
      </x:c>
      <x:c r="E254" s="18" t="n">
        <x:f>D254*8/ACE_Input!S14+ACE_Input!T14</x:f>
        <x:v>24.02</x:v>
      </x:c>
      <x:c r="F254" s="18" t="n">
        <x:f>C254</x:f>
        <x:v>172</x:v>
      </x:c>
      <x:c r="G254" s="18" t="n">
        <x:f>K253</x:f>
        <x:v>194.16000000000003</x:v>
      </x:c>
      <x:c r="H254" s="18" t="n">
        <x:f>MAX(F254,G254)</x:f>
        <x:v>194.16000000000003</x:v>
      </x:c>
      <x:c r="I254" s="18" t="n">
        <x:f>MOD(H254-Settings!$B$32,Settings!$B$33)</x:f>
        <x:v>194.16000000000003</x:v>
      </x:c>
      <x:c r="J254" s="18" t="n">
        <x:f>IF(I254&lt;Settings!$B$30,IF(Settings!$B$30-I254&gt;=E254,H254,H254+(Settings!$B$30-I254)+Settings!$B$31),H254+(Settings!$B$33-I254))</x:f>
        <x:v>194.16000000000003</x:v>
      </x:c>
      <x:c r="K254" s="18" t="n">
        <x:f>J254+E254</x:f>
        <x:v>218.18000000000004</x:v>
      </x:c>
      <x:c r="L254" s="18" t="n">
        <x:f>K254</x:f>
        <x:v>218.18000000000004</x:v>
      </x:c>
      <x:c r="M254" s="18" t="n">
        <x:f>P253</x:f>
        <x:v>200.51000889573734</x:v>
      </x:c>
      <x:c r="N254" s="18" t="n">
        <x:f>MAX(L254,M254)</x:f>
        <x:v>218.18000000000004</x:v>
      </x:c>
      <x:c r="O254" s="18" t="n">
        <x:f>Arrivals!I254</x:f>
        <x:v>0.2082102862768913</x:v>
      </x:c>
      <x:c r="P254" s="18" t="n">
        <x:f>N254+O254</x:f>
        <x:v>218.38821028627692</x:v>
      </x:c>
      <x:c r="Q254" s="18" t="n">
        <x:f>P254-C254</x:f>
        <x:v>46.388210286276916</x:v>
      </x:c>
      <x:c r="R254" s="18" t="n">
        <x:f>H254-F254</x:f>
        <x:v>22.160000000000025</x:v>
      </x:c>
      <x:c r="S254" s="18" t="n">
        <x:f>J254-H254</x:f>
        <x:v>0</x:v>
      </x:c>
      <x:c r="T254" s="18" t="n">
        <x:f>N254-L254</x:f>
        <x:v>0</x:v>
      </x:c>
      <x:c r="U254" s="18" t="n">
        <x:f>R254+S254+T254</x:f>
        <x:v>22.160000000000025</x:v>
      </x:c>
      <x:c r="V254" s="18" t="str">
        <x:f>IF(MOD(C254-Settings!$B$32,Settings!$B$33)&lt;Settings!$B$30,"Up","Down")</x:f>
        <x:v>Up</x:v>
      </x:c>
      <x:c r="W254" s="18" t="n">
        <x:f>IF(OR(E254&gt;Settings!$B$30,Q254&gt;Settings!$B$37),0,1)</x:f>
        <x:v>1</x:v>
      </x:c>
      <x:c r="X254" s="18" t="n">
        <x:f>IF(AND(W254=1,Q254&lt;=Settings!$B$36),1,0)</x:f>
        <x:v>1</x:v>
      </x:c>
    </x:row>
    <x:row r="255">
      <x:c r="A255" t="n">
        <x:f>Arrivals!A255</x:f>
        <x:v>3</x:v>
      </x:c>
      <x:c r="B255" t="n">
        <x:f>Arrivals!B255</x:f>
        <x:v>10</x:v>
      </x:c>
      <x:c r="C255" s="18" t="n">
        <x:f>Arrivals!F255</x:f>
        <x:v>177</x:v>
      </x:c>
      <x:c r="D255" s="18" t="n">
        <x:f>Arrivals!K255</x:f>
        <x:v>300</x:v>
      </x:c>
      <x:c r="E255" s="18" t="n">
        <x:f>D255*8/ACE_Input!S15+ACE_Input!T15</x:f>
        <x:v>24.02</x:v>
      </x:c>
      <x:c r="F255" s="18" t="n">
        <x:f>C255</x:f>
        <x:v>177</x:v>
      </x:c>
      <x:c r="G255" s="18" t="n">
        <x:f>K254</x:f>
        <x:v>218.18000000000004</x:v>
      </x:c>
      <x:c r="H255" s="18" t="n">
        <x:f>MAX(F255,G255)</x:f>
        <x:v>218.18000000000004</x:v>
      </x:c>
      <x:c r="I255" s="18" t="n">
        <x:f>MOD(H255-Settings!$B$32,Settings!$B$33)</x:f>
        <x:v>218.18000000000004</x:v>
      </x:c>
      <x:c r="J255" s="18" t="n">
        <x:f>IF(I255&lt;Settings!$B$30,IF(Settings!$B$30-I255&gt;=E255,H255,H255+(Settings!$B$30-I255)+Settings!$B$31),H255+(Settings!$B$33-I255))</x:f>
        <x:v>218.18000000000004</x:v>
      </x:c>
      <x:c r="K255" s="18" t="n">
        <x:f>J255+E255</x:f>
        <x:v>242.20000000000005</x:v>
      </x:c>
      <x:c r="L255" s="18" t="n">
        <x:f>K255</x:f>
        <x:v>242.20000000000005</x:v>
      </x:c>
      <x:c r="M255" s="18" t="n">
        <x:f>P254</x:f>
        <x:v>218.38821028627692</x:v>
      </x:c>
      <x:c r="N255" s="18" t="n">
        <x:f>MAX(L255,M255)</x:f>
        <x:v>242.20000000000005</x:v>
      </x:c>
      <x:c r="O255" s="18" t="n">
        <x:f>Arrivals!I255</x:f>
        <x:v>2.5282969490735496</x:v>
      </x:c>
      <x:c r="P255" s="18" t="n">
        <x:f>N255+O255</x:f>
        <x:v>244.72829694907358</x:v>
      </x:c>
      <x:c r="Q255" s="18" t="n">
        <x:f>P255-C255</x:f>
        <x:v>67.72829694907358</x:v>
      </x:c>
      <x:c r="R255" s="18" t="n">
        <x:f>H255-F255</x:f>
        <x:v>41.180000000000035</x:v>
      </x:c>
      <x:c r="S255" s="18" t="n">
        <x:f>J255-H255</x:f>
        <x:v>0</x:v>
      </x:c>
      <x:c r="T255" s="18" t="n">
        <x:f>N255-L255</x:f>
        <x:v>0</x:v>
      </x:c>
      <x:c r="U255" s="18" t="n">
        <x:f>R255+S255+T255</x:f>
        <x:v>41.180000000000035</x:v>
      </x:c>
      <x:c r="V255" s="18" t="str">
        <x:f>IF(MOD(C255-Settings!$B$32,Settings!$B$33)&lt;Settings!$B$30,"Up","Down")</x:f>
        <x:v>Up</x:v>
      </x:c>
      <x:c r="W255" s="18" t="n">
        <x:f>IF(OR(E255&gt;Settings!$B$30,Q255&gt;Settings!$B$37),0,1)</x:f>
        <x:v>1</x:v>
      </x:c>
      <x:c r="X255" s="18" t="n">
        <x:f>IF(AND(W255=1,Q255&lt;=Settings!$B$36),1,0)</x:f>
        <x:v>1</x:v>
      </x:c>
    </x:row>
    <x:row r="256">
      <x:c r="A256" t="n">
        <x:f>Arrivals!A256</x:f>
        <x:v>3</x:v>
      </x:c>
      <x:c r="B256" t="n">
        <x:f>Arrivals!B256</x:f>
        <x:v>11</x:v>
      </x:c>
      <x:c r="C256" s="18" t="n">
        <x:f>Arrivals!F256</x:f>
        <x:v>182</x:v>
      </x:c>
      <x:c r="D256" s="18" t="n">
        <x:f>Arrivals!K256</x:f>
        <x:v>300</x:v>
      </x:c>
      <x:c r="E256" s="18" t="n">
        <x:f>D256*8/ACE_Input!S16+ACE_Input!T16</x:f>
        <x:v>24.02</x:v>
      </x:c>
      <x:c r="F256" s="18" t="n">
        <x:f>C256</x:f>
        <x:v>182</x:v>
      </x:c>
      <x:c r="G256" s="18" t="n">
        <x:f>K255</x:f>
        <x:v>242.20000000000005</x:v>
      </x:c>
      <x:c r="H256" s="18" t="n">
        <x:f>MAX(F256,G256)</x:f>
        <x:v>242.20000000000005</x:v>
      </x:c>
      <x:c r="I256" s="18" t="n">
        <x:f>MOD(H256-Settings!$B$32,Settings!$B$33)</x:f>
        <x:v>242.20000000000005</x:v>
      </x:c>
      <x:c r="J256" s="18" t="n">
        <x:f>IF(I256&lt;Settings!$B$30,IF(Settings!$B$30-I256&gt;=E256,H256,H256+(Settings!$B$30-I256)+Settings!$B$31),H256+(Settings!$B$33-I256))</x:f>
        <x:v>242.20000000000005</x:v>
      </x:c>
      <x:c r="K256" s="18" t="n">
        <x:f>J256+E256</x:f>
        <x:v>266.22</x:v>
      </x:c>
      <x:c r="L256" s="18" t="n">
        <x:f>K256</x:f>
        <x:v>266.22</x:v>
      </x:c>
      <x:c r="M256" s="18" t="n">
        <x:f>P255</x:f>
        <x:v>244.72829694907358</x:v>
      </x:c>
      <x:c r="N256" s="18" t="n">
        <x:f>MAX(L256,M256)</x:f>
        <x:v>266.22</x:v>
      </x:c>
      <x:c r="O256" s="18" t="n">
        <x:f>Arrivals!I256</x:f>
        <x:v>1.2996875390956424</x:v>
      </x:c>
      <x:c r="P256" s="18" t="n">
        <x:f>N256+O256</x:f>
        <x:v>267.5196875390957</x:v>
      </x:c>
      <x:c r="Q256" s="18" t="n">
        <x:f>P256-C256</x:f>
        <x:v>85.51968753909568</x:v>
      </x:c>
      <x:c r="R256" s="18" t="n">
        <x:f>H256-F256</x:f>
        <x:v>60.200000000000045</x:v>
      </x:c>
      <x:c r="S256" s="18" t="n">
        <x:f>J256-H256</x:f>
        <x:v>0</x:v>
      </x:c>
      <x:c r="T256" s="18" t="n">
        <x:f>N256-L256</x:f>
        <x:v>0</x:v>
      </x:c>
      <x:c r="U256" s="18" t="n">
        <x:f>R256+S256+T256</x:f>
        <x:v>60.200000000000045</x:v>
      </x:c>
      <x:c r="V256" s="18" t="str">
        <x:f>IF(MOD(C256-Settings!$B$32,Settings!$B$33)&lt;Settings!$B$30,"Up","Down")</x:f>
        <x:v>Up</x:v>
      </x:c>
      <x:c r="W256" s="18" t="n">
        <x:f>IF(OR(E256&gt;Settings!$B$30,Q256&gt;Settings!$B$37),0,1)</x:f>
        <x:v>1</x:v>
      </x:c>
      <x:c r="X256" s="18" t="n">
        <x:f>IF(AND(W256=1,Q256&lt;=Settings!$B$36),1,0)</x:f>
        <x:v>1</x:v>
      </x:c>
    </x:row>
    <x:row r="257">
      <x:c r="A257" t="n">
        <x:f>Arrivals!A257</x:f>
        <x:v>3</x:v>
      </x:c>
      <x:c r="B257" t="n">
        <x:f>Arrivals!B257</x:f>
        <x:v>12</x:v>
      </x:c>
      <x:c r="C257" s="18" t="n">
        <x:f>Arrivals!F257</x:f>
        <x:v>187</x:v>
      </x:c>
      <x:c r="D257" s="18" t="n">
        <x:f>Arrivals!K257</x:f>
        <x:v>300</x:v>
      </x:c>
      <x:c r="E257" s="18" t="n">
        <x:f>D257*8/ACE_Input!S17+ACE_Input!T17</x:f>
        <x:v>24.02</x:v>
      </x:c>
      <x:c r="F257" s="18" t="n">
        <x:f>C257</x:f>
        <x:v>187</x:v>
      </x:c>
      <x:c r="G257" s="18" t="n">
        <x:f>K256</x:f>
        <x:v>266.22</x:v>
      </x:c>
      <x:c r="H257" s="18" t="n">
        <x:f>MAX(F257,G257)</x:f>
        <x:v>266.22</x:v>
      </x:c>
      <x:c r="I257" s="18" t="n">
        <x:f>MOD(H257-Settings!$B$32,Settings!$B$33)</x:f>
        <x:v>266.22</x:v>
      </x:c>
      <x:c r="J257" s="18" t="n">
        <x:f>IF(I257&lt;Settings!$B$30,IF(Settings!$B$30-I257&gt;=E257,H257,H257+(Settings!$B$30-I257)+Settings!$B$31),H257+(Settings!$B$33-I257))</x:f>
        <x:v>266.22</x:v>
      </x:c>
      <x:c r="K257" s="18" t="n">
        <x:f>J257+E257</x:f>
        <x:v>290.24</x:v>
      </x:c>
      <x:c r="L257" s="18" t="n">
        <x:f>K257</x:f>
        <x:v>290.24</x:v>
      </x:c>
      <x:c r="M257" s="18" t="n">
        <x:f>P256</x:f>
        <x:v>267.5196875390957</x:v>
      </x:c>
      <x:c r="N257" s="18" t="n">
        <x:f>MAX(L257,M257)</x:f>
        <x:v>290.24</x:v>
      </x:c>
      <x:c r="O257" s="18" t="n">
        <x:f>Arrivals!I257</x:f>
        <x:v>3.0554520800999727</x:v>
      </x:c>
      <x:c r="P257" s="18" t="n">
        <x:f>N257+O257</x:f>
        <x:v>293.2954520801</x:v>
      </x:c>
      <x:c r="Q257" s="18" t="n">
        <x:f>P257-C257</x:f>
        <x:v>106.2954520801</x:v>
      </x:c>
      <x:c r="R257" s="18" t="n">
        <x:f>H257-F257</x:f>
        <x:v>79.22000000000003</x:v>
      </x:c>
      <x:c r="S257" s="18" t="n">
        <x:f>J257-H257</x:f>
        <x:v>0</x:v>
      </x:c>
      <x:c r="T257" s="18" t="n">
        <x:f>N257-L257</x:f>
        <x:v>0</x:v>
      </x:c>
      <x:c r="U257" s="18" t="n">
        <x:f>R257+S257+T257</x:f>
        <x:v>79.22000000000003</x:v>
      </x:c>
      <x:c r="V257" s="18" t="str">
        <x:f>IF(MOD(C257-Settings!$B$32,Settings!$B$33)&lt;Settings!$B$30,"Up","Down")</x:f>
        <x:v>Up</x:v>
      </x:c>
      <x:c r="W257" s="18" t="n">
        <x:f>IF(OR(E257&gt;Settings!$B$30,Q257&gt;Settings!$B$37),0,1)</x:f>
        <x:v>1</x:v>
      </x:c>
      <x:c r="X257" s="18" t="n">
        <x:f>IF(AND(W257=1,Q257&lt;=Settings!$B$36),1,0)</x:f>
        <x:v>1</x:v>
      </x:c>
    </x:row>
    <x:row r="258">
      <x:c r="A258" t="n">
        <x:f>Arrivals!A258</x:f>
        <x:v>3</x:v>
      </x:c>
      <x:c r="B258" t="n">
        <x:f>Arrivals!B258</x:f>
        <x:v>13</x:v>
      </x:c>
      <x:c r="C258" s="18" t="n">
        <x:f>Arrivals!F258</x:f>
        <x:v>192</x:v>
      </x:c>
      <x:c r="D258" s="18" t="n">
        <x:f>Arrivals!K258</x:f>
        <x:v>300</x:v>
      </x:c>
      <x:c r="E258" s="18" t="n">
        <x:f>D258*8/ACE_Input!S18+ACE_Input!T18</x:f>
        <x:v>24.02</x:v>
      </x:c>
      <x:c r="F258" s="18" t="n">
        <x:f>C258</x:f>
        <x:v>192</x:v>
      </x:c>
      <x:c r="G258" s="18" t="n">
        <x:f>K257</x:f>
        <x:v>290.24</x:v>
      </x:c>
      <x:c r="H258" s="18" t="n">
        <x:f>MAX(F258,G258)</x:f>
        <x:v>290.24</x:v>
      </x:c>
      <x:c r="I258" s="18" t="n">
        <x:f>MOD(H258-Settings!$B$32,Settings!$B$33)</x:f>
        <x:v>290.24</x:v>
      </x:c>
      <x:c r="J258" s="18" t="n">
        <x:f>IF(I258&lt;Settings!$B$30,IF(Settings!$B$30-I258&gt;=E258,H258,H258+(Settings!$B$30-I258)+Settings!$B$31),H258+(Settings!$B$33-I258))</x:f>
        <x:v>290.24</x:v>
      </x:c>
      <x:c r="K258" s="18" t="n">
        <x:f>J258+E258</x:f>
        <x:v>314.26</x:v>
      </x:c>
      <x:c r="L258" s="18" t="n">
        <x:f>K258</x:f>
        <x:v>314.26</x:v>
      </x:c>
      <x:c r="M258" s="18" t="n">
        <x:f>P257</x:f>
        <x:v>293.2954520801</x:v>
      </x:c>
      <x:c r="N258" s="18" t="n">
        <x:f>MAX(L258,M258)</x:f>
        <x:v>314.26</x:v>
      </x:c>
      <x:c r="O258" s="18" t="n">
        <x:f>Arrivals!I258</x:f>
        <x:v>1.073586253106565</x:v>
      </x:c>
      <x:c r="P258" s="18" t="n">
        <x:f>N258+O258</x:f>
        <x:v>315.33358625310655</x:v>
      </x:c>
      <x:c r="Q258" s="18" t="n">
        <x:f>P258-C258</x:f>
        <x:v>123.33358625310655</x:v>
      </x:c>
      <x:c r="R258" s="18" t="n">
        <x:f>H258-F258</x:f>
        <x:v>98.24000000000001</x:v>
      </x:c>
      <x:c r="S258" s="18" t="n">
        <x:f>J258-H258</x:f>
        <x:v>0</x:v>
      </x:c>
      <x:c r="T258" s="18" t="n">
        <x:f>N258-L258</x:f>
        <x:v>0</x:v>
      </x:c>
      <x:c r="U258" s="18" t="n">
        <x:f>R258+S258+T258</x:f>
        <x:v>98.24000000000001</x:v>
      </x:c>
      <x:c r="V258" s="18" t="str">
        <x:f>IF(MOD(C258-Settings!$B$32,Settings!$B$33)&lt;Settings!$B$30,"Up","Down")</x:f>
        <x:v>Up</x:v>
      </x:c>
      <x:c r="W258" s="18" t="n">
        <x:f>IF(OR(E258&gt;Settings!$B$30,Q258&gt;Settings!$B$37),0,1)</x:f>
        <x:v>1</x:v>
      </x:c>
      <x:c r="X258" s="18" t="n">
        <x:f>IF(AND(W258=1,Q258&lt;=Settings!$B$36),1,0)</x:f>
        <x:v>0</x:v>
      </x:c>
    </x:row>
    <x:row r="259">
      <x:c r="A259" t="n">
        <x:f>Arrivals!A259</x:f>
        <x:v>3</x:v>
      </x:c>
      <x:c r="B259" t="n">
        <x:f>Arrivals!B259</x:f>
        <x:v>14</x:v>
      </x:c>
      <x:c r="C259" s="18" t="n">
        <x:f>Arrivals!F259</x:f>
        <x:v>197</x:v>
      </x:c>
      <x:c r="D259" s="18" t="n">
        <x:f>Arrivals!K259</x:f>
        <x:v>300</x:v>
      </x:c>
      <x:c r="E259" s="18" t="n">
        <x:f>D259*8/ACE_Input!S19+ACE_Input!T19</x:f>
        <x:v>24.02</x:v>
      </x:c>
      <x:c r="F259" s="18" t="n">
        <x:f>C259</x:f>
        <x:v>197</x:v>
      </x:c>
      <x:c r="G259" s="18" t="n">
        <x:f>K258</x:f>
        <x:v>314.26</x:v>
      </x:c>
      <x:c r="H259" s="18" t="n">
        <x:f>MAX(F259,G259)</x:f>
        <x:v>314.26</x:v>
      </x:c>
      <x:c r="I259" s="18" t="n">
        <x:f>MOD(H259-Settings!$B$32,Settings!$B$33)</x:f>
        <x:v>314.26</x:v>
      </x:c>
      <x:c r="J259" s="18" t="n">
        <x:f>IF(I259&lt;Settings!$B$30,IF(Settings!$B$30-I259&gt;=E259,H259,H259+(Settings!$B$30-I259)+Settings!$B$31),H259+(Settings!$B$33-I259))</x:f>
        <x:v>314.26</x:v>
      </x:c>
      <x:c r="K259" s="18" t="n">
        <x:f>J259+E259</x:f>
        <x:v>338.28</x:v>
      </x:c>
      <x:c r="L259" s="18" t="n">
        <x:f>K259</x:f>
        <x:v>338.28</x:v>
      </x:c>
      <x:c r="M259" s="18" t="n">
        <x:f>P258</x:f>
        <x:v>315.33358625310655</x:v>
      </x:c>
      <x:c r="N259" s="18" t="n">
        <x:f>MAX(L259,M259)</x:f>
        <x:v>338.28</x:v>
      </x:c>
      <x:c r="O259" s="18" t="n">
        <x:f>Arrivals!I259</x:f>
        <x:v>1.381541110225642</x:v>
      </x:c>
      <x:c r="P259" s="18" t="n">
        <x:f>N259+O259</x:f>
        <x:v>339.66154111022564</x:v>
      </x:c>
      <x:c r="Q259" s="18" t="n">
        <x:f>P259-C259</x:f>
        <x:v>142.66154111022564</x:v>
      </x:c>
      <x:c r="R259" s="18" t="n">
        <x:f>H259-F259</x:f>
        <x:v>117.25999999999999</x:v>
      </x:c>
      <x:c r="S259" s="18" t="n">
        <x:f>J259-H259</x:f>
        <x:v>0</x:v>
      </x:c>
      <x:c r="T259" s="18" t="n">
        <x:f>N259-L259</x:f>
        <x:v>0</x:v>
      </x:c>
      <x:c r="U259" s="18" t="n">
        <x:f>R259+S259+T259</x:f>
        <x:v>117.25999999999999</x:v>
      </x:c>
      <x:c r="V259" s="18" t="str">
        <x:f>IF(MOD(C259-Settings!$B$32,Settings!$B$33)&lt;Settings!$B$30,"Up","Down")</x:f>
        <x:v>Up</x:v>
      </x:c>
      <x:c r="W259" s="18" t="n">
        <x:f>IF(OR(E259&gt;Settings!$B$30,Q259&gt;Settings!$B$37),0,1)</x:f>
        <x:v>1</x:v>
      </x:c>
      <x:c r="X259" s="18" t="n">
        <x:f>IF(AND(W259=1,Q259&lt;=Settings!$B$36),1,0)</x:f>
        <x:v>0</x:v>
      </x:c>
    </x:row>
    <x:row r="260">
      <x:c r="A260" t="n">
        <x:f>Arrivals!A260</x:f>
        <x:v>3</x:v>
      </x:c>
      <x:c r="B260" t="n">
        <x:f>Arrivals!B260</x:f>
        <x:v>15</x:v>
      </x:c>
      <x:c r="C260" s="18" t="n">
        <x:f>Arrivals!F260</x:f>
        <x:v>202</x:v>
      </x:c>
      <x:c r="D260" s="18" t="n">
        <x:f>Arrivals!K260</x:f>
        <x:v>300</x:v>
      </x:c>
      <x:c r="E260" s="18" t="n">
        <x:f>D260*8/ACE_Input!S20+ACE_Input!T20</x:f>
        <x:v>24.02</x:v>
      </x:c>
      <x:c r="F260" s="18" t="n">
        <x:f>C260</x:f>
        <x:v>202</x:v>
      </x:c>
      <x:c r="G260" s="18" t="n">
        <x:f>K259</x:f>
        <x:v>338.28</x:v>
      </x:c>
      <x:c r="H260" s="18" t="n">
        <x:f>MAX(F260,G260)</x:f>
        <x:v>338.28</x:v>
      </x:c>
      <x:c r="I260" s="18" t="n">
        <x:f>MOD(H260-Settings!$B$32,Settings!$B$33)</x:f>
        <x:v>338.28</x:v>
      </x:c>
      <x:c r="J260" s="18" t="n">
        <x:f>IF(I260&lt;Settings!$B$30,IF(Settings!$B$30-I260&gt;=E260,H260,H260+(Settings!$B$30-I260)+Settings!$B$31),H260+(Settings!$B$33-I260))</x:f>
        <x:v>338.28</x:v>
      </x:c>
      <x:c r="K260" s="18" t="n">
        <x:f>J260+E260</x:f>
        <x:v>362.29999999999995</x:v>
      </x:c>
      <x:c r="L260" s="18" t="n">
        <x:f>K260</x:f>
        <x:v>362.29999999999995</x:v>
      </x:c>
      <x:c r="M260" s="18" t="n">
        <x:f>P259</x:f>
        <x:v>339.66154111022564</x:v>
      </x:c>
      <x:c r="N260" s="18" t="n">
        <x:f>MAX(L260,M260)</x:f>
        <x:v>362.29999999999995</x:v>
      </x:c>
      <x:c r="O260" s="18" t="n">
        <x:f>Arrivals!I260</x:f>
        <x:v>2.982966233605431</x:v>
      </x:c>
      <x:c r="P260" s="18" t="n">
        <x:f>N260+O260</x:f>
        <x:v>365.2829662336054</x:v>
      </x:c>
      <x:c r="Q260" s="18" t="n">
        <x:f>P260-C260</x:f>
        <x:v>163.2829662336054</x:v>
      </x:c>
      <x:c r="R260" s="18" t="n">
        <x:f>H260-F260</x:f>
        <x:v>136.27999999999997</x:v>
      </x:c>
      <x:c r="S260" s="18" t="n">
        <x:f>J260-H260</x:f>
        <x:v>0</x:v>
      </x:c>
      <x:c r="T260" s="18" t="n">
        <x:f>N260-L260</x:f>
        <x:v>0</x:v>
      </x:c>
      <x:c r="U260" s="18" t="n">
        <x:f>R260+S260+T260</x:f>
        <x:v>136.27999999999997</x:v>
      </x:c>
      <x:c r="V260" s="18" t="str">
        <x:f>IF(MOD(C260-Settings!$B$32,Settings!$B$33)&lt;Settings!$B$30,"Up","Down")</x:f>
        <x:v>Up</x:v>
      </x:c>
      <x:c r="W260" s="18" t="n">
        <x:f>IF(OR(E260&gt;Settings!$B$30,Q260&gt;Settings!$B$37),0,1)</x:f>
        <x:v>1</x:v>
      </x:c>
      <x:c r="X260" s="18" t="n">
        <x:f>IF(AND(W260=1,Q260&lt;=Settings!$B$36),1,0)</x:f>
        <x:v>0</x:v>
      </x:c>
    </x:row>
    <x:row r="261">
      <x:c r="A261" t="n">
        <x:f>Arrivals!A261</x:f>
        <x:v>3</x:v>
      </x:c>
      <x:c r="B261" t="n">
        <x:f>Arrivals!B261</x:f>
        <x:v>16</x:v>
      </x:c>
      <x:c r="C261" s="18" t="n">
        <x:f>Arrivals!F261</x:f>
        <x:v>207</x:v>
      </x:c>
      <x:c r="D261" s="18" t="n">
        <x:f>Arrivals!K261</x:f>
        <x:v>300</x:v>
      </x:c>
      <x:c r="E261" s="18" t="n">
        <x:f>D261*8/ACE_Input!S21+ACE_Input!T21</x:f>
        <x:v>24.02</x:v>
      </x:c>
      <x:c r="F261" s="18" t="n">
        <x:f>C261</x:f>
        <x:v>207</x:v>
      </x:c>
      <x:c r="G261" s="18" t="n">
        <x:f>K260</x:f>
        <x:v>362.29999999999995</x:v>
      </x:c>
      <x:c r="H261" s="18" t="n">
        <x:f>MAX(F261,G261)</x:f>
        <x:v>362.29999999999995</x:v>
      </x:c>
      <x:c r="I261" s="18" t="n">
        <x:f>MOD(H261-Settings!$B$32,Settings!$B$33)</x:f>
        <x:v>362.29999999999995</x:v>
      </x:c>
      <x:c r="J261" s="18" t="n">
        <x:f>IF(I261&lt;Settings!$B$30,IF(Settings!$B$30-I261&gt;=E261,H261,H261+(Settings!$B$30-I261)+Settings!$B$31),H261+(Settings!$B$33-I261))</x:f>
        <x:v>362.29999999999995</x:v>
      </x:c>
      <x:c r="K261" s="18" t="n">
        <x:f>J261+E261</x:f>
        <x:v>386.31999999999994</x:v>
      </x:c>
      <x:c r="L261" s="18" t="n">
        <x:f>K261</x:f>
        <x:v>386.31999999999994</x:v>
      </x:c>
      <x:c r="M261" s="18" t="n">
        <x:f>P260</x:f>
        <x:v>365.2829662336054</x:v>
      </x:c>
      <x:c r="N261" s="18" t="n">
        <x:f>MAX(L261,M261)</x:f>
        <x:v>386.31999999999994</x:v>
      </x:c>
      <x:c r="O261" s="18" t="n">
        <x:f>Arrivals!I261</x:f>
        <x:v>0.22720356577320372</x:v>
      </x:c>
      <x:c r="P261" s="18" t="n">
        <x:f>N261+O261</x:f>
        <x:v>386.54720356577315</x:v>
      </x:c>
      <x:c r="Q261" s="18" t="n">
        <x:f>P261-C261</x:f>
        <x:v>179.54720356577315</x:v>
      </x:c>
      <x:c r="R261" s="18" t="n">
        <x:f>H261-F261</x:f>
        <x:v>155.29999999999995</x:v>
      </x:c>
      <x:c r="S261" s="18" t="n">
        <x:f>J261-H261</x:f>
        <x:v>0</x:v>
      </x:c>
      <x:c r="T261" s="18" t="n">
        <x:f>N261-L261</x:f>
        <x:v>0</x:v>
      </x:c>
      <x:c r="U261" s="18" t="n">
        <x:f>R261+S261+T261</x:f>
        <x:v>155.29999999999995</x:v>
      </x:c>
      <x:c r="V261" s="18" t="str">
        <x:f>IF(MOD(C261-Settings!$B$32,Settings!$B$33)&lt;Settings!$B$30,"Up","Down")</x:f>
        <x:v>Up</x:v>
      </x:c>
      <x:c r="W261" s="18" t="n">
        <x:f>IF(OR(E261&gt;Settings!$B$30,Q261&gt;Settings!$B$37),0,1)</x:f>
        <x:v>1</x:v>
      </x:c>
      <x:c r="X261" s="18" t="n">
        <x:f>IF(AND(W261=1,Q261&lt;=Settings!$B$36),1,0)</x:f>
        <x:v>0</x:v>
      </x:c>
    </x:row>
    <x:row r="262">
      <x:c r="A262" t="n">
        <x:f>Arrivals!A262</x:f>
        <x:v>3</x:v>
      </x:c>
      <x:c r="B262" t="n">
        <x:f>Arrivals!B262</x:f>
        <x:v>17</x:v>
      </x:c>
      <x:c r="C262" s="18" t="n">
        <x:f>Arrivals!F262</x:f>
        <x:v>212</x:v>
      </x:c>
      <x:c r="D262" s="18" t="n">
        <x:f>Arrivals!K262</x:f>
        <x:v>300</x:v>
      </x:c>
      <x:c r="E262" s="18" t="n">
        <x:f>D262*8/ACE_Input!S22+ACE_Input!T22</x:f>
        <x:v>24.02</x:v>
      </x:c>
      <x:c r="F262" s="18" t="n">
        <x:f>C262</x:f>
        <x:v>212</x:v>
      </x:c>
      <x:c r="G262" s="18" t="n">
        <x:f>K261</x:f>
        <x:v>386.31999999999994</x:v>
      </x:c>
      <x:c r="H262" s="18" t="n">
        <x:f>MAX(F262,G262)</x:f>
        <x:v>386.31999999999994</x:v>
      </x:c>
      <x:c r="I262" s="18" t="n">
        <x:f>MOD(H262-Settings!$B$32,Settings!$B$33)</x:f>
        <x:v>386.31999999999994</x:v>
      </x:c>
      <x:c r="J262" s="18" t="n">
        <x:f>IF(I262&lt;Settings!$B$30,IF(Settings!$B$30-I262&gt;=E262,H262,H262+(Settings!$B$30-I262)+Settings!$B$31),H262+(Settings!$B$33-I262))</x:f>
        <x:v>386.31999999999994</x:v>
      </x:c>
      <x:c r="K262" s="18" t="n">
        <x:f>J262+E262</x:f>
        <x:v>410.3399999999999</x:v>
      </x:c>
      <x:c r="L262" s="18" t="n">
        <x:f>K262</x:f>
        <x:v>410.3399999999999</x:v>
      </x:c>
      <x:c r="M262" s="18" t="n">
        <x:f>P261</x:f>
        <x:v>386.54720356577315</x:v>
      </x:c>
      <x:c r="N262" s="18" t="n">
        <x:f>MAX(L262,M262)</x:f>
        <x:v>410.3399999999999</x:v>
      </x:c>
      <x:c r="O262" s="18" t="n">
        <x:f>Arrivals!I262</x:f>
        <x:v>0.18901767138492964</x:v>
      </x:c>
      <x:c r="P262" s="18" t="n">
        <x:f>N262+O262</x:f>
        <x:v>410.52901767138485</x:v>
      </x:c>
      <x:c r="Q262" s="18" t="n">
        <x:f>P262-C262</x:f>
        <x:v>198.52901767138485</x:v>
      </x:c>
      <x:c r="R262" s="18" t="n">
        <x:f>H262-F262</x:f>
        <x:v>174.31999999999994</x:v>
      </x:c>
      <x:c r="S262" s="18" t="n">
        <x:f>J262-H262</x:f>
        <x:v>0</x:v>
      </x:c>
      <x:c r="T262" s="18" t="n">
        <x:f>N262-L262</x:f>
        <x:v>0</x:v>
      </x:c>
      <x:c r="U262" s="18" t="n">
        <x:f>R262+S262+T262</x:f>
        <x:v>174.31999999999994</x:v>
      </x:c>
      <x:c r="V262" s="18" t="str">
        <x:f>IF(MOD(C262-Settings!$B$32,Settings!$B$33)&lt;Settings!$B$30,"Up","Down")</x:f>
        <x:v>Up</x:v>
      </x:c>
      <x:c r="W262" s="18" t="n">
        <x:f>IF(OR(E262&gt;Settings!$B$30,Q262&gt;Settings!$B$37),0,1)</x:f>
        <x:v>1</x:v>
      </x:c>
      <x:c r="X262" s="18" t="n">
        <x:f>IF(AND(W262=1,Q262&lt;=Settings!$B$36),1,0)</x:f>
        <x:v>0</x:v>
      </x:c>
    </x:row>
    <x:row r="263">
      <x:c r="A263" t="n">
        <x:f>Arrivals!A263</x:f>
        <x:v>3</x:v>
      </x:c>
      <x:c r="B263" t="n">
        <x:f>Arrivals!B263</x:f>
        <x:v>18</x:v>
      </x:c>
      <x:c r="C263" s="18" t="n">
        <x:f>Arrivals!F263</x:f>
        <x:v>217</x:v>
      </x:c>
      <x:c r="D263" s="18" t="n">
        <x:f>Arrivals!K263</x:f>
        <x:v>300</x:v>
      </x:c>
      <x:c r="E263" s="18" t="n">
        <x:f>D263*8/ACE_Input!S23+ACE_Input!T23</x:f>
        <x:v>24.02</x:v>
      </x:c>
      <x:c r="F263" s="18" t="n">
        <x:f>C263</x:f>
        <x:v>217</x:v>
      </x:c>
      <x:c r="G263" s="18" t="n">
        <x:f>K262</x:f>
        <x:v>410.3399999999999</x:v>
      </x:c>
      <x:c r="H263" s="18" t="n">
        <x:f>MAX(F263,G263)</x:f>
        <x:v>410.3399999999999</x:v>
      </x:c>
      <x:c r="I263" s="18" t="n">
        <x:f>MOD(H263-Settings!$B$32,Settings!$B$33)</x:f>
        <x:v>410.3399999999999</x:v>
      </x:c>
      <x:c r="J263" s="18" t="n">
        <x:f>IF(I263&lt;Settings!$B$30,IF(Settings!$B$30-I263&gt;=E263,H263,H263+(Settings!$B$30-I263)+Settings!$B$31),H263+(Settings!$B$33-I263))</x:f>
        <x:v>410.3399999999999</x:v>
      </x:c>
      <x:c r="K263" s="18" t="n">
        <x:f>J263+E263</x:f>
        <x:v>434.3599999999999</x:v>
      </x:c>
      <x:c r="L263" s="18" t="n">
        <x:f>K263</x:f>
        <x:v>434.3599999999999</x:v>
      </x:c>
      <x:c r="M263" s="18" t="n">
        <x:f>P262</x:f>
        <x:v>410.52901767138485</x:v>
      </x:c>
      <x:c r="N263" s="18" t="n">
        <x:f>MAX(L263,M263)</x:f>
        <x:v>434.3599999999999</x:v>
      </x:c>
      <x:c r="O263" s="18" t="n">
        <x:f>Arrivals!I263</x:f>
        <x:v>5.271078046101686</x:v>
      </x:c>
      <x:c r="P263" s="18" t="n">
        <x:f>N263+O263</x:f>
        <x:v>439.6310780461016</x:v>
      </x:c>
      <x:c r="Q263" s="18" t="n">
        <x:f>P263-C263</x:f>
        <x:v>222.6310780461016</x:v>
      </x:c>
      <x:c r="R263" s="18" t="n">
        <x:f>H263-F263</x:f>
        <x:v>193.33999999999992</x:v>
      </x:c>
      <x:c r="S263" s="18" t="n">
        <x:f>J263-H263</x:f>
        <x:v>0</x:v>
      </x:c>
      <x:c r="T263" s="18" t="n">
        <x:f>N263-L263</x:f>
        <x:v>0</x:v>
      </x:c>
      <x:c r="U263" s="18" t="n">
        <x:f>R263+S263+T263</x:f>
        <x:v>193.33999999999992</x:v>
      </x:c>
      <x:c r="V263" s="18" t="str">
        <x:f>IF(MOD(C263-Settings!$B$32,Settings!$B$33)&lt;Settings!$B$30,"Up","Down")</x:f>
        <x:v>Up</x:v>
      </x:c>
      <x:c r="W263" s="18" t="n">
        <x:f>IF(OR(E263&gt;Settings!$B$30,Q263&gt;Settings!$B$37),0,1)</x:f>
        <x:v>1</x:v>
      </x:c>
      <x:c r="X263" s="18" t="n">
        <x:f>IF(AND(W263=1,Q263&lt;=Settings!$B$36),1,0)</x:f>
        <x:v>0</x:v>
      </x:c>
    </x:row>
    <x:row r="264">
      <x:c r="A264" t="n">
        <x:f>Arrivals!A264</x:f>
        <x:v>3</x:v>
      </x:c>
      <x:c r="B264" t="n">
        <x:f>Arrivals!B264</x:f>
        <x:v>19</x:v>
      </x:c>
      <x:c r="C264" s="18" t="n">
        <x:f>Arrivals!F264</x:f>
        <x:v>222</x:v>
      </x:c>
      <x:c r="D264" s="18" t="n">
        <x:f>Arrivals!K264</x:f>
        <x:v>300</x:v>
      </x:c>
      <x:c r="E264" s="18" t="n">
        <x:f>D264*8/ACE_Input!S24+ACE_Input!T24</x:f>
        <x:v>24.02</x:v>
      </x:c>
      <x:c r="F264" s="18" t="n">
        <x:f>C264</x:f>
        <x:v>222</x:v>
      </x:c>
      <x:c r="G264" s="18" t="n">
        <x:f>K263</x:f>
        <x:v>434.3599999999999</x:v>
      </x:c>
      <x:c r="H264" s="18" t="n">
        <x:f>MAX(F264,G264)</x:f>
        <x:v>434.3599999999999</x:v>
      </x:c>
      <x:c r="I264" s="18" t="n">
        <x:f>MOD(H264-Settings!$B$32,Settings!$B$33)</x:f>
        <x:v>434.3599999999999</x:v>
      </x:c>
      <x:c r="J264" s="18" t="n">
        <x:f>IF(I264&lt;Settings!$B$30,IF(Settings!$B$30-I264&gt;=E264,H264,H264+(Settings!$B$30-I264)+Settings!$B$31),H264+(Settings!$B$33-I264))</x:f>
        <x:v>434.3599999999999</x:v>
      </x:c>
      <x:c r="K264" s="18" t="n">
        <x:f>J264+E264</x:f>
        <x:v>458.3799999999999</x:v>
      </x:c>
      <x:c r="L264" s="18" t="n">
        <x:f>K264</x:f>
        <x:v>458.3799999999999</x:v>
      </x:c>
      <x:c r="M264" s="18" t="n">
        <x:f>P263</x:f>
        <x:v>439.6310780461016</x:v>
      </x:c>
      <x:c r="N264" s="18" t="n">
        <x:f>MAX(L264,M264)</x:f>
        <x:v>458.3799999999999</x:v>
      </x:c>
      <x:c r="O264" s="18" t="n">
        <x:f>Arrivals!I264</x:f>
        <x:v>1.0531707903941963</x:v>
      </x:c>
      <x:c r="P264" s="18" t="n">
        <x:f>N264+O264</x:f>
        <x:v>459.43317079039406</x:v>
      </x:c>
      <x:c r="Q264" s="18" t="n">
        <x:f>P264-C264</x:f>
        <x:v>237.43317079039406</x:v>
      </x:c>
      <x:c r="R264" s="18" t="n">
        <x:f>H264-F264</x:f>
        <x:v>212.3599999999999</x:v>
      </x:c>
      <x:c r="S264" s="18" t="n">
        <x:f>J264-H264</x:f>
        <x:v>0</x:v>
      </x:c>
      <x:c r="T264" s="18" t="n">
        <x:f>N264-L264</x:f>
        <x:v>0</x:v>
      </x:c>
      <x:c r="U264" s="18" t="n">
        <x:f>R264+S264+T264</x:f>
        <x:v>212.3599999999999</x:v>
      </x:c>
      <x:c r="V264" s="18" t="str">
        <x:f>IF(MOD(C264-Settings!$B$32,Settings!$B$33)&lt;Settings!$B$30,"Up","Down")</x:f>
        <x:v>Up</x:v>
      </x:c>
      <x:c r="W264" s="18" t="n">
        <x:f>IF(OR(E264&gt;Settings!$B$30,Q264&gt;Settings!$B$37),0,1)</x:f>
        <x:v>1</x:v>
      </x:c>
      <x:c r="X264" s="18" t="n">
        <x:f>IF(AND(W264=1,Q264&lt;=Settings!$B$36),1,0)</x:f>
        <x:v>0</x:v>
      </x:c>
    </x:row>
    <x:row r="265">
      <x:c r="A265" t="n">
        <x:f>Arrivals!A265</x:f>
        <x:v>3</x:v>
      </x:c>
      <x:c r="B265" t="n">
        <x:f>Arrivals!B265</x:f>
        <x:v>20</x:v>
      </x:c>
      <x:c r="C265" s="18" t="n">
        <x:f>Arrivals!F265</x:f>
        <x:v>227</x:v>
      </x:c>
      <x:c r="D265" s="18" t="n">
        <x:f>Arrivals!K265</x:f>
        <x:v>300</x:v>
      </x:c>
      <x:c r="E265" s="18" t="n">
        <x:f>D265*8/ACE_Input!S25+ACE_Input!T25</x:f>
        <x:v>24.02</x:v>
      </x:c>
      <x:c r="F265" s="18" t="n">
        <x:f>C265</x:f>
        <x:v>227</x:v>
      </x:c>
      <x:c r="G265" s="18" t="n">
        <x:f>K264</x:f>
        <x:v>458.3799999999999</x:v>
      </x:c>
      <x:c r="H265" s="18" t="n">
        <x:f>MAX(F265,G265)</x:f>
        <x:v>458.3799999999999</x:v>
      </x:c>
      <x:c r="I265" s="18" t="n">
        <x:f>MOD(H265-Settings!$B$32,Settings!$B$33)</x:f>
        <x:v>458.3799999999999</x:v>
      </x:c>
      <x:c r="J265" s="18" t="n">
        <x:f>IF(I265&lt;Settings!$B$30,IF(Settings!$B$30-I265&gt;=E265,H265,H265+(Settings!$B$30-I265)+Settings!$B$31),H265+(Settings!$B$33-I265))</x:f>
        <x:v>458.3799999999999</x:v>
      </x:c>
      <x:c r="K265" s="18" t="n">
        <x:f>J265+E265</x:f>
        <x:v>482.39999999999986</x:v>
      </x:c>
      <x:c r="L265" s="18" t="n">
        <x:f>K265</x:f>
        <x:v>482.39999999999986</x:v>
      </x:c>
      <x:c r="M265" s="18" t="n">
        <x:f>P264</x:f>
        <x:v>459.43317079039406</x:v>
      </x:c>
      <x:c r="N265" s="18" t="n">
        <x:f>MAX(L265,M265)</x:f>
        <x:v>482.39999999999986</x:v>
      </x:c>
      <x:c r="O265" s="18" t="n">
        <x:f>Arrivals!I265</x:f>
        <x:v>3.072372648681691</x:v>
      </x:c>
      <x:c r="P265" s="18" t="n">
        <x:f>N265+O265</x:f>
        <x:v>485.4723726486815</x:v>
      </x:c>
      <x:c r="Q265" s="18" t="n">
        <x:f>P265-C265</x:f>
        <x:v>258.4723726486815</x:v>
      </x:c>
      <x:c r="R265" s="18" t="n">
        <x:f>H265-F265</x:f>
        <x:v>231.37999999999988</x:v>
      </x:c>
      <x:c r="S265" s="18" t="n">
        <x:f>J265-H265</x:f>
        <x:v>0</x:v>
      </x:c>
      <x:c r="T265" s="18" t="n">
        <x:f>N265-L265</x:f>
        <x:v>0</x:v>
      </x:c>
      <x:c r="U265" s="18" t="n">
        <x:f>R265+S265+T265</x:f>
        <x:v>231.37999999999988</x:v>
      </x:c>
      <x:c r="V265" s="18" t="str">
        <x:f>IF(MOD(C265-Settings!$B$32,Settings!$B$33)&lt;Settings!$B$30,"Up","Down")</x:f>
        <x:v>Up</x:v>
      </x:c>
      <x:c r="W265" s="18" t="n">
        <x:f>IF(OR(E265&gt;Settings!$B$30,Q265&gt;Settings!$B$37),0,1)</x:f>
        <x:v>1</x:v>
      </x:c>
      <x:c r="X265" s="18" t="n">
        <x:f>IF(AND(W265=1,Q265&lt;=Settings!$B$36),1,0)</x:f>
        <x:v>0</x:v>
      </x:c>
    </x:row>
    <x:row r="266">
      <x:c r="A266" t="n">
        <x:f>Arrivals!A266</x:f>
        <x:v>3</x:v>
      </x:c>
      <x:c r="B266" t="n">
        <x:f>Arrivals!B266</x:f>
        <x:v>21</x:v>
      </x:c>
      <x:c r="C266" s="18" t="n">
        <x:f>Arrivals!F266</x:f>
        <x:v>232</x:v>
      </x:c>
      <x:c r="D266" s="18" t="n">
        <x:f>Arrivals!K266</x:f>
        <x:v>300</x:v>
      </x:c>
      <x:c r="E266" s="18" t="n">
        <x:f>D266*8/ACE_Input!S26+ACE_Input!T26</x:f>
        <x:v>24.02</x:v>
      </x:c>
      <x:c r="F266" s="18" t="n">
        <x:f>C266</x:f>
        <x:v>232</x:v>
      </x:c>
      <x:c r="G266" s="18" t="n">
        <x:f>K265</x:f>
        <x:v>482.39999999999986</x:v>
      </x:c>
      <x:c r="H266" s="18" t="n">
        <x:f>MAX(F266,G266)</x:f>
        <x:v>482.39999999999986</x:v>
      </x:c>
      <x:c r="I266" s="18" t="n">
        <x:f>MOD(H266-Settings!$B$32,Settings!$B$33)</x:f>
        <x:v>482.39999999999986</x:v>
      </x:c>
      <x:c r="J266" s="18" t="n">
        <x:f>IF(I266&lt;Settings!$B$30,IF(Settings!$B$30-I266&gt;=E266,H266,H266+(Settings!$B$30-I266)+Settings!$B$31),H266+(Settings!$B$33-I266))</x:f>
        <x:v>482.39999999999986</x:v>
      </x:c>
      <x:c r="K266" s="18" t="n">
        <x:f>J266+E266</x:f>
        <x:v>506.41999999999985</x:v>
      </x:c>
      <x:c r="L266" s="18" t="n">
        <x:f>K266</x:f>
        <x:v>506.41999999999985</x:v>
      </x:c>
      <x:c r="M266" s="18" t="n">
        <x:f>P265</x:f>
        <x:v>485.4723726486815</x:v>
      </x:c>
      <x:c r="N266" s="18" t="n">
        <x:f>MAX(L266,M266)</x:f>
        <x:v>506.41999999999985</x:v>
      </x:c>
      <x:c r="O266" s="18" t="n">
        <x:f>Arrivals!I266</x:f>
        <x:v>1.3500564994785076</x:v>
      </x:c>
      <x:c r="P266" s="18" t="n">
        <x:f>N266+O266</x:f>
        <x:v>507.77005649947836</x:v>
      </x:c>
      <x:c r="Q266" s="18" t="n">
        <x:f>P266-C266</x:f>
        <x:v>275.77005649947836</x:v>
      </x:c>
      <x:c r="R266" s="18" t="n">
        <x:f>H266-F266</x:f>
        <x:v>250.39999999999986</x:v>
      </x:c>
      <x:c r="S266" s="18" t="n">
        <x:f>J266-H266</x:f>
        <x:v>0</x:v>
      </x:c>
      <x:c r="T266" s="18" t="n">
        <x:f>N266-L266</x:f>
        <x:v>0</x:v>
      </x:c>
      <x:c r="U266" s="18" t="n">
        <x:f>R266+S266+T266</x:f>
        <x:v>250.39999999999986</x:v>
      </x:c>
      <x:c r="V266" s="18" t="str">
        <x:f>IF(MOD(C266-Settings!$B$32,Settings!$B$33)&lt;Settings!$B$30,"Up","Down")</x:f>
        <x:v>Up</x:v>
      </x:c>
      <x:c r="W266" s="18" t="n">
        <x:f>IF(OR(E266&gt;Settings!$B$30,Q266&gt;Settings!$B$37),0,1)</x:f>
        <x:v>1</x:v>
      </x:c>
      <x:c r="X266" s="18" t="n">
        <x:f>IF(AND(W266=1,Q266&lt;=Settings!$B$36),1,0)</x:f>
        <x:v>0</x:v>
      </x:c>
    </x:row>
    <x:row r="267">
      <x:c r="A267" t="n">
        <x:f>Arrivals!A267</x:f>
        <x:v>3</x:v>
      </x:c>
      <x:c r="B267" t="n">
        <x:f>Arrivals!B267</x:f>
        <x:v>22</x:v>
      </x:c>
      <x:c r="C267" s="18" t="n">
        <x:f>Arrivals!F267</x:f>
        <x:v>237</x:v>
      </x:c>
      <x:c r="D267" s="18" t="n">
        <x:f>Arrivals!K267</x:f>
        <x:v>300</x:v>
      </x:c>
      <x:c r="E267" s="18" t="n">
        <x:f>D267*8/ACE_Input!S27+ACE_Input!T27</x:f>
        <x:v>24.02</x:v>
      </x:c>
      <x:c r="F267" s="18" t="n">
        <x:f>C267</x:f>
        <x:v>237</x:v>
      </x:c>
      <x:c r="G267" s="18" t="n">
        <x:f>K266</x:f>
        <x:v>506.41999999999985</x:v>
      </x:c>
      <x:c r="H267" s="18" t="n">
        <x:f>MAX(F267,G267)</x:f>
        <x:v>506.41999999999985</x:v>
      </x:c>
      <x:c r="I267" s="18" t="n">
        <x:f>MOD(H267-Settings!$B$32,Settings!$B$33)</x:f>
        <x:v>506.41999999999985</x:v>
      </x:c>
      <x:c r="J267" s="18" t="n">
        <x:f>IF(I267&lt;Settings!$B$30,IF(Settings!$B$30-I267&gt;=E267,H267,H267+(Settings!$B$30-I267)+Settings!$B$31),H267+(Settings!$B$33-I267))</x:f>
        <x:v>506.41999999999985</x:v>
      </x:c>
      <x:c r="K267" s="18" t="n">
        <x:f>J267+E267</x:f>
        <x:v>530.4399999999998</x:v>
      </x:c>
      <x:c r="L267" s="18" t="n">
        <x:f>K267</x:f>
        <x:v>530.4399999999998</x:v>
      </x:c>
      <x:c r="M267" s="18" t="n">
        <x:f>P266</x:f>
        <x:v>507.77005649947836</x:v>
      </x:c>
      <x:c r="N267" s="18" t="n">
        <x:f>MAX(L267,M267)</x:f>
        <x:v>530.4399999999998</x:v>
      </x:c>
      <x:c r="O267" s="18" t="n">
        <x:f>Arrivals!I267</x:f>
        <x:v>2.7834417043905058</x:v>
      </x:c>
      <x:c r="P267" s="18" t="n">
        <x:f>N267+O267</x:f>
        <x:v>533.2234417043903</x:v>
      </x:c>
      <x:c r="Q267" s="18" t="n">
        <x:f>P267-C267</x:f>
        <x:v>296.2234417043903</x:v>
      </x:c>
      <x:c r="R267" s="18" t="n">
        <x:f>H267-F267</x:f>
        <x:v>269.41999999999985</x:v>
      </x:c>
      <x:c r="S267" s="18" t="n">
        <x:f>J267-H267</x:f>
        <x:v>0</x:v>
      </x:c>
      <x:c r="T267" s="18" t="n">
        <x:f>N267-L267</x:f>
        <x:v>0</x:v>
      </x:c>
      <x:c r="U267" s="18" t="n">
        <x:f>R267+S267+T267</x:f>
        <x:v>269.41999999999985</x:v>
      </x:c>
      <x:c r="V267" s="18" t="str">
        <x:f>IF(MOD(C267-Settings!$B$32,Settings!$B$33)&lt;Settings!$B$30,"Up","Down")</x:f>
        <x:v>Up</x:v>
      </x:c>
      <x:c r="W267" s="18" t="n">
        <x:f>IF(OR(E267&gt;Settings!$B$30,Q267&gt;Settings!$B$37),0,1)</x:f>
        <x:v>1</x:v>
      </x:c>
      <x:c r="X267" s="18" t="n">
        <x:f>IF(AND(W267=1,Q267&lt;=Settings!$B$36),1,0)</x:f>
        <x:v>0</x:v>
      </x:c>
    </x:row>
    <x:row r="268">
      <x:c r="A268" t="n">
        <x:f>Arrivals!A268</x:f>
        <x:v>3</x:v>
      </x:c>
      <x:c r="B268" t="n">
        <x:f>Arrivals!B268</x:f>
        <x:v>23</x:v>
      </x:c>
      <x:c r="C268" s="18" t="n">
        <x:f>Arrivals!F268</x:f>
        <x:v>242</x:v>
      </x:c>
      <x:c r="D268" s="18" t="n">
        <x:f>Arrivals!K268</x:f>
        <x:v>300</x:v>
      </x:c>
      <x:c r="E268" s="18" t="n">
        <x:f>D268*8/ACE_Input!S28+ACE_Input!T28</x:f>
        <x:v>24.02</x:v>
      </x:c>
      <x:c r="F268" s="18" t="n">
        <x:f>C268</x:f>
        <x:v>242</x:v>
      </x:c>
      <x:c r="G268" s="18" t="n">
        <x:f>K267</x:f>
        <x:v>530.4399999999998</x:v>
      </x:c>
      <x:c r="H268" s="18" t="n">
        <x:f>MAX(F268,G268)</x:f>
        <x:v>530.4399999999998</x:v>
      </x:c>
      <x:c r="I268" s="18" t="n">
        <x:f>MOD(H268-Settings!$B$32,Settings!$B$33)</x:f>
        <x:v>530.4399999999998</x:v>
      </x:c>
      <x:c r="J268" s="18" t="n">
        <x:f>IF(I268&lt;Settings!$B$30,IF(Settings!$B$30-I268&gt;=E268,H268,H268+(Settings!$B$30-I268)+Settings!$B$31),H268+(Settings!$B$33-I268))</x:f>
        <x:v>530.4399999999998</x:v>
      </x:c>
      <x:c r="K268" s="18" t="n">
        <x:f>J268+E268</x:f>
        <x:v>554.4599999999998</x:v>
      </x:c>
      <x:c r="L268" s="18" t="n">
        <x:f>K268</x:f>
        <x:v>554.4599999999998</x:v>
      </x:c>
      <x:c r="M268" s="18" t="n">
        <x:f>P267</x:f>
        <x:v>533.2234417043903</x:v>
      </x:c>
      <x:c r="N268" s="18" t="n">
        <x:f>MAX(L268,M268)</x:f>
        <x:v>554.4599999999998</x:v>
      </x:c>
      <x:c r="O268" s="18" t="n">
        <x:f>Arrivals!I268</x:f>
        <x:v>1.2580474622797038</x:v>
      </x:c>
      <x:c r="P268" s="18" t="n">
        <x:f>N268+O268</x:f>
        <x:v>555.7180474622795</x:v>
      </x:c>
      <x:c r="Q268" s="18" t="n">
        <x:f>P268-C268</x:f>
        <x:v>313.7180474622795</x:v>
      </x:c>
      <x:c r="R268" s="18" t="n">
        <x:f>H268-F268</x:f>
        <x:v>288.4399999999998</x:v>
      </x:c>
      <x:c r="S268" s="18" t="n">
        <x:f>J268-H268</x:f>
        <x:v>0</x:v>
      </x:c>
      <x:c r="T268" s="18" t="n">
        <x:f>N268-L268</x:f>
        <x:v>0</x:v>
      </x:c>
      <x:c r="U268" s="18" t="n">
        <x:f>R268+S268+T268</x:f>
        <x:v>288.4399999999998</x:v>
      </x:c>
      <x:c r="V268" s="18" t="str">
        <x:f>IF(MOD(C268-Settings!$B$32,Settings!$B$33)&lt;Settings!$B$30,"Up","Down")</x:f>
        <x:v>Up</x:v>
      </x:c>
      <x:c r="W268" s="18" t="n">
        <x:f>IF(OR(E268&gt;Settings!$B$30,Q268&gt;Settings!$B$37),0,1)</x:f>
        <x:v>1</x:v>
      </x:c>
      <x:c r="X268" s="18" t="n">
        <x:f>IF(AND(W268=1,Q268&lt;=Settings!$B$36),1,0)</x:f>
        <x:v>0</x:v>
      </x:c>
    </x:row>
    <x:row r="269">
      <x:c r="A269" t="n">
        <x:f>Arrivals!A269</x:f>
        <x:v>3</x:v>
      </x:c>
      <x:c r="B269" t="n">
        <x:f>Arrivals!B269</x:f>
        <x:v>24</x:v>
      </x:c>
      <x:c r="C269" s="18" t="n">
        <x:f>Arrivals!F269</x:f>
        <x:v>247</x:v>
      </x:c>
      <x:c r="D269" s="18" t="n">
        <x:f>Arrivals!K269</x:f>
        <x:v>300</x:v>
      </x:c>
      <x:c r="E269" s="18" t="n">
        <x:f>D269*8/ACE_Input!S29+ACE_Input!T29</x:f>
        <x:v>24.02</x:v>
      </x:c>
      <x:c r="F269" s="18" t="n">
        <x:f>C269</x:f>
        <x:v>247</x:v>
      </x:c>
      <x:c r="G269" s="18" t="n">
        <x:f>K268</x:f>
        <x:v>554.4599999999998</x:v>
      </x:c>
      <x:c r="H269" s="18" t="n">
        <x:f>MAX(F269,G269)</x:f>
        <x:v>554.4599999999998</x:v>
      </x:c>
      <x:c r="I269" s="18" t="n">
        <x:f>MOD(H269-Settings!$B$32,Settings!$B$33)</x:f>
        <x:v>554.4599999999998</x:v>
      </x:c>
      <x:c r="J269" s="18" t="n">
        <x:f>IF(I269&lt;Settings!$B$30,IF(Settings!$B$30-I269&gt;=E269,H269,H269+(Settings!$B$30-I269)+Settings!$B$31),H269+(Settings!$B$33-I269))</x:f>
        <x:v>554.4599999999998</x:v>
      </x:c>
      <x:c r="K269" s="18" t="n">
        <x:f>J269+E269</x:f>
        <x:v>578.4799999999998</x:v>
      </x:c>
      <x:c r="L269" s="18" t="n">
        <x:f>K269</x:f>
        <x:v>578.4799999999998</x:v>
      </x:c>
      <x:c r="M269" s="18" t="n">
        <x:f>P268</x:f>
        <x:v>555.7180474622795</x:v>
      </x:c>
      <x:c r="N269" s="18" t="n">
        <x:f>MAX(L269,M269)</x:f>
        <x:v>578.4799999999998</x:v>
      </x:c>
      <x:c r="O269" s="18" t="n">
        <x:f>Arrivals!I269</x:f>
        <x:v>2.389062884963719</x:v>
      </x:c>
      <x:c r="P269" s="18" t="n">
        <x:f>N269+O269</x:f>
        <x:v>580.8690628849635</x:v>
      </x:c>
      <x:c r="Q269" s="18" t="n">
        <x:f>P269-C269</x:f>
        <x:v>333.86906288496345</x:v>
      </x:c>
      <x:c r="R269" s="18" t="n">
        <x:f>H269-F269</x:f>
        <x:v>307.4599999999998</x:v>
      </x:c>
      <x:c r="S269" s="18" t="n">
        <x:f>J269-H269</x:f>
        <x:v>0</x:v>
      </x:c>
      <x:c r="T269" s="18" t="n">
        <x:f>N269-L269</x:f>
        <x:v>0</x:v>
      </x:c>
      <x:c r="U269" s="18" t="n">
        <x:f>R269+S269+T269</x:f>
        <x:v>307.4599999999998</x:v>
      </x:c>
      <x:c r="V269" s="18" t="str">
        <x:f>IF(MOD(C269-Settings!$B$32,Settings!$B$33)&lt;Settings!$B$30,"Up","Down")</x:f>
        <x:v>Up</x:v>
      </x:c>
      <x:c r="W269" s="18" t="n">
        <x:f>IF(OR(E269&gt;Settings!$B$30,Q269&gt;Settings!$B$37),0,1)</x:f>
        <x:v>1</x:v>
      </x:c>
      <x:c r="X269" s="18" t="n">
        <x:f>IF(AND(W269=1,Q269&lt;=Settings!$B$36),1,0)</x:f>
        <x:v>0</x:v>
      </x:c>
    </x:row>
    <x:row r="270">
      <x:c r="A270" t="n">
        <x:f>Arrivals!A270</x:f>
        <x:v>3</x:v>
      </x:c>
      <x:c r="B270" t="n">
        <x:f>Arrivals!B270</x:f>
        <x:v>25</x:v>
      </x:c>
      <x:c r="C270" s="18" t="n">
        <x:f>Arrivals!F270</x:f>
        <x:v>252</x:v>
      </x:c>
      <x:c r="D270" s="18" t="n">
        <x:f>Arrivals!K270</x:f>
        <x:v>300</x:v>
      </x:c>
      <x:c r="E270" s="18" t="n">
        <x:f>D270*8/ACE_Input!S30+ACE_Input!T30</x:f>
        <x:v>24.02</x:v>
      </x:c>
      <x:c r="F270" s="18" t="n">
        <x:f>C270</x:f>
        <x:v>252</x:v>
      </x:c>
      <x:c r="G270" s="18" t="n">
        <x:f>K269</x:f>
        <x:v>578.4799999999998</x:v>
      </x:c>
      <x:c r="H270" s="18" t="n">
        <x:f>MAX(F270,G270)</x:f>
        <x:v>578.4799999999998</x:v>
      </x:c>
      <x:c r="I270" s="18" t="n">
        <x:f>MOD(H270-Settings!$B$32,Settings!$B$33)</x:f>
        <x:v>578.4799999999998</x:v>
      </x:c>
      <x:c r="J270" s="18" t="n">
        <x:f>IF(I270&lt;Settings!$B$30,IF(Settings!$B$30-I270&gt;=E270,H270,H270+(Settings!$B$30-I270)+Settings!$B$31),H270+(Settings!$B$33-I270))</x:f>
        <x:v>720</x:v>
      </x:c>
      <x:c r="K270" s="18" t="n">
        <x:f>J270+E270</x:f>
        <x:v>744.02</x:v>
      </x:c>
      <x:c r="L270" s="18" t="n">
        <x:f>K270</x:f>
        <x:v>744.02</x:v>
      </x:c>
      <x:c r="M270" s="18" t="n">
        <x:f>P269</x:f>
        <x:v>580.8690628849635</x:v>
      </x:c>
      <x:c r="N270" s="18" t="n">
        <x:f>MAX(L270,M270)</x:f>
        <x:v>744.02</x:v>
      </x:c>
      <x:c r="O270" s="18" t="n">
        <x:f>Arrivals!I270</x:f>
        <x:v>8.089800456003633</x:v>
      </x:c>
      <x:c r="P270" s="18" t="n">
        <x:f>N270+O270</x:f>
        <x:v>752.1098004560037</x:v>
      </x:c>
      <x:c r="Q270" s="18" t="n">
        <x:f>P270-C270</x:f>
        <x:v>500.10980045600365</x:v>
      </x:c>
      <x:c r="R270" s="18" t="n">
        <x:f>H270-F270</x:f>
        <x:v>326.4799999999998</x:v>
      </x:c>
      <x:c r="S270" s="18" t="n">
        <x:f>J270-H270</x:f>
        <x:v>141.5200000000002</x:v>
      </x:c>
      <x:c r="T270" s="18" t="n">
        <x:f>N270-L270</x:f>
        <x:v>0</x:v>
      </x:c>
      <x:c r="U270" s="18" t="n">
        <x:f>R270+S270+T270</x:f>
        <x:v>468</x:v>
      </x:c>
      <x:c r="V270" s="18" t="str">
        <x:f>IF(MOD(C270-Settings!$B$32,Settings!$B$33)&lt;Settings!$B$30,"Up","Down")</x:f>
        <x:v>Up</x:v>
      </x:c>
      <x:c r="W270" s="18" t="n">
        <x:f>IF(OR(E270&gt;Settings!$B$30,Q270&gt;Settings!$B$37),0,1)</x:f>
        <x:v>1</x:v>
      </x:c>
      <x:c r="X270" s="18" t="n">
        <x:f>IF(AND(W270=1,Q270&lt;=Settings!$B$36),1,0)</x:f>
        <x:v>0</x:v>
      </x:c>
    </x:row>
    <x:row r="271">
      <x:c r="A271" t="n">
        <x:f>Arrivals!A271</x:f>
        <x:v>3</x:v>
      </x:c>
      <x:c r="B271" t="n">
        <x:f>Arrivals!B271</x:f>
        <x:v>26</x:v>
      </x:c>
      <x:c r="C271" s="18" t="n">
        <x:f>Arrivals!F271</x:f>
        <x:v>257</x:v>
      </x:c>
      <x:c r="D271" s="18" t="n">
        <x:f>Arrivals!K271</x:f>
        <x:v>300</x:v>
      </x:c>
      <x:c r="E271" s="18" t="n">
        <x:f>D271*8/ACE_Input!S31+ACE_Input!T31</x:f>
        <x:v>24.02</x:v>
      </x:c>
      <x:c r="F271" s="18" t="n">
        <x:f>C271</x:f>
        <x:v>257</x:v>
      </x:c>
      <x:c r="G271" s="18" t="n">
        <x:f>K270</x:f>
        <x:v>744.02</x:v>
      </x:c>
      <x:c r="H271" s="18" t="n">
        <x:f>MAX(F271,G271)</x:f>
        <x:v>744.02</x:v>
      </x:c>
      <x:c r="I271" s="18" t="n">
        <x:f>MOD(H271-Settings!$B$32,Settings!$B$33)</x:f>
        <x:v>24.019999999999982</x:v>
      </x:c>
      <x:c r="J271" s="18" t="n">
        <x:f>IF(I271&lt;Settings!$B$30,IF(Settings!$B$30-I271&gt;=E271,H271,H271+(Settings!$B$30-I271)+Settings!$B$31),H271+(Settings!$B$33-I271))</x:f>
        <x:v>744.02</x:v>
      </x:c>
      <x:c r="K271" s="18" t="n">
        <x:f>J271+E271</x:f>
        <x:v>768.04</x:v>
      </x:c>
      <x:c r="L271" s="18" t="n">
        <x:f>K271</x:f>
        <x:v>768.04</x:v>
      </x:c>
      <x:c r="M271" s="18" t="n">
        <x:f>P270</x:f>
        <x:v>752.1098004560037</x:v>
      </x:c>
      <x:c r="N271" s="18" t="n">
        <x:f>MAX(L271,M271)</x:f>
        <x:v>768.04</x:v>
      </x:c>
      <x:c r="O271" s="18" t="n">
        <x:f>Arrivals!I271</x:f>
        <x:v>9.885908120130948</x:v>
      </x:c>
      <x:c r="P271" s="18" t="n">
        <x:f>N271+O271</x:f>
        <x:v>777.9259081201309</x:v>
      </x:c>
      <x:c r="Q271" s="18" t="n">
        <x:f>P271-C271</x:f>
        <x:v>520.9259081201309</x:v>
      </x:c>
      <x:c r="R271" s="18" t="n">
        <x:f>H271-F271</x:f>
        <x:v>487.02</x:v>
      </x:c>
      <x:c r="S271" s="18" t="n">
        <x:f>J271-H271</x:f>
        <x:v>0</x:v>
      </x:c>
      <x:c r="T271" s="18" t="n">
        <x:f>N271-L271</x:f>
        <x:v>0</x:v>
      </x:c>
      <x:c r="U271" s="18" t="n">
        <x:f>R271+S271+T271</x:f>
        <x:v>487.02</x:v>
      </x:c>
      <x:c r="V271" s="18" t="str">
        <x:f>IF(MOD(C271-Settings!$B$32,Settings!$B$33)&lt;Settings!$B$30,"Up","Down")</x:f>
        <x:v>Up</x:v>
      </x:c>
      <x:c r="W271" s="18" t="n">
        <x:f>IF(OR(E271&gt;Settings!$B$30,Q271&gt;Settings!$B$37),0,1)</x:f>
        <x:v>1</x:v>
      </x:c>
      <x:c r="X271" s="18" t="n">
        <x:f>IF(AND(W271=1,Q271&lt;=Settings!$B$36),1,0)</x:f>
        <x:v>0</x:v>
      </x:c>
    </x:row>
    <x:row r="272">
      <x:c r="A272" t="n">
        <x:f>Arrivals!A272</x:f>
        <x:v>3</x:v>
      </x:c>
      <x:c r="B272" t="n">
        <x:f>Arrivals!B272</x:f>
        <x:v>27</x:v>
      </x:c>
      <x:c r="C272" s="18" t="n">
        <x:f>Arrivals!F272</x:f>
        <x:v>262</x:v>
      </x:c>
      <x:c r="D272" s="18" t="n">
        <x:f>Arrivals!K272</x:f>
        <x:v>300</x:v>
      </x:c>
      <x:c r="E272" s="18" t="n">
        <x:f>D272*8/ACE_Input!S32+ACE_Input!T32</x:f>
        <x:v>24.02</x:v>
      </x:c>
      <x:c r="F272" s="18" t="n">
        <x:f>C272</x:f>
        <x:v>262</x:v>
      </x:c>
      <x:c r="G272" s="18" t="n">
        <x:f>K271</x:f>
        <x:v>768.04</x:v>
      </x:c>
      <x:c r="H272" s="18" t="n">
        <x:f>MAX(F272,G272)</x:f>
        <x:v>768.04</x:v>
      </x:c>
      <x:c r="I272" s="18" t="n">
        <x:f>MOD(H272-Settings!$B$32,Settings!$B$33)</x:f>
        <x:v>48.039999999999964</x:v>
      </x:c>
      <x:c r="J272" s="18" t="n">
        <x:f>IF(I272&lt;Settings!$B$30,IF(Settings!$B$30-I272&gt;=E272,H272,H272+(Settings!$B$30-I272)+Settings!$B$31),H272+(Settings!$B$33-I272))</x:f>
        <x:v>768.04</x:v>
      </x:c>
      <x:c r="K272" s="18" t="n">
        <x:f>J272+E272</x:f>
        <x:v>792.06</x:v>
      </x:c>
      <x:c r="L272" s="18" t="n">
        <x:f>K272</x:f>
        <x:v>792.06</x:v>
      </x:c>
      <x:c r="M272" s="18" t="n">
        <x:f>P271</x:f>
        <x:v>777.9259081201309</x:v>
      </x:c>
      <x:c r="N272" s="18" t="n">
        <x:f>MAX(L272,M272)</x:f>
        <x:v>792.06</x:v>
      </x:c>
      <x:c r="O272" s="18" t="n">
        <x:f>Arrivals!I272</x:f>
        <x:v>2.6195298965142304</x:v>
      </x:c>
      <x:c r="P272" s="18" t="n">
        <x:f>N272+O272</x:f>
        <x:v>794.6795298965142</x:v>
      </x:c>
      <x:c r="Q272" s="18" t="n">
        <x:f>P272-C272</x:f>
        <x:v>532.6795298965142</x:v>
      </x:c>
      <x:c r="R272" s="18" t="n">
        <x:f>H272-F272</x:f>
        <x:v>506.03999999999996</x:v>
      </x:c>
      <x:c r="S272" s="18" t="n">
        <x:f>J272-H272</x:f>
        <x:v>0</x:v>
      </x:c>
      <x:c r="T272" s="18" t="n">
        <x:f>N272-L272</x:f>
        <x:v>0</x:v>
      </x:c>
      <x:c r="U272" s="18" t="n">
        <x:f>R272+S272+T272</x:f>
        <x:v>506.03999999999996</x:v>
      </x:c>
      <x:c r="V272" s="18" t="str">
        <x:f>IF(MOD(C272-Settings!$B$32,Settings!$B$33)&lt;Settings!$B$30,"Up","Down")</x:f>
        <x:v>Up</x:v>
      </x:c>
      <x:c r="W272" s="18" t="n">
        <x:f>IF(OR(E272&gt;Settings!$B$30,Q272&gt;Settings!$B$37),0,1)</x:f>
        <x:v>1</x:v>
      </x:c>
      <x:c r="X272" s="18" t="n">
        <x:f>IF(AND(W272=1,Q272&lt;=Settings!$B$36),1,0)</x:f>
        <x:v>0</x:v>
      </x:c>
    </x:row>
    <x:row r="273">
      <x:c r="A273" t="n">
        <x:f>Arrivals!A273</x:f>
        <x:v>3</x:v>
      </x:c>
      <x:c r="B273" t="n">
        <x:f>Arrivals!B273</x:f>
        <x:v>28</x:v>
      </x:c>
      <x:c r="C273" s="18" t="n">
        <x:f>Arrivals!F273</x:f>
        <x:v>268</x:v>
      </x:c>
      <x:c r="D273" s="18" t="n">
        <x:f>Arrivals!K273</x:f>
        <x:v>300</x:v>
      </x:c>
      <x:c r="E273" s="18" t="n">
        <x:f>D273*8/ACE_Input!S33+ACE_Input!T33</x:f>
        <x:v>24.02</x:v>
      </x:c>
      <x:c r="F273" s="18" t="n">
        <x:f>C273</x:f>
        <x:v>268</x:v>
      </x:c>
      <x:c r="G273" s="18" t="n">
        <x:f>K272</x:f>
        <x:v>792.06</x:v>
      </x:c>
      <x:c r="H273" s="18" t="n">
        <x:f>MAX(F273,G273)</x:f>
        <x:v>792.06</x:v>
      </x:c>
      <x:c r="I273" s="18" t="n">
        <x:f>MOD(H273-Settings!$B$32,Settings!$B$33)</x:f>
        <x:v>72.05999999999995</x:v>
      </x:c>
      <x:c r="J273" s="18" t="n">
        <x:f>IF(I273&lt;Settings!$B$30,IF(Settings!$B$30-I273&gt;=E273,H273,H273+(Settings!$B$30-I273)+Settings!$B$31),H273+(Settings!$B$33-I273))</x:f>
        <x:v>792.06</x:v>
      </x:c>
      <x:c r="K273" s="18" t="n">
        <x:f>J273+E273</x:f>
        <x:v>816.0799999999999</x:v>
      </x:c>
      <x:c r="L273" s="18" t="n">
        <x:f>K273</x:f>
        <x:v>816.0799999999999</x:v>
      </x:c>
      <x:c r="M273" s="18" t="n">
        <x:f>P272</x:f>
        <x:v>794.6795298965142</x:v>
      </x:c>
      <x:c r="N273" s="18" t="n">
        <x:f>MAX(L273,M273)</x:f>
        <x:v>816.0799999999999</x:v>
      </x:c>
      <x:c r="O273" s="18" t="n">
        <x:f>Arrivals!I273</x:f>
        <x:v>4.96755813938486</x:v>
      </x:c>
      <x:c r="P273" s="18" t="n">
        <x:f>N273+O273</x:f>
        <x:v>821.0475581393848</x:v>
      </x:c>
      <x:c r="Q273" s="18" t="n">
        <x:f>P273-C273</x:f>
        <x:v>553.0475581393848</x:v>
      </x:c>
      <x:c r="R273" s="18" t="n">
        <x:f>H273-F273</x:f>
        <x:v>524.06</x:v>
      </x:c>
      <x:c r="S273" s="18" t="n">
        <x:f>J273-H273</x:f>
        <x:v>0</x:v>
      </x:c>
      <x:c r="T273" s="18" t="n">
        <x:f>N273-L273</x:f>
        <x:v>0</x:v>
      </x:c>
      <x:c r="U273" s="18" t="n">
        <x:f>R273+S273+T273</x:f>
        <x:v>524.06</x:v>
      </x:c>
      <x:c r="V273" s="18" t="str">
        <x:f>IF(MOD(C273-Settings!$B$32,Settings!$B$33)&lt;Settings!$B$30,"Up","Down")</x:f>
        <x:v>Up</x:v>
      </x:c>
      <x:c r="W273" s="18" t="n">
        <x:f>IF(OR(E273&gt;Settings!$B$30,Q273&gt;Settings!$B$37),0,1)</x:f>
        <x:v>1</x:v>
      </x:c>
      <x:c r="X273" s="18" t="n">
        <x:f>IF(AND(W273=1,Q273&lt;=Settings!$B$36),1,0)</x:f>
        <x:v>0</x:v>
      </x:c>
    </x:row>
    <x:row r="274">
      <x:c r="A274" t="n">
        <x:f>Arrivals!A274</x:f>
        <x:v>3</x:v>
      </x:c>
      <x:c r="B274" t="n">
        <x:f>Arrivals!B274</x:f>
        <x:v>29</x:v>
      </x:c>
      <x:c r="C274" s="18" t="n">
        <x:f>Arrivals!F274</x:f>
        <x:v>273</x:v>
      </x:c>
      <x:c r="D274" s="18" t="n">
        <x:f>Arrivals!K274</x:f>
        <x:v>300</x:v>
      </x:c>
      <x:c r="E274" s="18" t="n">
        <x:f>D274*8/ACE_Input!S34+ACE_Input!T34</x:f>
        <x:v>24.02</x:v>
      </x:c>
      <x:c r="F274" s="18" t="n">
        <x:f>C274</x:f>
        <x:v>273</x:v>
      </x:c>
      <x:c r="G274" s="18" t="n">
        <x:f>K273</x:f>
        <x:v>816.0799999999999</x:v>
      </x:c>
      <x:c r="H274" s="18" t="n">
        <x:f>MAX(F274,G274)</x:f>
        <x:v>816.0799999999999</x:v>
      </x:c>
      <x:c r="I274" s="18" t="n">
        <x:f>MOD(H274-Settings!$B$32,Settings!$B$33)</x:f>
        <x:v>96.07999999999993</x:v>
      </x:c>
      <x:c r="J274" s="18" t="n">
        <x:f>IF(I274&lt;Settings!$B$30,IF(Settings!$B$30-I274&gt;=E274,H274,H274+(Settings!$B$30-I274)+Settings!$B$31),H274+(Settings!$B$33-I274))</x:f>
        <x:v>816.0799999999999</x:v>
      </x:c>
      <x:c r="K274" s="18" t="n">
        <x:f>J274+E274</x:f>
        <x:v>840.0999999999999</x:v>
      </x:c>
      <x:c r="L274" s="18" t="n">
        <x:f>K274</x:f>
        <x:v>840.0999999999999</x:v>
      </x:c>
      <x:c r="M274" s="18" t="n">
        <x:f>P273</x:f>
        <x:v>821.0475581393848</x:v>
      </x:c>
      <x:c r="N274" s="18" t="n">
        <x:f>MAX(L274,M274)</x:f>
        <x:v>840.0999999999999</x:v>
      </x:c>
      <x:c r="O274" s="18" t="n">
        <x:f>Arrivals!I274</x:f>
        <x:v>2.7795222872150145</x:v>
      </x:c>
      <x:c r="P274" s="18" t="n">
        <x:f>N274+O274</x:f>
        <x:v>842.879522287215</x:v>
      </x:c>
      <x:c r="Q274" s="18" t="n">
        <x:f>P274-C274</x:f>
        <x:v>569.879522287215</x:v>
      </x:c>
      <x:c r="R274" s="18" t="n">
        <x:f>H274-F274</x:f>
        <x:v>543.0799999999999</x:v>
      </x:c>
      <x:c r="S274" s="18" t="n">
        <x:f>J274-H274</x:f>
        <x:v>0</x:v>
      </x:c>
      <x:c r="T274" s="18" t="n">
        <x:f>N274-L274</x:f>
        <x:v>0</x:v>
      </x:c>
      <x:c r="U274" s="18" t="n">
        <x:f>R274+S274+T274</x:f>
        <x:v>543.0799999999999</x:v>
      </x:c>
      <x:c r="V274" s="18" t="str">
        <x:f>IF(MOD(C274-Settings!$B$32,Settings!$B$33)&lt;Settings!$B$30,"Up","Down")</x:f>
        <x:v>Up</x:v>
      </x:c>
      <x:c r="W274" s="18" t="n">
        <x:f>IF(OR(E274&gt;Settings!$B$30,Q274&gt;Settings!$B$37),0,1)</x:f>
        <x:v>1</x:v>
      </x:c>
      <x:c r="X274" s="18" t="n">
        <x:f>IF(AND(W274=1,Q274&lt;=Settings!$B$36),1,0)</x:f>
        <x:v>0</x:v>
      </x:c>
    </x:row>
    <x:row r="275">
      <x:c r="A275" t="n">
        <x:f>Arrivals!A275</x:f>
        <x:v>3</x:v>
      </x:c>
      <x:c r="B275" t="n">
        <x:f>Arrivals!B275</x:f>
        <x:v>30</x:v>
      </x:c>
      <x:c r="C275" s="18" t="n">
        <x:f>Arrivals!F275</x:f>
        <x:v>278</x:v>
      </x:c>
      <x:c r="D275" s="18" t="n">
        <x:f>Arrivals!K275</x:f>
        <x:v>300</x:v>
      </x:c>
      <x:c r="E275" s="18" t="n">
        <x:f>D275*8/ACE_Input!S35+ACE_Input!T35</x:f>
        <x:v>24.02</x:v>
      </x:c>
      <x:c r="F275" s="18" t="n">
        <x:f>C275</x:f>
        <x:v>278</x:v>
      </x:c>
      <x:c r="G275" s="18" t="n">
        <x:f>K274</x:f>
        <x:v>840.0999999999999</x:v>
      </x:c>
      <x:c r="H275" s="18" t="n">
        <x:f>MAX(F275,G275)</x:f>
        <x:v>840.0999999999999</x:v>
      </x:c>
      <x:c r="I275" s="18" t="n">
        <x:f>MOD(H275-Settings!$B$32,Settings!$B$33)</x:f>
        <x:v>120.09999999999991</x:v>
      </x:c>
      <x:c r="J275" s="18" t="n">
        <x:f>IF(I275&lt;Settings!$B$30,IF(Settings!$B$30-I275&gt;=E275,H275,H275+(Settings!$B$30-I275)+Settings!$B$31),H275+(Settings!$B$33-I275))</x:f>
        <x:v>840.0999999999999</x:v>
      </x:c>
      <x:c r="K275" s="18" t="n">
        <x:f>J275+E275</x:f>
        <x:v>864.1199999999999</x:v>
      </x:c>
      <x:c r="L275" s="18" t="n">
        <x:f>K275</x:f>
        <x:v>864.1199999999999</x:v>
      </x:c>
      <x:c r="M275" s="18" t="n">
        <x:f>P274</x:f>
        <x:v>842.879522287215</x:v>
      </x:c>
      <x:c r="N275" s="18" t="n">
        <x:f>MAX(L275,M275)</x:f>
        <x:v>864.1199999999999</x:v>
      </x:c>
      <x:c r="O275" s="18" t="n">
        <x:f>Arrivals!I275</x:f>
        <x:v>0.22177956245510763</x:v>
      </x:c>
      <x:c r="P275" s="18" t="n">
        <x:f>N275+O275</x:f>
        <x:v>864.341779562455</x:v>
      </x:c>
      <x:c r="Q275" s="18" t="n">
        <x:f>P275-C275</x:f>
        <x:v>586.341779562455</x:v>
      </x:c>
      <x:c r="R275" s="18" t="n">
        <x:f>H275-F275</x:f>
        <x:v>562.0999999999999</x:v>
      </x:c>
      <x:c r="S275" s="18" t="n">
        <x:f>J275-H275</x:f>
        <x:v>0</x:v>
      </x:c>
      <x:c r="T275" s="18" t="n">
        <x:f>N275-L275</x:f>
        <x:v>0</x:v>
      </x:c>
      <x:c r="U275" s="18" t="n">
        <x:f>R275+S275+T275</x:f>
        <x:v>562.0999999999999</x:v>
      </x:c>
      <x:c r="V275" s="18" t="str">
        <x:f>IF(MOD(C275-Settings!$B$32,Settings!$B$33)&lt;Settings!$B$30,"Up","Down")</x:f>
        <x:v>Up</x:v>
      </x:c>
      <x:c r="W275" s="18" t="n">
        <x:f>IF(OR(E275&gt;Settings!$B$30,Q275&gt;Settings!$B$37),0,1)</x:f>
        <x:v>1</x:v>
      </x:c>
      <x:c r="X275" s="18" t="n">
        <x:f>IF(AND(W275=1,Q275&lt;=Settings!$B$36),1,0)</x:f>
        <x:v>0</x:v>
      </x:c>
    </x:row>
    <x:row r="276">
      <x:c r="A276" t="n">
        <x:f>Arrivals!A276</x:f>
        <x:v>3</x:v>
      </x:c>
      <x:c r="B276" t="n">
        <x:f>Arrivals!B276</x:f>
        <x:v>31</x:v>
      </x:c>
      <x:c r="C276" s="18" t="n">
        <x:f>Arrivals!F276</x:f>
        <x:v>283</x:v>
      </x:c>
      <x:c r="D276" s="18" t="n">
        <x:f>Arrivals!K276</x:f>
        <x:v>300</x:v>
      </x:c>
      <x:c r="E276" s="18" t="n">
        <x:f>D276*8/ACE_Input!S36+ACE_Input!T36</x:f>
        <x:v>24.02</x:v>
      </x:c>
      <x:c r="F276" s="18" t="n">
        <x:f>C276</x:f>
        <x:v>283</x:v>
      </x:c>
      <x:c r="G276" s="18" t="n">
        <x:f>K275</x:f>
        <x:v>864.1199999999999</x:v>
      </x:c>
      <x:c r="H276" s="18" t="n">
        <x:f>MAX(F276,G276)</x:f>
        <x:v>864.1199999999999</x:v>
      </x:c>
      <x:c r="I276" s="18" t="n">
        <x:f>MOD(H276-Settings!$B$32,Settings!$B$33)</x:f>
        <x:v>144.1199999999999</x:v>
      </x:c>
      <x:c r="J276" s="18" t="n">
        <x:f>IF(I276&lt;Settings!$B$30,IF(Settings!$B$30-I276&gt;=E276,H276,H276+(Settings!$B$30-I276)+Settings!$B$31),H276+(Settings!$B$33-I276))</x:f>
        <x:v>864.1199999999999</x:v>
      </x:c>
      <x:c r="K276" s="18" t="n">
        <x:f>J276+E276</x:f>
        <x:v>888.1399999999999</x:v>
      </x:c>
      <x:c r="L276" s="18" t="n">
        <x:f>K276</x:f>
        <x:v>888.1399999999999</x:v>
      </x:c>
      <x:c r="M276" s="18" t="n">
        <x:f>P275</x:f>
        <x:v>864.341779562455</x:v>
      </x:c>
      <x:c r="N276" s="18" t="n">
        <x:f>MAX(L276,M276)</x:f>
        <x:v>888.1399999999999</x:v>
      </x:c>
      <x:c r="O276" s="18" t="n">
        <x:f>Arrivals!I276</x:f>
        <x:v>2.769993582681327</x:v>
      </x:c>
      <x:c r="P276" s="18" t="n">
        <x:f>N276+O276</x:f>
        <x:v>890.9099935826812</x:v>
      </x:c>
      <x:c r="Q276" s="18" t="n">
        <x:f>P276-C276</x:f>
        <x:v>607.9099935826812</x:v>
      </x:c>
      <x:c r="R276" s="18" t="n">
        <x:f>H276-F276</x:f>
        <x:v>581.1199999999999</x:v>
      </x:c>
      <x:c r="S276" s="18" t="n">
        <x:f>J276-H276</x:f>
        <x:v>0</x:v>
      </x:c>
      <x:c r="T276" s="18" t="n">
        <x:f>N276-L276</x:f>
        <x:v>0</x:v>
      </x:c>
      <x:c r="U276" s="18" t="n">
        <x:f>R276+S276+T276</x:f>
        <x:v>581.1199999999999</x:v>
      </x:c>
      <x:c r="V276" s="18" t="str">
        <x:f>IF(MOD(C276-Settings!$B$32,Settings!$B$33)&lt;Settings!$B$30,"Up","Down")</x:f>
        <x:v>Up</x:v>
      </x:c>
      <x:c r="W276" s="18" t="n">
        <x:f>IF(OR(E276&gt;Settings!$B$30,Q276&gt;Settings!$B$37),0,1)</x:f>
        <x:v>1</x:v>
      </x:c>
      <x:c r="X276" s="18" t="n">
        <x:f>IF(AND(W276=1,Q276&lt;=Settings!$B$36),1,0)</x:f>
        <x:v>0</x:v>
      </x:c>
    </x:row>
    <x:row r="277">
      <x:c r="A277" t="n">
        <x:f>Arrivals!A277</x:f>
        <x:v>3</x:v>
      </x:c>
      <x:c r="B277" t="n">
        <x:f>Arrivals!B277</x:f>
        <x:v>32</x:v>
      </x:c>
      <x:c r="C277" s="18" t="n">
        <x:f>Arrivals!F277</x:f>
        <x:v>288</x:v>
      </x:c>
      <x:c r="D277" s="18" t="n">
        <x:f>Arrivals!K277</x:f>
        <x:v>300</x:v>
      </x:c>
      <x:c r="E277" s="18" t="n">
        <x:f>D277*8/ACE_Input!S37+ACE_Input!T37</x:f>
        <x:v>24.02</x:v>
      </x:c>
      <x:c r="F277" s="18" t="n">
        <x:f>C277</x:f>
        <x:v>288</x:v>
      </x:c>
      <x:c r="G277" s="18" t="n">
        <x:f>K276</x:f>
        <x:v>888.1399999999999</x:v>
      </x:c>
      <x:c r="H277" s="18" t="n">
        <x:f>MAX(F277,G277)</x:f>
        <x:v>888.1399999999999</x:v>
      </x:c>
      <x:c r="I277" s="18" t="n">
        <x:f>MOD(H277-Settings!$B$32,Settings!$B$33)</x:f>
        <x:v>168.13999999999987</x:v>
      </x:c>
      <x:c r="J277" s="18" t="n">
        <x:f>IF(I277&lt;Settings!$B$30,IF(Settings!$B$30-I277&gt;=E277,H277,H277+(Settings!$B$30-I277)+Settings!$B$31),H277+(Settings!$B$33-I277))</x:f>
        <x:v>888.1399999999999</x:v>
      </x:c>
      <x:c r="K277" s="18" t="n">
        <x:f>J277+E277</x:f>
        <x:v>912.1599999999999</x:v>
      </x:c>
      <x:c r="L277" s="18" t="n">
        <x:f>K277</x:f>
        <x:v>912.1599999999999</x:v>
      </x:c>
      <x:c r="M277" s="18" t="n">
        <x:f>P276</x:f>
        <x:v>890.9099935826812</x:v>
      </x:c>
      <x:c r="N277" s="18" t="n">
        <x:f>MAX(L277,M277)</x:f>
        <x:v>912.1599999999999</x:v>
      </x:c>
      <x:c r="O277" s="18" t="n">
        <x:f>Arrivals!I277</x:f>
        <x:v>0.18906749482552931</x:v>
      </x:c>
      <x:c r="P277" s="18" t="n">
        <x:f>N277+O277</x:f>
        <x:v>912.3490674948254</x:v>
      </x:c>
      <x:c r="Q277" s="18" t="n">
        <x:f>P277-C277</x:f>
        <x:v>624.3490674948254</x:v>
      </x:c>
      <x:c r="R277" s="18" t="n">
        <x:f>H277-F277</x:f>
        <x:v>600.1399999999999</x:v>
      </x:c>
      <x:c r="S277" s="18" t="n">
        <x:f>J277-H277</x:f>
        <x:v>0</x:v>
      </x:c>
      <x:c r="T277" s="18" t="n">
        <x:f>N277-L277</x:f>
        <x:v>0</x:v>
      </x:c>
      <x:c r="U277" s="18" t="n">
        <x:f>R277+S277+T277</x:f>
        <x:v>600.1399999999999</x:v>
      </x:c>
      <x:c r="V277" s="18" t="str">
        <x:f>IF(MOD(C277-Settings!$B$32,Settings!$B$33)&lt;Settings!$B$30,"Up","Down")</x:f>
        <x:v>Up</x:v>
      </x:c>
      <x:c r="W277" s="18" t="n">
        <x:f>IF(OR(E277&gt;Settings!$B$30,Q277&gt;Settings!$B$37),0,1)</x:f>
        <x:v>1</x:v>
      </x:c>
      <x:c r="X277" s="18" t="n">
        <x:f>IF(AND(W277=1,Q277&lt;=Settings!$B$36),1,0)</x:f>
        <x:v>0</x:v>
      </x:c>
    </x:row>
    <x:row r="278">
      <x:c r="A278" t="n">
        <x:f>Arrivals!A278</x:f>
        <x:v>3</x:v>
      </x:c>
      <x:c r="B278" t="n">
        <x:f>Arrivals!B278</x:f>
        <x:v>33</x:v>
      </x:c>
      <x:c r="C278" s="18" t="n">
        <x:f>Arrivals!F278</x:f>
        <x:v>293</x:v>
      </x:c>
      <x:c r="D278" s="18" t="n">
        <x:f>Arrivals!K278</x:f>
        <x:v>300</x:v>
      </x:c>
      <x:c r="E278" s="18" t="n">
        <x:f>D278*8/ACE_Input!S38+ACE_Input!T38</x:f>
        <x:v>24.02</x:v>
      </x:c>
      <x:c r="F278" s="18" t="n">
        <x:f>C278</x:f>
        <x:v>293</x:v>
      </x:c>
      <x:c r="G278" s="18" t="n">
        <x:f>K277</x:f>
        <x:v>912.1599999999999</x:v>
      </x:c>
      <x:c r="H278" s="18" t="n">
        <x:f>MAX(F278,G278)</x:f>
        <x:v>912.1599999999999</x:v>
      </x:c>
      <x:c r="I278" s="18" t="n">
        <x:f>MOD(H278-Settings!$B$32,Settings!$B$33)</x:f>
        <x:v>192.15999999999985</x:v>
      </x:c>
      <x:c r="J278" s="18" t="n">
        <x:f>IF(I278&lt;Settings!$B$30,IF(Settings!$B$30-I278&gt;=E278,H278,H278+(Settings!$B$30-I278)+Settings!$B$31),H278+(Settings!$B$33-I278))</x:f>
        <x:v>912.1599999999999</x:v>
      </x:c>
      <x:c r="K278" s="18" t="n">
        <x:f>J278+E278</x:f>
        <x:v>936.1799999999998</x:v>
      </x:c>
      <x:c r="L278" s="18" t="n">
        <x:f>K278</x:f>
        <x:v>936.1799999999998</x:v>
      </x:c>
      <x:c r="M278" s="18" t="n">
        <x:f>P277</x:f>
        <x:v>912.3490674948254</x:v>
      </x:c>
      <x:c r="N278" s="18" t="n">
        <x:f>MAX(L278,M278)</x:f>
        <x:v>936.1799999999998</x:v>
      </x:c>
      <x:c r="O278" s="18" t="n">
        <x:f>Arrivals!I278</x:f>
        <x:v>10.750060550941749</x:v>
      </x:c>
      <x:c r="P278" s="18" t="n">
        <x:f>N278+O278</x:f>
        <x:v>946.9300605509416</x:v>
      </x:c>
      <x:c r="Q278" s="18" t="n">
        <x:f>P278-C278</x:f>
        <x:v>653.9300605509416</x:v>
      </x:c>
      <x:c r="R278" s="18" t="n">
        <x:f>H278-F278</x:f>
        <x:v>619.1599999999999</x:v>
      </x:c>
      <x:c r="S278" s="18" t="n">
        <x:f>J278-H278</x:f>
        <x:v>0</x:v>
      </x:c>
      <x:c r="T278" s="18" t="n">
        <x:f>N278-L278</x:f>
        <x:v>0</x:v>
      </x:c>
      <x:c r="U278" s="18" t="n">
        <x:f>R278+S278+T278</x:f>
        <x:v>619.1599999999999</x:v>
      </x:c>
      <x:c r="V278" s="18" t="str">
        <x:f>IF(MOD(C278-Settings!$B$32,Settings!$B$33)&lt;Settings!$B$30,"Up","Down")</x:f>
        <x:v>Up</x:v>
      </x:c>
      <x:c r="W278" s="18" t="n">
        <x:f>IF(OR(E278&gt;Settings!$B$30,Q278&gt;Settings!$B$37),0,1)</x:f>
        <x:v>1</x:v>
      </x:c>
      <x:c r="X278" s="18" t="n">
        <x:f>IF(AND(W278=1,Q278&lt;=Settings!$B$36),1,0)</x:f>
        <x:v>0</x:v>
      </x:c>
    </x:row>
    <x:row r="279">
      <x:c r="A279" t="n">
        <x:f>Arrivals!A279</x:f>
        <x:v>3</x:v>
      </x:c>
      <x:c r="B279" t="n">
        <x:f>Arrivals!B279</x:f>
        <x:v>34</x:v>
      </x:c>
      <x:c r="C279" s="18" t="n">
        <x:f>Arrivals!F279</x:f>
        <x:v>298</x:v>
      </x:c>
      <x:c r="D279" s="18" t="n">
        <x:f>Arrivals!K279</x:f>
        <x:v>300</x:v>
      </x:c>
      <x:c r="E279" s="18" t="n">
        <x:f>D279*8/ACE_Input!S39+ACE_Input!T39</x:f>
        <x:v>24.02</x:v>
      </x:c>
      <x:c r="F279" s="18" t="n">
        <x:f>C279</x:f>
        <x:v>298</x:v>
      </x:c>
      <x:c r="G279" s="18" t="n">
        <x:f>K278</x:f>
        <x:v>936.1799999999998</x:v>
      </x:c>
      <x:c r="H279" s="18" t="n">
        <x:f>MAX(F279,G279)</x:f>
        <x:v>936.1799999999998</x:v>
      </x:c>
      <x:c r="I279" s="18" t="n">
        <x:f>MOD(H279-Settings!$B$32,Settings!$B$33)</x:f>
        <x:v>216.17999999999984</x:v>
      </x:c>
      <x:c r="J279" s="18" t="n">
        <x:f>IF(I279&lt;Settings!$B$30,IF(Settings!$B$30-I279&gt;=E279,H279,H279+(Settings!$B$30-I279)+Settings!$B$31),H279+(Settings!$B$33-I279))</x:f>
        <x:v>936.1799999999998</x:v>
      </x:c>
      <x:c r="K279" s="18" t="n">
        <x:f>J279+E279</x:f>
        <x:v>960.1999999999998</x:v>
      </x:c>
      <x:c r="L279" s="18" t="n">
        <x:f>K279</x:f>
        <x:v>960.1999999999998</x:v>
      </x:c>
      <x:c r="M279" s="18" t="n">
        <x:f>P278</x:f>
        <x:v>946.9300605509416</x:v>
      </x:c>
      <x:c r="N279" s="18" t="n">
        <x:f>MAX(L279,M279)</x:f>
        <x:v>960.1999999999998</x:v>
      </x:c>
      <x:c r="O279" s="18" t="n">
        <x:f>Arrivals!I279</x:f>
        <x:v>1.3509067675982127</x:v>
      </x:c>
      <x:c r="P279" s="18" t="n">
        <x:f>N279+O279</x:f>
        <x:v>961.550906767598</x:v>
      </x:c>
      <x:c r="Q279" s="18" t="n">
        <x:f>P279-C279</x:f>
        <x:v>663.550906767598</x:v>
      </x:c>
      <x:c r="R279" s="18" t="n">
        <x:f>H279-F279</x:f>
        <x:v>638.1799999999998</x:v>
      </x:c>
      <x:c r="S279" s="18" t="n">
        <x:f>J279-H279</x:f>
        <x:v>0</x:v>
      </x:c>
      <x:c r="T279" s="18" t="n">
        <x:f>N279-L279</x:f>
        <x:v>0</x:v>
      </x:c>
      <x:c r="U279" s="18" t="n">
        <x:f>R279+S279+T279</x:f>
        <x:v>638.1799999999998</x:v>
      </x:c>
      <x:c r="V279" s="18" t="str">
        <x:f>IF(MOD(C279-Settings!$B$32,Settings!$B$33)&lt;Settings!$B$30,"Up","Down")</x:f>
        <x:v>Up</x:v>
      </x:c>
      <x:c r="W279" s="18" t="n">
        <x:f>IF(OR(E279&gt;Settings!$B$30,Q279&gt;Settings!$B$37),0,1)</x:f>
        <x:v>1</x:v>
      </x:c>
      <x:c r="X279" s="18" t="n">
        <x:f>IF(AND(W279=1,Q279&lt;=Settings!$B$36),1,0)</x:f>
        <x:v>0</x:v>
      </x:c>
    </x:row>
    <x:row r="280">
      <x:c r="A280" t="n">
        <x:f>Arrivals!A280</x:f>
        <x:v>3</x:v>
      </x:c>
      <x:c r="B280" t="n">
        <x:f>Arrivals!B280</x:f>
        <x:v>35</x:v>
      </x:c>
      <x:c r="C280" s="18" t="n">
        <x:f>Arrivals!F280</x:f>
        <x:v>303</x:v>
      </x:c>
      <x:c r="D280" s="18" t="n">
        <x:f>Arrivals!K280</x:f>
        <x:v>300</x:v>
      </x:c>
      <x:c r="E280" s="18" t="n">
        <x:f>D280*8/ACE_Input!S40+ACE_Input!T40</x:f>
        <x:v>24.02</x:v>
      </x:c>
      <x:c r="F280" s="18" t="n">
        <x:f>C280</x:f>
        <x:v>303</x:v>
      </x:c>
      <x:c r="G280" s="18" t="n">
        <x:f>K279</x:f>
        <x:v>960.1999999999998</x:v>
      </x:c>
      <x:c r="H280" s="18" t="n">
        <x:f>MAX(F280,G280)</x:f>
        <x:v>960.1999999999998</x:v>
      </x:c>
      <x:c r="I280" s="18" t="n">
        <x:f>MOD(H280-Settings!$B$32,Settings!$B$33)</x:f>
        <x:v>240.19999999999982</x:v>
      </x:c>
      <x:c r="J280" s="18" t="n">
        <x:f>IF(I280&lt;Settings!$B$30,IF(Settings!$B$30-I280&gt;=E280,H280,H280+(Settings!$B$30-I280)+Settings!$B$31),H280+(Settings!$B$33-I280))</x:f>
        <x:v>960.1999999999998</x:v>
      </x:c>
      <x:c r="K280" s="18" t="n">
        <x:f>J280+E280</x:f>
        <x:v>984.2199999999998</x:v>
      </x:c>
      <x:c r="L280" s="18" t="n">
        <x:f>K280</x:f>
        <x:v>984.2199999999998</x:v>
      </x:c>
      <x:c r="M280" s="18" t="n">
        <x:f>P279</x:f>
        <x:v>961.550906767598</x:v>
      </x:c>
      <x:c r="N280" s="18" t="n">
        <x:f>MAX(L280,M280)</x:f>
        <x:v>984.2199999999998</x:v>
      </x:c>
      <x:c r="O280" s="18" t="n">
        <x:f>Arrivals!I280</x:f>
        <x:v>0.20640992717545906</x:v>
      </x:c>
      <x:c r="P280" s="18" t="n">
        <x:f>N280+O280</x:f>
        <x:v>984.4264099271753</x:v>
      </x:c>
      <x:c r="Q280" s="18" t="n">
        <x:f>P280-C280</x:f>
        <x:v>681.4264099271753</x:v>
      </x:c>
      <x:c r="R280" s="18" t="n">
        <x:f>H280-F280</x:f>
        <x:v>657.1999999999998</x:v>
      </x:c>
      <x:c r="S280" s="18" t="n">
        <x:f>J280-H280</x:f>
        <x:v>0</x:v>
      </x:c>
      <x:c r="T280" s="18" t="n">
        <x:f>N280-L280</x:f>
        <x:v>0</x:v>
      </x:c>
      <x:c r="U280" s="18" t="n">
        <x:f>R280+S280+T280</x:f>
        <x:v>657.1999999999998</x:v>
      </x:c>
      <x:c r="V280" s="18" t="str">
        <x:f>IF(MOD(C280-Settings!$B$32,Settings!$B$33)&lt;Settings!$B$30,"Up","Down")</x:f>
        <x:v>Up</x:v>
      </x:c>
      <x:c r="W280" s="18" t="n">
        <x:f>IF(OR(E280&gt;Settings!$B$30,Q280&gt;Settings!$B$37),0,1)</x:f>
        <x:v>1</x:v>
      </x:c>
      <x:c r="X280" s="18" t="n">
        <x:f>IF(AND(W280=1,Q280&lt;=Settings!$B$36),1,0)</x:f>
        <x:v>0</x:v>
      </x:c>
    </x:row>
    <x:row r="281">
      <x:c r="A281" t="n">
        <x:f>Arrivals!A281</x:f>
        <x:v>3</x:v>
      </x:c>
      <x:c r="B281" t="n">
        <x:f>Arrivals!B281</x:f>
        <x:v>36</x:v>
      </x:c>
      <x:c r="C281" s="18" t="n">
        <x:f>Arrivals!F281</x:f>
        <x:v>308</x:v>
      </x:c>
      <x:c r="D281" s="18" t="n">
        <x:f>Arrivals!K281</x:f>
        <x:v>300</x:v>
      </x:c>
      <x:c r="E281" s="18" t="n">
        <x:f>D281*8/ACE_Input!S41+ACE_Input!T41</x:f>
        <x:v>24.02</x:v>
      </x:c>
      <x:c r="F281" s="18" t="n">
        <x:f>C281</x:f>
        <x:v>308</x:v>
      </x:c>
      <x:c r="G281" s="18" t="n">
        <x:f>K280</x:f>
        <x:v>984.2199999999998</x:v>
      </x:c>
      <x:c r="H281" s="18" t="n">
        <x:f>MAX(F281,G281)</x:f>
        <x:v>984.2199999999998</x:v>
      </x:c>
      <x:c r="I281" s="18" t="n">
        <x:f>MOD(H281-Settings!$B$32,Settings!$B$33)</x:f>
        <x:v>264.2199999999998</x:v>
      </x:c>
      <x:c r="J281" s="18" t="n">
        <x:f>IF(I281&lt;Settings!$B$30,IF(Settings!$B$30-I281&gt;=E281,H281,H281+(Settings!$B$30-I281)+Settings!$B$31),H281+(Settings!$B$33-I281))</x:f>
        <x:v>984.2199999999998</x:v>
      </x:c>
      <x:c r="K281" s="18" t="n">
        <x:f>J281+E281</x:f>
        <x:v>1008.2399999999998</x:v>
      </x:c>
      <x:c r="L281" s="18" t="n">
        <x:f>K281</x:f>
        <x:v>1008.2399999999998</x:v>
      </x:c>
      <x:c r="M281" s="18" t="n">
        <x:f>P280</x:f>
        <x:v>984.4264099271753</x:v>
      </x:c>
      <x:c r="N281" s="18" t="n">
        <x:f>MAX(L281,M281)</x:f>
        <x:v>1008.2399999999998</x:v>
      </x:c>
      <x:c r="O281" s="18" t="n">
        <x:f>Arrivals!I281</x:f>
        <x:v>1.3470635129606208</x:v>
      </x:c>
      <x:c r="P281" s="18" t="n">
        <x:f>N281+O281</x:f>
        <x:v>1009.5870635129604</x:v>
      </x:c>
      <x:c r="Q281" s="18" t="n">
        <x:f>P281-C281</x:f>
        <x:v>701.5870635129604</x:v>
      </x:c>
      <x:c r="R281" s="18" t="n">
        <x:f>H281-F281</x:f>
        <x:v>676.2199999999998</x:v>
      </x:c>
      <x:c r="S281" s="18" t="n">
        <x:f>J281-H281</x:f>
        <x:v>0</x:v>
      </x:c>
      <x:c r="T281" s="18" t="n">
        <x:f>N281-L281</x:f>
        <x:v>0</x:v>
      </x:c>
      <x:c r="U281" s="18" t="n">
        <x:f>R281+S281+T281</x:f>
        <x:v>676.2199999999998</x:v>
      </x:c>
      <x:c r="V281" s="18" t="str">
        <x:f>IF(MOD(C281-Settings!$B$32,Settings!$B$33)&lt;Settings!$B$30,"Up","Down")</x:f>
        <x:v>Up</x:v>
      </x:c>
      <x:c r="W281" s="18" t="n">
        <x:f>IF(OR(E281&gt;Settings!$B$30,Q281&gt;Settings!$B$37),0,1)</x:f>
        <x:v>1</x:v>
      </x:c>
      <x:c r="X281" s="18" t="n">
        <x:f>IF(AND(W281=1,Q281&lt;=Settings!$B$36),1,0)</x:f>
        <x:v>0</x:v>
      </x:c>
    </x:row>
    <x:row r="282">
      <x:c r="A282" t="n">
        <x:f>Arrivals!A282</x:f>
        <x:v>3</x:v>
      </x:c>
      <x:c r="B282" t="n">
        <x:f>Arrivals!B282</x:f>
        <x:v>37</x:v>
      </x:c>
      <x:c r="C282" s="18" t="n">
        <x:f>Arrivals!F282</x:f>
        <x:v>313</x:v>
      </x:c>
      <x:c r="D282" s="18" t="n">
        <x:f>Arrivals!K282</x:f>
        <x:v>300</x:v>
      </x:c>
      <x:c r="E282" s="18" t="n">
        <x:f>D282*8/ACE_Input!S42+ACE_Input!T42</x:f>
        <x:v>24.02</x:v>
      </x:c>
      <x:c r="F282" s="18" t="n">
        <x:f>C282</x:f>
        <x:v>313</x:v>
      </x:c>
      <x:c r="G282" s="18" t="n">
        <x:f>K281</x:f>
        <x:v>1008.2399999999998</x:v>
      </x:c>
      <x:c r="H282" s="18" t="n">
        <x:f>MAX(F282,G282)</x:f>
        <x:v>1008.2399999999998</x:v>
      </x:c>
      <x:c r="I282" s="18" t="n">
        <x:f>MOD(H282-Settings!$B$32,Settings!$B$33)</x:f>
        <x:v>288.2399999999998</x:v>
      </x:c>
      <x:c r="J282" s="18" t="n">
        <x:f>IF(I282&lt;Settings!$B$30,IF(Settings!$B$30-I282&gt;=E282,H282,H282+(Settings!$B$30-I282)+Settings!$B$31),H282+(Settings!$B$33-I282))</x:f>
        <x:v>1008.2399999999998</x:v>
      </x:c>
      <x:c r="K282" s="18" t="n">
        <x:f>J282+E282</x:f>
        <x:v>1032.2599999999998</x:v>
      </x:c>
      <x:c r="L282" s="18" t="n">
        <x:f>K282</x:f>
        <x:v>1032.2599999999998</x:v>
      </x:c>
      <x:c r="M282" s="18" t="n">
        <x:f>P281</x:f>
        <x:v>1009.5870635129604</x:v>
      </x:c>
      <x:c r="N282" s="18" t="n">
        <x:f>MAX(L282,M282)</x:f>
        <x:v>1032.2599999999998</x:v>
      </x:c>
      <x:c r="O282" s="18" t="n">
        <x:f>Arrivals!I282</x:f>
        <x:v>2.97481661043842</x:v>
      </x:c>
      <x:c r="P282" s="18" t="n">
        <x:f>N282+O282</x:f>
        <x:v>1035.2348166104382</x:v>
      </x:c>
      <x:c r="Q282" s="18" t="n">
        <x:f>P282-C282</x:f>
        <x:v>722.2348166104382</x:v>
      </x:c>
      <x:c r="R282" s="18" t="n">
        <x:f>H282-F282</x:f>
        <x:v>695.2399999999998</x:v>
      </x:c>
      <x:c r="S282" s="18" t="n">
        <x:f>J282-H282</x:f>
        <x:v>0</x:v>
      </x:c>
      <x:c r="T282" s="18" t="n">
        <x:f>N282-L282</x:f>
        <x:v>0</x:v>
      </x:c>
      <x:c r="U282" s="18" t="n">
        <x:f>R282+S282+T282</x:f>
        <x:v>695.2399999999998</x:v>
      </x:c>
      <x:c r="V282" s="18" t="str">
        <x:f>IF(MOD(C282-Settings!$B$32,Settings!$B$33)&lt;Settings!$B$30,"Up","Down")</x:f>
        <x:v>Up</x:v>
      </x:c>
      <x:c r="W282" s="18" t="n">
        <x:f>IF(OR(E282&gt;Settings!$B$30,Q282&gt;Settings!$B$37),0,1)</x:f>
        <x:v>1</x:v>
      </x:c>
      <x:c r="X282" s="18" t="n">
        <x:f>IF(AND(W282=1,Q282&lt;=Settings!$B$36),1,0)</x:f>
        <x:v>0</x:v>
      </x:c>
    </x:row>
    <x:row r="283">
      <x:c r="A283" t="n">
        <x:f>Arrivals!A283</x:f>
        <x:v>3</x:v>
      </x:c>
      <x:c r="B283" t="n">
        <x:f>Arrivals!B283</x:f>
        <x:v>38</x:v>
      </x:c>
      <x:c r="C283" s="18" t="n">
        <x:f>Arrivals!F283</x:f>
        <x:v>318</x:v>
      </x:c>
      <x:c r="D283" s="18" t="n">
        <x:f>Arrivals!K283</x:f>
        <x:v>300</x:v>
      </x:c>
      <x:c r="E283" s="18" t="n">
        <x:f>D283*8/ACE_Input!S43+ACE_Input!T43</x:f>
        <x:v>24.02</x:v>
      </x:c>
      <x:c r="F283" s="18" t="n">
        <x:f>C283</x:f>
        <x:v>318</x:v>
      </x:c>
      <x:c r="G283" s="18" t="n">
        <x:f>K282</x:f>
        <x:v>1032.2599999999998</x:v>
      </x:c>
      <x:c r="H283" s="18" t="n">
        <x:f>MAX(F283,G283)</x:f>
        <x:v>1032.2599999999998</x:v>
      </x:c>
      <x:c r="I283" s="18" t="n">
        <x:f>MOD(H283-Settings!$B$32,Settings!$B$33)</x:f>
        <x:v>312.25999999999976</x:v>
      </x:c>
      <x:c r="J283" s="18" t="n">
        <x:f>IF(I283&lt;Settings!$B$30,IF(Settings!$B$30-I283&gt;=E283,H283,H283+(Settings!$B$30-I283)+Settings!$B$31),H283+(Settings!$B$33-I283))</x:f>
        <x:v>1032.2599999999998</x:v>
      </x:c>
      <x:c r="K283" s="18" t="n">
        <x:f>J283+E283</x:f>
        <x:v>1056.2799999999997</x:v>
      </x:c>
      <x:c r="L283" s="18" t="n">
        <x:f>K283</x:f>
        <x:v>1056.2799999999997</x:v>
      </x:c>
      <x:c r="M283" s="18" t="n">
        <x:f>P282</x:f>
        <x:v>1035.2348166104382</x:v>
      </x:c>
      <x:c r="N283" s="18" t="n">
        <x:f>MAX(L283,M283)</x:f>
        <x:v>1056.2799999999997</x:v>
      </x:c>
      <x:c r="O283" s="18" t="n">
        <x:f>Arrivals!I283</x:f>
        <x:v>6.3299139930437915</x:v>
      </x:c>
      <x:c r="P283" s="18" t="n">
        <x:f>N283+O283</x:f>
        <x:v>1062.6099139930436</x:v>
      </x:c>
      <x:c r="Q283" s="18" t="n">
        <x:f>P283-C283</x:f>
        <x:v>744.6099139930436</x:v>
      </x:c>
      <x:c r="R283" s="18" t="n">
        <x:f>H283-F283</x:f>
        <x:v>714.2599999999998</x:v>
      </x:c>
      <x:c r="S283" s="18" t="n">
        <x:f>J283-H283</x:f>
        <x:v>0</x:v>
      </x:c>
      <x:c r="T283" s="18" t="n">
        <x:f>N283-L283</x:f>
        <x:v>0</x:v>
      </x:c>
      <x:c r="U283" s="18" t="n">
        <x:f>R283+S283+T283</x:f>
        <x:v>714.2599999999998</x:v>
      </x:c>
      <x:c r="V283" s="18" t="str">
        <x:f>IF(MOD(C283-Settings!$B$32,Settings!$B$33)&lt;Settings!$B$30,"Up","Down")</x:f>
        <x:v>Up</x:v>
      </x:c>
      <x:c r="W283" s="18" t="n">
        <x:f>IF(OR(E283&gt;Settings!$B$30,Q283&gt;Settings!$B$37),0,1)</x:f>
        <x:v>1</x:v>
      </x:c>
      <x:c r="X283" s="18" t="n">
        <x:f>IF(AND(W283=1,Q283&lt;=Settings!$B$36),1,0)</x:f>
        <x:v>0</x:v>
      </x:c>
    </x:row>
    <x:row r="284">
      <x:c r="A284" t="n">
        <x:f>Arrivals!A284</x:f>
        <x:v>3</x:v>
      </x:c>
      <x:c r="B284" t="n">
        <x:f>Arrivals!B284</x:f>
        <x:v>39</x:v>
      </x:c>
      <x:c r="C284" s="18" t="n">
        <x:f>Arrivals!F284</x:f>
        <x:v>323</x:v>
      </x:c>
      <x:c r="D284" s="18" t="n">
        <x:f>Arrivals!K284</x:f>
        <x:v>300</x:v>
      </x:c>
      <x:c r="E284" s="18" t="n">
        <x:f>D284*8/ACE_Input!S44+ACE_Input!T44</x:f>
        <x:v>24.02</x:v>
      </x:c>
      <x:c r="F284" s="18" t="n">
        <x:f>C284</x:f>
        <x:v>323</x:v>
      </x:c>
      <x:c r="G284" s="18" t="n">
        <x:f>K283</x:f>
        <x:v>1056.2799999999997</x:v>
      </x:c>
      <x:c r="H284" s="18" t="n">
        <x:f>MAX(F284,G284)</x:f>
        <x:v>1056.2799999999997</x:v>
      </x:c>
      <x:c r="I284" s="18" t="n">
        <x:f>MOD(H284-Settings!$B$32,Settings!$B$33)</x:f>
        <x:v>336.27999999999975</x:v>
      </x:c>
      <x:c r="J284" s="18" t="n">
        <x:f>IF(I284&lt;Settings!$B$30,IF(Settings!$B$30-I284&gt;=E284,H284,H284+(Settings!$B$30-I284)+Settings!$B$31),H284+(Settings!$B$33-I284))</x:f>
        <x:v>1056.2799999999997</x:v>
      </x:c>
      <x:c r="K284" s="18" t="n">
        <x:f>J284+E284</x:f>
        <x:v>1080.2999999999997</x:v>
      </x:c>
      <x:c r="L284" s="18" t="n">
        <x:f>K284</x:f>
        <x:v>1080.2999999999997</x:v>
      </x:c>
      <x:c r="M284" s="18" t="n">
        <x:f>P283</x:f>
        <x:v>1062.6099139930436</x:v>
      </x:c>
      <x:c r="N284" s="18" t="n">
        <x:f>MAX(L284,M284)</x:f>
        <x:v>1080.2999999999997</x:v>
      </x:c>
      <x:c r="O284" s="18" t="n">
        <x:f>Arrivals!I284</x:f>
        <x:v>5.482058914234676</x:v>
      </x:c>
      <x:c r="P284" s="18" t="n">
        <x:f>N284+O284</x:f>
        <x:v>1085.7820589142343</x:v>
      </x:c>
      <x:c r="Q284" s="18" t="n">
        <x:f>P284-C284</x:f>
        <x:v>762.7820589142343</x:v>
      </x:c>
      <x:c r="R284" s="18" t="n">
        <x:f>H284-F284</x:f>
        <x:v>733.2799999999997</x:v>
      </x:c>
      <x:c r="S284" s="18" t="n">
        <x:f>J284-H284</x:f>
        <x:v>0</x:v>
      </x:c>
      <x:c r="T284" s="18" t="n">
        <x:f>N284-L284</x:f>
        <x:v>0</x:v>
      </x:c>
      <x:c r="U284" s="18" t="n">
        <x:f>R284+S284+T284</x:f>
        <x:v>733.2799999999997</x:v>
      </x:c>
      <x:c r="V284" s="18" t="str">
        <x:f>IF(MOD(C284-Settings!$B$32,Settings!$B$33)&lt;Settings!$B$30,"Up","Down")</x:f>
        <x:v>Up</x:v>
      </x:c>
      <x:c r="W284" s="18" t="n">
        <x:f>IF(OR(E284&gt;Settings!$B$30,Q284&gt;Settings!$B$37),0,1)</x:f>
        <x:v>1</x:v>
      </x:c>
      <x:c r="X284" s="18" t="n">
        <x:f>IF(AND(W284=1,Q284&lt;=Settings!$B$36),1,0)</x:f>
        <x:v>0</x:v>
      </x:c>
    </x:row>
    <x:row r="285">
      <x:c r="A285" t="n">
        <x:f>Arrivals!A285</x:f>
        <x:v>3</x:v>
      </x:c>
      <x:c r="B285" t="n">
        <x:f>Arrivals!B285</x:f>
        <x:v>40</x:v>
      </x:c>
      <x:c r="C285" s="18" t="n">
        <x:f>Arrivals!F285</x:f>
        <x:v>328</x:v>
      </x:c>
      <x:c r="D285" s="18" t="n">
        <x:f>Arrivals!K285</x:f>
        <x:v>300</x:v>
      </x:c>
      <x:c r="E285" s="18" t="n">
        <x:f>D285*8/ACE_Input!S45+ACE_Input!T45</x:f>
        <x:v>24.02</x:v>
      </x:c>
      <x:c r="F285" s="18" t="n">
        <x:f>C285</x:f>
        <x:v>328</x:v>
      </x:c>
      <x:c r="G285" s="18" t="n">
        <x:f>K284</x:f>
        <x:v>1080.2999999999997</x:v>
      </x:c>
      <x:c r="H285" s="18" t="n">
        <x:f>MAX(F285,G285)</x:f>
        <x:v>1080.2999999999997</x:v>
      </x:c>
      <x:c r="I285" s="18" t="n">
        <x:f>MOD(H285-Settings!$B$32,Settings!$B$33)</x:f>
        <x:v>360.2999999999997</x:v>
      </x:c>
      <x:c r="J285" s="18" t="n">
        <x:f>IF(I285&lt;Settings!$B$30,IF(Settings!$B$30-I285&gt;=E285,H285,H285+(Settings!$B$30-I285)+Settings!$B$31),H285+(Settings!$B$33-I285))</x:f>
        <x:v>1080.2999999999997</x:v>
      </x:c>
      <x:c r="K285" s="18" t="n">
        <x:f>J285+E285</x:f>
        <x:v>1104.3199999999997</x:v>
      </x:c>
      <x:c r="L285" s="18" t="n">
        <x:f>K285</x:f>
        <x:v>1104.3199999999997</x:v>
      </x:c>
      <x:c r="M285" s="18" t="n">
        <x:f>P284</x:f>
        <x:v>1085.7820589142343</x:v>
      </x:c>
      <x:c r="N285" s="18" t="n">
        <x:f>MAX(L285,M285)</x:f>
        <x:v>1104.3199999999997</x:v>
      </x:c>
      <x:c r="O285" s="18" t="n">
        <x:f>Arrivals!I285</x:f>
        <x:v>2.1931086102817123</x:v>
      </x:c>
      <x:c r="P285" s="18" t="n">
        <x:f>N285+O285</x:f>
        <x:v>1106.5131086102815</x:v>
      </x:c>
      <x:c r="Q285" s="18" t="n">
        <x:f>P285-C285</x:f>
        <x:v>778.5131086102815</x:v>
      </x:c>
      <x:c r="R285" s="18" t="n">
        <x:f>H285-F285</x:f>
        <x:v>752.2999999999997</x:v>
      </x:c>
      <x:c r="S285" s="18" t="n">
        <x:f>J285-H285</x:f>
        <x:v>0</x:v>
      </x:c>
      <x:c r="T285" s="18" t="n">
        <x:f>N285-L285</x:f>
        <x:v>0</x:v>
      </x:c>
      <x:c r="U285" s="18" t="n">
        <x:f>R285+S285+T285</x:f>
        <x:v>752.2999999999997</x:v>
      </x:c>
      <x:c r="V285" s="18" t="str">
        <x:f>IF(MOD(C285-Settings!$B$32,Settings!$B$33)&lt;Settings!$B$30,"Up","Down")</x:f>
        <x:v>Up</x:v>
      </x:c>
      <x:c r="W285" s="18" t="n">
        <x:f>IF(OR(E285&gt;Settings!$B$30,Q285&gt;Settings!$B$37),0,1)</x:f>
        <x:v>1</x:v>
      </x:c>
      <x:c r="X285" s="18" t="n">
        <x:f>IF(AND(W285=1,Q285&lt;=Settings!$B$36),1,0)</x:f>
        <x:v>0</x:v>
      </x:c>
    </x:row>
    <x:row r="286">
      <x:c r="A286" t="n">
        <x:f>Arrivals!A286</x:f>
        <x:v>3</x:v>
      </x:c>
      <x:c r="B286" t="n">
        <x:f>Arrivals!B286</x:f>
        <x:v>41</x:v>
      </x:c>
      <x:c r="C286" s="18" t="n">
        <x:f>Arrivals!F286</x:f>
        <x:v>333</x:v>
      </x:c>
      <x:c r="D286" s="18" t="n">
        <x:f>Arrivals!K286</x:f>
        <x:v>300</x:v>
      </x:c>
      <x:c r="E286" s="18" t="n">
        <x:f>D286*8/ACE_Input!S46+ACE_Input!T46</x:f>
        <x:v>24.02</x:v>
      </x:c>
      <x:c r="F286" s="18" t="n">
        <x:f>C286</x:f>
        <x:v>333</x:v>
      </x:c>
      <x:c r="G286" s="18" t="n">
        <x:f>K285</x:f>
        <x:v>1104.3199999999997</x:v>
      </x:c>
      <x:c r="H286" s="18" t="n">
        <x:f>MAX(F286,G286)</x:f>
        <x:v>1104.3199999999997</x:v>
      </x:c>
      <x:c r="I286" s="18" t="n">
        <x:f>MOD(H286-Settings!$B$32,Settings!$B$33)</x:f>
        <x:v>384.3199999999997</x:v>
      </x:c>
      <x:c r="J286" s="18" t="n">
        <x:f>IF(I286&lt;Settings!$B$30,IF(Settings!$B$30-I286&gt;=E286,H286,H286+(Settings!$B$30-I286)+Settings!$B$31),H286+(Settings!$B$33-I286))</x:f>
        <x:v>1104.3199999999997</x:v>
      </x:c>
      <x:c r="K286" s="18" t="n">
        <x:f>J286+E286</x:f>
        <x:v>1128.3399999999997</x:v>
      </x:c>
      <x:c r="L286" s="18" t="n">
        <x:f>K286</x:f>
        <x:v>1128.3399999999997</x:v>
      </x:c>
      <x:c r="M286" s="18" t="n">
        <x:f>P285</x:f>
        <x:v>1106.5131086102815</x:v>
      </x:c>
      <x:c r="N286" s="18" t="n">
        <x:f>MAX(L286,M286)</x:f>
        <x:v>1128.3399999999997</x:v>
      </x:c>
      <x:c r="O286" s="18" t="n">
        <x:f>Arrivals!I286</x:f>
        <x:v>2.646892502950165</x:v>
      </x:c>
      <x:c r="P286" s="18" t="n">
        <x:f>N286+O286</x:f>
        <x:v>1130.9868925029498</x:v>
      </x:c>
      <x:c r="Q286" s="18" t="n">
        <x:f>P286-C286</x:f>
        <x:v>797.9868925029498</x:v>
      </x:c>
      <x:c r="R286" s="18" t="n">
        <x:f>H286-F286</x:f>
        <x:v>771.3199999999997</x:v>
      </x:c>
      <x:c r="S286" s="18" t="n">
        <x:f>J286-H286</x:f>
        <x:v>0</x:v>
      </x:c>
      <x:c r="T286" s="18" t="n">
        <x:f>N286-L286</x:f>
        <x:v>0</x:v>
      </x:c>
      <x:c r="U286" s="18" t="n">
        <x:f>R286+S286+T286</x:f>
        <x:v>771.3199999999997</x:v>
      </x:c>
      <x:c r="V286" s="18" t="str">
        <x:f>IF(MOD(C286-Settings!$B$32,Settings!$B$33)&lt;Settings!$B$30,"Up","Down")</x:f>
        <x:v>Up</x:v>
      </x:c>
      <x:c r="W286" s="18" t="n">
        <x:f>IF(OR(E286&gt;Settings!$B$30,Q286&gt;Settings!$B$37),0,1)</x:f>
        <x:v>1</x:v>
      </x:c>
      <x:c r="X286" s="18" t="n">
        <x:f>IF(AND(W286=1,Q286&lt;=Settings!$B$36),1,0)</x:f>
        <x:v>0</x:v>
      </x:c>
    </x:row>
    <x:row r="287">
      <x:c r="A287" t="n">
        <x:f>Arrivals!A287</x:f>
        <x:v>3</x:v>
      </x:c>
      <x:c r="B287" t="n">
        <x:f>Arrivals!B287</x:f>
        <x:v>42</x:v>
      </x:c>
      <x:c r="C287" s="18" t="n">
        <x:f>Arrivals!F287</x:f>
        <x:v>338</x:v>
      </x:c>
      <x:c r="D287" s="18" t="n">
        <x:f>Arrivals!K287</x:f>
        <x:v>300</x:v>
      </x:c>
      <x:c r="E287" s="18" t="n">
        <x:f>D287*8/ACE_Input!S47+ACE_Input!T47</x:f>
        <x:v>24.02</x:v>
      </x:c>
      <x:c r="F287" s="18" t="n">
        <x:f>C287</x:f>
        <x:v>338</x:v>
      </x:c>
      <x:c r="G287" s="18" t="n">
        <x:f>K286</x:f>
        <x:v>1128.3399999999997</x:v>
      </x:c>
      <x:c r="H287" s="18" t="n">
        <x:f>MAX(F287,G287)</x:f>
        <x:v>1128.3399999999997</x:v>
      </x:c>
      <x:c r="I287" s="18" t="n">
        <x:f>MOD(H287-Settings!$B$32,Settings!$B$33)</x:f>
        <x:v>408.3399999999997</x:v>
      </x:c>
      <x:c r="J287" s="18" t="n">
        <x:f>IF(I287&lt;Settings!$B$30,IF(Settings!$B$30-I287&gt;=E287,H287,H287+(Settings!$B$30-I287)+Settings!$B$31),H287+(Settings!$B$33-I287))</x:f>
        <x:v>1128.3399999999997</x:v>
      </x:c>
      <x:c r="K287" s="18" t="n">
        <x:f>J287+E287</x:f>
        <x:v>1152.3599999999997</x:v>
      </x:c>
      <x:c r="L287" s="18" t="n">
        <x:f>K287</x:f>
        <x:v>1152.3599999999997</x:v>
      </x:c>
      <x:c r="M287" s="18" t="n">
        <x:f>P286</x:f>
        <x:v>1130.9868925029498</x:v>
      </x:c>
      <x:c r="N287" s="18" t="n">
        <x:f>MAX(L287,M287)</x:f>
        <x:v>1152.3599999999997</x:v>
      </x:c>
      <x:c r="O287" s="18" t="n">
        <x:f>Arrivals!I287</x:f>
        <x:v>1.0717474354259882</x:v>
      </x:c>
      <x:c r="P287" s="18" t="n">
        <x:f>N287+O287</x:f>
        <x:v>1153.4317474354257</x:v>
      </x:c>
      <x:c r="Q287" s="18" t="n">
        <x:f>P287-C287</x:f>
        <x:v>815.4317474354257</x:v>
      </x:c>
      <x:c r="R287" s="18" t="n">
        <x:f>H287-F287</x:f>
        <x:v>790.3399999999997</x:v>
      </x:c>
      <x:c r="S287" s="18" t="n">
        <x:f>J287-H287</x:f>
        <x:v>0</x:v>
      </x:c>
      <x:c r="T287" s="18" t="n">
        <x:f>N287-L287</x:f>
        <x:v>0</x:v>
      </x:c>
      <x:c r="U287" s="18" t="n">
        <x:f>R287+S287+T287</x:f>
        <x:v>790.3399999999997</x:v>
      </x:c>
      <x:c r="V287" s="18" t="str">
        <x:f>IF(MOD(C287-Settings!$B$32,Settings!$B$33)&lt;Settings!$B$30,"Up","Down")</x:f>
        <x:v>Up</x:v>
      </x:c>
      <x:c r="W287" s="18" t="n">
        <x:f>IF(OR(E287&gt;Settings!$B$30,Q287&gt;Settings!$B$37),0,1)</x:f>
        <x:v>1</x:v>
      </x:c>
      <x:c r="X287" s="18" t="n">
        <x:f>IF(AND(W287=1,Q287&lt;=Settings!$B$36),1,0)</x:f>
        <x:v>0</x:v>
      </x:c>
    </x:row>
    <x:row r="288">
      <x:c r="A288" t="n">
        <x:f>Arrivals!A288</x:f>
        <x:v>3</x:v>
      </x:c>
      <x:c r="B288" t="n">
        <x:f>Arrivals!B288</x:f>
        <x:v>43</x:v>
      </x:c>
      <x:c r="C288" s="18" t="n">
        <x:f>Arrivals!F288</x:f>
        <x:v>343</x:v>
      </x:c>
      <x:c r="D288" s="18" t="n">
        <x:f>Arrivals!K288</x:f>
        <x:v>300</x:v>
      </x:c>
      <x:c r="E288" s="18" t="n">
        <x:f>D288*8/ACE_Input!S48+ACE_Input!T48</x:f>
        <x:v>24.02</x:v>
      </x:c>
      <x:c r="F288" s="18" t="n">
        <x:f>C288</x:f>
        <x:v>343</x:v>
      </x:c>
      <x:c r="G288" s="18" t="n">
        <x:f>K287</x:f>
        <x:v>1152.3599999999997</x:v>
      </x:c>
      <x:c r="H288" s="18" t="n">
        <x:f>MAX(F288,G288)</x:f>
        <x:v>1152.3599999999997</x:v>
      </x:c>
      <x:c r="I288" s="18" t="n">
        <x:f>MOD(H288-Settings!$B$32,Settings!$B$33)</x:f>
        <x:v>432.3599999999997</x:v>
      </x:c>
      <x:c r="J288" s="18" t="n">
        <x:f>IF(I288&lt;Settings!$B$30,IF(Settings!$B$30-I288&gt;=E288,H288,H288+(Settings!$B$30-I288)+Settings!$B$31),H288+(Settings!$B$33-I288))</x:f>
        <x:v>1152.3599999999997</x:v>
      </x:c>
      <x:c r="K288" s="18" t="n">
        <x:f>J288+E288</x:f>
        <x:v>1176.3799999999997</x:v>
      </x:c>
      <x:c r="L288" s="18" t="n">
        <x:f>K288</x:f>
        <x:v>1176.3799999999997</x:v>
      </x:c>
      <x:c r="M288" s="18" t="n">
        <x:f>P287</x:f>
        <x:v>1153.4317474354257</x:v>
      </x:c>
      <x:c r="N288" s="18" t="n">
        <x:f>MAX(L288,M288)</x:f>
        <x:v>1176.3799999999997</x:v>
      </x:c>
      <x:c r="O288" s="18" t="n">
        <x:f>Arrivals!I288</x:f>
        <x:v>1.9326287562379814</x:v>
      </x:c>
      <x:c r="P288" s="18" t="n">
        <x:f>N288+O288</x:f>
        <x:v>1178.3126287562377</x:v>
      </x:c>
      <x:c r="Q288" s="18" t="n">
        <x:f>P288-C288</x:f>
        <x:v>835.3126287562377</x:v>
      </x:c>
      <x:c r="R288" s="18" t="n">
        <x:f>H288-F288</x:f>
        <x:v>809.3599999999997</x:v>
      </x:c>
      <x:c r="S288" s="18" t="n">
        <x:f>J288-H288</x:f>
        <x:v>0</x:v>
      </x:c>
      <x:c r="T288" s="18" t="n">
        <x:f>N288-L288</x:f>
        <x:v>0</x:v>
      </x:c>
      <x:c r="U288" s="18" t="n">
        <x:f>R288+S288+T288</x:f>
        <x:v>809.3599999999997</x:v>
      </x:c>
      <x:c r="V288" s="18" t="str">
        <x:f>IF(MOD(C288-Settings!$B$32,Settings!$B$33)&lt;Settings!$B$30,"Up","Down")</x:f>
        <x:v>Up</x:v>
      </x:c>
      <x:c r="W288" s="18" t="n">
        <x:f>IF(OR(E288&gt;Settings!$B$30,Q288&gt;Settings!$B$37),0,1)</x:f>
        <x:v>1</x:v>
      </x:c>
      <x:c r="X288" s="18" t="n">
        <x:f>IF(AND(W288=1,Q288&lt;=Settings!$B$36),1,0)</x:f>
        <x:v>0</x:v>
      </x:c>
    </x:row>
    <x:row r="289">
      <x:c r="A289" t="n">
        <x:f>Arrivals!A289</x:f>
        <x:v>3</x:v>
      </x:c>
      <x:c r="B289" t="n">
        <x:f>Arrivals!B289</x:f>
        <x:v>44</x:v>
      </x:c>
      <x:c r="C289" s="18" t="n">
        <x:f>Arrivals!F289</x:f>
        <x:v>348</x:v>
      </x:c>
      <x:c r="D289" s="18" t="n">
        <x:f>Arrivals!K289</x:f>
        <x:v>300</x:v>
      </x:c>
      <x:c r="E289" s="18" t="n">
        <x:f>D289*8/ACE_Input!S49+ACE_Input!T49</x:f>
        <x:v>24.02</x:v>
      </x:c>
      <x:c r="F289" s="18" t="n">
        <x:f>C289</x:f>
        <x:v>348</x:v>
      </x:c>
      <x:c r="G289" s="18" t="n">
        <x:f>K288</x:f>
        <x:v>1176.3799999999997</x:v>
      </x:c>
      <x:c r="H289" s="18" t="n">
        <x:f>MAX(F289,G289)</x:f>
        <x:v>1176.3799999999997</x:v>
      </x:c>
      <x:c r="I289" s="18" t="n">
        <x:f>MOD(H289-Settings!$B$32,Settings!$B$33)</x:f>
        <x:v>456.37999999999965</x:v>
      </x:c>
      <x:c r="J289" s="18" t="n">
        <x:f>IF(I289&lt;Settings!$B$30,IF(Settings!$B$30-I289&gt;=E289,H289,H289+(Settings!$B$30-I289)+Settings!$B$31),H289+(Settings!$B$33-I289))</x:f>
        <x:v>1176.3799999999997</x:v>
      </x:c>
      <x:c r="K289" s="18" t="n">
        <x:f>J289+E289</x:f>
        <x:v>1200.3999999999996</x:v>
      </x:c>
      <x:c r="L289" s="18" t="n">
        <x:f>K289</x:f>
        <x:v>1200.3999999999996</x:v>
      </x:c>
      <x:c r="M289" s="18" t="n">
        <x:f>P288</x:f>
        <x:v>1178.3126287562377</x:v>
      </x:c>
      <x:c r="N289" s="18" t="n">
        <x:f>MAX(L289,M289)</x:f>
        <x:v>1200.3999999999996</x:v>
      </x:c>
      <x:c r="O289" s="18" t="n">
        <x:f>Arrivals!I289</x:f>
        <x:v>8.835755612402254</x:v>
      </x:c>
      <x:c r="P289" s="18" t="n">
        <x:f>N289+O289</x:f>
        <x:v>1209.2357556124018</x:v>
      </x:c>
      <x:c r="Q289" s="18" t="n">
        <x:f>P289-C289</x:f>
        <x:v>861.2357556124018</x:v>
      </x:c>
      <x:c r="R289" s="18" t="n">
        <x:f>H289-F289</x:f>
        <x:v>828.3799999999997</x:v>
      </x:c>
      <x:c r="S289" s="18" t="n">
        <x:f>J289-H289</x:f>
        <x:v>0</x:v>
      </x:c>
      <x:c r="T289" s="18" t="n">
        <x:f>N289-L289</x:f>
        <x:v>0</x:v>
      </x:c>
      <x:c r="U289" s="18" t="n">
        <x:f>R289+S289+T289</x:f>
        <x:v>828.3799999999997</x:v>
      </x:c>
      <x:c r="V289" s="18" t="str">
        <x:f>IF(MOD(C289-Settings!$B$32,Settings!$B$33)&lt;Settings!$B$30,"Up","Down")</x:f>
        <x:v>Up</x:v>
      </x:c>
      <x:c r="W289" s="18" t="n">
        <x:f>IF(OR(E289&gt;Settings!$B$30,Q289&gt;Settings!$B$37),0,1)</x:f>
        <x:v>1</x:v>
      </x:c>
      <x:c r="X289" s="18" t="n">
        <x:f>IF(AND(W289=1,Q289&lt;=Settings!$B$36),1,0)</x:f>
        <x:v>0</x:v>
      </x:c>
    </x:row>
    <x:row r="290">
      <x:c r="A290" t="n">
        <x:f>Arrivals!A290</x:f>
        <x:v>3</x:v>
      </x:c>
      <x:c r="B290" t="n">
        <x:f>Arrivals!B290</x:f>
        <x:v>45</x:v>
      </x:c>
      <x:c r="C290" s="18" t="n">
        <x:f>Arrivals!F290</x:f>
        <x:v>354</x:v>
      </x:c>
      <x:c r="D290" s="18" t="n">
        <x:f>Arrivals!K290</x:f>
        <x:v>300</x:v>
      </x:c>
      <x:c r="E290" s="18" t="n">
        <x:f>D290*8/ACE_Input!S50+ACE_Input!T50</x:f>
        <x:v>24.02</x:v>
      </x:c>
      <x:c r="F290" s="18" t="n">
        <x:f>C290</x:f>
        <x:v>354</x:v>
      </x:c>
      <x:c r="G290" s="18" t="n">
        <x:f>K289</x:f>
        <x:v>1200.3999999999996</x:v>
      </x:c>
      <x:c r="H290" s="18" t="n">
        <x:f>MAX(F290,G290)</x:f>
        <x:v>1200.3999999999996</x:v>
      </x:c>
      <x:c r="I290" s="18" t="n">
        <x:f>MOD(H290-Settings!$B$32,Settings!$B$33)</x:f>
        <x:v>480.39999999999964</x:v>
      </x:c>
      <x:c r="J290" s="18" t="n">
        <x:f>IF(I290&lt;Settings!$B$30,IF(Settings!$B$30-I290&gt;=E290,H290,H290+(Settings!$B$30-I290)+Settings!$B$31),H290+(Settings!$B$33-I290))</x:f>
        <x:v>1200.3999999999996</x:v>
      </x:c>
      <x:c r="K290" s="18" t="n">
        <x:f>J290+E290</x:f>
        <x:v>1224.4199999999996</x:v>
      </x:c>
      <x:c r="L290" s="18" t="n">
        <x:f>K290</x:f>
        <x:v>1224.4199999999996</x:v>
      </x:c>
      <x:c r="M290" s="18" t="n">
        <x:f>P289</x:f>
        <x:v>1209.2357556124018</x:v>
      </x:c>
      <x:c r="N290" s="18" t="n">
        <x:f>MAX(L290,M290)</x:f>
        <x:v>1224.4199999999996</x:v>
      </x:c>
      <x:c r="O290" s="18" t="n">
        <x:f>Arrivals!I290</x:f>
        <x:v>1.4483384947410107</x:v>
      </x:c>
      <x:c r="P290" s="18" t="n">
        <x:f>N290+O290</x:f>
        <x:v>1225.8683384947406</x:v>
      </x:c>
      <x:c r="Q290" s="18" t="n">
        <x:f>P290-C290</x:f>
        <x:v>871.8683384947406</x:v>
      </x:c>
      <x:c r="R290" s="18" t="n">
        <x:f>H290-F290</x:f>
        <x:v>846.3999999999996</x:v>
      </x:c>
      <x:c r="S290" s="18" t="n">
        <x:f>J290-H290</x:f>
        <x:v>0</x:v>
      </x:c>
      <x:c r="T290" s="18" t="n">
        <x:f>N290-L290</x:f>
        <x:v>0</x:v>
      </x:c>
      <x:c r="U290" s="18" t="n">
        <x:f>R290+S290+T290</x:f>
        <x:v>846.3999999999996</x:v>
      </x:c>
      <x:c r="V290" s="18" t="str">
        <x:f>IF(MOD(C290-Settings!$B$32,Settings!$B$33)&lt;Settings!$B$30,"Up","Down")</x:f>
        <x:v>Up</x:v>
      </x:c>
      <x:c r="W290" s="18" t="n">
        <x:f>IF(OR(E290&gt;Settings!$B$30,Q290&gt;Settings!$B$37),0,1)</x:f>
        <x:v>1</x:v>
      </x:c>
      <x:c r="X290" s="18" t="n">
        <x:f>IF(AND(W290=1,Q290&lt;=Settings!$B$36),1,0)</x:f>
        <x:v>0</x:v>
      </x:c>
    </x:row>
    <x:row r="291">
      <x:c r="A291" t="n">
        <x:f>Arrivals!A291</x:f>
        <x:v>3</x:v>
      </x:c>
      <x:c r="B291" t="n">
        <x:f>Arrivals!B291</x:f>
        <x:v>46</x:v>
      </x:c>
      <x:c r="C291" s="18" t="n">
        <x:f>Arrivals!F291</x:f>
        <x:v>359</x:v>
      </x:c>
      <x:c r="D291" s="18" t="n">
        <x:f>Arrivals!K291</x:f>
        <x:v>300</x:v>
      </x:c>
      <x:c r="E291" s="18" t="n">
        <x:f>D291*8/ACE_Input!S51+ACE_Input!T51</x:f>
        <x:v>24.02</x:v>
      </x:c>
      <x:c r="F291" s="18" t="n">
        <x:f>C291</x:f>
        <x:v>359</x:v>
      </x:c>
      <x:c r="G291" s="18" t="n">
        <x:f>K290</x:f>
        <x:v>1224.4199999999996</x:v>
      </x:c>
      <x:c r="H291" s="18" t="n">
        <x:f>MAX(F291,G291)</x:f>
        <x:v>1224.4199999999996</x:v>
      </x:c>
      <x:c r="I291" s="18" t="n">
        <x:f>MOD(H291-Settings!$B$32,Settings!$B$33)</x:f>
        <x:v>504.4199999999996</x:v>
      </x:c>
      <x:c r="J291" s="18" t="n">
        <x:f>IF(I291&lt;Settings!$B$30,IF(Settings!$B$30-I291&gt;=E291,H291,H291+(Settings!$B$30-I291)+Settings!$B$31),H291+(Settings!$B$33-I291))</x:f>
        <x:v>1224.4199999999996</x:v>
      </x:c>
      <x:c r="K291" s="18" t="n">
        <x:f>J291+E291</x:f>
        <x:v>1248.4399999999996</x:v>
      </x:c>
      <x:c r="L291" s="18" t="n">
        <x:f>K291</x:f>
        <x:v>1248.4399999999996</x:v>
      </x:c>
      <x:c r="M291" s="18" t="n">
        <x:f>P290</x:f>
        <x:v>1225.8683384947406</x:v>
      </x:c>
      <x:c r="N291" s="18" t="n">
        <x:f>MAX(L291,M291)</x:f>
        <x:v>1248.4399999999996</x:v>
      </x:c>
      <x:c r="O291" s="18" t="n">
        <x:f>Arrivals!I291</x:f>
        <x:v>3.3992367106564965</x:v>
      </x:c>
      <x:c r="P291" s="18" t="n">
        <x:f>N291+O291</x:f>
        <x:v>1251.839236710656</x:v>
      </x:c>
      <x:c r="Q291" s="18" t="n">
        <x:f>P291-C291</x:f>
        <x:v>892.839236710656</x:v>
      </x:c>
      <x:c r="R291" s="18" t="n">
        <x:f>H291-F291</x:f>
        <x:v>865.4199999999996</x:v>
      </x:c>
      <x:c r="S291" s="18" t="n">
        <x:f>J291-H291</x:f>
        <x:v>0</x:v>
      </x:c>
      <x:c r="T291" s="18" t="n">
        <x:f>N291-L291</x:f>
        <x:v>0</x:v>
      </x:c>
      <x:c r="U291" s="18" t="n">
        <x:f>R291+S291+T291</x:f>
        <x:v>865.4199999999996</x:v>
      </x:c>
      <x:c r="V291" s="18" t="str">
        <x:f>IF(MOD(C291-Settings!$B$32,Settings!$B$33)&lt;Settings!$B$30,"Up","Down")</x:f>
        <x:v>Up</x:v>
      </x:c>
      <x:c r="W291" s="18" t="n">
        <x:f>IF(OR(E291&gt;Settings!$B$30,Q291&gt;Settings!$B$37),0,1)</x:f>
        <x:v>1</x:v>
      </x:c>
      <x:c r="X291" s="18" t="n">
        <x:f>IF(AND(W291=1,Q291&lt;=Settings!$B$36),1,0)</x:f>
        <x:v>0</x:v>
      </x:c>
    </x:row>
    <x:row r="292">
      <x:c r="A292" t="n">
        <x:f>Arrivals!A292</x:f>
        <x:v>3</x:v>
      </x:c>
      <x:c r="B292" t="n">
        <x:f>Arrivals!B292</x:f>
        <x:v>47</x:v>
      </x:c>
      <x:c r="C292" s="18" t="n">
        <x:f>Arrivals!F292</x:f>
        <x:v>364</x:v>
      </x:c>
      <x:c r="D292" s="18" t="n">
        <x:f>Arrivals!K292</x:f>
        <x:v>300</x:v>
      </x:c>
      <x:c r="E292" s="18" t="n">
        <x:f>D292*8/ACE_Input!S52+ACE_Input!T52</x:f>
        <x:v>24.02</x:v>
      </x:c>
      <x:c r="F292" s="18" t="n">
        <x:f>C292</x:f>
        <x:v>364</x:v>
      </x:c>
      <x:c r="G292" s="18" t="n">
        <x:f>K291</x:f>
        <x:v>1248.4399999999996</x:v>
      </x:c>
      <x:c r="H292" s="18" t="n">
        <x:f>MAX(F292,G292)</x:f>
        <x:v>1248.4399999999996</x:v>
      </x:c>
      <x:c r="I292" s="18" t="n">
        <x:f>MOD(H292-Settings!$B$32,Settings!$B$33)</x:f>
        <x:v>528.4399999999996</x:v>
      </x:c>
      <x:c r="J292" s="18" t="n">
        <x:f>IF(I292&lt;Settings!$B$30,IF(Settings!$B$30-I292&gt;=E292,H292,H292+(Settings!$B$30-I292)+Settings!$B$31),H292+(Settings!$B$33-I292))</x:f>
        <x:v>1248.4399999999996</x:v>
      </x:c>
      <x:c r="K292" s="18" t="n">
        <x:f>J292+E292</x:f>
        <x:v>1272.4599999999996</x:v>
      </x:c>
      <x:c r="L292" s="18" t="n">
        <x:f>K292</x:f>
        <x:v>1272.4599999999996</x:v>
      </x:c>
      <x:c r="M292" s="18" t="n">
        <x:f>P291</x:f>
        <x:v>1251.839236710656</x:v>
      </x:c>
      <x:c r="N292" s="18" t="n">
        <x:f>MAX(L292,M292)</x:f>
        <x:v>1272.4599999999996</x:v>
      </x:c>
      <x:c r="O292" s="18" t="n">
        <x:f>Arrivals!I292</x:f>
        <x:v>0.2745019643161625</x:v>
      </x:c>
      <x:c r="P292" s="18" t="n">
        <x:f>N292+O292</x:f>
        <x:v>1272.7345019643158</x:v>
      </x:c>
      <x:c r="Q292" s="18" t="n">
        <x:f>P292-C292</x:f>
        <x:v>908.7345019643158</x:v>
      </x:c>
      <x:c r="R292" s="18" t="n">
        <x:f>H292-F292</x:f>
        <x:v>884.4399999999996</x:v>
      </x:c>
      <x:c r="S292" s="18" t="n">
        <x:f>J292-H292</x:f>
        <x:v>0</x:v>
      </x:c>
      <x:c r="T292" s="18" t="n">
        <x:f>N292-L292</x:f>
        <x:v>0</x:v>
      </x:c>
      <x:c r="U292" s="18" t="n">
        <x:f>R292+S292+T292</x:f>
        <x:v>884.4399999999996</x:v>
      </x:c>
      <x:c r="V292" s="18" t="str">
        <x:f>IF(MOD(C292-Settings!$B$32,Settings!$B$33)&lt;Settings!$B$30,"Up","Down")</x:f>
        <x:v>Up</x:v>
      </x:c>
      <x:c r="W292" s="18" t="n">
        <x:f>IF(OR(E292&gt;Settings!$B$30,Q292&gt;Settings!$B$37),0,1)</x:f>
        <x:v>0</x:v>
      </x:c>
      <x:c r="X292" s="18" t="n">
        <x:f>IF(AND(W292=1,Q292&lt;=Settings!$B$36),1,0)</x:f>
        <x:v>0</x:v>
      </x:c>
    </x:row>
    <x:row r="293">
      <x:c r="A293" t="n">
        <x:f>Arrivals!A293</x:f>
        <x:v>3</x:v>
      </x:c>
      <x:c r="B293" t="n">
        <x:f>Arrivals!B293</x:f>
        <x:v>48</x:v>
      </x:c>
      <x:c r="C293" s="18" t="n">
        <x:f>Arrivals!F293</x:f>
        <x:v>369</x:v>
      </x:c>
      <x:c r="D293" s="18" t="n">
        <x:f>Arrivals!K293</x:f>
        <x:v>300</x:v>
      </x:c>
      <x:c r="E293" s="18" t="n">
        <x:f>D293*8/ACE_Input!S53+ACE_Input!T53</x:f>
        <x:v>24.02</x:v>
      </x:c>
      <x:c r="F293" s="18" t="n">
        <x:f>C293</x:f>
        <x:v>369</x:v>
      </x:c>
      <x:c r="G293" s="18" t="n">
        <x:f>K292</x:f>
        <x:v>1272.4599999999996</x:v>
      </x:c>
      <x:c r="H293" s="18" t="n">
        <x:f>MAX(F293,G293)</x:f>
        <x:v>1272.4599999999996</x:v>
      </x:c>
      <x:c r="I293" s="18" t="n">
        <x:f>MOD(H293-Settings!$B$32,Settings!$B$33)</x:f>
        <x:v>552.4599999999996</x:v>
      </x:c>
      <x:c r="J293" s="18" t="n">
        <x:f>IF(I293&lt;Settings!$B$30,IF(Settings!$B$30-I293&gt;=E293,H293,H293+(Settings!$B$30-I293)+Settings!$B$31),H293+(Settings!$B$33-I293))</x:f>
        <x:v>1272.4599999999996</x:v>
      </x:c>
      <x:c r="K293" s="18" t="n">
        <x:f>J293+E293</x:f>
        <x:v>1296.4799999999996</x:v>
      </x:c>
      <x:c r="L293" s="18" t="n">
        <x:f>K293</x:f>
        <x:v>1296.4799999999996</x:v>
      </x:c>
      <x:c r="M293" s="18" t="n">
        <x:f>P292</x:f>
        <x:v>1272.7345019643158</x:v>
      </x:c>
      <x:c r="N293" s="18" t="n">
        <x:f>MAX(L293,M293)</x:f>
        <x:v>1296.4799999999996</x:v>
      </x:c>
      <x:c r="O293" s="18" t="n">
        <x:f>Arrivals!I293</x:f>
        <x:v>4.851824527978063</x:v>
      </x:c>
      <x:c r="P293" s="18" t="n">
        <x:f>N293+O293</x:f>
        <x:v>1301.3318245279777</x:v>
      </x:c>
      <x:c r="Q293" s="18" t="n">
        <x:f>P293-C293</x:f>
        <x:v>932.3318245279777</x:v>
      </x:c>
      <x:c r="R293" s="18" t="n">
        <x:f>H293-F293</x:f>
        <x:v>903.4599999999996</x:v>
      </x:c>
      <x:c r="S293" s="18" t="n">
        <x:f>J293-H293</x:f>
        <x:v>0</x:v>
      </x:c>
      <x:c r="T293" s="18" t="n">
        <x:f>N293-L293</x:f>
        <x:v>0</x:v>
      </x:c>
      <x:c r="U293" s="18" t="n">
        <x:f>R293+S293+T293</x:f>
        <x:v>903.4599999999996</x:v>
      </x:c>
      <x:c r="V293" s="18" t="str">
        <x:f>IF(MOD(C293-Settings!$B$32,Settings!$B$33)&lt;Settings!$B$30,"Up","Down")</x:f>
        <x:v>Up</x:v>
      </x:c>
      <x:c r="W293" s="18" t="n">
        <x:f>IF(OR(E293&gt;Settings!$B$30,Q293&gt;Settings!$B$37),0,1)</x:f>
        <x:v>0</x:v>
      </x:c>
      <x:c r="X293" s="18" t="n">
        <x:f>IF(AND(W293=1,Q293&lt;=Settings!$B$36),1,0)</x:f>
        <x:v>0</x:v>
      </x:c>
    </x:row>
    <x:row r="294">
      <x:c r="A294" t="n">
        <x:f>Arrivals!A294</x:f>
        <x:v>3</x:v>
      </x:c>
      <x:c r="B294" t="n">
        <x:f>Arrivals!B294</x:f>
        <x:v>49</x:v>
      </x:c>
      <x:c r="C294" s="18" t="n">
        <x:f>Arrivals!F294</x:f>
        <x:v>374</x:v>
      </x:c>
      <x:c r="D294" s="18" t="n">
        <x:f>Arrivals!K294</x:f>
        <x:v>300</x:v>
      </x:c>
      <x:c r="E294" s="18" t="n">
        <x:f>D294*8/ACE_Input!S54+ACE_Input!T54</x:f>
        <x:v>24.02</x:v>
      </x:c>
      <x:c r="F294" s="18" t="n">
        <x:f>C294</x:f>
        <x:v>374</x:v>
      </x:c>
      <x:c r="G294" s="18" t="n">
        <x:f>K293</x:f>
        <x:v>1296.4799999999996</x:v>
      </x:c>
      <x:c r="H294" s="18" t="n">
        <x:f>MAX(F294,G294)</x:f>
        <x:v>1296.4799999999996</x:v>
      </x:c>
      <x:c r="I294" s="18" t="n">
        <x:f>MOD(H294-Settings!$B$32,Settings!$B$33)</x:f>
        <x:v>576.4799999999996</x:v>
      </x:c>
      <x:c r="J294" s="18" t="n">
        <x:f>IF(I294&lt;Settings!$B$30,IF(Settings!$B$30-I294&gt;=E294,H294,H294+(Settings!$B$30-I294)+Settings!$B$31),H294+(Settings!$B$33-I294))</x:f>
        <x:v>1440</x:v>
      </x:c>
      <x:c r="K294" s="18" t="n">
        <x:f>J294+E294</x:f>
        <x:v>1464.02</x:v>
      </x:c>
      <x:c r="L294" s="18" t="n">
        <x:f>K294</x:f>
        <x:v>1464.02</x:v>
      </x:c>
      <x:c r="M294" s="18" t="n">
        <x:f>P293</x:f>
        <x:v>1301.3318245279777</x:v>
      </x:c>
      <x:c r="N294" s="18" t="n">
        <x:f>MAX(L294,M294)</x:f>
        <x:v>1464.02</x:v>
      </x:c>
      <x:c r="O294" s="18" t="n">
        <x:f>Arrivals!I294</x:f>
        <x:v>19.31081078249324</x:v>
      </x:c>
      <x:c r="P294" s="18" t="n">
        <x:f>N294+O294</x:f>
        <x:v>1483.3308107824932</x:v>
      </x:c>
      <x:c r="Q294" s="18" t="n">
        <x:f>P294-C294</x:f>
        <x:v>1109.3308107824932</x:v>
      </x:c>
      <x:c r="R294" s="18" t="n">
        <x:f>H294-F294</x:f>
        <x:v>922.4799999999996</x:v>
      </x:c>
      <x:c r="S294" s="18" t="n">
        <x:f>J294-H294</x:f>
        <x:v>143.52000000000044</x:v>
      </x:c>
      <x:c r="T294" s="18" t="n">
        <x:f>N294-L294</x:f>
        <x:v>0</x:v>
      </x:c>
      <x:c r="U294" s="18" t="n">
        <x:f>R294+S294+T294</x:f>
        <x:v>1066</x:v>
      </x:c>
      <x:c r="V294" s="18" t="str">
        <x:f>IF(MOD(C294-Settings!$B$32,Settings!$B$33)&lt;Settings!$B$30,"Up","Down")</x:f>
        <x:v>Up</x:v>
      </x:c>
      <x:c r="W294" s="18" t="n">
        <x:f>IF(OR(E294&gt;Settings!$B$30,Q294&gt;Settings!$B$37),0,1)</x:f>
        <x:v>0</x:v>
      </x:c>
      <x:c r="X294" s="18" t="n">
        <x:f>IF(AND(W294=1,Q294&lt;=Settings!$B$36),1,0)</x:f>
        <x:v>0</x:v>
      </x:c>
    </x:row>
    <x:row r="295">
      <x:c r="A295" t="n">
        <x:f>Arrivals!A295</x:f>
        <x:v>3</x:v>
      </x:c>
      <x:c r="B295" t="n">
        <x:f>Arrivals!B295</x:f>
        <x:v>50</x:v>
      </x:c>
      <x:c r="C295" s="18" t="n">
        <x:f>Arrivals!F295</x:f>
        <x:v>379</x:v>
      </x:c>
      <x:c r="D295" s="18" t="n">
        <x:f>Arrivals!K295</x:f>
        <x:v>300</x:v>
      </x:c>
      <x:c r="E295" s="18" t="n">
        <x:f>D295*8/ACE_Input!S55+ACE_Input!T55</x:f>
        <x:v>24.02</x:v>
      </x:c>
      <x:c r="F295" s="18" t="n">
        <x:f>C295</x:f>
        <x:v>379</x:v>
      </x:c>
      <x:c r="G295" s="18" t="n">
        <x:f>K294</x:f>
        <x:v>1464.02</x:v>
      </x:c>
      <x:c r="H295" s="18" t="n">
        <x:f>MAX(F295,G295)</x:f>
        <x:v>1464.02</x:v>
      </x:c>
      <x:c r="I295" s="18" t="n">
        <x:f>MOD(H295-Settings!$B$32,Settings!$B$33)</x:f>
        <x:v>24.019999999999982</x:v>
      </x:c>
      <x:c r="J295" s="18" t="n">
        <x:f>IF(I295&lt;Settings!$B$30,IF(Settings!$B$30-I295&gt;=E295,H295,H295+(Settings!$B$30-I295)+Settings!$B$31),H295+(Settings!$B$33-I295))</x:f>
        <x:v>1464.02</x:v>
      </x:c>
      <x:c r="K295" s="18" t="n">
        <x:f>J295+E295</x:f>
        <x:v>1488.04</x:v>
      </x:c>
      <x:c r="L295" s="18" t="n">
        <x:f>K295</x:f>
        <x:v>1488.04</x:v>
      </x:c>
      <x:c r="M295" s="18" t="n">
        <x:f>P294</x:f>
        <x:v>1483.3308107824932</x:v>
      </x:c>
      <x:c r="N295" s="18" t="n">
        <x:f>MAX(L295,M295)</x:f>
        <x:v>1488.04</x:v>
      </x:c>
      <x:c r="O295" s="18" t="n">
        <x:f>Arrivals!I295</x:f>
        <x:v>2.4782240877372668</x:v>
      </x:c>
      <x:c r="P295" s="18" t="n">
        <x:f>N295+O295</x:f>
        <x:v>1490.5182240877373</x:v>
      </x:c>
      <x:c r="Q295" s="18" t="n">
        <x:f>P295-C295</x:f>
        <x:v>1111.5182240877373</x:v>
      </x:c>
      <x:c r="R295" s="18" t="n">
        <x:f>H295-F295</x:f>
        <x:v>1085.02</x:v>
      </x:c>
      <x:c r="S295" s="18" t="n">
        <x:f>J295-H295</x:f>
        <x:v>0</x:v>
      </x:c>
      <x:c r="T295" s="18" t="n">
        <x:f>N295-L295</x:f>
        <x:v>0</x:v>
      </x:c>
      <x:c r="U295" s="18" t="n">
        <x:f>R295+S295+T295</x:f>
        <x:v>1085.02</x:v>
      </x:c>
      <x:c r="V295" s="18" t="str">
        <x:f>IF(MOD(C295-Settings!$B$32,Settings!$B$33)&lt;Settings!$B$30,"Up","Down")</x:f>
        <x:v>Up</x:v>
      </x:c>
      <x:c r="W295" s="18" t="n">
        <x:f>IF(OR(E295&gt;Settings!$B$30,Q295&gt;Settings!$B$37),0,1)</x:f>
        <x:v>0</x:v>
      </x:c>
      <x:c r="X295" s="18" t="n">
        <x:f>IF(AND(W295=1,Q295&lt;=Settings!$B$36),1,0)</x:f>
        <x:v>0</x:v>
      </x:c>
    </x:row>
    <x:row r="296">
      <x:c r="A296" t="n">
        <x:f>Arrivals!A296</x:f>
        <x:v>3</x:v>
      </x:c>
      <x:c r="B296" t="n">
        <x:f>Arrivals!B296</x:f>
        <x:v>51</x:v>
      </x:c>
      <x:c r="C296" s="18" t="n">
        <x:f>Arrivals!F296</x:f>
        <x:v>384</x:v>
      </x:c>
      <x:c r="D296" s="18" t="n">
        <x:f>Arrivals!K296</x:f>
        <x:v>300</x:v>
      </x:c>
      <x:c r="E296" s="18" t="n">
        <x:f>D296*8/ACE_Input!S56+ACE_Input!T56</x:f>
        <x:v>24.02</x:v>
      </x:c>
      <x:c r="F296" s="18" t="n">
        <x:f>C296</x:f>
        <x:v>384</x:v>
      </x:c>
      <x:c r="G296" s="18" t="n">
        <x:f>K295</x:f>
        <x:v>1488.04</x:v>
      </x:c>
      <x:c r="H296" s="18" t="n">
        <x:f>MAX(F296,G296)</x:f>
        <x:v>1488.04</x:v>
      </x:c>
      <x:c r="I296" s="18" t="n">
        <x:f>MOD(H296-Settings!$B$32,Settings!$B$33)</x:f>
        <x:v>48.039999999999964</x:v>
      </x:c>
      <x:c r="J296" s="18" t="n">
        <x:f>IF(I296&lt;Settings!$B$30,IF(Settings!$B$30-I296&gt;=E296,H296,H296+(Settings!$B$30-I296)+Settings!$B$31),H296+(Settings!$B$33-I296))</x:f>
        <x:v>1488.04</x:v>
      </x:c>
      <x:c r="K296" s="18" t="n">
        <x:f>J296+E296</x:f>
        <x:v>1512.06</x:v>
      </x:c>
      <x:c r="L296" s="18" t="n">
        <x:f>K296</x:f>
        <x:v>1512.06</x:v>
      </x:c>
      <x:c r="M296" s="18" t="n">
        <x:f>P295</x:f>
        <x:v>1490.5182240877373</x:v>
      </x:c>
      <x:c r="N296" s="18" t="n">
        <x:f>MAX(L296,M296)</x:f>
        <x:v>1512.06</x:v>
      </x:c>
      <x:c r="O296" s="18" t="n">
        <x:f>Arrivals!I296</x:f>
        <x:v>5.590834779093249</x:v>
      </x:c>
      <x:c r="P296" s="18" t="n">
        <x:f>N296+O296</x:f>
        <x:v>1517.6508347790932</x:v>
      </x:c>
      <x:c r="Q296" s="18" t="n">
        <x:f>P296-C296</x:f>
        <x:v>1133.6508347790932</x:v>
      </x:c>
      <x:c r="R296" s="18" t="n">
        <x:f>H296-F296</x:f>
        <x:v>1104.04</x:v>
      </x:c>
      <x:c r="S296" s="18" t="n">
        <x:f>J296-H296</x:f>
        <x:v>0</x:v>
      </x:c>
      <x:c r="T296" s="18" t="n">
        <x:f>N296-L296</x:f>
        <x:v>0</x:v>
      </x:c>
      <x:c r="U296" s="18" t="n">
        <x:f>R296+S296+T296</x:f>
        <x:v>1104.04</x:v>
      </x:c>
      <x:c r="V296" s="18" t="str">
        <x:f>IF(MOD(C296-Settings!$B$32,Settings!$B$33)&lt;Settings!$B$30,"Up","Down")</x:f>
        <x:v>Up</x:v>
      </x:c>
      <x:c r="W296" s="18" t="n">
        <x:f>IF(OR(E296&gt;Settings!$B$30,Q296&gt;Settings!$B$37),0,1)</x:f>
        <x:v>0</x:v>
      </x:c>
      <x:c r="X296" s="18" t="n">
        <x:f>IF(AND(W296=1,Q296&lt;=Settings!$B$36),1,0)</x:f>
        <x:v>0</x:v>
      </x:c>
    </x:row>
    <x:row r="297">
      <x:c r="A297" t="n">
        <x:f>Arrivals!A297</x:f>
        <x:v>3</x:v>
      </x:c>
      <x:c r="B297" t="n">
        <x:f>Arrivals!B297</x:f>
        <x:v>52</x:v>
      </x:c>
      <x:c r="C297" s="18" t="n">
        <x:f>Arrivals!F297</x:f>
        <x:v>389</x:v>
      </x:c>
      <x:c r="D297" s="18" t="n">
        <x:f>Arrivals!K297</x:f>
        <x:v>300</x:v>
      </x:c>
      <x:c r="E297" s="18" t="n">
        <x:f>D297*8/ACE_Input!S57+ACE_Input!T57</x:f>
        <x:v>24.02</x:v>
      </x:c>
      <x:c r="F297" s="18" t="n">
        <x:f>C297</x:f>
        <x:v>389</x:v>
      </x:c>
      <x:c r="G297" s="18" t="n">
        <x:f>K296</x:f>
        <x:v>1512.06</x:v>
      </x:c>
      <x:c r="H297" s="18" t="n">
        <x:f>MAX(F297,G297)</x:f>
        <x:v>1512.06</x:v>
      </x:c>
      <x:c r="I297" s="18" t="n">
        <x:f>MOD(H297-Settings!$B$32,Settings!$B$33)</x:f>
        <x:v>72.05999999999995</x:v>
      </x:c>
      <x:c r="J297" s="18" t="n">
        <x:f>IF(I297&lt;Settings!$B$30,IF(Settings!$B$30-I297&gt;=E297,H297,H297+(Settings!$B$30-I297)+Settings!$B$31),H297+(Settings!$B$33-I297))</x:f>
        <x:v>1512.06</x:v>
      </x:c>
      <x:c r="K297" s="18" t="n">
        <x:f>J297+E297</x:f>
        <x:v>1536.08</x:v>
      </x:c>
      <x:c r="L297" s="18" t="n">
        <x:f>K297</x:f>
        <x:v>1536.08</x:v>
      </x:c>
      <x:c r="M297" s="18" t="n">
        <x:f>P296</x:f>
        <x:v>1517.6508347790932</x:v>
      </x:c>
      <x:c r="N297" s="18" t="n">
        <x:f>MAX(L297,M297)</x:f>
        <x:v>1536.08</x:v>
      </x:c>
      <x:c r="O297" s="18" t="n">
        <x:f>Arrivals!I297</x:f>
        <x:v>11.090237557074047</x:v>
      </x:c>
      <x:c r="P297" s="18" t="n">
        <x:f>N297+O297</x:f>
        <x:v>1547.170237557074</x:v>
      </x:c>
      <x:c r="Q297" s="18" t="n">
        <x:f>P297-C297</x:f>
        <x:v>1158.170237557074</x:v>
      </x:c>
      <x:c r="R297" s="18" t="n">
        <x:f>H297-F297</x:f>
        <x:v>1123.06</x:v>
      </x:c>
      <x:c r="S297" s="18" t="n">
        <x:f>J297-H297</x:f>
        <x:v>0</x:v>
      </x:c>
      <x:c r="T297" s="18" t="n">
        <x:f>N297-L297</x:f>
        <x:v>0</x:v>
      </x:c>
      <x:c r="U297" s="18" t="n">
        <x:f>R297+S297+T297</x:f>
        <x:v>1123.06</x:v>
      </x:c>
      <x:c r="V297" s="18" t="str">
        <x:f>IF(MOD(C297-Settings!$B$32,Settings!$B$33)&lt;Settings!$B$30,"Up","Down")</x:f>
        <x:v>Up</x:v>
      </x:c>
      <x:c r="W297" s="18" t="n">
        <x:f>IF(OR(E297&gt;Settings!$B$30,Q297&gt;Settings!$B$37),0,1)</x:f>
        <x:v>0</x:v>
      </x:c>
      <x:c r="X297" s="18" t="n">
        <x:f>IF(AND(W297=1,Q297&lt;=Settings!$B$36),1,0)</x:f>
        <x:v>0</x:v>
      </x:c>
    </x:row>
    <x:row r="298">
      <x:c r="A298" t="n">
        <x:f>Arrivals!A298</x:f>
        <x:v>3</x:v>
      </x:c>
      <x:c r="B298" t="n">
        <x:f>Arrivals!B298</x:f>
        <x:v>53</x:v>
      </x:c>
      <x:c r="C298" s="18" t="n">
        <x:f>Arrivals!F298</x:f>
        <x:v>394</x:v>
      </x:c>
      <x:c r="D298" s="18" t="n">
        <x:f>Arrivals!K298</x:f>
        <x:v>300</x:v>
      </x:c>
      <x:c r="E298" s="18" t="n">
        <x:f>D298*8/ACE_Input!S58+ACE_Input!T58</x:f>
        <x:v>24.02</x:v>
      </x:c>
      <x:c r="F298" s="18" t="n">
        <x:f>C298</x:f>
        <x:v>394</x:v>
      </x:c>
      <x:c r="G298" s="18" t="n">
        <x:f>K297</x:f>
        <x:v>1536.08</x:v>
      </x:c>
      <x:c r="H298" s="18" t="n">
        <x:f>MAX(F298,G298)</x:f>
        <x:v>1536.08</x:v>
      </x:c>
      <x:c r="I298" s="18" t="n">
        <x:f>MOD(H298-Settings!$B$32,Settings!$B$33)</x:f>
        <x:v>96.07999999999993</x:v>
      </x:c>
      <x:c r="J298" s="18" t="n">
        <x:f>IF(I298&lt;Settings!$B$30,IF(Settings!$B$30-I298&gt;=E298,H298,H298+(Settings!$B$30-I298)+Settings!$B$31),H298+(Settings!$B$33-I298))</x:f>
        <x:v>1536.08</x:v>
      </x:c>
      <x:c r="K298" s="18" t="n">
        <x:f>J298+E298</x:f>
        <x:v>1560.1</x:v>
      </x:c>
      <x:c r="L298" s="18" t="n">
        <x:f>K298</x:f>
        <x:v>1560.1</x:v>
      </x:c>
      <x:c r="M298" s="18" t="n">
        <x:f>P297</x:f>
        <x:v>1547.170237557074</x:v>
      </x:c>
      <x:c r="N298" s="18" t="n">
        <x:f>MAX(L298,M298)</x:f>
        <x:v>1560.1</x:v>
      </x:c>
      <x:c r="O298" s="18" t="n">
        <x:f>Arrivals!I298</x:f>
        <x:v>3.0344744248657984</x:v>
      </x:c>
      <x:c r="P298" s="18" t="n">
        <x:f>N298+O298</x:f>
        <x:v>1563.1344744248656</x:v>
      </x:c>
      <x:c r="Q298" s="18" t="n">
        <x:f>P298-C298</x:f>
        <x:v>1169.1344744248656</x:v>
      </x:c>
      <x:c r="R298" s="18" t="n">
        <x:f>H298-F298</x:f>
        <x:v>1142.08</x:v>
      </x:c>
      <x:c r="S298" s="18" t="n">
        <x:f>J298-H298</x:f>
        <x:v>0</x:v>
      </x:c>
      <x:c r="T298" s="18" t="n">
        <x:f>N298-L298</x:f>
        <x:v>0</x:v>
      </x:c>
      <x:c r="U298" s="18" t="n">
        <x:f>R298+S298+T298</x:f>
        <x:v>1142.08</x:v>
      </x:c>
      <x:c r="V298" s="18" t="str">
        <x:f>IF(MOD(C298-Settings!$B$32,Settings!$B$33)&lt;Settings!$B$30,"Up","Down")</x:f>
        <x:v>Up</x:v>
      </x:c>
      <x:c r="W298" s="18" t="n">
        <x:f>IF(OR(E298&gt;Settings!$B$30,Q298&gt;Settings!$B$37),0,1)</x:f>
        <x:v>0</x:v>
      </x:c>
      <x:c r="X298" s="18" t="n">
        <x:f>IF(AND(W298=1,Q298&lt;=Settings!$B$36),1,0)</x:f>
        <x:v>0</x:v>
      </x:c>
    </x:row>
    <x:row r="299">
      <x:c r="A299" t="n">
        <x:f>Arrivals!A299</x:f>
        <x:v>3</x:v>
      </x:c>
      <x:c r="B299" t="n">
        <x:f>Arrivals!B299</x:f>
        <x:v>54</x:v>
      </x:c>
      <x:c r="C299" s="18" t="n">
        <x:f>Arrivals!F299</x:f>
        <x:v>399</x:v>
      </x:c>
      <x:c r="D299" s="18" t="n">
        <x:f>Arrivals!K299</x:f>
        <x:v>300</x:v>
      </x:c>
      <x:c r="E299" s="18" t="n">
        <x:f>D299*8/ACE_Input!S59+ACE_Input!T59</x:f>
        <x:v>24.02</x:v>
      </x:c>
      <x:c r="F299" s="18" t="n">
        <x:f>C299</x:f>
        <x:v>399</x:v>
      </x:c>
      <x:c r="G299" s="18" t="n">
        <x:f>K298</x:f>
        <x:v>1560.1</x:v>
      </x:c>
      <x:c r="H299" s="18" t="n">
        <x:f>MAX(F299,G299)</x:f>
        <x:v>1560.1</x:v>
      </x:c>
      <x:c r="I299" s="18" t="n">
        <x:f>MOD(H299-Settings!$B$32,Settings!$B$33)</x:f>
        <x:v>120.09999999999991</x:v>
      </x:c>
      <x:c r="J299" s="18" t="n">
        <x:f>IF(I299&lt;Settings!$B$30,IF(Settings!$B$30-I299&gt;=E299,H299,H299+(Settings!$B$30-I299)+Settings!$B$31),H299+(Settings!$B$33-I299))</x:f>
        <x:v>1560.1</x:v>
      </x:c>
      <x:c r="K299" s="18" t="n">
        <x:f>J299+E299</x:f>
        <x:v>1584.12</x:v>
      </x:c>
      <x:c r="L299" s="18" t="n">
        <x:f>K299</x:f>
        <x:v>1584.12</x:v>
      </x:c>
      <x:c r="M299" s="18" t="n">
        <x:f>P298</x:f>
        <x:v>1563.1344744248656</x:v>
      </x:c>
      <x:c r="N299" s="18" t="n">
        <x:f>MAX(L299,M299)</x:f>
        <x:v>1584.12</x:v>
      </x:c>
      <x:c r="O299" s="18" t="n">
        <x:f>Arrivals!I299</x:f>
        <x:v>0.26886481105839993</x:v>
      </x:c>
      <x:c r="P299" s="18" t="n">
        <x:f>N299+O299</x:f>
        <x:v>1584.3888648110583</x:v>
      </x:c>
      <x:c r="Q299" s="18" t="n">
        <x:f>P299-C299</x:f>
        <x:v>1185.3888648110583</x:v>
      </x:c>
      <x:c r="R299" s="18" t="n">
        <x:f>H299-F299</x:f>
        <x:v>1161.1</x:v>
      </x:c>
      <x:c r="S299" s="18" t="n">
        <x:f>J299-H299</x:f>
        <x:v>0</x:v>
      </x:c>
      <x:c r="T299" s="18" t="n">
        <x:f>N299-L299</x:f>
        <x:v>0</x:v>
      </x:c>
      <x:c r="U299" s="18" t="n">
        <x:f>R299+S299+T299</x:f>
        <x:v>1161.1</x:v>
      </x:c>
      <x:c r="V299" s="18" t="str">
        <x:f>IF(MOD(C299-Settings!$B$32,Settings!$B$33)&lt;Settings!$B$30,"Up","Down")</x:f>
        <x:v>Up</x:v>
      </x:c>
      <x:c r="W299" s="18" t="n">
        <x:f>IF(OR(E299&gt;Settings!$B$30,Q299&gt;Settings!$B$37),0,1)</x:f>
        <x:v>0</x:v>
      </x:c>
      <x:c r="X299" s="18" t="n">
        <x:f>IF(AND(W299=1,Q299&lt;=Settings!$B$36),1,0)</x:f>
        <x:v>0</x:v>
      </x:c>
    </x:row>
    <x:row r="300">
      <x:c r="A300" t="n">
        <x:f>Arrivals!A300</x:f>
        <x:v>3</x:v>
      </x:c>
      <x:c r="B300" t="n">
        <x:f>Arrivals!B300</x:f>
        <x:v>55</x:v>
      </x:c>
      <x:c r="C300" s="18" t="n">
        <x:f>Arrivals!F300</x:f>
        <x:v>404</x:v>
      </x:c>
      <x:c r="D300" s="18" t="n">
        <x:f>Arrivals!K300</x:f>
        <x:v>300</x:v>
      </x:c>
      <x:c r="E300" s="18" t="n">
        <x:f>D300*8/ACE_Input!S60+ACE_Input!T60</x:f>
        <x:v>24.02</x:v>
      </x:c>
      <x:c r="F300" s="18" t="n">
        <x:f>C300</x:f>
        <x:v>404</x:v>
      </x:c>
      <x:c r="G300" s="18" t="n">
        <x:f>K299</x:f>
        <x:v>1584.12</x:v>
      </x:c>
      <x:c r="H300" s="18" t="n">
        <x:f>MAX(F300,G300)</x:f>
        <x:v>1584.12</x:v>
      </x:c>
      <x:c r="I300" s="18" t="n">
        <x:f>MOD(H300-Settings!$B$32,Settings!$B$33)</x:f>
        <x:v>144.1199999999999</x:v>
      </x:c>
      <x:c r="J300" s="18" t="n">
        <x:f>IF(I300&lt;Settings!$B$30,IF(Settings!$B$30-I300&gt;=E300,H300,H300+(Settings!$B$30-I300)+Settings!$B$31),H300+(Settings!$B$33-I300))</x:f>
        <x:v>1584.12</x:v>
      </x:c>
      <x:c r="K300" s="18" t="n">
        <x:f>J300+E300</x:f>
        <x:v>1608.1399999999999</x:v>
      </x:c>
      <x:c r="L300" s="18" t="n">
        <x:f>K300</x:f>
        <x:v>1608.1399999999999</x:v>
      </x:c>
      <x:c r="M300" s="18" t="n">
        <x:f>P299</x:f>
        <x:v>1584.3888648110583</x:v>
      </x:c>
      <x:c r="N300" s="18" t="n">
        <x:f>MAX(L300,M300)</x:f>
        <x:v>1608.1399999999999</x:v>
      </x:c>
      <x:c r="O300" s="18" t="n">
        <x:f>Arrivals!I300</x:f>
        <x:v>3.3956610688975655</x:v>
      </x:c>
      <x:c r="P300" s="18" t="n">
        <x:f>N300+O300</x:f>
        <x:v>1611.5356610688975</x:v>
      </x:c>
      <x:c r="Q300" s="18" t="n">
        <x:f>P300-C300</x:f>
        <x:v>1207.5356610688975</x:v>
      </x:c>
      <x:c r="R300" s="18" t="n">
        <x:f>H300-F300</x:f>
        <x:v>1180.12</x:v>
      </x:c>
      <x:c r="S300" s="18" t="n">
        <x:f>J300-H300</x:f>
        <x:v>0</x:v>
      </x:c>
      <x:c r="T300" s="18" t="n">
        <x:f>N300-L300</x:f>
        <x:v>0</x:v>
      </x:c>
      <x:c r="U300" s="18" t="n">
        <x:f>R300+S300+T300</x:f>
        <x:v>1180.12</x:v>
      </x:c>
      <x:c r="V300" s="18" t="str">
        <x:f>IF(MOD(C300-Settings!$B$32,Settings!$B$33)&lt;Settings!$B$30,"Up","Down")</x:f>
        <x:v>Up</x:v>
      </x:c>
      <x:c r="W300" s="18" t="n">
        <x:f>IF(OR(E300&gt;Settings!$B$30,Q300&gt;Settings!$B$37),0,1)</x:f>
        <x:v>0</x:v>
      </x:c>
      <x:c r="X300" s="18" t="n">
        <x:f>IF(AND(W300=1,Q300&lt;=Settings!$B$36),1,0)</x:f>
        <x:v>0</x:v>
      </x:c>
    </x:row>
    <x:row r="301">
      <x:c r="A301" t="n">
        <x:f>Arrivals!A301</x:f>
        <x:v>3</x:v>
      </x:c>
      <x:c r="B301" t="n">
        <x:f>Arrivals!B301</x:f>
        <x:v>56</x:v>
      </x:c>
      <x:c r="C301" s="18" t="n">
        <x:f>Arrivals!F301</x:f>
        <x:v>409</x:v>
      </x:c>
      <x:c r="D301" s="18" t="n">
        <x:f>Arrivals!K301</x:f>
        <x:v>300</x:v>
      </x:c>
      <x:c r="E301" s="18" t="n">
        <x:f>D301*8/ACE_Input!S61+ACE_Input!T61</x:f>
        <x:v>24.02</x:v>
      </x:c>
      <x:c r="F301" s="18" t="n">
        <x:f>C301</x:f>
        <x:v>409</x:v>
      </x:c>
      <x:c r="G301" s="18" t="n">
        <x:f>K300</x:f>
        <x:v>1608.1399999999999</x:v>
      </x:c>
      <x:c r="H301" s="18" t="n">
        <x:f>MAX(F301,G301)</x:f>
        <x:v>1608.1399999999999</x:v>
      </x:c>
      <x:c r="I301" s="18" t="n">
        <x:f>MOD(H301-Settings!$B$32,Settings!$B$33)</x:f>
        <x:v>168.13999999999987</x:v>
      </x:c>
      <x:c r="J301" s="18" t="n">
        <x:f>IF(I301&lt;Settings!$B$30,IF(Settings!$B$30-I301&gt;=E301,H301,H301+(Settings!$B$30-I301)+Settings!$B$31),H301+(Settings!$B$33-I301))</x:f>
        <x:v>1608.1399999999999</x:v>
      </x:c>
      <x:c r="K301" s="18" t="n">
        <x:f>J301+E301</x:f>
        <x:v>1632.1599999999999</x:v>
      </x:c>
      <x:c r="L301" s="18" t="n">
        <x:f>K301</x:f>
        <x:v>1632.1599999999999</x:v>
      </x:c>
      <x:c r="M301" s="18" t="n">
        <x:f>P300</x:f>
        <x:v>1611.5356610688975</x:v>
      </x:c>
      <x:c r="N301" s="18" t="n">
        <x:f>MAX(L301,M301)</x:f>
        <x:v>1632.1599999999999</x:v>
      </x:c>
      <x:c r="O301" s="18" t="n">
        <x:f>Arrivals!I301</x:f>
        <x:v>4.095113857538801</x:v>
      </x:c>
      <x:c r="P301" s="18" t="n">
        <x:f>N301+O301</x:f>
        <x:v>1636.2551138575386</x:v>
      </x:c>
      <x:c r="Q301" s="18" t="n">
        <x:f>P301-C301</x:f>
        <x:v>1227.2551138575386</x:v>
      </x:c>
      <x:c r="R301" s="18" t="n">
        <x:f>H301-F301</x:f>
        <x:v>1199.1399999999999</x:v>
      </x:c>
      <x:c r="S301" s="18" t="n">
        <x:f>J301-H301</x:f>
        <x:v>0</x:v>
      </x:c>
      <x:c r="T301" s="18" t="n">
        <x:f>N301-L301</x:f>
        <x:v>0</x:v>
      </x:c>
      <x:c r="U301" s="18" t="n">
        <x:f>R301+S301+T301</x:f>
        <x:v>1199.1399999999999</x:v>
      </x:c>
      <x:c r="V301" s="18" t="str">
        <x:f>IF(MOD(C301-Settings!$B$32,Settings!$B$33)&lt;Settings!$B$30,"Up","Down")</x:f>
        <x:v>Up</x:v>
      </x:c>
      <x:c r="W301" s="18" t="n">
        <x:f>IF(OR(E301&gt;Settings!$B$30,Q301&gt;Settings!$B$37),0,1)</x:f>
        <x:v>0</x:v>
      </x:c>
      <x:c r="X301" s="18" t="n">
        <x:f>IF(AND(W301=1,Q301&lt;=Settings!$B$36),1,0)</x:f>
        <x:v>0</x:v>
      </x:c>
    </x:row>
    <x:row r="302">
      <x:c r="A302" t="n">
        <x:f>Arrivals!A302</x:f>
        <x:v>3</x:v>
      </x:c>
      <x:c r="B302" t="n">
        <x:f>Arrivals!B302</x:f>
        <x:v>57</x:v>
      </x:c>
      <x:c r="C302" s="18" t="n">
        <x:f>Arrivals!F302</x:f>
        <x:v>414</x:v>
      </x:c>
      <x:c r="D302" s="18" t="n">
        <x:f>Arrivals!K302</x:f>
        <x:v>300</x:v>
      </x:c>
      <x:c r="E302" s="18" t="n">
        <x:f>D302*8/ACE_Input!S62+ACE_Input!T62</x:f>
        <x:v>24.02</x:v>
      </x:c>
      <x:c r="F302" s="18" t="n">
        <x:f>C302</x:f>
        <x:v>414</x:v>
      </x:c>
      <x:c r="G302" s="18" t="n">
        <x:f>K301</x:f>
        <x:v>1632.1599999999999</x:v>
      </x:c>
      <x:c r="H302" s="18" t="n">
        <x:f>MAX(F302,G302)</x:f>
        <x:v>1632.1599999999999</x:v>
      </x:c>
      <x:c r="I302" s="18" t="n">
        <x:f>MOD(H302-Settings!$B$32,Settings!$B$33)</x:f>
        <x:v>192.15999999999985</x:v>
      </x:c>
      <x:c r="J302" s="18" t="n">
        <x:f>IF(I302&lt;Settings!$B$30,IF(Settings!$B$30-I302&gt;=E302,H302,H302+(Settings!$B$30-I302)+Settings!$B$31),H302+(Settings!$B$33-I302))</x:f>
        <x:v>1632.1599999999999</x:v>
      </x:c>
      <x:c r="K302" s="18" t="n">
        <x:f>J302+E302</x:f>
        <x:v>1656.1799999999998</x:v>
      </x:c>
      <x:c r="L302" s="18" t="n">
        <x:f>K302</x:f>
        <x:v>1656.1799999999998</x:v>
      </x:c>
      <x:c r="M302" s="18" t="n">
        <x:f>P301</x:f>
        <x:v>1636.2551138575386</x:v>
      </x:c>
      <x:c r="N302" s="18" t="n">
        <x:f>MAX(L302,M302)</x:f>
        <x:v>1656.1799999999998</x:v>
      </x:c>
      <x:c r="O302" s="18" t="n">
        <x:f>Arrivals!I302</x:f>
        <x:v>1.6444542582891872</x:v>
      </x:c>
      <x:c r="P302" s="18" t="n">
        <x:f>N302+O302</x:f>
        <x:v>1657.824454258289</x:v>
      </x:c>
      <x:c r="Q302" s="18" t="n">
        <x:f>P302-C302</x:f>
        <x:v>1243.824454258289</x:v>
      </x:c>
      <x:c r="R302" s="18" t="n">
        <x:f>H302-F302</x:f>
        <x:v>1218.1599999999999</x:v>
      </x:c>
      <x:c r="S302" s="18" t="n">
        <x:f>J302-H302</x:f>
        <x:v>0</x:v>
      </x:c>
      <x:c r="T302" s="18" t="n">
        <x:f>N302-L302</x:f>
        <x:v>0</x:v>
      </x:c>
      <x:c r="U302" s="18" t="n">
        <x:f>R302+S302+T302</x:f>
        <x:v>1218.1599999999999</x:v>
      </x:c>
      <x:c r="V302" s="18" t="str">
        <x:f>IF(MOD(C302-Settings!$B$32,Settings!$B$33)&lt;Settings!$B$30,"Up","Down")</x:f>
        <x:v>Up</x:v>
      </x:c>
      <x:c r="W302" s="18" t="n">
        <x:f>IF(OR(E302&gt;Settings!$B$30,Q302&gt;Settings!$B$37),0,1)</x:f>
        <x:v>0</x:v>
      </x:c>
      <x:c r="X302" s="18" t="n">
        <x:f>IF(AND(W302=1,Q302&lt;=Settings!$B$36),1,0)</x:f>
        <x:v>0</x:v>
      </x:c>
    </x:row>
    <x:row r="303">
      <x:c r="A303" t="n">
        <x:f>Arrivals!A303</x:f>
        <x:v>3</x:v>
      </x:c>
      <x:c r="B303" t="n">
        <x:f>Arrivals!B303</x:f>
        <x:v>58</x:v>
      </x:c>
      <x:c r="C303" s="18" t="n">
        <x:f>Arrivals!F303</x:f>
        <x:v>419</x:v>
      </x:c>
      <x:c r="D303" s="18" t="n">
        <x:f>Arrivals!K303</x:f>
        <x:v>300</x:v>
      </x:c>
      <x:c r="E303" s="18" t="n">
        <x:f>D303*8/ACE_Input!S63+ACE_Input!T63</x:f>
        <x:v>24.02</x:v>
      </x:c>
      <x:c r="F303" s="18" t="n">
        <x:f>C303</x:f>
        <x:v>419</x:v>
      </x:c>
      <x:c r="G303" s="18" t="n">
        <x:f>K302</x:f>
        <x:v>1656.1799999999998</x:v>
      </x:c>
      <x:c r="H303" s="18" t="n">
        <x:f>MAX(F303,G303)</x:f>
        <x:v>1656.1799999999998</x:v>
      </x:c>
      <x:c r="I303" s="18" t="n">
        <x:f>MOD(H303-Settings!$B$32,Settings!$B$33)</x:f>
        <x:v>216.17999999999984</x:v>
      </x:c>
      <x:c r="J303" s="18" t="n">
        <x:f>IF(I303&lt;Settings!$B$30,IF(Settings!$B$30-I303&gt;=E303,H303,H303+(Settings!$B$30-I303)+Settings!$B$31),H303+(Settings!$B$33-I303))</x:f>
        <x:v>1656.1799999999998</x:v>
      </x:c>
      <x:c r="K303" s="18" t="n">
        <x:f>J303+E303</x:f>
        <x:v>1680.1999999999998</x:v>
      </x:c>
      <x:c r="L303" s="18" t="n">
        <x:f>K303</x:f>
        <x:v>1680.1999999999998</x:v>
      </x:c>
      <x:c r="M303" s="18" t="n">
        <x:f>P302</x:f>
        <x:v>1657.824454258289</x:v>
      </x:c>
      <x:c r="N303" s="18" t="n">
        <x:f>MAX(L303,M303)</x:f>
        <x:v>1680.1999999999998</x:v>
      </x:c>
      <x:c r="O303" s="18" t="n">
        <x:f>Arrivals!I303</x:f>
        <x:v>2.3479369832778594</x:v>
      </x:c>
      <x:c r="P303" s="18" t="n">
        <x:f>N303+O303</x:f>
        <x:v>1682.5479369832776</x:v>
      </x:c>
      <x:c r="Q303" s="18" t="n">
        <x:f>P303-C303</x:f>
        <x:v>1263.5479369832776</x:v>
      </x:c>
      <x:c r="R303" s="18" t="n">
        <x:f>H303-F303</x:f>
        <x:v>1237.1799999999998</x:v>
      </x:c>
      <x:c r="S303" s="18" t="n">
        <x:f>J303-H303</x:f>
        <x:v>0</x:v>
      </x:c>
      <x:c r="T303" s="18" t="n">
        <x:f>N303-L303</x:f>
        <x:v>0</x:v>
      </x:c>
      <x:c r="U303" s="18" t="n">
        <x:f>R303+S303+T303</x:f>
        <x:v>1237.1799999999998</x:v>
      </x:c>
      <x:c r="V303" s="18" t="str">
        <x:f>IF(MOD(C303-Settings!$B$32,Settings!$B$33)&lt;Settings!$B$30,"Up","Down")</x:f>
        <x:v>Up</x:v>
      </x:c>
      <x:c r="W303" s="18" t="n">
        <x:f>IF(OR(E303&gt;Settings!$B$30,Q303&gt;Settings!$B$37),0,1)</x:f>
        <x:v>0</x:v>
      </x:c>
      <x:c r="X303" s="18" t="n">
        <x:f>IF(AND(W303=1,Q303&lt;=Settings!$B$36),1,0)</x:f>
        <x:v>0</x:v>
      </x:c>
    </x:row>
    <x:row r="304">
      <x:c r="A304" t="n">
        <x:f>Arrivals!A304</x:f>
        <x:v>3</x:v>
      </x:c>
      <x:c r="B304" t="n">
        <x:f>Arrivals!B304</x:f>
        <x:v>59</x:v>
      </x:c>
      <x:c r="C304" s="18" t="n">
        <x:f>Arrivals!F304</x:f>
        <x:v>424</x:v>
      </x:c>
      <x:c r="D304" s="18" t="n">
        <x:f>Arrivals!K304</x:f>
        <x:v>300</x:v>
      </x:c>
      <x:c r="E304" s="18" t="n">
        <x:f>D304*8/ACE_Input!S64+ACE_Input!T64</x:f>
        <x:v>24.02</x:v>
      </x:c>
      <x:c r="F304" s="18" t="n">
        <x:f>C304</x:f>
        <x:v>424</x:v>
      </x:c>
      <x:c r="G304" s="18" t="n">
        <x:f>K303</x:f>
        <x:v>1680.1999999999998</x:v>
      </x:c>
      <x:c r="H304" s="18" t="n">
        <x:f>MAX(F304,G304)</x:f>
        <x:v>1680.1999999999998</x:v>
      </x:c>
      <x:c r="I304" s="18" t="n">
        <x:f>MOD(H304-Settings!$B$32,Settings!$B$33)</x:f>
        <x:v>240.19999999999982</x:v>
      </x:c>
      <x:c r="J304" s="18" t="n">
        <x:f>IF(I304&lt;Settings!$B$30,IF(Settings!$B$30-I304&gt;=E304,H304,H304+(Settings!$B$30-I304)+Settings!$B$31),H304+(Settings!$B$33-I304))</x:f>
        <x:v>1680.1999999999998</x:v>
      </x:c>
      <x:c r="K304" s="18" t="n">
        <x:f>J304+E304</x:f>
        <x:v>1704.2199999999998</x:v>
      </x:c>
      <x:c r="L304" s="18" t="n">
        <x:f>K304</x:f>
        <x:v>1704.2199999999998</x:v>
      </x:c>
      <x:c r="M304" s="18" t="n">
        <x:f>P303</x:f>
        <x:v>1682.5479369832776</x:v>
      </x:c>
      <x:c r="N304" s="18" t="n">
        <x:f>MAX(L304,M304)</x:f>
        <x:v>1704.2199999999998</x:v>
      </x:c>
      <x:c r="O304" s="18" t="n">
        <x:f>Arrivals!I304</x:f>
        <x:v>1.3274035066021375</x:v>
      </x:c>
      <x:c r="P304" s="18" t="n">
        <x:f>N304+O304</x:f>
        <x:v>1705.547403506602</x:v>
      </x:c>
      <x:c r="Q304" s="18" t="n">
        <x:f>P304-C304</x:f>
        <x:v>1281.547403506602</x:v>
      </x:c>
      <x:c r="R304" s="18" t="n">
        <x:f>H304-F304</x:f>
        <x:v>1256.1999999999998</x:v>
      </x:c>
      <x:c r="S304" s="18" t="n">
        <x:f>J304-H304</x:f>
        <x:v>0</x:v>
      </x:c>
      <x:c r="T304" s="18" t="n">
        <x:f>N304-L304</x:f>
        <x:v>0</x:v>
      </x:c>
      <x:c r="U304" s="18" t="n">
        <x:f>R304+S304+T304</x:f>
        <x:v>1256.1999999999998</x:v>
      </x:c>
      <x:c r="V304" s="18" t="str">
        <x:f>IF(MOD(C304-Settings!$B$32,Settings!$B$33)&lt;Settings!$B$30,"Up","Down")</x:f>
        <x:v>Up</x:v>
      </x:c>
      <x:c r="W304" s="18" t="n">
        <x:f>IF(OR(E304&gt;Settings!$B$30,Q304&gt;Settings!$B$37),0,1)</x:f>
        <x:v>0</x:v>
      </x:c>
      <x:c r="X304" s="18" t="n">
        <x:f>IF(AND(W304=1,Q304&lt;=Settings!$B$36),1,0)</x:f>
        <x:v>0</x:v>
      </x:c>
    </x:row>
    <x:row r="305">
      <x:c r="A305" t="n">
        <x:f>Arrivals!A305</x:f>
        <x:v>3</x:v>
      </x:c>
      <x:c r="B305" t="n">
        <x:f>Arrivals!B305</x:f>
        <x:v>60</x:v>
      </x:c>
      <x:c r="C305" s="18" t="n">
        <x:f>Arrivals!F305</x:f>
        <x:v>429</x:v>
      </x:c>
      <x:c r="D305" s="18" t="n">
        <x:f>Arrivals!K305</x:f>
        <x:v>300</x:v>
      </x:c>
      <x:c r="E305" s="18" t="n">
        <x:f>D305*8/ACE_Input!S65+ACE_Input!T65</x:f>
        <x:v>24.02</x:v>
      </x:c>
      <x:c r="F305" s="18" t="n">
        <x:f>C305</x:f>
        <x:v>429</x:v>
      </x:c>
      <x:c r="G305" s="18" t="n">
        <x:f>K304</x:f>
        <x:v>1704.2199999999998</x:v>
      </x:c>
      <x:c r="H305" s="18" t="n">
        <x:f>MAX(F305,G305)</x:f>
        <x:v>1704.2199999999998</x:v>
      </x:c>
      <x:c r="I305" s="18" t="n">
        <x:f>MOD(H305-Settings!$B$32,Settings!$B$33)</x:f>
        <x:v>264.2199999999998</x:v>
      </x:c>
      <x:c r="J305" s="18" t="n">
        <x:f>IF(I305&lt;Settings!$B$30,IF(Settings!$B$30-I305&gt;=E305,H305,H305+(Settings!$B$30-I305)+Settings!$B$31),H305+(Settings!$B$33-I305))</x:f>
        <x:v>1704.2199999999998</x:v>
      </x:c>
      <x:c r="K305" s="18" t="n">
        <x:f>J305+E305</x:f>
        <x:v>1728.2399999999998</x:v>
      </x:c>
      <x:c r="L305" s="18" t="n">
        <x:f>K305</x:f>
        <x:v>1728.2399999999998</x:v>
      </x:c>
      <x:c r="M305" s="18" t="n">
        <x:f>P304</x:f>
        <x:v>1705.547403506602</x:v>
      </x:c>
      <x:c r="N305" s="18" t="n">
        <x:f>MAX(L305,M305)</x:f>
        <x:v>1728.2399999999998</x:v>
      </x:c>
      <x:c r="O305" s="18" t="n">
        <x:f>Arrivals!I305</x:f>
        <x:v>1.9915102161247833</x:v>
      </x:c>
      <x:c r="P305" s="18" t="n">
        <x:f>N305+O305</x:f>
        <x:v>1730.2315102161247</x:v>
      </x:c>
      <x:c r="Q305" s="18" t="n">
        <x:f>P305-C305</x:f>
        <x:v>1301.2315102161247</x:v>
      </x:c>
      <x:c r="R305" s="18" t="n">
        <x:f>H305-F305</x:f>
        <x:v>1275.2199999999998</x:v>
      </x:c>
      <x:c r="S305" s="18" t="n">
        <x:f>J305-H305</x:f>
        <x:v>0</x:v>
      </x:c>
      <x:c r="T305" s="18" t="n">
        <x:f>N305-L305</x:f>
        <x:v>0</x:v>
      </x:c>
      <x:c r="U305" s="18" t="n">
        <x:f>R305+S305+T305</x:f>
        <x:v>1275.2199999999998</x:v>
      </x:c>
      <x:c r="V305" s="18" t="str">
        <x:f>IF(MOD(C305-Settings!$B$32,Settings!$B$33)&lt;Settings!$B$30,"Up","Down")</x:f>
        <x:v>Up</x:v>
      </x:c>
      <x:c r="W305" s="18" t="n">
        <x:f>IF(OR(E305&gt;Settings!$B$30,Q305&gt;Settings!$B$37),0,1)</x:f>
        <x:v>0</x:v>
      </x:c>
      <x:c r="X305" s="18" t="n">
        <x:f>IF(AND(W305=1,Q305&lt;=Settings!$B$36),1,0)</x:f>
        <x:v>0</x:v>
      </x:c>
    </x:row>
    <x:row r="306">
      <x:c r="A306" t="n">
        <x:f>Arrivals!A306</x:f>
        <x:v>3</x:v>
      </x:c>
      <x:c r="B306" t="n">
        <x:f>Arrivals!B306</x:f>
        <x:v>61</x:v>
      </x:c>
      <x:c r="C306" s="18" t="n">
        <x:f>Arrivals!F306</x:f>
        <x:v>434</x:v>
      </x:c>
      <x:c r="D306" s="18" t="n">
        <x:f>Arrivals!K306</x:f>
        <x:v>300</x:v>
      </x:c>
      <x:c r="E306" s="18" t="n">
        <x:f>D306*8/ACE_Input!S66+ACE_Input!T66</x:f>
        <x:v>24.02</x:v>
      </x:c>
      <x:c r="F306" s="18" t="n">
        <x:f>C306</x:f>
        <x:v>434</x:v>
      </x:c>
      <x:c r="G306" s="18" t="n">
        <x:f>K305</x:f>
        <x:v>1728.2399999999998</x:v>
      </x:c>
      <x:c r="H306" s="18" t="n">
        <x:f>MAX(F306,G306)</x:f>
        <x:v>1728.2399999999998</x:v>
      </x:c>
      <x:c r="I306" s="18" t="n">
        <x:f>MOD(H306-Settings!$B$32,Settings!$B$33)</x:f>
        <x:v>288.2399999999998</x:v>
      </x:c>
      <x:c r="J306" s="18" t="n">
        <x:f>IF(I306&lt;Settings!$B$30,IF(Settings!$B$30-I306&gt;=E306,H306,H306+(Settings!$B$30-I306)+Settings!$B$31),H306+(Settings!$B$33-I306))</x:f>
        <x:v>1728.2399999999998</x:v>
      </x:c>
      <x:c r="K306" s="18" t="n">
        <x:f>J306+E306</x:f>
        <x:v>1752.2599999999998</x:v>
      </x:c>
      <x:c r="L306" s="18" t="n">
        <x:f>K306</x:f>
        <x:v>1752.2599999999998</x:v>
      </x:c>
      <x:c r="M306" s="18" t="n">
        <x:f>P305</x:f>
        <x:v>1730.2315102161247</x:v>
      </x:c>
      <x:c r="N306" s="18" t="n">
        <x:f>MAX(L306,M306)</x:f>
        <x:v>1752.2599999999998</x:v>
      </x:c>
      <x:c r="O306" s="18" t="n">
        <x:f>Arrivals!I306</x:f>
        <x:v>1.912750965380647</x:v>
      </x:c>
      <x:c r="P306" s="18" t="n">
        <x:f>N306+O306</x:f>
        <x:v>1754.1727509653804</x:v>
      </x:c>
      <x:c r="Q306" s="18" t="n">
        <x:f>P306-C306</x:f>
        <x:v>1320.1727509653804</x:v>
      </x:c>
      <x:c r="R306" s="18" t="n">
        <x:f>H306-F306</x:f>
        <x:v>1294.2399999999998</x:v>
      </x:c>
      <x:c r="S306" s="18" t="n">
        <x:f>J306-H306</x:f>
        <x:v>0</x:v>
      </x:c>
      <x:c r="T306" s="18" t="n">
        <x:f>N306-L306</x:f>
        <x:v>0</x:v>
      </x:c>
      <x:c r="U306" s="18" t="n">
        <x:f>R306+S306+T306</x:f>
        <x:v>1294.2399999999998</x:v>
      </x:c>
      <x:c r="V306" s="18" t="str">
        <x:f>IF(MOD(C306-Settings!$B$32,Settings!$B$33)&lt;Settings!$B$30,"Up","Down")</x:f>
        <x:v>Up</x:v>
      </x:c>
      <x:c r="W306" s="18" t="n">
        <x:f>IF(OR(E306&gt;Settings!$B$30,Q306&gt;Settings!$B$37),0,1)</x:f>
        <x:v>0</x:v>
      </x:c>
      <x:c r="X306" s="18" t="n">
        <x:f>IF(AND(W306=1,Q306&lt;=Settings!$B$36),1,0)</x:f>
        <x:v>0</x:v>
      </x:c>
    </x:row>
    <x:row r="307">
      <x:c r="A307" t="n">
        <x:f>Arrivals!A307</x:f>
        <x:v>3</x:v>
      </x:c>
      <x:c r="B307" t="n">
        <x:f>Arrivals!B307</x:f>
        <x:v>62</x:v>
      </x:c>
      <x:c r="C307" s="18" t="n">
        <x:f>Arrivals!F307</x:f>
        <x:v>439</x:v>
      </x:c>
      <x:c r="D307" s="18" t="n">
        <x:f>Arrivals!K307</x:f>
        <x:v>300</x:v>
      </x:c>
      <x:c r="E307" s="18" t="n">
        <x:f>D307*8/ACE_Input!S67+ACE_Input!T67</x:f>
        <x:v>24.02</x:v>
      </x:c>
      <x:c r="F307" s="18" t="n">
        <x:f>C307</x:f>
        <x:v>439</x:v>
      </x:c>
      <x:c r="G307" s="18" t="n">
        <x:f>K306</x:f>
        <x:v>1752.2599999999998</x:v>
      </x:c>
      <x:c r="H307" s="18" t="n">
        <x:f>MAX(F307,G307)</x:f>
        <x:v>1752.2599999999998</x:v>
      </x:c>
      <x:c r="I307" s="18" t="n">
        <x:f>MOD(H307-Settings!$B$32,Settings!$B$33)</x:f>
        <x:v>312.25999999999976</x:v>
      </x:c>
      <x:c r="J307" s="18" t="n">
        <x:f>IF(I307&lt;Settings!$B$30,IF(Settings!$B$30-I307&gt;=E307,H307,H307+(Settings!$B$30-I307)+Settings!$B$31),H307+(Settings!$B$33-I307))</x:f>
        <x:v>1752.2599999999998</x:v>
      </x:c>
      <x:c r="K307" s="18" t="n">
        <x:f>J307+E307</x:f>
        <x:v>1776.2799999999997</x:v>
      </x:c>
      <x:c r="L307" s="18" t="n">
        <x:f>K307</x:f>
        <x:v>1776.2799999999997</x:v>
      </x:c>
      <x:c r="M307" s="18" t="n">
        <x:f>P306</x:f>
        <x:v>1754.1727509653804</x:v>
      </x:c>
      <x:c r="N307" s="18" t="n">
        <x:f>MAX(L307,M307)</x:f>
        <x:v>1776.2799999999997</x:v>
      </x:c>
      <x:c r="O307" s="18" t="n">
        <x:f>Arrivals!I307</x:f>
        <x:v>1.114362764810256</x:v>
      </x:c>
      <x:c r="P307" s="18" t="n">
        <x:f>N307+O307</x:f>
        <x:v>1777.39436276481</x:v>
      </x:c>
      <x:c r="Q307" s="18" t="n">
        <x:f>P307-C307</x:f>
        <x:v>1338.39436276481</x:v>
      </x:c>
      <x:c r="R307" s="18" t="n">
        <x:f>H307-F307</x:f>
        <x:v>1313.2599999999998</x:v>
      </x:c>
      <x:c r="S307" s="18" t="n">
        <x:f>J307-H307</x:f>
        <x:v>0</x:v>
      </x:c>
      <x:c r="T307" s="18" t="n">
        <x:f>N307-L307</x:f>
        <x:v>0</x:v>
      </x:c>
      <x:c r="U307" s="18" t="n">
        <x:f>R307+S307+T307</x:f>
        <x:v>1313.2599999999998</x:v>
      </x:c>
      <x:c r="V307" s="18" t="str">
        <x:f>IF(MOD(C307-Settings!$B$32,Settings!$B$33)&lt;Settings!$B$30,"Up","Down")</x:f>
        <x:v>Up</x:v>
      </x:c>
      <x:c r="W307" s="18" t="n">
        <x:f>IF(OR(E307&gt;Settings!$B$30,Q307&gt;Settings!$B$37),0,1)</x:f>
        <x:v>0</x:v>
      </x:c>
      <x:c r="X307" s="18" t="n">
        <x:f>IF(AND(W307=1,Q307&lt;=Settings!$B$36),1,0)</x:f>
        <x:v>0</x:v>
      </x:c>
    </x:row>
    <x:row r="308">
      <x:c r="A308" t="n">
        <x:f>Arrivals!A308</x:f>
        <x:v>3</x:v>
      </x:c>
      <x:c r="B308" t="n">
        <x:f>Arrivals!B308</x:f>
        <x:v>63</x:v>
      </x:c>
      <x:c r="C308" s="18" t="n">
        <x:f>Arrivals!F308</x:f>
        <x:v>444</x:v>
      </x:c>
      <x:c r="D308" s="18" t="n">
        <x:f>Arrivals!K308</x:f>
        <x:v>300</x:v>
      </x:c>
      <x:c r="E308" s="18" t="n">
        <x:f>D308*8/ACE_Input!S68+ACE_Input!T68</x:f>
        <x:v>24.02</x:v>
      </x:c>
      <x:c r="F308" s="18" t="n">
        <x:f>C308</x:f>
        <x:v>444</x:v>
      </x:c>
      <x:c r="G308" s="18" t="n">
        <x:f>K307</x:f>
        <x:v>1776.2799999999997</x:v>
      </x:c>
      <x:c r="H308" s="18" t="n">
        <x:f>MAX(F308,G308)</x:f>
        <x:v>1776.2799999999997</x:v>
      </x:c>
      <x:c r="I308" s="18" t="n">
        <x:f>MOD(H308-Settings!$B$32,Settings!$B$33)</x:f>
        <x:v>336.27999999999975</x:v>
      </x:c>
      <x:c r="J308" s="18" t="n">
        <x:f>IF(I308&lt;Settings!$B$30,IF(Settings!$B$30-I308&gt;=E308,H308,H308+(Settings!$B$30-I308)+Settings!$B$31),H308+(Settings!$B$33-I308))</x:f>
        <x:v>1776.2799999999997</x:v>
      </x:c>
      <x:c r="K308" s="18" t="n">
        <x:f>J308+E308</x:f>
        <x:v>1800.2999999999997</x:v>
      </x:c>
      <x:c r="L308" s="18" t="n">
        <x:f>K308</x:f>
        <x:v>1800.2999999999997</x:v>
      </x:c>
      <x:c r="M308" s="18" t="n">
        <x:f>P307</x:f>
        <x:v>1777.39436276481</x:v>
      </x:c>
      <x:c r="N308" s="18" t="n">
        <x:f>MAX(L308,M308)</x:f>
        <x:v>1800.2999999999997</x:v>
      </x:c>
      <x:c r="O308" s="18" t="n">
        <x:f>Arrivals!I308</x:f>
        <x:v>3.959232895215359</x:v>
      </x:c>
      <x:c r="P308" s="18" t="n">
        <x:f>N308+O308</x:f>
        <x:v>1804.259232895215</x:v>
      </x:c>
      <x:c r="Q308" s="18" t="n">
        <x:f>P308-C308</x:f>
        <x:v>1360.259232895215</x:v>
      </x:c>
      <x:c r="R308" s="18" t="n">
        <x:f>H308-F308</x:f>
        <x:v>1332.2799999999997</x:v>
      </x:c>
      <x:c r="S308" s="18" t="n">
        <x:f>J308-H308</x:f>
        <x:v>0</x:v>
      </x:c>
      <x:c r="T308" s="18" t="n">
        <x:f>N308-L308</x:f>
        <x:v>0</x:v>
      </x:c>
      <x:c r="U308" s="18" t="n">
        <x:f>R308+S308+T308</x:f>
        <x:v>1332.2799999999997</x:v>
      </x:c>
      <x:c r="V308" s="18" t="str">
        <x:f>IF(MOD(C308-Settings!$B$32,Settings!$B$33)&lt;Settings!$B$30,"Up","Down")</x:f>
        <x:v>Up</x:v>
      </x:c>
      <x:c r="W308" s="18" t="n">
        <x:f>IF(OR(E308&gt;Settings!$B$30,Q308&gt;Settings!$B$37),0,1)</x:f>
        <x:v>0</x:v>
      </x:c>
      <x:c r="X308" s="18" t="n">
        <x:f>IF(AND(W308=1,Q308&lt;=Settings!$B$36),1,0)</x:f>
        <x:v>0</x:v>
      </x:c>
    </x:row>
    <x:row r="309">
      <x:c r="A309" t="n">
        <x:f>Arrivals!A309</x:f>
        <x:v>3</x:v>
      </x:c>
      <x:c r="B309" t="n">
        <x:f>Arrivals!B309</x:f>
        <x:v>64</x:v>
      </x:c>
      <x:c r="C309" s="18" t="n">
        <x:f>Arrivals!F309</x:f>
        <x:v>449</x:v>
      </x:c>
      <x:c r="D309" s="18" t="n">
        <x:f>Arrivals!K309</x:f>
        <x:v>300</x:v>
      </x:c>
      <x:c r="E309" s="18" t="n">
        <x:f>D309*8/ACE_Input!S69+ACE_Input!T69</x:f>
        <x:v>24.02</x:v>
      </x:c>
      <x:c r="F309" s="18" t="n">
        <x:f>C309</x:f>
        <x:v>449</x:v>
      </x:c>
      <x:c r="G309" s="18" t="n">
        <x:f>K308</x:f>
        <x:v>1800.2999999999997</x:v>
      </x:c>
      <x:c r="H309" s="18" t="n">
        <x:f>MAX(F309,G309)</x:f>
        <x:v>1800.2999999999997</x:v>
      </x:c>
      <x:c r="I309" s="18" t="n">
        <x:f>MOD(H309-Settings!$B$32,Settings!$B$33)</x:f>
        <x:v>360.2999999999997</x:v>
      </x:c>
      <x:c r="J309" s="18" t="n">
        <x:f>IF(I309&lt;Settings!$B$30,IF(Settings!$B$30-I309&gt;=E309,H309,H309+(Settings!$B$30-I309)+Settings!$B$31),H309+(Settings!$B$33-I309))</x:f>
        <x:v>1800.2999999999997</x:v>
      </x:c>
      <x:c r="K309" s="18" t="n">
        <x:f>J309+E309</x:f>
        <x:v>1824.3199999999997</x:v>
      </x:c>
      <x:c r="L309" s="18" t="n">
        <x:f>K309</x:f>
        <x:v>1824.3199999999997</x:v>
      </x:c>
      <x:c r="M309" s="18" t="n">
        <x:f>P308</x:f>
        <x:v>1804.259232895215</x:v>
      </x:c>
      <x:c r="N309" s="18" t="n">
        <x:f>MAX(L309,M309)</x:f>
        <x:v>1824.3199999999997</x:v>
      </x:c>
      <x:c r="O309" s="18" t="n">
        <x:f>Arrivals!I309</x:f>
        <x:v>4.990022284361843</x:v>
      </x:c>
      <x:c r="P309" s="18" t="n">
        <x:f>N309+O309</x:f>
        <x:v>1829.3100222843616</x:v>
      </x:c>
      <x:c r="Q309" s="18" t="n">
        <x:f>P309-C309</x:f>
        <x:v>1380.3100222843616</x:v>
      </x:c>
      <x:c r="R309" s="18" t="n">
        <x:f>H309-F309</x:f>
        <x:v>1351.2999999999997</x:v>
      </x:c>
      <x:c r="S309" s="18" t="n">
        <x:f>J309-H309</x:f>
        <x:v>0</x:v>
      </x:c>
      <x:c r="T309" s="18" t="n">
        <x:f>N309-L309</x:f>
        <x:v>0</x:v>
      </x:c>
      <x:c r="U309" s="18" t="n">
        <x:f>R309+S309+T309</x:f>
        <x:v>1351.2999999999997</x:v>
      </x:c>
      <x:c r="V309" s="18" t="str">
        <x:f>IF(MOD(C309-Settings!$B$32,Settings!$B$33)&lt;Settings!$B$30,"Up","Down")</x:f>
        <x:v>Up</x:v>
      </x:c>
      <x:c r="W309" s="18" t="n">
        <x:f>IF(OR(E309&gt;Settings!$B$30,Q309&gt;Settings!$B$37),0,1)</x:f>
        <x:v>0</x:v>
      </x:c>
      <x:c r="X309" s="18" t="n">
        <x:f>IF(AND(W309=1,Q309&lt;=Settings!$B$36),1,0)</x:f>
        <x:v>0</x:v>
      </x:c>
    </x:row>
    <x:row r="310">
      <x:c r="A310" t="n">
        <x:f>Arrivals!A310</x:f>
        <x:v>3</x:v>
      </x:c>
      <x:c r="B310" t="n">
        <x:f>Arrivals!B310</x:f>
        <x:v>65</x:v>
      </x:c>
      <x:c r="C310" s="18" t="n">
        <x:f>Arrivals!F310</x:f>
        <x:v>454</x:v>
      </x:c>
      <x:c r="D310" s="18" t="n">
        <x:f>Arrivals!K310</x:f>
        <x:v>300</x:v>
      </x:c>
      <x:c r="E310" s="18" t="n">
        <x:f>D310*8/ACE_Input!S70+ACE_Input!T70</x:f>
        <x:v>24.02</x:v>
      </x:c>
      <x:c r="F310" s="18" t="n">
        <x:f>C310</x:f>
        <x:v>454</x:v>
      </x:c>
      <x:c r="G310" s="18" t="n">
        <x:f>K309</x:f>
        <x:v>1824.3199999999997</x:v>
      </x:c>
      <x:c r="H310" s="18" t="n">
        <x:f>MAX(F310,G310)</x:f>
        <x:v>1824.3199999999997</x:v>
      </x:c>
      <x:c r="I310" s="18" t="n">
        <x:f>MOD(H310-Settings!$B$32,Settings!$B$33)</x:f>
        <x:v>384.3199999999997</x:v>
      </x:c>
      <x:c r="J310" s="18" t="n">
        <x:f>IF(I310&lt;Settings!$B$30,IF(Settings!$B$30-I310&gt;=E310,H310,H310+(Settings!$B$30-I310)+Settings!$B$31),H310+(Settings!$B$33-I310))</x:f>
        <x:v>1824.3199999999997</x:v>
      </x:c>
      <x:c r="K310" s="18" t="n">
        <x:f>J310+E310</x:f>
        <x:v>1848.3399999999997</x:v>
      </x:c>
      <x:c r="L310" s="18" t="n">
        <x:f>K310</x:f>
        <x:v>1848.3399999999997</x:v>
      </x:c>
      <x:c r="M310" s="18" t="n">
        <x:f>P309</x:f>
        <x:v>1829.3100222843616</x:v>
      </x:c>
      <x:c r="N310" s="18" t="n">
        <x:f>MAX(L310,M310)</x:f>
        <x:v>1848.3399999999997</x:v>
      </x:c>
      <x:c r="O310" s="18" t="n">
        <x:f>Arrivals!I310</x:f>
        <x:v>4.65256511441095</x:v>
      </x:c>
      <x:c r="P310" s="18" t="n">
        <x:f>N310+O310</x:f>
        <x:v>1852.9925651144106</x:v>
      </x:c>
      <x:c r="Q310" s="18" t="n">
        <x:f>P310-C310</x:f>
        <x:v>1398.9925651144106</x:v>
      </x:c>
      <x:c r="R310" s="18" t="n">
        <x:f>H310-F310</x:f>
        <x:v>1370.3199999999997</x:v>
      </x:c>
      <x:c r="S310" s="18" t="n">
        <x:f>J310-H310</x:f>
        <x:v>0</x:v>
      </x:c>
      <x:c r="T310" s="18" t="n">
        <x:f>N310-L310</x:f>
        <x:v>0</x:v>
      </x:c>
      <x:c r="U310" s="18" t="n">
        <x:f>R310+S310+T310</x:f>
        <x:v>1370.3199999999997</x:v>
      </x:c>
      <x:c r="V310" s="18" t="str">
        <x:f>IF(MOD(C310-Settings!$B$32,Settings!$B$33)&lt;Settings!$B$30,"Up","Down")</x:f>
        <x:v>Up</x:v>
      </x:c>
      <x:c r="W310" s="18" t="n">
        <x:f>IF(OR(E310&gt;Settings!$B$30,Q310&gt;Settings!$B$37),0,1)</x:f>
        <x:v>0</x:v>
      </x:c>
      <x:c r="X310" s="18" t="n">
        <x:f>IF(AND(W310=1,Q310&lt;=Settings!$B$36),1,0)</x:f>
        <x:v>0</x:v>
      </x:c>
    </x:row>
    <x:row r="311">
      <x:c r="A311" t="n">
        <x:f>Arrivals!A311</x:f>
        <x:v>3</x:v>
      </x:c>
      <x:c r="B311" t="n">
        <x:f>Arrivals!B311</x:f>
        <x:v>66</x:v>
      </x:c>
      <x:c r="C311" s="18" t="n">
        <x:f>Arrivals!F311</x:f>
        <x:v>459</x:v>
      </x:c>
      <x:c r="D311" s="18" t="n">
        <x:f>Arrivals!K311</x:f>
        <x:v>300</x:v>
      </x:c>
      <x:c r="E311" s="18" t="n">
        <x:f>D311*8/ACE_Input!S71+ACE_Input!T71</x:f>
        <x:v>24.02</x:v>
      </x:c>
      <x:c r="F311" s="18" t="n">
        <x:f>C311</x:f>
        <x:v>459</x:v>
      </x:c>
      <x:c r="G311" s="18" t="n">
        <x:f>K310</x:f>
        <x:v>1848.3399999999997</x:v>
      </x:c>
      <x:c r="H311" s="18" t="n">
        <x:f>MAX(F311,G311)</x:f>
        <x:v>1848.3399999999997</x:v>
      </x:c>
      <x:c r="I311" s="18" t="n">
        <x:f>MOD(H311-Settings!$B$32,Settings!$B$33)</x:f>
        <x:v>408.3399999999997</x:v>
      </x:c>
      <x:c r="J311" s="18" t="n">
        <x:f>IF(I311&lt;Settings!$B$30,IF(Settings!$B$30-I311&gt;=E311,H311,H311+(Settings!$B$30-I311)+Settings!$B$31),H311+(Settings!$B$33-I311))</x:f>
        <x:v>1848.3399999999997</x:v>
      </x:c>
      <x:c r="K311" s="18" t="n">
        <x:f>J311+E311</x:f>
        <x:v>1872.3599999999997</x:v>
      </x:c>
      <x:c r="L311" s="18" t="n">
        <x:f>K311</x:f>
        <x:v>1872.3599999999997</x:v>
      </x:c>
      <x:c r="M311" s="18" t="n">
        <x:f>P310</x:f>
        <x:v>1852.9925651144106</x:v>
      </x:c>
      <x:c r="N311" s="18" t="n">
        <x:f>MAX(L311,M311)</x:f>
        <x:v>1872.3599999999997</x:v>
      </x:c>
      <x:c r="O311" s="18" t="n">
        <x:f>Arrivals!I311</x:f>
        <x:v>5.749341847792192</x:v>
      </x:c>
      <x:c r="P311" s="18" t="n">
        <x:f>N311+O311</x:f>
        <x:v>1878.109341847792</x:v>
      </x:c>
      <x:c r="Q311" s="18" t="n">
        <x:f>P311-C311</x:f>
        <x:v>1419.109341847792</x:v>
      </x:c>
      <x:c r="R311" s="18" t="n">
        <x:f>H311-F311</x:f>
        <x:v>1389.3399999999997</x:v>
      </x:c>
      <x:c r="S311" s="18" t="n">
        <x:f>J311-H311</x:f>
        <x:v>0</x:v>
      </x:c>
      <x:c r="T311" s="18" t="n">
        <x:f>N311-L311</x:f>
        <x:v>0</x:v>
      </x:c>
      <x:c r="U311" s="18" t="n">
        <x:f>R311+S311+T311</x:f>
        <x:v>1389.3399999999997</x:v>
      </x:c>
      <x:c r="V311" s="18" t="str">
        <x:f>IF(MOD(C311-Settings!$B$32,Settings!$B$33)&lt;Settings!$B$30,"Up","Down")</x:f>
        <x:v>Up</x:v>
      </x:c>
      <x:c r="W311" s="18" t="n">
        <x:f>IF(OR(E311&gt;Settings!$B$30,Q311&gt;Settings!$B$37),0,1)</x:f>
        <x:v>0</x:v>
      </x:c>
      <x:c r="X311" s="18" t="n">
        <x:f>IF(AND(W311=1,Q311&lt;=Settings!$B$36),1,0)</x:f>
        <x:v>0</x:v>
      </x:c>
    </x:row>
    <x:row r="312">
      <x:c r="A312" t="n">
        <x:f>Arrivals!A312</x:f>
        <x:v>3</x:v>
      </x:c>
      <x:c r="B312" t="n">
        <x:f>Arrivals!B312</x:f>
        <x:v>67</x:v>
      </x:c>
      <x:c r="C312" s="18" t="n">
        <x:f>Arrivals!F312</x:f>
        <x:v>474</x:v>
      </x:c>
      <x:c r="D312" s="18" t="n">
        <x:f>Arrivals!K312</x:f>
        <x:v>300</x:v>
      </x:c>
      <x:c r="E312" s="18" t="n">
        <x:f>D312*8/ACE_Input!S72+ACE_Input!T72</x:f>
        <x:v>24.02</x:v>
      </x:c>
      <x:c r="F312" s="18" t="n">
        <x:f>C312</x:f>
        <x:v>474</x:v>
      </x:c>
      <x:c r="G312" s="18" t="n">
        <x:f>K311</x:f>
        <x:v>1872.3599999999997</x:v>
      </x:c>
      <x:c r="H312" s="18" t="n">
        <x:f>MAX(F312,G312)</x:f>
        <x:v>1872.3599999999997</x:v>
      </x:c>
      <x:c r="I312" s="18" t="n">
        <x:f>MOD(H312-Settings!$B$32,Settings!$B$33)</x:f>
        <x:v>432.3599999999997</x:v>
      </x:c>
      <x:c r="J312" s="18" t="n">
        <x:f>IF(I312&lt;Settings!$B$30,IF(Settings!$B$30-I312&gt;=E312,H312,H312+(Settings!$B$30-I312)+Settings!$B$31),H312+(Settings!$B$33-I312))</x:f>
        <x:v>1872.3599999999997</x:v>
      </x:c>
      <x:c r="K312" s="18" t="n">
        <x:f>J312+E312</x:f>
        <x:v>1896.3799999999997</x:v>
      </x:c>
      <x:c r="L312" s="18" t="n">
        <x:f>K312</x:f>
        <x:v>1896.3799999999997</x:v>
      </x:c>
      <x:c r="M312" s="18" t="n">
        <x:f>P311</x:f>
        <x:v>1878.109341847792</x:v>
      </x:c>
      <x:c r="N312" s="18" t="n">
        <x:f>MAX(L312,M312)</x:f>
        <x:v>1896.3799999999997</x:v>
      </x:c>
      <x:c r="O312" s="18" t="n">
        <x:f>Arrivals!I312</x:f>
        <x:v>1.6061003857164524</x:v>
      </x:c>
      <x:c r="P312" s="18" t="n">
        <x:f>N312+O312</x:f>
        <x:v>1897.986100385716</x:v>
      </x:c>
      <x:c r="Q312" s="18" t="n">
        <x:f>P312-C312</x:f>
        <x:v>1423.986100385716</x:v>
      </x:c>
      <x:c r="R312" s="18" t="n">
        <x:f>H312-F312</x:f>
        <x:v>1398.3599999999997</x:v>
      </x:c>
      <x:c r="S312" s="18" t="n">
        <x:f>J312-H312</x:f>
        <x:v>0</x:v>
      </x:c>
      <x:c r="T312" s="18" t="n">
        <x:f>N312-L312</x:f>
        <x:v>0</x:v>
      </x:c>
      <x:c r="U312" s="18" t="n">
        <x:f>R312+S312+T312</x:f>
        <x:v>1398.3599999999997</x:v>
      </x:c>
      <x:c r="V312" s="18" t="str">
        <x:f>IF(MOD(C312-Settings!$B$32,Settings!$B$33)&lt;Settings!$B$30,"Up","Down")</x:f>
        <x:v>Up</x:v>
      </x:c>
      <x:c r="W312" s="18" t="n">
        <x:f>IF(OR(E312&gt;Settings!$B$30,Q312&gt;Settings!$B$37),0,1)</x:f>
        <x:v>0</x:v>
      </x:c>
      <x:c r="X312" s="18" t="n">
        <x:f>IF(AND(W312=1,Q312&lt;=Settings!$B$36),1,0)</x:f>
        <x:v>0</x:v>
      </x:c>
    </x:row>
    <x:row r="313">
      <x:c r="A313" t="n">
        <x:f>Arrivals!A313</x:f>
        <x:v>3</x:v>
      </x:c>
      <x:c r="B313" t="n">
        <x:f>Arrivals!B313</x:f>
        <x:v>68</x:v>
      </x:c>
      <x:c r="C313" s="18" t="n">
        <x:f>Arrivals!F313</x:f>
        <x:v>479</x:v>
      </x:c>
      <x:c r="D313" s="18" t="n">
        <x:f>Arrivals!K313</x:f>
        <x:v>300</x:v>
      </x:c>
      <x:c r="E313" s="18" t="n">
        <x:f>D313*8/ACE_Input!S73+ACE_Input!T73</x:f>
        <x:v>24.02</x:v>
      </x:c>
      <x:c r="F313" s="18" t="n">
        <x:f>C313</x:f>
        <x:v>479</x:v>
      </x:c>
      <x:c r="G313" s="18" t="n">
        <x:f>K312</x:f>
        <x:v>1896.3799999999997</x:v>
      </x:c>
      <x:c r="H313" s="18" t="n">
        <x:f>MAX(F313,G313)</x:f>
        <x:v>1896.3799999999997</x:v>
      </x:c>
      <x:c r="I313" s="18" t="n">
        <x:f>MOD(H313-Settings!$B$32,Settings!$B$33)</x:f>
        <x:v>456.37999999999965</x:v>
      </x:c>
      <x:c r="J313" s="18" t="n">
        <x:f>IF(I313&lt;Settings!$B$30,IF(Settings!$B$30-I313&gt;=E313,H313,H313+(Settings!$B$30-I313)+Settings!$B$31),H313+(Settings!$B$33-I313))</x:f>
        <x:v>1896.3799999999997</x:v>
      </x:c>
      <x:c r="K313" s="18" t="n">
        <x:f>J313+E313</x:f>
        <x:v>1920.3999999999996</x:v>
      </x:c>
      <x:c r="L313" s="18" t="n">
        <x:f>K313</x:f>
        <x:v>1920.3999999999996</x:v>
      </x:c>
      <x:c r="M313" s="18" t="n">
        <x:f>P312</x:f>
        <x:v>1897.986100385716</x:v>
      </x:c>
      <x:c r="N313" s="18" t="n">
        <x:f>MAX(L313,M313)</x:f>
        <x:v>1920.3999999999996</x:v>
      </x:c>
      <x:c r="O313" s="18" t="n">
        <x:f>Arrivals!I313</x:f>
        <x:v>0.42025369420525466</x:v>
      </x:c>
      <x:c r="P313" s="18" t="n">
        <x:f>N313+O313</x:f>
        <x:v>1920.820253694205</x:v>
      </x:c>
      <x:c r="Q313" s="18" t="n">
        <x:f>P313-C313</x:f>
        <x:v>1441.820253694205</x:v>
      </x:c>
      <x:c r="R313" s="18" t="n">
        <x:f>H313-F313</x:f>
        <x:v>1417.3799999999997</x:v>
      </x:c>
      <x:c r="S313" s="18" t="n">
        <x:f>J313-H313</x:f>
        <x:v>0</x:v>
      </x:c>
      <x:c r="T313" s="18" t="n">
        <x:f>N313-L313</x:f>
        <x:v>0</x:v>
      </x:c>
      <x:c r="U313" s="18" t="n">
        <x:f>R313+S313+T313</x:f>
        <x:v>1417.3799999999997</x:v>
      </x:c>
      <x:c r="V313" s="18" t="str">
        <x:f>IF(MOD(C313-Settings!$B$32,Settings!$B$33)&lt;Settings!$B$30,"Up","Down")</x:f>
        <x:v>Up</x:v>
      </x:c>
      <x:c r="W313" s="18" t="n">
        <x:f>IF(OR(E313&gt;Settings!$B$30,Q313&gt;Settings!$B$37),0,1)</x:f>
        <x:v>0</x:v>
      </x:c>
      <x:c r="X313" s="18" t="n">
        <x:f>IF(AND(W313=1,Q313&lt;=Settings!$B$36),1,0)</x:f>
        <x:v>0</x:v>
      </x:c>
    </x:row>
    <x:row r="314">
      <x:c r="A314" t="n">
        <x:f>Arrivals!A314</x:f>
        <x:v>3</x:v>
      </x:c>
      <x:c r="B314" t="n">
        <x:f>Arrivals!B314</x:f>
        <x:v>69</x:v>
      </x:c>
      <x:c r="C314" s="18" t="n">
        <x:f>Arrivals!F314</x:f>
        <x:v>494</x:v>
      </x:c>
      <x:c r="D314" s="18" t="n">
        <x:f>Arrivals!K314</x:f>
        <x:v>300</x:v>
      </x:c>
      <x:c r="E314" s="18" t="n">
        <x:f>D314*8/ACE_Input!S74+ACE_Input!T74</x:f>
        <x:v>24.02</x:v>
      </x:c>
      <x:c r="F314" s="18" t="n">
        <x:f>C314</x:f>
        <x:v>494</x:v>
      </x:c>
      <x:c r="G314" s="18" t="n">
        <x:f>K313</x:f>
        <x:v>1920.3999999999996</x:v>
      </x:c>
      <x:c r="H314" s="18" t="n">
        <x:f>MAX(F314,G314)</x:f>
        <x:v>1920.3999999999996</x:v>
      </x:c>
      <x:c r="I314" s="18" t="n">
        <x:f>MOD(H314-Settings!$B$32,Settings!$B$33)</x:f>
        <x:v>480.39999999999964</x:v>
      </x:c>
      <x:c r="J314" s="18" t="n">
        <x:f>IF(I314&lt;Settings!$B$30,IF(Settings!$B$30-I314&gt;=E314,H314,H314+(Settings!$B$30-I314)+Settings!$B$31),H314+(Settings!$B$33-I314))</x:f>
        <x:v>1920.3999999999996</x:v>
      </x:c>
      <x:c r="K314" s="18" t="n">
        <x:f>J314+E314</x:f>
        <x:v>1944.4199999999996</x:v>
      </x:c>
      <x:c r="L314" s="18" t="n">
        <x:f>K314</x:f>
        <x:v>1944.4199999999996</x:v>
      </x:c>
      <x:c r="M314" s="18" t="n">
        <x:f>P313</x:f>
        <x:v>1920.820253694205</x:v>
      </x:c>
      <x:c r="N314" s="18" t="n">
        <x:f>MAX(L314,M314)</x:f>
        <x:v>1944.4199999999996</x:v>
      </x:c>
      <x:c r="O314" s="18" t="n">
        <x:f>Arrivals!I314</x:f>
        <x:v>0.9198069550289336</x:v>
      </x:c>
      <x:c r="P314" s="18" t="n">
        <x:f>N314+O314</x:f>
        <x:v>1945.3398069550285</x:v>
      </x:c>
      <x:c r="Q314" s="18" t="n">
        <x:f>P314-C314</x:f>
        <x:v>1451.3398069550285</x:v>
      </x:c>
      <x:c r="R314" s="18" t="n">
        <x:f>H314-F314</x:f>
        <x:v>1426.3999999999996</x:v>
      </x:c>
      <x:c r="S314" s="18" t="n">
        <x:f>J314-H314</x:f>
        <x:v>0</x:v>
      </x:c>
      <x:c r="T314" s="18" t="n">
        <x:f>N314-L314</x:f>
        <x:v>0</x:v>
      </x:c>
      <x:c r="U314" s="18" t="n">
        <x:f>R314+S314+T314</x:f>
        <x:v>1426.3999999999996</x:v>
      </x:c>
      <x:c r="V314" s="18" t="str">
        <x:f>IF(MOD(C314-Settings!$B$32,Settings!$B$33)&lt;Settings!$B$30,"Up","Down")</x:f>
        <x:v>Up</x:v>
      </x:c>
      <x:c r="W314" s="18" t="n">
        <x:f>IF(OR(E314&gt;Settings!$B$30,Q314&gt;Settings!$B$37),0,1)</x:f>
        <x:v>0</x:v>
      </x:c>
      <x:c r="X314" s="18" t="n">
        <x:f>IF(AND(W314=1,Q314&lt;=Settings!$B$36),1,0)</x:f>
        <x:v>0</x:v>
      </x:c>
    </x:row>
    <x:row r="315">
      <x:c r="A315" t="n">
        <x:f>Arrivals!A315</x:f>
        <x:v>3</x:v>
      </x:c>
      <x:c r="B315" t="n">
        <x:f>Arrivals!B315</x:f>
        <x:v>70</x:v>
      </x:c>
      <x:c r="C315" s="18" t="n">
        <x:f>Arrivals!F315</x:f>
        <x:v>499</x:v>
      </x:c>
      <x:c r="D315" s="18" t="n">
        <x:f>Arrivals!K315</x:f>
        <x:v>300</x:v>
      </x:c>
      <x:c r="E315" s="18" t="n">
        <x:f>D315*8/ACE_Input!S75+ACE_Input!T75</x:f>
        <x:v>24.02</x:v>
      </x:c>
      <x:c r="F315" s="18" t="n">
        <x:f>C315</x:f>
        <x:v>499</x:v>
      </x:c>
      <x:c r="G315" s="18" t="n">
        <x:f>K314</x:f>
        <x:v>1944.4199999999996</x:v>
      </x:c>
      <x:c r="H315" s="18" t="n">
        <x:f>MAX(F315,G315)</x:f>
        <x:v>1944.4199999999996</x:v>
      </x:c>
      <x:c r="I315" s="18" t="n">
        <x:f>MOD(H315-Settings!$B$32,Settings!$B$33)</x:f>
        <x:v>504.4199999999996</x:v>
      </x:c>
      <x:c r="J315" s="18" t="n">
        <x:f>IF(I315&lt;Settings!$B$30,IF(Settings!$B$30-I315&gt;=E315,H315,H315+(Settings!$B$30-I315)+Settings!$B$31),H315+(Settings!$B$33-I315))</x:f>
        <x:v>1944.4199999999996</x:v>
      </x:c>
      <x:c r="K315" s="18" t="n">
        <x:f>J315+E315</x:f>
        <x:v>1968.4399999999996</x:v>
      </x:c>
      <x:c r="L315" s="18" t="n">
        <x:f>K315</x:f>
        <x:v>1968.4399999999996</x:v>
      </x:c>
      <x:c r="M315" s="18" t="n">
        <x:f>P314</x:f>
        <x:v>1945.3398069550285</x:v>
      </x:c>
      <x:c r="N315" s="18" t="n">
        <x:f>MAX(L315,M315)</x:f>
        <x:v>1968.4399999999996</x:v>
      </x:c>
      <x:c r="O315" s="18" t="n">
        <x:f>Arrivals!I315</x:f>
        <x:v>3.9690143862199094</x:v>
      </x:c>
      <x:c r="P315" s="18" t="n">
        <x:f>N315+O315</x:f>
        <x:v>1972.4090143862195</x:v>
      </x:c>
      <x:c r="Q315" s="18" t="n">
        <x:f>P315-C315</x:f>
        <x:v>1473.4090143862195</x:v>
      </x:c>
      <x:c r="R315" s="18" t="n">
        <x:f>H315-F315</x:f>
        <x:v>1445.4199999999996</x:v>
      </x:c>
      <x:c r="S315" s="18" t="n">
        <x:f>J315-H315</x:f>
        <x:v>0</x:v>
      </x:c>
      <x:c r="T315" s="18" t="n">
        <x:f>N315-L315</x:f>
        <x:v>0</x:v>
      </x:c>
      <x:c r="U315" s="18" t="n">
        <x:f>R315+S315+T315</x:f>
        <x:v>1445.4199999999996</x:v>
      </x:c>
      <x:c r="V315" s="18" t="str">
        <x:f>IF(MOD(C315-Settings!$B$32,Settings!$B$33)&lt;Settings!$B$30,"Up","Down")</x:f>
        <x:v>Up</x:v>
      </x:c>
      <x:c r="W315" s="18" t="n">
        <x:f>IF(OR(E315&gt;Settings!$B$30,Q315&gt;Settings!$B$37),0,1)</x:f>
        <x:v>0</x:v>
      </x:c>
      <x:c r="X315" s="18" t="n">
        <x:f>IF(AND(W315=1,Q315&lt;=Settings!$B$36),1,0)</x:f>
        <x:v>0</x:v>
      </x:c>
    </x:row>
    <x:row r="316">
      <x:c r="A316" t="n">
        <x:f>Arrivals!A316</x:f>
        <x:v>3</x:v>
      </x:c>
      <x:c r="B316" t="n">
        <x:f>Arrivals!B316</x:f>
        <x:v>71</x:v>
      </x:c>
      <x:c r="C316" s="18" t="n">
        <x:f>Arrivals!F316</x:f>
        <x:v>504</x:v>
      </x:c>
      <x:c r="D316" s="18" t="n">
        <x:f>Arrivals!K316</x:f>
        <x:v>300</x:v>
      </x:c>
      <x:c r="E316" s="18" t="n">
        <x:f>D316*8/ACE_Input!S76+ACE_Input!T76</x:f>
        <x:v>24.02</x:v>
      </x:c>
      <x:c r="F316" s="18" t="n">
        <x:f>C316</x:f>
        <x:v>504</x:v>
      </x:c>
      <x:c r="G316" s="18" t="n">
        <x:f>K315</x:f>
        <x:v>1968.4399999999996</x:v>
      </x:c>
      <x:c r="H316" s="18" t="n">
        <x:f>MAX(F316,G316)</x:f>
        <x:v>1968.4399999999996</x:v>
      </x:c>
      <x:c r="I316" s="18" t="n">
        <x:f>MOD(H316-Settings!$B$32,Settings!$B$33)</x:f>
        <x:v>528.4399999999996</x:v>
      </x:c>
      <x:c r="J316" s="18" t="n">
        <x:f>IF(I316&lt;Settings!$B$30,IF(Settings!$B$30-I316&gt;=E316,H316,H316+(Settings!$B$30-I316)+Settings!$B$31),H316+(Settings!$B$33-I316))</x:f>
        <x:v>1968.4399999999996</x:v>
      </x:c>
      <x:c r="K316" s="18" t="n">
        <x:f>J316+E316</x:f>
        <x:v>1992.4599999999996</x:v>
      </x:c>
      <x:c r="L316" s="18" t="n">
        <x:f>K316</x:f>
        <x:v>1992.4599999999996</x:v>
      </x:c>
      <x:c r="M316" s="18" t="n">
        <x:f>P315</x:f>
        <x:v>1972.4090143862195</x:v>
      </x:c>
      <x:c r="N316" s="18" t="n">
        <x:f>MAX(L316,M316)</x:f>
        <x:v>1992.4599999999996</x:v>
      </x:c>
      <x:c r="O316" s="18" t="n">
        <x:f>Arrivals!I316</x:f>
        <x:v>13.846274367701946</x:v>
      </x:c>
      <x:c r="P316" s="18" t="n">
        <x:f>N316+O316</x:f>
        <x:v>2006.3062743677015</x:v>
      </x:c>
      <x:c r="Q316" s="18" t="n">
        <x:f>P316-C316</x:f>
        <x:v>1502.3062743677015</x:v>
      </x:c>
      <x:c r="R316" s="18" t="n">
        <x:f>H316-F316</x:f>
        <x:v>1464.4399999999996</x:v>
      </x:c>
      <x:c r="S316" s="18" t="n">
        <x:f>J316-H316</x:f>
        <x:v>0</x:v>
      </x:c>
      <x:c r="T316" s="18" t="n">
        <x:f>N316-L316</x:f>
        <x:v>0</x:v>
      </x:c>
      <x:c r="U316" s="18" t="n">
        <x:f>R316+S316+T316</x:f>
        <x:v>1464.4399999999996</x:v>
      </x:c>
      <x:c r="V316" s="18" t="str">
        <x:f>IF(MOD(C316-Settings!$B$32,Settings!$B$33)&lt;Settings!$B$30,"Up","Down")</x:f>
        <x:v>Up</x:v>
      </x:c>
      <x:c r="W316" s="18" t="n">
        <x:f>IF(OR(E316&gt;Settings!$B$30,Q316&gt;Settings!$B$37),0,1)</x:f>
        <x:v>0</x:v>
      </x:c>
      <x:c r="X316" s="18" t="n">
        <x:f>IF(AND(W316=1,Q316&lt;=Settings!$B$36),1,0)</x:f>
        <x:v>0</x:v>
      </x:c>
    </x:row>
    <x:row r="317">
      <x:c r="A317" t="n">
        <x:f>Arrivals!A317</x:f>
        <x:v>3</x:v>
      </x:c>
      <x:c r="B317" t="n">
        <x:f>Arrivals!B317</x:f>
        <x:v>72</x:v>
      </x:c>
      <x:c r="C317" s="18" t="n">
        <x:f>Arrivals!F317</x:f>
        <x:v>509</x:v>
      </x:c>
      <x:c r="D317" s="18" t="n">
        <x:f>Arrivals!K317</x:f>
        <x:v>300</x:v>
      </x:c>
      <x:c r="E317" s="18" t="n">
        <x:f>D317*8/ACE_Input!S77+ACE_Input!T77</x:f>
        <x:v>24.02</x:v>
      </x:c>
      <x:c r="F317" s="18" t="n">
        <x:f>C317</x:f>
        <x:v>509</x:v>
      </x:c>
      <x:c r="G317" s="18" t="n">
        <x:f>K316</x:f>
        <x:v>1992.4599999999996</x:v>
      </x:c>
      <x:c r="H317" s="18" t="n">
        <x:f>MAX(F317,G317)</x:f>
        <x:v>1992.4599999999996</x:v>
      </x:c>
      <x:c r="I317" s="18" t="n">
        <x:f>MOD(H317-Settings!$B$32,Settings!$B$33)</x:f>
        <x:v>552.4599999999996</x:v>
      </x:c>
      <x:c r="J317" s="18" t="n">
        <x:f>IF(I317&lt;Settings!$B$30,IF(Settings!$B$30-I317&gt;=E317,H317,H317+(Settings!$B$30-I317)+Settings!$B$31),H317+(Settings!$B$33-I317))</x:f>
        <x:v>1992.4599999999996</x:v>
      </x:c>
      <x:c r="K317" s="18" t="n">
        <x:f>J317+E317</x:f>
        <x:v>2016.4799999999996</x:v>
      </x:c>
      <x:c r="L317" s="18" t="n">
        <x:f>K317</x:f>
        <x:v>2016.4799999999996</x:v>
      </x:c>
      <x:c r="M317" s="18" t="n">
        <x:f>P316</x:f>
        <x:v>2006.3062743677015</x:v>
      </x:c>
      <x:c r="N317" s="18" t="n">
        <x:f>MAX(L317,M317)</x:f>
        <x:v>2016.4799999999996</x:v>
      </x:c>
      <x:c r="O317" s="18" t="n">
        <x:f>Arrivals!I317</x:f>
        <x:v>3.546279708689973</x:v>
      </x:c>
      <x:c r="P317" s="18" t="n">
        <x:f>N317+O317</x:f>
        <x:v>2020.0262797086896</x:v>
      </x:c>
      <x:c r="Q317" s="18" t="n">
        <x:f>P317-C317</x:f>
        <x:v>1511.0262797086896</x:v>
      </x:c>
      <x:c r="R317" s="18" t="n">
        <x:f>H317-F317</x:f>
        <x:v>1483.4599999999996</x:v>
      </x:c>
      <x:c r="S317" s="18" t="n">
        <x:f>J317-H317</x:f>
        <x:v>0</x:v>
      </x:c>
      <x:c r="T317" s="18" t="n">
        <x:f>N317-L317</x:f>
        <x:v>0</x:v>
      </x:c>
      <x:c r="U317" s="18" t="n">
        <x:f>R317+S317+T317</x:f>
        <x:v>1483.4599999999996</x:v>
      </x:c>
      <x:c r="V317" s="18" t="str">
        <x:f>IF(MOD(C317-Settings!$B$32,Settings!$B$33)&lt;Settings!$B$30,"Up","Down")</x:f>
        <x:v>Up</x:v>
      </x:c>
      <x:c r="W317" s="18" t="n">
        <x:f>IF(OR(E317&gt;Settings!$B$30,Q317&gt;Settings!$B$37),0,1)</x:f>
        <x:v>0</x:v>
      </x:c>
      <x:c r="X317" s="18" t="n">
        <x:f>IF(AND(W317=1,Q317&lt;=Settings!$B$36),1,0)</x:f>
        <x:v>0</x:v>
      </x:c>
    </x:row>
    <x:row r="318">
      <x:c r="A318" t="n">
        <x:f>Arrivals!A318</x:f>
        <x:v>3</x:v>
      </x:c>
      <x:c r="B318" t="n">
        <x:f>Arrivals!B318</x:f>
        <x:v>73</x:v>
      </x:c>
      <x:c r="C318" s="18" t="n">
        <x:f>Arrivals!F318</x:f>
        <x:v>514</x:v>
      </x:c>
      <x:c r="D318" s="18" t="n">
        <x:f>Arrivals!K318</x:f>
        <x:v>300</x:v>
      </x:c>
      <x:c r="E318" s="18" t="n">
        <x:f>D318*8/ACE_Input!S78+ACE_Input!T78</x:f>
        <x:v>24.02</x:v>
      </x:c>
      <x:c r="F318" s="18" t="n">
        <x:f>C318</x:f>
        <x:v>514</x:v>
      </x:c>
      <x:c r="G318" s="18" t="n">
        <x:f>K317</x:f>
        <x:v>2016.4799999999996</x:v>
      </x:c>
      <x:c r="H318" s="18" t="n">
        <x:f>MAX(F318,G318)</x:f>
        <x:v>2016.4799999999996</x:v>
      </x:c>
      <x:c r="I318" s="18" t="n">
        <x:f>MOD(H318-Settings!$B$32,Settings!$B$33)</x:f>
        <x:v>576.4799999999996</x:v>
      </x:c>
      <x:c r="J318" s="18" t="n">
        <x:f>IF(I318&lt;Settings!$B$30,IF(Settings!$B$30-I318&gt;=E318,H318,H318+(Settings!$B$30-I318)+Settings!$B$31),H318+(Settings!$B$33-I318))</x:f>
        <x:v>2160</x:v>
      </x:c>
      <x:c r="K318" s="18" t="n">
        <x:f>J318+E318</x:f>
        <x:v>2184.02</x:v>
      </x:c>
      <x:c r="L318" s="18" t="n">
        <x:f>K318</x:f>
        <x:v>2184.02</x:v>
      </x:c>
      <x:c r="M318" s="18" t="n">
        <x:f>P317</x:f>
        <x:v>2020.0262797086896</x:v>
      </x:c>
      <x:c r="N318" s="18" t="n">
        <x:f>MAX(L318,M318)</x:f>
        <x:v>2184.02</x:v>
      </x:c>
      <x:c r="O318" s="18" t="n">
        <x:f>Arrivals!I318</x:f>
        <x:v>2.004330869646597</x:v>
      </x:c>
      <x:c r="P318" s="18" t="n">
        <x:f>N318+O318</x:f>
        <x:v>2186.0243308696467</x:v>
      </x:c>
      <x:c r="Q318" s="18" t="n">
        <x:f>P318-C318</x:f>
        <x:v>1672.0243308696467</x:v>
      </x:c>
      <x:c r="R318" s="18" t="n">
        <x:f>H318-F318</x:f>
        <x:v>1502.4799999999996</x:v>
      </x:c>
      <x:c r="S318" s="18" t="n">
        <x:f>J318-H318</x:f>
        <x:v>143.52000000000044</x:v>
      </x:c>
      <x:c r="T318" s="18" t="n">
        <x:f>N318-L318</x:f>
        <x:v>0</x:v>
      </x:c>
      <x:c r="U318" s="18" t="n">
        <x:f>R318+S318+T318</x:f>
        <x:v>1646</x:v>
      </x:c>
      <x:c r="V318" s="18" t="str">
        <x:f>IF(MOD(C318-Settings!$B$32,Settings!$B$33)&lt;Settings!$B$30,"Up","Down")</x:f>
        <x:v>Up</x:v>
      </x:c>
      <x:c r="W318" s="18" t="n">
        <x:f>IF(OR(E318&gt;Settings!$B$30,Q318&gt;Settings!$B$37),0,1)</x:f>
        <x:v>0</x:v>
      </x:c>
      <x:c r="X318" s="18" t="n">
        <x:f>IF(AND(W318=1,Q318&lt;=Settings!$B$36),1,0)</x:f>
        <x:v>0</x:v>
      </x:c>
    </x:row>
    <x:row r="319">
      <x:c r="A319" t="n">
        <x:f>Arrivals!A319</x:f>
        <x:v>3</x:v>
      </x:c>
      <x:c r="B319" t="n">
        <x:f>Arrivals!B319</x:f>
        <x:v>74</x:v>
      </x:c>
      <x:c r="C319" s="18" t="n">
        <x:f>Arrivals!F319</x:f>
        <x:v>519</x:v>
      </x:c>
      <x:c r="D319" s="18" t="n">
        <x:f>Arrivals!K319</x:f>
        <x:v>300</x:v>
      </x:c>
      <x:c r="E319" s="18" t="n">
        <x:f>D319*8/ACE_Input!S79+ACE_Input!T79</x:f>
        <x:v>24.02</x:v>
      </x:c>
      <x:c r="F319" s="18" t="n">
        <x:f>C319</x:f>
        <x:v>519</x:v>
      </x:c>
      <x:c r="G319" s="18" t="n">
        <x:f>K318</x:f>
        <x:v>2184.02</x:v>
      </x:c>
      <x:c r="H319" s="18" t="n">
        <x:f>MAX(F319,G319)</x:f>
        <x:v>2184.02</x:v>
      </x:c>
      <x:c r="I319" s="18" t="n">
        <x:f>MOD(H319-Settings!$B$32,Settings!$B$33)</x:f>
        <x:v>24.019999999999982</x:v>
      </x:c>
      <x:c r="J319" s="18" t="n">
        <x:f>IF(I319&lt;Settings!$B$30,IF(Settings!$B$30-I319&gt;=E319,H319,H319+(Settings!$B$30-I319)+Settings!$B$31),H319+(Settings!$B$33-I319))</x:f>
        <x:v>2184.02</x:v>
      </x:c>
      <x:c r="K319" s="18" t="n">
        <x:f>J319+E319</x:f>
        <x:v>2208.04</x:v>
      </x:c>
      <x:c r="L319" s="18" t="n">
        <x:f>K319</x:f>
        <x:v>2208.04</x:v>
      </x:c>
      <x:c r="M319" s="18" t="n">
        <x:f>P318</x:f>
        <x:v>2186.0243308696467</x:v>
      </x:c>
      <x:c r="N319" s="18" t="n">
        <x:f>MAX(L319,M319)</x:f>
        <x:v>2208.04</x:v>
      </x:c>
      <x:c r="O319" s="18" t="n">
        <x:f>Arrivals!I319</x:f>
        <x:v>0.29203860699512435</x:v>
      </x:c>
      <x:c r="P319" s="18" t="n">
        <x:f>N319+O319</x:f>
        <x:v>2208.332038606995</x:v>
      </x:c>
      <x:c r="Q319" s="18" t="n">
        <x:f>P319-C319</x:f>
        <x:v>1689.332038606995</x:v>
      </x:c>
      <x:c r="R319" s="18" t="n">
        <x:f>H319-F319</x:f>
        <x:v>1665.02</x:v>
      </x:c>
      <x:c r="S319" s="18" t="n">
        <x:f>J319-H319</x:f>
        <x:v>0</x:v>
      </x:c>
      <x:c r="T319" s="18" t="n">
        <x:f>N319-L319</x:f>
        <x:v>0</x:v>
      </x:c>
      <x:c r="U319" s="18" t="n">
        <x:f>R319+S319+T319</x:f>
        <x:v>1665.02</x:v>
      </x:c>
      <x:c r="V319" s="18" t="str">
        <x:f>IF(MOD(C319-Settings!$B$32,Settings!$B$33)&lt;Settings!$B$30,"Up","Down")</x:f>
        <x:v>Up</x:v>
      </x:c>
      <x:c r="W319" s="18" t="n">
        <x:f>IF(OR(E319&gt;Settings!$B$30,Q319&gt;Settings!$B$37),0,1)</x:f>
        <x:v>0</x:v>
      </x:c>
      <x:c r="X319" s="18" t="n">
        <x:f>IF(AND(W319=1,Q319&lt;=Settings!$B$36),1,0)</x:f>
        <x:v>0</x:v>
      </x:c>
    </x:row>
    <x:row r="320">
      <x:c r="A320" t="n">
        <x:f>Arrivals!A320</x:f>
        <x:v>3</x:v>
      </x:c>
      <x:c r="B320" t="n">
        <x:f>Arrivals!B320</x:f>
        <x:v>75</x:v>
      </x:c>
      <x:c r="C320" s="18" t="n">
        <x:f>Arrivals!F320</x:f>
        <x:v>524</x:v>
      </x:c>
      <x:c r="D320" s="18" t="n">
        <x:f>Arrivals!K320</x:f>
        <x:v>300</x:v>
      </x:c>
      <x:c r="E320" s="18" t="n">
        <x:f>D320*8/ACE_Input!S80+ACE_Input!T80</x:f>
        <x:v>24.02</x:v>
      </x:c>
      <x:c r="F320" s="18" t="n">
        <x:f>C320</x:f>
        <x:v>524</x:v>
      </x:c>
      <x:c r="G320" s="18" t="n">
        <x:f>K319</x:f>
        <x:v>2208.04</x:v>
      </x:c>
      <x:c r="H320" s="18" t="n">
        <x:f>MAX(F320,G320)</x:f>
        <x:v>2208.04</x:v>
      </x:c>
      <x:c r="I320" s="18" t="n">
        <x:f>MOD(H320-Settings!$B$32,Settings!$B$33)</x:f>
        <x:v>48.039999999999964</x:v>
      </x:c>
      <x:c r="J320" s="18" t="n">
        <x:f>IF(I320&lt;Settings!$B$30,IF(Settings!$B$30-I320&gt;=E320,H320,H320+(Settings!$B$30-I320)+Settings!$B$31),H320+(Settings!$B$33-I320))</x:f>
        <x:v>2208.04</x:v>
      </x:c>
      <x:c r="K320" s="18" t="n">
        <x:f>J320+E320</x:f>
        <x:v>2232.06</x:v>
      </x:c>
      <x:c r="L320" s="18" t="n">
        <x:f>K320</x:f>
        <x:v>2232.06</x:v>
      </x:c>
      <x:c r="M320" s="18" t="n">
        <x:f>P319</x:f>
        <x:v>2208.332038606995</x:v>
      </x:c>
      <x:c r="N320" s="18" t="n">
        <x:f>MAX(L320,M320)</x:f>
        <x:v>2232.06</x:v>
      </x:c>
      <x:c r="O320" s="18" t="n">
        <x:f>Arrivals!I320</x:f>
        <x:v>1.720953995626871</x:v>
      </x:c>
      <x:c r="P320" s="18" t="n">
        <x:f>N320+O320</x:f>
        <x:v>2233.780953995627</x:v>
      </x:c>
      <x:c r="Q320" s="18" t="n">
        <x:f>P320-C320</x:f>
        <x:v>1709.780953995627</x:v>
      </x:c>
      <x:c r="R320" s="18" t="n">
        <x:f>H320-F320</x:f>
        <x:v>1684.04</x:v>
      </x:c>
      <x:c r="S320" s="18" t="n">
        <x:f>J320-H320</x:f>
        <x:v>0</x:v>
      </x:c>
      <x:c r="T320" s="18" t="n">
        <x:f>N320-L320</x:f>
        <x:v>0</x:v>
      </x:c>
      <x:c r="U320" s="18" t="n">
        <x:f>R320+S320+T320</x:f>
        <x:v>1684.04</x:v>
      </x:c>
      <x:c r="V320" s="18" t="str">
        <x:f>IF(MOD(C320-Settings!$B$32,Settings!$B$33)&lt;Settings!$B$30,"Up","Down")</x:f>
        <x:v>Up</x:v>
      </x:c>
      <x:c r="W320" s="18" t="n">
        <x:f>IF(OR(E320&gt;Settings!$B$30,Q320&gt;Settings!$B$37),0,1)</x:f>
        <x:v>0</x:v>
      </x:c>
      <x:c r="X320" s="18" t="n">
        <x:f>IF(AND(W320=1,Q320&lt;=Settings!$B$36),1,0)</x:f>
        <x:v>0</x:v>
      </x:c>
    </x:row>
    <x:row r="321">
      <x:c r="A321" t="n">
        <x:f>Arrivals!A321</x:f>
        <x:v>3</x:v>
      </x:c>
      <x:c r="B321" t="n">
        <x:f>Arrivals!B321</x:f>
        <x:v>76</x:v>
      </x:c>
      <x:c r="C321" s="18" t="n">
        <x:f>Arrivals!F321</x:f>
        <x:v>529</x:v>
      </x:c>
      <x:c r="D321" s="18" t="n">
        <x:f>Arrivals!K321</x:f>
        <x:v>300</x:v>
      </x:c>
      <x:c r="E321" s="18" t="n">
        <x:f>D321*8/ACE_Input!S81+ACE_Input!T81</x:f>
        <x:v>24.02</x:v>
      </x:c>
      <x:c r="F321" s="18" t="n">
        <x:f>C321</x:f>
        <x:v>529</x:v>
      </x:c>
      <x:c r="G321" s="18" t="n">
        <x:f>K320</x:f>
        <x:v>2232.06</x:v>
      </x:c>
      <x:c r="H321" s="18" t="n">
        <x:f>MAX(F321,G321)</x:f>
        <x:v>2232.06</x:v>
      </x:c>
      <x:c r="I321" s="18" t="n">
        <x:f>MOD(H321-Settings!$B$32,Settings!$B$33)</x:f>
        <x:v>72.05999999999995</x:v>
      </x:c>
      <x:c r="J321" s="18" t="n">
        <x:f>IF(I321&lt;Settings!$B$30,IF(Settings!$B$30-I321&gt;=E321,H321,H321+(Settings!$B$30-I321)+Settings!$B$31),H321+(Settings!$B$33-I321))</x:f>
        <x:v>2232.06</x:v>
      </x:c>
      <x:c r="K321" s="18" t="n">
        <x:f>J321+E321</x:f>
        <x:v>2256.08</x:v>
      </x:c>
      <x:c r="L321" s="18" t="n">
        <x:f>K321</x:f>
        <x:v>2256.08</x:v>
      </x:c>
      <x:c r="M321" s="18" t="n">
        <x:f>P320</x:f>
        <x:v>2233.780953995627</x:v>
      </x:c>
      <x:c r="N321" s="18" t="n">
        <x:f>MAX(L321,M321)</x:f>
        <x:v>2256.08</x:v>
      </x:c>
      <x:c r="O321" s="18" t="n">
        <x:f>Arrivals!I321</x:f>
        <x:v>2.779538561424199</x:v>
      </x:c>
      <x:c r="P321" s="18" t="n">
        <x:f>N321+O321</x:f>
        <x:v>2258.859538561424</x:v>
      </x:c>
      <x:c r="Q321" s="18" t="n">
        <x:f>P321-C321</x:f>
        <x:v>1729.859538561424</x:v>
      </x:c>
      <x:c r="R321" s="18" t="n">
        <x:f>H321-F321</x:f>
        <x:v>1703.06</x:v>
      </x:c>
      <x:c r="S321" s="18" t="n">
        <x:f>J321-H321</x:f>
        <x:v>0</x:v>
      </x:c>
      <x:c r="T321" s="18" t="n">
        <x:f>N321-L321</x:f>
        <x:v>0</x:v>
      </x:c>
      <x:c r="U321" s="18" t="n">
        <x:f>R321+S321+T321</x:f>
        <x:v>1703.06</x:v>
      </x:c>
      <x:c r="V321" s="18" t="str">
        <x:f>IF(MOD(C321-Settings!$B$32,Settings!$B$33)&lt;Settings!$B$30,"Up","Down")</x:f>
        <x:v>Up</x:v>
      </x:c>
      <x:c r="W321" s="18" t="n">
        <x:f>IF(OR(E321&gt;Settings!$B$30,Q321&gt;Settings!$B$37),0,1)</x:f>
        <x:v>0</x:v>
      </x:c>
      <x:c r="X321" s="18" t="n">
        <x:f>IF(AND(W321=1,Q321&lt;=Settings!$B$36),1,0)</x:f>
        <x:v>0</x:v>
      </x:c>
    </x:row>
    <x:row r="322">
      <x:c r="A322" t="n">
        <x:f>Arrivals!A322</x:f>
        <x:v>3</x:v>
      </x:c>
      <x:c r="B322" t="n">
        <x:f>Arrivals!B322</x:f>
        <x:v>77</x:v>
      </x:c>
      <x:c r="C322" s="18" t="n">
        <x:f>Arrivals!F322</x:f>
        <x:v>534</x:v>
      </x:c>
      <x:c r="D322" s="18" t="n">
        <x:f>Arrivals!K322</x:f>
        <x:v>300</x:v>
      </x:c>
      <x:c r="E322" s="18" t="n">
        <x:f>D322*8/ACE_Input!S82+ACE_Input!T82</x:f>
        <x:v>24.02</x:v>
      </x:c>
      <x:c r="F322" s="18" t="n">
        <x:f>C322</x:f>
        <x:v>534</x:v>
      </x:c>
      <x:c r="G322" s="18" t="n">
        <x:f>K321</x:f>
        <x:v>2256.08</x:v>
      </x:c>
      <x:c r="H322" s="18" t="n">
        <x:f>MAX(F322,G322)</x:f>
        <x:v>2256.08</x:v>
      </x:c>
      <x:c r="I322" s="18" t="n">
        <x:f>MOD(H322-Settings!$B$32,Settings!$B$33)</x:f>
        <x:v>96.07999999999993</x:v>
      </x:c>
      <x:c r="J322" s="18" t="n">
        <x:f>IF(I322&lt;Settings!$B$30,IF(Settings!$B$30-I322&gt;=E322,H322,H322+(Settings!$B$30-I322)+Settings!$B$31),H322+(Settings!$B$33-I322))</x:f>
        <x:v>2256.08</x:v>
      </x:c>
      <x:c r="K322" s="18" t="n">
        <x:f>J322+E322</x:f>
        <x:v>2280.1</x:v>
      </x:c>
      <x:c r="L322" s="18" t="n">
        <x:f>K322</x:f>
        <x:v>2280.1</x:v>
      </x:c>
      <x:c r="M322" s="18" t="n">
        <x:f>P321</x:f>
        <x:v>2258.859538561424</x:v>
      </x:c>
      <x:c r="N322" s="18" t="n">
        <x:f>MAX(L322,M322)</x:f>
        <x:v>2280.1</x:v>
      </x:c>
      <x:c r="O322" s="18" t="n">
        <x:f>Arrivals!I322</x:f>
        <x:v>0.3687534342539154</x:v>
      </x:c>
      <x:c r="P322" s="18" t="n">
        <x:f>N322+O322</x:f>
        <x:v>2280.468753434254</x:v>
      </x:c>
      <x:c r="Q322" s="18" t="n">
        <x:f>P322-C322</x:f>
        <x:v>1746.4687534342538</x:v>
      </x:c>
      <x:c r="R322" s="18" t="n">
        <x:f>H322-F322</x:f>
        <x:v>1722.08</x:v>
      </x:c>
      <x:c r="S322" s="18" t="n">
        <x:f>J322-H322</x:f>
        <x:v>0</x:v>
      </x:c>
      <x:c r="T322" s="18" t="n">
        <x:f>N322-L322</x:f>
        <x:v>0</x:v>
      </x:c>
      <x:c r="U322" s="18" t="n">
        <x:f>R322+S322+T322</x:f>
        <x:v>1722.08</x:v>
      </x:c>
      <x:c r="V322" s="18" t="str">
        <x:f>IF(MOD(C322-Settings!$B$32,Settings!$B$33)&lt;Settings!$B$30,"Up","Down")</x:f>
        <x:v>Up</x:v>
      </x:c>
      <x:c r="W322" s="18" t="n">
        <x:f>IF(OR(E322&gt;Settings!$B$30,Q322&gt;Settings!$B$37),0,1)</x:f>
        <x:v>0</x:v>
      </x:c>
      <x:c r="X322" s="18" t="n">
        <x:f>IF(AND(W322=1,Q322&lt;=Settings!$B$36),1,0)</x:f>
        <x:v>0</x:v>
      </x:c>
    </x:row>
    <x:row r="323">
      <x:c r="A323" t="n">
        <x:f>Arrivals!A323</x:f>
        <x:v>3</x:v>
      </x:c>
      <x:c r="B323" t="n">
        <x:f>Arrivals!B323</x:f>
        <x:v>78</x:v>
      </x:c>
      <x:c r="C323" s="18" t="n">
        <x:f>Arrivals!F323</x:f>
        <x:v>539</x:v>
      </x:c>
      <x:c r="D323" s="18" t="n">
        <x:f>Arrivals!K323</x:f>
        <x:v>300</x:v>
      </x:c>
      <x:c r="E323" s="18" t="n">
        <x:f>D323*8/ACE_Input!S83+ACE_Input!T83</x:f>
        <x:v>24.02</x:v>
      </x:c>
      <x:c r="F323" s="18" t="n">
        <x:f>C323</x:f>
        <x:v>539</x:v>
      </x:c>
      <x:c r="G323" s="18" t="n">
        <x:f>K322</x:f>
        <x:v>2280.1</x:v>
      </x:c>
      <x:c r="H323" s="18" t="n">
        <x:f>MAX(F323,G323)</x:f>
        <x:v>2280.1</x:v>
      </x:c>
      <x:c r="I323" s="18" t="n">
        <x:f>MOD(H323-Settings!$B$32,Settings!$B$33)</x:f>
        <x:v>120.09999999999991</x:v>
      </x:c>
      <x:c r="J323" s="18" t="n">
        <x:f>IF(I323&lt;Settings!$B$30,IF(Settings!$B$30-I323&gt;=E323,H323,H323+(Settings!$B$30-I323)+Settings!$B$31),H323+(Settings!$B$33-I323))</x:f>
        <x:v>2280.1</x:v>
      </x:c>
      <x:c r="K323" s="18" t="n">
        <x:f>J323+E323</x:f>
        <x:v>2304.12</x:v>
      </x:c>
      <x:c r="L323" s="18" t="n">
        <x:f>K323</x:f>
        <x:v>2304.12</x:v>
      </x:c>
      <x:c r="M323" s="18" t="n">
        <x:f>P322</x:f>
        <x:v>2280.468753434254</x:v>
      </x:c>
      <x:c r="N323" s="18" t="n">
        <x:f>MAX(L323,M323)</x:f>
        <x:v>2304.12</x:v>
      </x:c>
      <x:c r="O323" s="18" t="n">
        <x:f>Arrivals!I323</x:f>
        <x:v>0.5845892776796725</x:v>
      </x:c>
      <x:c r="P323" s="18" t="n">
        <x:f>N323+O323</x:f>
        <x:v>2304.7045892776796</x:v>
      </x:c>
      <x:c r="Q323" s="18" t="n">
        <x:f>P323-C323</x:f>
        <x:v>1765.7045892776796</x:v>
      </x:c>
      <x:c r="R323" s="18" t="n">
        <x:f>H323-F323</x:f>
        <x:v>1741.1</x:v>
      </x:c>
      <x:c r="S323" s="18" t="n">
        <x:f>J323-H323</x:f>
        <x:v>0</x:v>
      </x:c>
      <x:c r="T323" s="18" t="n">
        <x:f>N323-L323</x:f>
        <x:v>0</x:v>
      </x:c>
      <x:c r="U323" s="18" t="n">
        <x:f>R323+S323+T323</x:f>
        <x:v>1741.1</x:v>
      </x:c>
      <x:c r="V323" s="18" t="str">
        <x:f>IF(MOD(C323-Settings!$B$32,Settings!$B$33)&lt;Settings!$B$30,"Up","Down")</x:f>
        <x:v>Up</x:v>
      </x:c>
      <x:c r="W323" s="18" t="n">
        <x:f>IF(OR(E323&gt;Settings!$B$30,Q323&gt;Settings!$B$37),0,1)</x:f>
        <x:v>0</x:v>
      </x:c>
      <x:c r="X323" s="18" t="n">
        <x:f>IF(AND(W323=1,Q323&lt;=Settings!$B$36),1,0)</x:f>
        <x:v>0</x:v>
      </x:c>
    </x:row>
    <x:row r="324">
      <x:c r="A324" t="n">
        <x:f>Arrivals!A324</x:f>
        <x:v>3</x:v>
      </x:c>
      <x:c r="B324" t="n">
        <x:f>Arrivals!B324</x:f>
        <x:v>79</x:v>
      </x:c>
      <x:c r="C324" s="18" t="n">
        <x:f>Arrivals!F324</x:f>
        <x:v>544</x:v>
      </x:c>
      <x:c r="D324" s="18" t="n">
        <x:f>Arrivals!K324</x:f>
        <x:v>300</x:v>
      </x:c>
      <x:c r="E324" s="18" t="n">
        <x:f>D324*8/ACE_Input!S84+ACE_Input!T84</x:f>
        <x:v>24.02</x:v>
      </x:c>
      <x:c r="F324" s="18" t="n">
        <x:f>C324</x:f>
        <x:v>544</x:v>
      </x:c>
      <x:c r="G324" s="18" t="n">
        <x:f>K323</x:f>
        <x:v>2304.12</x:v>
      </x:c>
      <x:c r="H324" s="18" t="n">
        <x:f>MAX(F324,G324)</x:f>
        <x:v>2304.12</x:v>
      </x:c>
      <x:c r="I324" s="18" t="n">
        <x:f>MOD(H324-Settings!$B$32,Settings!$B$33)</x:f>
        <x:v>144.1199999999999</x:v>
      </x:c>
      <x:c r="J324" s="18" t="n">
        <x:f>IF(I324&lt;Settings!$B$30,IF(Settings!$B$30-I324&gt;=E324,H324,H324+(Settings!$B$30-I324)+Settings!$B$31),H324+(Settings!$B$33-I324))</x:f>
        <x:v>2304.12</x:v>
      </x:c>
      <x:c r="K324" s="18" t="n">
        <x:f>J324+E324</x:f>
        <x:v>2328.14</x:v>
      </x:c>
      <x:c r="L324" s="18" t="n">
        <x:f>K324</x:f>
        <x:v>2328.14</x:v>
      </x:c>
      <x:c r="M324" s="18" t="n">
        <x:f>P323</x:f>
        <x:v>2304.7045892776796</x:v>
      </x:c>
      <x:c r="N324" s="18" t="n">
        <x:f>MAX(L324,M324)</x:f>
        <x:v>2328.14</x:v>
      </x:c>
      <x:c r="O324" s="18" t="n">
        <x:f>Arrivals!I324</x:f>
        <x:v>1.1028942812169076</x:v>
      </x:c>
      <x:c r="P324" s="18" t="n">
        <x:f>N324+O324</x:f>
        <x:v>2329.2428942812166</x:v>
      </x:c>
      <x:c r="Q324" s="18" t="n">
        <x:f>P324-C324</x:f>
        <x:v>1785.2428942812166</x:v>
      </x:c>
      <x:c r="R324" s="18" t="n">
        <x:f>H324-F324</x:f>
        <x:v>1760.12</x:v>
      </x:c>
      <x:c r="S324" s="18" t="n">
        <x:f>J324-H324</x:f>
        <x:v>0</x:v>
      </x:c>
      <x:c r="T324" s="18" t="n">
        <x:f>N324-L324</x:f>
        <x:v>0</x:v>
      </x:c>
      <x:c r="U324" s="18" t="n">
        <x:f>R324+S324+T324</x:f>
        <x:v>1760.12</x:v>
      </x:c>
      <x:c r="V324" s="18" t="str">
        <x:f>IF(MOD(C324-Settings!$B$32,Settings!$B$33)&lt;Settings!$B$30,"Up","Down")</x:f>
        <x:v>Up</x:v>
      </x:c>
      <x:c r="W324" s="18" t="n">
        <x:f>IF(OR(E324&gt;Settings!$B$30,Q324&gt;Settings!$B$37),0,1)</x:f>
        <x:v>0</x:v>
      </x:c>
      <x:c r="X324" s="18" t="n">
        <x:f>IF(AND(W324=1,Q324&lt;=Settings!$B$36),1,0)</x:f>
        <x:v>0</x:v>
      </x:c>
    </x:row>
    <x:row r="325">
      <x:c r="A325" t="n">
        <x:f>Arrivals!A325</x:f>
        <x:v>3</x:v>
      </x:c>
      <x:c r="B325" t="n">
        <x:f>Arrivals!B325</x:f>
        <x:v>80</x:v>
      </x:c>
      <x:c r="C325" s="18" t="n">
        <x:f>Arrivals!F325</x:f>
        <x:v>549</x:v>
      </x:c>
      <x:c r="D325" s="18" t="n">
        <x:f>Arrivals!K325</x:f>
        <x:v>300</x:v>
      </x:c>
      <x:c r="E325" s="18" t="n">
        <x:f>D325*8/ACE_Input!S85+ACE_Input!T85</x:f>
        <x:v>24.02</x:v>
      </x:c>
      <x:c r="F325" s="18" t="n">
        <x:f>C325</x:f>
        <x:v>549</x:v>
      </x:c>
      <x:c r="G325" s="18" t="n">
        <x:f>K324</x:f>
        <x:v>2328.14</x:v>
      </x:c>
      <x:c r="H325" s="18" t="n">
        <x:f>MAX(F325,G325)</x:f>
        <x:v>2328.14</x:v>
      </x:c>
      <x:c r="I325" s="18" t="n">
        <x:f>MOD(H325-Settings!$B$32,Settings!$B$33)</x:f>
        <x:v>168.13999999999987</x:v>
      </x:c>
      <x:c r="J325" s="18" t="n">
        <x:f>IF(I325&lt;Settings!$B$30,IF(Settings!$B$30-I325&gt;=E325,H325,H325+(Settings!$B$30-I325)+Settings!$B$31),H325+(Settings!$B$33-I325))</x:f>
        <x:v>2328.14</x:v>
      </x:c>
      <x:c r="K325" s="18" t="n">
        <x:f>J325+E325</x:f>
        <x:v>2352.16</x:v>
      </x:c>
      <x:c r="L325" s="18" t="n">
        <x:f>K325</x:f>
        <x:v>2352.16</x:v>
      </x:c>
      <x:c r="M325" s="18" t="n">
        <x:f>P324</x:f>
        <x:v>2329.2428942812166</x:v>
      </x:c>
      <x:c r="N325" s="18" t="n">
        <x:f>MAX(L325,M325)</x:f>
        <x:v>2352.16</x:v>
      </x:c>
      <x:c r="O325" s="18" t="n">
        <x:f>Arrivals!I325</x:f>
        <x:v>0.44451065164846637</x:v>
      </x:c>
      <x:c r="P325" s="18" t="n">
        <x:f>N325+O325</x:f>
        <x:v>2352.6045106516485</x:v>
      </x:c>
      <x:c r="Q325" s="18" t="n">
        <x:f>P325-C325</x:f>
        <x:v>1803.6045106516485</x:v>
      </x:c>
      <x:c r="R325" s="18" t="n">
        <x:f>H325-F325</x:f>
        <x:v>1779.1399999999999</x:v>
      </x:c>
      <x:c r="S325" s="18" t="n">
        <x:f>J325-H325</x:f>
        <x:v>0</x:v>
      </x:c>
      <x:c r="T325" s="18" t="n">
        <x:f>N325-L325</x:f>
        <x:v>0</x:v>
      </x:c>
      <x:c r="U325" s="18" t="n">
        <x:f>R325+S325+T325</x:f>
        <x:v>1779.1399999999999</x:v>
      </x:c>
      <x:c r="V325" s="18" t="str">
        <x:f>IF(MOD(C325-Settings!$B$32,Settings!$B$33)&lt;Settings!$B$30,"Up","Down")</x:f>
        <x:v>Up</x:v>
      </x:c>
      <x:c r="W325" s="18" t="n">
        <x:f>IF(OR(E325&gt;Settings!$B$30,Q325&gt;Settings!$B$37),0,1)</x:f>
        <x:v>0</x:v>
      </x:c>
      <x:c r="X325" s="18" t="n">
        <x:f>IF(AND(W325=1,Q325&lt;=Settings!$B$36),1,0)</x:f>
        <x:v>0</x:v>
      </x:c>
    </x:row>
    <x:row r="326">
      <x:c r="A326" t="n">
        <x:f>Arrivals!A326</x:f>
        <x:v>3</x:v>
      </x:c>
      <x:c r="B326" t="n">
        <x:f>Arrivals!B326</x:f>
        <x:v>81</x:v>
      </x:c>
      <x:c r="C326" s="18" t="n">
        <x:f>Arrivals!F326</x:f>
        <x:v>554</x:v>
      </x:c>
      <x:c r="D326" s="18" t="n">
        <x:f>Arrivals!K326</x:f>
        <x:v>300</x:v>
      </x:c>
      <x:c r="E326" s="18" t="n">
        <x:f>D326*8/ACE_Input!S86+ACE_Input!T86</x:f>
        <x:v>24.02</x:v>
      </x:c>
      <x:c r="F326" s="18" t="n">
        <x:f>C326</x:f>
        <x:v>554</x:v>
      </x:c>
      <x:c r="G326" s="18" t="n">
        <x:f>K325</x:f>
        <x:v>2352.16</x:v>
      </x:c>
      <x:c r="H326" s="18" t="n">
        <x:f>MAX(F326,G326)</x:f>
        <x:v>2352.16</x:v>
      </x:c>
      <x:c r="I326" s="18" t="n">
        <x:f>MOD(H326-Settings!$B$32,Settings!$B$33)</x:f>
        <x:v>192.15999999999985</x:v>
      </x:c>
      <x:c r="J326" s="18" t="n">
        <x:f>IF(I326&lt;Settings!$B$30,IF(Settings!$B$30-I326&gt;=E326,H326,H326+(Settings!$B$30-I326)+Settings!$B$31),H326+(Settings!$B$33-I326))</x:f>
        <x:v>2352.16</x:v>
      </x:c>
      <x:c r="K326" s="18" t="n">
        <x:f>J326+E326</x:f>
        <x:v>2376.18</x:v>
      </x:c>
      <x:c r="L326" s="18" t="n">
        <x:f>K326</x:f>
        <x:v>2376.18</x:v>
      </x:c>
      <x:c r="M326" s="18" t="n">
        <x:f>P325</x:f>
        <x:v>2352.6045106516485</x:v>
      </x:c>
      <x:c r="N326" s="18" t="n">
        <x:f>MAX(L326,M326)</x:f>
        <x:v>2376.18</x:v>
      </x:c>
      <x:c r="O326" s="18" t="n">
        <x:f>Arrivals!I326</x:f>
        <x:v>4.614793608515701</x:v>
      </x:c>
      <x:c r="P326" s="18" t="n">
        <x:f>N326+O326</x:f>
        <x:v>2380.7947936085156</x:v>
      </x:c>
      <x:c r="Q326" s="18" t="n">
        <x:f>P326-C326</x:f>
        <x:v>1826.7947936085156</x:v>
      </x:c>
      <x:c r="R326" s="18" t="n">
        <x:f>H326-F326</x:f>
        <x:v>1798.1599999999999</x:v>
      </x:c>
      <x:c r="S326" s="18" t="n">
        <x:f>J326-H326</x:f>
        <x:v>0</x:v>
      </x:c>
      <x:c r="T326" s="18" t="n">
        <x:f>N326-L326</x:f>
        <x:v>0</x:v>
      </x:c>
      <x:c r="U326" s="18" t="n">
        <x:f>R326+S326+T326</x:f>
        <x:v>1798.1599999999999</x:v>
      </x:c>
      <x:c r="V326" s="18" t="str">
        <x:f>IF(MOD(C326-Settings!$B$32,Settings!$B$33)&lt;Settings!$B$30,"Up","Down")</x:f>
        <x:v>Up</x:v>
      </x:c>
      <x:c r="W326" s="18" t="n">
        <x:f>IF(OR(E326&gt;Settings!$B$30,Q326&gt;Settings!$B$37),0,1)</x:f>
        <x:v>0</x:v>
      </x:c>
      <x:c r="X326" s="18" t="n">
        <x:f>IF(AND(W326=1,Q326&lt;=Settings!$B$36),1,0)</x:f>
        <x:v>0</x:v>
      </x:c>
    </x:row>
    <x:row r="327">
      <x:c r="A327" t="n">
        <x:f>Arrivals!A327</x:f>
        <x:v>3</x:v>
      </x:c>
      <x:c r="B327" t="n">
        <x:f>Arrivals!B327</x:f>
        <x:v>82</x:v>
      </x:c>
      <x:c r="C327" s="18" t="n">
        <x:f>Arrivals!F327</x:f>
        <x:v>559</x:v>
      </x:c>
      <x:c r="D327" s="18" t="n">
        <x:f>Arrivals!K327</x:f>
        <x:v>300</x:v>
      </x:c>
      <x:c r="E327" s="18" t="n">
        <x:f>D327*8/ACE_Input!S87+ACE_Input!T87</x:f>
        <x:v>24.02</x:v>
      </x:c>
      <x:c r="F327" s="18" t="n">
        <x:f>C327</x:f>
        <x:v>559</x:v>
      </x:c>
      <x:c r="G327" s="18" t="n">
        <x:f>K326</x:f>
        <x:v>2376.18</x:v>
      </x:c>
      <x:c r="H327" s="18" t="n">
        <x:f>MAX(F327,G327)</x:f>
        <x:v>2376.18</x:v>
      </x:c>
      <x:c r="I327" s="18" t="n">
        <x:f>MOD(H327-Settings!$B$32,Settings!$B$33)</x:f>
        <x:v>216.17999999999984</x:v>
      </x:c>
      <x:c r="J327" s="18" t="n">
        <x:f>IF(I327&lt;Settings!$B$30,IF(Settings!$B$30-I327&gt;=E327,H327,H327+(Settings!$B$30-I327)+Settings!$B$31),H327+(Settings!$B$33-I327))</x:f>
        <x:v>2376.18</x:v>
      </x:c>
      <x:c r="K327" s="18" t="n">
        <x:f>J327+E327</x:f>
        <x:v>2400.2</x:v>
      </x:c>
      <x:c r="L327" s="18" t="n">
        <x:f>K327</x:f>
        <x:v>2400.2</x:v>
      </x:c>
      <x:c r="M327" s="18" t="n">
        <x:f>P326</x:f>
        <x:v>2380.7947936085156</x:v>
      </x:c>
      <x:c r="N327" s="18" t="n">
        <x:f>MAX(L327,M327)</x:f>
        <x:v>2400.2</x:v>
      </x:c>
      <x:c r="O327" s="18" t="n">
        <x:f>Arrivals!I327</x:f>
        <x:v>10.71233055689103</x:v>
      </x:c>
      <x:c r="P327" s="18" t="n">
        <x:f>N327+O327</x:f>
        <x:v>2410.912330556891</x:v>
      </x:c>
      <x:c r="Q327" s="18" t="n">
        <x:f>P327-C327</x:f>
        <x:v>1851.912330556891</x:v>
      </x:c>
      <x:c r="R327" s="18" t="n">
        <x:f>H327-F327</x:f>
        <x:v>1817.1799999999998</x:v>
      </x:c>
      <x:c r="S327" s="18" t="n">
        <x:f>J327-H327</x:f>
        <x:v>0</x:v>
      </x:c>
      <x:c r="T327" s="18" t="n">
        <x:f>N327-L327</x:f>
        <x:v>0</x:v>
      </x:c>
      <x:c r="U327" s="18" t="n">
        <x:f>R327+S327+T327</x:f>
        <x:v>1817.1799999999998</x:v>
      </x:c>
      <x:c r="V327" s="18" t="str">
        <x:f>IF(MOD(C327-Settings!$B$32,Settings!$B$33)&lt;Settings!$B$30,"Up","Down")</x:f>
        <x:v>Up</x:v>
      </x:c>
      <x:c r="W327" s="18" t="n">
        <x:f>IF(OR(E327&gt;Settings!$B$30,Q327&gt;Settings!$B$37),0,1)</x:f>
        <x:v>0</x:v>
      </x:c>
      <x:c r="X327" s="18" t="n">
        <x:f>IF(AND(W327=1,Q327&lt;=Settings!$B$36),1,0)</x:f>
        <x:v>0</x:v>
      </x:c>
    </x:row>
    <x:row r="328">
      <x:c r="A328" t="n">
        <x:f>Arrivals!A328</x:f>
        <x:v>3</x:v>
      </x:c>
      <x:c r="B328" t="n">
        <x:f>Arrivals!B328</x:f>
        <x:v>83</x:v>
      </x:c>
      <x:c r="C328" s="18" t="n">
        <x:f>Arrivals!F328</x:f>
        <x:v>564</x:v>
      </x:c>
      <x:c r="D328" s="18" t="n">
        <x:f>Arrivals!K328</x:f>
        <x:v>300</x:v>
      </x:c>
      <x:c r="E328" s="18" t="n">
        <x:f>D328*8/ACE_Input!S88+ACE_Input!T88</x:f>
        <x:v>24.02</x:v>
      </x:c>
      <x:c r="F328" s="18" t="n">
        <x:f>C328</x:f>
        <x:v>564</x:v>
      </x:c>
      <x:c r="G328" s="18" t="n">
        <x:f>K327</x:f>
        <x:v>2400.2</x:v>
      </x:c>
      <x:c r="H328" s="18" t="n">
        <x:f>MAX(F328,G328)</x:f>
        <x:v>2400.2</x:v>
      </x:c>
      <x:c r="I328" s="18" t="n">
        <x:f>MOD(H328-Settings!$B$32,Settings!$B$33)</x:f>
        <x:v>240.19999999999982</x:v>
      </x:c>
      <x:c r="J328" s="18" t="n">
        <x:f>IF(I328&lt;Settings!$B$30,IF(Settings!$B$30-I328&gt;=E328,H328,H328+(Settings!$B$30-I328)+Settings!$B$31),H328+(Settings!$B$33-I328))</x:f>
        <x:v>2400.2</x:v>
      </x:c>
      <x:c r="K328" s="18" t="n">
        <x:f>J328+E328</x:f>
        <x:v>2424.22</x:v>
      </x:c>
      <x:c r="L328" s="18" t="n">
        <x:f>K328</x:f>
        <x:v>2424.22</x:v>
      </x:c>
      <x:c r="M328" s="18" t="n">
        <x:f>P327</x:f>
        <x:v>2410.912330556891</x:v>
      </x:c>
      <x:c r="N328" s="18" t="n">
        <x:f>MAX(L328,M328)</x:f>
        <x:v>2424.22</x:v>
      </x:c>
      <x:c r="O328" s="18" t="n">
        <x:f>Arrivals!I328</x:f>
        <x:v>2.3731734299985097</x:v>
      </x:c>
      <x:c r="P328" s="18" t="n">
        <x:f>N328+O328</x:f>
        <x:v>2426.5931734299984</x:v>
      </x:c>
      <x:c r="Q328" s="18" t="n">
        <x:f>P328-C328</x:f>
        <x:v>1862.5931734299984</x:v>
      </x:c>
      <x:c r="R328" s="18" t="n">
        <x:f>H328-F328</x:f>
        <x:v>1836.1999999999998</x:v>
      </x:c>
      <x:c r="S328" s="18" t="n">
        <x:f>J328-H328</x:f>
        <x:v>0</x:v>
      </x:c>
      <x:c r="T328" s="18" t="n">
        <x:f>N328-L328</x:f>
        <x:v>0</x:v>
      </x:c>
      <x:c r="U328" s="18" t="n">
        <x:f>R328+S328+T328</x:f>
        <x:v>1836.1999999999998</x:v>
      </x:c>
      <x:c r="V328" s="18" t="str">
        <x:f>IF(MOD(C328-Settings!$B$32,Settings!$B$33)&lt;Settings!$B$30,"Up","Down")</x:f>
        <x:v>Up</x:v>
      </x:c>
      <x:c r="W328" s="18" t="n">
        <x:f>IF(OR(E328&gt;Settings!$B$30,Q328&gt;Settings!$B$37),0,1)</x:f>
        <x:v>0</x:v>
      </x:c>
      <x:c r="X328" s="18" t="n">
        <x:f>IF(AND(W328=1,Q328&lt;=Settings!$B$36),1,0)</x:f>
        <x:v>0</x:v>
      </x:c>
    </x:row>
    <x:row r="329">
      <x:c r="A329" t="n">
        <x:f>Arrivals!A329</x:f>
        <x:v>3</x:v>
      </x:c>
      <x:c r="B329" t="n">
        <x:f>Arrivals!B329</x:f>
        <x:v>84</x:v>
      </x:c>
      <x:c r="C329" s="18" t="n">
        <x:f>Arrivals!F329</x:f>
        <x:v>569</x:v>
      </x:c>
      <x:c r="D329" s="18" t="n">
        <x:f>Arrivals!K329</x:f>
        <x:v>300</x:v>
      </x:c>
      <x:c r="E329" s="18" t="n">
        <x:f>D329*8/ACE_Input!S89+ACE_Input!T89</x:f>
        <x:v>24.02</x:v>
      </x:c>
      <x:c r="F329" s="18" t="n">
        <x:f>C329</x:f>
        <x:v>569</x:v>
      </x:c>
      <x:c r="G329" s="18" t="n">
        <x:f>K328</x:f>
        <x:v>2424.22</x:v>
      </x:c>
      <x:c r="H329" s="18" t="n">
        <x:f>MAX(F329,G329)</x:f>
        <x:v>2424.22</x:v>
      </x:c>
      <x:c r="I329" s="18" t="n">
        <x:f>MOD(H329-Settings!$B$32,Settings!$B$33)</x:f>
        <x:v>264.2199999999998</x:v>
      </x:c>
      <x:c r="J329" s="18" t="n">
        <x:f>IF(I329&lt;Settings!$B$30,IF(Settings!$B$30-I329&gt;=E329,H329,H329+(Settings!$B$30-I329)+Settings!$B$31),H329+(Settings!$B$33-I329))</x:f>
        <x:v>2424.22</x:v>
      </x:c>
      <x:c r="K329" s="18" t="n">
        <x:f>J329+E329</x:f>
        <x:v>2448.24</x:v>
      </x:c>
      <x:c r="L329" s="18" t="n">
        <x:f>K329</x:f>
        <x:v>2448.24</x:v>
      </x:c>
      <x:c r="M329" s="18" t="n">
        <x:f>P328</x:f>
        <x:v>2426.5931734299984</x:v>
      </x:c>
      <x:c r="N329" s="18" t="n">
        <x:f>MAX(L329,M329)</x:f>
        <x:v>2448.24</x:v>
      </x:c>
      <x:c r="O329" s="18" t="n">
        <x:f>Arrivals!I329</x:f>
        <x:v>0.22069961271486557</x:v>
      </x:c>
      <x:c r="P329" s="18" t="n">
        <x:f>N329+O329</x:f>
        <x:v>2448.4606996127145</x:v>
      </x:c>
      <x:c r="Q329" s="18" t="n">
        <x:f>P329-C329</x:f>
        <x:v>1879.4606996127145</x:v>
      </x:c>
      <x:c r="R329" s="18" t="n">
        <x:f>H329-F329</x:f>
        <x:v>1855.2199999999998</x:v>
      </x:c>
      <x:c r="S329" s="18" t="n">
        <x:f>J329-H329</x:f>
        <x:v>0</x:v>
      </x:c>
      <x:c r="T329" s="18" t="n">
        <x:f>N329-L329</x:f>
        <x:v>0</x:v>
      </x:c>
      <x:c r="U329" s="18" t="n">
        <x:f>R329+S329+T329</x:f>
        <x:v>1855.2199999999998</x:v>
      </x:c>
      <x:c r="V329" s="18" t="str">
        <x:f>IF(MOD(C329-Settings!$B$32,Settings!$B$33)&lt;Settings!$B$30,"Up","Down")</x:f>
        <x:v>Up</x:v>
      </x:c>
      <x:c r="W329" s="18" t="n">
        <x:f>IF(OR(E329&gt;Settings!$B$30,Q329&gt;Settings!$B$37),0,1)</x:f>
        <x:v>0</x:v>
      </x:c>
      <x:c r="X329" s="18" t="n">
        <x:f>IF(AND(W329=1,Q329&lt;=Settings!$B$36),1,0)</x:f>
        <x:v>0</x:v>
      </x:c>
    </x:row>
    <x:row r="330">
      <x:c r="A330" t="n">
        <x:f>Arrivals!A330</x:f>
        <x:v>3</x:v>
      </x:c>
      <x:c r="B330" t="n">
        <x:f>Arrivals!B330</x:f>
        <x:v>85</x:v>
      </x:c>
      <x:c r="C330" s="18" t="n">
        <x:f>Arrivals!F330</x:f>
        <x:v>574</x:v>
      </x:c>
      <x:c r="D330" s="18" t="n">
        <x:f>Arrivals!K330</x:f>
        <x:v>300</x:v>
      </x:c>
      <x:c r="E330" s="18" t="n">
        <x:f>D330*8/ACE_Input!S90+ACE_Input!T90</x:f>
        <x:v>24.02</x:v>
      </x:c>
      <x:c r="F330" s="18" t="n">
        <x:f>C330</x:f>
        <x:v>574</x:v>
      </x:c>
      <x:c r="G330" s="18" t="n">
        <x:f>K329</x:f>
        <x:v>2448.24</x:v>
      </x:c>
      <x:c r="H330" s="18" t="n">
        <x:f>MAX(F330,G330)</x:f>
        <x:v>2448.24</x:v>
      </x:c>
      <x:c r="I330" s="18" t="n">
        <x:f>MOD(H330-Settings!$B$32,Settings!$B$33)</x:f>
        <x:v>288.2399999999998</x:v>
      </x:c>
      <x:c r="J330" s="18" t="n">
        <x:f>IF(I330&lt;Settings!$B$30,IF(Settings!$B$30-I330&gt;=E330,H330,H330+(Settings!$B$30-I330)+Settings!$B$31),H330+(Settings!$B$33-I330))</x:f>
        <x:v>2448.24</x:v>
      </x:c>
      <x:c r="K330" s="18" t="n">
        <x:f>J330+E330</x:f>
        <x:v>2472.2599999999998</x:v>
      </x:c>
      <x:c r="L330" s="18" t="n">
        <x:f>K330</x:f>
        <x:v>2472.2599999999998</x:v>
      </x:c>
      <x:c r="M330" s="18" t="n">
        <x:f>P329</x:f>
        <x:v>2448.4606996127145</x:v>
      </x:c>
      <x:c r="N330" s="18" t="n">
        <x:f>MAX(L330,M330)</x:f>
        <x:v>2472.2599999999998</x:v>
      </x:c>
      <x:c r="O330" s="18" t="n">
        <x:f>Arrivals!I330</x:f>
        <x:v>0.9234965823195447</x:v>
      </x:c>
      <x:c r="P330" s="18" t="n">
        <x:f>N330+O330</x:f>
        <x:v>2473.183496582319</x:v>
      </x:c>
      <x:c r="Q330" s="18" t="n">
        <x:f>P330-C330</x:f>
        <x:v>1899.183496582319</x:v>
      </x:c>
      <x:c r="R330" s="18" t="n">
        <x:f>H330-F330</x:f>
        <x:v>1874.2399999999998</x:v>
      </x:c>
      <x:c r="S330" s="18" t="n">
        <x:f>J330-H330</x:f>
        <x:v>0</x:v>
      </x:c>
      <x:c r="T330" s="18" t="n">
        <x:f>N330-L330</x:f>
        <x:v>0</x:v>
      </x:c>
      <x:c r="U330" s="18" t="n">
        <x:f>R330+S330+T330</x:f>
        <x:v>1874.2399999999998</x:v>
      </x:c>
      <x:c r="V330" s="18" t="str">
        <x:f>IF(MOD(C330-Settings!$B$32,Settings!$B$33)&lt;Settings!$B$30,"Up","Down")</x:f>
        <x:v>Up</x:v>
      </x:c>
      <x:c r="W330" s="18" t="n">
        <x:f>IF(OR(E330&gt;Settings!$B$30,Q330&gt;Settings!$B$37),0,1)</x:f>
        <x:v>0</x:v>
      </x:c>
      <x:c r="X330" s="18" t="n">
        <x:f>IF(AND(W330=1,Q330&lt;=Settings!$B$36),1,0)</x:f>
        <x:v>0</x:v>
      </x:c>
    </x:row>
    <x:row r="331">
      <x:c r="A331" t="n">
        <x:f>Arrivals!A331</x:f>
        <x:v>3</x:v>
      </x:c>
      <x:c r="B331" t="n">
        <x:f>Arrivals!B331</x:f>
        <x:v>86</x:v>
      </x:c>
      <x:c r="C331" s="18" t="n">
        <x:f>Arrivals!F331</x:f>
        <x:v>579</x:v>
      </x:c>
      <x:c r="D331" s="18" t="n">
        <x:f>Arrivals!K331</x:f>
        <x:v>300</x:v>
      </x:c>
      <x:c r="E331" s="18" t="n">
        <x:f>D331*8/ACE_Input!S91+ACE_Input!T91</x:f>
        <x:v>24.02</x:v>
      </x:c>
      <x:c r="F331" s="18" t="n">
        <x:f>C331</x:f>
        <x:v>579</x:v>
      </x:c>
      <x:c r="G331" s="18" t="n">
        <x:f>K330</x:f>
        <x:v>2472.2599999999998</x:v>
      </x:c>
      <x:c r="H331" s="18" t="n">
        <x:f>MAX(F331,G331)</x:f>
        <x:v>2472.2599999999998</x:v>
      </x:c>
      <x:c r="I331" s="18" t="n">
        <x:f>MOD(H331-Settings!$B$32,Settings!$B$33)</x:f>
        <x:v>312.25999999999976</x:v>
      </x:c>
      <x:c r="J331" s="18" t="n">
        <x:f>IF(I331&lt;Settings!$B$30,IF(Settings!$B$30-I331&gt;=E331,H331,H331+(Settings!$B$30-I331)+Settings!$B$31),H331+(Settings!$B$33-I331))</x:f>
        <x:v>2472.2599999999998</x:v>
      </x:c>
      <x:c r="K331" s="18" t="n">
        <x:f>J331+E331</x:f>
        <x:v>2496.2799999999997</x:v>
      </x:c>
      <x:c r="L331" s="18" t="n">
        <x:f>K331</x:f>
        <x:v>2496.2799999999997</x:v>
      </x:c>
      <x:c r="M331" s="18" t="n">
        <x:f>P330</x:f>
        <x:v>2473.183496582319</x:v>
      </x:c>
      <x:c r="N331" s="18" t="n">
        <x:f>MAX(L331,M331)</x:f>
        <x:v>2496.2799999999997</x:v>
      </x:c>
      <x:c r="O331" s="18" t="n">
        <x:f>Arrivals!I331</x:f>
        <x:v>11.371564146625692</x:v>
      </x:c>
      <x:c r="P331" s="18" t="n">
        <x:f>N331+O331</x:f>
        <x:v>2507.6515641466253</x:v>
      </x:c>
      <x:c r="Q331" s="18" t="n">
        <x:f>P331-C331</x:f>
        <x:v>1928.6515641466253</x:v>
      </x:c>
      <x:c r="R331" s="18" t="n">
        <x:f>H331-F331</x:f>
        <x:v>1893.2599999999998</x:v>
      </x:c>
      <x:c r="S331" s="18" t="n">
        <x:f>J331-H331</x:f>
        <x:v>0</x:v>
      </x:c>
      <x:c r="T331" s="18" t="n">
        <x:f>N331-L331</x:f>
        <x:v>0</x:v>
      </x:c>
      <x:c r="U331" s="18" t="n">
        <x:f>R331+S331+T331</x:f>
        <x:v>1893.2599999999998</x:v>
      </x:c>
      <x:c r="V331" s="18" t="str">
        <x:f>IF(MOD(C331-Settings!$B$32,Settings!$B$33)&lt;Settings!$B$30,"Up","Down")</x:f>
        <x:v>Up</x:v>
      </x:c>
      <x:c r="W331" s="18" t="n">
        <x:f>IF(OR(E331&gt;Settings!$B$30,Q331&gt;Settings!$B$37),0,1)</x:f>
        <x:v>0</x:v>
      </x:c>
      <x:c r="X331" s="18" t="n">
        <x:f>IF(AND(W331=1,Q331&lt;=Settings!$B$36),1,0)</x:f>
        <x:v>0</x:v>
      </x:c>
    </x:row>
    <x:row r="332">
      <x:c r="A332" t="n">
        <x:f>Arrivals!A332</x:f>
        <x:v>3</x:v>
      </x:c>
      <x:c r="B332" t="n">
        <x:f>Arrivals!B332</x:f>
        <x:v>87</x:v>
      </x:c>
      <x:c r="C332" s="18" t="n">
        <x:f>Arrivals!F332</x:f>
        <x:v>584</x:v>
      </x:c>
      <x:c r="D332" s="18" t="n">
        <x:f>Arrivals!K332</x:f>
        <x:v>300</x:v>
      </x:c>
      <x:c r="E332" s="18" t="n">
        <x:f>D332*8/ACE_Input!S92+ACE_Input!T92</x:f>
        <x:v>24.02</x:v>
      </x:c>
      <x:c r="F332" s="18" t="n">
        <x:f>C332</x:f>
        <x:v>584</x:v>
      </x:c>
      <x:c r="G332" s="18" t="n">
        <x:f>K331</x:f>
        <x:v>2496.2799999999997</x:v>
      </x:c>
      <x:c r="H332" s="18" t="n">
        <x:f>MAX(F332,G332)</x:f>
        <x:v>2496.2799999999997</x:v>
      </x:c>
      <x:c r="I332" s="18" t="n">
        <x:f>MOD(H332-Settings!$B$32,Settings!$B$33)</x:f>
        <x:v>336.27999999999975</x:v>
      </x:c>
      <x:c r="J332" s="18" t="n">
        <x:f>IF(I332&lt;Settings!$B$30,IF(Settings!$B$30-I332&gt;=E332,H332,H332+(Settings!$B$30-I332)+Settings!$B$31),H332+(Settings!$B$33-I332))</x:f>
        <x:v>2496.2799999999997</x:v>
      </x:c>
      <x:c r="K332" s="18" t="n">
        <x:f>J332+E332</x:f>
        <x:v>2520.2999999999997</x:v>
      </x:c>
      <x:c r="L332" s="18" t="n">
        <x:f>K332</x:f>
        <x:v>2520.2999999999997</x:v>
      </x:c>
      <x:c r="M332" s="18" t="n">
        <x:f>P331</x:f>
        <x:v>2507.6515641466253</x:v>
      </x:c>
      <x:c r="N332" s="18" t="n">
        <x:f>MAX(L332,M332)</x:f>
        <x:v>2520.2999999999997</x:v>
      </x:c>
      <x:c r="O332" s="18" t="n">
        <x:f>Arrivals!I332</x:f>
        <x:v>8.305473703116261</x:v>
      </x:c>
      <x:c r="P332" s="18" t="n">
        <x:f>N332+O332</x:f>
        <x:v>2528.605473703116</x:v>
      </x:c>
      <x:c r="Q332" s="18" t="n">
        <x:f>P332-C332</x:f>
        <x:v>1944.6054737031159</x:v>
      </x:c>
      <x:c r="R332" s="18" t="n">
        <x:f>H332-F332</x:f>
        <x:v>1912.2799999999997</x:v>
      </x:c>
      <x:c r="S332" s="18" t="n">
        <x:f>J332-H332</x:f>
        <x:v>0</x:v>
      </x:c>
      <x:c r="T332" s="18" t="n">
        <x:f>N332-L332</x:f>
        <x:v>0</x:v>
      </x:c>
      <x:c r="U332" s="18" t="n">
        <x:f>R332+S332+T332</x:f>
        <x:v>1912.2799999999997</x:v>
      </x:c>
      <x:c r="V332" s="18" t="str">
        <x:f>IF(MOD(C332-Settings!$B$32,Settings!$B$33)&lt;Settings!$B$30,"Up","Down")</x:f>
        <x:v>Up</x:v>
      </x:c>
      <x:c r="W332" s="18" t="n">
        <x:f>IF(OR(E332&gt;Settings!$B$30,Q332&gt;Settings!$B$37),0,1)</x:f>
        <x:v>0</x:v>
      </x:c>
      <x:c r="X332" s="18" t="n">
        <x:f>IF(AND(W332=1,Q332&lt;=Settings!$B$36),1,0)</x:f>
        <x:v>0</x:v>
      </x:c>
    </x:row>
    <x:row r="333">
      <x:c r="A333" t="n">
        <x:f>Arrivals!A333</x:f>
        <x:v>3</x:v>
      </x:c>
      <x:c r="B333" t="n">
        <x:f>Arrivals!B333</x:f>
        <x:v>88</x:v>
      </x:c>
      <x:c r="C333" s="18" t="n">
        <x:f>Arrivals!F333</x:f>
        <x:v>589</x:v>
      </x:c>
      <x:c r="D333" s="18" t="n">
        <x:f>Arrivals!K333</x:f>
        <x:v>300</x:v>
      </x:c>
      <x:c r="E333" s="18" t="n">
        <x:f>D333*8/ACE_Input!S93+ACE_Input!T93</x:f>
        <x:v>24.02</x:v>
      </x:c>
      <x:c r="F333" s="18" t="n">
        <x:f>C333</x:f>
        <x:v>589</x:v>
      </x:c>
      <x:c r="G333" s="18" t="n">
        <x:f>K332</x:f>
        <x:v>2520.2999999999997</x:v>
      </x:c>
      <x:c r="H333" s="18" t="n">
        <x:f>MAX(F333,G333)</x:f>
        <x:v>2520.2999999999997</x:v>
      </x:c>
      <x:c r="I333" s="18" t="n">
        <x:f>MOD(H333-Settings!$B$32,Settings!$B$33)</x:f>
        <x:v>360.2999999999997</x:v>
      </x:c>
      <x:c r="J333" s="18" t="n">
        <x:f>IF(I333&lt;Settings!$B$30,IF(Settings!$B$30-I333&gt;=E333,H333,H333+(Settings!$B$30-I333)+Settings!$B$31),H333+(Settings!$B$33-I333))</x:f>
        <x:v>2520.2999999999997</x:v>
      </x:c>
      <x:c r="K333" s="18" t="n">
        <x:f>J333+E333</x:f>
        <x:v>2544.3199999999997</x:v>
      </x:c>
      <x:c r="L333" s="18" t="n">
        <x:f>K333</x:f>
        <x:v>2544.3199999999997</x:v>
      </x:c>
      <x:c r="M333" s="18" t="n">
        <x:f>P332</x:f>
        <x:v>2528.605473703116</x:v>
      </x:c>
      <x:c r="N333" s="18" t="n">
        <x:f>MAX(L333,M333)</x:f>
        <x:v>2544.3199999999997</x:v>
      </x:c>
      <x:c r="O333" s="18" t="n">
        <x:f>Arrivals!I333</x:f>
        <x:v>4.301580658190123</x:v>
      </x:c>
      <x:c r="P333" s="18" t="n">
        <x:f>N333+O333</x:f>
        <x:v>2548.62158065819</x:v>
      </x:c>
      <x:c r="Q333" s="18" t="n">
        <x:f>P333-C333</x:f>
        <x:v>1959.62158065819</x:v>
      </x:c>
      <x:c r="R333" s="18" t="n">
        <x:f>H333-F333</x:f>
        <x:v>1931.2999999999997</x:v>
      </x:c>
      <x:c r="S333" s="18" t="n">
        <x:f>J333-H333</x:f>
        <x:v>0</x:v>
      </x:c>
      <x:c r="T333" s="18" t="n">
        <x:f>N333-L333</x:f>
        <x:v>0</x:v>
      </x:c>
      <x:c r="U333" s="18" t="n">
        <x:f>R333+S333+T333</x:f>
        <x:v>1931.2999999999997</x:v>
      </x:c>
      <x:c r="V333" s="18" t="str">
        <x:f>IF(MOD(C333-Settings!$B$32,Settings!$B$33)&lt;Settings!$B$30,"Up","Down")</x:f>
        <x:v>Up</x:v>
      </x:c>
      <x:c r="W333" s="18" t="n">
        <x:f>IF(OR(E333&gt;Settings!$B$30,Q333&gt;Settings!$B$37),0,1)</x:f>
        <x:v>0</x:v>
      </x:c>
      <x:c r="X333" s="18" t="n">
        <x:f>IF(AND(W333=1,Q333&lt;=Settings!$B$36),1,0)</x:f>
        <x:v>0</x:v>
      </x:c>
    </x:row>
    <x:row r="334">
      <x:c r="A334" t="n">
        <x:f>Arrivals!A334</x:f>
        <x:v>3</x:v>
      </x:c>
      <x:c r="B334" t="n">
        <x:f>Arrivals!B334</x:f>
        <x:v>89</x:v>
      </x:c>
      <x:c r="C334" s="18" t="n">
        <x:f>Arrivals!F334</x:f>
        <x:v>594</x:v>
      </x:c>
      <x:c r="D334" s="18" t="n">
        <x:f>Arrivals!K334</x:f>
        <x:v>300</x:v>
      </x:c>
      <x:c r="E334" s="18" t="n">
        <x:f>D334*8/ACE_Input!S94+ACE_Input!T94</x:f>
        <x:v>24.02</x:v>
      </x:c>
      <x:c r="F334" s="18" t="n">
        <x:f>C334</x:f>
        <x:v>594</x:v>
      </x:c>
      <x:c r="G334" s="18" t="n">
        <x:f>K333</x:f>
        <x:v>2544.3199999999997</x:v>
      </x:c>
      <x:c r="H334" s="18" t="n">
        <x:f>MAX(F334,G334)</x:f>
        <x:v>2544.3199999999997</x:v>
      </x:c>
      <x:c r="I334" s="18" t="n">
        <x:f>MOD(H334-Settings!$B$32,Settings!$B$33)</x:f>
        <x:v>384.3199999999997</x:v>
      </x:c>
      <x:c r="J334" s="18" t="n">
        <x:f>IF(I334&lt;Settings!$B$30,IF(Settings!$B$30-I334&gt;=E334,H334,H334+(Settings!$B$30-I334)+Settings!$B$31),H334+(Settings!$B$33-I334))</x:f>
        <x:v>2544.3199999999997</x:v>
      </x:c>
      <x:c r="K334" s="18" t="n">
        <x:f>J334+E334</x:f>
        <x:v>2568.3399999999997</x:v>
      </x:c>
      <x:c r="L334" s="18" t="n">
        <x:f>K334</x:f>
        <x:v>2568.3399999999997</x:v>
      </x:c>
      <x:c r="M334" s="18" t="n">
        <x:f>P333</x:f>
        <x:v>2548.62158065819</x:v>
      </x:c>
      <x:c r="N334" s="18" t="n">
        <x:f>MAX(L334,M334)</x:f>
        <x:v>2568.3399999999997</x:v>
      </x:c>
      <x:c r="O334" s="18" t="n">
        <x:f>Arrivals!I334</x:f>
        <x:v>0.31149295443166686</x:v>
      </x:c>
      <x:c r="P334" s="18" t="n">
        <x:f>N334+O334</x:f>
        <x:v>2568.6514929544314</x:v>
      </x:c>
      <x:c r="Q334" s="18" t="n">
        <x:f>P334-C334</x:f>
        <x:v>1974.6514929544314</x:v>
      </x:c>
      <x:c r="R334" s="18" t="n">
        <x:f>H334-F334</x:f>
        <x:v>1950.3199999999997</x:v>
      </x:c>
      <x:c r="S334" s="18" t="n">
        <x:f>J334-H334</x:f>
        <x:v>0</x:v>
      </x:c>
      <x:c r="T334" s="18" t="n">
        <x:f>N334-L334</x:f>
        <x:v>0</x:v>
      </x:c>
      <x:c r="U334" s="18" t="n">
        <x:f>R334+S334+T334</x:f>
        <x:v>1950.3199999999997</x:v>
      </x:c>
      <x:c r="V334" s="18" t="str">
        <x:f>IF(MOD(C334-Settings!$B$32,Settings!$B$33)&lt;Settings!$B$30,"Up","Down")</x:f>
        <x:v>Up</x:v>
      </x:c>
      <x:c r="W334" s="18" t="n">
        <x:f>IF(OR(E334&gt;Settings!$B$30,Q334&gt;Settings!$B$37),0,1)</x:f>
        <x:v>0</x:v>
      </x:c>
      <x:c r="X334" s="18" t="n">
        <x:f>IF(AND(W334=1,Q334&lt;=Settings!$B$36),1,0)</x:f>
        <x:v>0</x:v>
      </x:c>
    </x:row>
    <x:row r="335">
      <x:c r="A335" t="n">
        <x:f>Arrivals!A335</x:f>
        <x:v>3</x:v>
      </x:c>
      <x:c r="B335" t="n">
        <x:f>Arrivals!B335</x:f>
        <x:v>90</x:v>
      </x:c>
      <x:c r="C335" s="18" t="n">
        <x:f>Arrivals!F335</x:f>
        <x:v>599</x:v>
      </x:c>
      <x:c r="D335" s="18" t="n">
        <x:f>Arrivals!K335</x:f>
        <x:v>300</x:v>
      </x:c>
      <x:c r="E335" s="18" t="n">
        <x:f>D335*8/ACE_Input!S95+ACE_Input!T95</x:f>
        <x:v>24.02</x:v>
      </x:c>
      <x:c r="F335" s="18" t="n">
        <x:f>C335</x:f>
        <x:v>599</x:v>
      </x:c>
      <x:c r="G335" s="18" t="n">
        <x:f>K334</x:f>
        <x:v>2568.3399999999997</x:v>
      </x:c>
      <x:c r="H335" s="18" t="n">
        <x:f>MAX(F335,G335)</x:f>
        <x:v>2568.3399999999997</x:v>
      </x:c>
      <x:c r="I335" s="18" t="n">
        <x:f>MOD(H335-Settings!$B$32,Settings!$B$33)</x:f>
        <x:v>408.3399999999997</x:v>
      </x:c>
      <x:c r="J335" s="18" t="n">
        <x:f>IF(I335&lt;Settings!$B$30,IF(Settings!$B$30-I335&gt;=E335,H335,H335+(Settings!$B$30-I335)+Settings!$B$31),H335+(Settings!$B$33-I335))</x:f>
        <x:v>2568.3399999999997</x:v>
      </x:c>
      <x:c r="K335" s="18" t="n">
        <x:f>J335+E335</x:f>
        <x:v>2592.3599999999997</x:v>
      </x:c>
      <x:c r="L335" s="18" t="n">
        <x:f>K335</x:f>
        <x:v>2592.3599999999997</x:v>
      </x:c>
      <x:c r="M335" s="18" t="n">
        <x:f>P334</x:f>
        <x:v>2568.6514929544314</x:v>
      </x:c>
      <x:c r="N335" s="18" t="n">
        <x:f>MAX(L335,M335)</x:f>
        <x:v>2592.3599999999997</x:v>
      </x:c>
      <x:c r="O335" s="18" t="n">
        <x:f>Arrivals!I335</x:f>
        <x:v>0.6601644483856854</x:v>
      </x:c>
      <x:c r="P335" s="18" t="n">
        <x:f>N335+O335</x:f>
        <x:v>2593.0201644483855</x:v>
      </x:c>
      <x:c r="Q335" s="18" t="n">
        <x:f>P335-C335</x:f>
        <x:v>1994.0201644483855</x:v>
      </x:c>
      <x:c r="R335" s="18" t="n">
        <x:f>H335-F335</x:f>
        <x:v>1969.3399999999997</x:v>
      </x:c>
      <x:c r="S335" s="18" t="n">
        <x:f>J335-H335</x:f>
        <x:v>0</x:v>
      </x:c>
      <x:c r="T335" s="18" t="n">
        <x:f>N335-L335</x:f>
        <x:v>0</x:v>
      </x:c>
      <x:c r="U335" s="18" t="n">
        <x:f>R335+S335+T335</x:f>
        <x:v>1969.3399999999997</x:v>
      </x:c>
      <x:c r="V335" s="18" t="str">
        <x:f>IF(MOD(C335-Settings!$B$32,Settings!$B$33)&lt;Settings!$B$30,"Up","Down")</x:f>
        <x:v>Up</x:v>
      </x:c>
      <x:c r="W335" s="18" t="n">
        <x:f>IF(OR(E335&gt;Settings!$B$30,Q335&gt;Settings!$B$37),0,1)</x:f>
        <x:v>0</x:v>
      </x:c>
      <x:c r="X335" s="18" t="n">
        <x:f>IF(AND(W335=1,Q335&lt;=Settings!$B$36),1,0)</x:f>
        <x:v>0</x:v>
      </x:c>
    </x:row>
    <x:row r="336">
      <x:c r="A336" t="n">
        <x:f>Arrivals!A336</x:f>
        <x:v>3</x:v>
      </x:c>
      <x:c r="B336" t="n">
        <x:f>Arrivals!B336</x:f>
        <x:v>91</x:v>
      </x:c>
      <x:c r="C336" s="18" t="n">
        <x:f>Arrivals!F336</x:f>
        <x:v>604</x:v>
      </x:c>
      <x:c r="D336" s="18" t="n">
        <x:f>Arrivals!K336</x:f>
        <x:v>300</x:v>
      </x:c>
      <x:c r="E336" s="18" t="n">
        <x:f>D336*8/ACE_Input!S96+ACE_Input!T96</x:f>
        <x:v>24.02</x:v>
      </x:c>
      <x:c r="F336" s="18" t="n">
        <x:f>C336</x:f>
        <x:v>604</x:v>
      </x:c>
      <x:c r="G336" s="18" t="n">
        <x:f>K335</x:f>
        <x:v>2592.3599999999997</x:v>
      </x:c>
      <x:c r="H336" s="18" t="n">
        <x:f>MAX(F336,G336)</x:f>
        <x:v>2592.3599999999997</x:v>
      </x:c>
      <x:c r="I336" s="18" t="n">
        <x:f>MOD(H336-Settings!$B$32,Settings!$B$33)</x:f>
        <x:v>432.3599999999997</x:v>
      </x:c>
      <x:c r="J336" s="18" t="n">
        <x:f>IF(I336&lt;Settings!$B$30,IF(Settings!$B$30-I336&gt;=E336,H336,H336+(Settings!$B$30-I336)+Settings!$B$31),H336+(Settings!$B$33-I336))</x:f>
        <x:v>2592.3599999999997</x:v>
      </x:c>
      <x:c r="K336" s="18" t="n">
        <x:f>J336+E336</x:f>
        <x:v>2616.3799999999997</x:v>
      </x:c>
      <x:c r="L336" s="18" t="n">
        <x:f>K336</x:f>
        <x:v>2616.3799999999997</x:v>
      </x:c>
      <x:c r="M336" s="18" t="n">
        <x:f>P335</x:f>
        <x:v>2593.0201644483855</x:v>
      </x:c>
      <x:c r="N336" s="18" t="n">
        <x:f>MAX(L336,M336)</x:f>
        <x:v>2616.3799999999997</x:v>
      </x:c>
      <x:c r="O336" s="18" t="n">
        <x:f>Arrivals!I336</x:f>
        <x:v>0.14820526597143657</x:v>
      </x:c>
      <x:c r="P336" s="18" t="n">
        <x:f>N336+O336</x:f>
        <x:v>2616.528205265971</x:v>
      </x:c>
      <x:c r="Q336" s="18" t="n">
        <x:f>P336-C336</x:f>
        <x:v>2012.5282052659709</x:v>
      </x:c>
      <x:c r="R336" s="18" t="n">
        <x:f>H336-F336</x:f>
        <x:v>1988.3599999999997</x:v>
      </x:c>
      <x:c r="S336" s="18" t="n">
        <x:f>J336-H336</x:f>
        <x:v>0</x:v>
      </x:c>
      <x:c r="T336" s="18" t="n">
        <x:f>N336-L336</x:f>
        <x:v>0</x:v>
      </x:c>
      <x:c r="U336" s="18" t="n">
        <x:f>R336+S336+T336</x:f>
        <x:v>1988.3599999999997</x:v>
      </x:c>
      <x:c r="V336" s="18" t="str">
        <x:f>IF(MOD(C336-Settings!$B$32,Settings!$B$33)&lt;Settings!$B$30,"Up","Down")</x:f>
        <x:v>Down</x:v>
      </x:c>
      <x:c r="W336" s="18" t="n">
        <x:f>IF(OR(E336&gt;Settings!$B$30,Q336&gt;Settings!$B$37),0,1)</x:f>
        <x:v>0</x:v>
      </x:c>
      <x:c r="X336" s="18" t="n">
        <x:f>IF(AND(W336=1,Q336&lt;=Settings!$B$36),1,0)</x:f>
        <x:v>0</x:v>
      </x:c>
    </x:row>
    <x:row r="337">
      <x:c r="A337" t="n">
        <x:f>Arrivals!A337</x:f>
        <x:v>3</x:v>
      </x:c>
      <x:c r="B337" t="n">
        <x:f>Arrivals!B337</x:f>
        <x:v>92</x:v>
      </x:c>
      <x:c r="C337" s="18" t="n">
        <x:f>Arrivals!F337</x:f>
        <x:v>609</x:v>
      </x:c>
      <x:c r="D337" s="18" t="n">
        <x:f>Arrivals!K337</x:f>
        <x:v>300</x:v>
      </x:c>
      <x:c r="E337" s="18" t="n">
        <x:f>D337*8/ACE_Input!S97+ACE_Input!T97</x:f>
        <x:v>24.02</x:v>
      </x:c>
      <x:c r="F337" s="18" t="n">
        <x:f>C337</x:f>
        <x:v>609</x:v>
      </x:c>
      <x:c r="G337" s="18" t="n">
        <x:f>K336</x:f>
        <x:v>2616.3799999999997</x:v>
      </x:c>
      <x:c r="H337" s="18" t="n">
        <x:f>MAX(F337,G337)</x:f>
        <x:v>2616.3799999999997</x:v>
      </x:c>
      <x:c r="I337" s="18" t="n">
        <x:f>MOD(H337-Settings!$B$32,Settings!$B$33)</x:f>
        <x:v>456.37999999999965</x:v>
      </x:c>
      <x:c r="J337" s="18" t="n">
        <x:f>IF(I337&lt;Settings!$B$30,IF(Settings!$B$30-I337&gt;=E337,H337,H337+(Settings!$B$30-I337)+Settings!$B$31),H337+(Settings!$B$33-I337))</x:f>
        <x:v>2616.3799999999997</x:v>
      </x:c>
      <x:c r="K337" s="18" t="n">
        <x:f>J337+E337</x:f>
        <x:v>2640.3999999999996</x:v>
      </x:c>
      <x:c r="L337" s="18" t="n">
        <x:f>K337</x:f>
        <x:v>2640.3999999999996</x:v>
      </x:c>
      <x:c r="M337" s="18" t="n">
        <x:f>P336</x:f>
        <x:v>2616.528205265971</x:v>
      </x:c>
      <x:c r="N337" s="18" t="n">
        <x:f>MAX(L337,M337)</x:f>
        <x:v>2640.3999999999996</x:v>
      </x:c>
      <x:c r="O337" s="18" t="n">
        <x:f>Arrivals!I337</x:f>
        <x:v>1.5799983703718903</x:v>
      </x:c>
      <x:c r="P337" s="18" t="n">
        <x:f>N337+O337</x:f>
        <x:v>2641.9799983703715</x:v>
      </x:c>
      <x:c r="Q337" s="18" t="n">
        <x:f>P337-C337</x:f>
        <x:v>2032.9799983703715</x:v>
      </x:c>
      <x:c r="R337" s="18" t="n">
        <x:f>H337-F337</x:f>
        <x:v>2007.3799999999997</x:v>
      </x:c>
      <x:c r="S337" s="18" t="n">
        <x:f>J337-H337</x:f>
        <x:v>0</x:v>
      </x:c>
      <x:c r="T337" s="18" t="n">
        <x:f>N337-L337</x:f>
        <x:v>0</x:v>
      </x:c>
      <x:c r="U337" s="18" t="n">
        <x:f>R337+S337+T337</x:f>
        <x:v>2007.3799999999997</x:v>
      </x:c>
      <x:c r="V337" s="18" t="str">
        <x:f>IF(MOD(C337-Settings!$B$32,Settings!$B$33)&lt;Settings!$B$30,"Up","Down")</x:f>
        <x:v>Down</x:v>
      </x:c>
      <x:c r="W337" s="18" t="n">
        <x:f>IF(OR(E337&gt;Settings!$B$30,Q337&gt;Settings!$B$37),0,1)</x:f>
        <x:v>0</x:v>
      </x:c>
      <x:c r="X337" s="18" t="n">
        <x:f>IF(AND(W337=1,Q337&lt;=Settings!$B$36),1,0)</x:f>
        <x:v>0</x:v>
      </x:c>
    </x:row>
    <x:row r="338">
      <x:c r="A338" t="n">
        <x:f>Arrivals!A338</x:f>
        <x:v>3</x:v>
      </x:c>
      <x:c r="B338" t="n">
        <x:f>Arrivals!B338</x:f>
        <x:v>93</x:v>
      </x:c>
      <x:c r="C338" s="18" t="n">
        <x:f>Arrivals!F338</x:f>
        <x:v>614</x:v>
      </x:c>
      <x:c r="D338" s="18" t="n">
        <x:f>Arrivals!K338</x:f>
        <x:v>300</x:v>
      </x:c>
      <x:c r="E338" s="18" t="n">
        <x:f>D338*8/ACE_Input!S98+ACE_Input!T98</x:f>
        <x:v>24.02</x:v>
      </x:c>
      <x:c r="F338" s="18" t="n">
        <x:f>C338</x:f>
        <x:v>614</x:v>
      </x:c>
      <x:c r="G338" s="18" t="n">
        <x:f>K337</x:f>
        <x:v>2640.3999999999996</x:v>
      </x:c>
      <x:c r="H338" s="18" t="n">
        <x:f>MAX(F338,G338)</x:f>
        <x:v>2640.3999999999996</x:v>
      </x:c>
      <x:c r="I338" s="18" t="n">
        <x:f>MOD(H338-Settings!$B$32,Settings!$B$33)</x:f>
        <x:v>480.39999999999964</x:v>
      </x:c>
      <x:c r="J338" s="18" t="n">
        <x:f>IF(I338&lt;Settings!$B$30,IF(Settings!$B$30-I338&gt;=E338,H338,H338+(Settings!$B$30-I338)+Settings!$B$31),H338+(Settings!$B$33-I338))</x:f>
        <x:v>2640.3999999999996</x:v>
      </x:c>
      <x:c r="K338" s="18" t="n">
        <x:f>J338+E338</x:f>
        <x:v>2664.4199999999996</x:v>
      </x:c>
      <x:c r="L338" s="18" t="n">
        <x:f>K338</x:f>
        <x:v>2664.4199999999996</x:v>
      </x:c>
      <x:c r="M338" s="18" t="n">
        <x:f>P337</x:f>
        <x:v>2641.9799983703715</x:v>
      </x:c>
      <x:c r="N338" s="18" t="n">
        <x:f>MAX(L338,M338)</x:f>
        <x:v>2664.4199999999996</x:v>
      </x:c>
      <x:c r="O338" s="18" t="n">
        <x:f>Arrivals!I338</x:f>
        <x:v>2.427639124639012</x:v>
      </x:c>
      <x:c r="P338" s="18" t="n">
        <x:f>N338+O338</x:f>
        <x:v>2666.8476391246386</x:v>
      </x:c>
      <x:c r="Q338" s="18" t="n">
        <x:f>P338-C338</x:f>
        <x:v>2052.8476391246386</x:v>
      </x:c>
      <x:c r="R338" s="18" t="n">
        <x:f>H338-F338</x:f>
        <x:v>2026.3999999999996</x:v>
      </x:c>
      <x:c r="S338" s="18" t="n">
        <x:f>J338-H338</x:f>
        <x:v>0</x:v>
      </x:c>
      <x:c r="T338" s="18" t="n">
        <x:f>N338-L338</x:f>
        <x:v>0</x:v>
      </x:c>
      <x:c r="U338" s="18" t="n">
        <x:f>R338+S338+T338</x:f>
        <x:v>2026.3999999999996</x:v>
      </x:c>
      <x:c r="V338" s="18" t="str">
        <x:f>IF(MOD(C338-Settings!$B$32,Settings!$B$33)&lt;Settings!$B$30,"Up","Down")</x:f>
        <x:v>Down</x:v>
      </x:c>
      <x:c r="W338" s="18" t="n">
        <x:f>IF(OR(E338&gt;Settings!$B$30,Q338&gt;Settings!$B$37),0,1)</x:f>
        <x:v>0</x:v>
      </x:c>
      <x:c r="X338" s="18" t="n">
        <x:f>IF(AND(W338=1,Q338&lt;=Settings!$B$36),1,0)</x:f>
        <x:v>0</x:v>
      </x:c>
    </x:row>
    <x:row r="339">
      <x:c r="A339" t="n">
        <x:f>Arrivals!A339</x:f>
        <x:v>3</x:v>
      </x:c>
      <x:c r="B339" t="n">
        <x:f>Arrivals!B339</x:f>
        <x:v>94</x:v>
      </x:c>
      <x:c r="C339" s="18" t="n">
        <x:f>Arrivals!F339</x:f>
        <x:v>619</x:v>
      </x:c>
      <x:c r="D339" s="18" t="n">
        <x:f>Arrivals!K339</x:f>
        <x:v>300</x:v>
      </x:c>
      <x:c r="E339" s="18" t="n">
        <x:f>D339*8/ACE_Input!S99+ACE_Input!T99</x:f>
        <x:v>24.02</x:v>
      </x:c>
      <x:c r="F339" s="18" t="n">
        <x:f>C339</x:f>
        <x:v>619</x:v>
      </x:c>
      <x:c r="G339" s="18" t="n">
        <x:f>K338</x:f>
        <x:v>2664.4199999999996</x:v>
      </x:c>
      <x:c r="H339" s="18" t="n">
        <x:f>MAX(F339,G339)</x:f>
        <x:v>2664.4199999999996</x:v>
      </x:c>
      <x:c r="I339" s="18" t="n">
        <x:f>MOD(H339-Settings!$B$32,Settings!$B$33)</x:f>
        <x:v>504.4199999999996</x:v>
      </x:c>
      <x:c r="J339" s="18" t="n">
        <x:f>IF(I339&lt;Settings!$B$30,IF(Settings!$B$30-I339&gt;=E339,H339,H339+(Settings!$B$30-I339)+Settings!$B$31),H339+(Settings!$B$33-I339))</x:f>
        <x:v>2664.4199999999996</x:v>
      </x:c>
      <x:c r="K339" s="18" t="n">
        <x:f>J339+E339</x:f>
        <x:v>2688.4399999999996</x:v>
      </x:c>
      <x:c r="L339" s="18" t="n">
        <x:f>K339</x:f>
        <x:v>2688.4399999999996</x:v>
      </x:c>
      <x:c r="M339" s="18" t="n">
        <x:f>P338</x:f>
        <x:v>2666.8476391246386</x:v>
      </x:c>
      <x:c r="N339" s="18" t="n">
        <x:f>MAX(L339,M339)</x:f>
        <x:v>2688.4399999999996</x:v>
      </x:c>
      <x:c r="O339" s="18" t="n">
        <x:f>Arrivals!I339</x:f>
        <x:v>4.065701727105278</x:v>
      </x:c>
      <x:c r="P339" s="18" t="n">
        <x:f>N339+O339</x:f>
        <x:v>2692.5057017271047</x:v>
      </x:c>
      <x:c r="Q339" s="18" t="n">
        <x:f>P339-C339</x:f>
        <x:v>2073.5057017271047</x:v>
      </x:c>
      <x:c r="R339" s="18" t="n">
        <x:f>H339-F339</x:f>
        <x:v>2045.4199999999996</x:v>
      </x:c>
      <x:c r="S339" s="18" t="n">
        <x:f>J339-H339</x:f>
        <x:v>0</x:v>
      </x:c>
      <x:c r="T339" s="18" t="n">
        <x:f>N339-L339</x:f>
        <x:v>0</x:v>
      </x:c>
      <x:c r="U339" s="18" t="n">
        <x:f>R339+S339+T339</x:f>
        <x:v>2045.4199999999996</x:v>
      </x:c>
      <x:c r="V339" s="18" t="str">
        <x:f>IF(MOD(C339-Settings!$B$32,Settings!$B$33)&lt;Settings!$B$30,"Up","Down")</x:f>
        <x:v>Down</x:v>
      </x:c>
      <x:c r="W339" s="18" t="n">
        <x:f>IF(OR(E339&gt;Settings!$B$30,Q339&gt;Settings!$B$37),0,1)</x:f>
        <x:v>0</x:v>
      </x:c>
      <x:c r="X339" s="18" t="n">
        <x:f>IF(AND(W339=1,Q339&lt;=Settings!$B$36),1,0)</x:f>
        <x:v>0</x:v>
      </x:c>
    </x:row>
    <x:row r="340">
      <x:c r="A340" t="n">
        <x:f>Arrivals!A340</x:f>
        <x:v>3</x:v>
      </x:c>
      <x:c r="B340" t="n">
        <x:f>Arrivals!B340</x:f>
        <x:v>95</x:v>
      </x:c>
      <x:c r="C340" s="18" t="n">
        <x:f>Arrivals!F340</x:f>
        <x:v>624</x:v>
      </x:c>
      <x:c r="D340" s="18" t="n">
        <x:f>Arrivals!K340</x:f>
        <x:v>300</x:v>
      </x:c>
      <x:c r="E340" s="18" t="n">
        <x:f>D340*8/ACE_Input!S100+ACE_Input!T100</x:f>
        <x:v>24.02</x:v>
      </x:c>
      <x:c r="F340" s="18" t="n">
        <x:f>C340</x:f>
        <x:v>624</x:v>
      </x:c>
      <x:c r="G340" s="18" t="n">
        <x:f>K339</x:f>
        <x:v>2688.4399999999996</x:v>
      </x:c>
      <x:c r="H340" s="18" t="n">
        <x:f>MAX(F340,G340)</x:f>
        <x:v>2688.4399999999996</x:v>
      </x:c>
      <x:c r="I340" s="18" t="n">
        <x:f>MOD(H340-Settings!$B$32,Settings!$B$33)</x:f>
        <x:v>528.4399999999996</x:v>
      </x:c>
      <x:c r="J340" s="18" t="n">
        <x:f>IF(I340&lt;Settings!$B$30,IF(Settings!$B$30-I340&gt;=E340,H340,H340+(Settings!$B$30-I340)+Settings!$B$31),H340+(Settings!$B$33-I340))</x:f>
        <x:v>2688.4399999999996</x:v>
      </x:c>
      <x:c r="K340" s="18" t="n">
        <x:f>J340+E340</x:f>
        <x:v>2712.4599999999996</x:v>
      </x:c>
      <x:c r="L340" s="18" t="n">
        <x:f>K340</x:f>
        <x:v>2712.4599999999996</x:v>
      </x:c>
      <x:c r="M340" s="18" t="n">
        <x:f>P339</x:f>
        <x:v>2692.5057017271047</x:v>
      </x:c>
      <x:c r="N340" s="18" t="n">
        <x:f>MAX(L340,M340)</x:f>
        <x:v>2712.4599999999996</x:v>
      </x:c>
      <x:c r="O340" s="18" t="n">
        <x:f>Arrivals!I340</x:f>
        <x:v>6.026367910417951</x:v>
      </x:c>
      <x:c r="P340" s="18" t="n">
        <x:f>N340+O340</x:f>
        <x:v>2718.4863679104174</x:v>
      </x:c>
      <x:c r="Q340" s="18" t="n">
        <x:f>P340-C340</x:f>
        <x:v>2094.4863679104174</x:v>
      </x:c>
      <x:c r="R340" s="18" t="n">
        <x:f>H340-F340</x:f>
        <x:v>2064.4399999999996</x:v>
      </x:c>
      <x:c r="S340" s="18" t="n">
        <x:f>J340-H340</x:f>
        <x:v>0</x:v>
      </x:c>
      <x:c r="T340" s="18" t="n">
        <x:f>N340-L340</x:f>
        <x:v>0</x:v>
      </x:c>
      <x:c r="U340" s="18" t="n">
        <x:f>R340+S340+T340</x:f>
        <x:v>2064.4399999999996</x:v>
      </x:c>
      <x:c r="V340" s="18" t="str">
        <x:f>IF(MOD(C340-Settings!$B$32,Settings!$B$33)&lt;Settings!$B$30,"Up","Down")</x:f>
        <x:v>Down</x:v>
      </x:c>
      <x:c r="W340" s="18" t="n">
        <x:f>IF(OR(E340&gt;Settings!$B$30,Q340&gt;Settings!$B$37),0,1)</x:f>
        <x:v>0</x:v>
      </x:c>
      <x:c r="X340" s="18" t="n">
        <x:f>IF(AND(W340=1,Q340&lt;=Settings!$B$36),1,0)</x:f>
        <x:v>0</x:v>
      </x:c>
    </x:row>
    <x:row r="341">
      <x:c r="A341" t="n">
        <x:f>Arrivals!A341</x:f>
        <x:v>3</x:v>
      </x:c>
      <x:c r="B341" t="n">
        <x:f>Arrivals!B341</x:f>
        <x:v>96</x:v>
      </x:c>
      <x:c r="C341" s="18" t="n">
        <x:f>Arrivals!F341</x:f>
        <x:v>629</x:v>
      </x:c>
      <x:c r="D341" s="18" t="n">
        <x:f>Arrivals!K341</x:f>
        <x:v>300</x:v>
      </x:c>
      <x:c r="E341" s="18" t="n">
        <x:f>D341*8/ACE_Input!S101+ACE_Input!T101</x:f>
        <x:v>24.02</x:v>
      </x:c>
      <x:c r="F341" s="18" t="n">
        <x:f>C341</x:f>
        <x:v>629</x:v>
      </x:c>
      <x:c r="G341" s="18" t="n">
        <x:f>K340</x:f>
        <x:v>2712.4599999999996</x:v>
      </x:c>
      <x:c r="H341" s="18" t="n">
        <x:f>MAX(F341,G341)</x:f>
        <x:v>2712.4599999999996</x:v>
      </x:c>
      <x:c r="I341" s="18" t="n">
        <x:f>MOD(H341-Settings!$B$32,Settings!$B$33)</x:f>
        <x:v>552.4599999999996</x:v>
      </x:c>
      <x:c r="J341" s="18" t="n">
        <x:f>IF(I341&lt;Settings!$B$30,IF(Settings!$B$30-I341&gt;=E341,H341,H341+(Settings!$B$30-I341)+Settings!$B$31),H341+(Settings!$B$33-I341))</x:f>
        <x:v>2712.4599999999996</x:v>
      </x:c>
      <x:c r="K341" s="18" t="n">
        <x:f>J341+E341</x:f>
        <x:v>2736.4799999999996</x:v>
      </x:c>
      <x:c r="L341" s="18" t="n">
        <x:f>K341</x:f>
        <x:v>2736.4799999999996</x:v>
      </x:c>
      <x:c r="M341" s="18" t="n">
        <x:f>P340</x:f>
        <x:v>2718.4863679104174</x:v>
      </x:c>
      <x:c r="N341" s="18" t="n">
        <x:f>MAX(L341,M341)</x:f>
        <x:v>2736.4799999999996</x:v>
      </x:c>
      <x:c r="O341" s="18" t="n">
        <x:f>Arrivals!I341</x:f>
        <x:v>2.701173479331299</x:v>
      </x:c>
      <x:c r="P341" s="18" t="n">
        <x:f>N341+O341</x:f>
        <x:v>2739.181173479331</x:v>
      </x:c>
      <x:c r="Q341" s="18" t="n">
        <x:f>P341-C341</x:f>
        <x:v>2110.181173479331</x:v>
      </x:c>
      <x:c r="R341" s="18" t="n">
        <x:f>H341-F341</x:f>
        <x:v>2083.4599999999996</x:v>
      </x:c>
      <x:c r="S341" s="18" t="n">
        <x:f>J341-H341</x:f>
        <x:v>0</x:v>
      </x:c>
      <x:c r="T341" s="18" t="n">
        <x:f>N341-L341</x:f>
        <x:v>0</x:v>
      </x:c>
      <x:c r="U341" s="18" t="n">
        <x:f>R341+S341+T341</x:f>
        <x:v>2083.4599999999996</x:v>
      </x:c>
      <x:c r="V341" s="18" t="str">
        <x:f>IF(MOD(C341-Settings!$B$32,Settings!$B$33)&lt;Settings!$B$30,"Up","Down")</x:f>
        <x:v>Down</x:v>
      </x:c>
      <x:c r="W341" s="18" t="n">
        <x:f>IF(OR(E341&gt;Settings!$B$30,Q341&gt;Settings!$B$37),0,1)</x:f>
        <x:v>0</x:v>
      </x:c>
      <x:c r="X341" s="18" t="n">
        <x:f>IF(AND(W341=1,Q341&lt;=Settings!$B$36),1,0)</x:f>
        <x:v>0</x:v>
      </x:c>
    </x:row>
    <x:row r="342">
      <x:c r="A342" t="n">
        <x:f>Arrivals!A342</x:f>
        <x:v>3</x:v>
      </x:c>
      <x:c r="B342" t="n">
        <x:f>Arrivals!B342</x:f>
        <x:v>97</x:v>
      </x:c>
      <x:c r="C342" s="18" t="n">
        <x:f>Arrivals!F342</x:f>
        <x:v>634</x:v>
      </x:c>
      <x:c r="D342" s="18" t="n">
        <x:f>Arrivals!K342</x:f>
        <x:v>300</x:v>
      </x:c>
      <x:c r="E342" s="18" t="n">
        <x:f>D342*8/ACE_Input!S102+ACE_Input!T102</x:f>
        <x:v>24.02</x:v>
      </x:c>
      <x:c r="F342" s="18" t="n">
        <x:f>C342</x:f>
        <x:v>634</x:v>
      </x:c>
      <x:c r="G342" s="18" t="n">
        <x:f>K341</x:f>
        <x:v>2736.4799999999996</x:v>
      </x:c>
      <x:c r="H342" s="18" t="n">
        <x:f>MAX(F342,G342)</x:f>
        <x:v>2736.4799999999996</x:v>
      </x:c>
      <x:c r="I342" s="18" t="n">
        <x:f>MOD(H342-Settings!$B$32,Settings!$B$33)</x:f>
        <x:v>576.4799999999996</x:v>
      </x:c>
      <x:c r="J342" s="18" t="n">
        <x:f>IF(I342&lt;Settings!$B$30,IF(Settings!$B$30-I342&gt;=E342,H342,H342+(Settings!$B$30-I342)+Settings!$B$31),H342+(Settings!$B$33-I342))</x:f>
        <x:v>2880</x:v>
      </x:c>
      <x:c r="K342" s="18" t="n">
        <x:f>J342+E342</x:f>
        <x:v>2904.02</x:v>
      </x:c>
      <x:c r="L342" s="18" t="n">
        <x:f>K342</x:f>
        <x:v>2904.02</x:v>
      </x:c>
      <x:c r="M342" s="18" t="n">
        <x:f>P341</x:f>
        <x:v>2739.181173479331</x:v>
      </x:c>
      <x:c r="N342" s="18" t="n">
        <x:f>MAX(L342,M342)</x:f>
        <x:v>2904.02</x:v>
      </x:c>
      <x:c r="O342" s="18" t="n">
        <x:f>Arrivals!I342</x:f>
        <x:v>0.5029390475457376</x:v>
      </x:c>
      <x:c r="P342" s="18" t="n">
        <x:f>N342+O342</x:f>
        <x:v>2904.5229390475456</x:v>
      </x:c>
      <x:c r="Q342" s="18" t="n">
        <x:f>P342-C342</x:f>
        <x:v>2270.5229390475456</x:v>
      </x:c>
      <x:c r="R342" s="18" t="n">
        <x:f>H342-F342</x:f>
        <x:v>2102.4799999999996</x:v>
      </x:c>
      <x:c r="S342" s="18" t="n">
        <x:f>J342-H342</x:f>
        <x:v>143.52000000000044</x:v>
      </x:c>
      <x:c r="T342" s="18" t="n">
        <x:f>N342-L342</x:f>
        <x:v>0</x:v>
      </x:c>
      <x:c r="U342" s="18" t="n">
        <x:f>R342+S342+T342</x:f>
        <x:v>2246</x:v>
      </x:c>
      <x:c r="V342" s="18" t="str">
        <x:f>IF(MOD(C342-Settings!$B$32,Settings!$B$33)&lt;Settings!$B$30,"Up","Down")</x:f>
        <x:v>Down</x:v>
      </x:c>
      <x:c r="W342" s="18" t="n">
        <x:f>IF(OR(E342&gt;Settings!$B$30,Q342&gt;Settings!$B$37),0,1)</x:f>
        <x:v>0</x:v>
      </x:c>
      <x:c r="X342" s="18" t="n">
        <x:f>IF(AND(W342=1,Q342&lt;=Settings!$B$36),1,0)</x:f>
        <x:v>0</x:v>
      </x:c>
    </x:row>
    <x:row r="343">
      <x:c r="A343" t="n">
        <x:f>Arrivals!A343</x:f>
        <x:v>3</x:v>
      </x:c>
      <x:c r="B343" t="n">
        <x:f>Arrivals!B343</x:f>
        <x:v>98</x:v>
      </x:c>
      <x:c r="C343" s="18" t="n">
        <x:f>Arrivals!F343</x:f>
        <x:v>639</x:v>
      </x:c>
      <x:c r="D343" s="18" t="n">
        <x:f>Arrivals!K343</x:f>
        <x:v>300</x:v>
      </x:c>
      <x:c r="E343" s="18" t="n">
        <x:f>D343*8/ACE_Input!S103+ACE_Input!T103</x:f>
        <x:v>24.02</x:v>
      </x:c>
      <x:c r="F343" s="18" t="n">
        <x:f>C343</x:f>
        <x:v>639</x:v>
      </x:c>
      <x:c r="G343" s="18" t="n">
        <x:f>K342</x:f>
        <x:v>2904.02</x:v>
      </x:c>
      <x:c r="H343" s="18" t="n">
        <x:f>MAX(F343,G343)</x:f>
        <x:v>2904.02</x:v>
      </x:c>
      <x:c r="I343" s="18" t="n">
        <x:f>MOD(H343-Settings!$B$32,Settings!$B$33)</x:f>
        <x:v>24.019999999999982</x:v>
      </x:c>
      <x:c r="J343" s="18" t="n">
        <x:f>IF(I343&lt;Settings!$B$30,IF(Settings!$B$30-I343&gt;=E343,H343,H343+(Settings!$B$30-I343)+Settings!$B$31),H343+(Settings!$B$33-I343))</x:f>
        <x:v>2904.02</x:v>
      </x:c>
      <x:c r="K343" s="18" t="n">
        <x:f>J343+E343</x:f>
        <x:v>2928.04</x:v>
      </x:c>
      <x:c r="L343" s="18" t="n">
        <x:f>K343</x:f>
        <x:v>2928.04</x:v>
      </x:c>
      <x:c r="M343" s="18" t="n">
        <x:f>P342</x:f>
        <x:v>2904.5229390475456</x:v>
      </x:c>
      <x:c r="N343" s="18" t="n">
        <x:f>MAX(L343,M343)</x:f>
        <x:v>2928.04</x:v>
      </x:c>
      <x:c r="O343" s="18" t="n">
        <x:f>Arrivals!I343</x:f>
        <x:v>5.85505157240692</x:v>
      </x:c>
      <x:c r="P343" s="18" t="n">
        <x:f>N343+O343</x:f>
        <x:v>2933.895051572407</x:v>
      </x:c>
      <x:c r="Q343" s="18" t="n">
        <x:f>P343-C343</x:f>
        <x:v>2294.895051572407</x:v>
      </x:c>
      <x:c r="R343" s="18" t="n">
        <x:f>H343-F343</x:f>
        <x:v>2265.02</x:v>
      </x:c>
      <x:c r="S343" s="18" t="n">
        <x:f>J343-H343</x:f>
        <x:v>0</x:v>
      </x:c>
      <x:c r="T343" s="18" t="n">
        <x:f>N343-L343</x:f>
        <x:v>0</x:v>
      </x:c>
      <x:c r="U343" s="18" t="n">
        <x:f>R343+S343+T343</x:f>
        <x:v>2265.02</x:v>
      </x:c>
      <x:c r="V343" s="18" t="str">
        <x:f>IF(MOD(C343-Settings!$B$32,Settings!$B$33)&lt;Settings!$B$30,"Up","Down")</x:f>
        <x:v>Down</x:v>
      </x:c>
      <x:c r="W343" s="18" t="n">
        <x:f>IF(OR(E343&gt;Settings!$B$30,Q343&gt;Settings!$B$37),0,1)</x:f>
        <x:v>0</x:v>
      </x:c>
      <x:c r="X343" s="18" t="n">
        <x:f>IF(AND(W343=1,Q343&lt;=Settings!$B$36),1,0)</x:f>
        <x:v>0</x:v>
      </x:c>
    </x:row>
    <x:row r="344">
      <x:c r="A344" t="n">
        <x:f>Arrivals!A344</x:f>
        <x:v>3</x:v>
      </x:c>
      <x:c r="B344" t="n">
        <x:f>Arrivals!B344</x:f>
        <x:v>99</x:v>
      </x:c>
      <x:c r="C344" s="18" t="n">
        <x:f>Arrivals!F344</x:f>
        <x:v>684</x:v>
      </x:c>
      <x:c r="D344" s="18" t="n">
        <x:f>Arrivals!K344</x:f>
        <x:v>300</x:v>
      </x:c>
      <x:c r="E344" s="18" t="n">
        <x:f>D344*8/ACE_Input!S104+ACE_Input!T104</x:f>
        <x:v>24.02</x:v>
      </x:c>
      <x:c r="F344" s="18" t="n">
        <x:f>C344</x:f>
        <x:v>684</x:v>
      </x:c>
      <x:c r="G344" s="18" t="n">
        <x:f>K343</x:f>
        <x:v>2928.04</x:v>
      </x:c>
      <x:c r="H344" s="18" t="n">
        <x:f>MAX(F344,G344)</x:f>
        <x:v>2928.04</x:v>
      </x:c>
      <x:c r="I344" s="18" t="n">
        <x:f>MOD(H344-Settings!$B$32,Settings!$B$33)</x:f>
        <x:v>48.039999999999964</x:v>
      </x:c>
      <x:c r="J344" s="18" t="n">
        <x:f>IF(I344&lt;Settings!$B$30,IF(Settings!$B$30-I344&gt;=E344,H344,H344+(Settings!$B$30-I344)+Settings!$B$31),H344+(Settings!$B$33-I344))</x:f>
        <x:v>2928.04</x:v>
      </x:c>
      <x:c r="K344" s="18" t="n">
        <x:f>J344+E344</x:f>
        <x:v>2952.06</x:v>
      </x:c>
      <x:c r="L344" s="18" t="n">
        <x:f>K344</x:f>
        <x:v>2952.06</x:v>
      </x:c>
      <x:c r="M344" s="18" t="n">
        <x:f>P343</x:f>
        <x:v>2933.895051572407</x:v>
      </x:c>
      <x:c r="N344" s="18" t="n">
        <x:f>MAX(L344,M344)</x:f>
        <x:v>2952.06</x:v>
      </x:c>
      <x:c r="O344" s="18" t="n">
        <x:f>Arrivals!I344</x:f>
        <x:v>2.499246000768024</x:v>
      </x:c>
      <x:c r="P344" s="18" t="n">
        <x:f>N344+O344</x:f>
        <x:v>2954.559246000768</x:v>
      </x:c>
      <x:c r="Q344" s="18" t="n">
        <x:f>P344-C344</x:f>
        <x:v>2270.559246000768</x:v>
      </x:c>
      <x:c r="R344" s="18" t="n">
        <x:f>H344-F344</x:f>
        <x:v>2244.04</x:v>
      </x:c>
      <x:c r="S344" s="18" t="n">
        <x:f>J344-H344</x:f>
        <x:v>0</x:v>
      </x:c>
      <x:c r="T344" s="18" t="n">
        <x:f>N344-L344</x:f>
        <x:v>0</x:v>
      </x:c>
      <x:c r="U344" s="18" t="n">
        <x:f>R344+S344+T344</x:f>
        <x:v>2244.04</x:v>
      </x:c>
      <x:c r="V344" s="18" t="str">
        <x:f>IF(MOD(C344-Settings!$B$32,Settings!$B$33)&lt;Settings!$B$30,"Up","Down")</x:f>
        <x:v>Down</x:v>
      </x:c>
      <x:c r="W344" s="18" t="n">
        <x:f>IF(OR(E344&gt;Settings!$B$30,Q344&gt;Settings!$B$37),0,1)</x:f>
        <x:v>0</x:v>
      </x:c>
      <x:c r="X344" s="18" t="n">
        <x:f>IF(AND(W344=1,Q344&lt;=Settings!$B$36),1,0)</x:f>
        <x:v>0</x:v>
      </x:c>
    </x:row>
    <x:row r="345">
      <x:c r="A345" t="n">
        <x:f>Arrivals!A345</x:f>
        <x:v>3</x:v>
      </x:c>
      <x:c r="B345" t="n">
        <x:f>Arrivals!B345</x:f>
        <x:v>100</x:v>
      </x:c>
      <x:c r="C345" s="18" t="n">
        <x:f>Arrivals!F345</x:f>
        <x:v>689</x:v>
      </x:c>
      <x:c r="D345" s="18" t="n">
        <x:f>Arrivals!K345</x:f>
        <x:v>300</x:v>
      </x:c>
      <x:c r="E345" s="18" t="n">
        <x:f>D345*8/ACE_Input!S105+ACE_Input!T105</x:f>
        <x:v>24.02</x:v>
      </x:c>
      <x:c r="F345" s="18" t="n">
        <x:f>C345</x:f>
        <x:v>689</x:v>
      </x:c>
      <x:c r="G345" s="18" t="n">
        <x:f>K344</x:f>
        <x:v>2952.06</x:v>
      </x:c>
      <x:c r="H345" s="18" t="n">
        <x:f>MAX(F345,G345)</x:f>
        <x:v>2952.06</x:v>
      </x:c>
      <x:c r="I345" s="18" t="n">
        <x:f>MOD(H345-Settings!$B$32,Settings!$B$33)</x:f>
        <x:v>72.05999999999995</x:v>
      </x:c>
      <x:c r="J345" s="18" t="n">
        <x:f>IF(I345&lt;Settings!$B$30,IF(Settings!$B$30-I345&gt;=E345,H345,H345+(Settings!$B$30-I345)+Settings!$B$31),H345+(Settings!$B$33-I345))</x:f>
        <x:v>2952.06</x:v>
      </x:c>
      <x:c r="K345" s="18" t="n">
        <x:f>J345+E345</x:f>
        <x:v>2976.08</x:v>
      </x:c>
      <x:c r="L345" s="18" t="n">
        <x:f>K345</x:f>
        <x:v>2976.08</x:v>
      </x:c>
      <x:c r="M345" s="18" t="n">
        <x:f>P344</x:f>
        <x:v>2954.559246000768</x:v>
      </x:c>
      <x:c r="N345" s="18" t="n">
        <x:f>MAX(L345,M345)</x:f>
        <x:v>2976.08</x:v>
      </x:c>
      <x:c r="O345" s="18" t="n">
        <x:f>Arrivals!I345</x:f>
        <x:v>0.7224469723653402</x:v>
      </x:c>
      <x:c r="P345" s="18" t="n">
        <x:f>N345+O345</x:f>
        <x:v>2976.8024469723655</x:v>
      </x:c>
      <x:c r="Q345" s="18" t="n">
        <x:f>P345-C345</x:f>
        <x:v>2287.8024469723655</x:v>
      </x:c>
      <x:c r="R345" s="18" t="n">
        <x:f>H345-F345</x:f>
        <x:v>2263.06</x:v>
      </x:c>
      <x:c r="S345" s="18" t="n">
        <x:f>J345-H345</x:f>
        <x:v>0</x:v>
      </x:c>
      <x:c r="T345" s="18" t="n">
        <x:f>N345-L345</x:f>
        <x:v>0</x:v>
      </x:c>
      <x:c r="U345" s="18" t="n">
        <x:f>R345+S345+T345</x:f>
        <x:v>2263.06</x:v>
      </x:c>
      <x:c r="V345" s="18" t="str">
        <x:f>IF(MOD(C345-Settings!$B$32,Settings!$B$33)&lt;Settings!$B$30,"Up","Down")</x:f>
        <x:v>Down</x:v>
      </x:c>
      <x:c r="W345" s="18" t="n">
        <x:f>IF(OR(E345&gt;Settings!$B$30,Q345&gt;Settings!$B$37),0,1)</x:f>
        <x:v>0</x:v>
      </x:c>
      <x:c r="X345" s="18" t="n">
        <x:f>IF(AND(W345=1,Q345&lt;=Settings!$B$36),1,0)</x:f>
        <x:v>0</x:v>
      </x:c>
    </x:row>
    <x:row r="346">
      <x:c r="A346"/>
      <x:c r="B346"/>
      <x:c r="C346" s="18"/>
      <x:c r="D346" s="18"/>
      <x:c r="E346" s="18"/>
      <x:c r="F346" s="18"/>
      <x:c r="G346" s="18"/>
      <x:c r="H346" s="18"/>
      <x:c r="I346" s="18"/>
      <x:c r="J346" s="18"/>
      <x:c r="K346" s="18"/>
      <x:c r="L346" s="18"/>
      <x:c r="M346" s="18"/>
      <x:c r="N346" s="18"/>
      <x:c r="O346" s="18"/>
      <x:c r="P346" s="18"/>
      <x:c r="Q346" s="18"/>
      <x:c r="R346" s="18"/>
      <x:c r="S346" s="18"/>
      <x:c r="T346" s="18"/>
      <x:c r="U346" s="18"/>
      <x:c r="V346" s="18"/>
      <x:c r="W346" s="18"/>
      <x:c r="X346" s="18"/>
    </x:row>
    <x:row r="347">
      <x:c r="A347"/>
      <x:c r="B347"/>
      <x:c r="C347" s="18"/>
      <x:c r="D347" s="18"/>
      <x:c r="E347" s="18"/>
      <x:c r="F347" s="18"/>
      <x:c r="G347" s="18"/>
      <x:c r="H347" s="18"/>
      <x:c r="I347" s="18"/>
      <x:c r="J347" s="18"/>
      <x:c r="K347" s="18"/>
      <x:c r="L347" s="18"/>
      <x:c r="M347" s="18"/>
      <x:c r="N347" s="18"/>
      <x:c r="O347" s="18"/>
      <x:c r="P347" s="18"/>
      <x:c r="Q347" s="18"/>
      <x:c r="R347" s="18"/>
      <x:c r="S347" s="18"/>
      <x:c r="T347" s="18"/>
      <x:c r="U347" s="18"/>
      <x:c r="V347" s="18"/>
      <x:c r="W347" s="18"/>
      <x:c r="X347" s="18"/>
    </x:row>
    <x:row r="348">
      <x:c r="A348"/>
      <x:c r="B348"/>
      <x:c r="C348" s="18"/>
      <x:c r="D348" s="18"/>
      <x:c r="E348" s="18"/>
      <x:c r="F348" s="18"/>
      <x:c r="G348" s="18"/>
      <x:c r="H348" s="18"/>
      <x:c r="I348" s="18"/>
      <x:c r="J348" s="18"/>
      <x:c r="K348" s="18"/>
      <x:c r="L348" s="18"/>
      <x:c r="M348" s="18"/>
      <x:c r="N348" s="18"/>
      <x:c r="O348" s="18"/>
      <x:c r="P348" s="18"/>
      <x:c r="Q348" s="18"/>
      <x:c r="R348" s="18"/>
      <x:c r="S348" s="18"/>
      <x:c r="T348" s="18"/>
      <x:c r="U348" s="18"/>
      <x:c r="V348" s="18"/>
      <x:c r="W348" s="18"/>
      <x:c r="X348" s="18"/>
    </x:row>
    <x:row r="349">
      <x:c r="A349"/>
      <x:c r="B349"/>
      <x:c r="C349" s="18"/>
      <x:c r="D349" s="18"/>
      <x:c r="E349" s="18"/>
      <x:c r="F349" s="18"/>
      <x:c r="G349" s="18"/>
      <x:c r="H349" s="18"/>
      <x:c r="I349" s="18"/>
      <x:c r="J349" s="18"/>
      <x:c r="K349" s="18"/>
      <x:c r="L349" s="18"/>
      <x:c r="M349" s="18"/>
      <x:c r="N349" s="18"/>
      <x:c r="O349" s="18"/>
      <x:c r="P349" s="18"/>
      <x:c r="Q349" s="18"/>
      <x:c r="R349" s="18"/>
      <x:c r="S349" s="18"/>
      <x:c r="T349" s="18"/>
      <x:c r="U349" s="18"/>
      <x:c r="V349" s="18"/>
      <x:c r="W349" s="18"/>
      <x:c r="X349" s="18"/>
    </x:row>
    <x:row r="350">
      <x:c r="A350"/>
      <x:c r="B350"/>
      <x:c r="C350" s="18"/>
      <x:c r="D350" s="18"/>
      <x:c r="E350" s="18"/>
      <x:c r="F350" s="18"/>
      <x:c r="G350" s="18"/>
      <x:c r="H350" s="18"/>
      <x:c r="I350" s="18"/>
      <x:c r="J350" s="18"/>
      <x:c r="K350" s="18"/>
      <x:c r="L350" s="18"/>
      <x:c r="M350" s="18"/>
      <x:c r="N350" s="18"/>
      <x:c r="O350" s="18"/>
      <x:c r="P350" s="18"/>
      <x:c r="Q350" s="18"/>
      <x:c r="R350" s="18"/>
      <x:c r="S350" s="18"/>
      <x:c r="T350" s="18"/>
      <x:c r="U350" s="18"/>
      <x:c r="V350" s="18"/>
      <x:c r="W350" s="18"/>
      <x:c r="X350" s="18"/>
    </x:row>
    <x:row r="351">
      <x:c r="A351"/>
      <x:c r="B351"/>
      <x:c r="C351" s="18"/>
      <x:c r="D351" s="18"/>
      <x:c r="E351" s="18"/>
      <x:c r="F351" s="18"/>
      <x:c r="G351" s="18"/>
      <x:c r="H351" s="18"/>
      <x:c r="I351" s="18"/>
      <x:c r="J351" s="18"/>
      <x:c r="K351" s="18"/>
      <x:c r="L351" s="18"/>
      <x:c r="M351" s="18"/>
      <x:c r="N351" s="18"/>
      <x:c r="O351" s="18"/>
      <x:c r="P351" s="18"/>
      <x:c r="Q351" s="18"/>
      <x:c r="R351" s="18"/>
      <x:c r="S351" s="18"/>
      <x:c r="T351" s="18"/>
      <x:c r="U351" s="18"/>
      <x:c r="V351" s="18"/>
      <x:c r="W351" s="18"/>
      <x:c r="X351" s="18"/>
    </x:row>
    <x:row r="352">
      <x:c r="A352"/>
      <x:c r="B352"/>
      <x:c r="C352" s="18"/>
      <x:c r="D352" s="18"/>
      <x:c r="E352" s="18"/>
      <x:c r="F352" s="18"/>
      <x:c r="G352" s="18"/>
      <x:c r="H352" s="18"/>
      <x:c r="I352" s="18"/>
      <x:c r="J352" s="18"/>
      <x:c r="K352" s="18"/>
      <x:c r="L352" s="18"/>
      <x:c r="M352" s="18"/>
      <x:c r="N352" s="18"/>
      <x:c r="O352" s="18"/>
      <x:c r="P352" s="18"/>
      <x:c r="Q352" s="18"/>
      <x:c r="R352" s="18"/>
      <x:c r="S352" s="18"/>
      <x:c r="T352" s="18"/>
      <x:c r="U352" s="18"/>
      <x:c r="V352" s="18"/>
      <x:c r="W352" s="18"/>
      <x:c r="X352" s="18"/>
    </x:row>
    <x:row r="353">
      <x:c r="A353"/>
      <x:c r="B353"/>
      <x:c r="C353" s="18"/>
      <x:c r="D353" s="18"/>
      <x:c r="E353" s="18"/>
      <x:c r="F353" s="18"/>
      <x:c r="G353" s="18"/>
      <x:c r="H353" s="18"/>
      <x:c r="I353" s="18"/>
      <x:c r="J353" s="18"/>
      <x:c r="K353" s="18"/>
      <x:c r="L353" s="18"/>
      <x:c r="M353" s="18"/>
      <x:c r="N353" s="18"/>
      <x:c r="O353" s="18"/>
      <x:c r="P353" s="18"/>
      <x:c r="Q353" s="18"/>
      <x:c r="R353" s="18"/>
      <x:c r="S353" s="18"/>
      <x:c r="T353" s="18"/>
      <x:c r="U353" s="18"/>
      <x:c r="V353" s="18"/>
      <x:c r="W353" s="18"/>
      <x:c r="X353" s="18"/>
    </x:row>
    <x:row r="354">
      <x:c r="A354"/>
      <x:c r="B354"/>
      <x:c r="C354" s="18"/>
      <x:c r="D354" s="18"/>
      <x:c r="E354" s="18"/>
      <x:c r="F354" s="18"/>
      <x:c r="G354" s="18"/>
      <x:c r="H354" s="18"/>
      <x:c r="I354" s="18"/>
      <x:c r="J354" s="18"/>
      <x:c r="K354" s="18"/>
      <x:c r="L354" s="18"/>
      <x:c r="M354" s="18"/>
      <x:c r="N354" s="18"/>
      <x:c r="O354" s="18"/>
      <x:c r="P354" s="18"/>
      <x:c r="Q354" s="18"/>
      <x:c r="R354" s="18"/>
      <x:c r="S354" s="18"/>
      <x:c r="T354" s="18"/>
      <x:c r="U354" s="18"/>
      <x:c r="V354" s="18"/>
      <x:c r="W354" s="18"/>
      <x:c r="X354" s="18"/>
    </x:row>
    <x:row r="355">
      <x:c r="A355"/>
      <x:c r="B355"/>
      <x:c r="C355" s="18"/>
      <x:c r="D355" s="18"/>
      <x:c r="E355" s="18"/>
      <x:c r="F355" s="18"/>
      <x:c r="G355" s="18"/>
      <x:c r="H355" s="18"/>
      <x:c r="I355" s="18"/>
      <x:c r="J355" s="18"/>
      <x:c r="K355" s="18"/>
      <x:c r="L355" s="18"/>
      <x:c r="M355" s="18"/>
      <x:c r="N355" s="18"/>
      <x:c r="O355" s="18"/>
      <x:c r="P355" s="18"/>
      <x:c r="Q355" s="18"/>
      <x:c r="R355" s="18"/>
      <x:c r="S355" s="18"/>
      <x:c r="T355" s="18"/>
      <x:c r="U355" s="18"/>
      <x:c r="V355" s="18"/>
      <x:c r="W355" s="18"/>
      <x:c r="X355" s="18"/>
    </x:row>
    <x:row r="356">
      <x:c r="A356"/>
      <x:c r="B356"/>
      <x:c r="C356" s="18"/>
      <x:c r="D356" s="18"/>
      <x:c r="E356" s="18"/>
      <x:c r="F356" s="18"/>
      <x:c r="G356" s="18"/>
      <x:c r="H356" s="18"/>
      <x:c r="I356" s="18"/>
      <x:c r="J356" s="18"/>
      <x:c r="K356" s="18"/>
      <x:c r="L356" s="18"/>
      <x:c r="M356" s="18"/>
      <x:c r="N356" s="18"/>
      <x:c r="O356" s="18"/>
      <x:c r="P356" s="18"/>
      <x:c r="Q356" s="18"/>
      <x:c r="R356" s="18"/>
      <x:c r="S356" s="18"/>
      <x:c r="T356" s="18"/>
      <x:c r="U356" s="18"/>
      <x:c r="V356" s="18"/>
      <x:c r="W356" s="18"/>
      <x:c r="X356" s="18"/>
    </x:row>
    <x:row r="357">
      <x:c r="A357"/>
      <x:c r="B357"/>
      <x:c r="C357" s="18"/>
      <x:c r="D357" s="18"/>
      <x:c r="E357" s="18"/>
      <x:c r="F357" s="18"/>
      <x:c r="G357" s="18"/>
      <x:c r="H357" s="18"/>
      <x:c r="I357" s="18"/>
      <x:c r="J357" s="18"/>
      <x:c r="K357" s="18"/>
      <x:c r="L357" s="18"/>
      <x:c r="M357" s="18"/>
      <x:c r="N357" s="18"/>
      <x:c r="O357" s="18"/>
      <x:c r="P357" s="18"/>
      <x:c r="Q357" s="18"/>
      <x:c r="R357" s="18"/>
      <x:c r="S357" s="18"/>
      <x:c r="T357" s="18"/>
      <x:c r="U357" s="18"/>
      <x:c r="V357" s="18"/>
      <x:c r="W357" s="18"/>
      <x:c r="X357" s="18"/>
    </x:row>
    <x:row r="358">
      <x:c r="A358"/>
      <x:c r="B358"/>
      <x:c r="C358" s="18"/>
      <x:c r="D358" s="18"/>
      <x:c r="E358" s="18"/>
      <x:c r="F358" s="18"/>
      <x:c r="G358" s="18"/>
      <x:c r="H358" s="18"/>
      <x:c r="I358" s="18"/>
      <x:c r="J358" s="18"/>
      <x:c r="K358" s="18"/>
      <x:c r="L358" s="18"/>
      <x:c r="M358" s="18"/>
      <x:c r="N358" s="18"/>
      <x:c r="O358" s="18"/>
      <x:c r="P358" s="18"/>
      <x:c r="Q358" s="18"/>
      <x:c r="R358" s="18"/>
      <x:c r="S358" s="18"/>
      <x:c r="T358" s="18"/>
      <x:c r="U358" s="18"/>
      <x:c r="V358" s="18"/>
      <x:c r="W358" s="18"/>
      <x:c r="X358" s="18"/>
    </x:row>
    <x:row r="359">
      <x:c r="A359"/>
      <x:c r="B359"/>
      <x:c r="C359" s="18"/>
      <x:c r="D359" s="18"/>
      <x:c r="E359" s="18"/>
      <x:c r="F359" s="18"/>
      <x:c r="G359" s="18"/>
      <x:c r="H359" s="18"/>
      <x:c r="I359" s="18"/>
      <x:c r="J359" s="18"/>
      <x:c r="K359" s="18"/>
      <x:c r="L359" s="18"/>
      <x:c r="M359" s="18"/>
      <x:c r="N359" s="18"/>
      <x:c r="O359" s="18"/>
      <x:c r="P359" s="18"/>
      <x:c r="Q359" s="18"/>
      <x:c r="R359" s="18"/>
      <x:c r="S359" s="18"/>
      <x:c r="T359" s="18"/>
      <x:c r="U359" s="18"/>
      <x:c r="V359" s="18"/>
      <x:c r="W359" s="18"/>
      <x:c r="X359" s="18"/>
    </x:row>
    <x:row r="360">
      <x:c r="A360"/>
      <x:c r="B360"/>
      <x:c r="C360" s="18"/>
      <x:c r="D360" s="18"/>
      <x:c r="E360" s="18"/>
      <x:c r="F360" s="18"/>
      <x:c r="G360" s="18"/>
      <x:c r="H360" s="18"/>
      <x:c r="I360" s="18"/>
      <x:c r="J360" s="18"/>
      <x:c r="K360" s="18"/>
      <x:c r="L360" s="18"/>
      <x:c r="M360" s="18"/>
      <x:c r="N360" s="18"/>
      <x:c r="O360" s="18"/>
      <x:c r="P360" s="18"/>
      <x:c r="Q360" s="18"/>
      <x:c r="R360" s="18"/>
      <x:c r="S360" s="18"/>
      <x:c r="T360" s="18"/>
      <x:c r="U360" s="18"/>
      <x:c r="V360" s="18"/>
      <x:c r="W360" s="18"/>
      <x:c r="X360" s="18"/>
    </x:row>
    <x:row r="361">
      <x:c r="A361"/>
      <x:c r="B361"/>
      <x:c r="C361" s="18"/>
      <x:c r="D361" s="18"/>
      <x:c r="E361" s="18"/>
      <x:c r="F361" s="18"/>
      <x:c r="G361" s="18"/>
      <x:c r="H361" s="18"/>
      <x:c r="I361" s="18"/>
      <x:c r="J361" s="18"/>
      <x:c r="K361" s="18"/>
      <x:c r="L361" s="18"/>
      <x:c r="M361" s="18"/>
      <x:c r="N361" s="18"/>
      <x:c r="O361" s="18"/>
      <x:c r="P361" s="18"/>
      <x:c r="Q361" s="18"/>
      <x:c r="R361" s="18"/>
      <x:c r="S361" s="18"/>
      <x:c r="T361" s="18"/>
      <x:c r="U361" s="18"/>
      <x:c r="V361" s="18"/>
      <x:c r="W361" s="18"/>
      <x:c r="X361" s="18"/>
    </x:row>
    <x:row r="362">
      <x:c r="A362"/>
      <x:c r="B362"/>
      <x:c r="C362" s="18"/>
      <x:c r="D362" s="18"/>
      <x:c r="E362" s="18"/>
      <x:c r="F362" s="18"/>
      <x:c r="G362" s="18"/>
      <x:c r="H362" s="18"/>
      <x:c r="I362" s="18"/>
      <x:c r="J362" s="18"/>
      <x:c r="K362" s="18"/>
      <x:c r="L362" s="18"/>
      <x:c r="M362" s="18"/>
      <x:c r="N362" s="18"/>
      <x:c r="O362" s="18"/>
      <x:c r="P362" s="18"/>
      <x:c r="Q362" s="18"/>
      <x:c r="R362" s="18"/>
      <x:c r="S362" s="18"/>
      <x:c r="T362" s="18"/>
      <x:c r="U362" s="18"/>
      <x:c r="V362" s="18"/>
      <x:c r="W362" s="18"/>
      <x:c r="X362" s="18"/>
    </x:row>
    <x:row r="363">
      <x:c r="A363"/>
      <x:c r="B363"/>
      <x:c r="C363" s="18"/>
      <x:c r="D363" s="18"/>
      <x:c r="E363" s="18"/>
      <x:c r="F363" s="18"/>
      <x:c r="G363" s="18"/>
      <x:c r="H363" s="18"/>
      <x:c r="I363" s="18"/>
      <x:c r="J363" s="18"/>
      <x:c r="K363" s="18"/>
      <x:c r="L363" s="18"/>
      <x:c r="M363" s="18"/>
      <x:c r="N363" s="18"/>
      <x:c r="O363" s="18"/>
      <x:c r="P363" s="18"/>
      <x:c r="Q363" s="18"/>
      <x:c r="R363" s="18"/>
      <x:c r="S363" s="18"/>
      <x:c r="T363" s="18"/>
      <x:c r="U363" s="18"/>
      <x:c r="V363" s="18"/>
      <x:c r="W363" s="18"/>
      <x:c r="X363" s="18"/>
    </x:row>
    <x:row r="364">
      <x:c r="A364"/>
      <x:c r="B364"/>
      <x:c r="C364" s="18"/>
      <x:c r="D364" s="18"/>
      <x:c r="E364" s="18"/>
      <x:c r="F364" s="18"/>
      <x:c r="G364" s="18"/>
      <x:c r="H364" s="18"/>
      <x:c r="I364" s="18"/>
      <x:c r="J364" s="18"/>
      <x:c r="K364" s="18"/>
      <x:c r="L364" s="18"/>
      <x:c r="M364" s="18"/>
      <x:c r="N364" s="18"/>
      <x:c r="O364" s="18"/>
      <x:c r="P364" s="18"/>
      <x:c r="Q364" s="18"/>
      <x:c r="R364" s="18"/>
      <x:c r="S364" s="18"/>
      <x:c r="T364" s="18"/>
      <x:c r="U364" s="18"/>
      <x:c r="V364" s="18"/>
      <x:c r="W364" s="18"/>
      <x:c r="X364" s="18"/>
    </x:row>
    <x:row r="365">
      <x:c r="A365"/>
      <x:c r="B365"/>
      <x:c r="C365" s="18"/>
      <x:c r="D365" s="18"/>
      <x:c r="E365" s="18"/>
      <x:c r="F365" s="18"/>
      <x:c r="G365" s="18"/>
      <x:c r="H365" s="18"/>
      <x:c r="I365" s="18"/>
      <x:c r="J365" s="18"/>
      <x:c r="K365" s="18"/>
      <x:c r="L365" s="18"/>
      <x:c r="M365" s="18"/>
      <x:c r="N365" s="18"/>
      <x:c r="O365" s="18"/>
      <x:c r="P365" s="18"/>
      <x:c r="Q365" s="18"/>
      <x:c r="R365" s="18"/>
      <x:c r="S365" s="18"/>
      <x:c r="T365" s="18"/>
      <x:c r="U365" s="18"/>
      <x:c r="V365" s="18"/>
      <x:c r="W365" s="18"/>
      <x:c r="X365" s="18"/>
    </x:row>
    <x:row r="366">
      <x:c r="A366" t="n">
        <x:f>Arrivals!A366</x:f>
        <x:v>4</x:v>
      </x:c>
      <x:c r="B366" t="n">
        <x:f>Arrivals!B366</x:f>
        <x:v>1</x:v>
      </x:c>
      <x:c r="C366" s="18" t="n">
        <x:f>Arrivals!F366</x:f>
        <x:v>2</x:v>
      </x:c>
      <x:c r="D366" s="18" t="n">
        <x:f>Arrivals!K366</x:f>
        <x:v>300</x:v>
      </x:c>
      <x:c r="E366" s="18" t="n">
        <x:f>D366*8/ACE_Input!S6+ACE_Input!T6</x:f>
        <x:v>24.02</x:v>
      </x:c>
      <x:c r="F366" s="18" t="n">
        <x:f>C366</x:f>
        <x:v>2</x:v>
      </x:c>
      <x:c r="G366" s="18" t="n">
        <x:f>0</x:f>
        <x:v>0</x:v>
      </x:c>
      <x:c r="H366" s="18" t="n">
        <x:f>MAX(F366,G366)</x:f>
        <x:v>2</x:v>
      </x:c>
      <x:c r="I366" s="18" t="n">
        <x:f>MOD(H366-Settings!$B$32,Settings!$B$33)</x:f>
        <x:v>2</x:v>
      </x:c>
      <x:c r="J366" s="18" t="n">
        <x:f>IF(I366&lt;Settings!$B$30,IF(Settings!$B$30-I366&gt;=E366,H366,H366+(Settings!$B$30-I366)+Settings!$B$31),H366+(Settings!$B$33-I366))</x:f>
        <x:v>2</x:v>
      </x:c>
      <x:c r="K366" s="18" t="n">
        <x:f>J366+E366</x:f>
        <x:v>26.02</x:v>
      </x:c>
      <x:c r="L366" s="18" t="n">
        <x:f>K366</x:f>
        <x:v>26.02</x:v>
      </x:c>
      <x:c r="M366" s="18" t="n">
        <x:f>0</x:f>
        <x:v>0</x:v>
      </x:c>
      <x:c r="N366" s="18" t="n">
        <x:f>MAX(L366,M366)</x:f>
        <x:v>26.02</x:v>
      </x:c>
      <x:c r="O366" s="18" t="n">
        <x:f>Arrivals!I366</x:f>
        <x:v>3.1371773532165412</x:v>
      </x:c>
      <x:c r="P366" s="18" t="n">
        <x:f>N366+O366</x:f>
        <x:v>29.15717735321654</x:v>
      </x:c>
      <x:c r="Q366" s="18" t="n">
        <x:f>P366-C366</x:f>
        <x:v>27.15717735321654</x:v>
      </x:c>
      <x:c r="R366" s="18" t="n">
        <x:f>H366-F366</x:f>
        <x:v>0</x:v>
      </x:c>
      <x:c r="S366" s="18" t="n">
        <x:f>J366-H366</x:f>
        <x:v>0</x:v>
      </x:c>
      <x:c r="T366" s="18" t="n">
        <x:f>N366-L366</x:f>
        <x:v>0</x:v>
      </x:c>
      <x:c r="U366" s="18" t="n">
        <x:f>R366+S366+T366</x:f>
        <x:v>0</x:v>
      </x:c>
      <x:c r="V366" s="18" t="str">
        <x:f>IF(MOD(C366-Settings!$B$32,Settings!$B$33)&lt;Settings!$B$30,"Up","Down")</x:f>
        <x:v>Up</x:v>
      </x:c>
      <x:c r="W366" s="18" t="n">
        <x:f>IF(OR(E366&gt;Settings!$B$30,Q366&gt;Settings!$B$37),0,1)</x:f>
        <x:v>1</x:v>
      </x:c>
      <x:c r="X366" s="18" t="n">
        <x:f>IF(AND(W366=1,Q366&lt;=Settings!$B$36),1,0)</x:f>
        <x:v>1</x:v>
      </x:c>
    </x:row>
    <x:row r="367">
      <x:c r="A367" t="n">
        <x:f>Arrivals!A367</x:f>
        <x:v>4</x:v>
      </x:c>
      <x:c r="B367" t="n">
        <x:f>Arrivals!B367</x:f>
        <x:v>2</x:v>
      </x:c>
      <x:c r="C367" s="18" t="n">
        <x:f>Arrivals!F367</x:f>
        <x:v>7</x:v>
      </x:c>
      <x:c r="D367" s="18" t="n">
        <x:f>Arrivals!K367</x:f>
        <x:v>300</x:v>
      </x:c>
      <x:c r="E367" s="18" t="n">
        <x:f>D367*8/ACE_Input!S7+ACE_Input!T7</x:f>
        <x:v>24.02</x:v>
      </x:c>
      <x:c r="F367" s="18" t="n">
        <x:f>C367</x:f>
        <x:v>7</x:v>
      </x:c>
      <x:c r="G367" s="18" t="n">
        <x:f>K366</x:f>
        <x:v>26.02</x:v>
      </x:c>
      <x:c r="H367" s="18" t="n">
        <x:f>MAX(F367,G367)</x:f>
        <x:v>26.02</x:v>
      </x:c>
      <x:c r="I367" s="18" t="n">
        <x:f>MOD(H367-Settings!$B$32,Settings!$B$33)</x:f>
        <x:v>26.02</x:v>
      </x:c>
      <x:c r="J367" s="18" t="n">
        <x:f>IF(I367&lt;Settings!$B$30,IF(Settings!$B$30-I367&gt;=E367,H367,H367+(Settings!$B$30-I367)+Settings!$B$31),H367+(Settings!$B$33-I367))</x:f>
        <x:v>26.02</x:v>
      </x:c>
      <x:c r="K367" s="18" t="n">
        <x:f>J367+E367</x:f>
        <x:v>50.04</x:v>
      </x:c>
      <x:c r="L367" s="18" t="n">
        <x:f>K367</x:f>
        <x:v>50.04</x:v>
      </x:c>
      <x:c r="M367" s="18" t="n">
        <x:f>P366</x:f>
        <x:v>29.15717735321654</x:v>
      </x:c>
      <x:c r="N367" s="18" t="n">
        <x:f>MAX(L367,M367)</x:f>
        <x:v>50.04</x:v>
      </x:c>
      <x:c r="O367" s="18" t="n">
        <x:f>Arrivals!I367</x:f>
        <x:v>3.514609140932014</x:v>
      </x:c>
      <x:c r="P367" s="18" t="n">
        <x:f>N367+O367</x:f>
        <x:v>53.554609140932016</x:v>
      </x:c>
      <x:c r="Q367" s="18" t="n">
        <x:f>P367-C367</x:f>
        <x:v>46.554609140932016</x:v>
      </x:c>
      <x:c r="R367" s="18" t="n">
        <x:f>H367-F367</x:f>
        <x:v>19.02</x:v>
      </x:c>
      <x:c r="S367" s="18" t="n">
        <x:f>J367-H367</x:f>
        <x:v>0</x:v>
      </x:c>
      <x:c r="T367" s="18" t="n">
        <x:f>N367-L367</x:f>
        <x:v>0</x:v>
      </x:c>
      <x:c r="U367" s="18" t="n">
        <x:f>R367+S367+T367</x:f>
        <x:v>19.02</x:v>
      </x:c>
      <x:c r="V367" s="18" t="str">
        <x:f>IF(MOD(C367-Settings!$B$32,Settings!$B$33)&lt;Settings!$B$30,"Up","Down")</x:f>
        <x:v>Up</x:v>
      </x:c>
      <x:c r="W367" s="18" t="n">
        <x:f>IF(OR(E367&gt;Settings!$B$30,Q367&gt;Settings!$B$37),0,1)</x:f>
        <x:v>1</x:v>
      </x:c>
      <x:c r="X367" s="18" t="n">
        <x:f>IF(AND(W367=1,Q367&lt;=Settings!$B$36),1,0)</x:f>
        <x:v>1</x:v>
      </x:c>
    </x:row>
    <x:row r="368">
      <x:c r="A368" t="n">
        <x:f>Arrivals!A368</x:f>
        <x:v>4</x:v>
      </x:c>
      <x:c r="B368" t="n">
        <x:f>Arrivals!B368</x:f>
        <x:v>3</x:v>
      </x:c>
      <x:c r="C368" s="18" t="n">
        <x:f>Arrivals!F368</x:f>
        <x:v>32</x:v>
      </x:c>
      <x:c r="D368" s="18" t="n">
        <x:f>Arrivals!K368</x:f>
        <x:v>300</x:v>
      </x:c>
      <x:c r="E368" s="18" t="n">
        <x:f>D368*8/ACE_Input!S8+ACE_Input!T8</x:f>
        <x:v>24.02</x:v>
      </x:c>
      <x:c r="F368" s="18" t="n">
        <x:f>C368</x:f>
        <x:v>32</x:v>
      </x:c>
      <x:c r="G368" s="18" t="n">
        <x:f>K367</x:f>
        <x:v>50.04</x:v>
      </x:c>
      <x:c r="H368" s="18" t="n">
        <x:f>MAX(F368,G368)</x:f>
        <x:v>50.04</x:v>
      </x:c>
      <x:c r="I368" s="18" t="n">
        <x:f>MOD(H368-Settings!$B$32,Settings!$B$33)</x:f>
        <x:v>50.04</x:v>
      </x:c>
      <x:c r="J368" s="18" t="n">
        <x:f>IF(I368&lt;Settings!$B$30,IF(Settings!$B$30-I368&gt;=E368,H368,H368+(Settings!$B$30-I368)+Settings!$B$31),H368+(Settings!$B$33-I368))</x:f>
        <x:v>50.04</x:v>
      </x:c>
      <x:c r="K368" s="18" t="n">
        <x:f>J368+E368</x:f>
        <x:v>74.06</x:v>
      </x:c>
      <x:c r="L368" s="18" t="n">
        <x:f>K368</x:f>
        <x:v>74.06</x:v>
      </x:c>
      <x:c r="M368" s="18" t="n">
        <x:f>P367</x:f>
        <x:v>53.554609140932016</x:v>
      </x:c>
      <x:c r="N368" s="18" t="n">
        <x:f>MAX(L368,M368)</x:f>
        <x:v>74.06</x:v>
      </x:c>
      <x:c r="O368" s="18" t="n">
        <x:f>Arrivals!I368</x:f>
        <x:v>1.6742273084447254</x:v>
      </x:c>
      <x:c r="P368" s="18" t="n">
        <x:f>N368+O368</x:f>
        <x:v>75.73422730844473</x:v>
      </x:c>
      <x:c r="Q368" s="18" t="n">
        <x:f>P368-C368</x:f>
        <x:v>43.73422730844473</x:v>
      </x:c>
      <x:c r="R368" s="18" t="n">
        <x:f>H368-F368</x:f>
        <x:v>18.04</x:v>
      </x:c>
      <x:c r="S368" s="18" t="n">
        <x:f>J368-H368</x:f>
        <x:v>0</x:v>
      </x:c>
      <x:c r="T368" s="18" t="n">
        <x:f>N368-L368</x:f>
        <x:v>0</x:v>
      </x:c>
      <x:c r="U368" s="18" t="n">
        <x:f>R368+S368+T368</x:f>
        <x:v>18.04</x:v>
      </x:c>
      <x:c r="V368" s="18" t="str">
        <x:f>IF(MOD(C368-Settings!$B$32,Settings!$B$33)&lt;Settings!$B$30,"Up","Down")</x:f>
        <x:v>Up</x:v>
      </x:c>
      <x:c r="W368" s="18" t="n">
        <x:f>IF(OR(E368&gt;Settings!$B$30,Q368&gt;Settings!$B$37),0,1)</x:f>
        <x:v>1</x:v>
      </x:c>
      <x:c r="X368" s="18" t="n">
        <x:f>IF(AND(W368=1,Q368&lt;=Settings!$B$36),1,0)</x:f>
        <x:v>1</x:v>
      </x:c>
    </x:row>
    <x:row r="369">
      <x:c r="A369" t="n">
        <x:f>Arrivals!A369</x:f>
        <x:v>4</x:v>
      </x:c>
      <x:c r="B369" t="n">
        <x:f>Arrivals!B369</x:f>
        <x:v>4</x:v>
      </x:c>
      <x:c r="C369" s="18" t="n">
        <x:f>Arrivals!F369</x:f>
        <x:v>37</x:v>
      </x:c>
      <x:c r="D369" s="18" t="n">
        <x:f>Arrivals!K369</x:f>
        <x:v>300</x:v>
      </x:c>
      <x:c r="E369" s="18" t="n">
        <x:f>D369*8/ACE_Input!S9+ACE_Input!T9</x:f>
        <x:v>24.02</x:v>
      </x:c>
      <x:c r="F369" s="18" t="n">
        <x:f>C369</x:f>
        <x:v>37</x:v>
      </x:c>
      <x:c r="G369" s="18" t="n">
        <x:f>K368</x:f>
        <x:v>74.06</x:v>
      </x:c>
      <x:c r="H369" s="18" t="n">
        <x:f>MAX(F369,G369)</x:f>
        <x:v>74.06</x:v>
      </x:c>
      <x:c r="I369" s="18" t="n">
        <x:f>MOD(H369-Settings!$B$32,Settings!$B$33)</x:f>
        <x:v>74.06</x:v>
      </x:c>
      <x:c r="J369" s="18" t="n">
        <x:f>IF(I369&lt;Settings!$B$30,IF(Settings!$B$30-I369&gt;=E369,H369,H369+(Settings!$B$30-I369)+Settings!$B$31),H369+(Settings!$B$33-I369))</x:f>
        <x:v>74.06</x:v>
      </x:c>
      <x:c r="K369" s="18" t="n">
        <x:f>J369+E369</x:f>
        <x:v>98.08</x:v>
      </x:c>
      <x:c r="L369" s="18" t="n">
        <x:f>K369</x:f>
        <x:v>98.08</x:v>
      </x:c>
      <x:c r="M369" s="18" t="n">
        <x:f>P368</x:f>
        <x:v>75.73422730844473</x:v>
      </x:c>
      <x:c r="N369" s="18" t="n">
        <x:f>MAX(L369,M369)</x:f>
        <x:v>98.08</x:v>
      </x:c>
      <x:c r="O369" s="18" t="n">
        <x:f>Arrivals!I369</x:f>
        <x:v>0.2716427969041983</x:v>
      </x:c>
      <x:c r="P369" s="18" t="n">
        <x:f>N369+O369</x:f>
        <x:v>98.3516427969042</x:v>
      </x:c>
      <x:c r="Q369" s="18" t="n">
        <x:f>P369-C369</x:f>
        <x:v>61.3516427969042</x:v>
      </x:c>
      <x:c r="R369" s="18" t="n">
        <x:f>H369-F369</x:f>
        <x:v>37.06</x:v>
      </x:c>
      <x:c r="S369" s="18" t="n">
        <x:f>J369-H369</x:f>
        <x:v>0</x:v>
      </x:c>
      <x:c r="T369" s="18" t="n">
        <x:f>N369-L369</x:f>
        <x:v>0</x:v>
      </x:c>
      <x:c r="U369" s="18" t="n">
        <x:f>R369+S369+T369</x:f>
        <x:v>37.06</x:v>
      </x:c>
      <x:c r="V369" s="18" t="str">
        <x:f>IF(MOD(C369-Settings!$B$32,Settings!$B$33)&lt;Settings!$B$30,"Up","Down")</x:f>
        <x:v>Up</x:v>
      </x:c>
      <x:c r="W369" s="18" t="n">
        <x:f>IF(OR(E369&gt;Settings!$B$30,Q369&gt;Settings!$B$37),0,1)</x:f>
        <x:v>1</x:v>
      </x:c>
      <x:c r="X369" s="18" t="n">
        <x:f>IF(AND(W369=1,Q369&lt;=Settings!$B$36),1,0)</x:f>
        <x:v>1</x:v>
      </x:c>
    </x:row>
    <x:row r="370">
      <x:c r="A370" t="n">
        <x:f>Arrivals!A370</x:f>
        <x:v>4</x:v>
      </x:c>
      <x:c r="B370" t="n">
        <x:f>Arrivals!B370</x:f>
        <x:v>5</x:v>
      </x:c>
      <x:c r="C370" s="18" t="n">
        <x:f>Arrivals!F370</x:f>
        <x:v>42</x:v>
      </x:c>
      <x:c r="D370" s="18" t="n">
        <x:f>Arrivals!K370</x:f>
        <x:v>300</x:v>
      </x:c>
      <x:c r="E370" s="18" t="n">
        <x:f>D370*8/ACE_Input!S10+ACE_Input!T10</x:f>
        <x:v>24.02</x:v>
      </x:c>
      <x:c r="F370" s="18" t="n">
        <x:f>C370</x:f>
        <x:v>42</x:v>
      </x:c>
      <x:c r="G370" s="18" t="n">
        <x:f>K369</x:f>
        <x:v>98.08</x:v>
      </x:c>
      <x:c r="H370" s="18" t="n">
        <x:f>MAX(F370,G370)</x:f>
        <x:v>98.08</x:v>
      </x:c>
      <x:c r="I370" s="18" t="n">
        <x:f>MOD(H370-Settings!$B$32,Settings!$B$33)</x:f>
        <x:v>98.08</x:v>
      </x:c>
      <x:c r="J370" s="18" t="n">
        <x:f>IF(I370&lt;Settings!$B$30,IF(Settings!$B$30-I370&gt;=E370,H370,H370+(Settings!$B$30-I370)+Settings!$B$31),H370+(Settings!$B$33-I370))</x:f>
        <x:v>98.08</x:v>
      </x:c>
      <x:c r="K370" s="18" t="n">
        <x:f>J370+E370</x:f>
        <x:v>122.1</x:v>
      </x:c>
      <x:c r="L370" s="18" t="n">
        <x:f>K370</x:f>
        <x:v>122.1</x:v>
      </x:c>
      <x:c r="M370" s="18" t="n">
        <x:f>P369</x:f>
        <x:v>98.3516427969042</x:v>
      </x:c>
      <x:c r="N370" s="18" t="n">
        <x:f>MAX(L370,M370)</x:f>
        <x:v>122.1</x:v>
      </x:c>
      <x:c r="O370" s="18" t="n">
        <x:f>Arrivals!I370</x:f>
        <x:v>2.6307100125422127</x:v>
      </x:c>
      <x:c r="P370" s="18" t="n">
        <x:f>N370+O370</x:f>
        <x:v>124.7307100125422</x:v>
      </x:c>
      <x:c r="Q370" s="18" t="n">
        <x:f>P370-C370</x:f>
        <x:v>82.7307100125422</x:v>
      </x:c>
      <x:c r="R370" s="18" t="n">
        <x:f>H370-F370</x:f>
        <x:v>56.08</x:v>
      </x:c>
      <x:c r="S370" s="18" t="n">
        <x:f>J370-H370</x:f>
        <x:v>0</x:v>
      </x:c>
      <x:c r="T370" s="18" t="n">
        <x:f>N370-L370</x:f>
        <x:v>0</x:v>
      </x:c>
      <x:c r="U370" s="18" t="n">
        <x:f>R370+S370+T370</x:f>
        <x:v>56.08</x:v>
      </x:c>
      <x:c r="V370" s="18" t="str">
        <x:f>IF(MOD(C370-Settings!$B$32,Settings!$B$33)&lt;Settings!$B$30,"Up","Down")</x:f>
        <x:v>Up</x:v>
      </x:c>
      <x:c r="W370" s="18" t="n">
        <x:f>IF(OR(E370&gt;Settings!$B$30,Q370&gt;Settings!$B$37),0,1)</x:f>
        <x:v>1</x:v>
      </x:c>
      <x:c r="X370" s="18" t="n">
        <x:f>IF(AND(W370=1,Q370&lt;=Settings!$B$36),1,0)</x:f>
        <x:v>1</x:v>
      </x:c>
    </x:row>
    <x:row r="371">
      <x:c r="A371" t="n">
        <x:f>Arrivals!A371</x:f>
        <x:v>4</x:v>
      </x:c>
      <x:c r="B371" t="n">
        <x:f>Arrivals!B371</x:f>
        <x:v>6</x:v>
      </x:c>
      <x:c r="C371" s="18" t="n">
        <x:f>Arrivals!F371</x:f>
        <x:v>47</x:v>
      </x:c>
      <x:c r="D371" s="18" t="n">
        <x:f>Arrivals!K371</x:f>
        <x:v>300</x:v>
      </x:c>
      <x:c r="E371" s="18" t="n">
        <x:f>D371*8/ACE_Input!S11+ACE_Input!T11</x:f>
        <x:v>24.02</x:v>
      </x:c>
      <x:c r="F371" s="18" t="n">
        <x:f>C371</x:f>
        <x:v>47</x:v>
      </x:c>
      <x:c r="G371" s="18" t="n">
        <x:f>K370</x:f>
        <x:v>122.1</x:v>
      </x:c>
      <x:c r="H371" s="18" t="n">
        <x:f>MAX(F371,G371)</x:f>
        <x:v>122.1</x:v>
      </x:c>
      <x:c r="I371" s="18" t="n">
        <x:f>MOD(H371-Settings!$B$32,Settings!$B$33)</x:f>
        <x:v>122.1</x:v>
      </x:c>
      <x:c r="J371" s="18" t="n">
        <x:f>IF(I371&lt;Settings!$B$30,IF(Settings!$B$30-I371&gt;=E371,H371,H371+(Settings!$B$30-I371)+Settings!$B$31),H371+(Settings!$B$33-I371))</x:f>
        <x:v>122.1</x:v>
      </x:c>
      <x:c r="K371" s="18" t="n">
        <x:f>J371+E371</x:f>
        <x:v>146.12</x:v>
      </x:c>
      <x:c r="L371" s="18" t="n">
        <x:f>K371</x:f>
        <x:v>146.12</x:v>
      </x:c>
      <x:c r="M371" s="18" t="n">
        <x:f>P370</x:f>
        <x:v>124.7307100125422</x:v>
      </x:c>
      <x:c r="N371" s="18" t="n">
        <x:f>MAX(L371,M371)</x:f>
        <x:v>146.12</x:v>
      </x:c>
      <x:c r="O371" s="18" t="n">
        <x:f>Arrivals!I371</x:f>
        <x:v>0.33915717723947814</x:v>
      </x:c>
      <x:c r="P371" s="18" t="n">
        <x:f>N371+O371</x:f>
        <x:v>146.4591571772395</x:v>
      </x:c>
      <x:c r="Q371" s="18" t="n">
        <x:f>P371-C371</x:f>
        <x:v>99.45915717723949</x:v>
      </x:c>
      <x:c r="R371" s="18" t="n">
        <x:f>H371-F371</x:f>
        <x:v>75.1</x:v>
      </x:c>
      <x:c r="S371" s="18" t="n">
        <x:f>J371-H371</x:f>
        <x:v>0</x:v>
      </x:c>
      <x:c r="T371" s="18" t="n">
        <x:f>N371-L371</x:f>
        <x:v>0</x:v>
      </x:c>
      <x:c r="U371" s="18" t="n">
        <x:f>R371+S371+T371</x:f>
        <x:v>75.1</x:v>
      </x:c>
      <x:c r="V371" s="18" t="str">
        <x:f>IF(MOD(C371-Settings!$B$32,Settings!$B$33)&lt;Settings!$B$30,"Up","Down")</x:f>
        <x:v>Up</x:v>
      </x:c>
      <x:c r="W371" s="18" t="n">
        <x:f>IF(OR(E371&gt;Settings!$B$30,Q371&gt;Settings!$B$37),0,1)</x:f>
        <x:v>1</x:v>
      </x:c>
      <x:c r="X371" s="18" t="n">
        <x:f>IF(AND(W371=1,Q371&lt;=Settings!$B$36),1,0)</x:f>
        <x:v>1</x:v>
      </x:c>
    </x:row>
    <x:row r="372">
      <x:c r="A372" t="n">
        <x:f>Arrivals!A372</x:f>
        <x:v>4</x:v>
      </x:c>
      <x:c r="B372" t="n">
        <x:f>Arrivals!B372</x:f>
        <x:v>7</x:v>
      </x:c>
      <x:c r="C372" s="18" t="n">
        <x:f>Arrivals!F372</x:f>
        <x:v>52</x:v>
      </x:c>
      <x:c r="D372" s="18" t="n">
        <x:f>Arrivals!K372</x:f>
        <x:v>300</x:v>
      </x:c>
      <x:c r="E372" s="18" t="n">
        <x:f>D372*8/ACE_Input!S12+ACE_Input!T12</x:f>
        <x:v>24.02</x:v>
      </x:c>
      <x:c r="F372" s="18" t="n">
        <x:f>C372</x:f>
        <x:v>52</x:v>
      </x:c>
      <x:c r="G372" s="18" t="n">
        <x:f>K371</x:f>
        <x:v>146.12</x:v>
      </x:c>
      <x:c r="H372" s="18" t="n">
        <x:f>MAX(F372,G372)</x:f>
        <x:v>146.12</x:v>
      </x:c>
      <x:c r="I372" s="18" t="n">
        <x:f>MOD(H372-Settings!$B$32,Settings!$B$33)</x:f>
        <x:v>146.12</x:v>
      </x:c>
      <x:c r="J372" s="18" t="n">
        <x:f>IF(I372&lt;Settings!$B$30,IF(Settings!$B$30-I372&gt;=E372,H372,H372+(Settings!$B$30-I372)+Settings!$B$31),H372+(Settings!$B$33-I372))</x:f>
        <x:v>146.12</x:v>
      </x:c>
      <x:c r="K372" s="18" t="n">
        <x:f>J372+E372</x:f>
        <x:v>170.14000000000001</x:v>
      </x:c>
      <x:c r="L372" s="18" t="n">
        <x:f>K372</x:f>
        <x:v>170.14000000000001</x:v>
      </x:c>
      <x:c r="M372" s="18" t="n">
        <x:f>P371</x:f>
        <x:v>146.4591571772395</x:v>
      </x:c>
      <x:c r="N372" s="18" t="n">
        <x:f>MAX(L372,M372)</x:f>
        <x:v>170.14000000000001</x:v>
      </x:c>
      <x:c r="O372" s="18" t="n">
        <x:f>Arrivals!I372</x:f>
        <x:v>1.4896946836366012</x:v>
      </x:c>
      <x:c r="P372" s="18" t="n">
        <x:f>N372+O372</x:f>
        <x:v>171.62969468363661</x:v>
      </x:c>
      <x:c r="Q372" s="18" t="n">
        <x:f>P372-C372</x:f>
        <x:v>119.62969468363661</x:v>
      </x:c>
      <x:c r="R372" s="18" t="n">
        <x:f>H372-F372</x:f>
        <x:v>94.12</x:v>
      </x:c>
      <x:c r="S372" s="18" t="n">
        <x:f>J372-H372</x:f>
        <x:v>0</x:v>
      </x:c>
      <x:c r="T372" s="18" t="n">
        <x:f>N372-L372</x:f>
        <x:v>0</x:v>
      </x:c>
      <x:c r="U372" s="18" t="n">
        <x:f>R372+S372+T372</x:f>
        <x:v>94.12</x:v>
      </x:c>
      <x:c r="V372" s="18" t="str">
        <x:f>IF(MOD(C372-Settings!$B$32,Settings!$B$33)&lt;Settings!$B$30,"Up","Down")</x:f>
        <x:v>Up</x:v>
      </x:c>
      <x:c r="W372" s="18" t="n">
        <x:f>IF(OR(E372&gt;Settings!$B$30,Q372&gt;Settings!$B$37),0,1)</x:f>
        <x:v>1</x:v>
      </x:c>
      <x:c r="X372" s="18" t="n">
        <x:f>IF(AND(W372=1,Q372&lt;=Settings!$B$36),1,0)</x:f>
        <x:v>1</x:v>
      </x:c>
    </x:row>
    <x:row r="373">
      <x:c r="A373" t="n">
        <x:f>Arrivals!A373</x:f>
        <x:v>4</x:v>
      </x:c>
      <x:c r="B373" t="n">
        <x:f>Arrivals!B373</x:f>
        <x:v>8</x:v>
      </x:c>
      <x:c r="C373" s="18" t="n">
        <x:f>Arrivals!F373</x:f>
        <x:v>57</x:v>
      </x:c>
      <x:c r="D373" s="18" t="n">
        <x:f>Arrivals!K373</x:f>
        <x:v>300</x:v>
      </x:c>
      <x:c r="E373" s="18" t="n">
        <x:f>D373*8/ACE_Input!S13+ACE_Input!T13</x:f>
        <x:v>24.02</x:v>
      </x:c>
      <x:c r="F373" s="18" t="n">
        <x:f>C373</x:f>
        <x:v>57</x:v>
      </x:c>
      <x:c r="G373" s="18" t="n">
        <x:f>K372</x:f>
        <x:v>170.14000000000001</x:v>
      </x:c>
      <x:c r="H373" s="18" t="n">
        <x:f>MAX(F373,G373)</x:f>
        <x:v>170.14000000000001</x:v>
      </x:c>
      <x:c r="I373" s="18" t="n">
        <x:f>MOD(H373-Settings!$B$32,Settings!$B$33)</x:f>
        <x:v>170.14000000000001</x:v>
      </x:c>
      <x:c r="J373" s="18" t="n">
        <x:f>IF(I373&lt;Settings!$B$30,IF(Settings!$B$30-I373&gt;=E373,H373,H373+(Settings!$B$30-I373)+Settings!$B$31),H373+(Settings!$B$33-I373))</x:f>
        <x:v>170.14000000000001</x:v>
      </x:c>
      <x:c r="K373" s="18" t="n">
        <x:f>J373+E373</x:f>
        <x:v>194.16000000000003</x:v>
      </x:c>
      <x:c r="L373" s="18" t="n">
        <x:f>K373</x:f>
        <x:v>194.16000000000003</x:v>
      </x:c>
      <x:c r="M373" s="18" t="n">
        <x:f>P372</x:f>
        <x:v>171.62969468363661</x:v>
      </x:c>
      <x:c r="N373" s="18" t="n">
        <x:f>MAX(L373,M373)</x:f>
        <x:v>194.16000000000003</x:v>
      </x:c>
      <x:c r="O373" s="18" t="n">
        <x:f>Arrivals!I373</x:f>
        <x:v>10.685765590054988</x:v>
      </x:c>
      <x:c r="P373" s="18" t="n">
        <x:f>N373+O373</x:f>
        <x:v>204.845765590055</x:v>
      </x:c>
      <x:c r="Q373" s="18" t="n">
        <x:f>P373-C373</x:f>
        <x:v>147.845765590055</x:v>
      </x:c>
      <x:c r="R373" s="18" t="n">
        <x:f>H373-F373</x:f>
        <x:v>113.14000000000001</x:v>
      </x:c>
      <x:c r="S373" s="18" t="n">
        <x:f>J373-H373</x:f>
        <x:v>0</x:v>
      </x:c>
      <x:c r="T373" s="18" t="n">
        <x:f>N373-L373</x:f>
        <x:v>0</x:v>
      </x:c>
      <x:c r="U373" s="18" t="n">
        <x:f>R373+S373+T373</x:f>
        <x:v>113.14000000000001</x:v>
      </x:c>
      <x:c r="V373" s="18" t="str">
        <x:f>IF(MOD(C373-Settings!$B$32,Settings!$B$33)&lt;Settings!$B$30,"Up","Down")</x:f>
        <x:v>Up</x:v>
      </x:c>
      <x:c r="W373" s="18" t="n">
        <x:f>IF(OR(E373&gt;Settings!$B$30,Q373&gt;Settings!$B$37),0,1)</x:f>
        <x:v>1</x:v>
      </x:c>
      <x:c r="X373" s="18" t="n">
        <x:f>IF(AND(W373=1,Q373&lt;=Settings!$B$36),1,0)</x:f>
        <x:v>0</x:v>
      </x:c>
    </x:row>
    <x:row r="374">
      <x:c r="A374" t="n">
        <x:f>Arrivals!A374</x:f>
        <x:v>4</x:v>
      </x:c>
      <x:c r="B374" t="n">
        <x:f>Arrivals!B374</x:f>
        <x:v>9</x:v>
      </x:c>
      <x:c r="C374" s="18" t="n">
        <x:f>Arrivals!F374</x:f>
        <x:v>172</x:v>
      </x:c>
      <x:c r="D374" s="18" t="n">
        <x:f>Arrivals!K374</x:f>
        <x:v>300</x:v>
      </x:c>
      <x:c r="E374" s="18" t="n">
        <x:f>D374*8/ACE_Input!S14+ACE_Input!T14</x:f>
        <x:v>24.02</x:v>
      </x:c>
      <x:c r="F374" s="18" t="n">
        <x:f>C374</x:f>
        <x:v>172</x:v>
      </x:c>
      <x:c r="G374" s="18" t="n">
        <x:f>K373</x:f>
        <x:v>194.16000000000003</x:v>
      </x:c>
      <x:c r="H374" s="18" t="n">
        <x:f>MAX(F374,G374)</x:f>
        <x:v>194.16000000000003</x:v>
      </x:c>
      <x:c r="I374" s="18" t="n">
        <x:f>MOD(H374-Settings!$B$32,Settings!$B$33)</x:f>
        <x:v>194.16000000000003</x:v>
      </x:c>
      <x:c r="J374" s="18" t="n">
        <x:f>IF(I374&lt;Settings!$B$30,IF(Settings!$B$30-I374&gt;=E374,H374,H374+(Settings!$B$30-I374)+Settings!$B$31),H374+(Settings!$B$33-I374))</x:f>
        <x:v>194.16000000000003</x:v>
      </x:c>
      <x:c r="K374" s="18" t="n">
        <x:f>J374+E374</x:f>
        <x:v>218.18000000000004</x:v>
      </x:c>
      <x:c r="L374" s="18" t="n">
        <x:f>K374</x:f>
        <x:v>218.18000000000004</x:v>
      </x:c>
      <x:c r="M374" s="18" t="n">
        <x:f>P373</x:f>
        <x:v>204.845765590055</x:v>
      </x:c>
      <x:c r="N374" s="18" t="n">
        <x:f>MAX(L374,M374)</x:f>
        <x:v>218.18000000000004</x:v>
      </x:c>
      <x:c r="O374" s="18" t="n">
        <x:f>Arrivals!I374</x:f>
        <x:v>5.614823509610031</x:v>
      </x:c>
      <x:c r="P374" s="18" t="n">
        <x:f>N374+O374</x:f>
        <x:v>223.79482350961007</x:v>
      </x:c>
      <x:c r="Q374" s="18" t="n">
        <x:f>P374-C374</x:f>
        <x:v>51.79482350961007</x:v>
      </x:c>
      <x:c r="R374" s="18" t="n">
        <x:f>H374-F374</x:f>
        <x:v>22.160000000000025</x:v>
      </x:c>
      <x:c r="S374" s="18" t="n">
        <x:f>J374-H374</x:f>
        <x:v>0</x:v>
      </x:c>
      <x:c r="T374" s="18" t="n">
        <x:f>N374-L374</x:f>
        <x:v>0</x:v>
      </x:c>
      <x:c r="U374" s="18" t="n">
        <x:f>R374+S374+T374</x:f>
        <x:v>22.160000000000025</x:v>
      </x:c>
      <x:c r="V374" s="18" t="str">
        <x:f>IF(MOD(C374-Settings!$B$32,Settings!$B$33)&lt;Settings!$B$30,"Up","Down")</x:f>
        <x:v>Up</x:v>
      </x:c>
      <x:c r="W374" s="18" t="n">
        <x:f>IF(OR(E374&gt;Settings!$B$30,Q374&gt;Settings!$B$37),0,1)</x:f>
        <x:v>1</x:v>
      </x:c>
      <x:c r="X374" s="18" t="n">
        <x:f>IF(AND(W374=1,Q374&lt;=Settings!$B$36),1,0)</x:f>
        <x:v>1</x:v>
      </x:c>
    </x:row>
    <x:row r="375">
      <x:c r="A375" t="n">
        <x:f>Arrivals!A375</x:f>
        <x:v>4</x:v>
      </x:c>
      <x:c r="B375" t="n">
        <x:f>Arrivals!B375</x:f>
        <x:v>10</x:v>
      </x:c>
      <x:c r="C375" s="18" t="n">
        <x:f>Arrivals!F375</x:f>
        <x:v>177</x:v>
      </x:c>
      <x:c r="D375" s="18" t="n">
        <x:f>Arrivals!K375</x:f>
        <x:v>300</x:v>
      </x:c>
      <x:c r="E375" s="18" t="n">
        <x:f>D375*8/ACE_Input!S15+ACE_Input!T15</x:f>
        <x:v>24.02</x:v>
      </x:c>
      <x:c r="F375" s="18" t="n">
        <x:f>C375</x:f>
        <x:v>177</x:v>
      </x:c>
      <x:c r="G375" s="18" t="n">
        <x:f>K374</x:f>
        <x:v>218.18000000000004</x:v>
      </x:c>
      <x:c r="H375" s="18" t="n">
        <x:f>MAX(F375,G375)</x:f>
        <x:v>218.18000000000004</x:v>
      </x:c>
      <x:c r="I375" s="18" t="n">
        <x:f>MOD(H375-Settings!$B$32,Settings!$B$33)</x:f>
        <x:v>218.18000000000004</x:v>
      </x:c>
      <x:c r="J375" s="18" t="n">
        <x:f>IF(I375&lt;Settings!$B$30,IF(Settings!$B$30-I375&gt;=E375,H375,H375+(Settings!$B$30-I375)+Settings!$B$31),H375+(Settings!$B$33-I375))</x:f>
        <x:v>218.18000000000004</x:v>
      </x:c>
      <x:c r="K375" s="18" t="n">
        <x:f>J375+E375</x:f>
        <x:v>242.20000000000005</x:v>
      </x:c>
      <x:c r="L375" s="18" t="n">
        <x:f>K375</x:f>
        <x:v>242.20000000000005</x:v>
      </x:c>
      <x:c r="M375" s="18" t="n">
        <x:f>P374</x:f>
        <x:v>223.79482350961007</x:v>
      </x:c>
      <x:c r="N375" s="18" t="n">
        <x:f>MAX(L375,M375)</x:f>
        <x:v>242.20000000000005</x:v>
      </x:c>
      <x:c r="O375" s="18" t="n">
        <x:f>Arrivals!I375</x:f>
        <x:v>5.97758269496953</x:v>
      </x:c>
      <x:c r="P375" s="18" t="n">
        <x:f>N375+O375</x:f>
        <x:v>248.17758269496957</x:v>
      </x:c>
      <x:c r="Q375" s="18" t="n">
        <x:f>P375-C375</x:f>
        <x:v>71.17758269496957</x:v>
      </x:c>
      <x:c r="R375" s="18" t="n">
        <x:f>H375-F375</x:f>
        <x:v>41.180000000000035</x:v>
      </x:c>
      <x:c r="S375" s="18" t="n">
        <x:f>J375-H375</x:f>
        <x:v>0</x:v>
      </x:c>
      <x:c r="T375" s="18" t="n">
        <x:f>N375-L375</x:f>
        <x:v>0</x:v>
      </x:c>
      <x:c r="U375" s="18" t="n">
        <x:f>R375+S375+T375</x:f>
        <x:v>41.180000000000035</x:v>
      </x:c>
      <x:c r="V375" s="18" t="str">
        <x:f>IF(MOD(C375-Settings!$B$32,Settings!$B$33)&lt;Settings!$B$30,"Up","Down")</x:f>
        <x:v>Up</x:v>
      </x:c>
      <x:c r="W375" s="18" t="n">
        <x:f>IF(OR(E375&gt;Settings!$B$30,Q375&gt;Settings!$B$37),0,1)</x:f>
        <x:v>1</x:v>
      </x:c>
      <x:c r="X375" s="18" t="n">
        <x:f>IF(AND(W375=1,Q375&lt;=Settings!$B$36),1,0)</x:f>
        <x:v>1</x:v>
      </x:c>
    </x:row>
    <x:row r="376">
      <x:c r="A376" t="n">
        <x:f>Arrivals!A376</x:f>
        <x:v>4</x:v>
      </x:c>
      <x:c r="B376" t="n">
        <x:f>Arrivals!B376</x:f>
        <x:v>11</x:v>
      </x:c>
      <x:c r="C376" s="18" t="n">
        <x:f>Arrivals!F376</x:f>
        <x:v>182</x:v>
      </x:c>
      <x:c r="D376" s="18" t="n">
        <x:f>Arrivals!K376</x:f>
        <x:v>300</x:v>
      </x:c>
      <x:c r="E376" s="18" t="n">
        <x:f>D376*8/ACE_Input!S16+ACE_Input!T16</x:f>
        <x:v>24.02</x:v>
      </x:c>
      <x:c r="F376" s="18" t="n">
        <x:f>C376</x:f>
        <x:v>182</x:v>
      </x:c>
      <x:c r="G376" s="18" t="n">
        <x:f>K375</x:f>
        <x:v>242.20000000000005</x:v>
      </x:c>
      <x:c r="H376" s="18" t="n">
        <x:f>MAX(F376,G376)</x:f>
        <x:v>242.20000000000005</x:v>
      </x:c>
      <x:c r="I376" s="18" t="n">
        <x:f>MOD(H376-Settings!$B$32,Settings!$B$33)</x:f>
        <x:v>242.20000000000005</x:v>
      </x:c>
      <x:c r="J376" s="18" t="n">
        <x:f>IF(I376&lt;Settings!$B$30,IF(Settings!$B$30-I376&gt;=E376,H376,H376+(Settings!$B$30-I376)+Settings!$B$31),H376+(Settings!$B$33-I376))</x:f>
        <x:v>242.20000000000005</x:v>
      </x:c>
      <x:c r="K376" s="18" t="n">
        <x:f>J376+E376</x:f>
        <x:v>266.22</x:v>
      </x:c>
      <x:c r="L376" s="18" t="n">
        <x:f>K376</x:f>
        <x:v>266.22</x:v>
      </x:c>
      <x:c r="M376" s="18" t="n">
        <x:f>P375</x:f>
        <x:v>248.17758269496957</x:v>
      </x:c>
      <x:c r="N376" s="18" t="n">
        <x:f>MAX(L376,M376)</x:f>
        <x:v>266.22</x:v>
      </x:c>
      <x:c r="O376" s="18" t="n">
        <x:f>Arrivals!I376</x:f>
        <x:v>5.97264562465197</x:v>
      </x:c>
      <x:c r="P376" s="18" t="n">
        <x:f>N376+O376</x:f>
        <x:v>272.192645624652</x:v>
      </x:c>
      <x:c r="Q376" s="18" t="n">
        <x:f>P376-C376</x:f>
        <x:v>90.19264562465202</x:v>
      </x:c>
      <x:c r="R376" s="18" t="n">
        <x:f>H376-F376</x:f>
        <x:v>60.200000000000045</x:v>
      </x:c>
      <x:c r="S376" s="18" t="n">
        <x:f>J376-H376</x:f>
        <x:v>0</x:v>
      </x:c>
      <x:c r="T376" s="18" t="n">
        <x:f>N376-L376</x:f>
        <x:v>0</x:v>
      </x:c>
      <x:c r="U376" s="18" t="n">
        <x:f>R376+S376+T376</x:f>
        <x:v>60.200000000000045</x:v>
      </x:c>
      <x:c r="V376" s="18" t="str">
        <x:f>IF(MOD(C376-Settings!$B$32,Settings!$B$33)&lt;Settings!$B$30,"Up","Down")</x:f>
        <x:v>Up</x:v>
      </x:c>
      <x:c r="W376" s="18" t="n">
        <x:f>IF(OR(E376&gt;Settings!$B$30,Q376&gt;Settings!$B$37),0,1)</x:f>
        <x:v>1</x:v>
      </x:c>
      <x:c r="X376" s="18" t="n">
        <x:f>IF(AND(W376=1,Q376&lt;=Settings!$B$36),1,0)</x:f>
        <x:v>1</x:v>
      </x:c>
    </x:row>
    <x:row r="377">
      <x:c r="A377" t="n">
        <x:f>Arrivals!A377</x:f>
        <x:v>4</x:v>
      </x:c>
      <x:c r="B377" t="n">
        <x:f>Arrivals!B377</x:f>
        <x:v>12</x:v>
      </x:c>
      <x:c r="C377" s="18" t="n">
        <x:f>Arrivals!F377</x:f>
        <x:v>187</x:v>
      </x:c>
      <x:c r="D377" s="18" t="n">
        <x:f>Arrivals!K377</x:f>
        <x:v>300</x:v>
      </x:c>
      <x:c r="E377" s="18" t="n">
        <x:f>D377*8/ACE_Input!S17+ACE_Input!T17</x:f>
        <x:v>24.02</x:v>
      </x:c>
      <x:c r="F377" s="18" t="n">
        <x:f>C377</x:f>
        <x:v>187</x:v>
      </x:c>
      <x:c r="G377" s="18" t="n">
        <x:f>K376</x:f>
        <x:v>266.22</x:v>
      </x:c>
      <x:c r="H377" s="18" t="n">
        <x:f>MAX(F377,G377)</x:f>
        <x:v>266.22</x:v>
      </x:c>
      <x:c r="I377" s="18" t="n">
        <x:f>MOD(H377-Settings!$B$32,Settings!$B$33)</x:f>
        <x:v>266.22</x:v>
      </x:c>
      <x:c r="J377" s="18" t="n">
        <x:f>IF(I377&lt;Settings!$B$30,IF(Settings!$B$30-I377&gt;=E377,H377,H377+(Settings!$B$30-I377)+Settings!$B$31),H377+(Settings!$B$33-I377))</x:f>
        <x:v>266.22</x:v>
      </x:c>
      <x:c r="K377" s="18" t="n">
        <x:f>J377+E377</x:f>
        <x:v>290.24</x:v>
      </x:c>
      <x:c r="L377" s="18" t="n">
        <x:f>K377</x:f>
        <x:v>290.24</x:v>
      </x:c>
      <x:c r="M377" s="18" t="n">
        <x:f>P376</x:f>
        <x:v>272.192645624652</x:v>
      </x:c>
      <x:c r="N377" s="18" t="n">
        <x:f>MAX(L377,M377)</x:f>
        <x:v>290.24</x:v>
      </x:c>
      <x:c r="O377" s="18" t="n">
        <x:f>Arrivals!I377</x:f>
        <x:v>0.50118557318478</x:v>
      </x:c>
      <x:c r="P377" s="18" t="n">
        <x:f>N377+O377</x:f>
        <x:v>290.7411855731848</x:v>
      </x:c>
      <x:c r="Q377" s="18" t="n">
        <x:f>P377-C377</x:f>
        <x:v>103.7411855731848</x:v>
      </x:c>
      <x:c r="R377" s="18" t="n">
        <x:f>H377-F377</x:f>
        <x:v>79.22000000000003</x:v>
      </x:c>
      <x:c r="S377" s="18" t="n">
        <x:f>J377-H377</x:f>
        <x:v>0</x:v>
      </x:c>
      <x:c r="T377" s="18" t="n">
        <x:f>N377-L377</x:f>
        <x:v>0</x:v>
      </x:c>
      <x:c r="U377" s="18" t="n">
        <x:f>R377+S377+T377</x:f>
        <x:v>79.22000000000003</x:v>
      </x:c>
      <x:c r="V377" s="18" t="str">
        <x:f>IF(MOD(C377-Settings!$B$32,Settings!$B$33)&lt;Settings!$B$30,"Up","Down")</x:f>
        <x:v>Up</x:v>
      </x:c>
      <x:c r="W377" s="18" t="n">
        <x:f>IF(OR(E377&gt;Settings!$B$30,Q377&gt;Settings!$B$37),0,1)</x:f>
        <x:v>1</x:v>
      </x:c>
      <x:c r="X377" s="18" t="n">
        <x:f>IF(AND(W377=1,Q377&lt;=Settings!$B$36),1,0)</x:f>
        <x:v>1</x:v>
      </x:c>
    </x:row>
    <x:row r="378">
      <x:c r="A378" t="n">
        <x:f>Arrivals!A378</x:f>
        <x:v>4</x:v>
      </x:c>
      <x:c r="B378" t="n">
        <x:f>Arrivals!B378</x:f>
        <x:v>13</x:v>
      </x:c>
      <x:c r="C378" s="18" t="n">
        <x:f>Arrivals!F378</x:f>
        <x:v>192</x:v>
      </x:c>
      <x:c r="D378" s="18" t="n">
        <x:f>Arrivals!K378</x:f>
        <x:v>300</x:v>
      </x:c>
      <x:c r="E378" s="18" t="n">
        <x:f>D378*8/ACE_Input!S18+ACE_Input!T18</x:f>
        <x:v>24.02</x:v>
      </x:c>
      <x:c r="F378" s="18" t="n">
        <x:f>C378</x:f>
        <x:v>192</x:v>
      </x:c>
      <x:c r="G378" s="18" t="n">
        <x:f>K377</x:f>
        <x:v>290.24</x:v>
      </x:c>
      <x:c r="H378" s="18" t="n">
        <x:f>MAX(F378,G378)</x:f>
        <x:v>290.24</x:v>
      </x:c>
      <x:c r="I378" s="18" t="n">
        <x:f>MOD(H378-Settings!$B$32,Settings!$B$33)</x:f>
        <x:v>290.24</x:v>
      </x:c>
      <x:c r="J378" s="18" t="n">
        <x:f>IF(I378&lt;Settings!$B$30,IF(Settings!$B$30-I378&gt;=E378,H378,H378+(Settings!$B$30-I378)+Settings!$B$31),H378+(Settings!$B$33-I378))</x:f>
        <x:v>290.24</x:v>
      </x:c>
      <x:c r="K378" s="18" t="n">
        <x:f>J378+E378</x:f>
        <x:v>314.26</x:v>
      </x:c>
      <x:c r="L378" s="18" t="n">
        <x:f>K378</x:f>
        <x:v>314.26</x:v>
      </x:c>
      <x:c r="M378" s="18" t="n">
        <x:f>P377</x:f>
        <x:v>290.7411855731848</x:v>
      </x:c>
      <x:c r="N378" s="18" t="n">
        <x:f>MAX(L378,M378)</x:f>
        <x:v>314.26</x:v>
      </x:c>
      <x:c r="O378" s="18" t="n">
        <x:f>Arrivals!I378</x:f>
        <x:v>1.2591135678529393</x:v>
      </x:c>
      <x:c r="P378" s="18" t="n">
        <x:f>N378+O378</x:f>
        <x:v>315.5191135678529</x:v>
      </x:c>
      <x:c r="Q378" s="18" t="n">
        <x:f>P378-C378</x:f>
        <x:v>123.51911356785291</x:v>
      </x:c>
      <x:c r="R378" s="18" t="n">
        <x:f>H378-F378</x:f>
        <x:v>98.24000000000001</x:v>
      </x:c>
      <x:c r="S378" s="18" t="n">
        <x:f>J378-H378</x:f>
        <x:v>0</x:v>
      </x:c>
      <x:c r="T378" s="18" t="n">
        <x:f>N378-L378</x:f>
        <x:v>0</x:v>
      </x:c>
      <x:c r="U378" s="18" t="n">
        <x:f>R378+S378+T378</x:f>
        <x:v>98.24000000000001</x:v>
      </x:c>
      <x:c r="V378" s="18" t="str">
        <x:f>IF(MOD(C378-Settings!$B$32,Settings!$B$33)&lt;Settings!$B$30,"Up","Down")</x:f>
        <x:v>Up</x:v>
      </x:c>
      <x:c r="W378" s="18" t="n">
        <x:f>IF(OR(E378&gt;Settings!$B$30,Q378&gt;Settings!$B$37),0,1)</x:f>
        <x:v>1</x:v>
      </x:c>
      <x:c r="X378" s="18" t="n">
        <x:f>IF(AND(W378=1,Q378&lt;=Settings!$B$36),1,0)</x:f>
        <x:v>0</x:v>
      </x:c>
    </x:row>
    <x:row r="379">
      <x:c r="A379" t="n">
        <x:f>Arrivals!A379</x:f>
        <x:v>4</x:v>
      </x:c>
      <x:c r="B379" t="n">
        <x:f>Arrivals!B379</x:f>
        <x:v>14</x:v>
      </x:c>
      <x:c r="C379" s="18" t="n">
        <x:f>Arrivals!F379</x:f>
        <x:v>197</x:v>
      </x:c>
      <x:c r="D379" s="18" t="n">
        <x:f>Arrivals!K379</x:f>
        <x:v>300</x:v>
      </x:c>
      <x:c r="E379" s="18" t="n">
        <x:f>D379*8/ACE_Input!S19+ACE_Input!T19</x:f>
        <x:v>24.02</x:v>
      </x:c>
      <x:c r="F379" s="18" t="n">
        <x:f>C379</x:f>
        <x:v>197</x:v>
      </x:c>
      <x:c r="G379" s="18" t="n">
        <x:f>K378</x:f>
        <x:v>314.26</x:v>
      </x:c>
      <x:c r="H379" s="18" t="n">
        <x:f>MAX(F379,G379)</x:f>
        <x:v>314.26</x:v>
      </x:c>
      <x:c r="I379" s="18" t="n">
        <x:f>MOD(H379-Settings!$B$32,Settings!$B$33)</x:f>
        <x:v>314.26</x:v>
      </x:c>
      <x:c r="J379" s="18" t="n">
        <x:f>IF(I379&lt;Settings!$B$30,IF(Settings!$B$30-I379&gt;=E379,H379,H379+(Settings!$B$30-I379)+Settings!$B$31),H379+(Settings!$B$33-I379))</x:f>
        <x:v>314.26</x:v>
      </x:c>
      <x:c r="K379" s="18" t="n">
        <x:f>J379+E379</x:f>
        <x:v>338.28</x:v>
      </x:c>
      <x:c r="L379" s="18" t="n">
        <x:f>K379</x:f>
        <x:v>338.28</x:v>
      </x:c>
      <x:c r="M379" s="18" t="n">
        <x:f>P378</x:f>
        <x:v>315.5191135678529</x:v>
      </x:c>
      <x:c r="N379" s="18" t="n">
        <x:f>MAX(L379,M379)</x:f>
        <x:v>338.28</x:v>
      </x:c>
      <x:c r="O379" s="18" t="n">
        <x:f>Arrivals!I379</x:f>
        <x:v>5.091033188140838</x:v>
      </x:c>
      <x:c r="P379" s="18" t="n">
        <x:f>N379+O379</x:f>
        <x:v>343.3710331881408</x:v>
      </x:c>
      <x:c r="Q379" s="18" t="n">
        <x:f>P379-C379</x:f>
        <x:v>146.3710331881408</x:v>
      </x:c>
      <x:c r="R379" s="18" t="n">
        <x:f>H379-F379</x:f>
        <x:v>117.25999999999999</x:v>
      </x:c>
      <x:c r="S379" s="18" t="n">
        <x:f>J379-H379</x:f>
        <x:v>0</x:v>
      </x:c>
      <x:c r="T379" s="18" t="n">
        <x:f>N379-L379</x:f>
        <x:v>0</x:v>
      </x:c>
      <x:c r="U379" s="18" t="n">
        <x:f>R379+S379+T379</x:f>
        <x:v>117.25999999999999</x:v>
      </x:c>
      <x:c r="V379" s="18" t="str">
        <x:f>IF(MOD(C379-Settings!$B$32,Settings!$B$33)&lt;Settings!$B$30,"Up","Down")</x:f>
        <x:v>Up</x:v>
      </x:c>
      <x:c r="W379" s="18" t="n">
        <x:f>IF(OR(E379&gt;Settings!$B$30,Q379&gt;Settings!$B$37),0,1)</x:f>
        <x:v>1</x:v>
      </x:c>
      <x:c r="X379" s="18" t="n">
        <x:f>IF(AND(W379=1,Q379&lt;=Settings!$B$36),1,0)</x:f>
        <x:v>0</x:v>
      </x:c>
    </x:row>
    <x:row r="380">
      <x:c r="A380" t="n">
        <x:f>Arrivals!A380</x:f>
        <x:v>4</x:v>
      </x:c>
      <x:c r="B380" t="n">
        <x:f>Arrivals!B380</x:f>
        <x:v>15</x:v>
      </x:c>
      <x:c r="C380" s="18" t="n">
        <x:f>Arrivals!F380</x:f>
        <x:v>202</x:v>
      </x:c>
      <x:c r="D380" s="18" t="n">
        <x:f>Arrivals!K380</x:f>
        <x:v>300</x:v>
      </x:c>
      <x:c r="E380" s="18" t="n">
        <x:f>D380*8/ACE_Input!S20+ACE_Input!T20</x:f>
        <x:v>24.02</x:v>
      </x:c>
      <x:c r="F380" s="18" t="n">
        <x:f>C380</x:f>
        <x:v>202</x:v>
      </x:c>
      <x:c r="G380" s="18" t="n">
        <x:f>K379</x:f>
        <x:v>338.28</x:v>
      </x:c>
      <x:c r="H380" s="18" t="n">
        <x:f>MAX(F380,G380)</x:f>
        <x:v>338.28</x:v>
      </x:c>
      <x:c r="I380" s="18" t="n">
        <x:f>MOD(H380-Settings!$B$32,Settings!$B$33)</x:f>
        <x:v>338.28</x:v>
      </x:c>
      <x:c r="J380" s="18" t="n">
        <x:f>IF(I380&lt;Settings!$B$30,IF(Settings!$B$30-I380&gt;=E380,H380,H380+(Settings!$B$30-I380)+Settings!$B$31),H380+(Settings!$B$33-I380))</x:f>
        <x:v>338.28</x:v>
      </x:c>
      <x:c r="K380" s="18" t="n">
        <x:f>J380+E380</x:f>
        <x:v>362.29999999999995</x:v>
      </x:c>
      <x:c r="L380" s="18" t="n">
        <x:f>K380</x:f>
        <x:v>362.29999999999995</x:v>
      </x:c>
      <x:c r="M380" s="18" t="n">
        <x:f>P379</x:f>
        <x:v>343.3710331881408</x:v>
      </x:c>
      <x:c r="N380" s="18" t="n">
        <x:f>MAX(L380,M380)</x:f>
        <x:v>362.29999999999995</x:v>
      </x:c>
      <x:c r="O380" s="18" t="n">
        <x:f>Arrivals!I380</x:f>
        <x:v>0.26448471603396023</x:v>
      </x:c>
      <x:c r="P380" s="18" t="n">
        <x:f>N380+O380</x:f>
        <x:v>362.5644847160339</x:v>
      </x:c>
      <x:c r="Q380" s="18" t="n">
        <x:f>P380-C380</x:f>
        <x:v>160.56448471603392</x:v>
      </x:c>
      <x:c r="R380" s="18" t="n">
        <x:f>H380-F380</x:f>
        <x:v>136.27999999999997</x:v>
      </x:c>
      <x:c r="S380" s="18" t="n">
        <x:f>J380-H380</x:f>
        <x:v>0</x:v>
      </x:c>
      <x:c r="T380" s="18" t="n">
        <x:f>N380-L380</x:f>
        <x:v>0</x:v>
      </x:c>
      <x:c r="U380" s="18" t="n">
        <x:f>R380+S380+T380</x:f>
        <x:v>136.27999999999997</x:v>
      </x:c>
      <x:c r="V380" s="18" t="str">
        <x:f>IF(MOD(C380-Settings!$B$32,Settings!$B$33)&lt;Settings!$B$30,"Up","Down")</x:f>
        <x:v>Up</x:v>
      </x:c>
      <x:c r="W380" s="18" t="n">
        <x:f>IF(OR(E380&gt;Settings!$B$30,Q380&gt;Settings!$B$37),0,1)</x:f>
        <x:v>1</x:v>
      </x:c>
      <x:c r="X380" s="18" t="n">
        <x:f>IF(AND(W380=1,Q380&lt;=Settings!$B$36),1,0)</x:f>
        <x:v>0</x:v>
      </x:c>
    </x:row>
    <x:row r="381">
      <x:c r="A381" t="n">
        <x:f>Arrivals!A381</x:f>
        <x:v>4</x:v>
      </x:c>
      <x:c r="B381" t="n">
        <x:f>Arrivals!B381</x:f>
        <x:v>16</x:v>
      </x:c>
      <x:c r="C381" s="18" t="n">
        <x:f>Arrivals!F381</x:f>
        <x:v>207</x:v>
      </x:c>
      <x:c r="D381" s="18" t="n">
        <x:f>Arrivals!K381</x:f>
        <x:v>300</x:v>
      </x:c>
      <x:c r="E381" s="18" t="n">
        <x:f>D381*8/ACE_Input!S21+ACE_Input!T21</x:f>
        <x:v>24.02</x:v>
      </x:c>
      <x:c r="F381" s="18" t="n">
        <x:f>C381</x:f>
        <x:v>207</x:v>
      </x:c>
      <x:c r="G381" s="18" t="n">
        <x:f>K380</x:f>
        <x:v>362.29999999999995</x:v>
      </x:c>
      <x:c r="H381" s="18" t="n">
        <x:f>MAX(F381,G381)</x:f>
        <x:v>362.29999999999995</x:v>
      </x:c>
      <x:c r="I381" s="18" t="n">
        <x:f>MOD(H381-Settings!$B$32,Settings!$B$33)</x:f>
        <x:v>362.29999999999995</x:v>
      </x:c>
      <x:c r="J381" s="18" t="n">
        <x:f>IF(I381&lt;Settings!$B$30,IF(Settings!$B$30-I381&gt;=E381,H381,H381+(Settings!$B$30-I381)+Settings!$B$31),H381+(Settings!$B$33-I381))</x:f>
        <x:v>362.29999999999995</x:v>
      </x:c>
      <x:c r="K381" s="18" t="n">
        <x:f>J381+E381</x:f>
        <x:v>386.31999999999994</x:v>
      </x:c>
      <x:c r="L381" s="18" t="n">
        <x:f>K381</x:f>
        <x:v>386.31999999999994</x:v>
      </x:c>
      <x:c r="M381" s="18" t="n">
        <x:f>P380</x:f>
        <x:v>362.5644847160339</x:v>
      </x:c>
      <x:c r="N381" s="18" t="n">
        <x:f>MAX(L381,M381)</x:f>
        <x:v>386.31999999999994</x:v>
      </x:c>
      <x:c r="O381" s="18" t="n">
        <x:f>Arrivals!I381</x:f>
        <x:v>1.7541717895164668</x:v>
      </x:c>
      <x:c r="P381" s="18" t="n">
        <x:f>N381+O381</x:f>
        <x:v>388.0741717895164</x:v>
      </x:c>
      <x:c r="Q381" s="18" t="n">
        <x:f>P381-C381</x:f>
        <x:v>181.0741717895164</x:v>
      </x:c>
      <x:c r="R381" s="18" t="n">
        <x:f>H381-F381</x:f>
        <x:v>155.29999999999995</x:v>
      </x:c>
      <x:c r="S381" s="18" t="n">
        <x:f>J381-H381</x:f>
        <x:v>0</x:v>
      </x:c>
      <x:c r="T381" s="18" t="n">
        <x:f>N381-L381</x:f>
        <x:v>0</x:v>
      </x:c>
      <x:c r="U381" s="18" t="n">
        <x:f>R381+S381+T381</x:f>
        <x:v>155.29999999999995</x:v>
      </x:c>
      <x:c r="V381" s="18" t="str">
        <x:f>IF(MOD(C381-Settings!$B$32,Settings!$B$33)&lt;Settings!$B$30,"Up","Down")</x:f>
        <x:v>Up</x:v>
      </x:c>
      <x:c r="W381" s="18" t="n">
        <x:f>IF(OR(E381&gt;Settings!$B$30,Q381&gt;Settings!$B$37),0,1)</x:f>
        <x:v>1</x:v>
      </x:c>
      <x:c r="X381" s="18" t="n">
        <x:f>IF(AND(W381=1,Q381&lt;=Settings!$B$36),1,0)</x:f>
        <x:v>0</x:v>
      </x:c>
    </x:row>
    <x:row r="382">
      <x:c r="A382" t="n">
        <x:f>Arrivals!A382</x:f>
        <x:v>4</x:v>
      </x:c>
      <x:c r="B382" t="n">
        <x:f>Arrivals!B382</x:f>
        <x:v>17</x:v>
      </x:c>
      <x:c r="C382" s="18" t="n">
        <x:f>Arrivals!F382</x:f>
        <x:v>212</x:v>
      </x:c>
      <x:c r="D382" s="18" t="n">
        <x:f>Arrivals!K382</x:f>
        <x:v>300</x:v>
      </x:c>
      <x:c r="E382" s="18" t="n">
        <x:f>D382*8/ACE_Input!S22+ACE_Input!T22</x:f>
        <x:v>24.02</x:v>
      </x:c>
      <x:c r="F382" s="18" t="n">
        <x:f>C382</x:f>
        <x:v>212</x:v>
      </x:c>
      <x:c r="G382" s="18" t="n">
        <x:f>K381</x:f>
        <x:v>386.31999999999994</x:v>
      </x:c>
      <x:c r="H382" s="18" t="n">
        <x:f>MAX(F382,G382)</x:f>
        <x:v>386.31999999999994</x:v>
      </x:c>
      <x:c r="I382" s="18" t="n">
        <x:f>MOD(H382-Settings!$B$32,Settings!$B$33)</x:f>
        <x:v>386.31999999999994</x:v>
      </x:c>
      <x:c r="J382" s="18" t="n">
        <x:f>IF(I382&lt;Settings!$B$30,IF(Settings!$B$30-I382&gt;=E382,H382,H382+(Settings!$B$30-I382)+Settings!$B$31),H382+(Settings!$B$33-I382))</x:f>
        <x:v>386.31999999999994</x:v>
      </x:c>
      <x:c r="K382" s="18" t="n">
        <x:f>J382+E382</x:f>
        <x:v>410.3399999999999</x:v>
      </x:c>
      <x:c r="L382" s="18" t="n">
        <x:f>K382</x:f>
        <x:v>410.3399999999999</x:v>
      </x:c>
      <x:c r="M382" s="18" t="n">
        <x:f>P381</x:f>
        <x:v>388.0741717895164</x:v>
      </x:c>
      <x:c r="N382" s="18" t="n">
        <x:f>MAX(L382,M382)</x:f>
        <x:v>410.3399999999999</x:v>
      </x:c>
      <x:c r="O382" s="18" t="n">
        <x:f>Arrivals!I382</x:f>
        <x:v>9.083230787523464</x:v>
      </x:c>
      <x:c r="P382" s="18" t="n">
        <x:f>N382+O382</x:f>
        <x:v>419.4232307875234</x:v>
      </x:c>
      <x:c r="Q382" s="18" t="n">
        <x:f>P382-C382</x:f>
        <x:v>207.42323078752338</x:v>
      </x:c>
      <x:c r="R382" s="18" t="n">
        <x:f>H382-F382</x:f>
        <x:v>174.31999999999994</x:v>
      </x:c>
      <x:c r="S382" s="18" t="n">
        <x:f>J382-H382</x:f>
        <x:v>0</x:v>
      </x:c>
      <x:c r="T382" s="18" t="n">
        <x:f>N382-L382</x:f>
        <x:v>0</x:v>
      </x:c>
      <x:c r="U382" s="18" t="n">
        <x:f>R382+S382+T382</x:f>
        <x:v>174.31999999999994</x:v>
      </x:c>
      <x:c r="V382" s="18" t="str">
        <x:f>IF(MOD(C382-Settings!$B$32,Settings!$B$33)&lt;Settings!$B$30,"Up","Down")</x:f>
        <x:v>Up</x:v>
      </x:c>
      <x:c r="W382" s="18" t="n">
        <x:f>IF(OR(E382&gt;Settings!$B$30,Q382&gt;Settings!$B$37),0,1)</x:f>
        <x:v>1</x:v>
      </x:c>
      <x:c r="X382" s="18" t="n">
        <x:f>IF(AND(W382=1,Q382&lt;=Settings!$B$36),1,0)</x:f>
        <x:v>0</x:v>
      </x:c>
    </x:row>
    <x:row r="383">
      <x:c r="A383" t="n">
        <x:f>Arrivals!A383</x:f>
        <x:v>4</x:v>
      </x:c>
      <x:c r="B383" t="n">
        <x:f>Arrivals!B383</x:f>
        <x:v>18</x:v>
      </x:c>
      <x:c r="C383" s="18" t="n">
        <x:f>Arrivals!F383</x:f>
        <x:v>217</x:v>
      </x:c>
      <x:c r="D383" s="18" t="n">
        <x:f>Arrivals!K383</x:f>
        <x:v>300</x:v>
      </x:c>
      <x:c r="E383" s="18" t="n">
        <x:f>D383*8/ACE_Input!S23+ACE_Input!T23</x:f>
        <x:v>24.02</x:v>
      </x:c>
      <x:c r="F383" s="18" t="n">
        <x:f>C383</x:f>
        <x:v>217</x:v>
      </x:c>
      <x:c r="G383" s="18" t="n">
        <x:f>K382</x:f>
        <x:v>410.3399999999999</x:v>
      </x:c>
      <x:c r="H383" s="18" t="n">
        <x:f>MAX(F383,G383)</x:f>
        <x:v>410.3399999999999</x:v>
      </x:c>
      <x:c r="I383" s="18" t="n">
        <x:f>MOD(H383-Settings!$B$32,Settings!$B$33)</x:f>
        <x:v>410.3399999999999</x:v>
      </x:c>
      <x:c r="J383" s="18" t="n">
        <x:f>IF(I383&lt;Settings!$B$30,IF(Settings!$B$30-I383&gt;=E383,H383,H383+(Settings!$B$30-I383)+Settings!$B$31),H383+(Settings!$B$33-I383))</x:f>
        <x:v>410.3399999999999</x:v>
      </x:c>
      <x:c r="K383" s="18" t="n">
        <x:f>J383+E383</x:f>
        <x:v>434.3599999999999</x:v>
      </x:c>
      <x:c r="L383" s="18" t="n">
        <x:f>K383</x:f>
        <x:v>434.3599999999999</x:v>
      </x:c>
      <x:c r="M383" s="18" t="n">
        <x:f>P382</x:f>
        <x:v>419.4232307875234</x:v>
      </x:c>
      <x:c r="N383" s="18" t="n">
        <x:f>MAX(L383,M383)</x:f>
        <x:v>434.3599999999999</x:v>
      </x:c>
      <x:c r="O383" s="18" t="n">
        <x:f>Arrivals!I383</x:f>
        <x:v>0.13870525381720342</x:v>
      </x:c>
      <x:c r="P383" s="18" t="n">
        <x:f>N383+O383</x:f>
        <x:v>434.4987052538171</x:v>
      </x:c>
      <x:c r="Q383" s="18" t="n">
        <x:f>P383-C383</x:f>
        <x:v>217.4987052538171</x:v>
      </x:c>
      <x:c r="R383" s="18" t="n">
        <x:f>H383-F383</x:f>
        <x:v>193.33999999999992</x:v>
      </x:c>
      <x:c r="S383" s="18" t="n">
        <x:f>J383-H383</x:f>
        <x:v>0</x:v>
      </x:c>
      <x:c r="T383" s="18" t="n">
        <x:f>N383-L383</x:f>
        <x:v>0</x:v>
      </x:c>
      <x:c r="U383" s="18" t="n">
        <x:f>R383+S383+T383</x:f>
        <x:v>193.33999999999992</x:v>
      </x:c>
      <x:c r="V383" s="18" t="str">
        <x:f>IF(MOD(C383-Settings!$B$32,Settings!$B$33)&lt;Settings!$B$30,"Up","Down")</x:f>
        <x:v>Up</x:v>
      </x:c>
      <x:c r="W383" s="18" t="n">
        <x:f>IF(OR(E383&gt;Settings!$B$30,Q383&gt;Settings!$B$37),0,1)</x:f>
        <x:v>1</x:v>
      </x:c>
      <x:c r="X383" s="18" t="n">
        <x:f>IF(AND(W383=1,Q383&lt;=Settings!$B$36),1,0)</x:f>
        <x:v>0</x:v>
      </x:c>
    </x:row>
    <x:row r="384">
      <x:c r="A384" t="n">
        <x:f>Arrivals!A384</x:f>
        <x:v>4</x:v>
      </x:c>
      <x:c r="B384" t="n">
        <x:f>Arrivals!B384</x:f>
        <x:v>19</x:v>
      </x:c>
      <x:c r="C384" s="18" t="n">
        <x:f>Arrivals!F384</x:f>
        <x:v>222</x:v>
      </x:c>
      <x:c r="D384" s="18" t="n">
        <x:f>Arrivals!K384</x:f>
        <x:v>300</x:v>
      </x:c>
      <x:c r="E384" s="18" t="n">
        <x:f>D384*8/ACE_Input!S24+ACE_Input!T24</x:f>
        <x:v>24.02</x:v>
      </x:c>
      <x:c r="F384" s="18" t="n">
        <x:f>C384</x:f>
        <x:v>222</x:v>
      </x:c>
      <x:c r="G384" s="18" t="n">
        <x:f>K383</x:f>
        <x:v>434.3599999999999</x:v>
      </x:c>
      <x:c r="H384" s="18" t="n">
        <x:f>MAX(F384,G384)</x:f>
        <x:v>434.3599999999999</x:v>
      </x:c>
      <x:c r="I384" s="18" t="n">
        <x:f>MOD(H384-Settings!$B$32,Settings!$B$33)</x:f>
        <x:v>434.3599999999999</x:v>
      </x:c>
      <x:c r="J384" s="18" t="n">
        <x:f>IF(I384&lt;Settings!$B$30,IF(Settings!$B$30-I384&gt;=E384,H384,H384+(Settings!$B$30-I384)+Settings!$B$31),H384+(Settings!$B$33-I384))</x:f>
        <x:v>434.3599999999999</x:v>
      </x:c>
      <x:c r="K384" s="18" t="n">
        <x:f>J384+E384</x:f>
        <x:v>458.3799999999999</x:v>
      </x:c>
      <x:c r="L384" s="18" t="n">
        <x:f>K384</x:f>
        <x:v>458.3799999999999</x:v>
      </x:c>
      <x:c r="M384" s="18" t="n">
        <x:f>P383</x:f>
        <x:v>434.4987052538171</x:v>
      </x:c>
      <x:c r="N384" s="18" t="n">
        <x:f>MAX(L384,M384)</x:f>
        <x:v>458.3799999999999</x:v>
      </x:c>
      <x:c r="O384" s="18" t="n">
        <x:f>Arrivals!I384</x:f>
        <x:v>6.767634610026319</x:v>
      </x:c>
      <x:c r="P384" s="18" t="n">
        <x:f>N384+O384</x:f>
        <x:v>465.1476346100262</x:v>
      </x:c>
      <x:c r="Q384" s="18" t="n">
        <x:f>P384-C384</x:f>
        <x:v>243.14763461002622</x:v>
      </x:c>
      <x:c r="R384" s="18" t="n">
        <x:f>H384-F384</x:f>
        <x:v>212.3599999999999</x:v>
      </x:c>
      <x:c r="S384" s="18" t="n">
        <x:f>J384-H384</x:f>
        <x:v>0</x:v>
      </x:c>
      <x:c r="T384" s="18" t="n">
        <x:f>N384-L384</x:f>
        <x:v>0</x:v>
      </x:c>
      <x:c r="U384" s="18" t="n">
        <x:f>R384+S384+T384</x:f>
        <x:v>212.3599999999999</x:v>
      </x:c>
      <x:c r="V384" s="18" t="str">
        <x:f>IF(MOD(C384-Settings!$B$32,Settings!$B$33)&lt;Settings!$B$30,"Up","Down")</x:f>
        <x:v>Up</x:v>
      </x:c>
      <x:c r="W384" s="18" t="n">
        <x:f>IF(OR(E384&gt;Settings!$B$30,Q384&gt;Settings!$B$37),0,1)</x:f>
        <x:v>1</x:v>
      </x:c>
      <x:c r="X384" s="18" t="n">
        <x:f>IF(AND(W384=1,Q384&lt;=Settings!$B$36),1,0)</x:f>
        <x:v>0</x:v>
      </x:c>
    </x:row>
    <x:row r="385">
      <x:c r="A385" t="n">
        <x:f>Arrivals!A385</x:f>
        <x:v>4</x:v>
      </x:c>
      <x:c r="B385" t="n">
        <x:f>Arrivals!B385</x:f>
        <x:v>20</x:v>
      </x:c>
      <x:c r="C385" s="18" t="n">
        <x:f>Arrivals!F385</x:f>
        <x:v>227</x:v>
      </x:c>
      <x:c r="D385" s="18" t="n">
        <x:f>Arrivals!K385</x:f>
        <x:v>300</x:v>
      </x:c>
      <x:c r="E385" s="18" t="n">
        <x:f>D385*8/ACE_Input!S25+ACE_Input!T25</x:f>
        <x:v>24.02</x:v>
      </x:c>
      <x:c r="F385" s="18" t="n">
        <x:f>C385</x:f>
        <x:v>227</x:v>
      </x:c>
      <x:c r="G385" s="18" t="n">
        <x:f>K384</x:f>
        <x:v>458.3799999999999</x:v>
      </x:c>
      <x:c r="H385" s="18" t="n">
        <x:f>MAX(F385,G385)</x:f>
        <x:v>458.3799999999999</x:v>
      </x:c>
      <x:c r="I385" s="18" t="n">
        <x:f>MOD(H385-Settings!$B$32,Settings!$B$33)</x:f>
        <x:v>458.3799999999999</x:v>
      </x:c>
      <x:c r="J385" s="18" t="n">
        <x:f>IF(I385&lt;Settings!$B$30,IF(Settings!$B$30-I385&gt;=E385,H385,H385+(Settings!$B$30-I385)+Settings!$B$31),H385+(Settings!$B$33-I385))</x:f>
        <x:v>458.3799999999999</x:v>
      </x:c>
      <x:c r="K385" s="18" t="n">
        <x:f>J385+E385</x:f>
        <x:v>482.39999999999986</x:v>
      </x:c>
      <x:c r="L385" s="18" t="n">
        <x:f>K385</x:f>
        <x:v>482.39999999999986</x:v>
      </x:c>
      <x:c r="M385" s="18" t="n">
        <x:f>P384</x:f>
        <x:v>465.1476346100262</x:v>
      </x:c>
      <x:c r="N385" s="18" t="n">
        <x:f>MAX(L385,M385)</x:f>
        <x:v>482.39999999999986</x:v>
      </x:c>
      <x:c r="O385" s="18" t="n">
        <x:f>Arrivals!I385</x:f>
        <x:v>4.734925276286055</x:v>
      </x:c>
      <x:c r="P385" s="18" t="n">
        <x:f>N385+O385</x:f>
        <x:v>487.1349252762859</x:v>
      </x:c>
      <x:c r="Q385" s="18" t="n">
        <x:f>P385-C385</x:f>
        <x:v>260.1349252762859</x:v>
      </x:c>
      <x:c r="R385" s="18" t="n">
        <x:f>H385-F385</x:f>
        <x:v>231.37999999999988</x:v>
      </x:c>
      <x:c r="S385" s="18" t="n">
        <x:f>J385-H385</x:f>
        <x:v>0</x:v>
      </x:c>
      <x:c r="T385" s="18" t="n">
        <x:f>N385-L385</x:f>
        <x:v>0</x:v>
      </x:c>
      <x:c r="U385" s="18" t="n">
        <x:f>R385+S385+T385</x:f>
        <x:v>231.37999999999988</x:v>
      </x:c>
      <x:c r="V385" s="18" t="str">
        <x:f>IF(MOD(C385-Settings!$B$32,Settings!$B$33)&lt;Settings!$B$30,"Up","Down")</x:f>
        <x:v>Up</x:v>
      </x:c>
      <x:c r="W385" s="18" t="n">
        <x:f>IF(OR(E385&gt;Settings!$B$30,Q385&gt;Settings!$B$37),0,1)</x:f>
        <x:v>1</x:v>
      </x:c>
      <x:c r="X385" s="18" t="n">
        <x:f>IF(AND(W385=1,Q385&lt;=Settings!$B$36),1,0)</x:f>
        <x:v>0</x:v>
      </x:c>
    </x:row>
    <x:row r="386">
      <x:c r="A386" t="n">
        <x:f>Arrivals!A386</x:f>
        <x:v>4</x:v>
      </x:c>
      <x:c r="B386" t="n">
        <x:f>Arrivals!B386</x:f>
        <x:v>21</x:v>
      </x:c>
      <x:c r="C386" s="18" t="n">
        <x:f>Arrivals!F386</x:f>
        <x:v>232</x:v>
      </x:c>
      <x:c r="D386" s="18" t="n">
        <x:f>Arrivals!K386</x:f>
        <x:v>300</x:v>
      </x:c>
      <x:c r="E386" s="18" t="n">
        <x:f>D386*8/ACE_Input!S26+ACE_Input!T26</x:f>
        <x:v>24.02</x:v>
      </x:c>
      <x:c r="F386" s="18" t="n">
        <x:f>C386</x:f>
        <x:v>232</x:v>
      </x:c>
      <x:c r="G386" s="18" t="n">
        <x:f>K385</x:f>
        <x:v>482.39999999999986</x:v>
      </x:c>
      <x:c r="H386" s="18" t="n">
        <x:f>MAX(F386,G386)</x:f>
        <x:v>482.39999999999986</x:v>
      </x:c>
      <x:c r="I386" s="18" t="n">
        <x:f>MOD(H386-Settings!$B$32,Settings!$B$33)</x:f>
        <x:v>482.39999999999986</x:v>
      </x:c>
      <x:c r="J386" s="18" t="n">
        <x:f>IF(I386&lt;Settings!$B$30,IF(Settings!$B$30-I386&gt;=E386,H386,H386+(Settings!$B$30-I386)+Settings!$B$31),H386+(Settings!$B$33-I386))</x:f>
        <x:v>482.39999999999986</x:v>
      </x:c>
      <x:c r="K386" s="18" t="n">
        <x:f>J386+E386</x:f>
        <x:v>506.41999999999985</x:v>
      </x:c>
      <x:c r="L386" s="18" t="n">
        <x:f>K386</x:f>
        <x:v>506.41999999999985</x:v>
      </x:c>
      <x:c r="M386" s="18" t="n">
        <x:f>P385</x:f>
        <x:v>487.1349252762859</x:v>
      </x:c>
      <x:c r="N386" s="18" t="n">
        <x:f>MAX(L386,M386)</x:f>
        <x:v>506.41999999999985</x:v>
      </x:c>
      <x:c r="O386" s="18" t="n">
        <x:f>Arrivals!I386</x:f>
        <x:v>6.4474362891910975</x:v>
      </x:c>
      <x:c r="P386" s="18" t="n">
        <x:f>N386+O386</x:f>
        <x:v>512.8674362891909</x:v>
      </x:c>
      <x:c r="Q386" s="18" t="n">
        <x:f>P386-C386</x:f>
        <x:v>280.8674362891909</x:v>
      </x:c>
      <x:c r="R386" s="18" t="n">
        <x:f>H386-F386</x:f>
        <x:v>250.39999999999986</x:v>
      </x:c>
      <x:c r="S386" s="18" t="n">
        <x:f>J386-H386</x:f>
        <x:v>0</x:v>
      </x:c>
      <x:c r="T386" s="18" t="n">
        <x:f>N386-L386</x:f>
        <x:v>0</x:v>
      </x:c>
      <x:c r="U386" s="18" t="n">
        <x:f>R386+S386+T386</x:f>
        <x:v>250.39999999999986</x:v>
      </x:c>
      <x:c r="V386" s="18" t="str">
        <x:f>IF(MOD(C386-Settings!$B$32,Settings!$B$33)&lt;Settings!$B$30,"Up","Down")</x:f>
        <x:v>Up</x:v>
      </x:c>
      <x:c r="W386" s="18" t="n">
        <x:f>IF(OR(E386&gt;Settings!$B$30,Q386&gt;Settings!$B$37),0,1)</x:f>
        <x:v>1</x:v>
      </x:c>
      <x:c r="X386" s="18" t="n">
        <x:f>IF(AND(W386=1,Q386&lt;=Settings!$B$36),1,0)</x:f>
        <x:v>0</x:v>
      </x:c>
    </x:row>
    <x:row r="387">
      <x:c r="A387" t="n">
        <x:f>Arrivals!A387</x:f>
        <x:v>4</x:v>
      </x:c>
      <x:c r="B387" t="n">
        <x:f>Arrivals!B387</x:f>
        <x:v>22</x:v>
      </x:c>
      <x:c r="C387" s="18" t="n">
        <x:f>Arrivals!F387</x:f>
        <x:v>237</x:v>
      </x:c>
      <x:c r="D387" s="18" t="n">
        <x:f>Arrivals!K387</x:f>
        <x:v>300</x:v>
      </x:c>
      <x:c r="E387" s="18" t="n">
        <x:f>D387*8/ACE_Input!S27+ACE_Input!T27</x:f>
        <x:v>24.02</x:v>
      </x:c>
      <x:c r="F387" s="18" t="n">
        <x:f>C387</x:f>
        <x:v>237</x:v>
      </x:c>
      <x:c r="G387" s="18" t="n">
        <x:f>K386</x:f>
        <x:v>506.41999999999985</x:v>
      </x:c>
      <x:c r="H387" s="18" t="n">
        <x:f>MAX(F387,G387)</x:f>
        <x:v>506.41999999999985</x:v>
      </x:c>
      <x:c r="I387" s="18" t="n">
        <x:f>MOD(H387-Settings!$B$32,Settings!$B$33)</x:f>
        <x:v>506.41999999999985</x:v>
      </x:c>
      <x:c r="J387" s="18" t="n">
        <x:f>IF(I387&lt;Settings!$B$30,IF(Settings!$B$30-I387&gt;=E387,H387,H387+(Settings!$B$30-I387)+Settings!$B$31),H387+(Settings!$B$33-I387))</x:f>
        <x:v>506.41999999999985</x:v>
      </x:c>
      <x:c r="K387" s="18" t="n">
        <x:f>J387+E387</x:f>
        <x:v>530.4399999999998</x:v>
      </x:c>
      <x:c r="L387" s="18" t="n">
        <x:f>K387</x:f>
        <x:v>530.4399999999998</x:v>
      </x:c>
      <x:c r="M387" s="18" t="n">
        <x:f>P386</x:f>
        <x:v>512.8674362891909</x:v>
      </x:c>
      <x:c r="N387" s="18" t="n">
        <x:f>MAX(L387,M387)</x:f>
        <x:v>530.4399999999998</x:v>
      </x:c>
      <x:c r="O387" s="18" t="n">
        <x:f>Arrivals!I387</x:f>
        <x:v>5.217271429595658</x:v>
      </x:c>
      <x:c r="P387" s="18" t="n">
        <x:f>N387+O387</x:f>
        <x:v>535.6572714295955</x:v>
      </x:c>
      <x:c r="Q387" s="18" t="n">
        <x:f>P387-C387</x:f>
        <x:v>298.65727142959554</x:v>
      </x:c>
      <x:c r="R387" s="18" t="n">
        <x:f>H387-F387</x:f>
        <x:v>269.41999999999985</x:v>
      </x:c>
      <x:c r="S387" s="18" t="n">
        <x:f>J387-H387</x:f>
        <x:v>0</x:v>
      </x:c>
      <x:c r="T387" s="18" t="n">
        <x:f>N387-L387</x:f>
        <x:v>0</x:v>
      </x:c>
      <x:c r="U387" s="18" t="n">
        <x:f>R387+S387+T387</x:f>
        <x:v>269.41999999999985</x:v>
      </x:c>
      <x:c r="V387" s="18" t="str">
        <x:f>IF(MOD(C387-Settings!$B$32,Settings!$B$33)&lt;Settings!$B$30,"Up","Down")</x:f>
        <x:v>Up</x:v>
      </x:c>
      <x:c r="W387" s="18" t="n">
        <x:f>IF(OR(E387&gt;Settings!$B$30,Q387&gt;Settings!$B$37),0,1)</x:f>
        <x:v>1</x:v>
      </x:c>
      <x:c r="X387" s="18" t="n">
        <x:f>IF(AND(W387=1,Q387&lt;=Settings!$B$36),1,0)</x:f>
        <x:v>0</x:v>
      </x:c>
    </x:row>
    <x:row r="388">
      <x:c r="A388" t="n">
        <x:f>Arrivals!A388</x:f>
        <x:v>4</x:v>
      </x:c>
      <x:c r="B388" t="n">
        <x:f>Arrivals!B388</x:f>
        <x:v>23</x:v>
      </x:c>
      <x:c r="C388" s="18" t="n">
        <x:f>Arrivals!F388</x:f>
        <x:v>242</x:v>
      </x:c>
      <x:c r="D388" s="18" t="n">
        <x:f>Arrivals!K388</x:f>
        <x:v>300</x:v>
      </x:c>
      <x:c r="E388" s="18" t="n">
        <x:f>D388*8/ACE_Input!S28+ACE_Input!T28</x:f>
        <x:v>24.02</x:v>
      </x:c>
      <x:c r="F388" s="18" t="n">
        <x:f>C388</x:f>
        <x:v>242</x:v>
      </x:c>
      <x:c r="G388" s="18" t="n">
        <x:f>K387</x:f>
        <x:v>530.4399999999998</x:v>
      </x:c>
      <x:c r="H388" s="18" t="n">
        <x:f>MAX(F388,G388)</x:f>
        <x:v>530.4399999999998</x:v>
      </x:c>
      <x:c r="I388" s="18" t="n">
        <x:f>MOD(H388-Settings!$B$32,Settings!$B$33)</x:f>
        <x:v>530.4399999999998</x:v>
      </x:c>
      <x:c r="J388" s="18" t="n">
        <x:f>IF(I388&lt;Settings!$B$30,IF(Settings!$B$30-I388&gt;=E388,H388,H388+(Settings!$B$30-I388)+Settings!$B$31),H388+(Settings!$B$33-I388))</x:f>
        <x:v>530.4399999999998</x:v>
      </x:c>
      <x:c r="K388" s="18" t="n">
        <x:f>J388+E388</x:f>
        <x:v>554.4599999999998</x:v>
      </x:c>
      <x:c r="L388" s="18" t="n">
        <x:f>K388</x:f>
        <x:v>554.4599999999998</x:v>
      </x:c>
      <x:c r="M388" s="18" t="n">
        <x:f>P387</x:f>
        <x:v>535.6572714295955</x:v>
      </x:c>
      <x:c r="N388" s="18" t="n">
        <x:f>MAX(L388,M388)</x:f>
        <x:v>554.4599999999998</x:v>
      </x:c>
      <x:c r="O388" s="18" t="n">
        <x:f>Arrivals!I388</x:f>
        <x:v>1.3880977657314235</x:v>
      </x:c>
      <x:c r="P388" s="18" t="n">
        <x:f>N388+O388</x:f>
        <x:v>555.8480977657313</x:v>
      </x:c>
      <x:c r="Q388" s="18" t="n">
        <x:f>P388-C388</x:f>
        <x:v>313.84809776573127</x:v>
      </x:c>
      <x:c r="R388" s="18" t="n">
        <x:f>H388-F388</x:f>
        <x:v>288.4399999999998</x:v>
      </x:c>
      <x:c r="S388" s="18" t="n">
        <x:f>J388-H388</x:f>
        <x:v>0</x:v>
      </x:c>
      <x:c r="T388" s="18" t="n">
        <x:f>N388-L388</x:f>
        <x:v>0</x:v>
      </x:c>
      <x:c r="U388" s="18" t="n">
        <x:f>R388+S388+T388</x:f>
        <x:v>288.4399999999998</x:v>
      </x:c>
      <x:c r="V388" s="18" t="str">
        <x:f>IF(MOD(C388-Settings!$B$32,Settings!$B$33)&lt;Settings!$B$30,"Up","Down")</x:f>
        <x:v>Up</x:v>
      </x:c>
      <x:c r="W388" s="18" t="n">
        <x:f>IF(OR(E388&gt;Settings!$B$30,Q388&gt;Settings!$B$37),0,1)</x:f>
        <x:v>1</x:v>
      </x:c>
      <x:c r="X388" s="18" t="n">
        <x:f>IF(AND(W388=1,Q388&lt;=Settings!$B$36),1,0)</x:f>
        <x:v>0</x:v>
      </x:c>
    </x:row>
    <x:row r="389">
      <x:c r="A389" t="n">
        <x:f>Arrivals!A389</x:f>
        <x:v>4</x:v>
      </x:c>
      <x:c r="B389" t="n">
        <x:f>Arrivals!B389</x:f>
        <x:v>24</x:v>
      </x:c>
      <x:c r="C389" s="18" t="n">
        <x:f>Arrivals!F389</x:f>
        <x:v>247</x:v>
      </x:c>
      <x:c r="D389" s="18" t="n">
        <x:f>Arrivals!K389</x:f>
        <x:v>300</x:v>
      </x:c>
      <x:c r="E389" s="18" t="n">
        <x:f>D389*8/ACE_Input!S29+ACE_Input!T29</x:f>
        <x:v>24.02</x:v>
      </x:c>
      <x:c r="F389" s="18" t="n">
        <x:f>C389</x:f>
        <x:v>247</x:v>
      </x:c>
      <x:c r="G389" s="18" t="n">
        <x:f>K388</x:f>
        <x:v>554.4599999999998</x:v>
      </x:c>
      <x:c r="H389" s="18" t="n">
        <x:f>MAX(F389,G389)</x:f>
        <x:v>554.4599999999998</x:v>
      </x:c>
      <x:c r="I389" s="18" t="n">
        <x:f>MOD(H389-Settings!$B$32,Settings!$B$33)</x:f>
        <x:v>554.4599999999998</x:v>
      </x:c>
      <x:c r="J389" s="18" t="n">
        <x:f>IF(I389&lt;Settings!$B$30,IF(Settings!$B$30-I389&gt;=E389,H389,H389+(Settings!$B$30-I389)+Settings!$B$31),H389+(Settings!$B$33-I389))</x:f>
        <x:v>554.4599999999998</x:v>
      </x:c>
      <x:c r="K389" s="18" t="n">
        <x:f>J389+E389</x:f>
        <x:v>578.4799999999998</x:v>
      </x:c>
      <x:c r="L389" s="18" t="n">
        <x:f>K389</x:f>
        <x:v>578.4799999999998</x:v>
      </x:c>
      <x:c r="M389" s="18" t="n">
        <x:f>P388</x:f>
        <x:v>555.8480977657313</x:v>
      </x:c>
      <x:c r="N389" s="18" t="n">
        <x:f>MAX(L389,M389)</x:f>
        <x:v>578.4799999999998</x:v>
      </x:c>
      <x:c r="O389" s="18" t="n">
        <x:f>Arrivals!I389</x:f>
        <x:v>0.05311500949150388</x:v>
      </x:c>
      <x:c r="P389" s="18" t="n">
        <x:f>N389+O389</x:f>
        <x:v>578.5331150094913</x:v>
      </x:c>
      <x:c r="Q389" s="18" t="n">
        <x:f>P389-C389</x:f>
        <x:v>331.5331150094913</x:v>
      </x:c>
      <x:c r="R389" s="18" t="n">
        <x:f>H389-F389</x:f>
        <x:v>307.4599999999998</x:v>
      </x:c>
      <x:c r="S389" s="18" t="n">
        <x:f>J389-H389</x:f>
        <x:v>0</x:v>
      </x:c>
      <x:c r="T389" s="18" t="n">
        <x:f>N389-L389</x:f>
        <x:v>0</x:v>
      </x:c>
      <x:c r="U389" s="18" t="n">
        <x:f>R389+S389+T389</x:f>
        <x:v>307.4599999999998</x:v>
      </x:c>
      <x:c r="V389" s="18" t="str">
        <x:f>IF(MOD(C389-Settings!$B$32,Settings!$B$33)&lt;Settings!$B$30,"Up","Down")</x:f>
        <x:v>Up</x:v>
      </x:c>
      <x:c r="W389" s="18" t="n">
        <x:f>IF(OR(E389&gt;Settings!$B$30,Q389&gt;Settings!$B$37),0,1)</x:f>
        <x:v>1</x:v>
      </x:c>
      <x:c r="X389" s="18" t="n">
        <x:f>IF(AND(W389=1,Q389&lt;=Settings!$B$36),1,0)</x:f>
        <x:v>0</x:v>
      </x:c>
    </x:row>
    <x:row r="390">
      <x:c r="A390" t="n">
        <x:f>Arrivals!A390</x:f>
        <x:v>4</x:v>
      </x:c>
      <x:c r="B390" t="n">
        <x:f>Arrivals!B390</x:f>
        <x:v>25</x:v>
      </x:c>
      <x:c r="C390" s="18" t="n">
        <x:f>Arrivals!F390</x:f>
        <x:v>252</x:v>
      </x:c>
      <x:c r="D390" s="18" t="n">
        <x:f>Arrivals!K390</x:f>
        <x:v>300</x:v>
      </x:c>
      <x:c r="E390" s="18" t="n">
        <x:f>D390*8/ACE_Input!S30+ACE_Input!T30</x:f>
        <x:v>24.02</x:v>
      </x:c>
      <x:c r="F390" s="18" t="n">
        <x:f>C390</x:f>
        <x:v>252</x:v>
      </x:c>
      <x:c r="G390" s="18" t="n">
        <x:f>K389</x:f>
        <x:v>578.4799999999998</x:v>
      </x:c>
      <x:c r="H390" s="18" t="n">
        <x:f>MAX(F390,G390)</x:f>
        <x:v>578.4799999999998</x:v>
      </x:c>
      <x:c r="I390" s="18" t="n">
        <x:f>MOD(H390-Settings!$B$32,Settings!$B$33)</x:f>
        <x:v>578.4799999999998</x:v>
      </x:c>
      <x:c r="J390" s="18" t="n">
        <x:f>IF(I390&lt;Settings!$B$30,IF(Settings!$B$30-I390&gt;=E390,H390,H390+(Settings!$B$30-I390)+Settings!$B$31),H390+(Settings!$B$33-I390))</x:f>
        <x:v>720</x:v>
      </x:c>
      <x:c r="K390" s="18" t="n">
        <x:f>J390+E390</x:f>
        <x:v>744.02</x:v>
      </x:c>
      <x:c r="L390" s="18" t="n">
        <x:f>K390</x:f>
        <x:v>744.02</x:v>
      </x:c>
      <x:c r="M390" s="18" t="n">
        <x:f>P389</x:f>
        <x:v>578.5331150094913</x:v>
      </x:c>
      <x:c r="N390" s="18" t="n">
        <x:f>MAX(L390,M390)</x:f>
        <x:v>744.02</x:v>
      </x:c>
      <x:c r="O390" s="18" t="n">
        <x:f>Arrivals!I390</x:f>
        <x:v>4.826286707418134</x:v>
      </x:c>
      <x:c r="P390" s="18" t="n">
        <x:f>N390+O390</x:f>
        <x:v>748.8462867074181</x:v>
      </x:c>
      <x:c r="Q390" s="18" t="n">
        <x:f>P390-C390</x:f>
        <x:v>496.84628670741813</x:v>
      </x:c>
      <x:c r="R390" s="18" t="n">
        <x:f>H390-F390</x:f>
        <x:v>326.4799999999998</x:v>
      </x:c>
      <x:c r="S390" s="18" t="n">
        <x:f>J390-H390</x:f>
        <x:v>141.5200000000002</x:v>
      </x:c>
      <x:c r="T390" s="18" t="n">
        <x:f>N390-L390</x:f>
        <x:v>0</x:v>
      </x:c>
      <x:c r="U390" s="18" t="n">
        <x:f>R390+S390+T390</x:f>
        <x:v>468</x:v>
      </x:c>
      <x:c r="V390" s="18" t="str">
        <x:f>IF(MOD(C390-Settings!$B$32,Settings!$B$33)&lt;Settings!$B$30,"Up","Down")</x:f>
        <x:v>Up</x:v>
      </x:c>
      <x:c r="W390" s="18" t="n">
        <x:f>IF(OR(E390&gt;Settings!$B$30,Q390&gt;Settings!$B$37),0,1)</x:f>
        <x:v>1</x:v>
      </x:c>
      <x:c r="X390" s="18" t="n">
        <x:f>IF(AND(W390=1,Q390&lt;=Settings!$B$36),1,0)</x:f>
        <x:v>0</x:v>
      </x:c>
    </x:row>
    <x:row r="391">
      <x:c r="A391" t="n">
        <x:f>Arrivals!A391</x:f>
        <x:v>4</x:v>
      </x:c>
      <x:c r="B391" t="n">
        <x:f>Arrivals!B391</x:f>
        <x:v>26</x:v>
      </x:c>
      <x:c r="C391" s="18" t="n">
        <x:f>Arrivals!F391</x:f>
        <x:v>257</x:v>
      </x:c>
      <x:c r="D391" s="18" t="n">
        <x:f>Arrivals!K391</x:f>
        <x:v>300</x:v>
      </x:c>
      <x:c r="E391" s="18" t="n">
        <x:f>D391*8/ACE_Input!S31+ACE_Input!T31</x:f>
        <x:v>24.02</x:v>
      </x:c>
      <x:c r="F391" s="18" t="n">
        <x:f>C391</x:f>
        <x:v>257</x:v>
      </x:c>
      <x:c r="G391" s="18" t="n">
        <x:f>K390</x:f>
        <x:v>744.02</x:v>
      </x:c>
      <x:c r="H391" s="18" t="n">
        <x:f>MAX(F391,G391)</x:f>
        <x:v>744.02</x:v>
      </x:c>
      <x:c r="I391" s="18" t="n">
        <x:f>MOD(H391-Settings!$B$32,Settings!$B$33)</x:f>
        <x:v>24.019999999999982</x:v>
      </x:c>
      <x:c r="J391" s="18" t="n">
        <x:f>IF(I391&lt;Settings!$B$30,IF(Settings!$B$30-I391&gt;=E391,H391,H391+(Settings!$B$30-I391)+Settings!$B$31),H391+(Settings!$B$33-I391))</x:f>
        <x:v>744.02</x:v>
      </x:c>
      <x:c r="K391" s="18" t="n">
        <x:f>J391+E391</x:f>
        <x:v>768.04</x:v>
      </x:c>
      <x:c r="L391" s="18" t="n">
        <x:f>K391</x:f>
        <x:v>768.04</x:v>
      </x:c>
      <x:c r="M391" s="18" t="n">
        <x:f>P390</x:f>
        <x:v>748.8462867074181</x:v>
      </x:c>
      <x:c r="N391" s="18" t="n">
        <x:f>MAX(L391,M391)</x:f>
        <x:v>768.04</x:v>
      </x:c>
      <x:c r="O391" s="18" t="n">
        <x:f>Arrivals!I391</x:f>
        <x:v>17.298775144132176</x:v>
      </x:c>
      <x:c r="P391" s="18" t="n">
        <x:f>N391+O391</x:f>
        <x:v>785.3387751441321</x:v>
      </x:c>
      <x:c r="Q391" s="18" t="n">
        <x:f>P391-C391</x:f>
        <x:v>528.3387751441321</x:v>
      </x:c>
      <x:c r="R391" s="18" t="n">
        <x:f>H391-F391</x:f>
        <x:v>487.02</x:v>
      </x:c>
      <x:c r="S391" s="18" t="n">
        <x:f>J391-H391</x:f>
        <x:v>0</x:v>
      </x:c>
      <x:c r="T391" s="18" t="n">
        <x:f>N391-L391</x:f>
        <x:v>0</x:v>
      </x:c>
      <x:c r="U391" s="18" t="n">
        <x:f>R391+S391+T391</x:f>
        <x:v>487.02</x:v>
      </x:c>
      <x:c r="V391" s="18" t="str">
        <x:f>IF(MOD(C391-Settings!$B$32,Settings!$B$33)&lt;Settings!$B$30,"Up","Down")</x:f>
        <x:v>Up</x:v>
      </x:c>
      <x:c r="W391" s="18" t="n">
        <x:f>IF(OR(E391&gt;Settings!$B$30,Q391&gt;Settings!$B$37),0,1)</x:f>
        <x:v>1</x:v>
      </x:c>
      <x:c r="X391" s="18" t="n">
        <x:f>IF(AND(W391=1,Q391&lt;=Settings!$B$36),1,0)</x:f>
        <x:v>0</x:v>
      </x:c>
    </x:row>
    <x:row r="392">
      <x:c r="A392" t="n">
        <x:f>Arrivals!A392</x:f>
        <x:v>4</x:v>
      </x:c>
      <x:c r="B392" t="n">
        <x:f>Arrivals!B392</x:f>
        <x:v>27</x:v>
      </x:c>
      <x:c r="C392" s="18" t="n">
        <x:f>Arrivals!F392</x:f>
        <x:v>262</x:v>
      </x:c>
      <x:c r="D392" s="18" t="n">
        <x:f>Arrivals!K392</x:f>
        <x:v>300</x:v>
      </x:c>
      <x:c r="E392" s="18" t="n">
        <x:f>D392*8/ACE_Input!S32+ACE_Input!T32</x:f>
        <x:v>24.02</x:v>
      </x:c>
      <x:c r="F392" s="18" t="n">
        <x:f>C392</x:f>
        <x:v>262</x:v>
      </x:c>
      <x:c r="G392" s="18" t="n">
        <x:f>K391</x:f>
        <x:v>768.04</x:v>
      </x:c>
      <x:c r="H392" s="18" t="n">
        <x:f>MAX(F392,G392)</x:f>
        <x:v>768.04</x:v>
      </x:c>
      <x:c r="I392" s="18" t="n">
        <x:f>MOD(H392-Settings!$B$32,Settings!$B$33)</x:f>
        <x:v>48.039999999999964</x:v>
      </x:c>
      <x:c r="J392" s="18" t="n">
        <x:f>IF(I392&lt;Settings!$B$30,IF(Settings!$B$30-I392&gt;=E392,H392,H392+(Settings!$B$30-I392)+Settings!$B$31),H392+(Settings!$B$33-I392))</x:f>
        <x:v>768.04</x:v>
      </x:c>
      <x:c r="K392" s="18" t="n">
        <x:f>J392+E392</x:f>
        <x:v>792.06</x:v>
      </x:c>
      <x:c r="L392" s="18" t="n">
        <x:f>K392</x:f>
        <x:v>792.06</x:v>
      </x:c>
      <x:c r="M392" s="18" t="n">
        <x:f>P391</x:f>
        <x:v>785.3387751441321</x:v>
      </x:c>
      <x:c r="N392" s="18" t="n">
        <x:f>MAX(L392,M392)</x:f>
        <x:v>792.06</x:v>
      </x:c>
      <x:c r="O392" s="18" t="n">
        <x:f>Arrivals!I392</x:f>
        <x:v>2.899427675520595</x:v>
      </x:c>
      <x:c r="P392" s="18" t="n">
        <x:f>N392+O392</x:f>
        <x:v>794.9594276755205</x:v>
      </x:c>
      <x:c r="Q392" s="18" t="n">
        <x:f>P392-C392</x:f>
        <x:v>532.9594276755205</x:v>
      </x:c>
      <x:c r="R392" s="18" t="n">
        <x:f>H392-F392</x:f>
        <x:v>506.03999999999996</x:v>
      </x:c>
      <x:c r="S392" s="18" t="n">
        <x:f>J392-H392</x:f>
        <x:v>0</x:v>
      </x:c>
      <x:c r="T392" s="18" t="n">
        <x:f>N392-L392</x:f>
        <x:v>0</x:v>
      </x:c>
      <x:c r="U392" s="18" t="n">
        <x:f>R392+S392+T392</x:f>
        <x:v>506.03999999999996</x:v>
      </x:c>
      <x:c r="V392" s="18" t="str">
        <x:f>IF(MOD(C392-Settings!$B$32,Settings!$B$33)&lt;Settings!$B$30,"Up","Down")</x:f>
        <x:v>Up</x:v>
      </x:c>
      <x:c r="W392" s="18" t="n">
        <x:f>IF(OR(E392&gt;Settings!$B$30,Q392&gt;Settings!$B$37),0,1)</x:f>
        <x:v>1</x:v>
      </x:c>
      <x:c r="X392" s="18" t="n">
        <x:f>IF(AND(W392=1,Q392&lt;=Settings!$B$36),1,0)</x:f>
        <x:v>0</x:v>
      </x:c>
    </x:row>
    <x:row r="393">
      <x:c r="A393" t="n">
        <x:f>Arrivals!A393</x:f>
        <x:v>4</x:v>
      </x:c>
      <x:c r="B393" t="n">
        <x:f>Arrivals!B393</x:f>
        <x:v>28</x:v>
      </x:c>
      <x:c r="C393" s="18" t="n">
        <x:f>Arrivals!F393</x:f>
        <x:v>268</x:v>
      </x:c>
      <x:c r="D393" s="18" t="n">
        <x:f>Arrivals!K393</x:f>
        <x:v>300</x:v>
      </x:c>
      <x:c r="E393" s="18" t="n">
        <x:f>D393*8/ACE_Input!S33+ACE_Input!T33</x:f>
        <x:v>24.02</x:v>
      </x:c>
      <x:c r="F393" s="18" t="n">
        <x:f>C393</x:f>
        <x:v>268</x:v>
      </x:c>
      <x:c r="G393" s="18" t="n">
        <x:f>K392</x:f>
        <x:v>792.06</x:v>
      </x:c>
      <x:c r="H393" s="18" t="n">
        <x:f>MAX(F393,G393)</x:f>
        <x:v>792.06</x:v>
      </x:c>
      <x:c r="I393" s="18" t="n">
        <x:f>MOD(H393-Settings!$B$32,Settings!$B$33)</x:f>
        <x:v>72.05999999999995</x:v>
      </x:c>
      <x:c r="J393" s="18" t="n">
        <x:f>IF(I393&lt;Settings!$B$30,IF(Settings!$B$30-I393&gt;=E393,H393,H393+(Settings!$B$30-I393)+Settings!$B$31),H393+(Settings!$B$33-I393))</x:f>
        <x:v>792.06</x:v>
      </x:c>
      <x:c r="K393" s="18" t="n">
        <x:f>J393+E393</x:f>
        <x:v>816.0799999999999</x:v>
      </x:c>
      <x:c r="L393" s="18" t="n">
        <x:f>K393</x:f>
        <x:v>816.0799999999999</x:v>
      </x:c>
      <x:c r="M393" s="18" t="n">
        <x:f>P392</x:f>
        <x:v>794.9594276755205</x:v>
      </x:c>
      <x:c r="N393" s="18" t="n">
        <x:f>MAX(L393,M393)</x:f>
        <x:v>816.0799999999999</x:v>
      </x:c>
      <x:c r="O393" s="18" t="n">
        <x:f>Arrivals!I393</x:f>
        <x:v>6.284712344964607</x:v>
      </x:c>
      <x:c r="P393" s="18" t="n">
        <x:f>N393+O393</x:f>
        <x:v>822.3647123449646</x:v>
      </x:c>
      <x:c r="Q393" s="18" t="n">
        <x:f>P393-C393</x:f>
        <x:v>554.3647123449646</x:v>
      </x:c>
      <x:c r="R393" s="18" t="n">
        <x:f>H393-F393</x:f>
        <x:v>524.06</x:v>
      </x:c>
      <x:c r="S393" s="18" t="n">
        <x:f>J393-H393</x:f>
        <x:v>0</x:v>
      </x:c>
      <x:c r="T393" s="18" t="n">
        <x:f>N393-L393</x:f>
        <x:v>0</x:v>
      </x:c>
      <x:c r="U393" s="18" t="n">
        <x:f>R393+S393+T393</x:f>
        <x:v>524.06</x:v>
      </x:c>
      <x:c r="V393" s="18" t="str">
        <x:f>IF(MOD(C393-Settings!$B$32,Settings!$B$33)&lt;Settings!$B$30,"Up","Down")</x:f>
        <x:v>Up</x:v>
      </x:c>
      <x:c r="W393" s="18" t="n">
        <x:f>IF(OR(E393&gt;Settings!$B$30,Q393&gt;Settings!$B$37),0,1)</x:f>
        <x:v>1</x:v>
      </x:c>
      <x:c r="X393" s="18" t="n">
        <x:f>IF(AND(W393=1,Q393&lt;=Settings!$B$36),1,0)</x:f>
        <x:v>0</x:v>
      </x:c>
    </x:row>
    <x:row r="394">
      <x:c r="A394" t="n">
        <x:f>Arrivals!A394</x:f>
        <x:v>4</x:v>
      </x:c>
      <x:c r="B394" t="n">
        <x:f>Arrivals!B394</x:f>
        <x:v>29</x:v>
      </x:c>
      <x:c r="C394" s="18" t="n">
        <x:f>Arrivals!F394</x:f>
        <x:v>273</x:v>
      </x:c>
      <x:c r="D394" s="18" t="n">
        <x:f>Arrivals!K394</x:f>
        <x:v>300</x:v>
      </x:c>
      <x:c r="E394" s="18" t="n">
        <x:f>D394*8/ACE_Input!S34+ACE_Input!T34</x:f>
        <x:v>24.02</x:v>
      </x:c>
      <x:c r="F394" s="18" t="n">
        <x:f>C394</x:f>
        <x:v>273</x:v>
      </x:c>
      <x:c r="G394" s="18" t="n">
        <x:f>K393</x:f>
        <x:v>816.0799999999999</x:v>
      </x:c>
      <x:c r="H394" s="18" t="n">
        <x:f>MAX(F394,G394)</x:f>
        <x:v>816.0799999999999</x:v>
      </x:c>
      <x:c r="I394" s="18" t="n">
        <x:f>MOD(H394-Settings!$B$32,Settings!$B$33)</x:f>
        <x:v>96.07999999999993</x:v>
      </x:c>
      <x:c r="J394" s="18" t="n">
        <x:f>IF(I394&lt;Settings!$B$30,IF(Settings!$B$30-I394&gt;=E394,H394,H394+(Settings!$B$30-I394)+Settings!$B$31),H394+(Settings!$B$33-I394))</x:f>
        <x:v>816.0799999999999</x:v>
      </x:c>
      <x:c r="K394" s="18" t="n">
        <x:f>J394+E394</x:f>
        <x:v>840.0999999999999</x:v>
      </x:c>
      <x:c r="L394" s="18" t="n">
        <x:f>K394</x:f>
        <x:v>840.0999999999999</x:v>
      </x:c>
      <x:c r="M394" s="18" t="n">
        <x:f>P393</x:f>
        <x:v>822.3647123449646</x:v>
      </x:c>
      <x:c r="N394" s="18" t="n">
        <x:f>MAX(L394,M394)</x:f>
        <x:v>840.0999999999999</x:v>
      </x:c>
      <x:c r="O394" s="18" t="n">
        <x:f>Arrivals!I394</x:f>
        <x:v>2.7846797292013785</x:v>
      </x:c>
      <x:c r="P394" s="18" t="n">
        <x:f>N394+O394</x:f>
        <x:v>842.8846797292013</x:v>
      </x:c>
      <x:c r="Q394" s="18" t="n">
        <x:f>P394-C394</x:f>
        <x:v>569.8846797292013</x:v>
      </x:c>
      <x:c r="R394" s="18" t="n">
        <x:f>H394-F394</x:f>
        <x:v>543.0799999999999</x:v>
      </x:c>
      <x:c r="S394" s="18" t="n">
        <x:f>J394-H394</x:f>
        <x:v>0</x:v>
      </x:c>
      <x:c r="T394" s="18" t="n">
        <x:f>N394-L394</x:f>
        <x:v>0</x:v>
      </x:c>
      <x:c r="U394" s="18" t="n">
        <x:f>R394+S394+T394</x:f>
        <x:v>543.0799999999999</x:v>
      </x:c>
      <x:c r="V394" s="18" t="str">
        <x:f>IF(MOD(C394-Settings!$B$32,Settings!$B$33)&lt;Settings!$B$30,"Up","Down")</x:f>
        <x:v>Up</x:v>
      </x:c>
      <x:c r="W394" s="18" t="n">
        <x:f>IF(OR(E394&gt;Settings!$B$30,Q394&gt;Settings!$B$37),0,1)</x:f>
        <x:v>1</x:v>
      </x:c>
      <x:c r="X394" s="18" t="n">
        <x:f>IF(AND(W394=1,Q394&lt;=Settings!$B$36),1,0)</x:f>
        <x:v>0</x:v>
      </x:c>
    </x:row>
    <x:row r="395">
      <x:c r="A395" t="n">
        <x:f>Arrivals!A395</x:f>
        <x:v>4</x:v>
      </x:c>
      <x:c r="B395" t="n">
        <x:f>Arrivals!B395</x:f>
        <x:v>30</x:v>
      </x:c>
      <x:c r="C395" s="18" t="n">
        <x:f>Arrivals!F395</x:f>
        <x:v>278</x:v>
      </x:c>
      <x:c r="D395" s="18" t="n">
        <x:f>Arrivals!K395</x:f>
        <x:v>300</x:v>
      </x:c>
      <x:c r="E395" s="18" t="n">
        <x:f>D395*8/ACE_Input!S35+ACE_Input!T35</x:f>
        <x:v>24.02</x:v>
      </x:c>
      <x:c r="F395" s="18" t="n">
        <x:f>C395</x:f>
        <x:v>278</x:v>
      </x:c>
      <x:c r="G395" s="18" t="n">
        <x:f>K394</x:f>
        <x:v>840.0999999999999</x:v>
      </x:c>
      <x:c r="H395" s="18" t="n">
        <x:f>MAX(F395,G395)</x:f>
        <x:v>840.0999999999999</x:v>
      </x:c>
      <x:c r="I395" s="18" t="n">
        <x:f>MOD(H395-Settings!$B$32,Settings!$B$33)</x:f>
        <x:v>120.09999999999991</x:v>
      </x:c>
      <x:c r="J395" s="18" t="n">
        <x:f>IF(I395&lt;Settings!$B$30,IF(Settings!$B$30-I395&gt;=E395,H395,H395+(Settings!$B$30-I395)+Settings!$B$31),H395+(Settings!$B$33-I395))</x:f>
        <x:v>840.0999999999999</x:v>
      </x:c>
      <x:c r="K395" s="18" t="n">
        <x:f>J395+E395</x:f>
        <x:v>864.1199999999999</x:v>
      </x:c>
      <x:c r="L395" s="18" t="n">
        <x:f>K395</x:f>
        <x:v>864.1199999999999</x:v>
      </x:c>
      <x:c r="M395" s="18" t="n">
        <x:f>P394</x:f>
        <x:v>842.8846797292013</x:v>
      </x:c>
      <x:c r="N395" s="18" t="n">
        <x:f>MAX(L395,M395)</x:f>
        <x:v>864.1199999999999</x:v>
      </x:c>
      <x:c r="O395" s="18" t="n">
        <x:f>Arrivals!I395</x:f>
        <x:v>7.961077623506973</x:v>
      </x:c>
      <x:c r="P395" s="18" t="n">
        <x:f>N395+O395</x:f>
        <x:v>872.0810776235069</x:v>
      </x:c>
      <x:c r="Q395" s="18" t="n">
        <x:f>P395-C395</x:f>
        <x:v>594.0810776235069</x:v>
      </x:c>
      <x:c r="R395" s="18" t="n">
        <x:f>H395-F395</x:f>
        <x:v>562.0999999999999</x:v>
      </x:c>
      <x:c r="S395" s="18" t="n">
        <x:f>J395-H395</x:f>
        <x:v>0</x:v>
      </x:c>
      <x:c r="T395" s="18" t="n">
        <x:f>N395-L395</x:f>
        <x:v>0</x:v>
      </x:c>
      <x:c r="U395" s="18" t="n">
        <x:f>R395+S395+T395</x:f>
        <x:v>562.0999999999999</x:v>
      </x:c>
      <x:c r="V395" s="18" t="str">
        <x:f>IF(MOD(C395-Settings!$B$32,Settings!$B$33)&lt;Settings!$B$30,"Up","Down")</x:f>
        <x:v>Up</x:v>
      </x:c>
      <x:c r="W395" s="18" t="n">
        <x:f>IF(OR(E395&gt;Settings!$B$30,Q395&gt;Settings!$B$37),0,1)</x:f>
        <x:v>1</x:v>
      </x:c>
      <x:c r="X395" s="18" t="n">
        <x:f>IF(AND(W395=1,Q395&lt;=Settings!$B$36),1,0)</x:f>
        <x:v>0</x:v>
      </x:c>
    </x:row>
    <x:row r="396">
      <x:c r="A396" t="n">
        <x:f>Arrivals!A396</x:f>
        <x:v>4</x:v>
      </x:c>
      <x:c r="B396" t="n">
        <x:f>Arrivals!B396</x:f>
        <x:v>31</x:v>
      </x:c>
      <x:c r="C396" s="18" t="n">
        <x:f>Arrivals!F396</x:f>
        <x:v>283</x:v>
      </x:c>
      <x:c r="D396" s="18" t="n">
        <x:f>Arrivals!K396</x:f>
        <x:v>300</x:v>
      </x:c>
      <x:c r="E396" s="18" t="n">
        <x:f>D396*8/ACE_Input!S36+ACE_Input!T36</x:f>
        <x:v>24.02</x:v>
      </x:c>
      <x:c r="F396" s="18" t="n">
        <x:f>C396</x:f>
        <x:v>283</x:v>
      </x:c>
      <x:c r="G396" s="18" t="n">
        <x:f>K395</x:f>
        <x:v>864.1199999999999</x:v>
      </x:c>
      <x:c r="H396" s="18" t="n">
        <x:f>MAX(F396,G396)</x:f>
        <x:v>864.1199999999999</x:v>
      </x:c>
      <x:c r="I396" s="18" t="n">
        <x:f>MOD(H396-Settings!$B$32,Settings!$B$33)</x:f>
        <x:v>144.1199999999999</x:v>
      </x:c>
      <x:c r="J396" s="18" t="n">
        <x:f>IF(I396&lt;Settings!$B$30,IF(Settings!$B$30-I396&gt;=E396,H396,H396+(Settings!$B$30-I396)+Settings!$B$31),H396+(Settings!$B$33-I396))</x:f>
        <x:v>864.1199999999999</x:v>
      </x:c>
      <x:c r="K396" s="18" t="n">
        <x:f>J396+E396</x:f>
        <x:v>888.1399999999999</x:v>
      </x:c>
      <x:c r="L396" s="18" t="n">
        <x:f>K396</x:f>
        <x:v>888.1399999999999</x:v>
      </x:c>
      <x:c r="M396" s="18" t="n">
        <x:f>P395</x:f>
        <x:v>872.0810776235069</x:v>
      </x:c>
      <x:c r="N396" s="18" t="n">
        <x:f>MAX(L396,M396)</x:f>
        <x:v>888.1399999999999</x:v>
      </x:c>
      <x:c r="O396" s="18" t="n">
        <x:f>Arrivals!I396</x:f>
        <x:v>0.7881736343726089</x:v>
      </x:c>
      <x:c r="P396" s="18" t="n">
        <x:f>N396+O396</x:f>
        <x:v>888.9281736343725</x:v>
      </x:c>
      <x:c r="Q396" s="18" t="n">
        <x:f>P396-C396</x:f>
        <x:v>605.9281736343725</x:v>
      </x:c>
      <x:c r="R396" s="18" t="n">
        <x:f>H396-F396</x:f>
        <x:v>581.1199999999999</x:v>
      </x:c>
      <x:c r="S396" s="18" t="n">
        <x:f>J396-H396</x:f>
        <x:v>0</x:v>
      </x:c>
      <x:c r="T396" s="18" t="n">
        <x:f>N396-L396</x:f>
        <x:v>0</x:v>
      </x:c>
      <x:c r="U396" s="18" t="n">
        <x:f>R396+S396+T396</x:f>
        <x:v>581.1199999999999</x:v>
      </x:c>
      <x:c r="V396" s="18" t="str">
        <x:f>IF(MOD(C396-Settings!$B$32,Settings!$B$33)&lt;Settings!$B$30,"Up","Down")</x:f>
        <x:v>Up</x:v>
      </x:c>
      <x:c r="W396" s="18" t="n">
        <x:f>IF(OR(E396&gt;Settings!$B$30,Q396&gt;Settings!$B$37),0,1)</x:f>
        <x:v>1</x:v>
      </x:c>
      <x:c r="X396" s="18" t="n">
        <x:f>IF(AND(W396=1,Q396&lt;=Settings!$B$36),1,0)</x:f>
        <x:v>0</x:v>
      </x:c>
    </x:row>
    <x:row r="397">
      <x:c r="A397" t="n">
        <x:f>Arrivals!A397</x:f>
        <x:v>4</x:v>
      </x:c>
      <x:c r="B397" t="n">
        <x:f>Arrivals!B397</x:f>
        <x:v>32</x:v>
      </x:c>
      <x:c r="C397" s="18" t="n">
        <x:f>Arrivals!F397</x:f>
        <x:v>288</x:v>
      </x:c>
      <x:c r="D397" s="18" t="n">
        <x:f>Arrivals!K397</x:f>
        <x:v>300</x:v>
      </x:c>
      <x:c r="E397" s="18" t="n">
        <x:f>D397*8/ACE_Input!S37+ACE_Input!T37</x:f>
        <x:v>24.02</x:v>
      </x:c>
      <x:c r="F397" s="18" t="n">
        <x:f>C397</x:f>
        <x:v>288</x:v>
      </x:c>
      <x:c r="G397" s="18" t="n">
        <x:f>K396</x:f>
        <x:v>888.1399999999999</x:v>
      </x:c>
      <x:c r="H397" s="18" t="n">
        <x:f>MAX(F397,G397)</x:f>
        <x:v>888.1399999999999</x:v>
      </x:c>
      <x:c r="I397" s="18" t="n">
        <x:f>MOD(H397-Settings!$B$32,Settings!$B$33)</x:f>
        <x:v>168.13999999999987</x:v>
      </x:c>
      <x:c r="J397" s="18" t="n">
        <x:f>IF(I397&lt;Settings!$B$30,IF(Settings!$B$30-I397&gt;=E397,H397,H397+(Settings!$B$30-I397)+Settings!$B$31),H397+(Settings!$B$33-I397))</x:f>
        <x:v>888.1399999999999</x:v>
      </x:c>
      <x:c r="K397" s="18" t="n">
        <x:f>J397+E397</x:f>
        <x:v>912.1599999999999</x:v>
      </x:c>
      <x:c r="L397" s="18" t="n">
        <x:f>K397</x:f>
        <x:v>912.1599999999999</x:v>
      </x:c>
      <x:c r="M397" s="18" t="n">
        <x:f>P396</x:f>
        <x:v>888.9281736343725</x:v>
      </x:c>
      <x:c r="N397" s="18" t="n">
        <x:f>MAX(L397,M397)</x:f>
        <x:v>912.1599999999999</x:v>
      </x:c>
      <x:c r="O397" s="18" t="n">
        <x:f>Arrivals!I397</x:f>
        <x:v>7.538855804024325</x:v>
      </x:c>
      <x:c r="P397" s="18" t="n">
        <x:f>N397+O397</x:f>
        <x:v>919.6988558040242</x:v>
      </x:c>
      <x:c r="Q397" s="18" t="n">
        <x:f>P397-C397</x:f>
        <x:v>631.6988558040242</x:v>
      </x:c>
      <x:c r="R397" s="18" t="n">
        <x:f>H397-F397</x:f>
        <x:v>600.1399999999999</x:v>
      </x:c>
      <x:c r="S397" s="18" t="n">
        <x:f>J397-H397</x:f>
        <x:v>0</x:v>
      </x:c>
      <x:c r="T397" s="18" t="n">
        <x:f>N397-L397</x:f>
        <x:v>0</x:v>
      </x:c>
      <x:c r="U397" s="18" t="n">
        <x:f>R397+S397+T397</x:f>
        <x:v>600.1399999999999</x:v>
      </x:c>
      <x:c r="V397" s="18" t="str">
        <x:f>IF(MOD(C397-Settings!$B$32,Settings!$B$33)&lt;Settings!$B$30,"Up","Down")</x:f>
        <x:v>Up</x:v>
      </x:c>
      <x:c r="W397" s="18" t="n">
        <x:f>IF(OR(E397&gt;Settings!$B$30,Q397&gt;Settings!$B$37),0,1)</x:f>
        <x:v>1</x:v>
      </x:c>
      <x:c r="X397" s="18" t="n">
        <x:f>IF(AND(W397=1,Q397&lt;=Settings!$B$36),1,0)</x:f>
        <x:v>0</x:v>
      </x:c>
    </x:row>
    <x:row r="398">
      <x:c r="A398" t="n">
        <x:f>Arrivals!A398</x:f>
        <x:v>4</x:v>
      </x:c>
      <x:c r="B398" t="n">
        <x:f>Arrivals!B398</x:f>
        <x:v>33</x:v>
      </x:c>
      <x:c r="C398" s="18" t="n">
        <x:f>Arrivals!F398</x:f>
        <x:v>293</x:v>
      </x:c>
      <x:c r="D398" s="18" t="n">
        <x:f>Arrivals!K398</x:f>
        <x:v>300</x:v>
      </x:c>
      <x:c r="E398" s="18" t="n">
        <x:f>D398*8/ACE_Input!S38+ACE_Input!T38</x:f>
        <x:v>24.02</x:v>
      </x:c>
      <x:c r="F398" s="18" t="n">
        <x:f>C398</x:f>
        <x:v>293</x:v>
      </x:c>
      <x:c r="G398" s="18" t="n">
        <x:f>K397</x:f>
        <x:v>912.1599999999999</x:v>
      </x:c>
      <x:c r="H398" s="18" t="n">
        <x:f>MAX(F398,G398)</x:f>
        <x:v>912.1599999999999</x:v>
      </x:c>
      <x:c r="I398" s="18" t="n">
        <x:f>MOD(H398-Settings!$B$32,Settings!$B$33)</x:f>
        <x:v>192.15999999999985</x:v>
      </x:c>
      <x:c r="J398" s="18" t="n">
        <x:f>IF(I398&lt;Settings!$B$30,IF(Settings!$B$30-I398&gt;=E398,H398,H398+(Settings!$B$30-I398)+Settings!$B$31),H398+(Settings!$B$33-I398))</x:f>
        <x:v>912.1599999999999</x:v>
      </x:c>
      <x:c r="K398" s="18" t="n">
        <x:f>J398+E398</x:f>
        <x:v>936.1799999999998</x:v>
      </x:c>
      <x:c r="L398" s="18" t="n">
        <x:f>K398</x:f>
        <x:v>936.1799999999998</x:v>
      </x:c>
      <x:c r="M398" s="18" t="n">
        <x:f>P397</x:f>
        <x:v>919.6988558040242</x:v>
      </x:c>
      <x:c r="N398" s="18" t="n">
        <x:f>MAX(L398,M398)</x:f>
        <x:v>936.1799999999998</x:v>
      </x:c>
      <x:c r="O398" s="18" t="n">
        <x:f>Arrivals!I398</x:f>
        <x:v>2.6076870813354436</x:v>
      </x:c>
      <x:c r="P398" s="18" t="n">
        <x:f>N398+O398</x:f>
        <x:v>938.7876870813353</x:v>
      </x:c>
      <x:c r="Q398" s="18" t="n">
        <x:f>P398-C398</x:f>
        <x:v>645.7876870813353</x:v>
      </x:c>
      <x:c r="R398" s="18" t="n">
        <x:f>H398-F398</x:f>
        <x:v>619.1599999999999</x:v>
      </x:c>
      <x:c r="S398" s="18" t="n">
        <x:f>J398-H398</x:f>
        <x:v>0</x:v>
      </x:c>
      <x:c r="T398" s="18" t="n">
        <x:f>N398-L398</x:f>
        <x:v>0</x:v>
      </x:c>
      <x:c r="U398" s="18" t="n">
        <x:f>R398+S398+T398</x:f>
        <x:v>619.1599999999999</x:v>
      </x:c>
      <x:c r="V398" s="18" t="str">
        <x:f>IF(MOD(C398-Settings!$B$32,Settings!$B$33)&lt;Settings!$B$30,"Up","Down")</x:f>
        <x:v>Up</x:v>
      </x:c>
      <x:c r="W398" s="18" t="n">
        <x:f>IF(OR(E398&gt;Settings!$B$30,Q398&gt;Settings!$B$37),0,1)</x:f>
        <x:v>1</x:v>
      </x:c>
      <x:c r="X398" s="18" t="n">
        <x:f>IF(AND(W398=1,Q398&lt;=Settings!$B$36),1,0)</x:f>
        <x:v>0</x:v>
      </x:c>
    </x:row>
    <x:row r="399">
      <x:c r="A399" t="n">
        <x:f>Arrivals!A399</x:f>
        <x:v>4</x:v>
      </x:c>
      <x:c r="B399" t="n">
        <x:f>Arrivals!B399</x:f>
        <x:v>34</x:v>
      </x:c>
      <x:c r="C399" s="18" t="n">
        <x:f>Arrivals!F399</x:f>
        <x:v>298</x:v>
      </x:c>
      <x:c r="D399" s="18" t="n">
        <x:f>Arrivals!K399</x:f>
        <x:v>300</x:v>
      </x:c>
      <x:c r="E399" s="18" t="n">
        <x:f>D399*8/ACE_Input!S39+ACE_Input!T39</x:f>
        <x:v>24.02</x:v>
      </x:c>
      <x:c r="F399" s="18" t="n">
        <x:f>C399</x:f>
        <x:v>298</x:v>
      </x:c>
      <x:c r="G399" s="18" t="n">
        <x:f>K398</x:f>
        <x:v>936.1799999999998</x:v>
      </x:c>
      <x:c r="H399" s="18" t="n">
        <x:f>MAX(F399,G399)</x:f>
        <x:v>936.1799999999998</x:v>
      </x:c>
      <x:c r="I399" s="18" t="n">
        <x:f>MOD(H399-Settings!$B$32,Settings!$B$33)</x:f>
        <x:v>216.17999999999984</x:v>
      </x:c>
      <x:c r="J399" s="18" t="n">
        <x:f>IF(I399&lt;Settings!$B$30,IF(Settings!$B$30-I399&gt;=E399,H399,H399+(Settings!$B$30-I399)+Settings!$B$31),H399+(Settings!$B$33-I399))</x:f>
        <x:v>936.1799999999998</x:v>
      </x:c>
      <x:c r="K399" s="18" t="n">
        <x:f>J399+E399</x:f>
        <x:v>960.1999999999998</x:v>
      </x:c>
      <x:c r="L399" s="18" t="n">
        <x:f>K399</x:f>
        <x:v>960.1999999999998</x:v>
      </x:c>
      <x:c r="M399" s="18" t="n">
        <x:f>P398</x:f>
        <x:v>938.7876870813353</x:v>
      </x:c>
      <x:c r="N399" s="18" t="n">
        <x:f>MAX(L399,M399)</x:f>
        <x:v>960.1999999999998</x:v>
      </x:c>
      <x:c r="O399" s="18" t="n">
        <x:f>Arrivals!I399</x:f>
        <x:v>6.90604605371337</x:v>
      </x:c>
      <x:c r="P399" s="18" t="n">
        <x:f>N399+O399</x:f>
        <x:v>967.1060460537132</x:v>
      </x:c>
      <x:c r="Q399" s="18" t="n">
        <x:f>P399-C399</x:f>
        <x:v>669.1060460537132</x:v>
      </x:c>
      <x:c r="R399" s="18" t="n">
        <x:f>H399-F399</x:f>
        <x:v>638.1799999999998</x:v>
      </x:c>
      <x:c r="S399" s="18" t="n">
        <x:f>J399-H399</x:f>
        <x:v>0</x:v>
      </x:c>
      <x:c r="T399" s="18" t="n">
        <x:f>N399-L399</x:f>
        <x:v>0</x:v>
      </x:c>
      <x:c r="U399" s="18" t="n">
        <x:f>R399+S399+T399</x:f>
        <x:v>638.1799999999998</x:v>
      </x:c>
      <x:c r="V399" s="18" t="str">
        <x:f>IF(MOD(C399-Settings!$B$32,Settings!$B$33)&lt;Settings!$B$30,"Up","Down")</x:f>
        <x:v>Up</x:v>
      </x:c>
      <x:c r="W399" s="18" t="n">
        <x:f>IF(OR(E399&gt;Settings!$B$30,Q399&gt;Settings!$B$37),0,1)</x:f>
        <x:v>1</x:v>
      </x:c>
      <x:c r="X399" s="18" t="n">
        <x:f>IF(AND(W399=1,Q399&lt;=Settings!$B$36),1,0)</x:f>
        <x:v>0</x:v>
      </x:c>
    </x:row>
    <x:row r="400">
      <x:c r="A400" t="n">
        <x:f>Arrivals!A400</x:f>
        <x:v>4</x:v>
      </x:c>
      <x:c r="B400" t="n">
        <x:f>Arrivals!B400</x:f>
        <x:v>35</x:v>
      </x:c>
      <x:c r="C400" s="18" t="n">
        <x:f>Arrivals!F400</x:f>
        <x:v>303</x:v>
      </x:c>
      <x:c r="D400" s="18" t="n">
        <x:f>Arrivals!K400</x:f>
        <x:v>300</x:v>
      </x:c>
      <x:c r="E400" s="18" t="n">
        <x:f>D400*8/ACE_Input!S40+ACE_Input!T40</x:f>
        <x:v>24.02</x:v>
      </x:c>
      <x:c r="F400" s="18" t="n">
        <x:f>C400</x:f>
        <x:v>303</x:v>
      </x:c>
      <x:c r="G400" s="18" t="n">
        <x:f>K399</x:f>
        <x:v>960.1999999999998</x:v>
      </x:c>
      <x:c r="H400" s="18" t="n">
        <x:f>MAX(F400,G400)</x:f>
        <x:v>960.1999999999998</x:v>
      </x:c>
      <x:c r="I400" s="18" t="n">
        <x:f>MOD(H400-Settings!$B$32,Settings!$B$33)</x:f>
        <x:v>240.19999999999982</x:v>
      </x:c>
      <x:c r="J400" s="18" t="n">
        <x:f>IF(I400&lt;Settings!$B$30,IF(Settings!$B$30-I400&gt;=E400,H400,H400+(Settings!$B$30-I400)+Settings!$B$31),H400+(Settings!$B$33-I400))</x:f>
        <x:v>960.1999999999998</x:v>
      </x:c>
      <x:c r="K400" s="18" t="n">
        <x:f>J400+E400</x:f>
        <x:v>984.2199999999998</x:v>
      </x:c>
      <x:c r="L400" s="18" t="n">
        <x:f>K400</x:f>
        <x:v>984.2199999999998</x:v>
      </x:c>
      <x:c r="M400" s="18" t="n">
        <x:f>P399</x:f>
        <x:v>967.1060460537132</x:v>
      </x:c>
      <x:c r="N400" s="18" t="n">
        <x:f>MAX(L400,M400)</x:f>
        <x:v>984.2199999999998</x:v>
      </x:c>
      <x:c r="O400" s="18" t="n">
        <x:f>Arrivals!I400</x:f>
        <x:v>13.819544352904456</x:v>
      </x:c>
      <x:c r="P400" s="18" t="n">
        <x:f>N400+O400</x:f>
        <x:v>998.0395443529043</x:v>
      </x:c>
      <x:c r="Q400" s="18" t="n">
        <x:f>P400-C400</x:f>
        <x:v>695.0395443529043</x:v>
      </x:c>
      <x:c r="R400" s="18" t="n">
        <x:f>H400-F400</x:f>
        <x:v>657.1999999999998</x:v>
      </x:c>
      <x:c r="S400" s="18" t="n">
        <x:f>J400-H400</x:f>
        <x:v>0</x:v>
      </x:c>
      <x:c r="T400" s="18" t="n">
        <x:f>N400-L400</x:f>
        <x:v>0</x:v>
      </x:c>
      <x:c r="U400" s="18" t="n">
        <x:f>R400+S400+T400</x:f>
        <x:v>657.1999999999998</x:v>
      </x:c>
      <x:c r="V400" s="18" t="str">
        <x:f>IF(MOD(C400-Settings!$B$32,Settings!$B$33)&lt;Settings!$B$30,"Up","Down")</x:f>
        <x:v>Up</x:v>
      </x:c>
      <x:c r="W400" s="18" t="n">
        <x:f>IF(OR(E400&gt;Settings!$B$30,Q400&gt;Settings!$B$37),0,1)</x:f>
        <x:v>1</x:v>
      </x:c>
      <x:c r="X400" s="18" t="n">
        <x:f>IF(AND(W400=1,Q400&lt;=Settings!$B$36),1,0)</x:f>
        <x:v>0</x:v>
      </x:c>
    </x:row>
    <x:row r="401">
      <x:c r="A401" t="n">
        <x:f>Arrivals!A401</x:f>
        <x:v>4</x:v>
      </x:c>
      <x:c r="B401" t="n">
        <x:f>Arrivals!B401</x:f>
        <x:v>36</x:v>
      </x:c>
      <x:c r="C401" s="18" t="n">
        <x:f>Arrivals!F401</x:f>
        <x:v>308</x:v>
      </x:c>
      <x:c r="D401" s="18" t="n">
        <x:f>Arrivals!K401</x:f>
        <x:v>300</x:v>
      </x:c>
      <x:c r="E401" s="18" t="n">
        <x:f>D401*8/ACE_Input!S41+ACE_Input!T41</x:f>
        <x:v>24.02</x:v>
      </x:c>
      <x:c r="F401" s="18" t="n">
        <x:f>C401</x:f>
        <x:v>308</x:v>
      </x:c>
      <x:c r="G401" s="18" t="n">
        <x:f>K400</x:f>
        <x:v>984.2199999999998</x:v>
      </x:c>
      <x:c r="H401" s="18" t="n">
        <x:f>MAX(F401,G401)</x:f>
        <x:v>984.2199999999998</x:v>
      </x:c>
      <x:c r="I401" s="18" t="n">
        <x:f>MOD(H401-Settings!$B$32,Settings!$B$33)</x:f>
        <x:v>264.2199999999998</x:v>
      </x:c>
      <x:c r="J401" s="18" t="n">
        <x:f>IF(I401&lt;Settings!$B$30,IF(Settings!$B$30-I401&gt;=E401,H401,H401+(Settings!$B$30-I401)+Settings!$B$31),H401+(Settings!$B$33-I401))</x:f>
        <x:v>984.2199999999998</x:v>
      </x:c>
      <x:c r="K401" s="18" t="n">
        <x:f>J401+E401</x:f>
        <x:v>1008.2399999999998</x:v>
      </x:c>
      <x:c r="L401" s="18" t="n">
        <x:f>K401</x:f>
        <x:v>1008.2399999999998</x:v>
      </x:c>
      <x:c r="M401" s="18" t="n">
        <x:f>P400</x:f>
        <x:v>998.0395443529043</x:v>
      </x:c>
      <x:c r="N401" s="18" t="n">
        <x:f>MAX(L401,M401)</x:f>
        <x:v>1008.2399999999998</x:v>
      </x:c>
      <x:c r="O401" s="18" t="n">
        <x:f>Arrivals!I401</x:f>
        <x:v>0.21232849514816496</x:v>
      </x:c>
      <x:c r="P401" s="18" t="n">
        <x:f>N401+O401</x:f>
        <x:v>1008.452328495148</x:v>
      </x:c>
      <x:c r="Q401" s="18" t="n">
        <x:f>P401-C401</x:f>
        <x:v>700.452328495148</x:v>
      </x:c>
      <x:c r="R401" s="18" t="n">
        <x:f>H401-F401</x:f>
        <x:v>676.2199999999998</x:v>
      </x:c>
      <x:c r="S401" s="18" t="n">
        <x:f>J401-H401</x:f>
        <x:v>0</x:v>
      </x:c>
      <x:c r="T401" s="18" t="n">
        <x:f>N401-L401</x:f>
        <x:v>0</x:v>
      </x:c>
      <x:c r="U401" s="18" t="n">
        <x:f>R401+S401+T401</x:f>
        <x:v>676.2199999999998</x:v>
      </x:c>
      <x:c r="V401" s="18" t="str">
        <x:f>IF(MOD(C401-Settings!$B$32,Settings!$B$33)&lt;Settings!$B$30,"Up","Down")</x:f>
        <x:v>Up</x:v>
      </x:c>
      <x:c r="W401" s="18" t="n">
        <x:f>IF(OR(E401&gt;Settings!$B$30,Q401&gt;Settings!$B$37),0,1)</x:f>
        <x:v>1</x:v>
      </x:c>
      <x:c r="X401" s="18" t="n">
        <x:f>IF(AND(W401=1,Q401&lt;=Settings!$B$36),1,0)</x:f>
        <x:v>0</x:v>
      </x:c>
    </x:row>
    <x:row r="402">
      <x:c r="A402" t="n">
        <x:f>Arrivals!A402</x:f>
        <x:v>4</x:v>
      </x:c>
      <x:c r="B402" t="n">
        <x:f>Arrivals!B402</x:f>
        <x:v>37</x:v>
      </x:c>
      <x:c r="C402" s="18" t="n">
        <x:f>Arrivals!F402</x:f>
        <x:v>313</x:v>
      </x:c>
      <x:c r="D402" s="18" t="n">
        <x:f>Arrivals!K402</x:f>
        <x:v>300</x:v>
      </x:c>
      <x:c r="E402" s="18" t="n">
        <x:f>D402*8/ACE_Input!S42+ACE_Input!T42</x:f>
        <x:v>24.02</x:v>
      </x:c>
      <x:c r="F402" s="18" t="n">
        <x:f>C402</x:f>
        <x:v>313</x:v>
      </x:c>
      <x:c r="G402" s="18" t="n">
        <x:f>K401</x:f>
        <x:v>1008.2399999999998</x:v>
      </x:c>
      <x:c r="H402" s="18" t="n">
        <x:f>MAX(F402,G402)</x:f>
        <x:v>1008.2399999999998</x:v>
      </x:c>
      <x:c r="I402" s="18" t="n">
        <x:f>MOD(H402-Settings!$B$32,Settings!$B$33)</x:f>
        <x:v>288.2399999999998</x:v>
      </x:c>
      <x:c r="J402" s="18" t="n">
        <x:f>IF(I402&lt;Settings!$B$30,IF(Settings!$B$30-I402&gt;=E402,H402,H402+(Settings!$B$30-I402)+Settings!$B$31),H402+(Settings!$B$33-I402))</x:f>
        <x:v>1008.2399999999998</x:v>
      </x:c>
      <x:c r="K402" s="18" t="n">
        <x:f>J402+E402</x:f>
        <x:v>1032.2599999999998</x:v>
      </x:c>
      <x:c r="L402" s="18" t="n">
        <x:f>K402</x:f>
        <x:v>1032.2599999999998</x:v>
      </x:c>
      <x:c r="M402" s="18" t="n">
        <x:f>P401</x:f>
        <x:v>1008.452328495148</x:v>
      </x:c>
      <x:c r="N402" s="18" t="n">
        <x:f>MAX(L402,M402)</x:f>
        <x:v>1032.2599999999998</x:v>
      </x:c>
      <x:c r="O402" s="18" t="n">
        <x:f>Arrivals!I402</x:f>
        <x:v>8.689113645858505</x:v>
      </x:c>
      <x:c r="P402" s="18" t="n">
        <x:f>N402+O402</x:f>
        <x:v>1040.9491136458582</x:v>
      </x:c>
      <x:c r="Q402" s="18" t="n">
        <x:f>P402-C402</x:f>
        <x:v>727.9491136458582</x:v>
      </x:c>
      <x:c r="R402" s="18" t="n">
        <x:f>H402-F402</x:f>
        <x:v>695.2399999999998</x:v>
      </x:c>
      <x:c r="S402" s="18" t="n">
        <x:f>J402-H402</x:f>
        <x:v>0</x:v>
      </x:c>
      <x:c r="T402" s="18" t="n">
        <x:f>N402-L402</x:f>
        <x:v>0</x:v>
      </x:c>
      <x:c r="U402" s="18" t="n">
        <x:f>R402+S402+T402</x:f>
        <x:v>695.2399999999998</x:v>
      </x:c>
      <x:c r="V402" s="18" t="str">
        <x:f>IF(MOD(C402-Settings!$B$32,Settings!$B$33)&lt;Settings!$B$30,"Up","Down")</x:f>
        <x:v>Up</x:v>
      </x:c>
      <x:c r="W402" s="18" t="n">
        <x:f>IF(OR(E402&gt;Settings!$B$30,Q402&gt;Settings!$B$37),0,1)</x:f>
        <x:v>1</x:v>
      </x:c>
      <x:c r="X402" s="18" t="n">
        <x:f>IF(AND(W402=1,Q402&lt;=Settings!$B$36),1,0)</x:f>
        <x:v>0</x:v>
      </x:c>
    </x:row>
    <x:row r="403">
      <x:c r="A403" t="n">
        <x:f>Arrivals!A403</x:f>
        <x:v>4</x:v>
      </x:c>
      <x:c r="B403" t="n">
        <x:f>Arrivals!B403</x:f>
        <x:v>38</x:v>
      </x:c>
      <x:c r="C403" s="18" t="n">
        <x:f>Arrivals!F403</x:f>
        <x:v>318</x:v>
      </x:c>
      <x:c r="D403" s="18" t="n">
        <x:f>Arrivals!K403</x:f>
        <x:v>300</x:v>
      </x:c>
      <x:c r="E403" s="18" t="n">
        <x:f>D403*8/ACE_Input!S43+ACE_Input!T43</x:f>
        <x:v>24.02</x:v>
      </x:c>
      <x:c r="F403" s="18" t="n">
        <x:f>C403</x:f>
        <x:v>318</x:v>
      </x:c>
      <x:c r="G403" s="18" t="n">
        <x:f>K402</x:f>
        <x:v>1032.2599999999998</x:v>
      </x:c>
      <x:c r="H403" s="18" t="n">
        <x:f>MAX(F403,G403)</x:f>
        <x:v>1032.2599999999998</x:v>
      </x:c>
      <x:c r="I403" s="18" t="n">
        <x:f>MOD(H403-Settings!$B$32,Settings!$B$33)</x:f>
        <x:v>312.25999999999976</x:v>
      </x:c>
      <x:c r="J403" s="18" t="n">
        <x:f>IF(I403&lt;Settings!$B$30,IF(Settings!$B$30-I403&gt;=E403,H403,H403+(Settings!$B$30-I403)+Settings!$B$31),H403+(Settings!$B$33-I403))</x:f>
        <x:v>1032.2599999999998</x:v>
      </x:c>
      <x:c r="K403" s="18" t="n">
        <x:f>J403+E403</x:f>
        <x:v>1056.2799999999997</x:v>
      </x:c>
      <x:c r="L403" s="18" t="n">
        <x:f>K403</x:f>
        <x:v>1056.2799999999997</x:v>
      </x:c>
      <x:c r="M403" s="18" t="n">
        <x:f>P402</x:f>
        <x:v>1040.9491136458582</x:v>
      </x:c>
      <x:c r="N403" s="18" t="n">
        <x:f>MAX(L403,M403)</x:f>
        <x:v>1056.2799999999997</x:v>
      </x:c>
      <x:c r="O403" s="18" t="n">
        <x:f>Arrivals!I403</x:f>
        <x:v>1.938350333915189</x:v>
      </x:c>
      <x:c r="P403" s="18" t="n">
        <x:f>N403+O403</x:f>
        <x:v>1058.218350333915</x:v>
      </x:c>
      <x:c r="Q403" s="18" t="n">
        <x:f>P403-C403</x:f>
        <x:v>740.2183503339149</x:v>
      </x:c>
      <x:c r="R403" s="18" t="n">
        <x:f>H403-F403</x:f>
        <x:v>714.2599999999998</x:v>
      </x:c>
      <x:c r="S403" s="18" t="n">
        <x:f>J403-H403</x:f>
        <x:v>0</x:v>
      </x:c>
      <x:c r="T403" s="18" t="n">
        <x:f>N403-L403</x:f>
        <x:v>0</x:v>
      </x:c>
      <x:c r="U403" s="18" t="n">
        <x:f>R403+S403+T403</x:f>
        <x:v>714.2599999999998</x:v>
      </x:c>
      <x:c r="V403" s="18" t="str">
        <x:f>IF(MOD(C403-Settings!$B$32,Settings!$B$33)&lt;Settings!$B$30,"Up","Down")</x:f>
        <x:v>Up</x:v>
      </x:c>
      <x:c r="W403" s="18" t="n">
        <x:f>IF(OR(E403&gt;Settings!$B$30,Q403&gt;Settings!$B$37),0,1)</x:f>
        <x:v>1</x:v>
      </x:c>
      <x:c r="X403" s="18" t="n">
        <x:f>IF(AND(W403=1,Q403&lt;=Settings!$B$36),1,0)</x:f>
        <x:v>0</x:v>
      </x:c>
    </x:row>
    <x:row r="404">
      <x:c r="A404" t="n">
        <x:f>Arrivals!A404</x:f>
        <x:v>4</x:v>
      </x:c>
      <x:c r="B404" t="n">
        <x:f>Arrivals!B404</x:f>
        <x:v>39</x:v>
      </x:c>
      <x:c r="C404" s="18" t="n">
        <x:f>Arrivals!F404</x:f>
        <x:v>323</x:v>
      </x:c>
      <x:c r="D404" s="18" t="n">
        <x:f>Arrivals!K404</x:f>
        <x:v>300</x:v>
      </x:c>
      <x:c r="E404" s="18" t="n">
        <x:f>D404*8/ACE_Input!S44+ACE_Input!T44</x:f>
        <x:v>24.02</x:v>
      </x:c>
      <x:c r="F404" s="18" t="n">
        <x:f>C404</x:f>
        <x:v>323</x:v>
      </x:c>
      <x:c r="G404" s="18" t="n">
        <x:f>K403</x:f>
        <x:v>1056.2799999999997</x:v>
      </x:c>
      <x:c r="H404" s="18" t="n">
        <x:f>MAX(F404,G404)</x:f>
        <x:v>1056.2799999999997</x:v>
      </x:c>
      <x:c r="I404" s="18" t="n">
        <x:f>MOD(H404-Settings!$B$32,Settings!$B$33)</x:f>
        <x:v>336.27999999999975</x:v>
      </x:c>
      <x:c r="J404" s="18" t="n">
        <x:f>IF(I404&lt;Settings!$B$30,IF(Settings!$B$30-I404&gt;=E404,H404,H404+(Settings!$B$30-I404)+Settings!$B$31),H404+(Settings!$B$33-I404))</x:f>
        <x:v>1056.2799999999997</x:v>
      </x:c>
      <x:c r="K404" s="18" t="n">
        <x:f>J404+E404</x:f>
        <x:v>1080.2999999999997</x:v>
      </x:c>
      <x:c r="L404" s="18" t="n">
        <x:f>K404</x:f>
        <x:v>1080.2999999999997</x:v>
      </x:c>
      <x:c r="M404" s="18" t="n">
        <x:f>P403</x:f>
        <x:v>1058.218350333915</x:v>
      </x:c>
      <x:c r="N404" s="18" t="n">
        <x:f>MAX(L404,M404)</x:f>
        <x:v>1080.2999999999997</x:v>
      </x:c>
      <x:c r="O404" s="18" t="n">
        <x:f>Arrivals!I404</x:f>
        <x:v>4.9327588856473605</x:v>
      </x:c>
      <x:c r="P404" s="18" t="n">
        <x:f>N404+O404</x:f>
        <x:v>1085.2327588856472</x:v>
      </x:c>
      <x:c r="Q404" s="18" t="n">
        <x:f>P404-C404</x:f>
        <x:v>762.2327588856472</x:v>
      </x:c>
      <x:c r="R404" s="18" t="n">
        <x:f>H404-F404</x:f>
        <x:v>733.2799999999997</x:v>
      </x:c>
      <x:c r="S404" s="18" t="n">
        <x:f>J404-H404</x:f>
        <x:v>0</x:v>
      </x:c>
      <x:c r="T404" s="18" t="n">
        <x:f>N404-L404</x:f>
        <x:v>0</x:v>
      </x:c>
      <x:c r="U404" s="18" t="n">
        <x:f>R404+S404+T404</x:f>
        <x:v>733.2799999999997</x:v>
      </x:c>
      <x:c r="V404" s="18" t="str">
        <x:f>IF(MOD(C404-Settings!$B$32,Settings!$B$33)&lt;Settings!$B$30,"Up","Down")</x:f>
        <x:v>Up</x:v>
      </x:c>
      <x:c r="W404" s="18" t="n">
        <x:f>IF(OR(E404&gt;Settings!$B$30,Q404&gt;Settings!$B$37),0,1)</x:f>
        <x:v>1</x:v>
      </x:c>
      <x:c r="X404" s="18" t="n">
        <x:f>IF(AND(W404=1,Q404&lt;=Settings!$B$36),1,0)</x:f>
        <x:v>0</x:v>
      </x:c>
    </x:row>
    <x:row r="405">
      <x:c r="A405" t="n">
        <x:f>Arrivals!A405</x:f>
        <x:v>4</x:v>
      </x:c>
      <x:c r="B405" t="n">
        <x:f>Arrivals!B405</x:f>
        <x:v>40</x:v>
      </x:c>
      <x:c r="C405" s="18" t="n">
        <x:f>Arrivals!F405</x:f>
        <x:v>328</x:v>
      </x:c>
      <x:c r="D405" s="18" t="n">
        <x:f>Arrivals!K405</x:f>
        <x:v>300</x:v>
      </x:c>
      <x:c r="E405" s="18" t="n">
        <x:f>D405*8/ACE_Input!S45+ACE_Input!T45</x:f>
        <x:v>24.02</x:v>
      </x:c>
      <x:c r="F405" s="18" t="n">
        <x:f>C405</x:f>
        <x:v>328</x:v>
      </x:c>
      <x:c r="G405" s="18" t="n">
        <x:f>K404</x:f>
        <x:v>1080.2999999999997</x:v>
      </x:c>
      <x:c r="H405" s="18" t="n">
        <x:f>MAX(F405,G405)</x:f>
        <x:v>1080.2999999999997</x:v>
      </x:c>
      <x:c r="I405" s="18" t="n">
        <x:f>MOD(H405-Settings!$B$32,Settings!$B$33)</x:f>
        <x:v>360.2999999999997</x:v>
      </x:c>
      <x:c r="J405" s="18" t="n">
        <x:f>IF(I405&lt;Settings!$B$30,IF(Settings!$B$30-I405&gt;=E405,H405,H405+(Settings!$B$30-I405)+Settings!$B$31),H405+(Settings!$B$33-I405))</x:f>
        <x:v>1080.2999999999997</x:v>
      </x:c>
      <x:c r="K405" s="18" t="n">
        <x:f>J405+E405</x:f>
        <x:v>1104.3199999999997</x:v>
      </x:c>
      <x:c r="L405" s="18" t="n">
        <x:f>K405</x:f>
        <x:v>1104.3199999999997</x:v>
      </x:c>
      <x:c r="M405" s="18" t="n">
        <x:f>P404</x:f>
        <x:v>1085.2327588856472</x:v>
      </x:c>
      <x:c r="N405" s="18" t="n">
        <x:f>MAX(L405,M405)</x:f>
        <x:v>1104.3199999999997</x:v>
      </x:c>
      <x:c r="O405" s="18" t="n">
        <x:f>Arrivals!I405</x:f>
        <x:v>0.34826927022301846</x:v>
      </x:c>
      <x:c r="P405" s="18" t="n">
        <x:f>N405+O405</x:f>
        <x:v>1104.6682692702227</x:v>
      </x:c>
      <x:c r="Q405" s="18" t="n">
        <x:f>P405-C405</x:f>
        <x:v>776.6682692702227</x:v>
      </x:c>
      <x:c r="R405" s="18" t="n">
        <x:f>H405-F405</x:f>
        <x:v>752.2999999999997</x:v>
      </x:c>
      <x:c r="S405" s="18" t="n">
        <x:f>J405-H405</x:f>
        <x:v>0</x:v>
      </x:c>
      <x:c r="T405" s="18" t="n">
        <x:f>N405-L405</x:f>
        <x:v>0</x:v>
      </x:c>
      <x:c r="U405" s="18" t="n">
        <x:f>R405+S405+T405</x:f>
        <x:v>752.2999999999997</x:v>
      </x:c>
      <x:c r="V405" s="18" t="str">
        <x:f>IF(MOD(C405-Settings!$B$32,Settings!$B$33)&lt;Settings!$B$30,"Up","Down")</x:f>
        <x:v>Up</x:v>
      </x:c>
      <x:c r="W405" s="18" t="n">
        <x:f>IF(OR(E405&gt;Settings!$B$30,Q405&gt;Settings!$B$37),0,1)</x:f>
        <x:v>1</x:v>
      </x:c>
      <x:c r="X405" s="18" t="n">
        <x:f>IF(AND(W405=1,Q405&lt;=Settings!$B$36),1,0)</x:f>
        <x:v>0</x:v>
      </x:c>
    </x:row>
    <x:row r="406">
      <x:c r="A406" t="n">
        <x:f>Arrivals!A406</x:f>
        <x:v>4</x:v>
      </x:c>
      <x:c r="B406" t="n">
        <x:f>Arrivals!B406</x:f>
        <x:v>41</x:v>
      </x:c>
      <x:c r="C406" s="18" t="n">
        <x:f>Arrivals!F406</x:f>
        <x:v>333</x:v>
      </x:c>
      <x:c r="D406" s="18" t="n">
        <x:f>Arrivals!K406</x:f>
        <x:v>300</x:v>
      </x:c>
      <x:c r="E406" s="18" t="n">
        <x:f>D406*8/ACE_Input!S46+ACE_Input!T46</x:f>
        <x:v>24.02</x:v>
      </x:c>
      <x:c r="F406" s="18" t="n">
        <x:f>C406</x:f>
        <x:v>333</x:v>
      </x:c>
      <x:c r="G406" s="18" t="n">
        <x:f>K405</x:f>
        <x:v>1104.3199999999997</x:v>
      </x:c>
      <x:c r="H406" s="18" t="n">
        <x:f>MAX(F406,G406)</x:f>
        <x:v>1104.3199999999997</x:v>
      </x:c>
      <x:c r="I406" s="18" t="n">
        <x:f>MOD(H406-Settings!$B$32,Settings!$B$33)</x:f>
        <x:v>384.3199999999997</x:v>
      </x:c>
      <x:c r="J406" s="18" t="n">
        <x:f>IF(I406&lt;Settings!$B$30,IF(Settings!$B$30-I406&gt;=E406,H406,H406+(Settings!$B$30-I406)+Settings!$B$31),H406+(Settings!$B$33-I406))</x:f>
        <x:v>1104.3199999999997</x:v>
      </x:c>
      <x:c r="K406" s="18" t="n">
        <x:f>J406+E406</x:f>
        <x:v>1128.3399999999997</x:v>
      </x:c>
      <x:c r="L406" s="18" t="n">
        <x:f>K406</x:f>
        <x:v>1128.3399999999997</x:v>
      </x:c>
      <x:c r="M406" s="18" t="n">
        <x:f>P405</x:f>
        <x:v>1104.6682692702227</x:v>
      </x:c>
      <x:c r="N406" s="18" t="n">
        <x:f>MAX(L406,M406)</x:f>
        <x:v>1128.3399999999997</x:v>
      </x:c>
      <x:c r="O406" s="18" t="n">
        <x:f>Arrivals!I406</x:f>
        <x:v>2.3562507807673874</x:v>
      </x:c>
      <x:c r="P406" s="18" t="n">
        <x:f>N406+O406</x:f>
        <x:v>1130.696250780767</x:v>
      </x:c>
      <x:c r="Q406" s="18" t="n">
        <x:f>P406-C406</x:f>
        <x:v>797.6962507807671</x:v>
      </x:c>
      <x:c r="R406" s="18" t="n">
        <x:f>H406-F406</x:f>
        <x:v>771.3199999999997</x:v>
      </x:c>
      <x:c r="S406" s="18" t="n">
        <x:f>J406-H406</x:f>
        <x:v>0</x:v>
      </x:c>
      <x:c r="T406" s="18" t="n">
        <x:f>N406-L406</x:f>
        <x:v>0</x:v>
      </x:c>
      <x:c r="U406" s="18" t="n">
        <x:f>R406+S406+T406</x:f>
        <x:v>771.3199999999997</x:v>
      </x:c>
      <x:c r="V406" s="18" t="str">
        <x:f>IF(MOD(C406-Settings!$B$32,Settings!$B$33)&lt;Settings!$B$30,"Up","Down")</x:f>
        <x:v>Up</x:v>
      </x:c>
      <x:c r="W406" s="18" t="n">
        <x:f>IF(OR(E406&gt;Settings!$B$30,Q406&gt;Settings!$B$37),0,1)</x:f>
        <x:v>1</x:v>
      </x:c>
      <x:c r="X406" s="18" t="n">
        <x:f>IF(AND(W406=1,Q406&lt;=Settings!$B$36),1,0)</x:f>
        <x:v>0</x:v>
      </x:c>
    </x:row>
    <x:row r="407">
      <x:c r="A407" t="n">
        <x:f>Arrivals!A407</x:f>
        <x:v>4</x:v>
      </x:c>
      <x:c r="B407" t="n">
        <x:f>Arrivals!B407</x:f>
        <x:v>42</x:v>
      </x:c>
      <x:c r="C407" s="18" t="n">
        <x:f>Arrivals!F407</x:f>
        <x:v>338</x:v>
      </x:c>
      <x:c r="D407" s="18" t="n">
        <x:f>Arrivals!K407</x:f>
        <x:v>300</x:v>
      </x:c>
      <x:c r="E407" s="18" t="n">
        <x:f>D407*8/ACE_Input!S47+ACE_Input!T47</x:f>
        <x:v>24.02</x:v>
      </x:c>
      <x:c r="F407" s="18" t="n">
        <x:f>C407</x:f>
        <x:v>338</x:v>
      </x:c>
      <x:c r="G407" s="18" t="n">
        <x:f>K406</x:f>
        <x:v>1128.3399999999997</x:v>
      </x:c>
      <x:c r="H407" s="18" t="n">
        <x:f>MAX(F407,G407)</x:f>
        <x:v>1128.3399999999997</x:v>
      </x:c>
      <x:c r="I407" s="18" t="n">
        <x:f>MOD(H407-Settings!$B$32,Settings!$B$33)</x:f>
        <x:v>408.3399999999997</x:v>
      </x:c>
      <x:c r="J407" s="18" t="n">
        <x:f>IF(I407&lt;Settings!$B$30,IF(Settings!$B$30-I407&gt;=E407,H407,H407+(Settings!$B$30-I407)+Settings!$B$31),H407+(Settings!$B$33-I407))</x:f>
        <x:v>1128.3399999999997</x:v>
      </x:c>
      <x:c r="K407" s="18" t="n">
        <x:f>J407+E407</x:f>
        <x:v>1152.3599999999997</x:v>
      </x:c>
      <x:c r="L407" s="18" t="n">
        <x:f>K407</x:f>
        <x:v>1152.3599999999997</x:v>
      </x:c>
      <x:c r="M407" s="18" t="n">
        <x:f>P406</x:f>
        <x:v>1130.696250780767</x:v>
      </x:c>
      <x:c r="N407" s="18" t="n">
        <x:f>MAX(L407,M407)</x:f>
        <x:v>1152.3599999999997</x:v>
      </x:c>
      <x:c r="O407" s="18" t="n">
        <x:f>Arrivals!I407</x:f>
        <x:v>4.617654995339052</x:v>
      </x:c>
      <x:c r="P407" s="18" t="n">
        <x:f>N407+O407</x:f>
        <x:v>1156.9776549953388</x:v>
      </x:c>
      <x:c r="Q407" s="18" t="n">
        <x:f>P407-C407</x:f>
        <x:v>818.9776549953388</x:v>
      </x:c>
      <x:c r="R407" s="18" t="n">
        <x:f>H407-F407</x:f>
        <x:v>790.3399999999997</x:v>
      </x:c>
      <x:c r="S407" s="18" t="n">
        <x:f>J407-H407</x:f>
        <x:v>0</x:v>
      </x:c>
      <x:c r="T407" s="18" t="n">
        <x:f>N407-L407</x:f>
        <x:v>0</x:v>
      </x:c>
      <x:c r="U407" s="18" t="n">
        <x:f>R407+S407+T407</x:f>
        <x:v>790.3399999999997</x:v>
      </x:c>
      <x:c r="V407" s="18" t="str">
        <x:f>IF(MOD(C407-Settings!$B$32,Settings!$B$33)&lt;Settings!$B$30,"Up","Down")</x:f>
        <x:v>Up</x:v>
      </x:c>
      <x:c r="W407" s="18" t="n">
        <x:f>IF(OR(E407&gt;Settings!$B$30,Q407&gt;Settings!$B$37),0,1)</x:f>
        <x:v>1</x:v>
      </x:c>
      <x:c r="X407" s="18" t="n">
        <x:f>IF(AND(W407=1,Q407&lt;=Settings!$B$36),1,0)</x:f>
        <x:v>0</x:v>
      </x:c>
    </x:row>
    <x:row r="408">
      <x:c r="A408" t="n">
        <x:f>Arrivals!A408</x:f>
        <x:v>4</x:v>
      </x:c>
      <x:c r="B408" t="n">
        <x:f>Arrivals!B408</x:f>
        <x:v>43</x:v>
      </x:c>
      <x:c r="C408" s="18" t="n">
        <x:f>Arrivals!F408</x:f>
        <x:v>343</x:v>
      </x:c>
      <x:c r="D408" s="18" t="n">
        <x:f>Arrivals!K408</x:f>
        <x:v>300</x:v>
      </x:c>
      <x:c r="E408" s="18" t="n">
        <x:f>D408*8/ACE_Input!S48+ACE_Input!T48</x:f>
        <x:v>24.02</x:v>
      </x:c>
      <x:c r="F408" s="18" t="n">
        <x:f>C408</x:f>
        <x:v>343</x:v>
      </x:c>
      <x:c r="G408" s="18" t="n">
        <x:f>K407</x:f>
        <x:v>1152.3599999999997</x:v>
      </x:c>
      <x:c r="H408" s="18" t="n">
        <x:f>MAX(F408,G408)</x:f>
        <x:v>1152.3599999999997</x:v>
      </x:c>
      <x:c r="I408" s="18" t="n">
        <x:f>MOD(H408-Settings!$B$32,Settings!$B$33)</x:f>
        <x:v>432.3599999999997</x:v>
      </x:c>
      <x:c r="J408" s="18" t="n">
        <x:f>IF(I408&lt;Settings!$B$30,IF(Settings!$B$30-I408&gt;=E408,H408,H408+(Settings!$B$30-I408)+Settings!$B$31),H408+(Settings!$B$33-I408))</x:f>
        <x:v>1152.3599999999997</x:v>
      </x:c>
      <x:c r="K408" s="18" t="n">
        <x:f>J408+E408</x:f>
        <x:v>1176.3799999999997</x:v>
      </x:c>
      <x:c r="L408" s="18" t="n">
        <x:f>K408</x:f>
        <x:v>1176.3799999999997</x:v>
      </x:c>
      <x:c r="M408" s="18" t="n">
        <x:f>P407</x:f>
        <x:v>1156.9776549953388</x:v>
      </x:c>
      <x:c r="N408" s="18" t="n">
        <x:f>MAX(L408,M408)</x:f>
        <x:v>1176.3799999999997</x:v>
      </x:c>
      <x:c r="O408" s="18" t="n">
        <x:f>Arrivals!I408</x:f>
        <x:v>5.131578766654218</x:v>
      </x:c>
      <x:c r="P408" s="18" t="n">
        <x:f>N408+O408</x:f>
        <x:v>1181.5115787666539</x:v>
      </x:c>
      <x:c r="Q408" s="18" t="n">
        <x:f>P408-C408</x:f>
        <x:v>838.5115787666539</x:v>
      </x:c>
      <x:c r="R408" s="18" t="n">
        <x:f>H408-F408</x:f>
        <x:v>809.3599999999997</x:v>
      </x:c>
      <x:c r="S408" s="18" t="n">
        <x:f>J408-H408</x:f>
        <x:v>0</x:v>
      </x:c>
      <x:c r="T408" s="18" t="n">
        <x:f>N408-L408</x:f>
        <x:v>0</x:v>
      </x:c>
      <x:c r="U408" s="18" t="n">
        <x:f>R408+S408+T408</x:f>
        <x:v>809.3599999999997</x:v>
      </x:c>
      <x:c r="V408" s="18" t="str">
        <x:f>IF(MOD(C408-Settings!$B$32,Settings!$B$33)&lt;Settings!$B$30,"Up","Down")</x:f>
        <x:v>Up</x:v>
      </x:c>
      <x:c r="W408" s="18" t="n">
        <x:f>IF(OR(E408&gt;Settings!$B$30,Q408&gt;Settings!$B$37),0,1)</x:f>
        <x:v>1</x:v>
      </x:c>
      <x:c r="X408" s="18" t="n">
        <x:f>IF(AND(W408=1,Q408&lt;=Settings!$B$36),1,0)</x:f>
        <x:v>0</x:v>
      </x:c>
    </x:row>
    <x:row r="409">
      <x:c r="A409" t="n">
        <x:f>Arrivals!A409</x:f>
        <x:v>4</x:v>
      </x:c>
      <x:c r="B409" t="n">
        <x:f>Arrivals!B409</x:f>
        <x:v>44</x:v>
      </x:c>
      <x:c r="C409" s="18" t="n">
        <x:f>Arrivals!F409</x:f>
        <x:v>348</x:v>
      </x:c>
      <x:c r="D409" s="18" t="n">
        <x:f>Arrivals!K409</x:f>
        <x:v>300</x:v>
      </x:c>
      <x:c r="E409" s="18" t="n">
        <x:f>D409*8/ACE_Input!S49+ACE_Input!T49</x:f>
        <x:v>24.02</x:v>
      </x:c>
      <x:c r="F409" s="18" t="n">
        <x:f>C409</x:f>
        <x:v>348</x:v>
      </x:c>
      <x:c r="G409" s="18" t="n">
        <x:f>K408</x:f>
        <x:v>1176.3799999999997</x:v>
      </x:c>
      <x:c r="H409" s="18" t="n">
        <x:f>MAX(F409,G409)</x:f>
        <x:v>1176.3799999999997</x:v>
      </x:c>
      <x:c r="I409" s="18" t="n">
        <x:f>MOD(H409-Settings!$B$32,Settings!$B$33)</x:f>
        <x:v>456.37999999999965</x:v>
      </x:c>
      <x:c r="J409" s="18" t="n">
        <x:f>IF(I409&lt;Settings!$B$30,IF(Settings!$B$30-I409&gt;=E409,H409,H409+(Settings!$B$30-I409)+Settings!$B$31),H409+(Settings!$B$33-I409))</x:f>
        <x:v>1176.3799999999997</x:v>
      </x:c>
      <x:c r="K409" s="18" t="n">
        <x:f>J409+E409</x:f>
        <x:v>1200.3999999999996</x:v>
      </x:c>
      <x:c r="L409" s="18" t="n">
        <x:f>K409</x:f>
        <x:v>1200.3999999999996</x:v>
      </x:c>
      <x:c r="M409" s="18" t="n">
        <x:f>P408</x:f>
        <x:v>1181.5115787666539</x:v>
      </x:c>
      <x:c r="N409" s="18" t="n">
        <x:f>MAX(L409,M409)</x:f>
        <x:v>1200.3999999999996</x:v>
      </x:c>
      <x:c r="O409" s="18" t="n">
        <x:f>Arrivals!I409</x:f>
        <x:v>3.057265984563958</x:v>
      </x:c>
      <x:c r="P409" s="18" t="n">
        <x:f>N409+O409</x:f>
        <x:v>1203.4572659845635</x:v>
      </x:c>
      <x:c r="Q409" s="18" t="n">
        <x:f>P409-C409</x:f>
        <x:v>855.4572659845635</x:v>
      </x:c>
      <x:c r="R409" s="18" t="n">
        <x:f>H409-F409</x:f>
        <x:v>828.3799999999997</x:v>
      </x:c>
      <x:c r="S409" s="18" t="n">
        <x:f>J409-H409</x:f>
        <x:v>0</x:v>
      </x:c>
      <x:c r="T409" s="18" t="n">
        <x:f>N409-L409</x:f>
        <x:v>0</x:v>
      </x:c>
      <x:c r="U409" s="18" t="n">
        <x:f>R409+S409+T409</x:f>
        <x:v>828.3799999999997</x:v>
      </x:c>
      <x:c r="V409" s="18" t="str">
        <x:f>IF(MOD(C409-Settings!$B$32,Settings!$B$33)&lt;Settings!$B$30,"Up","Down")</x:f>
        <x:v>Up</x:v>
      </x:c>
      <x:c r="W409" s="18" t="n">
        <x:f>IF(OR(E409&gt;Settings!$B$30,Q409&gt;Settings!$B$37),0,1)</x:f>
        <x:v>1</x:v>
      </x:c>
      <x:c r="X409" s="18" t="n">
        <x:f>IF(AND(W409=1,Q409&lt;=Settings!$B$36),1,0)</x:f>
        <x:v>0</x:v>
      </x:c>
    </x:row>
    <x:row r="410">
      <x:c r="A410" t="n">
        <x:f>Arrivals!A410</x:f>
        <x:v>4</x:v>
      </x:c>
      <x:c r="B410" t="n">
        <x:f>Arrivals!B410</x:f>
        <x:v>45</x:v>
      </x:c>
      <x:c r="C410" s="18" t="n">
        <x:f>Arrivals!F410</x:f>
        <x:v>354</x:v>
      </x:c>
      <x:c r="D410" s="18" t="n">
        <x:f>Arrivals!K410</x:f>
        <x:v>300</x:v>
      </x:c>
      <x:c r="E410" s="18" t="n">
        <x:f>D410*8/ACE_Input!S50+ACE_Input!T50</x:f>
        <x:v>24.02</x:v>
      </x:c>
      <x:c r="F410" s="18" t="n">
        <x:f>C410</x:f>
        <x:v>354</x:v>
      </x:c>
      <x:c r="G410" s="18" t="n">
        <x:f>K409</x:f>
        <x:v>1200.3999999999996</x:v>
      </x:c>
      <x:c r="H410" s="18" t="n">
        <x:f>MAX(F410,G410)</x:f>
        <x:v>1200.3999999999996</x:v>
      </x:c>
      <x:c r="I410" s="18" t="n">
        <x:f>MOD(H410-Settings!$B$32,Settings!$B$33)</x:f>
        <x:v>480.39999999999964</x:v>
      </x:c>
      <x:c r="J410" s="18" t="n">
        <x:f>IF(I410&lt;Settings!$B$30,IF(Settings!$B$30-I410&gt;=E410,H410,H410+(Settings!$B$30-I410)+Settings!$B$31),H410+(Settings!$B$33-I410))</x:f>
        <x:v>1200.3999999999996</x:v>
      </x:c>
      <x:c r="K410" s="18" t="n">
        <x:f>J410+E410</x:f>
        <x:v>1224.4199999999996</x:v>
      </x:c>
      <x:c r="L410" s="18" t="n">
        <x:f>K410</x:f>
        <x:v>1224.4199999999996</x:v>
      </x:c>
      <x:c r="M410" s="18" t="n">
        <x:f>P409</x:f>
        <x:v>1203.4572659845635</x:v>
      </x:c>
      <x:c r="N410" s="18" t="n">
        <x:f>MAX(L410,M410)</x:f>
        <x:v>1224.4199999999996</x:v>
      </x:c>
      <x:c r="O410" s="18" t="n">
        <x:f>Arrivals!I410</x:f>
        <x:v>6.1522251495733125</x:v>
      </x:c>
      <x:c r="P410" s="18" t="n">
        <x:f>N410+O410</x:f>
        <x:v>1230.572225149573</x:v>
      </x:c>
      <x:c r="Q410" s="18" t="n">
        <x:f>P410-C410</x:f>
        <x:v>876.5722251495729</x:v>
      </x:c>
      <x:c r="R410" s="18" t="n">
        <x:f>H410-F410</x:f>
        <x:v>846.3999999999996</x:v>
      </x:c>
      <x:c r="S410" s="18" t="n">
        <x:f>J410-H410</x:f>
        <x:v>0</x:v>
      </x:c>
      <x:c r="T410" s="18" t="n">
        <x:f>N410-L410</x:f>
        <x:v>0</x:v>
      </x:c>
      <x:c r="U410" s="18" t="n">
        <x:f>R410+S410+T410</x:f>
        <x:v>846.3999999999996</x:v>
      </x:c>
      <x:c r="V410" s="18" t="str">
        <x:f>IF(MOD(C410-Settings!$B$32,Settings!$B$33)&lt;Settings!$B$30,"Up","Down")</x:f>
        <x:v>Up</x:v>
      </x:c>
      <x:c r="W410" s="18" t="n">
        <x:f>IF(OR(E410&gt;Settings!$B$30,Q410&gt;Settings!$B$37),0,1)</x:f>
        <x:v>1</x:v>
      </x:c>
      <x:c r="X410" s="18" t="n">
        <x:f>IF(AND(W410=1,Q410&lt;=Settings!$B$36),1,0)</x:f>
        <x:v>0</x:v>
      </x:c>
    </x:row>
    <x:row r="411">
      <x:c r="A411" t="n">
        <x:f>Arrivals!A411</x:f>
        <x:v>4</x:v>
      </x:c>
      <x:c r="B411" t="n">
        <x:f>Arrivals!B411</x:f>
        <x:v>46</x:v>
      </x:c>
      <x:c r="C411" s="18" t="n">
        <x:f>Arrivals!F411</x:f>
        <x:v>359</x:v>
      </x:c>
      <x:c r="D411" s="18" t="n">
        <x:f>Arrivals!K411</x:f>
        <x:v>300</x:v>
      </x:c>
      <x:c r="E411" s="18" t="n">
        <x:f>D411*8/ACE_Input!S51+ACE_Input!T51</x:f>
        <x:v>24.02</x:v>
      </x:c>
      <x:c r="F411" s="18" t="n">
        <x:f>C411</x:f>
        <x:v>359</x:v>
      </x:c>
      <x:c r="G411" s="18" t="n">
        <x:f>K410</x:f>
        <x:v>1224.4199999999996</x:v>
      </x:c>
      <x:c r="H411" s="18" t="n">
        <x:f>MAX(F411,G411)</x:f>
        <x:v>1224.4199999999996</x:v>
      </x:c>
      <x:c r="I411" s="18" t="n">
        <x:f>MOD(H411-Settings!$B$32,Settings!$B$33)</x:f>
        <x:v>504.4199999999996</x:v>
      </x:c>
      <x:c r="J411" s="18" t="n">
        <x:f>IF(I411&lt;Settings!$B$30,IF(Settings!$B$30-I411&gt;=E411,H411,H411+(Settings!$B$30-I411)+Settings!$B$31),H411+(Settings!$B$33-I411))</x:f>
        <x:v>1224.4199999999996</x:v>
      </x:c>
      <x:c r="K411" s="18" t="n">
        <x:f>J411+E411</x:f>
        <x:v>1248.4399999999996</x:v>
      </x:c>
      <x:c r="L411" s="18" t="n">
        <x:f>K411</x:f>
        <x:v>1248.4399999999996</x:v>
      </x:c>
      <x:c r="M411" s="18" t="n">
        <x:f>P410</x:f>
        <x:v>1230.572225149573</x:v>
      </x:c>
      <x:c r="N411" s="18" t="n">
        <x:f>MAX(L411,M411)</x:f>
        <x:v>1248.4399999999996</x:v>
      </x:c>
      <x:c r="O411" s="18" t="n">
        <x:f>Arrivals!I411</x:f>
        <x:v>8.708060529850936</x:v>
      </x:c>
      <x:c r="P411" s="18" t="n">
        <x:f>N411+O411</x:f>
        <x:v>1257.1480605298505</x:v>
      </x:c>
      <x:c r="Q411" s="18" t="n">
        <x:f>P411-C411</x:f>
        <x:v>898.1480605298505</x:v>
      </x:c>
      <x:c r="R411" s="18" t="n">
        <x:f>H411-F411</x:f>
        <x:v>865.4199999999996</x:v>
      </x:c>
      <x:c r="S411" s="18" t="n">
        <x:f>J411-H411</x:f>
        <x:v>0</x:v>
      </x:c>
      <x:c r="T411" s="18" t="n">
        <x:f>N411-L411</x:f>
        <x:v>0</x:v>
      </x:c>
      <x:c r="U411" s="18" t="n">
        <x:f>R411+S411+T411</x:f>
        <x:v>865.4199999999996</x:v>
      </x:c>
      <x:c r="V411" s="18" t="str">
        <x:f>IF(MOD(C411-Settings!$B$32,Settings!$B$33)&lt;Settings!$B$30,"Up","Down")</x:f>
        <x:v>Up</x:v>
      </x:c>
      <x:c r="W411" s="18" t="n">
        <x:f>IF(OR(E411&gt;Settings!$B$30,Q411&gt;Settings!$B$37),0,1)</x:f>
        <x:v>1</x:v>
      </x:c>
      <x:c r="X411" s="18" t="n">
        <x:f>IF(AND(W411=1,Q411&lt;=Settings!$B$36),1,0)</x:f>
        <x:v>0</x:v>
      </x:c>
    </x:row>
    <x:row r="412">
      <x:c r="A412" t="n">
        <x:f>Arrivals!A412</x:f>
        <x:v>4</x:v>
      </x:c>
      <x:c r="B412" t="n">
        <x:f>Arrivals!B412</x:f>
        <x:v>47</x:v>
      </x:c>
      <x:c r="C412" s="18" t="n">
        <x:f>Arrivals!F412</x:f>
        <x:v>364</x:v>
      </x:c>
      <x:c r="D412" s="18" t="n">
        <x:f>Arrivals!K412</x:f>
        <x:v>300</x:v>
      </x:c>
      <x:c r="E412" s="18" t="n">
        <x:f>D412*8/ACE_Input!S52+ACE_Input!T52</x:f>
        <x:v>24.02</x:v>
      </x:c>
      <x:c r="F412" s="18" t="n">
        <x:f>C412</x:f>
        <x:v>364</x:v>
      </x:c>
      <x:c r="G412" s="18" t="n">
        <x:f>K411</x:f>
        <x:v>1248.4399999999996</x:v>
      </x:c>
      <x:c r="H412" s="18" t="n">
        <x:f>MAX(F412,G412)</x:f>
        <x:v>1248.4399999999996</x:v>
      </x:c>
      <x:c r="I412" s="18" t="n">
        <x:f>MOD(H412-Settings!$B$32,Settings!$B$33)</x:f>
        <x:v>528.4399999999996</x:v>
      </x:c>
      <x:c r="J412" s="18" t="n">
        <x:f>IF(I412&lt;Settings!$B$30,IF(Settings!$B$30-I412&gt;=E412,H412,H412+(Settings!$B$30-I412)+Settings!$B$31),H412+(Settings!$B$33-I412))</x:f>
        <x:v>1248.4399999999996</x:v>
      </x:c>
      <x:c r="K412" s="18" t="n">
        <x:f>J412+E412</x:f>
        <x:v>1272.4599999999996</x:v>
      </x:c>
      <x:c r="L412" s="18" t="n">
        <x:f>K412</x:f>
        <x:v>1272.4599999999996</x:v>
      </x:c>
      <x:c r="M412" s="18" t="n">
        <x:f>P411</x:f>
        <x:v>1257.1480605298505</x:v>
      </x:c>
      <x:c r="N412" s="18" t="n">
        <x:f>MAX(L412,M412)</x:f>
        <x:v>1272.4599999999996</x:v>
      </x:c>
      <x:c r="O412" s="18" t="n">
        <x:f>Arrivals!I412</x:f>
        <x:v>2.2597590385607553</x:v>
      </x:c>
      <x:c r="P412" s="18" t="n">
        <x:f>N412+O412</x:f>
        <x:v>1274.7197590385604</x:v>
      </x:c>
      <x:c r="Q412" s="18" t="n">
        <x:f>P412-C412</x:f>
        <x:v>910.7197590385604</x:v>
      </x:c>
      <x:c r="R412" s="18" t="n">
        <x:f>H412-F412</x:f>
        <x:v>884.4399999999996</x:v>
      </x:c>
      <x:c r="S412" s="18" t="n">
        <x:f>J412-H412</x:f>
        <x:v>0</x:v>
      </x:c>
      <x:c r="T412" s="18" t="n">
        <x:f>N412-L412</x:f>
        <x:v>0</x:v>
      </x:c>
      <x:c r="U412" s="18" t="n">
        <x:f>R412+S412+T412</x:f>
        <x:v>884.4399999999996</x:v>
      </x:c>
      <x:c r="V412" s="18" t="str">
        <x:f>IF(MOD(C412-Settings!$B$32,Settings!$B$33)&lt;Settings!$B$30,"Up","Down")</x:f>
        <x:v>Up</x:v>
      </x:c>
      <x:c r="W412" s="18" t="n">
        <x:f>IF(OR(E412&gt;Settings!$B$30,Q412&gt;Settings!$B$37),0,1)</x:f>
        <x:v>0</x:v>
      </x:c>
      <x:c r="X412" s="18" t="n">
        <x:f>IF(AND(W412=1,Q412&lt;=Settings!$B$36),1,0)</x:f>
        <x:v>0</x:v>
      </x:c>
    </x:row>
    <x:row r="413">
      <x:c r="A413" t="n">
        <x:f>Arrivals!A413</x:f>
        <x:v>4</x:v>
      </x:c>
      <x:c r="B413" t="n">
        <x:f>Arrivals!B413</x:f>
        <x:v>48</x:v>
      </x:c>
      <x:c r="C413" s="18" t="n">
        <x:f>Arrivals!F413</x:f>
        <x:v>369</x:v>
      </x:c>
      <x:c r="D413" s="18" t="n">
        <x:f>Arrivals!K413</x:f>
        <x:v>300</x:v>
      </x:c>
      <x:c r="E413" s="18" t="n">
        <x:f>D413*8/ACE_Input!S53+ACE_Input!T53</x:f>
        <x:v>24.02</x:v>
      </x:c>
      <x:c r="F413" s="18" t="n">
        <x:f>C413</x:f>
        <x:v>369</x:v>
      </x:c>
      <x:c r="G413" s="18" t="n">
        <x:f>K412</x:f>
        <x:v>1272.4599999999996</x:v>
      </x:c>
      <x:c r="H413" s="18" t="n">
        <x:f>MAX(F413,G413)</x:f>
        <x:v>1272.4599999999996</x:v>
      </x:c>
      <x:c r="I413" s="18" t="n">
        <x:f>MOD(H413-Settings!$B$32,Settings!$B$33)</x:f>
        <x:v>552.4599999999996</x:v>
      </x:c>
      <x:c r="J413" s="18" t="n">
        <x:f>IF(I413&lt;Settings!$B$30,IF(Settings!$B$30-I413&gt;=E413,H413,H413+(Settings!$B$30-I413)+Settings!$B$31),H413+(Settings!$B$33-I413))</x:f>
        <x:v>1272.4599999999996</x:v>
      </x:c>
      <x:c r="K413" s="18" t="n">
        <x:f>J413+E413</x:f>
        <x:v>1296.4799999999996</x:v>
      </x:c>
      <x:c r="L413" s="18" t="n">
        <x:f>K413</x:f>
        <x:v>1296.4799999999996</x:v>
      </x:c>
      <x:c r="M413" s="18" t="n">
        <x:f>P412</x:f>
        <x:v>1274.7197590385604</x:v>
      </x:c>
      <x:c r="N413" s="18" t="n">
        <x:f>MAX(L413,M413)</x:f>
        <x:v>1296.4799999999996</x:v>
      </x:c>
      <x:c r="O413" s="18" t="n">
        <x:f>Arrivals!I413</x:f>
        <x:v>21.663320390730092</x:v>
      </x:c>
      <x:c r="P413" s="18" t="n">
        <x:f>N413+O413</x:f>
        <x:v>1318.1433203907297</x:v>
      </x:c>
      <x:c r="Q413" s="18" t="n">
        <x:f>P413-C413</x:f>
        <x:v>949.1433203907297</x:v>
      </x:c>
      <x:c r="R413" s="18" t="n">
        <x:f>H413-F413</x:f>
        <x:v>903.4599999999996</x:v>
      </x:c>
      <x:c r="S413" s="18" t="n">
        <x:f>J413-H413</x:f>
        <x:v>0</x:v>
      </x:c>
      <x:c r="T413" s="18" t="n">
        <x:f>N413-L413</x:f>
        <x:v>0</x:v>
      </x:c>
      <x:c r="U413" s="18" t="n">
        <x:f>R413+S413+T413</x:f>
        <x:v>903.4599999999996</x:v>
      </x:c>
      <x:c r="V413" s="18" t="str">
        <x:f>IF(MOD(C413-Settings!$B$32,Settings!$B$33)&lt;Settings!$B$30,"Up","Down")</x:f>
        <x:v>Up</x:v>
      </x:c>
      <x:c r="W413" s="18" t="n">
        <x:f>IF(OR(E413&gt;Settings!$B$30,Q413&gt;Settings!$B$37),0,1)</x:f>
        <x:v>0</x:v>
      </x:c>
      <x:c r="X413" s="18" t="n">
        <x:f>IF(AND(W413=1,Q413&lt;=Settings!$B$36),1,0)</x:f>
        <x:v>0</x:v>
      </x:c>
    </x:row>
    <x:row r="414">
      <x:c r="A414" t="n">
        <x:f>Arrivals!A414</x:f>
        <x:v>4</x:v>
      </x:c>
      <x:c r="B414" t="n">
        <x:f>Arrivals!B414</x:f>
        <x:v>49</x:v>
      </x:c>
      <x:c r="C414" s="18" t="n">
        <x:f>Arrivals!F414</x:f>
        <x:v>374</x:v>
      </x:c>
      <x:c r="D414" s="18" t="n">
        <x:f>Arrivals!K414</x:f>
        <x:v>300</x:v>
      </x:c>
      <x:c r="E414" s="18" t="n">
        <x:f>D414*8/ACE_Input!S54+ACE_Input!T54</x:f>
        <x:v>24.02</x:v>
      </x:c>
      <x:c r="F414" s="18" t="n">
        <x:f>C414</x:f>
        <x:v>374</x:v>
      </x:c>
      <x:c r="G414" s="18" t="n">
        <x:f>K413</x:f>
        <x:v>1296.4799999999996</x:v>
      </x:c>
      <x:c r="H414" s="18" t="n">
        <x:f>MAX(F414,G414)</x:f>
        <x:v>1296.4799999999996</x:v>
      </x:c>
      <x:c r="I414" s="18" t="n">
        <x:f>MOD(H414-Settings!$B$32,Settings!$B$33)</x:f>
        <x:v>576.4799999999996</x:v>
      </x:c>
      <x:c r="J414" s="18" t="n">
        <x:f>IF(I414&lt;Settings!$B$30,IF(Settings!$B$30-I414&gt;=E414,H414,H414+(Settings!$B$30-I414)+Settings!$B$31),H414+(Settings!$B$33-I414))</x:f>
        <x:v>1440</x:v>
      </x:c>
      <x:c r="K414" s="18" t="n">
        <x:f>J414+E414</x:f>
        <x:v>1464.02</x:v>
      </x:c>
      <x:c r="L414" s="18" t="n">
        <x:f>K414</x:f>
        <x:v>1464.02</x:v>
      </x:c>
      <x:c r="M414" s="18" t="n">
        <x:f>P413</x:f>
        <x:v>1318.1433203907297</x:v>
      </x:c>
      <x:c r="N414" s="18" t="n">
        <x:f>MAX(L414,M414)</x:f>
        <x:v>1464.02</x:v>
      </x:c>
      <x:c r="O414" s="18" t="n">
        <x:f>Arrivals!I414</x:f>
        <x:v>1.3253007592214285</x:v>
      </x:c>
      <x:c r="P414" s="18" t="n">
        <x:f>N414+O414</x:f>
        <x:v>1465.3453007592213</x:v>
      </x:c>
      <x:c r="Q414" s="18" t="n">
        <x:f>P414-C414</x:f>
        <x:v>1091.3453007592213</x:v>
      </x:c>
      <x:c r="R414" s="18" t="n">
        <x:f>H414-F414</x:f>
        <x:v>922.4799999999996</x:v>
      </x:c>
      <x:c r="S414" s="18" t="n">
        <x:f>J414-H414</x:f>
        <x:v>143.52000000000044</x:v>
      </x:c>
      <x:c r="T414" s="18" t="n">
        <x:f>N414-L414</x:f>
        <x:v>0</x:v>
      </x:c>
      <x:c r="U414" s="18" t="n">
        <x:f>R414+S414+T414</x:f>
        <x:v>1066</x:v>
      </x:c>
      <x:c r="V414" s="18" t="str">
        <x:f>IF(MOD(C414-Settings!$B$32,Settings!$B$33)&lt;Settings!$B$30,"Up","Down")</x:f>
        <x:v>Up</x:v>
      </x:c>
      <x:c r="W414" s="18" t="n">
        <x:f>IF(OR(E414&gt;Settings!$B$30,Q414&gt;Settings!$B$37),0,1)</x:f>
        <x:v>0</x:v>
      </x:c>
      <x:c r="X414" s="18" t="n">
        <x:f>IF(AND(W414=1,Q414&lt;=Settings!$B$36),1,0)</x:f>
        <x:v>0</x:v>
      </x:c>
    </x:row>
    <x:row r="415">
      <x:c r="A415" t="n">
        <x:f>Arrivals!A415</x:f>
        <x:v>4</x:v>
      </x:c>
      <x:c r="B415" t="n">
        <x:f>Arrivals!B415</x:f>
        <x:v>50</x:v>
      </x:c>
      <x:c r="C415" s="18" t="n">
        <x:f>Arrivals!F415</x:f>
        <x:v>379</x:v>
      </x:c>
      <x:c r="D415" s="18" t="n">
        <x:f>Arrivals!K415</x:f>
        <x:v>300</x:v>
      </x:c>
      <x:c r="E415" s="18" t="n">
        <x:f>D415*8/ACE_Input!S55+ACE_Input!T55</x:f>
        <x:v>24.02</x:v>
      </x:c>
      <x:c r="F415" s="18" t="n">
        <x:f>C415</x:f>
        <x:v>379</x:v>
      </x:c>
      <x:c r="G415" s="18" t="n">
        <x:f>K414</x:f>
        <x:v>1464.02</x:v>
      </x:c>
      <x:c r="H415" s="18" t="n">
        <x:f>MAX(F415,G415)</x:f>
        <x:v>1464.02</x:v>
      </x:c>
      <x:c r="I415" s="18" t="n">
        <x:f>MOD(H415-Settings!$B$32,Settings!$B$33)</x:f>
        <x:v>24.019999999999982</x:v>
      </x:c>
      <x:c r="J415" s="18" t="n">
        <x:f>IF(I415&lt;Settings!$B$30,IF(Settings!$B$30-I415&gt;=E415,H415,H415+(Settings!$B$30-I415)+Settings!$B$31),H415+(Settings!$B$33-I415))</x:f>
        <x:v>1464.02</x:v>
      </x:c>
      <x:c r="K415" s="18" t="n">
        <x:f>J415+E415</x:f>
        <x:v>1488.04</x:v>
      </x:c>
      <x:c r="L415" s="18" t="n">
        <x:f>K415</x:f>
        <x:v>1488.04</x:v>
      </x:c>
      <x:c r="M415" s="18" t="n">
        <x:f>P414</x:f>
        <x:v>1465.3453007592213</x:v>
      </x:c>
      <x:c r="N415" s="18" t="n">
        <x:f>MAX(L415,M415)</x:f>
        <x:v>1488.04</x:v>
      </x:c>
      <x:c r="O415" s="18" t="n">
        <x:f>Arrivals!I415</x:f>
        <x:v>0.20690417417614573</x:v>
      </x:c>
      <x:c r="P415" s="18" t="n">
        <x:f>N415+O415</x:f>
        <x:v>1488.246904174176</x:v>
      </x:c>
      <x:c r="Q415" s="18" t="n">
        <x:f>P415-C415</x:f>
        <x:v>1109.246904174176</x:v>
      </x:c>
      <x:c r="R415" s="18" t="n">
        <x:f>H415-F415</x:f>
        <x:v>1085.02</x:v>
      </x:c>
      <x:c r="S415" s="18" t="n">
        <x:f>J415-H415</x:f>
        <x:v>0</x:v>
      </x:c>
      <x:c r="T415" s="18" t="n">
        <x:f>N415-L415</x:f>
        <x:v>0</x:v>
      </x:c>
      <x:c r="U415" s="18" t="n">
        <x:f>R415+S415+T415</x:f>
        <x:v>1085.02</x:v>
      </x:c>
      <x:c r="V415" s="18" t="str">
        <x:f>IF(MOD(C415-Settings!$B$32,Settings!$B$33)&lt;Settings!$B$30,"Up","Down")</x:f>
        <x:v>Up</x:v>
      </x:c>
      <x:c r="W415" s="18" t="n">
        <x:f>IF(OR(E415&gt;Settings!$B$30,Q415&gt;Settings!$B$37),0,1)</x:f>
        <x:v>0</x:v>
      </x:c>
      <x:c r="X415" s="18" t="n">
        <x:f>IF(AND(W415=1,Q415&lt;=Settings!$B$36),1,0)</x:f>
        <x:v>0</x:v>
      </x:c>
    </x:row>
    <x:row r="416">
      <x:c r="A416" t="n">
        <x:f>Arrivals!A416</x:f>
        <x:v>4</x:v>
      </x:c>
      <x:c r="B416" t="n">
        <x:f>Arrivals!B416</x:f>
        <x:v>51</x:v>
      </x:c>
      <x:c r="C416" s="18" t="n">
        <x:f>Arrivals!F416</x:f>
        <x:v>384</x:v>
      </x:c>
      <x:c r="D416" s="18" t="n">
        <x:f>Arrivals!K416</x:f>
        <x:v>300</x:v>
      </x:c>
      <x:c r="E416" s="18" t="n">
        <x:f>D416*8/ACE_Input!S56+ACE_Input!T56</x:f>
        <x:v>24.02</x:v>
      </x:c>
      <x:c r="F416" s="18" t="n">
        <x:f>C416</x:f>
        <x:v>384</x:v>
      </x:c>
      <x:c r="G416" s="18" t="n">
        <x:f>K415</x:f>
        <x:v>1488.04</x:v>
      </x:c>
      <x:c r="H416" s="18" t="n">
        <x:f>MAX(F416,G416)</x:f>
        <x:v>1488.04</x:v>
      </x:c>
      <x:c r="I416" s="18" t="n">
        <x:f>MOD(H416-Settings!$B$32,Settings!$B$33)</x:f>
        <x:v>48.039999999999964</x:v>
      </x:c>
      <x:c r="J416" s="18" t="n">
        <x:f>IF(I416&lt;Settings!$B$30,IF(Settings!$B$30-I416&gt;=E416,H416,H416+(Settings!$B$30-I416)+Settings!$B$31),H416+(Settings!$B$33-I416))</x:f>
        <x:v>1488.04</x:v>
      </x:c>
      <x:c r="K416" s="18" t="n">
        <x:f>J416+E416</x:f>
        <x:v>1512.06</x:v>
      </x:c>
      <x:c r="L416" s="18" t="n">
        <x:f>K416</x:f>
        <x:v>1512.06</x:v>
      </x:c>
      <x:c r="M416" s="18" t="n">
        <x:f>P415</x:f>
        <x:v>1488.246904174176</x:v>
      </x:c>
      <x:c r="N416" s="18" t="n">
        <x:f>MAX(L416,M416)</x:f>
        <x:v>1512.06</x:v>
      </x:c>
      <x:c r="O416" s="18" t="n">
        <x:f>Arrivals!I416</x:f>
        <x:v>1.19394481994935</x:v>
      </x:c>
      <x:c r="P416" s="18" t="n">
        <x:f>N416+O416</x:f>
        <x:v>1513.2539448199493</x:v>
      </x:c>
      <x:c r="Q416" s="18" t="n">
        <x:f>P416-C416</x:f>
        <x:v>1129.2539448199493</x:v>
      </x:c>
      <x:c r="R416" s="18" t="n">
        <x:f>H416-F416</x:f>
        <x:v>1104.04</x:v>
      </x:c>
      <x:c r="S416" s="18" t="n">
        <x:f>J416-H416</x:f>
        <x:v>0</x:v>
      </x:c>
      <x:c r="T416" s="18" t="n">
        <x:f>N416-L416</x:f>
        <x:v>0</x:v>
      </x:c>
      <x:c r="U416" s="18" t="n">
        <x:f>R416+S416+T416</x:f>
        <x:v>1104.04</x:v>
      </x:c>
      <x:c r="V416" s="18" t="str">
        <x:f>IF(MOD(C416-Settings!$B$32,Settings!$B$33)&lt;Settings!$B$30,"Up","Down")</x:f>
        <x:v>Up</x:v>
      </x:c>
      <x:c r="W416" s="18" t="n">
        <x:f>IF(OR(E416&gt;Settings!$B$30,Q416&gt;Settings!$B$37),0,1)</x:f>
        <x:v>0</x:v>
      </x:c>
      <x:c r="X416" s="18" t="n">
        <x:f>IF(AND(W416=1,Q416&lt;=Settings!$B$36),1,0)</x:f>
        <x:v>0</x:v>
      </x:c>
    </x:row>
    <x:row r="417">
      <x:c r="A417" t="n">
        <x:f>Arrivals!A417</x:f>
        <x:v>4</x:v>
      </x:c>
      <x:c r="B417" t="n">
        <x:f>Arrivals!B417</x:f>
        <x:v>52</x:v>
      </x:c>
      <x:c r="C417" s="18" t="n">
        <x:f>Arrivals!F417</x:f>
        <x:v>389</x:v>
      </x:c>
      <x:c r="D417" s="18" t="n">
        <x:f>Arrivals!K417</x:f>
        <x:v>300</x:v>
      </x:c>
      <x:c r="E417" s="18" t="n">
        <x:f>D417*8/ACE_Input!S57+ACE_Input!T57</x:f>
        <x:v>24.02</x:v>
      </x:c>
      <x:c r="F417" s="18" t="n">
        <x:f>C417</x:f>
        <x:v>389</x:v>
      </x:c>
      <x:c r="G417" s="18" t="n">
        <x:f>K416</x:f>
        <x:v>1512.06</x:v>
      </x:c>
      <x:c r="H417" s="18" t="n">
        <x:f>MAX(F417,G417)</x:f>
        <x:v>1512.06</x:v>
      </x:c>
      <x:c r="I417" s="18" t="n">
        <x:f>MOD(H417-Settings!$B$32,Settings!$B$33)</x:f>
        <x:v>72.05999999999995</x:v>
      </x:c>
      <x:c r="J417" s="18" t="n">
        <x:f>IF(I417&lt;Settings!$B$30,IF(Settings!$B$30-I417&gt;=E417,H417,H417+(Settings!$B$30-I417)+Settings!$B$31),H417+(Settings!$B$33-I417))</x:f>
        <x:v>1512.06</x:v>
      </x:c>
      <x:c r="K417" s="18" t="n">
        <x:f>J417+E417</x:f>
        <x:v>1536.08</x:v>
      </x:c>
      <x:c r="L417" s="18" t="n">
        <x:f>K417</x:f>
        <x:v>1536.08</x:v>
      </x:c>
      <x:c r="M417" s="18" t="n">
        <x:f>P416</x:f>
        <x:v>1513.2539448199493</x:v>
      </x:c>
      <x:c r="N417" s="18" t="n">
        <x:f>MAX(L417,M417)</x:f>
        <x:v>1536.08</x:v>
      </x:c>
      <x:c r="O417" s="18" t="n">
        <x:f>Arrivals!I417</x:f>
        <x:v>0.9213432246373064</x:v>
      </x:c>
      <x:c r="P417" s="18" t="n">
        <x:f>N417+O417</x:f>
        <x:v>1537.0013432246371</x:v>
      </x:c>
      <x:c r="Q417" s="18" t="n">
        <x:f>P417-C417</x:f>
        <x:v>1148.0013432246371</x:v>
      </x:c>
      <x:c r="R417" s="18" t="n">
        <x:f>H417-F417</x:f>
        <x:v>1123.06</x:v>
      </x:c>
      <x:c r="S417" s="18" t="n">
        <x:f>J417-H417</x:f>
        <x:v>0</x:v>
      </x:c>
      <x:c r="T417" s="18" t="n">
        <x:f>N417-L417</x:f>
        <x:v>0</x:v>
      </x:c>
      <x:c r="U417" s="18" t="n">
        <x:f>R417+S417+T417</x:f>
        <x:v>1123.06</x:v>
      </x:c>
      <x:c r="V417" s="18" t="str">
        <x:f>IF(MOD(C417-Settings!$B$32,Settings!$B$33)&lt;Settings!$B$30,"Up","Down")</x:f>
        <x:v>Up</x:v>
      </x:c>
      <x:c r="W417" s="18" t="n">
        <x:f>IF(OR(E417&gt;Settings!$B$30,Q417&gt;Settings!$B$37),0,1)</x:f>
        <x:v>0</x:v>
      </x:c>
      <x:c r="X417" s="18" t="n">
        <x:f>IF(AND(W417=1,Q417&lt;=Settings!$B$36),1,0)</x:f>
        <x:v>0</x:v>
      </x:c>
    </x:row>
    <x:row r="418">
      <x:c r="A418" t="n">
        <x:f>Arrivals!A418</x:f>
        <x:v>4</x:v>
      </x:c>
      <x:c r="B418" t="n">
        <x:f>Arrivals!B418</x:f>
        <x:v>53</x:v>
      </x:c>
      <x:c r="C418" s="18" t="n">
        <x:f>Arrivals!F418</x:f>
        <x:v>394</x:v>
      </x:c>
      <x:c r="D418" s="18" t="n">
        <x:f>Arrivals!K418</x:f>
        <x:v>300</x:v>
      </x:c>
      <x:c r="E418" s="18" t="n">
        <x:f>D418*8/ACE_Input!S58+ACE_Input!T58</x:f>
        <x:v>24.02</x:v>
      </x:c>
      <x:c r="F418" s="18" t="n">
        <x:f>C418</x:f>
        <x:v>394</x:v>
      </x:c>
      <x:c r="G418" s="18" t="n">
        <x:f>K417</x:f>
        <x:v>1536.08</x:v>
      </x:c>
      <x:c r="H418" s="18" t="n">
        <x:f>MAX(F418,G418)</x:f>
        <x:v>1536.08</x:v>
      </x:c>
      <x:c r="I418" s="18" t="n">
        <x:f>MOD(H418-Settings!$B$32,Settings!$B$33)</x:f>
        <x:v>96.07999999999993</x:v>
      </x:c>
      <x:c r="J418" s="18" t="n">
        <x:f>IF(I418&lt;Settings!$B$30,IF(Settings!$B$30-I418&gt;=E418,H418,H418+(Settings!$B$30-I418)+Settings!$B$31),H418+(Settings!$B$33-I418))</x:f>
        <x:v>1536.08</x:v>
      </x:c>
      <x:c r="K418" s="18" t="n">
        <x:f>J418+E418</x:f>
        <x:v>1560.1</x:v>
      </x:c>
      <x:c r="L418" s="18" t="n">
        <x:f>K418</x:f>
        <x:v>1560.1</x:v>
      </x:c>
      <x:c r="M418" s="18" t="n">
        <x:f>P417</x:f>
        <x:v>1537.0013432246371</x:v>
      </x:c>
      <x:c r="N418" s="18" t="n">
        <x:f>MAX(L418,M418)</x:f>
        <x:v>1560.1</x:v>
      </x:c>
      <x:c r="O418" s="18" t="n">
        <x:f>Arrivals!I418</x:f>
        <x:v>5.6629489798772035</x:v>
      </x:c>
      <x:c r="P418" s="18" t="n">
        <x:f>N418+O418</x:f>
        <x:v>1565.7629489798771</x:v>
      </x:c>
      <x:c r="Q418" s="18" t="n">
        <x:f>P418-C418</x:f>
        <x:v>1171.7629489798771</x:v>
      </x:c>
      <x:c r="R418" s="18" t="n">
        <x:f>H418-F418</x:f>
        <x:v>1142.08</x:v>
      </x:c>
      <x:c r="S418" s="18" t="n">
        <x:f>J418-H418</x:f>
        <x:v>0</x:v>
      </x:c>
      <x:c r="T418" s="18" t="n">
        <x:f>N418-L418</x:f>
        <x:v>0</x:v>
      </x:c>
      <x:c r="U418" s="18" t="n">
        <x:f>R418+S418+T418</x:f>
        <x:v>1142.08</x:v>
      </x:c>
      <x:c r="V418" s="18" t="str">
        <x:f>IF(MOD(C418-Settings!$B$32,Settings!$B$33)&lt;Settings!$B$30,"Up","Down")</x:f>
        <x:v>Up</x:v>
      </x:c>
      <x:c r="W418" s="18" t="n">
        <x:f>IF(OR(E418&gt;Settings!$B$30,Q418&gt;Settings!$B$37),0,1)</x:f>
        <x:v>0</x:v>
      </x:c>
      <x:c r="X418" s="18" t="n">
        <x:f>IF(AND(W418=1,Q418&lt;=Settings!$B$36),1,0)</x:f>
        <x:v>0</x:v>
      </x:c>
    </x:row>
    <x:row r="419">
      <x:c r="A419" t="n">
        <x:f>Arrivals!A419</x:f>
        <x:v>4</x:v>
      </x:c>
      <x:c r="B419" t="n">
        <x:f>Arrivals!B419</x:f>
        <x:v>54</x:v>
      </x:c>
      <x:c r="C419" s="18" t="n">
        <x:f>Arrivals!F419</x:f>
        <x:v>399</x:v>
      </x:c>
      <x:c r="D419" s="18" t="n">
        <x:f>Arrivals!K419</x:f>
        <x:v>300</x:v>
      </x:c>
      <x:c r="E419" s="18" t="n">
        <x:f>D419*8/ACE_Input!S59+ACE_Input!T59</x:f>
        <x:v>24.02</x:v>
      </x:c>
      <x:c r="F419" s="18" t="n">
        <x:f>C419</x:f>
        <x:v>399</x:v>
      </x:c>
      <x:c r="G419" s="18" t="n">
        <x:f>K418</x:f>
        <x:v>1560.1</x:v>
      </x:c>
      <x:c r="H419" s="18" t="n">
        <x:f>MAX(F419,G419)</x:f>
        <x:v>1560.1</x:v>
      </x:c>
      <x:c r="I419" s="18" t="n">
        <x:f>MOD(H419-Settings!$B$32,Settings!$B$33)</x:f>
        <x:v>120.09999999999991</x:v>
      </x:c>
      <x:c r="J419" s="18" t="n">
        <x:f>IF(I419&lt;Settings!$B$30,IF(Settings!$B$30-I419&gt;=E419,H419,H419+(Settings!$B$30-I419)+Settings!$B$31),H419+(Settings!$B$33-I419))</x:f>
        <x:v>1560.1</x:v>
      </x:c>
      <x:c r="K419" s="18" t="n">
        <x:f>J419+E419</x:f>
        <x:v>1584.12</x:v>
      </x:c>
      <x:c r="L419" s="18" t="n">
        <x:f>K419</x:f>
        <x:v>1584.12</x:v>
      </x:c>
      <x:c r="M419" s="18" t="n">
        <x:f>P418</x:f>
        <x:v>1565.7629489798771</x:v>
      </x:c>
      <x:c r="N419" s="18" t="n">
        <x:f>MAX(L419,M419)</x:f>
        <x:v>1584.12</x:v>
      </x:c>
      <x:c r="O419" s="18" t="n">
        <x:f>Arrivals!I419</x:f>
        <x:v>0.6886928959608671</x:v>
      </x:c>
      <x:c r="P419" s="18" t="n">
        <x:f>N419+O419</x:f>
        <x:v>1584.8086928959608</x:v>
      </x:c>
      <x:c r="Q419" s="18" t="n">
        <x:f>P419-C419</x:f>
        <x:v>1185.8086928959608</x:v>
      </x:c>
      <x:c r="R419" s="18" t="n">
        <x:f>H419-F419</x:f>
        <x:v>1161.1</x:v>
      </x:c>
      <x:c r="S419" s="18" t="n">
        <x:f>J419-H419</x:f>
        <x:v>0</x:v>
      </x:c>
      <x:c r="T419" s="18" t="n">
        <x:f>N419-L419</x:f>
        <x:v>0</x:v>
      </x:c>
      <x:c r="U419" s="18" t="n">
        <x:f>R419+S419+T419</x:f>
        <x:v>1161.1</x:v>
      </x:c>
      <x:c r="V419" s="18" t="str">
        <x:f>IF(MOD(C419-Settings!$B$32,Settings!$B$33)&lt;Settings!$B$30,"Up","Down")</x:f>
        <x:v>Up</x:v>
      </x:c>
      <x:c r="W419" s="18" t="n">
        <x:f>IF(OR(E419&gt;Settings!$B$30,Q419&gt;Settings!$B$37),0,1)</x:f>
        <x:v>0</x:v>
      </x:c>
      <x:c r="X419" s="18" t="n">
        <x:f>IF(AND(W419=1,Q419&lt;=Settings!$B$36),1,0)</x:f>
        <x:v>0</x:v>
      </x:c>
    </x:row>
    <x:row r="420">
      <x:c r="A420" t="n">
        <x:f>Arrivals!A420</x:f>
        <x:v>4</x:v>
      </x:c>
      <x:c r="B420" t="n">
        <x:f>Arrivals!B420</x:f>
        <x:v>55</x:v>
      </x:c>
      <x:c r="C420" s="18" t="n">
        <x:f>Arrivals!F420</x:f>
        <x:v>404</x:v>
      </x:c>
      <x:c r="D420" s="18" t="n">
        <x:f>Arrivals!K420</x:f>
        <x:v>300</x:v>
      </x:c>
      <x:c r="E420" s="18" t="n">
        <x:f>D420*8/ACE_Input!S60+ACE_Input!T60</x:f>
        <x:v>24.02</x:v>
      </x:c>
      <x:c r="F420" s="18" t="n">
        <x:f>C420</x:f>
        <x:v>404</x:v>
      </x:c>
      <x:c r="G420" s="18" t="n">
        <x:f>K419</x:f>
        <x:v>1584.12</x:v>
      </x:c>
      <x:c r="H420" s="18" t="n">
        <x:f>MAX(F420,G420)</x:f>
        <x:v>1584.12</x:v>
      </x:c>
      <x:c r="I420" s="18" t="n">
        <x:f>MOD(H420-Settings!$B$32,Settings!$B$33)</x:f>
        <x:v>144.1199999999999</x:v>
      </x:c>
      <x:c r="J420" s="18" t="n">
        <x:f>IF(I420&lt;Settings!$B$30,IF(Settings!$B$30-I420&gt;=E420,H420,H420+(Settings!$B$30-I420)+Settings!$B$31),H420+(Settings!$B$33-I420))</x:f>
        <x:v>1584.12</x:v>
      </x:c>
      <x:c r="K420" s="18" t="n">
        <x:f>J420+E420</x:f>
        <x:v>1608.1399999999999</x:v>
      </x:c>
      <x:c r="L420" s="18" t="n">
        <x:f>K420</x:f>
        <x:v>1608.1399999999999</x:v>
      </x:c>
      <x:c r="M420" s="18" t="n">
        <x:f>P419</x:f>
        <x:v>1584.8086928959608</x:v>
      </x:c>
      <x:c r="N420" s="18" t="n">
        <x:f>MAX(L420,M420)</x:f>
        <x:v>1608.1399999999999</x:v>
      </x:c>
      <x:c r="O420" s="18" t="n">
        <x:f>Arrivals!I420</x:f>
        <x:v>1.4677201308654348</x:v>
      </x:c>
      <x:c r="P420" s="18" t="n">
        <x:f>N420+O420</x:f>
        <x:v>1609.6077201308653</x:v>
      </x:c>
      <x:c r="Q420" s="18" t="n">
        <x:f>P420-C420</x:f>
        <x:v>1205.6077201308653</x:v>
      </x:c>
      <x:c r="R420" s="18" t="n">
        <x:f>H420-F420</x:f>
        <x:v>1180.12</x:v>
      </x:c>
      <x:c r="S420" s="18" t="n">
        <x:f>J420-H420</x:f>
        <x:v>0</x:v>
      </x:c>
      <x:c r="T420" s="18" t="n">
        <x:f>N420-L420</x:f>
        <x:v>0</x:v>
      </x:c>
      <x:c r="U420" s="18" t="n">
        <x:f>R420+S420+T420</x:f>
        <x:v>1180.12</x:v>
      </x:c>
      <x:c r="V420" s="18" t="str">
        <x:f>IF(MOD(C420-Settings!$B$32,Settings!$B$33)&lt;Settings!$B$30,"Up","Down")</x:f>
        <x:v>Up</x:v>
      </x:c>
      <x:c r="W420" s="18" t="n">
        <x:f>IF(OR(E420&gt;Settings!$B$30,Q420&gt;Settings!$B$37),0,1)</x:f>
        <x:v>0</x:v>
      </x:c>
      <x:c r="X420" s="18" t="n">
        <x:f>IF(AND(W420=1,Q420&lt;=Settings!$B$36),1,0)</x:f>
        <x:v>0</x:v>
      </x:c>
    </x:row>
    <x:row r="421">
      <x:c r="A421" t="n">
        <x:f>Arrivals!A421</x:f>
        <x:v>4</x:v>
      </x:c>
      <x:c r="B421" t="n">
        <x:f>Arrivals!B421</x:f>
        <x:v>56</x:v>
      </x:c>
      <x:c r="C421" s="18" t="n">
        <x:f>Arrivals!F421</x:f>
        <x:v>409</x:v>
      </x:c>
      <x:c r="D421" s="18" t="n">
        <x:f>Arrivals!K421</x:f>
        <x:v>300</x:v>
      </x:c>
      <x:c r="E421" s="18" t="n">
        <x:f>D421*8/ACE_Input!S61+ACE_Input!T61</x:f>
        <x:v>24.02</x:v>
      </x:c>
      <x:c r="F421" s="18" t="n">
        <x:f>C421</x:f>
        <x:v>409</x:v>
      </x:c>
      <x:c r="G421" s="18" t="n">
        <x:f>K420</x:f>
        <x:v>1608.1399999999999</x:v>
      </x:c>
      <x:c r="H421" s="18" t="n">
        <x:f>MAX(F421,G421)</x:f>
        <x:v>1608.1399999999999</x:v>
      </x:c>
      <x:c r="I421" s="18" t="n">
        <x:f>MOD(H421-Settings!$B$32,Settings!$B$33)</x:f>
        <x:v>168.13999999999987</x:v>
      </x:c>
      <x:c r="J421" s="18" t="n">
        <x:f>IF(I421&lt;Settings!$B$30,IF(Settings!$B$30-I421&gt;=E421,H421,H421+(Settings!$B$30-I421)+Settings!$B$31),H421+(Settings!$B$33-I421))</x:f>
        <x:v>1608.1399999999999</x:v>
      </x:c>
      <x:c r="K421" s="18" t="n">
        <x:f>J421+E421</x:f>
        <x:v>1632.1599999999999</x:v>
      </x:c>
      <x:c r="L421" s="18" t="n">
        <x:f>K421</x:f>
        <x:v>1632.1599999999999</x:v>
      </x:c>
      <x:c r="M421" s="18" t="n">
        <x:f>P420</x:f>
        <x:v>1609.6077201308653</x:v>
      </x:c>
      <x:c r="N421" s="18" t="n">
        <x:f>MAX(L421,M421)</x:f>
        <x:v>1632.1599999999999</x:v>
      </x:c>
      <x:c r="O421" s="18" t="n">
        <x:f>Arrivals!I421</x:f>
        <x:v>0.57347075689809</x:v>
      </x:c>
      <x:c r="P421" s="18" t="n">
        <x:f>N421+O421</x:f>
        <x:v>1632.733470756898</x:v>
      </x:c>
      <x:c r="Q421" s="18" t="n">
        <x:f>P421-C421</x:f>
        <x:v>1223.733470756898</x:v>
      </x:c>
      <x:c r="R421" s="18" t="n">
        <x:f>H421-F421</x:f>
        <x:v>1199.1399999999999</x:v>
      </x:c>
      <x:c r="S421" s="18" t="n">
        <x:f>J421-H421</x:f>
        <x:v>0</x:v>
      </x:c>
      <x:c r="T421" s="18" t="n">
        <x:f>N421-L421</x:f>
        <x:v>0</x:v>
      </x:c>
      <x:c r="U421" s="18" t="n">
        <x:f>R421+S421+T421</x:f>
        <x:v>1199.1399999999999</x:v>
      </x:c>
      <x:c r="V421" s="18" t="str">
        <x:f>IF(MOD(C421-Settings!$B$32,Settings!$B$33)&lt;Settings!$B$30,"Up","Down")</x:f>
        <x:v>Up</x:v>
      </x:c>
      <x:c r="W421" s="18" t="n">
        <x:f>IF(OR(E421&gt;Settings!$B$30,Q421&gt;Settings!$B$37),0,1)</x:f>
        <x:v>0</x:v>
      </x:c>
      <x:c r="X421" s="18" t="n">
        <x:f>IF(AND(W421=1,Q421&lt;=Settings!$B$36),1,0)</x:f>
        <x:v>0</x:v>
      </x:c>
    </x:row>
    <x:row r="422">
      <x:c r="A422" t="n">
        <x:f>Arrivals!A422</x:f>
        <x:v>4</x:v>
      </x:c>
      <x:c r="B422" t="n">
        <x:f>Arrivals!B422</x:f>
        <x:v>57</x:v>
      </x:c>
      <x:c r="C422" s="18" t="n">
        <x:f>Arrivals!F422</x:f>
        <x:v>414</x:v>
      </x:c>
      <x:c r="D422" s="18" t="n">
        <x:f>Arrivals!K422</x:f>
        <x:v>300</x:v>
      </x:c>
      <x:c r="E422" s="18" t="n">
        <x:f>D422*8/ACE_Input!S62+ACE_Input!T62</x:f>
        <x:v>24.02</x:v>
      </x:c>
      <x:c r="F422" s="18" t="n">
        <x:f>C422</x:f>
        <x:v>414</x:v>
      </x:c>
      <x:c r="G422" s="18" t="n">
        <x:f>K421</x:f>
        <x:v>1632.1599999999999</x:v>
      </x:c>
      <x:c r="H422" s="18" t="n">
        <x:f>MAX(F422,G422)</x:f>
        <x:v>1632.1599999999999</x:v>
      </x:c>
      <x:c r="I422" s="18" t="n">
        <x:f>MOD(H422-Settings!$B$32,Settings!$B$33)</x:f>
        <x:v>192.15999999999985</x:v>
      </x:c>
      <x:c r="J422" s="18" t="n">
        <x:f>IF(I422&lt;Settings!$B$30,IF(Settings!$B$30-I422&gt;=E422,H422,H422+(Settings!$B$30-I422)+Settings!$B$31),H422+(Settings!$B$33-I422))</x:f>
        <x:v>1632.1599999999999</x:v>
      </x:c>
      <x:c r="K422" s="18" t="n">
        <x:f>J422+E422</x:f>
        <x:v>1656.1799999999998</x:v>
      </x:c>
      <x:c r="L422" s="18" t="n">
        <x:f>K422</x:f>
        <x:v>1656.1799999999998</x:v>
      </x:c>
      <x:c r="M422" s="18" t="n">
        <x:f>P421</x:f>
        <x:v>1632.733470756898</x:v>
      </x:c>
      <x:c r="N422" s="18" t="n">
        <x:f>MAX(L422,M422)</x:f>
        <x:v>1656.1799999999998</x:v>
      </x:c>
      <x:c r="O422" s="18" t="n">
        <x:f>Arrivals!I422</x:f>
        <x:v>6.85265114862418</x:v>
      </x:c>
      <x:c r="P422" s="18" t="n">
        <x:f>N422+O422</x:f>
        <x:v>1663.032651148624</x:v>
      </x:c>
      <x:c r="Q422" s="18" t="n">
        <x:f>P422-C422</x:f>
        <x:v>1249.032651148624</x:v>
      </x:c>
      <x:c r="R422" s="18" t="n">
        <x:f>H422-F422</x:f>
        <x:v>1218.1599999999999</x:v>
      </x:c>
      <x:c r="S422" s="18" t="n">
        <x:f>J422-H422</x:f>
        <x:v>0</x:v>
      </x:c>
      <x:c r="T422" s="18" t="n">
        <x:f>N422-L422</x:f>
        <x:v>0</x:v>
      </x:c>
      <x:c r="U422" s="18" t="n">
        <x:f>R422+S422+T422</x:f>
        <x:v>1218.1599999999999</x:v>
      </x:c>
      <x:c r="V422" s="18" t="str">
        <x:f>IF(MOD(C422-Settings!$B$32,Settings!$B$33)&lt;Settings!$B$30,"Up","Down")</x:f>
        <x:v>Up</x:v>
      </x:c>
      <x:c r="W422" s="18" t="n">
        <x:f>IF(OR(E422&gt;Settings!$B$30,Q422&gt;Settings!$B$37),0,1)</x:f>
        <x:v>0</x:v>
      </x:c>
      <x:c r="X422" s="18" t="n">
        <x:f>IF(AND(W422=1,Q422&lt;=Settings!$B$36),1,0)</x:f>
        <x:v>0</x:v>
      </x:c>
    </x:row>
    <x:row r="423">
      <x:c r="A423" t="n">
        <x:f>Arrivals!A423</x:f>
        <x:v>4</x:v>
      </x:c>
      <x:c r="B423" t="n">
        <x:f>Arrivals!B423</x:f>
        <x:v>58</x:v>
      </x:c>
      <x:c r="C423" s="18" t="n">
        <x:f>Arrivals!F423</x:f>
        <x:v>419</x:v>
      </x:c>
      <x:c r="D423" s="18" t="n">
        <x:f>Arrivals!K423</x:f>
        <x:v>300</x:v>
      </x:c>
      <x:c r="E423" s="18" t="n">
        <x:f>D423*8/ACE_Input!S63+ACE_Input!T63</x:f>
        <x:v>24.02</x:v>
      </x:c>
      <x:c r="F423" s="18" t="n">
        <x:f>C423</x:f>
        <x:v>419</x:v>
      </x:c>
      <x:c r="G423" s="18" t="n">
        <x:f>K422</x:f>
        <x:v>1656.1799999999998</x:v>
      </x:c>
      <x:c r="H423" s="18" t="n">
        <x:f>MAX(F423,G423)</x:f>
        <x:v>1656.1799999999998</x:v>
      </x:c>
      <x:c r="I423" s="18" t="n">
        <x:f>MOD(H423-Settings!$B$32,Settings!$B$33)</x:f>
        <x:v>216.17999999999984</x:v>
      </x:c>
      <x:c r="J423" s="18" t="n">
        <x:f>IF(I423&lt;Settings!$B$30,IF(Settings!$B$30-I423&gt;=E423,H423,H423+(Settings!$B$30-I423)+Settings!$B$31),H423+(Settings!$B$33-I423))</x:f>
        <x:v>1656.1799999999998</x:v>
      </x:c>
      <x:c r="K423" s="18" t="n">
        <x:f>J423+E423</x:f>
        <x:v>1680.1999999999998</x:v>
      </x:c>
      <x:c r="L423" s="18" t="n">
        <x:f>K423</x:f>
        <x:v>1680.1999999999998</x:v>
      </x:c>
      <x:c r="M423" s="18" t="n">
        <x:f>P422</x:f>
        <x:v>1663.032651148624</x:v>
      </x:c>
      <x:c r="N423" s="18" t="n">
        <x:f>MAX(L423,M423)</x:f>
        <x:v>1680.1999999999998</x:v>
      </x:c>
      <x:c r="O423" s="18" t="n">
        <x:f>Arrivals!I423</x:f>
        <x:v>6.199244307657505</x:v>
      </x:c>
      <x:c r="P423" s="18" t="n">
        <x:f>N423+O423</x:f>
        <x:v>1686.3992443076572</x:v>
      </x:c>
      <x:c r="Q423" s="18" t="n">
        <x:f>P423-C423</x:f>
        <x:v>1267.3992443076572</x:v>
      </x:c>
      <x:c r="R423" s="18" t="n">
        <x:f>H423-F423</x:f>
        <x:v>1237.1799999999998</x:v>
      </x:c>
      <x:c r="S423" s="18" t="n">
        <x:f>J423-H423</x:f>
        <x:v>0</x:v>
      </x:c>
      <x:c r="T423" s="18" t="n">
        <x:f>N423-L423</x:f>
        <x:v>0</x:v>
      </x:c>
      <x:c r="U423" s="18" t="n">
        <x:f>R423+S423+T423</x:f>
        <x:v>1237.1799999999998</x:v>
      </x:c>
      <x:c r="V423" s="18" t="str">
        <x:f>IF(MOD(C423-Settings!$B$32,Settings!$B$33)&lt;Settings!$B$30,"Up","Down")</x:f>
        <x:v>Up</x:v>
      </x:c>
      <x:c r="W423" s="18" t="n">
        <x:f>IF(OR(E423&gt;Settings!$B$30,Q423&gt;Settings!$B$37),0,1)</x:f>
        <x:v>0</x:v>
      </x:c>
      <x:c r="X423" s="18" t="n">
        <x:f>IF(AND(W423=1,Q423&lt;=Settings!$B$36),1,0)</x:f>
        <x:v>0</x:v>
      </x:c>
    </x:row>
    <x:row r="424">
      <x:c r="A424" t="n">
        <x:f>Arrivals!A424</x:f>
        <x:v>4</x:v>
      </x:c>
      <x:c r="B424" t="n">
        <x:f>Arrivals!B424</x:f>
        <x:v>59</x:v>
      </x:c>
      <x:c r="C424" s="18" t="n">
        <x:f>Arrivals!F424</x:f>
        <x:v>424</x:v>
      </x:c>
      <x:c r="D424" s="18" t="n">
        <x:f>Arrivals!K424</x:f>
        <x:v>300</x:v>
      </x:c>
      <x:c r="E424" s="18" t="n">
        <x:f>D424*8/ACE_Input!S64+ACE_Input!T64</x:f>
        <x:v>24.02</x:v>
      </x:c>
      <x:c r="F424" s="18" t="n">
        <x:f>C424</x:f>
        <x:v>424</x:v>
      </x:c>
      <x:c r="G424" s="18" t="n">
        <x:f>K423</x:f>
        <x:v>1680.1999999999998</x:v>
      </x:c>
      <x:c r="H424" s="18" t="n">
        <x:f>MAX(F424,G424)</x:f>
        <x:v>1680.1999999999998</x:v>
      </x:c>
      <x:c r="I424" s="18" t="n">
        <x:f>MOD(H424-Settings!$B$32,Settings!$B$33)</x:f>
        <x:v>240.19999999999982</x:v>
      </x:c>
      <x:c r="J424" s="18" t="n">
        <x:f>IF(I424&lt;Settings!$B$30,IF(Settings!$B$30-I424&gt;=E424,H424,H424+(Settings!$B$30-I424)+Settings!$B$31),H424+(Settings!$B$33-I424))</x:f>
        <x:v>1680.1999999999998</x:v>
      </x:c>
      <x:c r="K424" s="18" t="n">
        <x:f>J424+E424</x:f>
        <x:v>1704.2199999999998</x:v>
      </x:c>
      <x:c r="L424" s="18" t="n">
        <x:f>K424</x:f>
        <x:v>1704.2199999999998</x:v>
      </x:c>
      <x:c r="M424" s="18" t="n">
        <x:f>P423</x:f>
        <x:v>1686.3992443076572</x:v>
      </x:c>
      <x:c r="N424" s="18" t="n">
        <x:f>MAX(L424,M424)</x:f>
        <x:v>1704.2199999999998</x:v>
      </x:c>
      <x:c r="O424" s="18" t="n">
        <x:f>Arrivals!I424</x:f>
        <x:v>0.30883770289281903</x:v>
      </x:c>
      <x:c r="P424" s="18" t="n">
        <x:f>N424+O424</x:f>
        <x:v>1704.5288377028926</x:v>
      </x:c>
      <x:c r="Q424" s="18" t="n">
        <x:f>P424-C424</x:f>
        <x:v>1280.5288377028926</x:v>
      </x:c>
      <x:c r="R424" s="18" t="n">
        <x:f>H424-F424</x:f>
        <x:v>1256.1999999999998</x:v>
      </x:c>
      <x:c r="S424" s="18" t="n">
        <x:f>J424-H424</x:f>
        <x:v>0</x:v>
      </x:c>
      <x:c r="T424" s="18" t="n">
        <x:f>N424-L424</x:f>
        <x:v>0</x:v>
      </x:c>
      <x:c r="U424" s="18" t="n">
        <x:f>R424+S424+T424</x:f>
        <x:v>1256.1999999999998</x:v>
      </x:c>
      <x:c r="V424" s="18" t="str">
        <x:f>IF(MOD(C424-Settings!$B$32,Settings!$B$33)&lt;Settings!$B$30,"Up","Down")</x:f>
        <x:v>Up</x:v>
      </x:c>
      <x:c r="W424" s="18" t="n">
        <x:f>IF(OR(E424&gt;Settings!$B$30,Q424&gt;Settings!$B$37),0,1)</x:f>
        <x:v>0</x:v>
      </x:c>
      <x:c r="X424" s="18" t="n">
        <x:f>IF(AND(W424=1,Q424&lt;=Settings!$B$36),1,0)</x:f>
        <x:v>0</x:v>
      </x:c>
    </x:row>
    <x:row r="425">
      <x:c r="A425" t="n">
        <x:f>Arrivals!A425</x:f>
        <x:v>4</x:v>
      </x:c>
      <x:c r="B425" t="n">
        <x:f>Arrivals!B425</x:f>
        <x:v>60</x:v>
      </x:c>
      <x:c r="C425" s="18" t="n">
        <x:f>Arrivals!F425</x:f>
        <x:v>429</x:v>
      </x:c>
      <x:c r="D425" s="18" t="n">
        <x:f>Arrivals!K425</x:f>
        <x:v>300</x:v>
      </x:c>
      <x:c r="E425" s="18" t="n">
        <x:f>D425*8/ACE_Input!S65+ACE_Input!T65</x:f>
        <x:v>24.02</x:v>
      </x:c>
      <x:c r="F425" s="18" t="n">
        <x:f>C425</x:f>
        <x:v>429</x:v>
      </x:c>
      <x:c r="G425" s="18" t="n">
        <x:f>K424</x:f>
        <x:v>1704.2199999999998</x:v>
      </x:c>
      <x:c r="H425" s="18" t="n">
        <x:f>MAX(F425,G425)</x:f>
        <x:v>1704.2199999999998</x:v>
      </x:c>
      <x:c r="I425" s="18" t="n">
        <x:f>MOD(H425-Settings!$B$32,Settings!$B$33)</x:f>
        <x:v>264.2199999999998</x:v>
      </x:c>
      <x:c r="J425" s="18" t="n">
        <x:f>IF(I425&lt;Settings!$B$30,IF(Settings!$B$30-I425&gt;=E425,H425,H425+(Settings!$B$30-I425)+Settings!$B$31),H425+(Settings!$B$33-I425))</x:f>
        <x:v>1704.2199999999998</x:v>
      </x:c>
      <x:c r="K425" s="18" t="n">
        <x:f>J425+E425</x:f>
        <x:v>1728.2399999999998</x:v>
      </x:c>
      <x:c r="L425" s="18" t="n">
        <x:f>K425</x:f>
        <x:v>1728.2399999999998</x:v>
      </x:c>
      <x:c r="M425" s="18" t="n">
        <x:f>P424</x:f>
        <x:v>1704.5288377028926</x:v>
      </x:c>
      <x:c r="N425" s="18" t="n">
        <x:f>MAX(L425,M425)</x:f>
        <x:v>1728.2399999999998</x:v>
      </x:c>
      <x:c r="O425" s="18" t="n">
        <x:f>Arrivals!I425</x:f>
        <x:v>7.037628318740078</x:v>
      </x:c>
      <x:c r="P425" s="18" t="n">
        <x:f>N425+O425</x:f>
        <x:v>1735.27762831874</x:v>
      </x:c>
      <x:c r="Q425" s="18" t="n">
        <x:f>P425-C425</x:f>
        <x:v>1306.27762831874</x:v>
      </x:c>
      <x:c r="R425" s="18" t="n">
        <x:f>H425-F425</x:f>
        <x:v>1275.2199999999998</x:v>
      </x:c>
      <x:c r="S425" s="18" t="n">
        <x:f>J425-H425</x:f>
        <x:v>0</x:v>
      </x:c>
      <x:c r="T425" s="18" t="n">
        <x:f>N425-L425</x:f>
        <x:v>0</x:v>
      </x:c>
      <x:c r="U425" s="18" t="n">
        <x:f>R425+S425+T425</x:f>
        <x:v>1275.2199999999998</x:v>
      </x:c>
      <x:c r="V425" s="18" t="str">
        <x:f>IF(MOD(C425-Settings!$B$32,Settings!$B$33)&lt;Settings!$B$30,"Up","Down")</x:f>
        <x:v>Up</x:v>
      </x:c>
      <x:c r="W425" s="18" t="n">
        <x:f>IF(OR(E425&gt;Settings!$B$30,Q425&gt;Settings!$B$37),0,1)</x:f>
        <x:v>0</x:v>
      </x:c>
      <x:c r="X425" s="18" t="n">
        <x:f>IF(AND(W425=1,Q425&lt;=Settings!$B$36),1,0)</x:f>
        <x:v>0</x:v>
      </x:c>
    </x:row>
    <x:row r="426">
      <x:c r="A426" t="n">
        <x:f>Arrivals!A426</x:f>
        <x:v>4</x:v>
      </x:c>
      <x:c r="B426" t="n">
        <x:f>Arrivals!B426</x:f>
        <x:v>61</x:v>
      </x:c>
      <x:c r="C426" s="18" t="n">
        <x:f>Arrivals!F426</x:f>
        <x:v>434</x:v>
      </x:c>
      <x:c r="D426" s="18" t="n">
        <x:f>Arrivals!K426</x:f>
        <x:v>300</x:v>
      </x:c>
      <x:c r="E426" s="18" t="n">
        <x:f>D426*8/ACE_Input!S66+ACE_Input!T66</x:f>
        <x:v>24.02</x:v>
      </x:c>
      <x:c r="F426" s="18" t="n">
        <x:f>C426</x:f>
        <x:v>434</x:v>
      </x:c>
      <x:c r="G426" s="18" t="n">
        <x:f>K425</x:f>
        <x:v>1728.2399999999998</x:v>
      </x:c>
      <x:c r="H426" s="18" t="n">
        <x:f>MAX(F426,G426)</x:f>
        <x:v>1728.2399999999998</x:v>
      </x:c>
      <x:c r="I426" s="18" t="n">
        <x:f>MOD(H426-Settings!$B$32,Settings!$B$33)</x:f>
        <x:v>288.2399999999998</x:v>
      </x:c>
      <x:c r="J426" s="18" t="n">
        <x:f>IF(I426&lt;Settings!$B$30,IF(Settings!$B$30-I426&gt;=E426,H426,H426+(Settings!$B$30-I426)+Settings!$B$31),H426+(Settings!$B$33-I426))</x:f>
        <x:v>1728.2399999999998</x:v>
      </x:c>
      <x:c r="K426" s="18" t="n">
        <x:f>J426+E426</x:f>
        <x:v>1752.2599999999998</x:v>
      </x:c>
      <x:c r="L426" s="18" t="n">
        <x:f>K426</x:f>
        <x:v>1752.2599999999998</x:v>
      </x:c>
      <x:c r="M426" s="18" t="n">
        <x:f>P425</x:f>
        <x:v>1735.27762831874</x:v>
      </x:c>
      <x:c r="N426" s="18" t="n">
        <x:f>MAX(L426,M426)</x:f>
        <x:v>1752.2599999999998</x:v>
      </x:c>
      <x:c r="O426" s="18" t="n">
        <x:f>Arrivals!I426</x:f>
        <x:v>5.19316118333065</x:v>
      </x:c>
      <x:c r="P426" s="18" t="n">
        <x:f>N426+O426</x:f>
        <x:v>1757.4531611833304</x:v>
      </x:c>
      <x:c r="Q426" s="18" t="n">
        <x:f>P426-C426</x:f>
        <x:v>1323.4531611833304</x:v>
      </x:c>
      <x:c r="R426" s="18" t="n">
        <x:f>H426-F426</x:f>
        <x:v>1294.2399999999998</x:v>
      </x:c>
      <x:c r="S426" s="18" t="n">
        <x:f>J426-H426</x:f>
        <x:v>0</x:v>
      </x:c>
      <x:c r="T426" s="18" t="n">
        <x:f>N426-L426</x:f>
        <x:v>0</x:v>
      </x:c>
      <x:c r="U426" s="18" t="n">
        <x:f>R426+S426+T426</x:f>
        <x:v>1294.2399999999998</x:v>
      </x:c>
      <x:c r="V426" s="18" t="str">
        <x:f>IF(MOD(C426-Settings!$B$32,Settings!$B$33)&lt;Settings!$B$30,"Up","Down")</x:f>
        <x:v>Up</x:v>
      </x:c>
      <x:c r="W426" s="18" t="n">
        <x:f>IF(OR(E426&gt;Settings!$B$30,Q426&gt;Settings!$B$37),0,1)</x:f>
        <x:v>0</x:v>
      </x:c>
      <x:c r="X426" s="18" t="n">
        <x:f>IF(AND(W426=1,Q426&lt;=Settings!$B$36),1,0)</x:f>
        <x:v>0</x:v>
      </x:c>
    </x:row>
    <x:row r="427">
      <x:c r="A427" t="n">
        <x:f>Arrivals!A427</x:f>
        <x:v>4</x:v>
      </x:c>
      <x:c r="B427" t="n">
        <x:f>Arrivals!B427</x:f>
        <x:v>62</x:v>
      </x:c>
      <x:c r="C427" s="18" t="n">
        <x:f>Arrivals!F427</x:f>
        <x:v>439</x:v>
      </x:c>
      <x:c r="D427" s="18" t="n">
        <x:f>Arrivals!K427</x:f>
        <x:v>300</x:v>
      </x:c>
      <x:c r="E427" s="18" t="n">
        <x:f>D427*8/ACE_Input!S67+ACE_Input!T67</x:f>
        <x:v>24.02</x:v>
      </x:c>
      <x:c r="F427" s="18" t="n">
        <x:f>C427</x:f>
        <x:v>439</x:v>
      </x:c>
      <x:c r="G427" s="18" t="n">
        <x:f>K426</x:f>
        <x:v>1752.2599999999998</x:v>
      </x:c>
      <x:c r="H427" s="18" t="n">
        <x:f>MAX(F427,G427)</x:f>
        <x:v>1752.2599999999998</x:v>
      </x:c>
      <x:c r="I427" s="18" t="n">
        <x:f>MOD(H427-Settings!$B$32,Settings!$B$33)</x:f>
        <x:v>312.25999999999976</x:v>
      </x:c>
      <x:c r="J427" s="18" t="n">
        <x:f>IF(I427&lt;Settings!$B$30,IF(Settings!$B$30-I427&gt;=E427,H427,H427+(Settings!$B$30-I427)+Settings!$B$31),H427+(Settings!$B$33-I427))</x:f>
        <x:v>1752.2599999999998</x:v>
      </x:c>
      <x:c r="K427" s="18" t="n">
        <x:f>J427+E427</x:f>
        <x:v>1776.2799999999997</x:v>
      </x:c>
      <x:c r="L427" s="18" t="n">
        <x:f>K427</x:f>
        <x:v>1776.2799999999997</x:v>
      </x:c>
      <x:c r="M427" s="18" t="n">
        <x:f>P426</x:f>
        <x:v>1757.4531611833304</x:v>
      </x:c>
      <x:c r="N427" s="18" t="n">
        <x:f>MAX(L427,M427)</x:f>
        <x:v>1776.2799999999997</x:v>
      </x:c>
      <x:c r="O427" s="18" t="n">
        <x:f>Arrivals!I427</x:f>
        <x:v>5.095516241170205</x:v>
      </x:c>
      <x:c r="P427" s="18" t="n">
        <x:f>N427+O427</x:f>
        <x:v>1781.3755162411699</x:v>
      </x:c>
      <x:c r="Q427" s="18" t="n">
        <x:f>P427-C427</x:f>
        <x:v>1342.3755162411699</x:v>
      </x:c>
      <x:c r="R427" s="18" t="n">
        <x:f>H427-F427</x:f>
        <x:v>1313.2599999999998</x:v>
      </x:c>
      <x:c r="S427" s="18" t="n">
        <x:f>J427-H427</x:f>
        <x:v>0</x:v>
      </x:c>
      <x:c r="T427" s="18" t="n">
        <x:f>N427-L427</x:f>
        <x:v>0</x:v>
      </x:c>
      <x:c r="U427" s="18" t="n">
        <x:f>R427+S427+T427</x:f>
        <x:v>1313.2599999999998</x:v>
      </x:c>
      <x:c r="V427" s="18" t="str">
        <x:f>IF(MOD(C427-Settings!$B$32,Settings!$B$33)&lt;Settings!$B$30,"Up","Down")</x:f>
        <x:v>Up</x:v>
      </x:c>
      <x:c r="W427" s="18" t="n">
        <x:f>IF(OR(E427&gt;Settings!$B$30,Q427&gt;Settings!$B$37),0,1)</x:f>
        <x:v>0</x:v>
      </x:c>
      <x:c r="X427" s="18" t="n">
        <x:f>IF(AND(W427=1,Q427&lt;=Settings!$B$36),1,0)</x:f>
        <x:v>0</x:v>
      </x:c>
    </x:row>
    <x:row r="428">
      <x:c r="A428" t="n">
        <x:f>Arrivals!A428</x:f>
        <x:v>4</x:v>
      </x:c>
      <x:c r="B428" t="n">
        <x:f>Arrivals!B428</x:f>
        <x:v>63</x:v>
      </x:c>
      <x:c r="C428" s="18" t="n">
        <x:f>Arrivals!F428</x:f>
        <x:v>444</x:v>
      </x:c>
      <x:c r="D428" s="18" t="n">
        <x:f>Arrivals!K428</x:f>
        <x:v>300</x:v>
      </x:c>
      <x:c r="E428" s="18" t="n">
        <x:f>D428*8/ACE_Input!S68+ACE_Input!T68</x:f>
        <x:v>24.02</x:v>
      </x:c>
      <x:c r="F428" s="18" t="n">
        <x:f>C428</x:f>
        <x:v>444</x:v>
      </x:c>
      <x:c r="G428" s="18" t="n">
        <x:f>K427</x:f>
        <x:v>1776.2799999999997</x:v>
      </x:c>
      <x:c r="H428" s="18" t="n">
        <x:f>MAX(F428,G428)</x:f>
        <x:v>1776.2799999999997</x:v>
      </x:c>
      <x:c r="I428" s="18" t="n">
        <x:f>MOD(H428-Settings!$B$32,Settings!$B$33)</x:f>
        <x:v>336.27999999999975</x:v>
      </x:c>
      <x:c r="J428" s="18" t="n">
        <x:f>IF(I428&lt;Settings!$B$30,IF(Settings!$B$30-I428&gt;=E428,H428,H428+(Settings!$B$30-I428)+Settings!$B$31),H428+(Settings!$B$33-I428))</x:f>
        <x:v>1776.2799999999997</x:v>
      </x:c>
      <x:c r="K428" s="18" t="n">
        <x:f>J428+E428</x:f>
        <x:v>1800.2999999999997</x:v>
      </x:c>
      <x:c r="L428" s="18" t="n">
        <x:f>K428</x:f>
        <x:v>1800.2999999999997</x:v>
      </x:c>
      <x:c r="M428" s="18" t="n">
        <x:f>P427</x:f>
        <x:v>1781.3755162411699</x:v>
      </x:c>
      <x:c r="N428" s="18" t="n">
        <x:f>MAX(L428,M428)</x:f>
        <x:v>1800.2999999999997</x:v>
      </x:c>
      <x:c r="O428" s="18" t="n">
        <x:f>Arrivals!I428</x:f>
        <x:v>1.6402329615213087</x:v>
      </x:c>
      <x:c r="P428" s="18" t="n">
        <x:f>N428+O428</x:f>
        <x:v>1801.9402329615211</x:v>
      </x:c>
      <x:c r="Q428" s="18" t="n">
        <x:f>P428-C428</x:f>
        <x:v>1357.9402329615211</x:v>
      </x:c>
      <x:c r="R428" s="18" t="n">
        <x:f>H428-F428</x:f>
        <x:v>1332.2799999999997</x:v>
      </x:c>
      <x:c r="S428" s="18" t="n">
        <x:f>J428-H428</x:f>
        <x:v>0</x:v>
      </x:c>
      <x:c r="T428" s="18" t="n">
        <x:f>N428-L428</x:f>
        <x:v>0</x:v>
      </x:c>
      <x:c r="U428" s="18" t="n">
        <x:f>R428+S428+T428</x:f>
        <x:v>1332.2799999999997</x:v>
      </x:c>
      <x:c r="V428" s="18" t="str">
        <x:f>IF(MOD(C428-Settings!$B$32,Settings!$B$33)&lt;Settings!$B$30,"Up","Down")</x:f>
        <x:v>Up</x:v>
      </x:c>
      <x:c r="W428" s="18" t="n">
        <x:f>IF(OR(E428&gt;Settings!$B$30,Q428&gt;Settings!$B$37),0,1)</x:f>
        <x:v>0</x:v>
      </x:c>
      <x:c r="X428" s="18" t="n">
        <x:f>IF(AND(W428=1,Q428&lt;=Settings!$B$36),1,0)</x:f>
        <x:v>0</x:v>
      </x:c>
    </x:row>
    <x:row r="429">
      <x:c r="A429" t="n">
        <x:f>Arrivals!A429</x:f>
        <x:v>4</x:v>
      </x:c>
      <x:c r="B429" t="n">
        <x:f>Arrivals!B429</x:f>
        <x:v>64</x:v>
      </x:c>
      <x:c r="C429" s="18" t="n">
        <x:f>Arrivals!F429</x:f>
        <x:v>449</x:v>
      </x:c>
      <x:c r="D429" s="18" t="n">
        <x:f>Arrivals!K429</x:f>
        <x:v>300</x:v>
      </x:c>
      <x:c r="E429" s="18" t="n">
        <x:f>D429*8/ACE_Input!S69+ACE_Input!T69</x:f>
        <x:v>24.02</x:v>
      </x:c>
      <x:c r="F429" s="18" t="n">
        <x:f>C429</x:f>
        <x:v>449</x:v>
      </x:c>
      <x:c r="G429" s="18" t="n">
        <x:f>K428</x:f>
        <x:v>1800.2999999999997</x:v>
      </x:c>
      <x:c r="H429" s="18" t="n">
        <x:f>MAX(F429,G429)</x:f>
        <x:v>1800.2999999999997</x:v>
      </x:c>
      <x:c r="I429" s="18" t="n">
        <x:f>MOD(H429-Settings!$B$32,Settings!$B$33)</x:f>
        <x:v>360.2999999999997</x:v>
      </x:c>
      <x:c r="J429" s="18" t="n">
        <x:f>IF(I429&lt;Settings!$B$30,IF(Settings!$B$30-I429&gt;=E429,H429,H429+(Settings!$B$30-I429)+Settings!$B$31),H429+(Settings!$B$33-I429))</x:f>
        <x:v>1800.2999999999997</x:v>
      </x:c>
      <x:c r="K429" s="18" t="n">
        <x:f>J429+E429</x:f>
        <x:v>1824.3199999999997</x:v>
      </x:c>
      <x:c r="L429" s="18" t="n">
        <x:f>K429</x:f>
        <x:v>1824.3199999999997</x:v>
      </x:c>
      <x:c r="M429" s="18" t="n">
        <x:f>P428</x:f>
        <x:v>1801.9402329615211</x:v>
      </x:c>
      <x:c r="N429" s="18" t="n">
        <x:f>MAX(L429,M429)</x:f>
        <x:v>1824.3199999999997</x:v>
      </x:c>
      <x:c r="O429" s="18" t="n">
        <x:f>Arrivals!I429</x:f>
        <x:v>4.555718680517087</x:v>
      </x:c>
      <x:c r="P429" s="18" t="n">
        <x:f>N429+O429</x:f>
        <x:v>1828.8757186805167</x:v>
      </x:c>
      <x:c r="Q429" s="18" t="n">
        <x:f>P429-C429</x:f>
        <x:v>1379.8757186805167</x:v>
      </x:c>
      <x:c r="R429" s="18" t="n">
        <x:f>H429-F429</x:f>
        <x:v>1351.2999999999997</x:v>
      </x:c>
      <x:c r="S429" s="18" t="n">
        <x:f>J429-H429</x:f>
        <x:v>0</x:v>
      </x:c>
      <x:c r="T429" s="18" t="n">
        <x:f>N429-L429</x:f>
        <x:v>0</x:v>
      </x:c>
      <x:c r="U429" s="18" t="n">
        <x:f>R429+S429+T429</x:f>
        <x:v>1351.2999999999997</x:v>
      </x:c>
      <x:c r="V429" s="18" t="str">
        <x:f>IF(MOD(C429-Settings!$B$32,Settings!$B$33)&lt;Settings!$B$30,"Up","Down")</x:f>
        <x:v>Up</x:v>
      </x:c>
      <x:c r="W429" s="18" t="n">
        <x:f>IF(OR(E429&gt;Settings!$B$30,Q429&gt;Settings!$B$37),0,1)</x:f>
        <x:v>0</x:v>
      </x:c>
      <x:c r="X429" s="18" t="n">
        <x:f>IF(AND(W429=1,Q429&lt;=Settings!$B$36),1,0)</x:f>
        <x:v>0</x:v>
      </x:c>
    </x:row>
    <x:row r="430">
      <x:c r="A430" t="n">
        <x:f>Arrivals!A430</x:f>
        <x:v>4</x:v>
      </x:c>
      <x:c r="B430" t="n">
        <x:f>Arrivals!B430</x:f>
        <x:v>65</x:v>
      </x:c>
      <x:c r="C430" s="18" t="n">
        <x:f>Arrivals!F430</x:f>
        <x:v>454</x:v>
      </x:c>
      <x:c r="D430" s="18" t="n">
        <x:f>Arrivals!K430</x:f>
        <x:v>300</x:v>
      </x:c>
      <x:c r="E430" s="18" t="n">
        <x:f>D430*8/ACE_Input!S70+ACE_Input!T70</x:f>
        <x:v>24.02</x:v>
      </x:c>
      <x:c r="F430" s="18" t="n">
        <x:f>C430</x:f>
        <x:v>454</x:v>
      </x:c>
      <x:c r="G430" s="18" t="n">
        <x:f>K429</x:f>
        <x:v>1824.3199999999997</x:v>
      </x:c>
      <x:c r="H430" s="18" t="n">
        <x:f>MAX(F430,G430)</x:f>
        <x:v>1824.3199999999997</x:v>
      </x:c>
      <x:c r="I430" s="18" t="n">
        <x:f>MOD(H430-Settings!$B$32,Settings!$B$33)</x:f>
        <x:v>384.3199999999997</x:v>
      </x:c>
      <x:c r="J430" s="18" t="n">
        <x:f>IF(I430&lt;Settings!$B$30,IF(Settings!$B$30-I430&gt;=E430,H430,H430+(Settings!$B$30-I430)+Settings!$B$31),H430+(Settings!$B$33-I430))</x:f>
        <x:v>1824.3199999999997</x:v>
      </x:c>
      <x:c r="K430" s="18" t="n">
        <x:f>J430+E430</x:f>
        <x:v>1848.3399999999997</x:v>
      </x:c>
      <x:c r="L430" s="18" t="n">
        <x:f>K430</x:f>
        <x:v>1848.3399999999997</x:v>
      </x:c>
      <x:c r="M430" s="18" t="n">
        <x:f>P429</x:f>
        <x:v>1828.8757186805167</x:v>
      </x:c>
      <x:c r="N430" s="18" t="n">
        <x:f>MAX(L430,M430)</x:f>
        <x:v>1848.3399999999997</x:v>
      </x:c>
      <x:c r="O430" s="18" t="n">
        <x:f>Arrivals!I430</x:f>
        <x:v>0.18578865957093876</x:v>
      </x:c>
      <x:c r="P430" s="18" t="n">
        <x:f>N430+O430</x:f>
        <x:v>1848.5257886595707</x:v>
      </x:c>
      <x:c r="Q430" s="18" t="n">
        <x:f>P430-C430</x:f>
        <x:v>1394.5257886595707</x:v>
      </x:c>
      <x:c r="R430" s="18" t="n">
        <x:f>H430-F430</x:f>
        <x:v>1370.3199999999997</x:v>
      </x:c>
      <x:c r="S430" s="18" t="n">
        <x:f>J430-H430</x:f>
        <x:v>0</x:v>
      </x:c>
      <x:c r="T430" s="18" t="n">
        <x:f>N430-L430</x:f>
        <x:v>0</x:v>
      </x:c>
      <x:c r="U430" s="18" t="n">
        <x:f>R430+S430+T430</x:f>
        <x:v>1370.3199999999997</x:v>
      </x:c>
      <x:c r="V430" s="18" t="str">
        <x:f>IF(MOD(C430-Settings!$B$32,Settings!$B$33)&lt;Settings!$B$30,"Up","Down")</x:f>
        <x:v>Up</x:v>
      </x:c>
      <x:c r="W430" s="18" t="n">
        <x:f>IF(OR(E430&gt;Settings!$B$30,Q430&gt;Settings!$B$37),0,1)</x:f>
        <x:v>0</x:v>
      </x:c>
      <x:c r="X430" s="18" t="n">
        <x:f>IF(AND(W430=1,Q430&lt;=Settings!$B$36),1,0)</x:f>
        <x:v>0</x:v>
      </x:c>
    </x:row>
    <x:row r="431">
      <x:c r="A431" t="n">
        <x:f>Arrivals!A431</x:f>
        <x:v>4</x:v>
      </x:c>
      <x:c r="B431" t="n">
        <x:f>Arrivals!B431</x:f>
        <x:v>66</x:v>
      </x:c>
      <x:c r="C431" s="18" t="n">
        <x:f>Arrivals!F431</x:f>
        <x:v>459</x:v>
      </x:c>
      <x:c r="D431" s="18" t="n">
        <x:f>Arrivals!K431</x:f>
        <x:v>300</x:v>
      </x:c>
      <x:c r="E431" s="18" t="n">
        <x:f>D431*8/ACE_Input!S71+ACE_Input!T71</x:f>
        <x:v>24.02</x:v>
      </x:c>
      <x:c r="F431" s="18" t="n">
        <x:f>C431</x:f>
        <x:v>459</x:v>
      </x:c>
      <x:c r="G431" s="18" t="n">
        <x:f>K430</x:f>
        <x:v>1848.3399999999997</x:v>
      </x:c>
      <x:c r="H431" s="18" t="n">
        <x:f>MAX(F431,G431)</x:f>
        <x:v>1848.3399999999997</x:v>
      </x:c>
      <x:c r="I431" s="18" t="n">
        <x:f>MOD(H431-Settings!$B$32,Settings!$B$33)</x:f>
        <x:v>408.3399999999997</x:v>
      </x:c>
      <x:c r="J431" s="18" t="n">
        <x:f>IF(I431&lt;Settings!$B$30,IF(Settings!$B$30-I431&gt;=E431,H431,H431+(Settings!$B$30-I431)+Settings!$B$31),H431+(Settings!$B$33-I431))</x:f>
        <x:v>1848.3399999999997</x:v>
      </x:c>
      <x:c r="K431" s="18" t="n">
        <x:f>J431+E431</x:f>
        <x:v>1872.3599999999997</x:v>
      </x:c>
      <x:c r="L431" s="18" t="n">
        <x:f>K431</x:f>
        <x:v>1872.3599999999997</x:v>
      </x:c>
      <x:c r="M431" s="18" t="n">
        <x:f>P430</x:f>
        <x:v>1848.5257886595707</x:v>
      </x:c>
      <x:c r="N431" s="18" t="n">
        <x:f>MAX(L431,M431)</x:f>
        <x:v>1872.3599999999997</x:v>
      </x:c>
      <x:c r="O431" s="18" t="n">
        <x:f>Arrivals!I431</x:f>
        <x:v>6.162542356911774</x:v>
      </x:c>
      <x:c r="P431" s="18" t="n">
        <x:f>N431+O431</x:f>
        <x:v>1878.5225423569113</x:v>
      </x:c>
      <x:c r="Q431" s="18" t="n">
        <x:f>P431-C431</x:f>
        <x:v>1419.5225423569113</x:v>
      </x:c>
      <x:c r="R431" s="18" t="n">
        <x:f>H431-F431</x:f>
        <x:v>1389.3399999999997</x:v>
      </x:c>
      <x:c r="S431" s="18" t="n">
        <x:f>J431-H431</x:f>
        <x:v>0</x:v>
      </x:c>
      <x:c r="T431" s="18" t="n">
        <x:f>N431-L431</x:f>
        <x:v>0</x:v>
      </x:c>
      <x:c r="U431" s="18" t="n">
        <x:f>R431+S431+T431</x:f>
        <x:v>1389.3399999999997</x:v>
      </x:c>
      <x:c r="V431" s="18" t="str">
        <x:f>IF(MOD(C431-Settings!$B$32,Settings!$B$33)&lt;Settings!$B$30,"Up","Down")</x:f>
        <x:v>Up</x:v>
      </x:c>
      <x:c r="W431" s="18" t="n">
        <x:f>IF(OR(E431&gt;Settings!$B$30,Q431&gt;Settings!$B$37),0,1)</x:f>
        <x:v>0</x:v>
      </x:c>
      <x:c r="X431" s="18" t="n">
        <x:f>IF(AND(W431=1,Q431&lt;=Settings!$B$36),1,0)</x:f>
        <x:v>0</x:v>
      </x:c>
    </x:row>
    <x:row r="432">
      <x:c r="A432" t="n">
        <x:f>Arrivals!A432</x:f>
        <x:v>4</x:v>
      </x:c>
      <x:c r="B432" t="n">
        <x:f>Arrivals!B432</x:f>
        <x:v>67</x:v>
      </x:c>
      <x:c r="C432" s="18" t="n">
        <x:f>Arrivals!F432</x:f>
        <x:v>474</x:v>
      </x:c>
      <x:c r="D432" s="18" t="n">
        <x:f>Arrivals!K432</x:f>
        <x:v>300</x:v>
      </x:c>
      <x:c r="E432" s="18" t="n">
        <x:f>D432*8/ACE_Input!S72+ACE_Input!T72</x:f>
        <x:v>24.02</x:v>
      </x:c>
      <x:c r="F432" s="18" t="n">
        <x:f>C432</x:f>
        <x:v>474</x:v>
      </x:c>
      <x:c r="G432" s="18" t="n">
        <x:f>K431</x:f>
        <x:v>1872.3599999999997</x:v>
      </x:c>
      <x:c r="H432" s="18" t="n">
        <x:f>MAX(F432,G432)</x:f>
        <x:v>1872.3599999999997</x:v>
      </x:c>
      <x:c r="I432" s="18" t="n">
        <x:f>MOD(H432-Settings!$B$32,Settings!$B$33)</x:f>
        <x:v>432.3599999999997</x:v>
      </x:c>
      <x:c r="J432" s="18" t="n">
        <x:f>IF(I432&lt;Settings!$B$30,IF(Settings!$B$30-I432&gt;=E432,H432,H432+(Settings!$B$30-I432)+Settings!$B$31),H432+(Settings!$B$33-I432))</x:f>
        <x:v>1872.3599999999997</x:v>
      </x:c>
      <x:c r="K432" s="18" t="n">
        <x:f>J432+E432</x:f>
        <x:v>1896.3799999999997</x:v>
      </x:c>
      <x:c r="L432" s="18" t="n">
        <x:f>K432</x:f>
        <x:v>1896.3799999999997</x:v>
      </x:c>
      <x:c r="M432" s="18" t="n">
        <x:f>P431</x:f>
        <x:v>1878.5225423569113</x:v>
      </x:c>
      <x:c r="N432" s="18" t="n">
        <x:f>MAX(L432,M432)</x:f>
        <x:v>1896.3799999999997</x:v>
      </x:c>
      <x:c r="O432" s="18" t="n">
        <x:f>Arrivals!I432</x:f>
        <x:v>0.8241343340812278</x:v>
      </x:c>
      <x:c r="P432" s="18" t="n">
        <x:f>N432+O432</x:f>
        <x:v>1897.204134334081</x:v>
      </x:c>
      <x:c r="Q432" s="18" t="n">
        <x:f>P432-C432</x:f>
        <x:v>1423.204134334081</x:v>
      </x:c>
      <x:c r="R432" s="18" t="n">
        <x:f>H432-F432</x:f>
        <x:v>1398.3599999999997</x:v>
      </x:c>
      <x:c r="S432" s="18" t="n">
        <x:f>J432-H432</x:f>
        <x:v>0</x:v>
      </x:c>
      <x:c r="T432" s="18" t="n">
        <x:f>N432-L432</x:f>
        <x:v>0</x:v>
      </x:c>
      <x:c r="U432" s="18" t="n">
        <x:f>R432+S432+T432</x:f>
        <x:v>1398.3599999999997</x:v>
      </x:c>
      <x:c r="V432" s="18" t="str">
        <x:f>IF(MOD(C432-Settings!$B$32,Settings!$B$33)&lt;Settings!$B$30,"Up","Down")</x:f>
        <x:v>Up</x:v>
      </x:c>
      <x:c r="W432" s="18" t="n">
        <x:f>IF(OR(E432&gt;Settings!$B$30,Q432&gt;Settings!$B$37),0,1)</x:f>
        <x:v>0</x:v>
      </x:c>
      <x:c r="X432" s="18" t="n">
        <x:f>IF(AND(W432=1,Q432&lt;=Settings!$B$36),1,0)</x:f>
        <x:v>0</x:v>
      </x:c>
    </x:row>
    <x:row r="433">
      <x:c r="A433" t="n">
        <x:f>Arrivals!A433</x:f>
        <x:v>4</x:v>
      </x:c>
      <x:c r="B433" t="n">
        <x:f>Arrivals!B433</x:f>
        <x:v>68</x:v>
      </x:c>
      <x:c r="C433" s="18" t="n">
        <x:f>Arrivals!F433</x:f>
        <x:v>479</x:v>
      </x:c>
      <x:c r="D433" s="18" t="n">
        <x:f>Arrivals!K433</x:f>
        <x:v>300</x:v>
      </x:c>
      <x:c r="E433" s="18" t="n">
        <x:f>D433*8/ACE_Input!S73+ACE_Input!T73</x:f>
        <x:v>24.02</x:v>
      </x:c>
      <x:c r="F433" s="18" t="n">
        <x:f>C433</x:f>
        <x:v>479</x:v>
      </x:c>
      <x:c r="G433" s="18" t="n">
        <x:f>K432</x:f>
        <x:v>1896.3799999999997</x:v>
      </x:c>
      <x:c r="H433" s="18" t="n">
        <x:f>MAX(F433,G433)</x:f>
        <x:v>1896.3799999999997</x:v>
      </x:c>
      <x:c r="I433" s="18" t="n">
        <x:f>MOD(H433-Settings!$B$32,Settings!$B$33)</x:f>
        <x:v>456.37999999999965</x:v>
      </x:c>
      <x:c r="J433" s="18" t="n">
        <x:f>IF(I433&lt;Settings!$B$30,IF(Settings!$B$30-I433&gt;=E433,H433,H433+(Settings!$B$30-I433)+Settings!$B$31),H433+(Settings!$B$33-I433))</x:f>
        <x:v>1896.3799999999997</x:v>
      </x:c>
      <x:c r="K433" s="18" t="n">
        <x:f>J433+E433</x:f>
        <x:v>1920.3999999999996</x:v>
      </x:c>
      <x:c r="L433" s="18" t="n">
        <x:f>K433</x:f>
        <x:v>1920.3999999999996</x:v>
      </x:c>
      <x:c r="M433" s="18" t="n">
        <x:f>P432</x:f>
        <x:v>1897.204134334081</x:v>
      </x:c>
      <x:c r="N433" s="18" t="n">
        <x:f>MAX(L433,M433)</x:f>
        <x:v>1920.3999999999996</x:v>
      </x:c>
      <x:c r="O433" s="18" t="n">
        <x:f>Arrivals!I433</x:f>
        <x:v>1.8281139491735854</x:v>
      </x:c>
      <x:c r="P433" s="18" t="n">
        <x:f>N433+O433</x:f>
        <x:v>1922.2281139491731</x:v>
      </x:c>
      <x:c r="Q433" s="18" t="n">
        <x:f>P433-C433</x:f>
        <x:v>1443.2281139491731</x:v>
      </x:c>
      <x:c r="R433" s="18" t="n">
        <x:f>H433-F433</x:f>
        <x:v>1417.3799999999997</x:v>
      </x:c>
      <x:c r="S433" s="18" t="n">
        <x:f>J433-H433</x:f>
        <x:v>0</x:v>
      </x:c>
      <x:c r="T433" s="18" t="n">
        <x:f>N433-L433</x:f>
        <x:v>0</x:v>
      </x:c>
      <x:c r="U433" s="18" t="n">
        <x:f>R433+S433+T433</x:f>
        <x:v>1417.3799999999997</x:v>
      </x:c>
      <x:c r="V433" s="18" t="str">
        <x:f>IF(MOD(C433-Settings!$B$32,Settings!$B$33)&lt;Settings!$B$30,"Up","Down")</x:f>
        <x:v>Up</x:v>
      </x:c>
      <x:c r="W433" s="18" t="n">
        <x:f>IF(OR(E433&gt;Settings!$B$30,Q433&gt;Settings!$B$37),0,1)</x:f>
        <x:v>0</x:v>
      </x:c>
      <x:c r="X433" s="18" t="n">
        <x:f>IF(AND(W433=1,Q433&lt;=Settings!$B$36),1,0)</x:f>
        <x:v>0</x:v>
      </x:c>
    </x:row>
    <x:row r="434">
      <x:c r="A434" t="n">
        <x:f>Arrivals!A434</x:f>
        <x:v>4</x:v>
      </x:c>
      <x:c r="B434" t="n">
        <x:f>Arrivals!B434</x:f>
        <x:v>69</x:v>
      </x:c>
      <x:c r="C434" s="18" t="n">
        <x:f>Arrivals!F434</x:f>
        <x:v>494</x:v>
      </x:c>
      <x:c r="D434" s="18" t="n">
        <x:f>Arrivals!K434</x:f>
        <x:v>300</x:v>
      </x:c>
      <x:c r="E434" s="18" t="n">
        <x:f>D434*8/ACE_Input!S74+ACE_Input!T74</x:f>
        <x:v>24.02</x:v>
      </x:c>
      <x:c r="F434" s="18" t="n">
        <x:f>C434</x:f>
        <x:v>494</x:v>
      </x:c>
      <x:c r="G434" s="18" t="n">
        <x:f>K433</x:f>
        <x:v>1920.3999999999996</x:v>
      </x:c>
      <x:c r="H434" s="18" t="n">
        <x:f>MAX(F434,G434)</x:f>
        <x:v>1920.3999999999996</x:v>
      </x:c>
      <x:c r="I434" s="18" t="n">
        <x:f>MOD(H434-Settings!$B$32,Settings!$B$33)</x:f>
        <x:v>480.39999999999964</x:v>
      </x:c>
      <x:c r="J434" s="18" t="n">
        <x:f>IF(I434&lt;Settings!$B$30,IF(Settings!$B$30-I434&gt;=E434,H434,H434+(Settings!$B$30-I434)+Settings!$B$31),H434+(Settings!$B$33-I434))</x:f>
        <x:v>1920.3999999999996</x:v>
      </x:c>
      <x:c r="K434" s="18" t="n">
        <x:f>J434+E434</x:f>
        <x:v>1944.4199999999996</x:v>
      </x:c>
      <x:c r="L434" s="18" t="n">
        <x:f>K434</x:f>
        <x:v>1944.4199999999996</x:v>
      </x:c>
      <x:c r="M434" s="18" t="n">
        <x:f>P433</x:f>
        <x:v>1922.2281139491731</x:v>
      </x:c>
      <x:c r="N434" s="18" t="n">
        <x:f>MAX(L434,M434)</x:f>
        <x:v>1944.4199999999996</x:v>
      </x:c>
      <x:c r="O434" s="18" t="n">
        <x:f>Arrivals!I434</x:f>
        <x:v>2.3276977844284192</x:v>
      </x:c>
      <x:c r="P434" s="18" t="n">
        <x:f>N434+O434</x:f>
        <x:v>1946.747697784428</x:v>
      </x:c>
      <x:c r="Q434" s="18" t="n">
        <x:f>P434-C434</x:f>
        <x:v>1452.747697784428</x:v>
      </x:c>
      <x:c r="R434" s="18" t="n">
        <x:f>H434-F434</x:f>
        <x:v>1426.3999999999996</x:v>
      </x:c>
      <x:c r="S434" s="18" t="n">
        <x:f>J434-H434</x:f>
        <x:v>0</x:v>
      </x:c>
      <x:c r="T434" s="18" t="n">
        <x:f>N434-L434</x:f>
        <x:v>0</x:v>
      </x:c>
      <x:c r="U434" s="18" t="n">
        <x:f>R434+S434+T434</x:f>
        <x:v>1426.3999999999996</x:v>
      </x:c>
      <x:c r="V434" s="18" t="str">
        <x:f>IF(MOD(C434-Settings!$B$32,Settings!$B$33)&lt;Settings!$B$30,"Up","Down")</x:f>
        <x:v>Up</x:v>
      </x:c>
      <x:c r="W434" s="18" t="n">
        <x:f>IF(OR(E434&gt;Settings!$B$30,Q434&gt;Settings!$B$37),0,1)</x:f>
        <x:v>0</x:v>
      </x:c>
      <x:c r="X434" s="18" t="n">
        <x:f>IF(AND(W434=1,Q434&lt;=Settings!$B$36),1,0)</x:f>
        <x:v>0</x:v>
      </x:c>
    </x:row>
    <x:row r="435">
      <x:c r="A435" t="n">
        <x:f>Arrivals!A435</x:f>
        <x:v>4</x:v>
      </x:c>
      <x:c r="B435" t="n">
        <x:f>Arrivals!B435</x:f>
        <x:v>70</x:v>
      </x:c>
      <x:c r="C435" s="18" t="n">
        <x:f>Arrivals!F435</x:f>
        <x:v>499</x:v>
      </x:c>
      <x:c r="D435" s="18" t="n">
        <x:f>Arrivals!K435</x:f>
        <x:v>300</x:v>
      </x:c>
      <x:c r="E435" s="18" t="n">
        <x:f>D435*8/ACE_Input!S75+ACE_Input!T75</x:f>
        <x:v>24.02</x:v>
      </x:c>
      <x:c r="F435" s="18" t="n">
        <x:f>C435</x:f>
        <x:v>499</x:v>
      </x:c>
      <x:c r="G435" s="18" t="n">
        <x:f>K434</x:f>
        <x:v>1944.4199999999996</x:v>
      </x:c>
      <x:c r="H435" s="18" t="n">
        <x:f>MAX(F435,G435)</x:f>
        <x:v>1944.4199999999996</x:v>
      </x:c>
      <x:c r="I435" s="18" t="n">
        <x:f>MOD(H435-Settings!$B$32,Settings!$B$33)</x:f>
        <x:v>504.4199999999996</x:v>
      </x:c>
      <x:c r="J435" s="18" t="n">
        <x:f>IF(I435&lt;Settings!$B$30,IF(Settings!$B$30-I435&gt;=E435,H435,H435+(Settings!$B$30-I435)+Settings!$B$31),H435+(Settings!$B$33-I435))</x:f>
        <x:v>1944.4199999999996</x:v>
      </x:c>
      <x:c r="K435" s="18" t="n">
        <x:f>J435+E435</x:f>
        <x:v>1968.4399999999996</x:v>
      </x:c>
      <x:c r="L435" s="18" t="n">
        <x:f>K435</x:f>
        <x:v>1968.4399999999996</x:v>
      </x:c>
      <x:c r="M435" s="18" t="n">
        <x:f>P434</x:f>
        <x:v>1946.747697784428</x:v>
      </x:c>
      <x:c r="N435" s="18" t="n">
        <x:f>MAX(L435,M435)</x:f>
        <x:v>1968.4399999999996</x:v>
      </x:c>
      <x:c r="O435" s="18" t="n">
        <x:f>Arrivals!I435</x:f>
        <x:v>8.48721013524242</x:v>
      </x:c>
      <x:c r="P435" s="18" t="n">
        <x:f>N435+O435</x:f>
        <x:v>1976.927210135242</x:v>
      </x:c>
      <x:c r="Q435" s="18" t="n">
        <x:f>P435-C435</x:f>
        <x:v>1477.927210135242</x:v>
      </x:c>
      <x:c r="R435" s="18" t="n">
        <x:f>H435-F435</x:f>
        <x:v>1445.4199999999996</x:v>
      </x:c>
      <x:c r="S435" s="18" t="n">
        <x:f>J435-H435</x:f>
        <x:v>0</x:v>
      </x:c>
      <x:c r="T435" s="18" t="n">
        <x:f>N435-L435</x:f>
        <x:v>0</x:v>
      </x:c>
      <x:c r="U435" s="18" t="n">
        <x:f>R435+S435+T435</x:f>
        <x:v>1445.4199999999996</x:v>
      </x:c>
      <x:c r="V435" s="18" t="str">
        <x:f>IF(MOD(C435-Settings!$B$32,Settings!$B$33)&lt;Settings!$B$30,"Up","Down")</x:f>
        <x:v>Up</x:v>
      </x:c>
      <x:c r="W435" s="18" t="n">
        <x:f>IF(OR(E435&gt;Settings!$B$30,Q435&gt;Settings!$B$37),0,1)</x:f>
        <x:v>0</x:v>
      </x:c>
      <x:c r="X435" s="18" t="n">
        <x:f>IF(AND(W435=1,Q435&lt;=Settings!$B$36),1,0)</x:f>
        <x:v>0</x:v>
      </x:c>
    </x:row>
    <x:row r="436">
      <x:c r="A436" t="n">
        <x:f>Arrivals!A436</x:f>
        <x:v>4</x:v>
      </x:c>
      <x:c r="B436" t="n">
        <x:f>Arrivals!B436</x:f>
        <x:v>71</x:v>
      </x:c>
      <x:c r="C436" s="18" t="n">
        <x:f>Arrivals!F436</x:f>
        <x:v>504</x:v>
      </x:c>
      <x:c r="D436" s="18" t="n">
        <x:f>Arrivals!K436</x:f>
        <x:v>300</x:v>
      </x:c>
      <x:c r="E436" s="18" t="n">
        <x:f>D436*8/ACE_Input!S76+ACE_Input!T76</x:f>
        <x:v>24.02</x:v>
      </x:c>
      <x:c r="F436" s="18" t="n">
        <x:f>C436</x:f>
        <x:v>504</x:v>
      </x:c>
      <x:c r="G436" s="18" t="n">
        <x:f>K435</x:f>
        <x:v>1968.4399999999996</x:v>
      </x:c>
      <x:c r="H436" s="18" t="n">
        <x:f>MAX(F436,G436)</x:f>
        <x:v>1968.4399999999996</x:v>
      </x:c>
      <x:c r="I436" s="18" t="n">
        <x:f>MOD(H436-Settings!$B$32,Settings!$B$33)</x:f>
        <x:v>528.4399999999996</x:v>
      </x:c>
      <x:c r="J436" s="18" t="n">
        <x:f>IF(I436&lt;Settings!$B$30,IF(Settings!$B$30-I436&gt;=E436,H436,H436+(Settings!$B$30-I436)+Settings!$B$31),H436+(Settings!$B$33-I436))</x:f>
        <x:v>1968.4399999999996</x:v>
      </x:c>
      <x:c r="K436" s="18" t="n">
        <x:f>J436+E436</x:f>
        <x:v>1992.4599999999996</x:v>
      </x:c>
      <x:c r="L436" s="18" t="n">
        <x:f>K436</x:f>
        <x:v>1992.4599999999996</x:v>
      </x:c>
      <x:c r="M436" s="18" t="n">
        <x:f>P435</x:f>
        <x:v>1976.927210135242</x:v>
      </x:c>
      <x:c r="N436" s="18" t="n">
        <x:f>MAX(L436,M436)</x:f>
        <x:v>1992.4599999999996</x:v>
      </x:c>
      <x:c r="O436" s="18" t="n">
        <x:f>Arrivals!I436</x:f>
        <x:v>1.2126705440711567</x:v>
      </x:c>
      <x:c r="P436" s="18" t="n">
        <x:f>N436+O436</x:f>
        <x:v>1993.6726705440708</x:v>
      </x:c>
      <x:c r="Q436" s="18" t="n">
        <x:f>P436-C436</x:f>
        <x:v>1489.6726705440708</x:v>
      </x:c>
      <x:c r="R436" s="18" t="n">
        <x:f>H436-F436</x:f>
        <x:v>1464.4399999999996</x:v>
      </x:c>
      <x:c r="S436" s="18" t="n">
        <x:f>J436-H436</x:f>
        <x:v>0</x:v>
      </x:c>
      <x:c r="T436" s="18" t="n">
        <x:f>N436-L436</x:f>
        <x:v>0</x:v>
      </x:c>
      <x:c r="U436" s="18" t="n">
        <x:f>R436+S436+T436</x:f>
        <x:v>1464.4399999999996</x:v>
      </x:c>
      <x:c r="V436" s="18" t="str">
        <x:f>IF(MOD(C436-Settings!$B$32,Settings!$B$33)&lt;Settings!$B$30,"Up","Down")</x:f>
        <x:v>Up</x:v>
      </x:c>
      <x:c r="W436" s="18" t="n">
        <x:f>IF(OR(E436&gt;Settings!$B$30,Q436&gt;Settings!$B$37),0,1)</x:f>
        <x:v>0</x:v>
      </x:c>
      <x:c r="X436" s="18" t="n">
        <x:f>IF(AND(W436=1,Q436&lt;=Settings!$B$36),1,0)</x:f>
        <x:v>0</x:v>
      </x:c>
    </x:row>
    <x:row r="437">
      <x:c r="A437" t="n">
        <x:f>Arrivals!A437</x:f>
        <x:v>4</x:v>
      </x:c>
      <x:c r="B437" t="n">
        <x:f>Arrivals!B437</x:f>
        <x:v>72</x:v>
      </x:c>
      <x:c r="C437" s="18" t="n">
        <x:f>Arrivals!F437</x:f>
        <x:v>509</x:v>
      </x:c>
      <x:c r="D437" s="18" t="n">
        <x:f>Arrivals!K437</x:f>
        <x:v>300</x:v>
      </x:c>
      <x:c r="E437" s="18" t="n">
        <x:f>D437*8/ACE_Input!S77+ACE_Input!T77</x:f>
        <x:v>24.02</x:v>
      </x:c>
      <x:c r="F437" s="18" t="n">
        <x:f>C437</x:f>
        <x:v>509</x:v>
      </x:c>
      <x:c r="G437" s="18" t="n">
        <x:f>K436</x:f>
        <x:v>1992.4599999999996</x:v>
      </x:c>
      <x:c r="H437" s="18" t="n">
        <x:f>MAX(F437,G437)</x:f>
        <x:v>1992.4599999999996</x:v>
      </x:c>
      <x:c r="I437" s="18" t="n">
        <x:f>MOD(H437-Settings!$B$32,Settings!$B$33)</x:f>
        <x:v>552.4599999999996</x:v>
      </x:c>
      <x:c r="J437" s="18" t="n">
        <x:f>IF(I437&lt;Settings!$B$30,IF(Settings!$B$30-I437&gt;=E437,H437,H437+(Settings!$B$30-I437)+Settings!$B$31),H437+(Settings!$B$33-I437))</x:f>
        <x:v>1992.4599999999996</x:v>
      </x:c>
      <x:c r="K437" s="18" t="n">
        <x:f>J437+E437</x:f>
        <x:v>2016.4799999999996</x:v>
      </x:c>
      <x:c r="L437" s="18" t="n">
        <x:f>K437</x:f>
        <x:v>2016.4799999999996</x:v>
      </x:c>
      <x:c r="M437" s="18" t="n">
        <x:f>P436</x:f>
        <x:v>1993.6726705440708</x:v>
      </x:c>
      <x:c r="N437" s="18" t="n">
        <x:f>MAX(L437,M437)</x:f>
        <x:v>2016.4799999999996</x:v>
      </x:c>
      <x:c r="O437" s="18" t="n">
        <x:f>Arrivals!I437</x:f>
        <x:v>2.3608119683985125</x:v>
      </x:c>
      <x:c r="P437" s="18" t="n">
        <x:f>N437+O437</x:f>
        <x:v>2018.8408119683982</x:v>
      </x:c>
      <x:c r="Q437" s="18" t="n">
        <x:f>P437-C437</x:f>
        <x:v>1509.8408119683982</x:v>
      </x:c>
      <x:c r="R437" s="18" t="n">
        <x:f>H437-F437</x:f>
        <x:v>1483.4599999999996</x:v>
      </x:c>
      <x:c r="S437" s="18" t="n">
        <x:f>J437-H437</x:f>
        <x:v>0</x:v>
      </x:c>
      <x:c r="T437" s="18" t="n">
        <x:f>N437-L437</x:f>
        <x:v>0</x:v>
      </x:c>
      <x:c r="U437" s="18" t="n">
        <x:f>R437+S437+T437</x:f>
        <x:v>1483.4599999999996</x:v>
      </x:c>
      <x:c r="V437" s="18" t="str">
        <x:f>IF(MOD(C437-Settings!$B$32,Settings!$B$33)&lt;Settings!$B$30,"Up","Down")</x:f>
        <x:v>Up</x:v>
      </x:c>
      <x:c r="W437" s="18" t="n">
        <x:f>IF(OR(E437&gt;Settings!$B$30,Q437&gt;Settings!$B$37),0,1)</x:f>
        <x:v>0</x:v>
      </x:c>
      <x:c r="X437" s="18" t="n">
        <x:f>IF(AND(W437=1,Q437&lt;=Settings!$B$36),1,0)</x:f>
        <x:v>0</x:v>
      </x:c>
    </x:row>
    <x:row r="438">
      <x:c r="A438" t="n">
        <x:f>Arrivals!A438</x:f>
        <x:v>4</x:v>
      </x:c>
      <x:c r="B438" t="n">
        <x:f>Arrivals!B438</x:f>
        <x:v>73</x:v>
      </x:c>
      <x:c r="C438" s="18" t="n">
        <x:f>Arrivals!F438</x:f>
        <x:v>514</x:v>
      </x:c>
      <x:c r="D438" s="18" t="n">
        <x:f>Arrivals!K438</x:f>
        <x:v>300</x:v>
      </x:c>
      <x:c r="E438" s="18" t="n">
        <x:f>D438*8/ACE_Input!S78+ACE_Input!T78</x:f>
        <x:v>24.02</x:v>
      </x:c>
      <x:c r="F438" s="18" t="n">
        <x:f>C438</x:f>
        <x:v>514</x:v>
      </x:c>
      <x:c r="G438" s="18" t="n">
        <x:f>K437</x:f>
        <x:v>2016.4799999999996</x:v>
      </x:c>
      <x:c r="H438" s="18" t="n">
        <x:f>MAX(F438,G438)</x:f>
        <x:v>2016.4799999999996</x:v>
      </x:c>
      <x:c r="I438" s="18" t="n">
        <x:f>MOD(H438-Settings!$B$32,Settings!$B$33)</x:f>
        <x:v>576.4799999999996</x:v>
      </x:c>
      <x:c r="J438" s="18" t="n">
        <x:f>IF(I438&lt;Settings!$B$30,IF(Settings!$B$30-I438&gt;=E438,H438,H438+(Settings!$B$30-I438)+Settings!$B$31),H438+(Settings!$B$33-I438))</x:f>
        <x:v>2160</x:v>
      </x:c>
      <x:c r="K438" s="18" t="n">
        <x:f>J438+E438</x:f>
        <x:v>2184.02</x:v>
      </x:c>
      <x:c r="L438" s="18" t="n">
        <x:f>K438</x:f>
        <x:v>2184.02</x:v>
      </x:c>
      <x:c r="M438" s="18" t="n">
        <x:f>P437</x:f>
        <x:v>2018.8408119683982</x:v>
      </x:c>
      <x:c r="N438" s="18" t="n">
        <x:f>MAX(L438,M438)</x:f>
        <x:v>2184.02</x:v>
      </x:c>
      <x:c r="O438" s="18" t="n">
        <x:f>Arrivals!I438</x:f>
        <x:v>1.4977580612432038</x:v>
      </x:c>
      <x:c r="P438" s="18" t="n">
        <x:f>N438+O438</x:f>
        <x:v>2185.517758061243</x:v>
      </x:c>
      <x:c r="Q438" s="18" t="n">
        <x:f>P438-C438</x:f>
        <x:v>1671.517758061243</x:v>
      </x:c>
      <x:c r="R438" s="18" t="n">
        <x:f>H438-F438</x:f>
        <x:v>1502.4799999999996</x:v>
      </x:c>
      <x:c r="S438" s="18" t="n">
        <x:f>J438-H438</x:f>
        <x:v>143.52000000000044</x:v>
      </x:c>
      <x:c r="T438" s="18" t="n">
        <x:f>N438-L438</x:f>
        <x:v>0</x:v>
      </x:c>
      <x:c r="U438" s="18" t="n">
        <x:f>R438+S438+T438</x:f>
        <x:v>1646</x:v>
      </x:c>
      <x:c r="V438" s="18" t="str">
        <x:f>IF(MOD(C438-Settings!$B$32,Settings!$B$33)&lt;Settings!$B$30,"Up","Down")</x:f>
        <x:v>Up</x:v>
      </x:c>
      <x:c r="W438" s="18" t="n">
        <x:f>IF(OR(E438&gt;Settings!$B$30,Q438&gt;Settings!$B$37),0,1)</x:f>
        <x:v>0</x:v>
      </x:c>
      <x:c r="X438" s="18" t="n">
        <x:f>IF(AND(W438=1,Q438&lt;=Settings!$B$36),1,0)</x:f>
        <x:v>0</x:v>
      </x:c>
    </x:row>
    <x:row r="439">
      <x:c r="A439" t="n">
        <x:f>Arrivals!A439</x:f>
        <x:v>4</x:v>
      </x:c>
      <x:c r="B439" t="n">
        <x:f>Arrivals!B439</x:f>
        <x:v>74</x:v>
      </x:c>
      <x:c r="C439" s="18" t="n">
        <x:f>Arrivals!F439</x:f>
        <x:v>519</x:v>
      </x:c>
      <x:c r="D439" s="18" t="n">
        <x:f>Arrivals!K439</x:f>
        <x:v>300</x:v>
      </x:c>
      <x:c r="E439" s="18" t="n">
        <x:f>D439*8/ACE_Input!S79+ACE_Input!T79</x:f>
        <x:v>24.02</x:v>
      </x:c>
      <x:c r="F439" s="18" t="n">
        <x:f>C439</x:f>
        <x:v>519</x:v>
      </x:c>
      <x:c r="G439" s="18" t="n">
        <x:f>K438</x:f>
        <x:v>2184.02</x:v>
      </x:c>
      <x:c r="H439" s="18" t="n">
        <x:f>MAX(F439,G439)</x:f>
        <x:v>2184.02</x:v>
      </x:c>
      <x:c r="I439" s="18" t="n">
        <x:f>MOD(H439-Settings!$B$32,Settings!$B$33)</x:f>
        <x:v>24.019999999999982</x:v>
      </x:c>
      <x:c r="J439" s="18" t="n">
        <x:f>IF(I439&lt;Settings!$B$30,IF(Settings!$B$30-I439&gt;=E439,H439,H439+(Settings!$B$30-I439)+Settings!$B$31),H439+(Settings!$B$33-I439))</x:f>
        <x:v>2184.02</x:v>
      </x:c>
      <x:c r="K439" s="18" t="n">
        <x:f>J439+E439</x:f>
        <x:v>2208.04</x:v>
      </x:c>
      <x:c r="L439" s="18" t="n">
        <x:f>K439</x:f>
        <x:v>2208.04</x:v>
      </x:c>
      <x:c r="M439" s="18" t="n">
        <x:f>P438</x:f>
        <x:v>2185.517758061243</x:v>
      </x:c>
      <x:c r="N439" s="18" t="n">
        <x:f>MAX(L439,M439)</x:f>
        <x:v>2208.04</x:v>
      </x:c>
      <x:c r="O439" s="18" t="n">
        <x:f>Arrivals!I439</x:f>
        <x:v>1.1665791750702834</x:v>
      </x:c>
      <x:c r="P439" s="18" t="n">
        <x:f>N439+O439</x:f>
        <x:v>2209.20657917507</x:v>
      </x:c>
      <x:c r="Q439" s="18" t="n">
        <x:f>P439-C439</x:f>
        <x:v>1690.2065791750701</x:v>
      </x:c>
      <x:c r="R439" s="18" t="n">
        <x:f>H439-F439</x:f>
        <x:v>1665.02</x:v>
      </x:c>
      <x:c r="S439" s="18" t="n">
        <x:f>J439-H439</x:f>
        <x:v>0</x:v>
      </x:c>
      <x:c r="T439" s="18" t="n">
        <x:f>N439-L439</x:f>
        <x:v>0</x:v>
      </x:c>
      <x:c r="U439" s="18" t="n">
        <x:f>R439+S439+T439</x:f>
        <x:v>1665.02</x:v>
      </x:c>
      <x:c r="V439" s="18" t="str">
        <x:f>IF(MOD(C439-Settings!$B$32,Settings!$B$33)&lt;Settings!$B$30,"Up","Down")</x:f>
        <x:v>Up</x:v>
      </x:c>
      <x:c r="W439" s="18" t="n">
        <x:f>IF(OR(E439&gt;Settings!$B$30,Q439&gt;Settings!$B$37),0,1)</x:f>
        <x:v>0</x:v>
      </x:c>
      <x:c r="X439" s="18" t="n">
        <x:f>IF(AND(W439=1,Q439&lt;=Settings!$B$36),1,0)</x:f>
        <x:v>0</x:v>
      </x:c>
    </x:row>
    <x:row r="440">
      <x:c r="A440" t="n">
        <x:f>Arrivals!A440</x:f>
        <x:v>4</x:v>
      </x:c>
      <x:c r="B440" t="n">
        <x:f>Arrivals!B440</x:f>
        <x:v>75</x:v>
      </x:c>
      <x:c r="C440" s="18" t="n">
        <x:f>Arrivals!F440</x:f>
        <x:v>524</x:v>
      </x:c>
      <x:c r="D440" s="18" t="n">
        <x:f>Arrivals!K440</x:f>
        <x:v>300</x:v>
      </x:c>
      <x:c r="E440" s="18" t="n">
        <x:f>D440*8/ACE_Input!S80+ACE_Input!T80</x:f>
        <x:v>24.02</x:v>
      </x:c>
      <x:c r="F440" s="18" t="n">
        <x:f>C440</x:f>
        <x:v>524</x:v>
      </x:c>
      <x:c r="G440" s="18" t="n">
        <x:f>K439</x:f>
        <x:v>2208.04</x:v>
      </x:c>
      <x:c r="H440" s="18" t="n">
        <x:f>MAX(F440,G440)</x:f>
        <x:v>2208.04</x:v>
      </x:c>
      <x:c r="I440" s="18" t="n">
        <x:f>MOD(H440-Settings!$B$32,Settings!$B$33)</x:f>
        <x:v>48.039999999999964</x:v>
      </x:c>
      <x:c r="J440" s="18" t="n">
        <x:f>IF(I440&lt;Settings!$B$30,IF(Settings!$B$30-I440&gt;=E440,H440,H440+(Settings!$B$30-I440)+Settings!$B$31),H440+(Settings!$B$33-I440))</x:f>
        <x:v>2208.04</x:v>
      </x:c>
      <x:c r="K440" s="18" t="n">
        <x:f>J440+E440</x:f>
        <x:v>2232.06</x:v>
      </x:c>
      <x:c r="L440" s="18" t="n">
        <x:f>K440</x:f>
        <x:v>2232.06</x:v>
      </x:c>
      <x:c r="M440" s="18" t="n">
        <x:f>P439</x:f>
        <x:v>2209.20657917507</x:v>
      </x:c>
      <x:c r="N440" s="18" t="n">
        <x:f>MAX(L440,M440)</x:f>
        <x:v>2232.06</x:v>
      </x:c>
      <x:c r="O440" s="18" t="n">
        <x:f>Arrivals!I440</x:f>
        <x:v>3.6877499583404676</x:v>
      </x:c>
      <x:c r="P440" s="18" t="n">
        <x:f>N440+O440</x:f>
        <x:v>2235.7477499583406</x:v>
      </x:c>
      <x:c r="Q440" s="18" t="n">
        <x:f>P440-C440</x:f>
        <x:v>1711.7477499583406</x:v>
      </x:c>
      <x:c r="R440" s="18" t="n">
        <x:f>H440-F440</x:f>
        <x:v>1684.04</x:v>
      </x:c>
      <x:c r="S440" s="18" t="n">
        <x:f>J440-H440</x:f>
        <x:v>0</x:v>
      </x:c>
      <x:c r="T440" s="18" t="n">
        <x:f>N440-L440</x:f>
        <x:v>0</x:v>
      </x:c>
      <x:c r="U440" s="18" t="n">
        <x:f>R440+S440+T440</x:f>
        <x:v>1684.04</x:v>
      </x:c>
      <x:c r="V440" s="18" t="str">
        <x:f>IF(MOD(C440-Settings!$B$32,Settings!$B$33)&lt;Settings!$B$30,"Up","Down")</x:f>
        <x:v>Up</x:v>
      </x:c>
      <x:c r="W440" s="18" t="n">
        <x:f>IF(OR(E440&gt;Settings!$B$30,Q440&gt;Settings!$B$37),0,1)</x:f>
        <x:v>0</x:v>
      </x:c>
      <x:c r="X440" s="18" t="n">
        <x:f>IF(AND(W440=1,Q440&lt;=Settings!$B$36),1,0)</x:f>
        <x:v>0</x:v>
      </x:c>
    </x:row>
    <x:row r="441">
      <x:c r="A441" t="n">
        <x:f>Arrivals!A441</x:f>
        <x:v>4</x:v>
      </x:c>
      <x:c r="B441" t="n">
        <x:f>Arrivals!B441</x:f>
        <x:v>76</x:v>
      </x:c>
      <x:c r="C441" s="18" t="n">
        <x:f>Arrivals!F441</x:f>
        <x:v>529</x:v>
      </x:c>
      <x:c r="D441" s="18" t="n">
        <x:f>Arrivals!K441</x:f>
        <x:v>300</x:v>
      </x:c>
      <x:c r="E441" s="18" t="n">
        <x:f>D441*8/ACE_Input!S81+ACE_Input!T81</x:f>
        <x:v>24.02</x:v>
      </x:c>
      <x:c r="F441" s="18" t="n">
        <x:f>C441</x:f>
        <x:v>529</x:v>
      </x:c>
      <x:c r="G441" s="18" t="n">
        <x:f>K440</x:f>
        <x:v>2232.06</x:v>
      </x:c>
      <x:c r="H441" s="18" t="n">
        <x:f>MAX(F441,G441)</x:f>
        <x:v>2232.06</x:v>
      </x:c>
      <x:c r="I441" s="18" t="n">
        <x:f>MOD(H441-Settings!$B$32,Settings!$B$33)</x:f>
        <x:v>72.05999999999995</x:v>
      </x:c>
      <x:c r="J441" s="18" t="n">
        <x:f>IF(I441&lt;Settings!$B$30,IF(Settings!$B$30-I441&gt;=E441,H441,H441+(Settings!$B$30-I441)+Settings!$B$31),H441+(Settings!$B$33-I441))</x:f>
        <x:v>2232.06</x:v>
      </x:c>
      <x:c r="K441" s="18" t="n">
        <x:f>J441+E441</x:f>
        <x:v>2256.08</x:v>
      </x:c>
      <x:c r="L441" s="18" t="n">
        <x:f>K441</x:f>
        <x:v>2256.08</x:v>
      </x:c>
      <x:c r="M441" s="18" t="n">
        <x:f>P440</x:f>
        <x:v>2235.7477499583406</x:v>
      </x:c>
      <x:c r="N441" s="18" t="n">
        <x:f>MAX(L441,M441)</x:f>
        <x:v>2256.08</x:v>
      </x:c>
      <x:c r="O441" s="18" t="n">
        <x:f>Arrivals!I441</x:f>
        <x:v>0.2264635243946388</x:v>
      </x:c>
      <x:c r="P441" s="18" t="n">
        <x:f>N441+O441</x:f>
        <x:v>2256.3064635243945</x:v>
      </x:c>
      <x:c r="Q441" s="18" t="n">
        <x:f>P441-C441</x:f>
        <x:v>1727.3064635243945</x:v>
      </x:c>
      <x:c r="R441" s="18" t="n">
        <x:f>H441-F441</x:f>
        <x:v>1703.06</x:v>
      </x:c>
      <x:c r="S441" s="18" t="n">
        <x:f>J441-H441</x:f>
        <x:v>0</x:v>
      </x:c>
      <x:c r="T441" s="18" t="n">
        <x:f>N441-L441</x:f>
        <x:v>0</x:v>
      </x:c>
      <x:c r="U441" s="18" t="n">
        <x:f>R441+S441+T441</x:f>
        <x:v>1703.06</x:v>
      </x:c>
      <x:c r="V441" s="18" t="str">
        <x:f>IF(MOD(C441-Settings!$B$32,Settings!$B$33)&lt;Settings!$B$30,"Up","Down")</x:f>
        <x:v>Up</x:v>
      </x:c>
      <x:c r="W441" s="18" t="n">
        <x:f>IF(OR(E441&gt;Settings!$B$30,Q441&gt;Settings!$B$37),0,1)</x:f>
        <x:v>0</x:v>
      </x:c>
      <x:c r="X441" s="18" t="n">
        <x:f>IF(AND(W441=1,Q441&lt;=Settings!$B$36),1,0)</x:f>
        <x:v>0</x:v>
      </x:c>
    </x:row>
    <x:row r="442">
      <x:c r="A442" t="n">
        <x:f>Arrivals!A442</x:f>
        <x:v>4</x:v>
      </x:c>
      <x:c r="B442" t="n">
        <x:f>Arrivals!B442</x:f>
        <x:v>77</x:v>
      </x:c>
      <x:c r="C442" s="18" t="n">
        <x:f>Arrivals!F442</x:f>
        <x:v>534</x:v>
      </x:c>
      <x:c r="D442" s="18" t="n">
        <x:f>Arrivals!K442</x:f>
        <x:v>300</x:v>
      </x:c>
      <x:c r="E442" s="18" t="n">
        <x:f>D442*8/ACE_Input!S82+ACE_Input!T82</x:f>
        <x:v>24.02</x:v>
      </x:c>
      <x:c r="F442" s="18" t="n">
        <x:f>C442</x:f>
        <x:v>534</x:v>
      </x:c>
      <x:c r="G442" s="18" t="n">
        <x:f>K441</x:f>
        <x:v>2256.08</x:v>
      </x:c>
      <x:c r="H442" s="18" t="n">
        <x:f>MAX(F442,G442)</x:f>
        <x:v>2256.08</x:v>
      </x:c>
      <x:c r="I442" s="18" t="n">
        <x:f>MOD(H442-Settings!$B$32,Settings!$B$33)</x:f>
        <x:v>96.07999999999993</x:v>
      </x:c>
      <x:c r="J442" s="18" t="n">
        <x:f>IF(I442&lt;Settings!$B$30,IF(Settings!$B$30-I442&gt;=E442,H442,H442+(Settings!$B$30-I442)+Settings!$B$31),H442+(Settings!$B$33-I442))</x:f>
        <x:v>2256.08</x:v>
      </x:c>
      <x:c r="K442" s="18" t="n">
        <x:f>J442+E442</x:f>
        <x:v>2280.1</x:v>
      </x:c>
      <x:c r="L442" s="18" t="n">
        <x:f>K442</x:f>
        <x:v>2280.1</x:v>
      </x:c>
      <x:c r="M442" s="18" t="n">
        <x:f>P441</x:f>
        <x:v>2256.3064635243945</x:v>
      </x:c>
      <x:c r="N442" s="18" t="n">
        <x:f>MAX(L442,M442)</x:f>
        <x:v>2280.1</x:v>
      </x:c>
      <x:c r="O442" s="18" t="n">
        <x:f>Arrivals!I442</x:f>
        <x:v>0.45766248889365546</x:v>
      </x:c>
      <x:c r="P442" s="18" t="n">
        <x:f>N442+O442</x:f>
        <x:v>2280.5576624888936</x:v>
      </x:c>
      <x:c r="Q442" s="18" t="n">
        <x:f>P442-C442</x:f>
        <x:v>1746.5576624888936</x:v>
      </x:c>
      <x:c r="R442" s="18" t="n">
        <x:f>H442-F442</x:f>
        <x:v>1722.08</x:v>
      </x:c>
      <x:c r="S442" s="18" t="n">
        <x:f>J442-H442</x:f>
        <x:v>0</x:v>
      </x:c>
      <x:c r="T442" s="18" t="n">
        <x:f>N442-L442</x:f>
        <x:v>0</x:v>
      </x:c>
      <x:c r="U442" s="18" t="n">
        <x:f>R442+S442+T442</x:f>
        <x:v>1722.08</x:v>
      </x:c>
      <x:c r="V442" s="18" t="str">
        <x:f>IF(MOD(C442-Settings!$B$32,Settings!$B$33)&lt;Settings!$B$30,"Up","Down")</x:f>
        <x:v>Up</x:v>
      </x:c>
      <x:c r="W442" s="18" t="n">
        <x:f>IF(OR(E442&gt;Settings!$B$30,Q442&gt;Settings!$B$37),0,1)</x:f>
        <x:v>0</x:v>
      </x:c>
      <x:c r="X442" s="18" t="n">
        <x:f>IF(AND(W442=1,Q442&lt;=Settings!$B$36),1,0)</x:f>
        <x:v>0</x:v>
      </x:c>
    </x:row>
    <x:row r="443">
      <x:c r="A443" t="n">
        <x:f>Arrivals!A443</x:f>
        <x:v>4</x:v>
      </x:c>
      <x:c r="B443" t="n">
        <x:f>Arrivals!B443</x:f>
        <x:v>78</x:v>
      </x:c>
      <x:c r="C443" s="18" t="n">
        <x:f>Arrivals!F443</x:f>
        <x:v>539</x:v>
      </x:c>
      <x:c r="D443" s="18" t="n">
        <x:f>Arrivals!K443</x:f>
        <x:v>300</x:v>
      </x:c>
      <x:c r="E443" s="18" t="n">
        <x:f>D443*8/ACE_Input!S83+ACE_Input!T83</x:f>
        <x:v>24.02</x:v>
      </x:c>
      <x:c r="F443" s="18" t="n">
        <x:f>C443</x:f>
        <x:v>539</x:v>
      </x:c>
      <x:c r="G443" s="18" t="n">
        <x:f>K442</x:f>
        <x:v>2280.1</x:v>
      </x:c>
      <x:c r="H443" s="18" t="n">
        <x:f>MAX(F443,G443)</x:f>
        <x:v>2280.1</x:v>
      </x:c>
      <x:c r="I443" s="18" t="n">
        <x:f>MOD(H443-Settings!$B$32,Settings!$B$33)</x:f>
        <x:v>120.09999999999991</x:v>
      </x:c>
      <x:c r="J443" s="18" t="n">
        <x:f>IF(I443&lt;Settings!$B$30,IF(Settings!$B$30-I443&gt;=E443,H443,H443+(Settings!$B$30-I443)+Settings!$B$31),H443+(Settings!$B$33-I443))</x:f>
        <x:v>2280.1</x:v>
      </x:c>
      <x:c r="K443" s="18" t="n">
        <x:f>J443+E443</x:f>
        <x:v>2304.12</x:v>
      </x:c>
      <x:c r="L443" s="18" t="n">
        <x:f>K443</x:f>
        <x:v>2304.12</x:v>
      </x:c>
      <x:c r="M443" s="18" t="n">
        <x:f>P442</x:f>
        <x:v>2280.5576624888936</x:v>
      </x:c>
      <x:c r="N443" s="18" t="n">
        <x:f>MAX(L443,M443)</x:f>
        <x:v>2304.12</x:v>
      </x:c>
      <x:c r="O443" s="18" t="n">
        <x:f>Arrivals!I443</x:f>
        <x:v>0.2135435368085737</x:v>
      </x:c>
      <x:c r="P443" s="18" t="n">
        <x:f>N443+O443</x:f>
        <x:v>2304.3335435368085</x:v>
      </x:c>
      <x:c r="Q443" s="18" t="n">
        <x:f>P443-C443</x:f>
        <x:v>1765.3335435368085</x:v>
      </x:c>
      <x:c r="R443" s="18" t="n">
        <x:f>H443-F443</x:f>
        <x:v>1741.1</x:v>
      </x:c>
      <x:c r="S443" s="18" t="n">
        <x:f>J443-H443</x:f>
        <x:v>0</x:v>
      </x:c>
      <x:c r="T443" s="18" t="n">
        <x:f>N443-L443</x:f>
        <x:v>0</x:v>
      </x:c>
      <x:c r="U443" s="18" t="n">
        <x:f>R443+S443+T443</x:f>
        <x:v>1741.1</x:v>
      </x:c>
      <x:c r="V443" s="18" t="str">
        <x:f>IF(MOD(C443-Settings!$B$32,Settings!$B$33)&lt;Settings!$B$30,"Up","Down")</x:f>
        <x:v>Up</x:v>
      </x:c>
      <x:c r="W443" s="18" t="n">
        <x:f>IF(OR(E443&gt;Settings!$B$30,Q443&gt;Settings!$B$37),0,1)</x:f>
        <x:v>0</x:v>
      </x:c>
      <x:c r="X443" s="18" t="n">
        <x:f>IF(AND(W443=1,Q443&lt;=Settings!$B$36),1,0)</x:f>
        <x:v>0</x:v>
      </x:c>
    </x:row>
    <x:row r="444">
      <x:c r="A444" t="n">
        <x:f>Arrivals!A444</x:f>
        <x:v>4</x:v>
      </x:c>
      <x:c r="B444" t="n">
        <x:f>Arrivals!B444</x:f>
        <x:v>79</x:v>
      </x:c>
      <x:c r="C444" s="18" t="n">
        <x:f>Arrivals!F444</x:f>
        <x:v>544</x:v>
      </x:c>
      <x:c r="D444" s="18" t="n">
        <x:f>Arrivals!K444</x:f>
        <x:v>300</x:v>
      </x:c>
      <x:c r="E444" s="18" t="n">
        <x:f>D444*8/ACE_Input!S84+ACE_Input!T84</x:f>
        <x:v>24.02</x:v>
      </x:c>
      <x:c r="F444" s="18" t="n">
        <x:f>C444</x:f>
        <x:v>544</x:v>
      </x:c>
      <x:c r="G444" s="18" t="n">
        <x:f>K443</x:f>
        <x:v>2304.12</x:v>
      </x:c>
      <x:c r="H444" s="18" t="n">
        <x:f>MAX(F444,G444)</x:f>
        <x:v>2304.12</x:v>
      </x:c>
      <x:c r="I444" s="18" t="n">
        <x:f>MOD(H444-Settings!$B$32,Settings!$B$33)</x:f>
        <x:v>144.1199999999999</x:v>
      </x:c>
      <x:c r="J444" s="18" t="n">
        <x:f>IF(I444&lt;Settings!$B$30,IF(Settings!$B$30-I444&gt;=E444,H444,H444+(Settings!$B$30-I444)+Settings!$B$31),H444+(Settings!$B$33-I444))</x:f>
        <x:v>2304.12</x:v>
      </x:c>
      <x:c r="K444" s="18" t="n">
        <x:f>J444+E444</x:f>
        <x:v>2328.14</x:v>
      </x:c>
      <x:c r="L444" s="18" t="n">
        <x:f>K444</x:f>
        <x:v>2328.14</x:v>
      </x:c>
      <x:c r="M444" s="18" t="n">
        <x:f>P443</x:f>
        <x:v>2304.3335435368085</x:v>
      </x:c>
      <x:c r="N444" s="18" t="n">
        <x:f>MAX(L444,M444)</x:f>
        <x:v>2328.14</x:v>
      </x:c>
      <x:c r="O444" s="18" t="n">
        <x:f>Arrivals!I444</x:f>
        <x:v>5.1889617032543205</x:v>
      </x:c>
      <x:c r="P444" s="18" t="n">
        <x:f>N444+O444</x:f>
        <x:v>2333.328961703254</x:v>
      </x:c>
      <x:c r="Q444" s="18" t="n">
        <x:f>P444-C444</x:f>
        <x:v>1789.3289617032542</x:v>
      </x:c>
      <x:c r="R444" s="18" t="n">
        <x:f>H444-F444</x:f>
        <x:v>1760.12</x:v>
      </x:c>
      <x:c r="S444" s="18" t="n">
        <x:f>J444-H444</x:f>
        <x:v>0</x:v>
      </x:c>
      <x:c r="T444" s="18" t="n">
        <x:f>N444-L444</x:f>
        <x:v>0</x:v>
      </x:c>
      <x:c r="U444" s="18" t="n">
        <x:f>R444+S444+T444</x:f>
        <x:v>1760.12</x:v>
      </x:c>
      <x:c r="V444" s="18" t="str">
        <x:f>IF(MOD(C444-Settings!$B$32,Settings!$B$33)&lt;Settings!$B$30,"Up","Down")</x:f>
        <x:v>Up</x:v>
      </x:c>
      <x:c r="W444" s="18" t="n">
        <x:f>IF(OR(E444&gt;Settings!$B$30,Q444&gt;Settings!$B$37),0,1)</x:f>
        <x:v>0</x:v>
      </x:c>
      <x:c r="X444" s="18" t="n">
        <x:f>IF(AND(W444=1,Q444&lt;=Settings!$B$36),1,0)</x:f>
        <x:v>0</x:v>
      </x:c>
    </x:row>
    <x:row r="445">
      <x:c r="A445" t="n">
        <x:f>Arrivals!A445</x:f>
        <x:v>4</x:v>
      </x:c>
      <x:c r="B445" t="n">
        <x:f>Arrivals!B445</x:f>
        <x:v>80</x:v>
      </x:c>
      <x:c r="C445" s="18" t="n">
        <x:f>Arrivals!F445</x:f>
        <x:v>549</x:v>
      </x:c>
      <x:c r="D445" s="18" t="n">
        <x:f>Arrivals!K445</x:f>
        <x:v>300</x:v>
      </x:c>
      <x:c r="E445" s="18" t="n">
        <x:f>D445*8/ACE_Input!S85+ACE_Input!T85</x:f>
        <x:v>24.02</x:v>
      </x:c>
      <x:c r="F445" s="18" t="n">
        <x:f>C445</x:f>
        <x:v>549</x:v>
      </x:c>
      <x:c r="G445" s="18" t="n">
        <x:f>K444</x:f>
        <x:v>2328.14</x:v>
      </x:c>
      <x:c r="H445" s="18" t="n">
        <x:f>MAX(F445,G445)</x:f>
        <x:v>2328.14</x:v>
      </x:c>
      <x:c r="I445" s="18" t="n">
        <x:f>MOD(H445-Settings!$B$32,Settings!$B$33)</x:f>
        <x:v>168.13999999999987</x:v>
      </x:c>
      <x:c r="J445" s="18" t="n">
        <x:f>IF(I445&lt;Settings!$B$30,IF(Settings!$B$30-I445&gt;=E445,H445,H445+(Settings!$B$30-I445)+Settings!$B$31),H445+(Settings!$B$33-I445))</x:f>
        <x:v>2328.14</x:v>
      </x:c>
      <x:c r="K445" s="18" t="n">
        <x:f>J445+E445</x:f>
        <x:v>2352.16</x:v>
      </x:c>
      <x:c r="L445" s="18" t="n">
        <x:f>K445</x:f>
        <x:v>2352.16</x:v>
      </x:c>
      <x:c r="M445" s="18" t="n">
        <x:f>P444</x:f>
        <x:v>2333.328961703254</x:v>
      </x:c>
      <x:c r="N445" s="18" t="n">
        <x:f>MAX(L445,M445)</x:f>
        <x:v>2352.16</x:v>
      </x:c>
      <x:c r="O445" s="18" t="n">
        <x:f>Arrivals!I445</x:f>
        <x:v>9.235569364590889</x:v>
      </x:c>
      <x:c r="P445" s="18" t="n">
        <x:f>N445+O445</x:f>
        <x:v>2361.3955693645908</x:v>
      </x:c>
      <x:c r="Q445" s="18" t="n">
        <x:f>P445-C445</x:f>
        <x:v>1812.3955693645908</x:v>
      </x:c>
      <x:c r="R445" s="18" t="n">
        <x:f>H445-F445</x:f>
        <x:v>1779.1399999999999</x:v>
      </x:c>
      <x:c r="S445" s="18" t="n">
        <x:f>J445-H445</x:f>
        <x:v>0</x:v>
      </x:c>
      <x:c r="T445" s="18" t="n">
        <x:f>N445-L445</x:f>
        <x:v>0</x:v>
      </x:c>
      <x:c r="U445" s="18" t="n">
        <x:f>R445+S445+T445</x:f>
        <x:v>1779.1399999999999</x:v>
      </x:c>
      <x:c r="V445" s="18" t="str">
        <x:f>IF(MOD(C445-Settings!$B$32,Settings!$B$33)&lt;Settings!$B$30,"Up","Down")</x:f>
        <x:v>Up</x:v>
      </x:c>
      <x:c r="W445" s="18" t="n">
        <x:f>IF(OR(E445&gt;Settings!$B$30,Q445&gt;Settings!$B$37),0,1)</x:f>
        <x:v>0</x:v>
      </x:c>
      <x:c r="X445" s="18" t="n">
        <x:f>IF(AND(W445=1,Q445&lt;=Settings!$B$36),1,0)</x:f>
        <x:v>0</x:v>
      </x:c>
    </x:row>
    <x:row r="446">
      <x:c r="A446" t="n">
        <x:f>Arrivals!A446</x:f>
        <x:v>4</x:v>
      </x:c>
      <x:c r="B446" t="n">
        <x:f>Arrivals!B446</x:f>
        <x:v>81</x:v>
      </x:c>
      <x:c r="C446" s="18" t="n">
        <x:f>Arrivals!F446</x:f>
        <x:v>554</x:v>
      </x:c>
      <x:c r="D446" s="18" t="n">
        <x:f>Arrivals!K446</x:f>
        <x:v>300</x:v>
      </x:c>
      <x:c r="E446" s="18" t="n">
        <x:f>D446*8/ACE_Input!S86+ACE_Input!T86</x:f>
        <x:v>24.02</x:v>
      </x:c>
      <x:c r="F446" s="18" t="n">
        <x:f>C446</x:f>
        <x:v>554</x:v>
      </x:c>
      <x:c r="G446" s="18" t="n">
        <x:f>K445</x:f>
        <x:v>2352.16</x:v>
      </x:c>
      <x:c r="H446" s="18" t="n">
        <x:f>MAX(F446,G446)</x:f>
        <x:v>2352.16</x:v>
      </x:c>
      <x:c r="I446" s="18" t="n">
        <x:f>MOD(H446-Settings!$B$32,Settings!$B$33)</x:f>
        <x:v>192.15999999999985</x:v>
      </x:c>
      <x:c r="J446" s="18" t="n">
        <x:f>IF(I446&lt;Settings!$B$30,IF(Settings!$B$30-I446&gt;=E446,H446,H446+(Settings!$B$30-I446)+Settings!$B$31),H446+(Settings!$B$33-I446))</x:f>
        <x:v>2352.16</x:v>
      </x:c>
      <x:c r="K446" s="18" t="n">
        <x:f>J446+E446</x:f>
        <x:v>2376.18</x:v>
      </x:c>
      <x:c r="L446" s="18" t="n">
        <x:f>K446</x:f>
        <x:v>2376.18</x:v>
      </x:c>
      <x:c r="M446" s="18" t="n">
        <x:f>P445</x:f>
        <x:v>2361.3955693645908</x:v>
      </x:c>
      <x:c r="N446" s="18" t="n">
        <x:f>MAX(L446,M446)</x:f>
        <x:v>2376.18</x:v>
      </x:c>
      <x:c r="O446" s="18" t="n">
        <x:f>Arrivals!I446</x:f>
        <x:v>8.076604026561203</x:v>
      </x:c>
      <x:c r="P446" s="18" t="n">
        <x:f>N446+O446</x:f>
        <x:v>2384.256604026561</x:v>
      </x:c>
      <x:c r="Q446" s="18" t="n">
        <x:f>P446-C446</x:f>
        <x:v>1830.256604026561</x:v>
      </x:c>
      <x:c r="R446" s="18" t="n">
        <x:f>H446-F446</x:f>
        <x:v>1798.1599999999999</x:v>
      </x:c>
      <x:c r="S446" s="18" t="n">
        <x:f>J446-H446</x:f>
        <x:v>0</x:v>
      </x:c>
      <x:c r="T446" s="18" t="n">
        <x:f>N446-L446</x:f>
        <x:v>0</x:v>
      </x:c>
      <x:c r="U446" s="18" t="n">
        <x:f>R446+S446+T446</x:f>
        <x:v>1798.1599999999999</x:v>
      </x:c>
      <x:c r="V446" s="18" t="str">
        <x:f>IF(MOD(C446-Settings!$B$32,Settings!$B$33)&lt;Settings!$B$30,"Up","Down")</x:f>
        <x:v>Up</x:v>
      </x:c>
      <x:c r="W446" s="18" t="n">
        <x:f>IF(OR(E446&gt;Settings!$B$30,Q446&gt;Settings!$B$37),0,1)</x:f>
        <x:v>0</x:v>
      </x:c>
      <x:c r="X446" s="18" t="n">
        <x:f>IF(AND(W446=1,Q446&lt;=Settings!$B$36),1,0)</x:f>
        <x:v>0</x:v>
      </x:c>
    </x:row>
    <x:row r="447">
      <x:c r="A447" t="n">
        <x:f>Arrivals!A447</x:f>
        <x:v>4</x:v>
      </x:c>
      <x:c r="B447" t="n">
        <x:f>Arrivals!B447</x:f>
        <x:v>82</x:v>
      </x:c>
      <x:c r="C447" s="18" t="n">
        <x:f>Arrivals!F447</x:f>
        <x:v>559</x:v>
      </x:c>
      <x:c r="D447" s="18" t="n">
        <x:f>Arrivals!K447</x:f>
        <x:v>300</x:v>
      </x:c>
      <x:c r="E447" s="18" t="n">
        <x:f>D447*8/ACE_Input!S87+ACE_Input!T87</x:f>
        <x:v>24.02</x:v>
      </x:c>
      <x:c r="F447" s="18" t="n">
        <x:f>C447</x:f>
        <x:v>559</x:v>
      </x:c>
      <x:c r="G447" s="18" t="n">
        <x:f>K446</x:f>
        <x:v>2376.18</x:v>
      </x:c>
      <x:c r="H447" s="18" t="n">
        <x:f>MAX(F447,G447)</x:f>
        <x:v>2376.18</x:v>
      </x:c>
      <x:c r="I447" s="18" t="n">
        <x:f>MOD(H447-Settings!$B$32,Settings!$B$33)</x:f>
        <x:v>216.17999999999984</x:v>
      </x:c>
      <x:c r="J447" s="18" t="n">
        <x:f>IF(I447&lt;Settings!$B$30,IF(Settings!$B$30-I447&gt;=E447,H447,H447+(Settings!$B$30-I447)+Settings!$B$31),H447+(Settings!$B$33-I447))</x:f>
        <x:v>2376.18</x:v>
      </x:c>
      <x:c r="K447" s="18" t="n">
        <x:f>J447+E447</x:f>
        <x:v>2400.2</x:v>
      </x:c>
      <x:c r="L447" s="18" t="n">
        <x:f>K447</x:f>
        <x:v>2400.2</x:v>
      </x:c>
      <x:c r="M447" s="18" t="n">
        <x:f>P446</x:f>
        <x:v>2384.256604026561</x:v>
      </x:c>
      <x:c r="N447" s="18" t="n">
        <x:f>MAX(L447,M447)</x:f>
        <x:v>2400.2</x:v>
      </x:c>
      <x:c r="O447" s="18" t="n">
        <x:f>Arrivals!I447</x:f>
        <x:v>3.3381947362582034</x:v>
      </x:c>
      <x:c r="P447" s="18" t="n">
        <x:f>N447+O447</x:f>
        <x:v>2403.538194736258</x:v>
      </x:c>
      <x:c r="Q447" s="18" t="n">
        <x:f>P447-C447</x:f>
        <x:v>1844.538194736258</x:v>
      </x:c>
      <x:c r="R447" s="18" t="n">
        <x:f>H447-F447</x:f>
        <x:v>1817.1799999999998</x:v>
      </x:c>
      <x:c r="S447" s="18" t="n">
        <x:f>J447-H447</x:f>
        <x:v>0</x:v>
      </x:c>
      <x:c r="T447" s="18" t="n">
        <x:f>N447-L447</x:f>
        <x:v>0</x:v>
      </x:c>
      <x:c r="U447" s="18" t="n">
        <x:f>R447+S447+T447</x:f>
        <x:v>1817.1799999999998</x:v>
      </x:c>
      <x:c r="V447" s="18" t="str">
        <x:f>IF(MOD(C447-Settings!$B$32,Settings!$B$33)&lt;Settings!$B$30,"Up","Down")</x:f>
        <x:v>Up</x:v>
      </x:c>
      <x:c r="W447" s="18" t="n">
        <x:f>IF(OR(E447&gt;Settings!$B$30,Q447&gt;Settings!$B$37),0,1)</x:f>
        <x:v>0</x:v>
      </x:c>
      <x:c r="X447" s="18" t="n">
        <x:f>IF(AND(W447=1,Q447&lt;=Settings!$B$36),1,0)</x:f>
        <x:v>0</x:v>
      </x:c>
    </x:row>
    <x:row r="448">
      <x:c r="A448" t="n">
        <x:f>Arrivals!A448</x:f>
        <x:v>4</x:v>
      </x:c>
      <x:c r="B448" t="n">
        <x:f>Arrivals!B448</x:f>
        <x:v>83</x:v>
      </x:c>
      <x:c r="C448" s="18" t="n">
        <x:f>Arrivals!F448</x:f>
        <x:v>564</x:v>
      </x:c>
      <x:c r="D448" s="18" t="n">
        <x:f>Arrivals!K448</x:f>
        <x:v>300</x:v>
      </x:c>
      <x:c r="E448" s="18" t="n">
        <x:f>D448*8/ACE_Input!S88+ACE_Input!T88</x:f>
        <x:v>24.02</x:v>
      </x:c>
      <x:c r="F448" s="18" t="n">
        <x:f>C448</x:f>
        <x:v>564</x:v>
      </x:c>
      <x:c r="G448" s="18" t="n">
        <x:f>K447</x:f>
        <x:v>2400.2</x:v>
      </x:c>
      <x:c r="H448" s="18" t="n">
        <x:f>MAX(F448,G448)</x:f>
        <x:v>2400.2</x:v>
      </x:c>
      <x:c r="I448" s="18" t="n">
        <x:f>MOD(H448-Settings!$B$32,Settings!$B$33)</x:f>
        <x:v>240.19999999999982</x:v>
      </x:c>
      <x:c r="J448" s="18" t="n">
        <x:f>IF(I448&lt;Settings!$B$30,IF(Settings!$B$30-I448&gt;=E448,H448,H448+(Settings!$B$30-I448)+Settings!$B$31),H448+(Settings!$B$33-I448))</x:f>
        <x:v>2400.2</x:v>
      </x:c>
      <x:c r="K448" s="18" t="n">
        <x:f>J448+E448</x:f>
        <x:v>2424.22</x:v>
      </x:c>
      <x:c r="L448" s="18" t="n">
        <x:f>K448</x:f>
        <x:v>2424.22</x:v>
      </x:c>
      <x:c r="M448" s="18" t="n">
        <x:f>P447</x:f>
        <x:v>2403.538194736258</x:v>
      </x:c>
      <x:c r="N448" s="18" t="n">
        <x:f>MAX(L448,M448)</x:f>
        <x:v>2424.22</x:v>
      </x:c>
      <x:c r="O448" s="18" t="n">
        <x:f>Arrivals!I448</x:f>
        <x:v>3.468041198862231</x:v>
      </x:c>
      <x:c r="P448" s="18" t="n">
        <x:f>N448+O448</x:f>
        <x:v>2427.688041198862</x:v>
      </x:c>
      <x:c r="Q448" s="18" t="n">
        <x:f>P448-C448</x:f>
        <x:v>1863.6880411988618</x:v>
      </x:c>
      <x:c r="R448" s="18" t="n">
        <x:f>H448-F448</x:f>
        <x:v>1836.1999999999998</x:v>
      </x:c>
      <x:c r="S448" s="18" t="n">
        <x:f>J448-H448</x:f>
        <x:v>0</x:v>
      </x:c>
      <x:c r="T448" s="18" t="n">
        <x:f>N448-L448</x:f>
        <x:v>0</x:v>
      </x:c>
      <x:c r="U448" s="18" t="n">
        <x:f>R448+S448+T448</x:f>
        <x:v>1836.1999999999998</x:v>
      </x:c>
      <x:c r="V448" s="18" t="str">
        <x:f>IF(MOD(C448-Settings!$B$32,Settings!$B$33)&lt;Settings!$B$30,"Up","Down")</x:f>
        <x:v>Up</x:v>
      </x:c>
      <x:c r="W448" s="18" t="n">
        <x:f>IF(OR(E448&gt;Settings!$B$30,Q448&gt;Settings!$B$37),0,1)</x:f>
        <x:v>0</x:v>
      </x:c>
      <x:c r="X448" s="18" t="n">
        <x:f>IF(AND(W448=1,Q448&lt;=Settings!$B$36),1,0)</x:f>
        <x:v>0</x:v>
      </x:c>
    </x:row>
    <x:row r="449">
      <x:c r="A449" t="n">
        <x:f>Arrivals!A449</x:f>
        <x:v>4</x:v>
      </x:c>
      <x:c r="B449" t="n">
        <x:f>Arrivals!B449</x:f>
        <x:v>84</x:v>
      </x:c>
      <x:c r="C449" s="18" t="n">
        <x:f>Arrivals!F449</x:f>
        <x:v>569</x:v>
      </x:c>
      <x:c r="D449" s="18" t="n">
        <x:f>Arrivals!K449</x:f>
        <x:v>300</x:v>
      </x:c>
      <x:c r="E449" s="18" t="n">
        <x:f>D449*8/ACE_Input!S89+ACE_Input!T89</x:f>
        <x:v>24.02</x:v>
      </x:c>
      <x:c r="F449" s="18" t="n">
        <x:f>C449</x:f>
        <x:v>569</x:v>
      </x:c>
      <x:c r="G449" s="18" t="n">
        <x:f>K448</x:f>
        <x:v>2424.22</x:v>
      </x:c>
      <x:c r="H449" s="18" t="n">
        <x:f>MAX(F449,G449)</x:f>
        <x:v>2424.22</x:v>
      </x:c>
      <x:c r="I449" s="18" t="n">
        <x:f>MOD(H449-Settings!$B$32,Settings!$B$33)</x:f>
        <x:v>264.2199999999998</x:v>
      </x:c>
      <x:c r="J449" s="18" t="n">
        <x:f>IF(I449&lt;Settings!$B$30,IF(Settings!$B$30-I449&gt;=E449,H449,H449+(Settings!$B$30-I449)+Settings!$B$31),H449+(Settings!$B$33-I449))</x:f>
        <x:v>2424.22</x:v>
      </x:c>
      <x:c r="K449" s="18" t="n">
        <x:f>J449+E449</x:f>
        <x:v>2448.24</x:v>
      </x:c>
      <x:c r="L449" s="18" t="n">
        <x:f>K449</x:f>
        <x:v>2448.24</x:v>
      </x:c>
      <x:c r="M449" s="18" t="n">
        <x:f>P448</x:f>
        <x:v>2427.688041198862</x:v>
      </x:c>
      <x:c r="N449" s="18" t="n">
        <x:f>MAX(L449,M449)</x:f>
        <x:v>2448.24</x:v>
      </x:c>
      <x:c r="O449" s="18" t="n">
        <x:f>Arrivals!I449</x:f>
        <x:v>3.6489875665292737</x:v>
      </x:c>
      <x:c r="P449" s="18" t="n">
        <x:f>N449+O449</x:f>
        <x:v>2451.888987566529</x:v>
      </x:c>
      <x:c r="Q449" s="18" t="n">
        <x:f>P449-C449</x:f>
        <x:v>1882.888987566529</x:v>
      </x:c>
      <x:c r="R449" s="18" t="n">
        <x:f>H449-F449</x:f>
        <x:v>1855.2199999999998</x:v>
      </x:c>
      <x:c r="S449" s="18" t="n">
        <x:f>J449-H449</x:f>
        <x:v>0</x:v>
      </x:c>
      <x:c r="T449" s="18" t="n">
        <x:f>N449-L449</x:f>
        <x:v>0</x:v>
      </x:c>
      <x:c r="U449" s="18" t="n">
        <x:f>R449+S449+T449</x:f>
        <x:v>1855.2199999999998</x:v>
      </x:c>
      <x:c r="V449" s="18" t="str">
        <x:f>IF(MOD(C449-Settings!$B$32,Settings!$B$33)&lt;Settings!$B$30,"Up","Down")</x:f>
        <x:v>Up</x:v>
      </x:c>
      <x:c r="W449" s="18" t="n">
        <x:f>IF(OR(E449&gt;Settings!$B$30,Q449&gt;Settings!$B$37),0,1)</x:f>
        <x:v>0</x:v>
      </x:c>
      <x:c r="X449" s="18" t="n">
        <x:f>IF(AND(W449=1,Q449&lt;=Settings!$B$36),1,0)</x:f>
        <x:v>0</x:v>
      </x:c>
    </x:row>
    <x:row r="450">
      <x:c r="A450" t="n">
        <x:f>Arrivals!A450</x:f>
        <x:v>4</x:v>
      </x:c>
      <x:c r="B450" t="n">
        <x:f>Arrivals!B450</x:f>
        <x:v>85</x:v>
      </x:c>
      <x:c r="C450" s="18" t="n">
        <x:f>Arrivals!F450</x:f>
        <x:v>574</x:v>
      </x:c>
      <x:c r="D450" s="18" t="n">
        <x:f>Arrivals!K450</x:f>
        <x:v>300</x:v>
      </x:c>
      <x:c r="E450" s="18" t="n">
        <x:f>D450*8/ACE_Input!S90+ACE_Input!T90</x:f>
        <x:v>24.02</x:v>
      </x:c>
      <x:c r="F450" s="18" t="n">
        <x:f>C450</x:f>
        <x:v>574</x:v>
      </x:c>
      <x:c r="G450" s="18" t="n">
        <x:f>K449</x:f>
        <x:v>2448.24</x:v>
      </x:c>
      <x:c r="H450" s="18" t="n">
        <x:f>MAX(F450,G450)</x:f>
        <x:v>2448.24</x:v>
      </x:c>
      <x:c r="I450" s="18" t="n">
        <x:f>MOD(H450-Settings!$B$32,Settings!$B$33)</x:f>
        <x:v>288.2399999999998</x:v>
      </x:c>
      <x:c r="J450" s="18" t="n">
        <x:f>IF(I450&lt;Settings!$B$30,IF(Settings!$B$30-I450&gt;=E450,H450,H450+(Settings!$B$30-I450)+Settings!$B$31),H450+(Settings!$B$33-I450))</x:f>
        <x:v>2448.24</x:v>
      </x:c>
      <x:c r="K450" s="18" t="n">
        <x:f>J450+E450</x:f>
        <x:v>2472.2599999999998</x:v>
      </x:c>
      <x:c r="L450" s="18" t="n">
        <x:f>K450</x:f>
        <x:v>2472.2599999999998</x:v>
      </x:c>
      <x:c r="M450" s="18" t="n">
        <x:f>P449</x:f>
        <x:v>2451.888987566529</x:v>
      </x:c>
      <x:c r="N450" s="18" t="n">
        <x:f>MAX(L450,M450)</x:f>
        <x:v>2472.2599999999998</x:v>
      </x:c>
      <x:c r="O450" s="18" t="n">
        <x:f>Arrivals!I450</x:f>
        <x:v>12.779551048244771</x:v>
      </x:c>
      <x:c r="P450" s="18" t="n">
        <x:f>N450+O450</x:f>
        <x:v>2485.0395510482444</x:v>
      </x:c>
      <x:c r="Q450" s="18" t="n">
        <x:f>P450-C450</x:f>
        <x:v>1911.0395510482444</x:v>
      </x:c>
      <x:c r="R450" s="18" t="n">
        <x:f>H450-F450</x:f>
        <x:v>1874.2399999999998</x:v>
      </x:c>
      <x:c r="S450" s="18" t="n">
        <x:f>J450-H450</x:f>
        <x:v>0</x:v>
      </x:c>
      <x:c r="T450" s="18" t="n">
        <x:f>N450-L450</x:f>
        <x:v>0</x:v>
      </x:c>
      <x:c r="U450" s="18" t="n">
        <x:f>R450+S450+T450</x:f>
        <x:v>1874.2399999999998</x:v>
      </x:c>
      <x:c r="V450" s="18" t="str">
        <x:f>IF(MOD(C450-Settings!$B$32,Settings!$B$33)&lt;Settings!$B$30,"Up","Down")</x:f>
        <x:v>Up</x:v>
      </x:c>
      <x:c r="W450" s="18" t="n">
        <x:f>IF(OR(E450&gt;Settings!$B$30,Q450&gt;Settings!$B$37),0,1)</x:f>
        <x:v>0</x:v>
      </x:c>
      <x:c r="X450" s="18" t="n">
        <x:f>IF(AND(W450=1,Q450&lt;=Settings!$B$36),1,0)</x:f>
        <x:v>0</x:v>
      </x:c>
    </x:row>
    <x:row r="451">
      <x:c r="A451" t="n">
        <x:f>Arrivals!A451</x:f>
        <x:v>4</x:v>
      </x:c>
      <x:c r="B451" t="n">
        <x:f>Arrivals!B451</x:f>
        <x:v>86</x:v>
      </x:c>
      <x:c r="C451" s="18" t="n">
        <x:f>Arrivals!F451</x:f>
        <x:v>579</x:v>
      </x:c>
      <x:c r="D451" s="18" t="n">
        <x:f>Arrivals!K451</x:f>
        <x:v>300</x:v>
      </x:c>
      <x:c r="E451" s="18" t="n">
        <x:f>D451*8/ACE_Input!S91+ACE_Input!T91</x:f>
        <x:v>24.02</x:v>
      </x:c>
      <x:c r="F451" s="18" t="n">
        <x:f>C451</x:f>
        <x:v>579</x:v>
      </x:c>
      <x:c r="G451" s="18" t="n">
        <x:f>K450</x:f>
        <x:v>2472.2599999999998</x:v>
      </x:c>
      <x:c r="H451" s="18" t="n">
        <x:f>MAX(F451,G451)</x:f>
        <x:v>2472.2599999999998</x:v>
      </x:c>
      <x:c r="I451" s="18" t="n">
        <x:f>MOD(H451-Settings!$B$32,Settings!$B$33)</x:f>
        <x:v>312.25999999999976</x:v>
      </x:c>
      <x:c r="J451" s="18" t="n">
        <x:f>IF(I451&lt;Settings!$B$30,IF(Settings!$B$30-I451&gt;=E451,H451,H451+(Settings!$B$30-I451)+Settings!$B$31),H451+(Settings!$B$33-I451))</x:f>
        <x:v>2472.2599999999998</x:v>
      </x:c>
      <x:c r="K451" s="18" t="n">
        <x:f>J451+E451</x:f>
        <x:v>2496.2799999999997</x:v>
      </x:c>
      <x:c r="L451" s="18" t="n">
        <x:f>K451</x:f>
        <x:v>2496.2799999999997</x:v>
      </x:c>
      <x:c r="M451" s="18" t="n">
        <x:f>P450</x:f>
        <x:v>2485.0395510482444</x:v>
      </x:c>
      <x:c r="N451" s="18" t="n">
        <x:f>MAX(L451,M451)</x:f>
        <x:v>2496.2799999999997</x:v>
      </x:c>
      <x:c r="O451" s="18" t="n">
        <x:f>Arrivals!I451</x:f>
        <x:v>2.0321521085240155</x:v>
      </x:c>
      <x:c r="P451" s="18" t="n">
        <x:f>N451+O451</x:f>
        <x:v>2498.3121521085236</x:v>
      </x:c>
      <x:c r="Q451" s="18" t="n">
        <x:f>P451-C451</x:f>
        <x:v>1919.3121521085236</x:v>
      </x:c>
      <x:c r="R451" s="18" t="n">
        <x:f>H451-F451</x:f>
        <x:v>1893.2599999999998</x:v>
      </x:c>
      <x:c r="S451" s="18" t="n">
        <x:f>J451-H451</x:f>
        <x:v>0</x:v>
      </x:c>
      <x:c r="T451" s="18" t="n">
        <x:f>N451-L451</x:f>
        <x:v>0</x:v>
      </x:c>
      <x:c r="U451" s="18" t="n">
        <x:f>R451+S451+T451</x:f>
        <x:v>1893.2599999999998</x:v>
      </x:c>
      <x:c r="V451" s="18" t="str">
        <x:f>IF(MOD(C451-Settings!$B$32,Settings!$B$33)&lt;Settings!$B$30,"Up","Down")</x:f>
        <x:v>Up</x:v>
      </x:c>
      <x:c r="W451" s="18" t="n">
        <x:f>IF(OR(E451&gt;Settings!$B$30,Q451&gt;Settings!$B$37),0,1)</x:f>
        <x:v>0</x:v>
      </x:c>
      <x:c r="X451" s="18" t="n">
        <x:f>IF(AND(W451=1,Q451&lt;=Settings!$B$36),1,0)</x:f>
        <x:v>0</x:v>
      </x:c>
    </x:row>
    <x:row r="452">
      <x:c r="A452" t="n">
        <x:f>Arrivals!A452</x:f>
        <x:v>4</x:v>
      </x:c>
      <x:c r="B452" t="n">
        <x:f>Arrivals!B452</x:f>
        <x:v>87</x:v>
      </x:c>
      <x:c r="C452" s="18" t="n">
        <x:f>Arrivals!F452</x:f>
        <x:v>584</x:v>
      </x:c>
      <x:c r="D452" s="18" t="n">
        <x:f>Arrivals!K452</x:f>
        <x:v>300</x:v>
      </x:c>
      <x:c r="E452" s="18" t="n">
        <x:f>D452*8/ACE_Input!S92+ACE_Input!T92</x:f>
        <x:v>24.02</x:v>
      </x:c>
      <x:c r="F452" s="18" t="n">
        <x:f>C452</x:f>
        <x:v>584</x:v>
      </x:c>
      <x:c r="G452" s="18" t="n">
        <x:f>K451</x:f>
        <x:v>2496.2799999999997</x:v>
      </x:c>
      <x:c r="H452" s="18" t="n">
        <x:f>MAX(F452,G452)</x:f>
        <x:v>2496.2799999999997</x:v>
      </x:c>
      <x:c r="I452" s="18" t="n">
        <x:f>MOD(H452-Settings!$B$32,Settings!$B$33)</x:f>
        <x:v>336.27999999999975</x:v>
      </x:c>
      <x:c r="J452" s="18" t="n">
        <x:f>IF(I452&lt;Settings!$B$30,IF(Settings!$B$30-I452&gt;=E452,H452,H452+(Settings!$B$30-I452)+Settings!$B$31),H452+(Settings!$B$33-I452))</x:f>
        <x:v>2496.2799999999997</x:v>
      </x:c>
      <x:c r="K452" s="18" t="n">
        <x:f>J452+E452</x:f>
        <x:v>2520.2999999999997</x:v>
      </x:c>
      <x:c r="L452" s="18" t="n">
        <x:f>K452</x:f>
        <x:v>2520.2999999999997</x:v>
      </x:c>
      <x:c r="M452" s="18" t="n">
        <x:f>P451</x:f>
        <x:v>2498.3121521085236</x:v>
      </x:c>
      <x:c r="N452" s="18" t="n">
        <x:f>MAX(L452,M452)</x:f>
        <x:v>2520.2999999999997</x:v>
      </x:c>
      <x:c r="O452" s="18" t="n">
        <x:f>Arrivals!I452</x:f>
        <x:v>4.200442495680202</x:v>
      </x:c>
      <x:c r="P452" s="18" t="n">
        <x:f>N452+O452</x:f>
        <x:v>2524.50044249568</x:v>
      </x:c>
      <x:c r="Q452" s="18" t="n">
        <x:f>P452-C452</x:f>
        <x:v>1940.50044249568</x:v>
      </x:c>
      <x:c r="R452" s="18" t="n">
        <x:f>H452-F452</x:f>
        <x:v>1912.2799999999997</x:v>
      </x:c>
      <x:c r="S452" s="18" t="n">
        <x:f>J452-H452</x:f>
        <x:v>0</x:v>
      </x:c>
      <x:c r="T452" s="18" t="n">
        <x:f>N452-L452</x:f>
        <x:v>0</x:v>
      </x:c>
      <x:c r="U452" s="18" t="n">
        <x:f>R452+S452+T452</x:f>
        <x:v>1912.2799999999997</x:v>
      </x:c>
      <x:c r="V452" s="18" t="str">
        <x:f>IF(MOD(C452-Settings!$B$32,Settings!$B$33)&lt;Settings!$B$30,"Up","Down")</x:f>
        <x:v>Up</x:v>
      </x:c>
      <x:c r="W452" s="18" t="n">
        <x:f>IF(OR(E452&gt;Settings!$B$30,Q452&gt;Settings!$B$37),0,1)</x:f>
        <x:v>0</x:v>
      </x:c>
      <x:c r="X452" s="18" t="n">
        <x:f>IF(AND(W452=1,Q452&lt;=Settings!$B$36),1,0)</x:f>
        <x:v>0</x:v>
      </x:c>
    </x:row>
    <x:row r="453">
      <x:c r="A453" t="n">
        <x:f>Arrivals!A453</x:f>
        <x:v>4</x:v>
      </x:c>
      <x:c r="B453" t="n">
        <x:f>Arrivals!B453</x:f>
        <x:v>88</x:v>
      </x:c>
      <x:c r="C453" s="18" t="n">
        <x:f>Arrivals!F453</x:f>
        <x:v>589</x:v>
      </x:c>
      <x:c r="D453" s="18" t="n">
        <x:f>Arrivals!K453</x:f>
        <x:v>300</x:v>
      </x:c>
      <x:c r="E453" s="18" t="n">
        <x:f>D453*8/ACE_Input!S93+ACE_Input!T93</x:f>
        <x:v>24.02</x:v>
      </x:c>
      <x:c r="F453" s="18" t="n">
        <x:f>C453</x:f>
        <x:v>589</x:v>
      </x:c>
      <x:c r="G453" s="18" t="n">
        <x:f>K452</x:f>
        <x:v>2520.2999999999997</x:v>
      </x:c>
      <x:c r="H453" s="18" t="n">
        <x:f>MAX(F453,G453)</x:f>
        <x:v>2520.2999999999997</x:v>
      </x:c>
      <x:c r="I453" s="18" t="n">
        <x:f>MOD(H453-Settings!$B$32,Settings!$B$33)</x:f>
        <x:v>360.2999999999997</x:v>
      </x:c>
      <x:c r="J453" s="18" t="n">
        <x:f>IF(I453&lt;Settings!$B$30,IF(Settings!$B$30-I453&gt;=E453,H453,H453+(Settings!$B$30-I453)+Settings!$B$31),H453+(Settings!$B$33-I453))</x:f>
        <x:v>2520.2999999999997</x:v>
      </x:c>
      <x:c r="K453" s="18" t="n">
        <x:f>J453+E453</x:f>
        <x:v>2544.3199999999997</x:v>
      </x:c>
      <x:c r="L453" s="18" t="n">
        <x:f>K453</x:f>
        <x:v>2544.3199999999997</x:v>
      </x:c>
      <x:c r="M453" s="18" t="n">
        <x:f>P452</x:f>
        <x:v>2524.50044249568</x:v>
      </x:c>
      <x:c r="N453" s="18" t="n">
        <x:f>MAX(L453,M453)</x:f>
        <x:v>2544.3199999999997</x:v>
      </x:c>
      <x:c r="O453" s="18" t="n">
        <x:f>Arrivals!I453</x:f>
        <x:v>1.1339031438441227</x:v>
      </x:c>
      <x:c r="P453" s="18" t="n">
        <x:f>N453+O453</x:f>
        <x:v>2545.453903143844</x:v>
      </x:c>
      <x:c r="Q453" s="18" t="n">
        <x:f>P453-C453</x:f>
        <x:v>1956.453903143844</x:v>
      </x:c>
      <x:c r="R453" s="18" t="n">
        <x:f>H453-F453</x:f>
        <x:v>1931.2999999999997</x:v>
      </x:c>
      <x:c r="S453" s="18" t="n">
        <x:f>J453-H453</x:f>
        <x:v>0</x:v>
      </x:c>
      <x:c r="T453" s="18" t="n">
        <x:f>N453-L453</x:f>
        <x:v>0</x:v>
      </x:c>
      <x:c r="U453" s="18" t="n">
        <x:f>R453+S453+T453</x:f>
        <x:v>1931.2999999999997</x:v>
      </x:c>
      <x:c r="V453" s="18" t="str">
        <x:f>IF(MOD(C453-Settings!$B$32,Settings!$B$33)&lt;Settings!$B$30,"Up","Down")</x:f>
        <x:v>Up</x:v>
      </x:c>
      <x:c r="W453" s="18" t="n">
        <x:f>IF(OR(E453&gt;Settings!$B$30,Q453&gt;Settings!$B$37),0,1)</x:f>
        <x:v>0</x:v>
      </x:c>
      <x:c r="X453" s="18" t="n">
        <x:f>IF(AND(W453=1,Q453&lt;=Settings!$B$36),1,0)</x:f>
        <x:v>0</x:v>
      </x:c>
    </x:row>
    <x:row r="454">
      <x:c r="A454" t="n">
        <x:f>Arrivals!A454</x:f>
        <x:v>4</x:v>
      </x:c>
      <x:c r="B454" t="n">
        <x:f>Arrivals!B454</x:f>
        <x:v>89</x:v>
      </x:c>
      <x:c r="C454" s="18" t="n">
        <x:f>Arrivals!F454</x:f>
        <x:v>594</x:v>
      </x:c>
      <x:c r="D454" s="18" t="n">
        <x:f>Arrivals!K454</x:f>
        <x:v>300</x:v>
      </x:c>
      <x:c r="E454" s="18" t="n">
        <x:f>D454*8/ACE_Input!S94+ACE_Input!T94</x:f>
        <x:v>24.02</x:v>
      </x:c>
      <x:c r="F454" s="18" t="n">
        <x:f>C454</x:f>
        <x:v>594</x:v>
      </x:c>
      <x:c r="G454" s="18" t="n">
        <x:f>K453</x:f>
        <x:v>2544.3199999999997</x:v>
      </x:c>
      <x:c r="H454" s="18" t="n">
        <x:f>MAX(F454,G454)</x:f>
        <x:v>2544.3199999999997</x:v>
      </x:c>
      <x:c r="I454" s="18" t="n">
        <x:f>MOD(H454-Settings!$B$32,Settings!$B$33)</x:f>
        <x:v>384.3199999999997</x:v>
      </x:c>
      <x:c r="J454" s="18" t="n">
        <x:f>IF(I454&lt;Settings!$B$30,IF(Settings!$B$30-I454&gt;=E454,H454,H454+(Settings!$B$30-I454)+Settings!$B$31),H454+(Settings!$B$33-I454))</x:f>
        <x:v>2544.3199999999997</x:v>
      </x:c>
      <x:c r="K454" s="18" t="n">
        <x:f>J454+E454</x:f>
        <x:v>2568.3399999999997</x:v>
      </x:c>
      <x:c r="L454" s="18" t="n">
        <x:f>K454</x:f>
        <x:v>2568.3399999999997</x:v>
      </x:c>
      <x:c r="M454" s="18" t="n">
        <x:f>P453</x:f>
        <x:v>2545.453903143844</x:v>
      </x:c>
      <x:c r="N454" s="18" t="n">
        <x:f>MAX(L454,M454)</x:f>
        <x:v>2568.3399999999997</x:v>
      </x:c>
      <x:c r="O454" s="18" t="n">
        <x:f>Arrivals!I454</x:f>
        <x:v>3.8392918804212735</x:v>
      </x:c>
      <x:c r="P454" s="18" t="n">
        <x:f>N454+O454</x:f>
        <x:v>2572.179291880421</x:v>
      </x:c>
      <x:c r="Q454" s="18" t="n">
        <x:f>P454-C454</x:f>
        <x:v>1978.1792918804208</x:v>
      </x:c>
      <x:c r="R454" s="18" t="n">
        <x:f>H454-F454</x:f>
        <x:v>1950.3199999999997</x:v>
      </x:c>
      <x:c r="S454" s="18" t="n">
        <x:f>J454-H454</x:f>
        <x:v>0</x:v>
      </x:c>
      <x:c r="T454" s="18" t="n">
        <x:f>N454-L454</x:f>
        <x:v>0</x:v>
      </x:c>
      <x:c r="U454" s="18" t="n">
        <x:f>R454+S454+T454</x:f>
        <x:v>1950.3199999999997</x:v>
      </x:c>
      <x:c r="V454" s="18" t="str">
        <x:f>IF(MOD(C454-Settings!$B$32,Settings!$B$33)&lt;Settings!$B$30,"Up","Down")</x:f>
        <x:v>Up</x:v>
      </x:c>
      <x:c r="W454" s="18" t="n">
        <x:f>IF(OR(E454&gt;Settings!$B$30,Q454&gt;Settings!$B$37),0,1)</x:f>
        <x:v>0</x:v>
      </x:c>
      <x:c r="X454" s="18" t="n">
        <x:f>IF(AND(W454=1,Q454&lt;=Settings!$B$36),1,0)</x:f>
        <x:v>0</x:v>
      </x:c>
    </x:row>
    <x:row r="455">
      <x:c r="A455" t="n">
        <x:f>Arrivals!A455</x:f>
        <x:v>4</x:v>
      </x:c>
      <x:c r="B455" t="n">
        <x:f>Arrivals!B455</x:f>
        <x:v>90</x:v>
      </x:c>
      <x:c r="C455" s="18" t="n">
        <x:f>Arrivals!F455</x:f>
        <x:v>599</x:v>
      </x:c>
      <x:c r="D455" s="18" t="n">
        <x:f>Arrivals!K455</x:f>
        <x:v>300</x:v>
      </x:c>
      <x:c r="E455" s="18" t="n">
        <x:f>D455*8/ACE_Input!S95+ACE_Input!T95</x:f>
        <x:v>24.02</x:v>
      </x:c>
      <x:c r="F455" s="18" t="n">
        <x:f>C455</x:f>
        <x:v>599</x:v>
      </x:c>
      <x:c r="G455" s="18" t="n">
        <x:f>K454</x:f>
        <x:v>2568.3399999999997</x:v>
      </x:c>
      <x:c r="H455" s="18" t="n">
        <x:f>MAX(F455,G455)</x:f>
        <x:v>2568.3399999999997</x:v>
      </x:c>
      <x:c r="I455" s="18" t="n">
        <x:f>MOD(H455-Settings!$B$32,Settings!$B$33)</x:f>
        <x:v>408.3399999999997</x:v>
      </x:c>
      <x:c r="J455" s="18" t="n">
        <x:f>IF(I455&lt;Settings!$B$30,IF(Settings!$B$30-I455&gt;=E455,H455,H455+(Settings!$B$30-I455)+Settings!$B$31),H455+(Settings!$B$33-I455))</x:f>
        <x:v>2568.3399999999997</x:v>
      </x:c>
      <x:c r="K455" s="18" t="n">
        <x:f>J455+E455</x:f>
        <x:v>2592.3599999999997</x:v>
      </x:c>
      <x:c r="L455" s="18" t="n">
        <x:f>K455</x:f>
        <x:v>2592.3599999999997</x:v>
      </x:c>
      <x:c r="M455" s="18" t="n">
        <x:f>P454</x:f>
        <x:v>2572.179291880421</x:v>
      </x:c>
      <x:c r="N455" s="18" t="n">
        <x:f>MAX(L455,M455)</x:f>
        <x:v>2592.3599999999997</x:v>
      </x:c>
      <x:c r="O455" s="18" t="n">
        <x:f>Arrivals!I455</x:f>
        <x:v>3.469311855566004</x:v>
      </x:c>
      <x:c r="P455" s="18" t="n">
        <x:f>N455+O455</x:f>
        <x:v>2595.8293118555657</x:v>
      </x:c>
      <x:c r="Q455" s="18" t="n">
        <x:f>P455-C455</x:f>
        <x:v>1996.8293118555657</x:v>
      </x:c>
      <x:c r="R455" s="18" t="n">
        <x:f>H455-F455</x:f>
        <x:v>1969.3399999999997</x:v>
      </x:c>
      <x:c r="S455" s="18" t="n">
        <x:f>J455-H455</x:f>
        <x:v>0</x:v>
      </x:c>
      <x:c r="T455" s="18" t="n">
        <x:f>N455-L455</x:f>
        <x:v>0</x:v>
      </x:c>
      <x:c r="U455" s="18" t="n">
        <x:f>R455+S455+T455</x:f>
        <x:v>1969.3399999999997</x:v>
      </x:c>
      <x:c r="V455" s="18" t="str">
        <x:f>IF(MOD(C455-Settings!$B$32,Settings!$B$33)&lt;Settings!$B$30,"Up","Down")</x:f>
        <x:v>Up</x:v>
      </x:c>
      <x:c r="W455" s="18" t="n">
        <x:f>IF(OR(E455&gt;Settings!$B$30,Q455&gt;Settings!$B$37),0,1)</x:f>
        <x:v>0</x:v>
      </x:c>
      <x:c r="X455" s="18" t="n">
        <x:f>IF(AND(W455=1,Q455&lt;=Settings!$B$36),1,0)</x:f>
        <x:v>0</x:v>
      </x:c>
    </x:row>
    <x:row r="456">
      <x:c r="A456" t="n">
        <x:f>Arrivals!A456</x:f>
        <x:v>4</x:v>
      </x:c>
      <x:c r="B456" t="n">
        <x:f>Arrivals!B456</x:f>
        <x:v>91</x:v>
      </x:c>
      <x:c r="C456" s="18" t="n">
        <x:f>Arrivals!F456</x:f>
        <x:v>604</x:v>
      </x:c>
      <x:c r="D456" s="18" t="n">
        <x:f>Arrivals!K456</x:f>
        <x:v>300</x:v>
      </x:c>
      <x:c r="E456" s="18" t="n">
        <x:f>D456*8/ACE_Input!S96+ACE_Input!T96</x:f>
        <x:v>24.02</x:v>
      </x:c>
      <x:c r="F456" s="18" t="n">
        <x:f>C456</x:f>
        <x:v>604</x:v>
      </x:c>
      <x:c r="G456" s="18" t="n">
        <x:f>K455</x:f>
        <x:v>2592.3599999999997</x:v>
      </x:c>
      <x:c r="H456" s="18" t="n">
        <x:f>MAX(F456,G456)</x:f>
        <x:v>2592.3599999999997</x:v>
      </x:c>
      <x:c r="I456" s="18" t="n">
        <x:f>MOD(H456-Settings!$B$32,Settings!$B$33)</x:f>
        <x:v>432.3599999999997</x:v>
      </x:c>
      <x:c r="J456" s="18" t="n">
        <x:f>IF(I456&lt;Settings!$B$30,IF(Settings!$B$30-I456&gt;=E456,H456,H456+(Settings!$B$30-I456)+Settings!$B$31),H456+(Settings!$B$33-I456))</x:f>
        <x:v>2592.3599999999997</x:v>
      </x:c>
      <x:c r="K456" s="18" t="n">
        <x:f>J456+E456</x:f>
        <x:v>2616.3799999999997</x:v>
      </x:c>
      <x:c r="L456" s="18" t="n">
        <x:f>K456</x:f>
        <x:v>2616.3799999999997</x:v>
      </x:c>
      <x:c r="M456" s="18" t="n">
        <x:f>P455</x:f>
        <x:v>2595.8293118555657</x:v>
      </x:c>
      <x:c r="N456" s="18" t="n">
        <x:f>MAX(L456,M456)</x:f>
        <x:v>2616.3799999999997</x:v>
      </x:c>
      <x:c r="O456" s="18" t="n">
        <x:f>Arrivals!I456</x:f>
        <x:v>7.3678735940943145</x:v>
      </x:c>
      <x:c r="P456" s="18" t="n">
        <x:f>N456+O456</x:f>
        <x:v>2623.747873594094</x:v>
      </x:c>
      <x:c r="Q456" s="18" t="n">
        <x:f>P456-C456</x:f>
        <x:v>2019.747873594094</x:v>
      </x:c>
      <x:c r="R456" s="18" t="n">
        <x:f>H456-F456</x:f>
        <x:v>1988.3599999999997</x:v>
      </x:c>
      <x:c r="S456" s="18" t="n">
        <x:f>J456-H456</x:f>
        <x:v>0</x:v>
      </x:c>
      <x:c r="T456" s="18" t="n">
        <x:f>N456-L456</x:f>
        <x:v>0</x:v>
      </x:c>
      <x:c r="U456" s="18" t="n">
        <x:f>R456+S456+T456</x:f>
        <x:v>1988.3599999999997</x:v>
      </x:c>
      <x:c r="V456" s="18" t="str">
        <x:f>IF(MOD(C456-Settings!$B$32,Settings!$B$33)&lt;Settings!$B$30,"Up","Down")</x:f>
        <x:v>Down</x:v>
      </x:c>
      <x:c r="W456" s="18" t="n">
        <x:f>IF(OR(E456&gt;Settings!$B$30,Q456&gt;Settings!$B$37),0,1)</x:f>
        <x:v>0</x:v>
      </x:c>
      <x:c r="X456" s="18" t="n">
        <x:f>IF(AND(W456=1,Q456&lt;=Settings!$B$36),1,0)</x:f>
        <x:v>0</x:v>
      </x:c>
    </x:row>
    <x:row r="457">
      <x:c r="A457" t="n">
        <x:f>Arrivals!A457</x:f>
        <x:v>4</x:v>
      </x:c>
      <x:c r="B457" t="n">
        <x:f>Arrivals!B457</x:f>
        <x:v>92</x:v>
      </x:c>
      <x:c r="C457" s="18" t="n">
        <x:f>Arrivals!F457</x:f>
        <x:v>609</x:v>
      </x:c>
      <x:c r="D457" s="18" t="n">
        <x:f>Arrivals!K457</x:f>
        <x:v>300</x:v>
      </x:c>
      <x:c r="E457" s="18" t="n">
        <x:f>D457*8/ACE_Input!S97+ACE_Input!T97</x:f>
        <x:v>24.02</x:v>
      </x:c>
      <x:c r="F457" s="18" t="n">
        <x:f>C457</x:f>
        <x:v>609</x:v>
      </x:c>
      <x:c r="G457" s="18" t="n">
        <x:f>K456</x:f>
        <x:v>2616.3799999999997</x:v>
      </x:c>
      <x:c r="H457" s="18" t="n">
        <x:f>MAX(F457,G457)</x:f>
        <x:v>2616.3799999999997</x:v>
      </x:c>
      <x:c r="I457" s="18" t="n">
        <x:f>MOD(H457-Settings!$B$32,Settings!$B$33)</x:f>
        <x:v>456.37999999999965</x:v>
      </x:c>
      <x:c r="J457" s="18" t="n">
        <x:f>IF(I457&lt;Settings!$B$30,IF(Settings!$B$30-I457&gt;=E457,H457,H457+(Settings!$B$30-I457)+Settings!$B$31),H457+(Settings!$B$33-I457))</x:f>
        <x:v>2616.3799999999997</x:v>
      </x:c>
      <x:c r="K457" s="18" t="n">
        <x:f>J457+E457</x:f>
        <x:v>2640.3999999999996</x:v>
      </x:c>
      <x:c r="L457" s="18" t="n">
        <x:f>K457</x:f>
        <x:v>2640.3999999999996</x:v>
      </x:c>
      <x:c r="M457" s="18" t="n">
        <x:f>P456</x:f>
        <x:v>2623.747873594094</x:v>
      </x:c>
      <x:c r="N457" s="18" t="n">
        <x:f>MAX(L457,M457)</x:f>
        <x:v>2640.3999999999996</x:v>
      </x:c>
      <x:c r="O457" s="18" t="n">
        <x:f>Arrivals!I457</x:f>
        <x:v>0.017994772829022506</x:v>
      </x:c>
      <x:c r="P457" s="18" t="n">
        <x:f>N457+O457</x:f>
        <x:v>2640.4179947728285</x:v>
      </x:c>
      <x:c r="Q457" s="18" t="n">
        <x:f>P457-C457</x:f>
        <x:v>2031.4179947728285</x:v>
      </x:c>
      <x:c r="R457" s="18" t="n">
        <x:f>H457-F457</x:f>
        <x:v>2007.3799999999997</x:v>
      </x:c>
      <x:c r="S457" s="18" t="n">
        <x:f>J457-H457</x:f>
        <x:v>0</x:v>
      </x:c>
      <x:c r="T457" s="18" t="n">
        <x:f>N457-L457</x:f>
        <x:v>0</x:v>
      </x:c>
      <x:c r="U457" s="18" t="n">
        <x:f>R457+S457+T457</x:f>
        <x:v>2007.3799999999997</x:v>
      </x:c>
      <x:c r="V457" s="18" t="str">
        <x:f>IF(MOD(C457-Settings!$B$32,Settings!$B$33)&lt;Settings!$B$30,"Up","Down")</x:f>
        <x:v>Down</x:v>
      </x:c>
      <x:c r="W457" s="18" t="n">
        <x:f>IF(OR(E457&gt;Settings!$B$30,Q457&gt;Settings!$B$37),0,1)</x:f>
        <x:v>0</x:v>
      </x:c>
      <x:c r="X457" s="18" t="n">
        <x:f>IF(AND(W457=1,Q457&lt;=Settings!$B$36),1,0)</x:f>
        <x:v>0</x:v>
      </x:c>
    </x:row>
    <x:row r="458">
      <x:c r="A458" t="n">
        <x:f>Arrivals!A458</x:f>
        <x:v>4</x:v>
      </x:c>
      <x:c r="B458" t="n">
        <x:f>Arrivals!B458</x:f>
        <x:v>93</x:v>
      </x:c>
      <x:c r="C458" s="18" t="n">
        <x:f>Arrivals!F458</x:f>
        <x:v>614</x:v>
      </x:c>
      <x:c r="D458" s="18" t="n">
        <x:f>Arrivals!K458</x:f>
        <x:v>300</x:v>
      </x:c>
      <x:c r="E458" s="18" t="n">
        <x:f>D458*8/ACE_Input!S98+ACE_Input!T98</x:f>
        <x:v>24.02</x:v>
      </x:c>
      <x:c r="F458" s="18" t="n">
        <x:f>C458</x:f>
        <x:v>614</x:v>
      </x:c>
      <x:c r="G458" s="18" t="n">
        <x:f>K457</x:f>
        <x:v>2640.3999999999996</x:v>
      </x:c>
      <x:c r="H458" s="18" t="n">
        <x:f>MAX(F458,G458)</x:f>
        <x:v>2640.3999999999996</x:v>
      </x:c>
      <x:c r="I458" s="18" t="n">
        <x:f>MOD(H458-Settings!$B$32,Settings!$B$33)</x:f>
        <x:v>480.39999999999964</x:v>
      </x:c>
      <x:c r="J458" s="18" t="n">
        <x:f>IF(I458&lt;Settings!$B$30,IF(Settings!$B$30-I458&gt;=E458,H458,H458+(Settings!$B$30-I458)+Settings!$B$31),H458+(Settings!$B$33-I458))</x:f>
        <x:v>2640.3999999999996</x:v>
      </x:c>
      <x:c r="K458" s="18" t="n">
        <x:f>J458+E458</x:f>
        <x:v>2664.4199999999996</x:v>
      </x:c>
      <x:c r="L458" s="18" t="n">
        <x:f>K458</x:f>
        <x:v>2664.4199999999996</x:v>
      </x:c>
      <x:c r="M458" s="18" t="n">
        <x:f>P457</x:f>
        <x:v>2640.4179947728285</x:v>
      </x:c>
      <x:c r="N458" s="18" t="n">
        <x:f>MAX(L458,M458)</x:f>
        <x:v>2664.4199999999996</x:v>
      </x:c>
      <x:c r="O458" s="18" t="n">
        <x:f>Arrivals!I458</x:f>
        <x:v>2.3172703908642798</x:v>
      </x:c>
      <x:c r="P458" s="18" t="n">
        <x:f>N458+O458</x:f>
        <x:v>2666.737270390864</x:v>
      </x:c>
      <x:c r="Q458" s="18" t="n">
        <x:f>P458-C458</x:f>
        <x:v>2052.737270390864</x:v>
      </x:c>
      <x:c r="R458" s="18" t="n">
        <x:f>H458-F458</x:f>
        <x:v>2026.3999999999996</x:v>
      </x:c>
      <x:c r="S458" s="18" t="n">
        <x:f>J458-H458</x:f>
        <x:v>0</x:v>
      </x:c>
      <x:c r="T458" s="18" t="n">
        <x:f>N458-L458</x:f>
        <x:v>0</x:v>
      </x:c>
      <x:c r="U458" s="18" t="n">
        <x:f>R458+S458+T458</x:f>
        <x:v>2026.3999999999996</x:v>
      </x:c>
      <x:c r="V458" s="18" t="str">
        <x:f>IF(MOD(C458-Settings!$B$32,Settings!$B$33)&lt;Settings!$B$30,"Up","Down")</x:f>
        <x:v>Down</x:v>
      </x:c>
      <x:c r="W458" s="18" t="n">
        <x:f>IF(OR(E458&gt;Settings!$B$30,Q458&gt;Settings!$B$37),0,1)</x:f>
        <x:v>0</x:v>
      </x:c>
      <x:c r="X458" s="18" t="n">
        <x:f>IF(AND(W458=1,Q458&lt;=Settings!$B$36),1,0)</x:f>
        <x:v>0</x:v>
      </x:c>
    </x:row>
    <x:row r="459">
      <x:c r="A459" t="n">
        <x:f>Arrivals!A459</x:f>
        <x:v>4</x:v>
      </x:c>
      <x:c r="B459" t="n">
        <x:f>Arrivals!B459</x:f>
        <x:v>94</x:v>
      </x:c>
      <x:c r="C459" s="18" t="n">
        <x:f>Arrivals!F459</x:f>
        <x:v>619</x:v>
      </x:c>
      <x:c r="D459" s="18" t="n">
        <x:f>Arrivals!K459</x:f>
        <x:v>300</x:v>
      </x:c>
      <x:c r="E459" s="18" t="n">
        <x:f>D459*8/ACE_Input!S99+ACE_Input!T99</x:f>
        <x:v>24.02</x:v>
      </x:c>
      <x:c r="F459" s="18" t="n">
        <x:f>C459</x:f>
        <x:v>619</x:v>
      </x:c>
      <x:c r="G459" s="18" t="n">
        <x:f>K458</x:f>
        <x:v>2664.4199999999996</x:v>
      </x:c>
      <x:c r="H459" s="18" t="n">
        <x:f>MAX(F459,G459)</x:f>
        <x:v>2664.4199999999996</x:v>
      </x:c>
      <x:c r="I459" s="18" t="n">
        <x:f>MOD(H459-Settings!$B$32,Settings!$B$33)</x:f>
        <x:v>504.4199999999996</x:v>
      </x:c>
      <x:c r="J459" s="18" t="n">
        <x:f>IF(I459&lt;Settings!$B$30,IF(Settings!$B$30-I459&gt;=E459,H459,H459+(Settings!$B$30-I459)+Settings!$B$31),H459+(Settings!$B$33-I459))</x:f>
        <x:v>2664.4199999999996</x:v>
      </x:c>
      <x:c r="K459" s="18" t="n">
        <x:f>J459+E459</x:f>
        <x:v>2688.4399999999996</x:v>
      </x:c>
      <x:c r="L459" s="18" t="n">
        <x:f>K459</x:f>
        <x:v>2688.4399999999996</x:v>
      </x:c>
      <x:c r="M459" s="18" t="n">
        <x:f>P458</x:f>
        <x:v>2666.737270390864</x:v>
      </x:c>
      <x:c r="N459" s="18" t="n">
        <x:f>MAX(L459,M459)</x:f>
        <x:v>2688.4399999999996</x:v>
      </x:c>
      <x:c r="O459" s="18" t="n">
        <x:f>Arrivals!I459</x:f>
        <x:v>1.812816002440355</x:v>
      </x:c>
      <x:c r="P459" s="18" t="n">
        <x:f>N459+O459</x:f>
        <x:v>2690.25281600244</x:v>
      </x:c>
      <x:c r="Q459" s="18" t="n">
        <x:f>P459-C459</x:f>
        <x:v>2071.25281600244</x:v>
      </x:c>
      <x:c r="R459" s="18" t="n">
        <x:f>H459-F459</x:f>
        <x:v>2045.4199999999996</x:v>
      </x:c>
      <x:c r="S459" s="18" t="n">
        <x:f>J459-H459</x:f>
        <x:v>0</x:v>
      </x:c>
      <x:c r="T459" s="18" t="n">
        <x:f>N459-L459</x:f>
        <x:v>0</x:v>
      </x:c>
      <x:c r="U459" s="18" t="n">
        <x:f>R459+S459+T459</x:f>
        <x:v>2045.4199999999996</x:v>
      </x:c>
      <x:c r="V459" s="18" t="str">
        <x:f>IF(MOD(C459-Settings!$B$32,Settings!$B$33)&lt;Settings!$B$30,"Up","Down")</x:f>
        <x:v>Down</x:v>
      </x:c>
      <x:c r="W459" s="18" t="n">
        <x:f>IF(OR(E459&gt;Settings!$B$30,Q459&gt;Settings!$B$37),0,1)</x:f>
        <x:v>0</x:v>
      </x:c>
      <x:c r="X459" s="18" t="n">
        <x:f>IF(AND(W459=1,Q459&lt;=Settings!$B$36),1,0)</x:f>
        <x:v>0</x:v>
      </x:c>
    </x:row>
    <x:row r="460">
      <x:c r="A460" t="n">
        <x:f>Arrivals!A460</x:f>
        <x:v>4</x:v>
      </x:c>
      <x:c r="B460" t="n">
        <x:f>Arrivals!B460</x:f>
        <x:v>95</x:v>
      </x:c>
      <x:c r="C460" s="18" t="n">
        <x:f>Arrivals!F460</x:f>
        <x:v>624</x:v>
      </x:c>
      <x:c r="D460" s="18" t="n">
        <x:f>Arrivals!K460</x:f>
        <x:v>300</x:v>
      </x:c>
      <x:c r="E460" s="18" t="n">
        <x:f>D460*8/ACE_Input!S100+ACE_Input!T100</x:f>
        <x:v>24.02</x:v>
      </x:c>
      <x:c r="F460" s="18" t="n">
        <x:f>C460</x:f>
        <x:v>624</x:v>
      </x:c>
      <x:c r="G460" s="18" t="n">
        <x:f>K459</x:f>
        <x:v>2688.4399999999996</x:v>
      </x:c>
      <x:c r="H460" s="18" t="n">
        <x:f>MAX(F460,G460)</x:f>
        <x:v>2688.4399999999996</x:v>
      </x:c>
      <x:c r="I460" s="18" t="n">
        <x:f>MOD(H460-Settings!$B$32,Settings!$B$33)</x:f>
        <x:v>528.4399999999996</x:v>
      </x:c>
      <x:c r="J460" s="18" t="n">
        <x:f>IF(I460&lt;Settings!$B$30,IF(Settings!$B$30-I460&gt;=E460,H460,H460+(Settings!$B$30-I460)+Settings!$B$31),H460+(Settings!$B$33-I460))</x:f>
        <x:v>2688.4399999999996</x:v>
      </x:c>
      <x:c r="K460" s="18" t="n">
        <x:f>J460+E460</x:f>
        <x:v>2712.4599999999996</x:v>
      </x:c>
      <x:c r="L460" s="18" t="n">
        <x:f>K460</x:f>
        <x:v>2712.4599999999996</x:v>
      </x:c>
      <x:c r="M460" s="18" t="n">
        <x:f>P459</x:f>
        <x:v>2690.25281600244</x:v>
      </x:c>
      <x:c r="N460" s="18" t="n">
        <x:f>MAX(L460,M460)</x:f>
        <x:v>2712.4599999999996</x:v>
      </x:c>
      <x:c r="O460" s="18" t="n">
        <x:f>Arrivals!I460</x:f>
        <x:v>4.371554912014711</x:v>
      </x:c>
      <x:c r="P460" s="18" t="n">
        <x:f>N460+O460</x:f>
        <x:v>2716.8315549120143</x:v>
      </x:c>
      <x:c r="Q460" s="18" t="n">
        <x:f>P460-C460</x:f>
        <x:v>2092.8315549120143</x:v>
      </x:c>
      <x:c r="R460" s="18" t="n">
        <x:f>H460-F460</x:f>
        <x:v>2064.4399999999996</x:v>
      </x:c>
      <x:c r="S460" s="18" t="n">
        <x:f>J460-H460</x:f>
        <x:v>0</x:v>
      </x:c>
      <x:c r="T460" s="18" t="n">
        <x:f>N460-L460</x:f>
        <x:v>0</x:v>
      </x:c>
      <x:c r="U460" s="18" t="n">
        <x:f>R460+S460+T460</x:f>
        <x:v>2064.4399999999996</x:v>
      </x:c>
      <x:c r="V460" s="18" t="str">
        <x:f>IF(MOD(C460-Settings!$B$32,Settings!$B$33)&lt;Settings!$B$30,"Up","Down")</x:f>
        <x:v>Down</x:v>
      </x:c>
      <x:c r="W460" s="18" t="n">
        <x:f>IF(OR(E460&gt;Settings!$B$30,Q460&gt;Settings!$B$37),0,1)</x:f>
        <x:v>0</x:v>
      </x:c>
      <x:c r="X460" s="18" t="n">
        <x:f>IF(AND(W460=1,Q460&lt;=Settings!$B$36),1,0)</x:f>
        <x:v>0</x:v>
      </x:c>
    </x:row>
    <x:row r="461">
      <x:c r="A461" t="n">
        <x:f>Arrivals!A461</x:f>
        <x:v>4</x:v>
      </x:c>
      <x:c r="B461" t="n">
        <x:f>Arrivals!B461</x:f>
        <x:v>96</x:v>
      </x:c>
      <x:c r="C461" s="18" t="n">
        <x:f>Arrivals!F461</x:f>
        <x:v>629</x:v>
      </x:c>
      <x:c r="D461" s="18" t="n">
        <x:f>Arrivals!K461</x:f>
        <x:v>300</x:v>
      </x:c>
      <x:c r="E461" s="18" t="n">
        <x:f>D461*8/ACE_Input!S101+ACE_Input!T101</x:f>
        <x:v>24.02</x:v>
      </x:c>
      <x:c r="F461" s="18" t="n">
        <x:f>C461</x:f>
        <x:v>629</x:v>
      </x:c>
      <x:c r="G461" s="18" t="n">
        <x:f>K460</x:f>
        <x:v>2712.4599999999996</x:v>
      </x:c>
      <x:c r="H461" s="18" t="n">
        <x:f>MAX(F461,G461)</x:f>
        <x:v>2712.4599999999996</x:v>
      </x:c>
      <x:c r="I461" s="18" t="n">
        <x:f>MOD(H461-Settings!$B$32,Settings!$B$33)</x:f>
        <x:v>552.4599999999996</x:v>
      </x:c>
      <x:c r="J461" s="18" t="n">
        <x:f>IF(I461&lt;Settings!$B$30,IF(Settings!$B$30-I461&gt;=E461,H461,H461+(Settings!$B$30-I461)+Settings!$B$31),H461+(Settings!$B$33-I461))</x:f>
        <x:v>2712.4599999999996</x:v>
      </x:c>
      <x:c r="K461" s="18" t="n">
        <x:f>J461+E461</x:f>
        <x:v>2736.4799999999996</x:v>
      </x:c>
      <x:c r="L461" s="18" t="n">
        <x:f>K461</x:f>
        <x:v>2736.4799999999996</x:v>
      </x:c>
      <x:c r="M461" s="18" t="n">
        <x:f>P460</x:f>
        <x:v>2716.8315549120143</x:v>
      </x:c>
      <x:c r="N461" s="18" t="n">
        <x:f>MAX(L461,M461)</x:f>
        <x:v>2736.4799999999996</x:v>
      </x:c>
      <x:c r="O461" s="18" t="n">
        <x:f>Arrivals!I461</x:f>
        <x:v>2.848772176155725</x:v>
      </x:c>
      <x:c r="P461" s="18" t="n">
        <x:f>N461+O461</x:f>
        <x:v>2739.3287721761553</x:v>
      </x:c>
      <x:c r="Q461" s="18" t="n">
        <x:f>P461-C461</x:f>
        <x:v>2110.3287721761553</x:v>
      </x:c>
      <x:c r="R461" s="18" t="n">
        <x:f>H461-F461</x:f>
        <x:v>2083.4599999999996</x:v>
      </x:c>
      <x:c r="S461" s="18" t="n">
        <x:f>J461-H461</x:f>
        <x:v>0</x:v>
      </x:c>
      <x:c r="T461" s="18" t="n">
        <x:f>N461-L461</x:f>
        <x:v>0</x:v>
      </x:c>
      <x:c r="U461" s="18" t="n">
        <x:f>R461+S461+T461</x:f>
        <x:v>2083.4599999999996</x:v>
      </x:c>
      <x:c r="V461" s="18" t="str">
        <x:f>IF(MOD(C461-Settings!$B$32,Settings!$B$33)&lt;Settings!$B$30,"Up","Down")</x:f>
        <x:v>Down</x:v>
      </x:c>
      <x:c r="W461" s="18" t="n">
        <x:f>IF(OR(E461&gt;Settings!$B$30,Q461&gt;Settings!$B$37),0,1)</x:f>
        <x:v>0</x:v>
      </x:c>
      <x:c r="X461" s="18" t="n">
        <x:f>IF(AND(W461=1,Q461&lt;=Settings!$B$36),1,0)</x:f>
        <x:v>0</x:v>
      </x:c>
    </x:row>
    <x:row r="462">
      <x:c r="A462" t="n">
        <x:f>Arrivals!A462</x:f>
        <x:v>4</x:v>
      </x:c>
      <x:c r="B462" t="n">
        <x:f>Arrivals!B462</x:f>
        <x:v>97</x:v>
      </x:c>
      <x:c r="C462" s="18" t="n">
        <x:f>Arrivals!F462</x:f>
        <x:v>634</x:v>
      </x:c>
      <x:c r="D462" s="18" t="n">
        <x:f>Arrivals!K462</x:f>
        <x:v>300</x:v>
      </x:c>
      <x:c r="E462" s="18" t="n">
        <x:f>D462*8/ACE_Input!S102+ACE_Input!T102</x:f>
        <x:v>24.02</x:v>
      </x:c>
      <x:c r="F462" s="18" t="n">
        <x:f>C462</x:f>
        <x:v>634</x:v>
      </x:c>
      <x:c r="G462" s="18" t="n">
        <x:f>K461</x:f>
        <x:v>2736.4799999999996</x:v>
      </x:c>
      <x:c r="H462" s="18" t="n">
        <x:f>MAX(F462,G462)</x:f>
        <x:v>2736.4799999999996</x:v>
      </x:c>
      <x:c r="I462" s="18" t="n">
        <x:f>MOD(H462-Settings!$B$32,Settings!$B$33)</x:f>
        <x:v>576.4799999999996</x:v>
      </x:c>
      <x:c r="J462" s="18" t="n">
        <x:f>IF(I462&lt;Settings!$B$30,IF(Settings!$B$30-I462&gt;=E462,H462,H462+(Settings!$B$30-I462)+Settings!$B$31),H462+(Settings!$B$33-I462))</x:f>
        <x:v>2880</x:v>
      </x:c>
      <x:c r="K462" s="18" t="n">
        <x:f>J462+E462</x:f>
        <x:v>2904.02</x:v>
      </x:c>
      <x:c r="L462" s="18" t="n">
        <x:f>K462</x:f>
        <x:v>2904.02</x:v>
      </x:c>
      <x:c r="M462" s="18" t="n">
        <x:f>P461</x:f>
        <x:v>2739.3287721761553</x:v>
      </x:c>
      <x:c r="N462" s="18" t="n">
        <x:f>MAX(L462,M462)</x:f>
        <x:v>2904.02</x:v>
      </x:c>
      <x:c r="O462" s="18" t="n">
        <x:f>Arrivals!I462</x:f>
        <x:v>0.15238923112073782</x:v>
      </x:c>
      <x:c r="P462" s="18" t="n">
        <x:f>N462+O462</x:f>
        <x:v>2904.1723892311206</x:v>
      </x:c>
      <x:c r="Q462" s="18" t="n">
        <x:f>P462-C462</x:f>
        <x:v>2270.1723892311206</x:v>
      </x:c>
      <x:c r="R462" s="18" t="n">
        <x:f>H462-F462</x:f>
        <x:v>2102.4799999999996</x:v>
      </x:c>
      <x:c r="S462" s="18" t="n">
        <x:f>J462-H462</x:f>
        <x:v>143.52000000000044</x:v>
      </x:c>
      <x:c r="T462" s="18" t="n">
        <x:f>N462-L462</x:f>
        <x:v>0</x:v>
      </x:c>
      <x:c r="U462" s="18" t="n">
        <x:f>R462+S462+T462</x:f>
        <x:v>2246</x:v>
      </x:c>
      <x:c r="V462" s="18" t="str">
        <x:f>IF(MOD(C462-Settings!$B$32,Settings!$B$33)&lt;Settings!$B$30,"Up","Down")</x:f>
        <x:v>Down</x:v>
      </x:c>
      <x:c r="W462" s="18" t="n">
        <x:f>IF(OR(E462&gt;Settings!$B$30,Q462&gt;Settings!$B$37),0,1)</x:f>
        <x:v>0</x:v>
      </x:c>
      <x:c r="X462" s="18" t="n">
        <x:f>IF(AND(W462=1,Q462&lt;=Settings!$B$36),1,0)</x:f>
        <x:v>0</x:v>
      </x:c>
    </x:row>
    <x:row r="463">
      <x:c r="A463" t="n">
        <x:f>Arrivals!A463</x:f>
        <x:v>4</x:v>
      </x:c>
      <x:c r="B463" t="n">
        <x:f>Arrivals!B463</x:f>
        <x:v>98</x:v>
      </x:c>
      <x:c r="C463" s="18" t="n">
        <x:f>Arrivals!F463</x:f>
        <x:v>639</x:v>
      </x:c>
      <x:c r="D463" s="18" t="n">
        <x:f>Arrivals!K463</x:f>
        <x:v>300</x:v>
      </x:c>
      <x:c r="E463" s="18" t="n">
        <x:f>D463*8/ACE_Input!S103+ACE_Input!T103</x:f>
        <x:v>24.02</x:v>
      </x:c>
      <x:c r="F463" s="18" t="n">
        <x:f>C463</x:f>
        <x:v>639</x:v>
      </x:c>
      <x:c r="G463" s="18" t="n">
        <x:f>K462</x:f>
        <x:v>2904.02</x:v>
      </x:c>
      <x:c r="H463" s="18" t="n">
        <x:f>MAX(F463,G463)</x:f>
        <x:v>2904.02</x:v>
      </x:c>
      <x:c r="I463" s="18" t="n">
        <x:f>MOD(H463-Settings!$B$32,Settings!$B$33)</x:f>
        <x:v>24.019999999999982</x:v>
      </x:c>
      <x:c r="J463" s="18" t="n">
        <x:f>IF(I463&lt;Settings!$B$30,IF(Settings!$B$30-I463&gt;=E463,H463,H463+(Settings!$B$30-I463)+Settings!$B$31),H463+(Settings!$B$33-I463))</x:f>
        <x:v>2904.02</x:v>
      </x:c>
      <x:c r="K463" s="18" t="n">
        <x:f>J463+E463</x:f>
        <x:v>2928.04</x:v>
      </x:c>
      <x:c r="L463" s="18" t="n">
        <x:f>K463</x:f>
        <x:v>2928.04</x:v>
      </x:c>
      <x:c r="M463" s="18" t="n">
        <x:f>P462</x:f>
        <x:v>2904.1723892311206</x:v>
      </x:c>
      <x:c r="N463" s="18" t="n">
        <x:f>MAX(L463,M463)</x:f>
        <x:v>2928.04</x:v>
      </x:c>
      <x:c r="O463" s="18" t="n">
        <x:f>Arrivals!I463</x:f>
        <x:v>1.1936053362956534</x:v>
      </x:c>
      <x:c r="P463" s="18" t="n">
        <x:f>N463+O463</x:f>
        <x:v>2929.2336053362956</x:v>
      </x:c>
      <x:c r="Q463" s="18" t="n">
        <x:f>P463-C463</x:f>
        <x:v>2290.2336053362956</x:v>
      </x:c>
      <x:c r="R463" s="18" t="n">
        <x:f>H463-F463</x:f>
        <x:v>2265.02</x:v>
      </x:c>
      <x:c r="S463" s="18" t="n">
        <x:f>J463-H463</x:f>
        <x:v>0</x:v>
      </x:c>
      <x:c r="T463" s="18" t="n">
        <x:f>N463-L463</x:f>
        <x:v>0</x:v>
      </x:c>
      <x:c r="U463" s="18" t="n">
        <x:f>R463+S463+T463</x:f>
        <x:v>2265.02</x:v>
      </x:c>
      <x:c r="V463" s="18" t="str">
        <x:f>IF(MOD(C463-Settings!$B$32,Settings!$B$33)&lt;Settings!$B$30,"Up","Down")</x:f>
        <x:v>Down</x:v>
      </x:c>
      <x:c r="W463" s="18" t="n">
        <x:f>IF(OR(E463&gt;Settings!$B$30,Q463&gt;Settings!$B$37),0,1)</x:f>
        <x:v>0</x:v>
      </x:c>
      <x:c r="X463" s="18" t="n">
        <x:f>IF(AND(W463=1,Q463&lt;=Settings!$B$36),1,0)</x:f>
        <x:v>0</x:v>
      </x:c>
    </x:row>
    <x:row r="464">
      <x:c r="A464" t="n">
        <x:f>Arrivals!A464</x:f>
        <x:v>4</x:v>
      </x:c>
      <x:c r="B464" t="n">
        <x:f>Arrivals!B464</x:f>
        <x:v>99</x:v>
      </x:c>
      <x:c r="C464" s="18" t="n">
        <x:f>Arrivals!F464</x:f>
        <x:v>684</x:v>
      </x:c>
      <x:c r="D464" s="18" t="n">
        <x:f>Arrivals!K464</x:f>
        <x:v>300</x:v>
      </x:c>
      <x:c r="E464" s="18" t="n">
        <x:f>D464*8/ACE_Input!S104+ACE_Input!T104</x:f>
        <x:v>24.02</x:v>
      </x:c>
      <x:c r="F464" s="18" t="n">
        <x:f>C464</x:f>
        <x:v>684</x:v>
      </x:c>
      <x:c r="G464" s="18" t="n">
        <x:f>K463</x:f>
        <x:v>2928.04</x:v>
      </x:c>
      <x:c r="H464" s="18" t="n">
        <x:f>MAX(F464,G464)</x:f>
        <x:v>2928.04</x:v>
      </x:c>
      <x:c r="I464" s="18" t="n">
        <x:f>MOD(H464-Settings!$B$32,Settings!$B$33)</x:f>
        <x:v>48.039999999999964</x:v>
      </x:c>
      <x:c r="J464" s="18" t="n">
        <x:f>IF(I464&lt;Settings!$B$30,IF(Settings!$B$30-I464&gt;=E464,H464,H464+(Settings!$B$30-I464)+Settings!$B$31),H464+(Settings!$B$33-I464))</x:f>
        <x:v>2928.04</x:v>
      </x:c>
      <x:c r="K464" s="18" t="n">
        <x:f>J464+E464</x:f>
        <x:v>2952.06</x:v>
      </x:c>
      <x:c r="L464" s="18" t="n">
        <x:f>K464</x:f>
        <x:v>2952.06</x:v>
      </x:c>
      <x:c r="M464" s="18" t="n">
        <x:f>P463</x:f>
        <x:v>2929.2336053362956</x:v>
      </x:c>
      <x:c r="N464" s="18" t="n">
        <x:f>MAX(L464,M464)</x:f>
        <x:v>2952.06</x:v>
      </x:c>
      <x:c r="O464" s="18" t="n">
        <x:f>Arrivals!I464</x:f>
        <x:v>0.6376968718197576</x:v>
      </x:c>
      <x:c r="P464" s="18" t="n">
        <x:f>N464+O464</x:f>
        <x:v>2952.6976968718195</x:v>
      </x:c>
      <x:c r="Q464" s="18" t="n">
        <x:f>P464-C464</x:f>
        <x:v>2268.6976968718195</x:v>
      </x:c>
      <x:c r="R464" s="18" t="n">
        <x:f>H464-F464</x:f>
        <x:v>2244.04</x:v>
      </x:c>
      <x:c r="S464" s="18" t="n">
        <x:f>J464-H464</x:f>
        <x:v>0</x:v>
      </x:c>
      <x:c r="T464" s="18" t="n">
        <x:f>N464-L464</x:f>
        <x:v>0</x:v>
      </x:c>
      <x:c r="U464" s="18" t="n">
        <x:f>R464+S464+T464</x:f>
        <x:v>2244.04</x:v>
      </x:c>
      <x:c r="V464" s="18" t="str">
        <x:f>IF(MOD(C464-Settings!$B$32,Settings!$B$33)&lt;Settings!$B$30,"Up","Down")</x:f>
        <x:v>Down</x:v>
      </x:c>
      <x:c r="W464" s="18" t="n">
        <x:f>IF(OR(E464&gt;Settings!$B$30,Q464&gt;Settings!$B$37),0,1)</x:f>
        <x:v>0</x:v>
      </x:c>
      <x:c r="X464" s="18" t="n">
        <x:f>IF(AND(W464=1,Q464&lt;=Settings!$B$36),1,0)</x:f>
        <x:v>0</x:v>
      </x:c>
    </x:row>
    <x:row r="465">
      <x:c r="A465" t="n">
        <x:f>Arrivals!A465</x:f>
        <x:v>4</x:v>
      </x:c>
      <x:c r="B465" t="n">
        <x:f>Arrivals!B465</x:f>
        <x:v>100</x:v>
      </x:c>
      <x:c r="C465" s="18" t="n">
        <x:f>Arrivals!F465</x:f>
        <x:v>689</x:v>
      </x:c>
      <x:c r="D465" s="18" t="n">
        <x:f>Arrivals!K465</x:f>
        <x:v>300</x:v>
      </x:c>
      <x:c r="E465" s="18" t="n">
        <x:f>D465*8/ACE_Input!S105+ACE_Input!T105</x:f>
        <x:v>24.02</x:v>
      </x:c>
      <x:c r="F465" s="18" t="n">
        <x:f>C465</x:f>
        <x:v>689</x:v>
      </x:c>
      <x:c r="G465" s="18" t="n">
        <x:f>K464</x:f>
        <x:v>2952.06</x:v>
      </x:c>
      <x:c r="H465" s="18" t="n">
        <x:f>MAX(F465,G465)</x:f>
        <x:v>2952.06</x:v>
      </x:c>
      <x:c r="I465" s="18" t="n">
        <x:f>MOD(H465-Settings!$B$32,Settings!$B$33)</x:f>
        <x:v>72.05999999999995</x:v>
      </x:c>
      <x:c r="J465" s="18" t="n">
        <x:f>IF(I465&lt;Settings!$B$30,IF(Settings!$B$30-I465&gt;=E465,H465,H465+(Settings!$B$30-I465)+Settings!$B$31),H465+(Settings!$B$33-I465))</x:f>
        <x:v>2952.06</x:v>
      </x:c>
      <x:c r="K465" s="18" t="n">
        <x:f>J465+E465</x:f>
        <x:v>2976.08</x:v>
      </x:c>
      <x:c r="L465" s="18" t="n">
        <x:f>K465</x:f>
        <x:v>2976.08</x:v>
      </x:c>
      <x:c r="M465" s="18" t="n">
        <x:f>P464</x:f>
        <x:v>2952.6976968718195</x:v>
      </x:c>
      <x:c r="N465" s="18" t="n">
        <x:f>MAX(L465,M465)</x:f>
        <x:v>2976.08</x:v>
      </x:c>
      <x:c r="O465" s="18" t="n">
        <x:f>Arrivals!I465</x:f>
        <x:v>5.889588724113096</x:v>
      </x:c>
      <x:c r="P465" s="18" t="n">
        <x:f>N465+O465</x:f>
        <x:v>2981.9695887241132</x:v>
      </x:c>
      <x:c r="Q465" s="18" t="n">
        <x:f>P465-C465</x:f>
        <x:v>2292.9695887241132</x:v>
      </x:c>
      <x:c r="R465" s="18" t="n">
        <x:f>H465-F465</x:f>
        <x:v>2263.06</x:v>
      </x:c>
      <x:c r="S465" s="18" t="n">
        <x:f>J465-H465</x:f>
        <x:v>0</x:v>
      </x:c>
      <x:c r="T465" s="18" t="n">
        <x:f>N465-L465</x:f>
        <x:v>0</x:v>
      </x:c>
      <x:c r="U465" s="18" t="n">
        <x:f>R465+S465+T465</x:f>
        <x:v>2263.06</x:v>
      </x:c>
      <x:c r="V465" s="18" t="str">
        <x:f>IF(MOD(C465-Settings!$B$32,Settings!$B$33)&lt;Settings!$B$30,"Up","Down")</x:f>
        <x:v>Down</x:v>
      </x:c>
      <x:c r="W465" s="18" t="n">
        <x:f>IF(OR(E465&gt;Settings!$B$30,Q465&gt;Settings!$B$37),0,1)</x:f>
        <x:v>0</x:v>
      </x:c>
      <x:c r="X465" s="18" t="n">
        <x:f>IF(AND(W465=1,Q465&lt;=Settings!$B$36),1,0)</x:f>
        <x:v>0</x:v>
      </x:c>
    </x:row>
    <x:row r="466">
      <x:c r="A466"/>
      <x:c r="B466"/>
      <x:c r="C466" s="18"/>
      <x:c r="D466" s="18"/>
      <x:c r="E466" s="18"/>
      <x:c r="F466" s="18"/>
      <x:c r="G466" s="18"/>
      <x:c r="H466" s="18"/>
      <x:c r="I466" s="18"/>
      <x:c r="J466" s="18"/>
      <x:c r="K466" s="18"/>
      <x:c r="L466" s="18"/>
      <x:c r="M466" s="18"/>
      <x:c r="N466" s="18"/>
      <x:c r="O466" s="18"/>
      <x:c r="P466" s="18"/>
      <x:c r="Q466" s="18"/>
      <x:c r="R466" s="18"/>
      <x:c r="S466" s="18"/>
      <x:c r="T466" s="18"/>
      <x:c r="U466" s="18"/>
      <x:c r="V466" s="18"/>
      <x:c r="W466" s="18"/>
      <x:c r="X466" s="18"/>
    </x:row>
    <x:row r="467">
      <x:c r="A467"/>
      <x:c r="B467"/>
      <x:c r="C467" s="18"/>
      <x:c r="D467" s="18"/>
      <x:c r="E467" s="18"/>
      <x:c r="F467" s="18"/>
      <x:c r="G467" s="18"/>
      <x:c r="H467" s="18"/>
      <x:c r="I467" s="18"/>
      <x:c r="J467" s="18"/>
      <x:c r="K467" s="18"/>
      <x:c r="L467" s="18"/>
      <x:c r="M467" s="18"/>
      <x:c r="N467" s="18"/>
      <x:c r="O467" s="18"/>
      <x:c r="P467" s="18"/>
      <x:c r="Q467" s="18"/>
      <x:c r="R467" s="18"/>
      <x:c r="S467" s="18"/>
      <x:c r="T467" s="18"/>
      <x:c r="U467" s="18"/>
      <x:c r="V467" s="18"/>
      <x:c r="W467" s="18"/>
      <x:c r="X467" s="18"/>
    </x:row>
    <x:row r="468">
      <x:c r="A468"/>
      <x:c r="B468"/>
      <x:c r="C468" s="18"/>
      <x:c r="D468" s="18"/>
      <x:c r="E468" s="18"/>
      <x:c r="F468" s="18"/>
      <x:c r="G468" s="18"/>
      <x:c r="H468" s="18"/>
      <x:c r="I468" s="18"/>
      <x:c r="J468" s="18"/>
      <x:c r="K468" s="18"/>
      <x:c r="L468" s="18"/>
      <x:c r="M468" s="18"/>
      <x:c r="N468" s="18"/>
      <x:c r="O468" s="18"/>
      <x:c r="P468" s="18"/>
      <x:c r="Q468" s="18"/>
      <x:c r="R468" s="18"/>
      <x:c r="S468" s="18"/>
      <x:c r="T468" s="18"/>
      <x:c r="U468" s="18"/>
      <x:c r="V468" s="18"/>
      <x:c r="W468" s="18"/>
      <x:c r="X468" s="18"/>
    </x:row>
    <x:row r="469">
      <x:c r="A469"/>
      <x:c r="B469"/>
      <x:c r="C469" s="18"/>
      <x:c r="D469" s="18"/>
      <x:c r="E469" s="18"/>
      <x:c r="F469" s="18"/>
      <x:c r="G469" s="18"/>
      <x:c r="H469" s="18"/>
      <x:c r="I469" s="18"/>
      <x:c r="J469" s="18"/>
      <x:c r="K469" s="18"/>
      <x:c r="L469" s="18"/>
      <x:c r="M469" s="18"/>
      <x:c r="N469" s="18"/>
      <x:c r="O469" s="18"/>
      <x:c r="P469" s="18"/>
      <x:c r="Q469" s="18"/>
      <x:c r="R469" s="18"/>
      <x:c r="S469" s="18"/>
      <x:c r="T469" s="18"/>
      <x:c r="U469" s="18"/>
      <x:c r="V469" s="18"/>
      <x:c r="W469" s="18"/>
      <x:c r="X469" s="18"/>
    </x:row>
    <x:row r="470">
      <x:c r="A470"/>
      <x:c r="B470"/>
      <x:c r="C470" s="18"/>
      <x:c r="D470" s="18"/>
      <x:c r="E470" s="18"/>
      <x:c r="F470" s="18"/>
      <x:c r="G470" s="18"/>
      <x:c r="H470" s="18"/>
      <x:c r="I470" s="18"/>
      <x:c r="J470" s="18"/>
      <x:c r="K470" s="18"/>
      <x:c r="L470" s="18"/>
      <x:c r="M470" s="18"/>
      <x:c r="N470" s="18"/>
      <x:c r="O470" s="18"/>
      <x:c r="P470" s="18"/>
      <x:c r="Q470" s="18"/>
      <x:c r="R470" s="18"/>
      <x:c r="S470" s="18"/>
      <x:c r="T470" s="18"/>
      <x:c r="U470" s="18"/>
      <x:c r="V470" s="18"/>
      <x:c r="W470" s="18"/>
      <x:c r="X470" s="18"/>
    </x:row>
    <x:row r="471">
      <x:c r="A471"/>
      <x:c r="B471"/>
      <x:c r="C471" s="18"/>
      <x:c r="D471" s="18"/>
      <x:c r="E471" s="18"/>
      <x:c r="F471" s="18"/>
      <x:c r="G471" s="18"/>
      <x:c r="H471" s="18"/>
      <x:c r="I471" s="18"/>
      <x:c r="J471" s="18"/>
      <x:c r="K471" s="18"/>
      <x:c r="L471" s="18"/>
      <x:c r="M471" s="18"/>
      <x:c r="N471" s="18"/>
      <x:c r="O471" s="18"/>
      <x:c r="P471" s="18"/>
      <x:c r="Q471" s="18"/>
      <x:c r="R471" s="18"/>
      <x:c r="S471" s="18"/>
      <x:c r="T471" s="18"/>
      <x:c r="U471" s="18"/>
      <x:c r="V471" s="18"/>
      <x:c r="W471" s="18"/>
      <x:c r="X471" s="18"/>
    </x:row>
    <x:row r="472">
      <x:c r="A472"/>
      <x:c r="B472"/>
      <x:c r="C472" s="18"/>
      <x:c r="D472" s="18"/>
      <x:c r="E472" s="18"/>
      <x:c r="F472" s="18"/>
      <x:c r="G472" s="18"/>
      <x:c r="H472" s="18"/>
      <x:c r="I472" s="18"/>
      <x:c r="J472" s="18"/>
      <x:c r="K472" s="18"/>
      <x:c r="L472" s="18"/>
      <x:c r="M472" s="18"/>
      <x:c r="N472" s="18"/>
      <x:c r="O472" s="18"/>
      <x:c r="P472" s="18"/>
      <x:c r="Q472" s="18"/>
      <x:c r="R472" s="18"/>
      <x:c r="S472" s="18"/>
      <x:c r="T472" s="18"/>
      <x:c r="U472" s="18"/>
      <x:c r="V472" s="18"/>
      <x:c r="W472" s="18"/>
      <x:c r="X472" s="18"/>
    </x:row>
    <x:row r="473">
      <x:c r="A473"/>
      <x:c r="B473"/>
      <x:c r="C473" s="18"/>
      <x:c r="D473" s="18"/>
      <x:c r="E473" s="18"/>
      <x:c r="F473" s="18"/>
      <x:c r="G473" s="18"/>
      <x:c r="H473" s="18"/>
      <x:c r="I473" s="18"/>
      <x:c r="J473" s="18"/>
      <x:c r="K473" s="18"/>
      <x:c r="L473" s="18"/>
      <x:c r="M473" s="18"/>
      <x:c r="N473" s="18"/>
      <x:c r="O473" s="18"/>
      <x:c r="P473" s="18"/>
      <x:c r="Q473" s="18"/>
      <x:c r="R473" s="18"/>
      <x:c r="S473" s="18"/>
      <x:c r="T473" s="18"/>
      <x:c r="U473" s="18"/>
      <x:c r="V473" s="18"/>
      <x:c r="W473" s="18"/>
      <x:c r="X473" s="18"/>
    </x:row>
    <x:row r="474">
      <x:c r="A474"/>
      <x:c r="B474"/>
      <x:c r="C474" s="18"/>
      <x:c r="D474" s="18"/>
      <x:c r="E474" s="18"/>
      <x:c r="F474" s="18"/>
      <x:c r="G474" s="18"/>
      <x:c r="H474" s="18"/>
      <x:c r="I474" s="18"/>
      <x:c r="J474" s="18"/>
      <x:c r="K474" s="18"/>
      <x:c r="L474" s="18"/>
      <x:c r="M474" s="18"/>
      <x:c r="N474" s="18"/>
      <x:c r="O474" s="18"/>
      <x:c r="P474" s="18"/>
      <x:c r="Q474" s="18"/>
      <x:c r="R474" s="18"/>
      <x:c r="S474" s="18"/>
      <x:c r="T474" s="18"/>
      <x:c r="U474" s="18"/>
      <x:c r="V474" s="18"/>
      <x:c r="W474" s="18"/>
      <x:c r="X474" s="18"/>
    </x:row>
    <x:row r="475">
      <x:c r="A475"/>
      <x:c r="B475"/>
      <x:c r="C475" s="18"/>
      <x:c r="D475" s="18"/>
      <x:c r="E475" s="18"/>
      <x:c r="F475" s="18"/>
      <x:c r="G475" s="18"/>
      <x:c r="H475" s="18"/>
      <x:c r="I475" s="18"/>
      <x:c r="J475" s="18"/>
      <x:c r="K475" s="18"/>
      <x:c r="L475" s="18"/>
      <x:c r="M475" s="18"/>
      <x:c r="N475" s="18"/>
      <x:c r="O475" s="18"/>
      <x:c r="P475" s="18"/>
      <x:c r="Q475" s="18"/>
      <x:c r="R475" s="18"/>
      <x:c r="S475" s="18"/>
      <x:c r="T475" s="18"/>
      <x:c r="U475" s="18"/>
      <x:c r="V475" s="18"/>
      <x:c r="W475" s="18"/>
      <x:c r="X475" s="18"/>
    </x:row>
    <x:row r="476">
      <x:c r="A476"/>
      <x:c r="B476"/>
      <x:c r="C476" s="18"/>
      <x:c r="D476" s="18"/>
      <x:c r="E476" s="18"/>
      <x:c r="F476" s="18"/>
      <x:c r="G476" s="18"/>
      <x:c r="H476" s="18"/>
      <x:c r="I476" s="18"/>
      <x:c r="J476" s="18"/>
      <x:c r="K476" s="18"/>
      <x:c r="L476" s="18"/>
      <x:c r="M476" s="18"/>
      <x:c r="N476" s="18"/>
      <x:c r="O476" s="18"/>
      <x:c r="P476" s="18"/>
      <x:c r="Q476" s="18"/>
      <x:c r="R476" s="18"/>
      <x:c r="S476" s="18"/>
      <x:c r="T476" s="18"/>
      <x:c r="U476" s="18"/>
      <x:c r="V476" s="18"/>
      <x:c r="W476" s="18"/>
      <x:c r="X476" s="18"/>
    </x:row>
    <x:row r="477">
      <x:c r="A477"/>
      <x:c r="B477"/>
      <x:c r="C477" s="18"/>
      <x:c r="D477" s="18"/>
      <x:c r="E477" s="18"/>
      <x:c r="F477" s="18"/>
      <x:c r="G477" s="18"/>
      <x:c r="H477" s="18"/>
      <x:c r="I477" s="18"/>
      <x:c r="J477" s="18"/>
      <x:c r="K477" s="18"/>
      <x:c r="L477" s="18"/>
      <x:c r="M477" s="18"/>
      <x:c r="N477" s="18"/>
      <x:c r="O477" s="18"/>
      <x:c r="P477" s="18"/>
      <x:c r="Q477" s="18"/>
      <x:c r="R477" s="18"/>
      <x:c r="S477" s="18"/>
      <x:c r="T477" s="18"/>
      <x:c r="U477" s="18"/>
      <x:c r="V477" s="18"/>
      <x:c r="W477" s="18"/>
      <x:c r="X477" s="18"/>
    </x:row>
    <x:row r="478">
      <x:c r="A478"/>
      <x:c r="B478"/>
      <x:c r="C478" s="18"/>
      <x:c r="D478" s="18"/>
      <x:c r="E478" s="18"/>
      <x:c r="F478" s="18"/>
      <x:c r="G478" s="18"/>
      <x:c r="H478" s="18"/>
      <x:c r="I478" s="18"/>
      <x:c r="J478" s="18"/>
      <x:c r="K478" s="18"/>
      <x:c r="L478" s="18"/>
      <x:c r="M478" s="18"/>
      <x:c r="N478" s="18"/>
      <x:c r="O478" s="18"/>
      <x:c r="P478" s="18"/>
      <x:c r="Q478" s="18"/>
      <x:c r="R478" s="18"/>
      <x:c r="S478" s="18"/>
      <x:c r="T478" s="18"/>
      <x:c r="U478" s="18"/>
      <x:c r="V478" s="18"/>
      <x:c r="W478" s="18"/>
      <x:c r="X478" s="18"/>
    </x:row>
    <x:row r="479">
      <x:c r="A479"/>
      <x:c r="B479"/>
      <x:c r="C479" s="18"/>
      <x:c r="D479" s="18"/>
      <x:c r="E479" s="18"/>
      <x:c r="F479" s="18"/>
      <x:c r="G479" s="18"/>
      <x:c r="H479" s="18"/>
      <x:c r="I479" s="18"/>
      <x:c r="J479" s="18"/>
      <x:c r="K479" s="18"/>
      <x:c r="L479" s="18"/>
      <x:c r="M479" s="18"/>
      <x:c r="N479" s="18"/>
      <x:c r="O479" s="18"/>
      <x:c r="P479" s="18"/>
      <x:c r="Q479" s="18"/>
      <x:c r="R479" s="18"/>
      <x:c r="S479" s="18"/>
      <x:c r="T479" s="18"/>
      <x:c r="U479" s="18"/>
      <x:c r="V479" s="18"/>
      <x:c r="W479" s="18"/>
      <x:c r="X479" s="18"/>
    </x:row>
    <x:row r="480">
      <x:c r="A480"/>
      <x:c r="B480"/>
      <x:c r="C480" s="18"/>
      <x:c r="D480" s="18"/>
      <x:c r="E480" s="18"/>
      <x:c r="F480" s="18"/>
      <x:c r="G480" s="18"/>
      <x:c r="H480" s="18"/>
      <x:c r="I480" s="18"/>
      <x:c r="J480" s="18"/>
      <x:c r="K480" s="18"/>
      <x:c r="L480" s="18"/>
      <x:c r="M480" s="18"/>
      <x:c r="N480" s="18"/>
      <x:c r="O480" s="18"/>
      <x:c r="P480" s="18"/>
      <x:c r="Q480" s="18"/>
      <x:c r="R480" s="18"/>
      <x:c r="S480" s="18"/>
      <x:c r="T480" s="18"/>
      <x:c r="U480" s="18"/>
      <x:c r="V480" s="18"/>
      <x:c r="W480" s="18"/>
      <x:c r="X480" s="18"/>
    </x:row>
    <x:row r="481">
      <x:c r="A481"/>
      <x:c r="B481"/>
      <x:c r="C481" s="18"/>
      <x:c r="D481" s="18"/>
      <x:c r="E481" s="18"/>
      <x:c r="F481" s="18"/>
      <x:c r="G481" s="18"/>
      <x:c r="H481" s="18"/>
      <x:c r="I481" s="18"/>
      <x:c r="J481" s="18"/>
      <x:c r="K481" s="18"/>
      <x:c r="L481" s="18"/>
      <x:c r="M481" s="18"/>
      <x:c r="N481" s="18"/>
      <x:c r="O481" s="18"/>
      <x:c r="P481" s="18"/>
      <x:c r="Q481" s="18"/>
      <x:c r="R481" s="18"/>
      <x:c r="S481" s="18"/>
      <x:c r="T481" s="18"/>
      <x:c r="U481" s="18"/>
      <x:c r="V481" s="18"/>
      <x:c r="W481" s="18"/>
      <x:c r="X481" s="18"/>
    </x:row>
    <x:row r="482">
      <x:c r="A482"/>
      <x:c r="B482"/>
      <x:c r="C482" s="18"/>
      <x:c r="D482" s="18"/>
      <x:c r="E482" s="18"/>
      <x:c r="F482" s="18"/>
      <x:c r="G482" s="18"/>
      <x:c r="H482" s="18"/>
      <x:c r="I482" s="18"/>
      <x:c r="J482" s="18"/>
      <x:c r="K482" s="18"/>
      <x:c r="L482" s="18"/>
      <x:c r="M482" s="18"/>
      <x:c r="N482" s="18"/>
      <x:c r="O482" s="18"/>
      <x:c r="P482" s="18"/>
      <x:c r="Q482" s="18"/>
      <x:c r="R482" s="18"/>
      <x:c r="S482" s="18"/>
      <x:c r="T482" s="18"/>
      <x:c r="U482" s="18"/>
      <x:c r="V482" s="18"/>
      <x:c r="W482" s="18"/>
      <x:c r="X482" s="18"/>
    </x:row>
    <x:row r="483">
      <x:c r="A483"/>
      <x:c r="B483"/>
      <x:c r="C483" s="18"/>
      <x:c r="D483" s="18"/>
      <x:c r="E483" s="18"/>
      <x:c r="F483" s="18"/>
      <x:c r="G483" s="18"/>
      <x:c r="H483" s="18"/>
      <x:c r="I483" s="18"/>
      <x:c r="J483" s="18"/>
      <x:c r="K483" s="18"/>
      <x:c r="L483" s="18"/>
      <x:c r="M483" s="18"/>
      <x:c r="N483" s="18"/>
      <x:c r="O483" s="18"/>
      <x:c r="P483" s="18"/>
      <x:c r="Q483" s="18"/>
      <x:c r="R483" s="18"/>
      <x:c r="S483" s="18"/>
      <x:c r="T483" s="18"/>
      <x:c r="U483" s="18"/>
      <x:c r="V483" s="18"/>
      <x:c r="W483" s="18"/>
      <x:c r="X483" s="18"/>
    </x:row>
    <x:row r="484">
      <x:c r="A484"/>
      <x:c r="B484"/>
      <x:c r="C484" s="18"/>
      <x:c r="D484" s="18"/>
      <x:c r="E484" s="18"/>
      <x:c r="F484" s="18"/>
      <x:c r="G484" s="18"/>
      <x:c r="H484" s="18"/>
      <x:c r="I484" s="18"/>
      <x:c r="J484" s="18"/>
      <x:c r="K484" s="18"/>
      <x:c r="L484" s="18"/>
      <x:c r="M484" s="18"/>
      <x:c r="N484" s="18"/>
      <x:c r="O484" s="18"/>
      <x:c r="P484" s="18"/>
      <x:c r="Q484" s="18"/>
      <x:c r="R484" s="18"/>
      <x:c r="S484" s="18"/>
      <x:c r="T484" s="18"/>
      <x:c r="U484" s="18"/>
      <x:c r="V484" s="18"/>
      <x:c r="W484" s="18"/>
      <x:c r="X484" s="18"/>
    </x:row>
    <x:row r="485">
      <x:c r="A485"/>
      <x:c r="B485"/>
      <x:c r="C485" s="18"/>
      <x:c r="D485" s="18"/>
      <x:c r="E485" s="18"/>
      <x:c r="F485" s="18"/>
      <x:c r="G485" s="18"/>
      <x:c r="H485" s="18"/>
      <x:c r="I485" s="18"/>
      <x:c r="J485" s="18"/>
      <x:c r="K485" s="18"/>
      <x:c r="L485" s="18"/>
      <x:c r="M485" s="18"/>
      <x:c r="N485" s="18"/>
      <x:c r="O485" s="18"/>
      <x:c r="P485" s="18"/>
      <x:c r="Q485" s="18"/>
      <x:c r="R485" s="18"/>
      <x:c r="S485" s="18"/>
      <x:c r="T485" s="18"/>
      <x:c r="U485" s="18"/>
      <x:c r="V485" s="18"/>
      <x:c r="W485" s="18"/>
      <x:c r="X485" s="18"/>
    </x:row>
    <x:row r="486">
      <x:c r="A486" t="n">
        <x:f>Arrivals!A486</x:f>
        <x:v>5</x:v>
      </x:c>
      <x:c r="B486" t="n">
        <x:f>Arrivals!B486</x:f>
        <x:v>1</x:v>
      </x:c>
      <x:c r="C486" s="18" t="n">
        <x:f>Arrivals!F486</x:f>
        <x:v>2</x:v>
      </x:c>
      <x:c r="D486" s="18" t="n">
        <x:f>Arrivals!K486</x:f>
        <x:v>300</x:v>
      </x:c>
      <x:c r="E486" s="18" t="n">
        <x:f>D486*8/ACE_Input!S6+ACE_Input!T6</x:f>
        <x:v>24.02</x:v>
      </x:c>
      <x:c r="F486" s="18" t="n">
        <x:f>C486</x:f>
        <x:v>2</x:v>
      </x:c>
      <x:c r="G486" s="18" t="n">
        <x:f>0</x:f>
        <x:v>0</x:v>
      </x:c>
      <x:c r="H486" s="18" t="n">
        <x:f>MAX(F486,G486)</x:f>
        <x:v>2</x:v>
      </x:c>
      <x:c r="I486" s="18" t="n">
        <x:f>MOD(H486-Settings!$B$32,Settings!$B$33)</x:f>
        <x:v>2</x:v>
      </x:c>
      <x:c r="J486" s="18" t="n">
        <x:f>IF(I486&lt;Settings!$B$30,IF(Settings!$B$30-I486&gt;=E486,H486,H486+(Settings!$B$30-I486)+Settings!$B$31),H486+(Settings!$B$33-I486))</x:f>
        <x:v>2</x:v>
      </x:c>
      <x:c r="K486" s="18" t="n">
        <x:f>J486+E486</x:f>
        <x:v>26.02</x:v>
      </x:c>
      <x:c r="L486" s="18" t="n">
        <x:f>K486</x:f>
        <x:v>26.02</x:v>
      </x:c>
      <x:c r="M486" s="18" t="n">
        <x:f>0</x:f>
        <x:v>0</x:v>
      </x:c>
      <x:c r="N486" s="18" t="n">
        <x:f>MAX(L486,M486)</x:f>
        <x:v>26.02</x:v>
      </x:c>
      <x:c r="O486" s="18" t="n">
        <x:f>Arrivals!I486</x:f>
        <x:v>3.069172791141848</x:v>
      </x:c>
      <x:c r="P486" s="18" t="n">
        <x:f>N486+O486</x:f>
        <x:v>29.08917279114185</x:v>
      </x:c>
      <x:c r="Q486" s="18" t="n">
        <x:f>P486-C486</x:f>
        <x:v>27.08917279114185</x:v>
      </x:c>
      <x:c r="R486" s="18" t="n">
        <x:f>H486-F486</x:f>
        <x:v>0</x:v>
      </x:c>
      <x:c r="S486" s="18" t="n">
        <x:f>J486-H486</x:f>
        <x:v>0</x:v>
      </x:c>
      <x:c r="T486" s="18" t="n">
        <x:f>N486-L486</x:f>
        <x:v>0</x:v>
      </x:c>
      <x:c r="U486" s="18" t="n">
        <x:f>R486+S486+T486</x:f>
        <x:v>0</x:v>
      </x:c>
      <x:c r="V486" s="18" t="str">
        <x:f>IF(MOD(C486-Settings!$B$32,Settings!$B$33)&lt;Settings!$B$30,"Up","Down")</x:f>
        <x:v>Up</x:v>
      </x:c>
      <x:c r="W486" s="18" t="n">
        <x:f>IF(OR(E486&gt;Settings!$B$30,Q486&gt;Settings!$B$37),0,1)</x:f>
        <x:v>1</x:v>
      </x:c>
      <x:c r="X486" s="18" t="n">
        <x:f>IF(AND(W486=1,Q486&lt;=Settings!$B$36),1,0)</x:f>
        <x:v>1</x:v>
      </x:c>
    </x:row>
    <x:row r="487">
      <x:c r="A487" t="n">
        <x:f>Arrivals!A487</x:f>
        <x:v>5</x:v>
      </x:c>
      <x:c r="B487" t="n">
        <x:f>Arrivals!B487</x:f>
        <x:v>2</x:v>
      </x:c>
      <x:c r="C487" s="18" t="n">
        <x:f>Arrivals!F487</x:f>
        <x:v>7</x:v>
      </x:c>
      <x:c r="D487" s="18" t="n">
        <x:f>Arrivals!K487</x:f>
        <x:v>300</x:v>
      </x:c>
      <x:c r="E487" s="18" t="n">
        <x:f>D487*8/ACE_Input!S7+ACE_Input!T7</x:f>
        <x:v>24.02</x:v>
      </x:c>
      <x:c r="F487" s="18" t="n">
        <x:f>C487</x:f>
        <x:v>7</x:v>
      </x:c>
      <x:c r="G487" s="18" t="n">
        <x:f>K486</x:f>
        <x:v>26.02</x:v>
      </x:c>
      <x:c r="H487" s="18" t="n">
        <x:f>MAX(F487,G487)</x:f>
        <x:v>26.02</x:v>
      </x:c>
      <x:c r="I487" s="18" t="n">
        <x:f>MOD(H487-Settings!$B$32,Settings!$B$33)</x:f>
        <x:v>26.02</x:v>
      </x:c>
      <x:c r="J487" s="18" t="n">
        <x:f>IF(I487&lt;Settings!$B$30,IF(Settings!$B$30-I487&gt;=E487,H487,H487+(Settings!$B$30-I487)+Settings!$B$31),H487+(Settings!$B$33-I487))</x:f>
        <x:v>26.02</x:v>
      </x:c>
      <x:c r="K487" s="18" t="n">
        <x:f>J487+E487</x:f>
        <x:v>50.04</x:v>
      </x:c>
      <x:c r="L487" s="18" t="n">
        <x:f>K487</x:f>
        <x:v>50.04</x:v>
      </x:c>
      <x:c r="M487" s="18" t="n">
        <x:f>P486</x:f>
        <x:v>29.08917279114185</x:v>
      </x:c>
      <x:c r="N487" s="18" t="n">
        <x:f>MAX(L487,M487)</x:f>
        <x:v>50.04</x:v>
      </x:c>
      <x:c r="O487" s="18" t="n">
        <x:f>Arrivals!I487</x:f>
        <x:v>0.19201404343763173</x:v>
      </x:c>
      <x:c r="P487" s="18" t="n">
        <x:f>N487+O487</x:f>
        <x:v>50.23201404343763</x:v>
      </x:c>
      <x:c r="Q487" s="18" t="n">
        <x:f>P487-C487</x:f>
        <x:v>43.23201404343763</x:v>
      </x:c>
      <x:c r="R487" s="18" t="n">
        <x:f>H487-F487</x:f>
        <x:v>19.02</x:v>
      </x:c>
      <x:c r="S487" s="18" t="n">
        <x:f>J487-H487</x:f>
        <x:v>0</x:v>
      </x:c>
      <x:c r="T487" s="18" t="n">
        <x:f>N487-L487</x:f>
        <x:v>0</x:v>
      </x:c>
      <x:c r="U487" s="18" t="n">
        <x:f>R487+S487+T487</x:f>
        <x:v>19.02</x:v>
      </x:c>
      <x:c r="V487" s="18" t="str">
        <x:f>IF(MOD(C487-Settings!$B$32,Settings!$B$33)&lt;Settings!$B$30,"Up","Down")</x:f>
        <x:v>Up</x:v>
      </x:c>
      <x:c r="W487" s="18" t="n">
        <x:f>IF(OR(E487&gt;Settings!$B$30,Q487&gt;Settings!$B$37),0,1)</x:f>
        <x:v>1</x:v>
      </x:c>
      <x:c r="X487" s="18" t="n">
        <x:f>IF(AND(W487=1,Q487&lt;=Settings!$B$36),1,0)</x:f>
        <x:v>1</x:v>
      </x:c>
    </x:row>
    <x:row r="488">
      <x:c r="A488" t="n">
        <x:f>Arrivals!A488</x:f>
        <x:v>5</x:v>
      </x:c>
      <x:c r="B488" t="n">
        <x:f>Arrivals!B488</x:f>
        <x:v>3</x:v>
      </x:c>
      <x:c r="C488" s="18" t="n">
        <x:f>Arrivals!F488</x:f>
        <x:v>32</x:v>
      </x:c>
      <x:c r="D488" s="18" t="n">
        <x:f>Arrivals!K488</x:f>
        <x:v>300</x:v>
      </x:c>
      <x:c r="E488" s="18" t="n">
        <x:f>D488*8/ACE_Input!S8+ACE_Input!T8</x:f>
        <x:v>24.02</x:v>
      </x:c>
      <x:c r="F488" s="18" t="n">
        <x:f>C488</x:f>
        <x:v>32</x:v>
      </x:c>
      <x:c r="G488" s="18" t="n">
        <x:f>K487</x:f>
        <x:v>50.04</x:v>
      </x:c>
      <x:c r="H488" s="18" t="n">
        <x:f>MAX(F488,G488)</x:f>
        <x:v>50.04</x:v>
      </x:c>
      <x:c r="I488" s="18" t="n">
        <x:f>MOD(H488-Settings!$B$32,Settings!$B$33)</x:f>
        <x:v>50.04</x:v>
      </x:c>
      <x:c r="J488" s="18" t="n">
        <x:f>IF(I488&lt;Settings!$B$30,IF(Settings!$B$30-I488&gt;=E488,H488,H488+(Settings!$B$30-I488)+Settings!$B$31),H488+(Settings!$B$33-I488))</x:f>
        <x:v>50.04</x:v>
      </x:c>
      <x:c r="K488" s="18" t="n">
        <x:f>J488+E488</x:f>
        <x:v>74.06</x:v>
      </x:c>
      <x:c r="L488" s="18" t="n">
        <x:f>K488</x:f>
        <x:v>74.06</x:v>
      </x:c>
      <x:c r="M488" s="18" t="n">
        <x:f>P487</x:f>
        <x:v>50.23201404343763</x:v>
      </x:c>
      <x:c r="N488" s="18" t="n">
        <x:f>MAX(L488,M488)</x:f>
        <x:v>74.06</x:v>
      </x:c>
      <x:c r="O488" s="18" t="n">
        <x:f>Arrivals!I488</x:f>
        <x:v>5.337572446493755</x:v>
      </x:c>
      <x:c r="P488" s="18" t="n">
        <x:f>N488+O488</x:f>
        <x:v>79.39757244649375</x:v>
      </x:c>
      <x:c r="Q488" s="18" t="n">
        <x:f>P488-C488</x:f>
        <x:v>47.397572446493754</x:v>
      </x:c>
      <x:c r="R488" s="18" t="n">
        <x:f>H488-F488</x:f>
        <x:v>18.04</x:v>
      </x:c>
      <x:c r="S488" s="18" t="n">
        <x:f>J488-H488</x:f>
        <x:v>0</x:v>
      </x:c>
      <x:c r="T488" s="18" t="n">
        <x:f>N488-L488</x:f>
        <x:v>0</x:v>
      </x:c>
      <x:c r="U488" s="18" t="n">
        <x:f>R488+S488+T488</x:f>
        <x:v>18.04</x:v>
      </x:c>
      <x:c r="V488" s="18" t="str">
        <x:f>IF(MOD(C488-Settings!$B$32,Settings!$B$33)&lt;Settings!$B$30,"Up","Down")</x:f>
        <x:v>Up</x:v>
      </x:c>
      <x:c r="W488" s="18" t="n">
        <x:f>IF(OR(E488&gt;Settings!$B$30,Q488&gt;Settings!$B$37),0,1)</x:f>
        <x:v>1</x:v>
      </x:c>
      <x:c r="X488" s="18" t="n">
        <x:f>IF(AND(W488=1,Q488&lt;=Settings!$B$36),1,0)</x:f>
        <x:v>1</x:v>
      </x:c>
    </x:row>
    <x:row r="489">
      <x:c r="A489" t="n">
        <x:f>Arrivals!A489</x:f>
        <x:v>5</x:v>
      </x:c>
      <x:c r="B489" t="n">
        <x:f>Arrivals!B489</x:f>
        <x:v>4</x:v>
      </x:c>
      <x:c r="C489" s="18" t="n">
        <x:f>Arrivals!F489</x:f>
        <x:v>37</x:v>
      </x:c>
      <x:c r="D489" s="18" t="n">
        <x:f>Arrivals!K489</x:f>
        <x:v>300</x:v>
      </x:c>
      <x:c r="E489" s="18" t="n">
        <x:f>D489*8/ACE_Input!S9+ACE_Input!T9</x:f>
        <x:v>24.02</x:v>
      </x:c>
      <x:c r="F489" s="18" t="n">
        <x:f>C489</x:f>
        <x:v>37</x:v>
      </x:c>
      <x:c r="G489" s="18" t="n">
        <x:f>K488</x:f>
        <x:v>74.06</x:v>
      </x:c>
      <x:c r="H489" s="18" t="n">
        <x:f>MAX(F489,G489)</x:f>
        <x:v>74.06</x:v>
      </x:c>
      <x:c r="I489" s="18" t="n">
        <x:f>MOD(H489-Settings!$B$32,Settings!$B$33)</x:f>
        <x:v>74.06</x:v>
      </x:c>
      <x:c r="J489" s="18" t="n">
        <x:f>IF(I489&lt;Settings!$B$30,IF(Settings!$B$30-I489&gt;=E489,H489,H489+(Settings!$B$30-I489)+Settings!$B$31),H489+(Settings!$B$33-I489))</x:f>
        <x:v>74.06</x:v>
      </x:c>
      <x:c r="K489" s="18" t="n">
        <x:f>J489+E489</x:f>
        <x:v>98.08</x:v>
      </x:c>
      <x:c r="L489" s="18" t="n">
        <x:f>K489</x:f>
        <x:v>98.08</x:v>
      </x:c>
      <x:c r="M489" s="18" t="n">
        <x:f>P488</x:f>
        <x:v>79.39757244649375</x:v>
      </x:c>
      <x:c r="N489" s="18" t="n">
        <x:f>MAX(L489,M489)</x:f>
        <x:v>98.08</x:v>
      </x:c>
      <x:c r="O489" s="18" t="n">
        <x:f>Arrivals!I489</x:f>
        <x:v>2.14815939563024</x:v>
      </x:c>
      <x:c r="P489" s="18" t="n">
        <x:f>N489+O489</x:f>
        <x:v>100.22815939563024</x:v>
      </x:c>
      <x:c r="Q489" s="18" t="n">
        <x:f>P489-C489</x:f>
        <x:v>63.22815939563024</x:v>
      </x:c>
      <x:c r="R489" s="18" t="n">
        <x:f>H489-F489</x:f>
        <x:v>37.06</x:v>
      </x:c>
      <x:c r="S489" s="18" t="n">
        <x:f>J489-H489</x:f>
        <x:v>0</x:v>
      </x:c>
      <x:c r="T489" s="18" t="n">
        <x:f>N489-L489</x:f>
        <x:v>0</x:v>
      </x:c>
      <x:c r="U489" s="18" t="n">
        <x:f>R489+S489+T489</x:f>
        <x:v>37.06</x:v>
      </x:c>
      <x:c r="V489" s="18" t="str">
        <x:f>IF(MOD(C489-Settings!$B$32,Settings!$B$33)&lt;Settings!$B$30,"Up","Down")</x:f>
        <x:v>Up</x:v>
      </x:c>
      <x:c r="W489" s="18" t="n">
        <x:f>IF(OR(E489&gt;Settings!$B$30,Q489&gt;Settings!$B$37),0,1)</x:f>
        <x:v>1</x:v>
      </x:c>
      <x:c r="X489" s="18" t="n">
        <x:f>IF(AND(W489=1,Q489&lt;=Settings!$B$36),1,0)</x:f>
        <x:v>1</x:v>
      </x:c>
    </x:row>
    <x:row r="490">
      <x:c r="A490" t="n">
        <x:f>Arrivals!A490</x:f>
        <x:v>5</x:v>
      </x:c>
      <x:c r="B490" t="n">
        <x:f>Arrivals!B490</x:f>
        <x:v>5</x:v>
      </x:c>
      <x:c r="C490" s="18" t="n">
        <x:f>Arrivals!F490</x:f>
        <x:v>42</x:v>
      </x:c>
      <x:c r="D490" s="18" t="n">
        <x:f>Arrivals!K490</x:f>
        <x:v>300</x:v>
      </x:c>
      <x:c r="E490" s="18" t="n">
        <x:f>D490*8/ACE_Input!S10+ACE_Input!T10</x:f>
        <x:v>24.02</x:v>
      </x:c>
      <x:c r="F490" s="18" t="n">
        <x:f>C490</x:f>
        <x:v>42</x:v>
      </x:c>
      <x:c r="G490" s="18" t="n">
        <x:f>K489</x:f>
        <x:v>98.08</x:v>
      </x:c>
      <x:c r="H490" s="18" t="n">
        <x:f>MAX(F490,G490)</x:f>
        <x:v>98.08</x:v>
      </x:c>
      <x:c r="I490" s="18" t="n">
        <x:f>MOD(H490-Settings!$B$32,Settings!$B$33)</x:f>
        <x:v>98.08</x:v>
      </x:c>
      <x:c r="J490" s="18" t="n">
        <x:f>IF(I490&lt;Settings!$B$30,IF(Settings!$B$30-I490&gt;=E490,H490,H490+(Settings!$B$30-I490)+Settings!$B$31),H490+(Settings!$B$33-I490))</x:f>
        <x:v>98.08</x:v>
      </x:c>
      <x:c r="K490" s="18" t="n">
        <x:f>J490+E490</x:f>
        <x:v>122.1</x:v>
      </x:c>
      <x:c r="L490" s="18" t="n">
        <x:f>K490</x:f>
        <x:v>122.1</x:v>
      </x:c>
      <x:c r="M490" s="18" t="n">
        <x:f>P489</x:f>
        <x:v>100.22815939563024</x:v>
      </x:c>
      <x:c r="N490" s="18" t="n">
        <x:f>MAX(L490,M490)</x:f>
        <x:v>122.1</x:v>
      </x:c>
      <x:c r="O490" s="18" t="n">
        <x:f>Arrivals!I490</x:f>
        <x:v>5.01698889576617</x:v>
      </x:c>
      <x:c r="P490" s="18" t="n">
        <x:f>N490+O490</x:f>
        <x:v>127.11698889576617</x:v>
      </x:c>
      <x:c r="Q490" s="18" t="n">
        <x:f>P490-C490</x:f>
        <x:v>85.11698889576617</x:v>
      </x:c>
      <x:c r="R490" s="18" t="n">
        <x:f>H490-F490</x:f>
        <x:v>56.08</x:v>
      </x:c>
      <x:c r="S490" s="18" t="n">
        <x:f>J490-H490</x:f>
        <x:v>0</x:v>
      </x:c>
      <x:c r="T490" s="18" t="n">
        <x:f>N490-L490</x:f>
        <x:v>0</x:v>
      </x:c>
      <x:c r="U490" s="18" t="n">
        <x:f>R490+S490+T490</x:f>
        <x:v>56.08</x:v>
      </x:c>
      <x:c r="V490" s="18" t="str">
        <x:f>IF(MOD(C490-Settings!$B$32,Settings!$B$33)&lt;Settings!$B$30,"Up","Down")</x:f>
        <x:v>Up</x:v>
      </x:c>
      <x:c r="W490" s="18" t="n">
        <x:f>IF(OR(E490&gt;Settings!$B$30,Q490&gt;Settings!$B$37),0,1)</x:f>
        <x:v>1</x:v>
      </x:c>
      <x:c r="X490" s="18" t="n">
        <x:f>IF(AND(W490=1,Q490&lt;=Settings!$B$36),1,0)</x:f>
        <x:v>1</x:v>
      </x:c>
    </x:row>
    <x:row r="491">
      <x:c r="A491" t="n">
        <x:f>Arrivals!A491</x:f>
        <x:v>5</x:v>
      </x:c>
      <x:c r="B491" t="n">
        <x:f>Arrivals!B491</x:f>
        <x:v>6</x:v>
      </x:c>
      <x:c r="C491" s="18" t="n">
        <x:f>Arrivals!F491</x:f>
        <x:v>47</x:v>
      </x:c>
      <x:c r="D491" s="18" t="n">
        <x:f>Arrivals!K491</x:f>
        <x:v>300</x:v>
      </x:c>
      <x:c r="E491" s="18" t="n">
        <x:f>D491*8/ACE_Input!S11+ACE_Input!T11</x:f>
        <x:v>24.02</x:v>
      </x:c>
      <x:c r="F491" s="18" t="n">
        <x:f>C491</x:f>
        <x:v>47</x:v>
      </x:c>
      <x:c r="G491" s="18" t="n">
        <x:f>K490</x:f>
        <x:v>122.1</x:v>
      </x:c>
      <x:c r="H491" s="18" t="n">
        <x:f>MAX(F491,G491)</x:f>
        <x:v>122.1</x:v>
      </x:c>
      <x:c r="I491" s="18" t="n">
        <x:f>MOD(H491-Settings!$B$32,Settings!$B$33)</x:f>
        <x:v>122.1</x:v>
      </x:c>
      <x:c r="J491" s="18" t="n">
        <x:f>IF(I491&lt;Settings!$B$30,IF(Settings!$B$30-I491&gt;=E491,H491,H491+(Settings!$B$30-I491)+Settings!$B$31),H491+(Settings!$B$33-I491))</x:f>
        <x:v>122.1</x:v>
      </x:c>
      <x:c r="K491" s="18" t="n">
        <x:f>J491+E491</x:f>
        <x:v>146.12</x:v>
      </x:c>
      <x:c r="L491" s="18" t="n">
        <x:f>K491</x:f>
        <x:v>146.12</x:v>
      </x:c>
      <x:c r="M491" s="18" t="n">
        <x:f>P490</x:f>
        <x:v>127.11698889576617</x:v>
      </x:c>
      <x:c r="N491" s="18" t="n">
        <x:f>MAX(L491,M491)</x:f>
        <x:v>146.12</x:v>
      </x:c>
      <x:c r="O491" s="18" t="n">
        <x:f>Arrivals!I491</x:f>
        <x:v>0.5209260305663191</x:v>
      </x:c>
      <x:c r="P491" s="18" t="n">
        <x:f>N491+O491</x:f>
        <x:v>146.64092603056633</x:v>
      </x:c>
      <x:c r="Q491" s="18" t="n">
        <x:f>P491-C491</x:f>
        <x:v>99.64092603056633</x:v>
      </x:c>
      <x:c r="R491" s="18" t="n">
        <x:f>H491-F491</x:f>
        <x:v>75.1</x:v>
      </x:c>
      <x:c r="S491" s="18" t="n">
        <x:f>J491-H491</x:f>
        <x:v>0</x:v>
      </x:c>
      <x:c r="T491" s="18" t="n">
        <x:f>N491-L491</x:f>
        <x:v>0</x:v>
      </x:c>
      <x:c r="U491" s="18" t="n">
        <x:f>R491+S491+T491</x:f>
        <x:v>75.1</x:v>
      </x:c>
      <x:c r="V491" s="18" t="str">
        <x:f>IF(MOD(C491-Settings!$B$32,Settings!$B$33)&lt;Settings!$B$30,"Up","Down")</x:f>
        <x:v>Up</x:v>
      </x:c>
      <x:c r="W491" s="18" t="n">
        <x:f>IF(OR(E491&gt;Settings!$B$30,Q491&gt;Settings!$B$37),0,1)</x:f>
        <x:v>1</x:v>
      </x:c>
      <x:c r="X491" s="18" t="n">
        <x:f>IF(AND(W491=1,Q491&lt;=Settings!$B$36),1,0)</x:f>
        <x:v>1</x:v>
      </x:c>
    </x:row>
    <x:row r="492">
      <x:c r="A492" t="n">
        <x:f>Arrivals!A492</x:f>
        <x:v>5</x:v>
      </x:c>
      <x:c r="B492" t="n">
        <x:f>Arrivals!B492</x:f>
        <x:v>7</x:v>
      </x:c>
      <x:c r="C492" s="18" t="n">
        <x:f>Arrivals!F492</x:f>
        <x:v>52</x:v>
      </x:c>
      <x:c r="D492" s="18" t="n">
        <x:f>Arrivals!K492</x:f>
        <x:v>300</x:v>
      </x:c>
      <x:c r="E492" s="18" t="n">
        <x:f>D492*8/ACE_Input!S12+ACE_Input!T12</x:f>
        <x:v>24.02</x:v>
      </x:c>
      <x:c r="F492" s="18" t="n">
        <x:f>C492</x:f>
        <x:v>52</x:v>
      </x:c>
      <x:c r="G492" s="18" t="n">
        <x:f>K491</x:f>
        <x:v>146.12</x:v>
      </x:c>
      <x:c r="H492" s="18" t="n">
        <x:f>MAX(F492,G492)</x:f>
        <x:v>146.12</x:v>
      </x:c>
      <x:c r="I492" s="18" t="n">
        <x:f>MOD(H492-Settings!$B$32,Settings!$B$33)</x:f>
        <x:v>146.12</x:v>
      </x:c>
      <x:c r="J492" s="18" t="n">
        <x:f>IF(I492&lt;Settings!$B$30,IF(Settings!$B$30-I492&gt;=E492,H492,H492+(Settings!$B$30-I492)+Settings!$B$31),H492+(Settings!$B$33-I492))</x:f>
        <x:v>146.12</x:v>
      </x:c>
      <x:c r="K492" s="18" t="n">
        <x:f>J492+E492</x:f>
        <x:v>170.14000000000001</x:v>
      </x:c>
      <x:c r="L492" s="18" t="n">
        <x:f>K492</x:f>
        <x:v>170.14000000000001</x:v>
      </x:c>
      <x:c r="M492" s="18" t="n">
        <x:f>P491</x:f>
        <x:v>146.64092603056633</x:v>
      </x:c>
      <x:c r="N492" s="18" t="n">
        <x:f>MAX(L492,M492)</x:f>
        <x:v>170.14000000000001</x:v>
      </x:c>
      <x:c r="O492" s="18" t="n">
        <x:f>Arrivals!I492</x:f>
        <x:v>1.2387376495199454</x:v>
      </x:c>
      <x:c r="P492" s="18" t="n">
        <x:f>N492+O492</x:f>
        <x:v>171.37873764951996</x:v>
      </x:c>
      <x:c r="Q492" s="18" t="n">
        <x:f>P492-C492</x:f>
        <x:v>119.37873764951996</x:v>
      </x:c>
      <x:c r="R492" s="18" t="n">
        <x:f>H492-F492</x:f>
        <x:v>94.12</x:v>
      </x:c>
      <x:c r="S492" s="18" t="n">
        <x:f>J492-H492</x:f>
        <x:v>0</x:v>
      </x:c>
      <x:c r="T492" s="18" t="n">
        <x:f>N492-L492</x:f>
        <x:v>0</x:v>
      </x:c>
      <x:c r="U492" s="18" t="n">
        <x:f>R492+S492+T492</x:f>
        <x:v>94.12</x:v>
      </x:c>
      <x:c r="V492" s="18" t="str">
        <x:f>IF(MOD(C492-Settings!$B$32,Settings!$B$33)&lt;Settings!$B$30,"Up","Down")</x:f>
        <x:v>Up</x:v>
      </x:c>
      <x:c r="W492" s="18" t="n">
        <x:f>IF(OR(E492&gt;Settings!$B$30,Q492&gt;Settings!$B$37),0,1)</x:f>
        <x:v>1</x:v>
      </x:c>
      <x:c r="X492" s="18" t="n">
        <x:f>IF(AND(W492=1,Q492&lt;=Settings!$B$36),1,0)</x:f>
        <x:v>1</x:v>
      </x:c>
    </x:row>
    <x:row r="493">
      <x:c r="A493" t="n">
        <x:f>Arrivals!A493</x:f>
        <x:v>5</x:v>
      </x:c>
      <x:c r="B493" t="n">
        <x:f>Arrivals!B493</x:f>
        <x:v>8</x:v>
      </x:c>
      <x:c r="C493" s="18" t="n">
        <x:f>Arrivals!F493</x:f>
        <x:v>57</x:v>
      </x:c>
      <x:c r="D493" s="18" t="n">
        <x:f>Arrivals!K493</x:f>
        <x:v>300</x:v>
      </x:c>
      <x:c r="E493" s="18" t="n">
        <x:f>D493*8/ACE_Input!S13+ACE_Input!T13</x:f>
        <x:v>24.02</x:v>
      </x:c>
      <x:c r="F493" s="18" t="n">
        <x:f>C493</x:f>
        <x:v>57</x:v>
      </x:c>
      <x:c r="G493" s="18" t="n">
        <x:f>K492</x:f>
        <x:v>170.14000000000001</x:v>
      </x:c>
      <x:c r="H493" s="18" t="n">
        <x:f>MAX(F493,G493)</x:f>
        <x:v>170.14000000000001</x:v>
      </x:c>
      <x:c r="I493" s="18" t="n">
        <x:f>MOD(H493-Settings!$B$32,Settings!$B$33)</x:f>
        <x:v>170.14000000000001</x:v>
      </x:c>
      <x:c r="J493" s="18" t="n">
        <x:f>IF(I493&lt;Settings!$B$30,IF(Settings!$B$30-I493&gt;=E493,H493,H493+(Settings!$B$30-I493)+Settings!$B$31),H493+(Settings!$B$33-I493))</x:f>
        <x:v>170.14000000000001</x:v>
      </x:c>
      <x:c r="K493" s="18" t="n">
        <x:f>J493+E493</x:f>
        <x:v>194.16000000000003</x:v>
      </x:c>
      <x:c r="L493" s="18" t="n">
        <x:f>K493</x:f>
        <x:v>194.16000000000003</x:v>
      </x:c>
      <x:c r="M493" s="18" t="n">
        <x:f>P492</x:f>
        <x:v>171.37873764951996</x:v>
      </x:c>
      <x:c r="N493" s="18" t="n">
        <x:f>MAX(L493,M493)</x:f>
        <x:v>194.16000000000003</x:v>
      </x:c>
      <x:c r="O493" s="18" t="n">
        <x:f>Arrivals!I493</x:f>
        <x:v>0.2736749501257243</x:v>
      </x:c>
      <x:c r="P493" s="18" t="n">
        <x:f>N493+O493</x:f>
        <x:v>194.43367495012575</x:v>
      </x:c>
      <x:c r="Q493" s="18" t="n">
        <x:f>P493-C493</x:f>
        <x:v>137.43367495012575</x:v>
      </x:c>
      <x:c r="R493" s="18" t="n">
        <x:f>H493-F493</x:f>
        <x:v>113.14000000000001</x:v>
      </x:c>
      <x:c r="S493" s="18" t="n">
        <x:f>J493-H493</x:f>
        <x:v>0</x:v>
      </x:c>
      <x:c r="T493" s="18" t="n">
        <x:f>N493-L493</x:f>
        <x:v>0</x:v>
      </x:c>
      <x:c r="U493" s="18" t="n">
        <x:f>R493+S493+T493</x:f>
        <x:v>113.14000000000001</x:v>
      </x:c>
      <x:c r="V493" s="18" t="str">
        <x:f>IF(MOD(C493-Settings!$B$32,Settings!$B$33)&lt;Settings!$B$30,"Up","Down")</x:f>
        <x:v>Up</x:v>
      </x:c>
      <x:c r="W493" s="18" t="n">
        <x:f>IF(OR(E493&gt;Settings!$B$30,Q493&gt;Settings!$B$37),0,1)</x:f>
        <x:v>1</x:v>
      </x:c>
      <x:c r="X493" s="18" t="n">
        <x:f>IF(AND(W493=1,Q493&lt;=Settings!$B$36),1,0)</x:f>
        <x:v>0</x:v>
      </x:c>
    </x:row>
    <x:row r="494">
      <x:c r="A494" t="n">
        <x:f>Arrivals!A494</x:f>
        <x:v>5</x:v>
      </x:c>
      <x:c r="B494" t="n">
        <x:f>Arrivals!B494</x:f>
        <x:v>9</x:v>
      </x:c>
      <x:c r="C494" s="18" t="n">
        <x:f>Arrivals!F494</x:f>
        <x:v>172</x:v>
      </x:c>
      <x:c r="D494" s="18" t="n">
        <x:f>Arrivals!K494</x:f>
        <x:v>300</x:v>
      </x:c>
      <x:c r="E494" s="18" t="n">
        <x:f>D494*8/ACE_Input!S14+ACE_Input!T14</x:f>
        <x:v>24.02</x:v>
      </x:c>
      <x:c r="F494" s="18" t="n">
        <x:f>C494</x:f>
        <x:v>172</x:v>
      </x:c>
      <x:c r="G494" s="18" t="n">
        <x:f>K493</x:f>
        <x:v>194.16000000000003</x:v>
      </x:c>
      <x:c r="H494" s="18" t="n">
        <x:f>MAX(F494,G494)</x:f>
        <x:v>194.16000000000003</x:v>
      </x:c>
      <x:c r="I494" s="18" t="n">
        <x:f>MOD(H494-Settings!$B$32,Settings!$B$33)</x:f>
        <x:v>194.16000000000003</x:v>
      </x:c>
      <x:c r="J494" s="18" t="n">
        <x:f>IF(I494&lt;Settings!$B$30,IF(Settings!$B$30-I494&gt;=E494,H494,H494+(Settings!$B$30-I494)+Settings!$B$31),H494+(Settings!$B$33-I494))</x:f>
        <x:v>194.16000000000003</x:v>
      </x:c>
      <x:c r="K494" s="18" t="n">
        <x:f>J494+E494</x:f>
        <x:v>218.18000000000004</x:v>
      </x:c>
      <x:c r="L494" s="18" t="n">
        <x:f>K494</x:f>
        <x:v>218.18000000000004</x:v>
      </x:c>
      <x:c r="M494" s="18" t="n">
        <x:f>P493</x:f>
        <x:v>194.43367495012575</x:v>
      </x:c>
      <x:c r="N494" s="18" t="n">
        <x:f>MAX(L494,M494)</x:f>
        <x:v>218.18000000000004</x:v>
      </x:c>
      <x:c r="O494" s="18" t="n">
        <x:f>Arrivals!I494</x:f>
        <x:v>2.449288282909675</x:v>
      </x:c>
      <x:c r="P494" s="18" t="n">
        <x:f>N494+O494</x:f>
        <x:v>220.6292882829097</x:v>
      </x:c>
      <x:c r="Q494" s="18" t="n">
        <x:f>P494-C494</x:f>
        <x:v>48.6292882829097</x:v>
      </x:c>
      <x:c r="R494" s="18" t="n">
        <x:f>H494-F494</x:f>
        <x:v>22.160000000000025</x:v>
      </x:c>
      <x:c r="S494" s="18" t="n">
        <x:f>J494-H494</x:f>
        <x:v>0</x:v>
      </x:c>
      <x:c r="T494" s="18" t="n">
        <x:f>N494-L494</x:f>
        <x:v>0</x:v>
      </x:c>
      <x:c r="U494" s="18" t="n">
        <x:f>R494+S494+T494</x:f>
        <x:v>22.160000000000025</x:v>
      </x:c>
      <x:c r="V494" s="18" t="str">
        <x:f>IF(MOD(C494-Settings!$B$32,Settings!$B$33)&lt;Settings!$B$30,"Up","Down")</x:f>
        <x:v>Up</x:v>
      </x:c>
      <x:c r="W494" s="18" t="n">
        <x:f>IF(OR(E494&gt;Settings!$B$30,Q494&gt;Settings!$B$37),0,1)</x:f>
        <x:v>1</x:v>
      </x:c>
      <x:c r="X494" s="18" t="n">
        <x:f>IF(AND(W494=1,Q494&lt;=Settings!$B$36),1,0)</x:f>
        <x:v>1</x:v>
      </x:c>
    </x:row>
    <x:row r="495">
      <x:c r="A495" t="n">
        <x:f>Arrivals!A495</x:f>
        <x:v>5</x:v>
      </x:c>
      <x:c r="B495" t="n">
        <x:f>Arrivals!B495</x:f>
        <x:v>10</x:v>
      </x:c>
      <x:c r="C495" s="18" t="n">
        <x:f>Arrivals!F495</x:f>
        <x:v>177</x:v>
      </x:c>
      <x:c r="D495" s="18" t="n">
        <x:f>Arrivals!K495</x:f>
        <x:v>300</x:v>
      </x:c>
      <x:c r="E495" s="18" t="n">
        <x:f>D495*8/ACE_Input!S15+ACE_Input!T15</x:f>
        <x:v>24.02</x:v>
      </x:c>
      <x:c r="F495" s="18" t="n">
        <x:f>C495</x:f>
        <x:v>177</x:v>
      </x:c>
      <x:c r="G495" s="18" t="n">
        <x:f>K494</x:f>
        <x:v>218.18000000000004</x:v>
      </x:c>
      <x:c r="H495" s="18" t="n">
        <x:f>MAX(F495,G495)</x:f>
        <x:v>218.18000000000004</x:v>
      </x:c>
      <x:c r="I495" s="18" t="n">
        <x:f>MOD(H495-Settings!$B$32,Settings!$B$33)</x:f>
        <x:v>218.18000000000004</x:v>
      </x:c>
      <x:c r="J495" s="18" t="n">
        <x:f>IF(I495&lt;Settings!$B$30,IF(Settings!$B$30-I495&gt;=E495,H495,H495+(Settings!$B$30-I495)+Settings!$B$31),H495+(Settings!$B$33-I495))</x:f>
        <x:v>218.18000000000004</x:v>
      </x:c>
      <x:c r="K495" s="18" t="n">
        <x:f>J495+E495</x:f>
        <x:v>242.20000000000005</x:v>
      </x:c>
      <x:c r="L495" s="18" t="n">
        <x:f>K495</x:f>
        <x:v>242.20000000000005</x:v>
      </x:c>
      <x:c r="M495" s="18" t="n">
        <x:f>P494</x:f>
        <x:v>220.6292882829097</x:v>
      </x:c>
      <x:c r="N495" s="18" t="n">
        <x:f>MAX(L495,M495)</x:f>
        <x:v>242.20000000000005</x:v>
      </x:c>
      <x:c r="O495" s="18" t="n">
        <x:f>Arrivals!I495</x:f>
        <x:v>0.34536957776978205</x:v>
      </x:c>
      <x:c r="P495" s="18" t="n">
        <x:f>N495+O495</x:f>
        <x:v>242.54536957776983</x:v>
      </x:c>
      <x:c r="Q495" s="18" t="n">
        <x:f>P495-C495</x:f>
        <x:v>65.54536957776983</x:v>
      </x:c>
      <x:c r="R495" s="18" t="n">
        <x:f>H495-F495</x:f>
        <x:v>41.180000000000035</x:v>
      </x:c>
      <x:c r="S495" s="18" t="n">
        <x:f>J495-H495</x:f>
        <x:v>0</x:v>
      </x:c>
      <x:c r="T495" s="18" t="n">
        <x:f>N495-L495</x:f>
        <x:v>0</x:v>
      </x:c>
      <x:c r="U495" s="18" t="n">
        <x:f>R495+S495+T495</x:f>
        <x:v>41.180000000000035</x:v>
      </x:c>
      <x:c r="V495" s="18" t="str">
        <x:f>IF(MOD(C495-Settings!$B$32,Settings!$B$33)&lt;Settings!$B$30,"Up","Down")</x:f>
        <x:v>Up</x:v>
      </x:c>
      <x:c r="W495" s="18" t="n">
        <x:f>IF(OR(E495&gt;Settings!$B$30,Q495&gt;Settings!$B$37),0,1)</x:f>
        <x:v>1</x:v>
      </x:c>
      <x:c r="X495" s="18" t="n">
        <x:f>IF(AND(W495=1,Q495&lt;=Settings!$B$36),1,0)</x:f>
        <x:v>1</x:v>
      </x:c>
    </x:row>
    <x:row r="496">
      <x:c r="A496" t="n">
        <x:f>Arrivals!A496</x:f>
        <x:v>5</x:v>
      </x:c>
      <x:c r="B496" t="n">
        <x:f>Arrivals!B496</x:f>
        <x:v>11</x:v>
      </x:c>
      <x:c r="C496" s="18" t="n">
        <x:f>Arrivals!F496</x:f>
        <x:v>182</x:v>
      </x:c>
      <x:c r="D496" s="18" t="n">
        <x:f>Arrivals!K496</x:f>
        <x:v>300</x:v>
      </x:c>
      <x:c r="E496" s="18" t="n">
        <x:f>D496*8/ACE_Input!S16+ACE_Input!T16</x:f>
        <x:v>24.02</x:v>
      </x:c>
      <x:c r="F496" s="18" t="n">
        <x:f>C496</x:f>
        <x:v>182</x:v>
      </x:c>
      <x:c r="G496" s="18" t="n">
        <x:f>K495</x:f>
        <x:v>242.20000000000005</x:v>
      </x:c>
      <x:c r="H496" s="18" t="n">
        <x:f>MAX(F496,G496)</x:f>
        <x:v>242.20000000000005</x:v>
      </x:c>
      <x:c r="I496" s="18" t="n">
        <x:f>MOD(H496-Settings!$B$32,Settings!$B$33)</x:f>
        <x:v>242.20000000000005</x:v>
      </x:c>
      <x:c r="J496" s="18" t="n">
        <x:f>IF(I496&lt;Settings!$B$30,IF(Settings!$B$30-I496&gt;=E496,H496,H496+(Settings!$B$30-I496)+Settings!$B$31),H496+(Settings!$B$33-I496))</x:f>
        <x:v>242.20000000000005</x:v>
      </x:c>
      <x:c r="K496" s="18" t="n">
        <x:f>J496+E496</x:f>
        <x:v>266.22</x:v>
      </x:c>
      <x:c r="L496" s="18" t="n">
        <x:f>K496</x:f>
        <x:v>266.22</x:v>
      </x:c>
      <x:c r="M496" s="18" t="n">
        <x:f>P495</x:f>
        <x:v>242.54536957776983</x:v>
      </x:c>
      <x:c r="N496" s="18" t="n">
        <x:f>MAX(L496,M496)</x:f>
        <x:v>266.22</x:v>
      </x:c>
      <x:c r="O496" s="18" t="n">
        <x:f>Arrivals!I496</x:f>
        <x:v>1.2767527353097836</x:v>
      </x:c>
      <x:c r="P496" s="18" t="n">
        <x:f>N496+O496</x:f>
        <x:v>267.4967527353098</x:v>
      </x:c>
      <x:c r="Q496" s="18" t="n">
        <x:f>P496-C496</x:f>
        <x:v>85.49675273530983</x:v>
      </x:c>
      <x:c r="R496" s="18" t="n">
        <x:f>H496-F496</x:f>
        <x:v>60.200000000000045</x:v>
      </x:c>
      <x:c r="S496" s="18" t="n">
        <x:f>J496-H496</x:f>
        <x:v>0</x:v>
      </x:c>
      <x:c r="T496" s="18" t="n">
        <x:f>N496-L496</x:f>
        <x:v>0</x:v>
      </x:c>
      <x:c r="U496" s="18" t="n">
        <x:f>R496+S496+T496</x:f>
        <x:v>60.200000000000045</x:v>
      </x:c>
      <x:c r="V496" s="18" t="str">
        <x:f>IF(MOD(C496-Settings!$B$32,Settings!$B$33)&lt;Settings!$B$30,"Up","Down")</x:f>
        <x:v>Up</x:v>
      </x:c>
      <x:c r="W496" s="18" t="n">
        <x:f>IF(OR(E496&gt;Settings!$B$30,Q496&gt;Settings!$B$37),0,1)</x:f>
        <x:v>1</x:v>
      </x:c>
      <x:c r="X496" s="18" t="n">
        <x:f>IF(AND(W496=1,Q496&lt;=Settings!$B$36),1,0)</x:f>
        <x:v>1</x:v>
      </x:c>
    </x:row>
    <x:row r="497">
      <x:c r="A497" t="n">
        <x:f>Arrivals!A497</x:f>
        <x:v>5</x:v>
      </x:c>
      <x:c r="B497" t="n">
        <x:f>Arrivals!B497</x:f>
        <x:v>12</x:v>
      </x:c>
      <x:c r="C497" s="18" t="n">
        <x:f>Arrivals!F497</x:f>
        <x:v>187</x:v>
      </x:c>
      <x:c r="D497" s="18" t="n">
        <x:f>Arrivals!K497</x:f>
        <x:v>300</x:v>
      </x:c>
      <x:c r="E497" s="18" t="n">
        <x:f>D497*8/ACE_Input!S17+ACE_Input!T17</x:f>
        <x:v>24.02</x:v>
      </x:c>
      <x:c r="F497" s="18" t="n">
        <x:f>C497</x:f>
        <x:v>187</x:v>
      </x:c>
      <x:c r="G497" s="18" t="n">
        <x:f>K496</x:f>
        <x:v>266.22</x:v>
      </x:c>
      <x:c r="H497" s="18" t="n">
        <x:f>MAX(F497,G497)</x:f>
        <x:v>266.22</x:v>
      </x:c>
      <x:c r="I497" s="18" t="n">
        <x:f>MOD(H497-Settings!$B$32,Settings!$B$33)</x:f>
        <x:v>266.22</x:v>
      </x:c>
      <x:c r="J497" s="18" t="n">
        <x:f>IF(I497&lt;Settings!$B$30,IF(Settings!$B$30-I497&gt;=E497,H497,H497+(Settings!$B$30-I497)+Settings!$B$31),H497+(Settings!$B$33-I497))</x:f>
        <x:v>266.22</x:v>
      </x:c>
      <x:c r="K497" s="18" t="n">
        <x:f>J497+E497</x:f>
        <x:v>290.24</x:v>
      </x:c>
      <x:c r="L497" s="18" t="n">
        <x:f>K497</x:f>
        <x:v>290.24</x:v>
      </x:c>
      <x:c r="M497" s="18" t="n">
        <x:f>P496</x:f>
        <x:v>267.4967527353098</x:v>
      </x:c>
      <x:c r="N497" s="18" t="n">
        <x:f>MAX(L497,M497)</x:f>
        <x:v>290.24</x:v>
      </x:c>
      <x:c r="O497" s="18" t="n">
        <x:f>Arrivals!I497</x:f>
        <x:v>4.83450186968159</x:v>
      </x:c>
      <x:c r="P497" s="18" t="n">
        <x:f>N497+O497</x:f>
        <x:v>295.0745018696816</x:v>
      </x:c>
      <x:c r="Q497" s="18" t="n">
        <x:f>P497-C497</x:f>
        <x:v>108.07450186968163</x:v>
      </x:c>
      <x:c r="R497" s="18" t="n">
        <x:f>H497-F497</x:f>
        <x:v>79.22000000000003</x:v>
      </x:c>
      <x:c r="S497" s="18" t="n">
        <x:f>J497-H497</x:f>
        <x:v>0</x:v>
      </x:c>
      <x:c r="T497" s="18" t="n">
        <x:f>N497-L497</x:f>
        <x:v>0</x:v>
      </x:c>
      <x:c r="U497" s="18" t="n">
        <x:f>R497+S497+T497</x:f>
        <x:v>79.22000000000003</x:v>
      </x:c>
      <x:c r="V497" s="18" t="str">
        <x:f>IF(MOD(C497-Settings!$B$32,Settings!$B$33)&lt;Settings!$B$30,"Up","Down")</x:f>
        <x:v>Up</x:v>
      </x:c>
      <x:c r="W497" s="18" t="n">
        <x:f>IF(OR(E497&gt;Settings!$B$30,Q497&gt;Settings!$B$37),0,1)</x:f>
        <x:v>1</x:v>
      </x:c>
      <x:c r="X497" s="18" t="n">
        <x:f>IF(AND(W497=1,Q497&lt;=Settings!$B$36),1,0)</x:f>
        <x:v>1</x:v>
      </x:c>
    </x:row>
    <x:row r="498">
      <x:c r="A498" t="n">
        <x:f>Arrivals!A498</x:f>
        <x:v>5</x:v>
      </x:c>
      <x:c r="B498" t="n">
        <x:f>Arrivals!B498</x:f>
        <x:v>13</x:v>
      </x:c>
      <x:c r="C498" s="18" t="n">
        <x:f>Arrivals!F498</x:f>
        <x:v>192</x:v>
      </x:c>
      <x:c r="D498" s="18" t="n">
        <x:f>Arrivals!K498</x:f>
        <x:v>300</x:v>
      </x:c>
      <x:c r="E498" s="18" t="n">
        <x:f>D498*8/ACE_Input!S18+ACE_Input!T18</x:f>
        <x:v>24.02</x:v>
      </x:c>
      <x:c r="F498" s="18" t="n">
        <x:f>C498</x:f>
        <x:v>192</x:v>
      </x:c>
      <x:c r="G498" s="18" t="n">
        <x:f>K497</x:f>
        <x:v>290.24</x:v>
      </x:c>
      <x:c r="H498" s="18" t="n">
        <x:f>MAX(F498,G498)</x:f>
        <x:v>290.24</x:v>
      </x:c>
      <x:c r="I498" s="18" t="n">
        <x:f>MOD(H498-Settings!$B$32,Settings!$B$33)</x:f>
        <x:v>290.24</x:v>
      </x:c>
      <x:c r="J498" s="18" t="n">
        <x:f>IF(I498&lt;Settings!$B$30,IF(Settings!$B$30-I498&gt;=E498,H498,H498+(Settings!$B$30-I498)+Settings!$B$31),H498+(Settings!$B$33-I498))</x:f>
        <x:v>290.24</x:v>
      </x:c>
      <x:c r="K498" s="18" t="n">
        <x:f>J498+E498</x:f>
        <x:v>314.26</x:v>
      </x:c>
      <x:c r="L498" s="18" t="n">
        <x:f>K498</x:f>
        <x:v>314.26</x:v>
      </x:c>
      <x:c r="M498" s="18" t="n">
        <x:f>P497</x:f>
        <x:v>295.0745018696816</x:v>
      </x:c>
      <x:c r="N498" s="18" t="n">
        <x:f>MAX(L498,M498)</x:f>
        <x:v>314.26</x:v>
      </x:c>
      <x:c r="O498" s="18" t="n">
        <x:f>Arrivals!I498</x:f>
        <x:v>1.4536662901669715</x:v>
      </x:c>
      <x:c r="P498" s="18" t="n">
        <x:f>N498+O498</x:f>
        <x:v>315.71366629016694</x:v>
      </x:c>
      <x:c r="Q498" s="18" t="n">
        <x:f>P498-C498</x:f>
        <x:v>123.71366629016694</x:v>
      </x:c>
      <x:c r="R498" s="18" t="n">
        <x:f>H498-F498</x:f>
        <x:v>98.24000000000001</x:v>
      </x:c>
      <x:c r="S498" s="18" t="n">
        <x:f>J498-H498</x:f>
        <x:v>0</x:v>
      </x:c>
      <x:c r="T498" s="18" t="n">
        <x:f>N498-L498</x:f>
        <x:v>0</x:v>
      </x:c>
      <x:c r="U498" s="18" t="n">
        <x:f>R498+S498+T498</x:f>
        <x:v>98.24000000000001</x:v>
      </x:c>
      <x:c r="V498" s="18" t="str">
        <x:f>IF(MOD(C498-Settings!$B$32,Settings!$B$33)&lt;Settings!$B$30,"Up","Down")</x:f>
        <x:v>Up</x:v>
      </x:c>
      <x:c r="W498" s="18" t="n">
        <x:f>IF(OR(E498&gt;Settings!$B$30,Q498&gt;Settings!$B$37),0,1)</x:f>
        <x:v>1</x:v>
      </x:c>
      <x:c r="X498" s="18" t="n">
        <x:f>IF(AND(W498=1,Q498&lt;=Settings!$B$36),1,0)</x:f>
        <x:v>0</x:v>
      </x:c>
    </x:row>
    <x:row r="499">
      <x:c r="A499" t="n">
        <x:f>Arrivals!A499</x:f>
        <x:v>5</x:v>
      </x:c>
      <x:c r="B499" t="n">
        <x:f>Arrivals!B499</x:f>
        <x:v>14</x:v>
      </x:c>
      <x:c r="C499" s="18" t="n">
        <x:f>Arrivals!F499</x:f>
        <x:v>197</x:v>
      </x:c>
      <x:c r="D499" s="18" t="n">
        <x:f>Arrivals!K499</x:f>
        <x:v>300</x:v>
      </x:c>
      <x:c r="E499" s="18" t="n">
        <x:f>D499*8/ACE_Input!S19+ACE_Input!T19</x:f>
        <x:v>24.02</x:v>
      </x:c>
      <x:c r="F499" s="18" t="n">
        <x:f>C499</x:f>
        <x:v>197</x:v>
      </x:c>
      <x:c r="G499" s="18" t="n">
        <x:f>K498</x:f>
        <x:v>314.26</x:v>
      </x:c>
      <x:c r="H499" s="18" t="n">
        <x:f>MAX(F499,G499)</x:f>
        <x:v>314.26</x:v>
      </x:c>
      <x:c r="I499" s="18" t="n">
        <x:f>MOD(H499-Settings!$B$32,Settings!$B$33)</x:f>
        <x:v>314.26</x:v>
      </x:c>
      <x:c r="J499" s="18" t="n">
        <x:f>IF(I499&lt;Settings!$B$30,IF(Settings!$B$30-I499&gt;=E499,H499,H499+(Settings!$B$30-I499)+Settings!$B$31),H499+(Settings!$B$33-I499))</x:f>
        <x:v>314.26</x:v>
      </x:c>
      <x:c r="K499" s="18" t="n">
        <x:f>J499+E499</x:f>
        <x:v>338.28</x:v>
      </x:c>
      <x:c r="L499" s="18" t="n">
        <x:f>K499</x:f>
        <x:v>338.28</x:v>
      </x:c>
      <x:c r="M499" s="18" t="n">
        <x:f>P498</x:f>
        <x:v>315.71366629016694</x:v>
      </x:c>
      <x:c r="N499" s="18" t="n">
        <x:f>MAX(L499,M499)</x:f>
        <x:v>338.28</x:v>
      </x:c>
      <x:c r="O499" s="18" t="n">
        <x:f>Arrivals!I499</x:f>
        <x:v>0.6398835397810686</x:v>
      </x:c>
      <x:c r="P499" s="18" t="n">
        <x:f>N499+O499</x:f>
        <x:v>338.91988353978104</x:v>
      </x:c>
      <x:c r="Q499" s="18" t="n">
        <x:f>P499-C499</x:f>
        <x:v>141.91988353978104</x:v>
      </x:c>
      <x:c r="R499" s="18" t="n">
        <x:f>H499-F499</x:f>
        <x:v>117.25999999999999</x:v>
      </x:c>
      <x:c r="S499" s="18" t="n">
        <x:f>J499-H499</x:f>
        <x:v>0</x:v>
      </x:c>
      <x:c r="T499" s="18" t="n">
        <x:f>N499-L499</x:f>
        <x:v>0</x:v>
      </x:c>
      <x:c r="U499" s="18" t="n">
        <x:f>R499+S499+T499</x:f>
        <x:v>117.25999999999999</x:v>
      </x:c>
      <x:c r="V499" s="18" t="str">
        <x:f>IF(MOD(C499-Settings!$B$32,Settings!$B$33)&lt;Settings!$B$30,"Up","Down")</x:f>
        <x:v>Up</x:v>
      </x:c>
      <x:c r="W499" s="18" t="n">
        <x:f>IF(OR(E499&gt;Settings!$B$30,Q499&gt;Settings!$B$37),0,1)</x:f>
        <x:v>1</x:v>
      </x:c>
      <x:c r="X499" s="18" t="n">
        <x:f>IF(AND(W499=1,Q499&lt;=Settings!$B$36),1,0)</x:f>
        <x:v>0</x:v>
      </x:c>
    </x:row>
    <x:row r="500">
      <x:c r="A500" t="n">
        <x:f>Arrivals!A500</x:f>
        <x:v>5</x:v>
      </x:c>
      <x:c r="B500" t="n">
        <x:f>Arrivals!B500</x:f>
        <x:v>15</x:v>
      </x:c>
      <x:c r="C500" s="18" t="n">
        <x:f>Arrivals!F500</x:f>
        <x:v>202</x:v>
      </x:c>
      <x:c r="D500" s="18" t="n">
        <x:f>Arrivals!K500</x:f>
        <x:v>300</x:v>
      </x:c>
      <x:c r="E500" s="18" t="n">
        <x:f>D500*8/ACE_Input!S20+ACE_Input!T20</x:f>
        <x:v>24.02</x:v>
      </x:c>
      <x:c r="F500" s="18" t="n">
        <x:f>C500</x:f>
        <x:v>202</x:v>
      </x:c>
      <x:c r="G500" s="18" t="n">
        <x:f>K499</x:f>
        <x:v>338.28</x:v>
      </x:c>
      <x:c r="H500" s="18" t="n">
        <x:f>MAX(F500,G500)</x:f>
        <x:v>338.28</x:v>
      </x:c>
      <x:c r="I500" s="18" t="n">
        <x:f>MOD(H500-Settings!$B$32,Settings!$B$33)</x:f>
        <x:v>338.28</x:v>
      </x:c>
      <x:c r="J500" s="18" t="n">
        <x:f>IF(I500&lt;Settings!$B$30,IF(Settings!$B$30-I500&gt;=E500,H500,H500+(Settings!$B$30-I500)+Settings!$B$31),H500+(Settings!$B$33-I500))</x:f>
        <x:v>338.28</x:v>
      </x:c>
      <x:c r="K500" s="18" t="n">
        <x:f>J500+E500</x:f>
        <x:v>362.29999999999995</x:v>
      </x:c>
      <x:c r="L500" s="18" t="n">
        <x:f>K500</x:f>
        <x:v>362.29999999999995</x:v>
      </x:c>
      <x:c r="M500" s="18" t="n">
        <x:f>P499</x:f>
        <x:v>338.91988353978104</x:v>
      </x:c>
      <x:c r="N500" s="18" t="n">
        <x:f>MAX(L500,M500)</x:f>
        <x:v>362.29999999999995</x:v>
      </x:c>
      <x:c r="O500" s="18" t="n">
        <x:f>Arrivals!I500</x:f>
        <x:v>3.688707321253989</x:v>
      </x:c>
      <x:c r="P500" s="18" t="n">
        <x:f>N500+O500</x:f>
        <x:v>365.98870732125397</x:v>
      </x:c>
      <x:c r="Q500" s="18" t="n">
        <x:f>P500-C500</x:f>
        <x:v>163.98870732125397</x:v>
      </x:c>
      <x:c r="R500" s="18" t="n">
        <x:f>H500-F500</x:f>
        <x:v>136.27999999999997</x:v>
      </x:c>
      <x:c r="S500" s="18" t="n">
        <x:f>J500-H500</x:f>
        <x:v>0</x:v>
      </x:c>
      <x:c r="T500" s="18" t="n">
        <x:f>N500-L500</x:f>
        <x:v>0</x:v>
      </x:c>
      <x:c r="U500" s="18" t="n">
        <x:f>R500+S500+T500</x:f>
        <x:v>136.27999999999997</x:v>
      </x:c>
      <x:c r="V500" s="18" t="str">
        <x:f>IF(MOD(C500-Settings!$B$32,Settings!$B$33)&lt;Settings!$B$30,"Up","Down")</x:f>
        <x:v>Up</x:v>
      </x:c>
      <x:c r="W500" s="18" t="n">
        <x:f>IF(OR(E500&gt;Settings!$B$30,Q500&gt;Settings!$B$37),0,1)</x:f>
        <x:v>1</x:v>
      </x:c>
      <x:c r="X500" s="18" t="n">
        <x:f>IF(AND(W500=1,Q500&lt;=Settings!$B$36),1,0)</x:f>
        <x:v>0</x:v>
      </x:c>
    </x:row>
    <x:row r="501">
      <x:c r="A501" t="n">
        <x:f>Arrivals!A501</x:f>
        <x:v>5</x:v>
      </x:c>
      <x:c r="B501" t="n">
        <x:f>Arrivals!B501</x:f>
        <x:v>16</x:v>
      </x:c>
      <x:c r="C501" s="18" t="n">
        <x:f>Arrivals!F501</x:f>
        <x:v>207</x:v>
      </x:c>
      <x:c r="D501" s="18" t="n">
        <x:f>Arrivals!K501</x:f>
        <x:v>300</x:v>
      </x:c>
      <x:c r="E501" s="18" t="n">
        <x:f>D501*8/ACE_Input!S21+ACE_Input!T21</x:f>
        <x:v>24.02</x:v>
      </x:c>
      <x:c r="F501" s="18" t="n">
        <x:f>C501</x:f>
        <x:v>207</x:v>
      </x:c>
      <x:c r="G501" s="18" t="n">
        <x:f>K500</x:f>
        <x:v>362.29999999999995</x:v>
      </x:c>
      <x:c r="H501" s="18" t="n">
        <x:f>MAX(F501,G501)</x:f>
        <x:v>362.29999999999995</x:v>
      </x:c>
      <x:c r="I501" s="18" t="n">
        <x:f>MOD(H501-Settings!$B$32,Settings!$B$33)</x:f>
        <x:v>362.29999999999995</x:v>
      </x:c>
      <x:c r="J501" s="18" t="n">
        <x:f>IF(I501&lt;Settings!$B$30,IF(Settings!$B$30-I501&gt;=E501,H501,H501+(Settings!$B$30-I501)+Settings!$B$31),H501+(Settings!$B$33-I501))</x:f>
        <x:v>362.29999999999995</x:v>
      </x:c>
      <x:c r="K501" s="18" t="n">
        <x:f>J501+E501</x:f>
        <x:v>386.31999999999994</x:v>
      </x:c>
      <x:c r="L501" s="18" t="n">
        <x:f>K501</x:f>
        <x:v>386.31999999999994</x:v>
      </x:c>
      <x:c r="M501" s="18" t="n">
        <x:f>P500</x:f>
        <x:v>365.98870732125397</x:v>
      </x:c>
      <x:c r="N501" s="18" t="n">
        <x:f>MAX(L501,M501)</x:f>
        <x:v>386.31999999999994</x:v>
      </x:c>
      <x:c r="O501" s="18" t="n">
        <x:f>Arrivals!I501</x:f>
        <x:v>4.25488641731058</x:v>
      </x:c>
      <x:c r="P501" s="18" t="n">
        <x:f>N501+O501</x:f>
        <x:v>390.5748864173105</x:v>
      </x:c>
      <x:c r="Q501" s="18" t="n">
        <x:f>P501-C501</x:f>
        <x:v>183.5748864173105</x:v>
      </x:c>
      <x:c r="R501" s="18" t="n">
        <x:f>H501-F501</x:f>
        <x:v>155.29999999999995</x:v>
      </x:c>
      <x:c r="S501" s="18" t="n">
        <x:f>J501-H501</x:f>
        <x:v>0</x:v>
      </x:c>
      <x:c r="T501" s="18" t="n">
        <x:f>N501-L501</x:f>
        <x:v>0</x:v>
      </x:c>
      <x:c r="U501" s="18" t="n">
        <x:f>R501+S501+T501</x:f>
        <x:v>155.29999999999995</x:v>
      </x:c>
      <x:c r="V501" s="18" t="str">
        <x:f>IF(MOD(C501-Settings!$B$32,Settings!$B$33)&lt;Settings!$B$30,"Up","Down")</x:f>
        <x:v>Up</x:v>
      </x:c>
      <x:c r="W501" s="18" t="n">
        <x:f>IF(OR(E501&gt;Settings!$B$30,Q501&gt;Settings!$B$37),0,1)</x:f>
        <x:v>1</x:v>
      </x:c>
      <x:c r="X501" s="18" t="n">
        <x:f>IF(AND(W501=1,Q501&lt;=Settings!$B$36),1,0)</x:f>
        <x:v>0</x:v>
      </x:c>
    </x:row>
    <x:row r="502">
      <x:c r="A502" t="n">
        <x:f>Arrivals!A502</x:f>
        <x:v>5</x:v>
      </x:c>
      <x:c r="B502" t="n">
        <x:f>Arrivals!B502</x:f>
        <x:v>17</x:v>
      </x:c>
      <x:c r="C502" s="18" t="n">
        <x:f>Arrivals!F502</x:f>
        <x:v>212</x:v>
      </x:c>
      <x:c r="D502" s="18" t="n">
        <x:f>Arrivals!K502</x:f>
        <x:v>300</x:v>
      </x:c>
      <x:c r="E502" s="18" t="n">
        <x:f>D502*8/ACE_Input!S22+ACE_Input!T22</x:f>
        <x:v>24.02</x:v>
      </x:c>
      <x:c r="F502" s="18" t="n">
        <x:f>C502</x:f>
        <x:v>212</x:v>
      </x:c>
      <x:c r="G502" s="18" t="n">
        <x:f>K501</x:f>
        <x:v>386.31999999999994</x:v>
      </x:c>
      <x:c r="H502" s="18" t="n">
        <x:f>MAX(F502,G502)</x:f>
        <x:v>386.31999999999994</x:v>
      </x:c>
      <x:c r="I502" s="18" t="n">
        <x:f>MOD(H502-Settings!$B$32,Settings!$B$33)</x:f>
        <x:v>386.31999999999994</x:v>
      </x:c>
      <x:c r="J502" s="18" t="n">
        <x:f>IF(I502&lt;Settings!$B$30,IF(Settings!$B$30-I502&gt;=E502,H502,H502+(Settings!$B$30-I502)+Settings!$B$31),H502+(Settings!$B$33-I502))</x:f>
        <x:v>386.31999999999994</x:v>
      </x:c>
      <x:c r="K502" s="18" t="n">
        <x:f>J502+E502</x:f>
        <x:v>410.3399999999999</x:v>
      </x:c>
      <x:c r="L502" s="18" t="n">
        <x:f>K502</x:f>
        <x:v>410.3399999999999</x:v>
      </x:c>
      <x:c r="M502" s="18" t="n">
        <x:f>P501</x:f>
        <x:v>390.5748864173105</x:v>
      </x:c>
      <x:c r="N502" s="18" t="n">
        <x:f>MAX(L502,M502)</x:f>
        <x:v>410.3399999999999</x:v>
      </x:c>
      <x:c r="O502" s="18" t="n">
        <x:f>Arrivals!I502</x:f>
        <x:v>5.503588859585605</x:v>
      </x:c>
      <x:c r="P502" s="18" t="n">
        <x:f>N502+O502</x:f>
        <x:v>415.8435888595855</x:v>
      </x:c>
      <x:c r="Q502" s="18" t="n">
        <x:f>P502-C502</x:f>
        <x:v>203.8435888595855</x:v>
      </x:c>
      <x:c r="R502" s="18" t="n">
        <x:f>H502-F502</x:f>
        <x:v>174.31999999999994</x:v>
      </x:c>
      <x:c r="S502" s="18" t="n">
        <x:f>J502-H502</x:f>
        <x:v>0</x:v>
      </x:c>
      <x:c r="T502" s="18" t="n">
        <x:f>N502-L502</x:f>
        <x:v>0</x:v>
      </x:c>
      <x:c r="U502" s="18" t="n">
        <x:f>R502+S502+T502</x:f>
        <x:v>174.31999999999994</x:v>
      </x:c>
      <x:c r="V502" s="18" t="str">
        <x:f>IF(MOD(C502-Settings!$B$32,Settings!$B$33)&lt;Settings!$B$30,"Up","Down")</x:f>
        <x:v>Up</x:v>
      </x:c>
      <x:c r="W502" s="18" t="n">
        <x:f>IF(OR(E502&gt;Settings!$B$30,Q502&gt;Settings!$B$37),0,1)</x:f>
        <x:v>1</x:v>
      </x:c>
      <x:c r="X502" s="18" t="n">
        <x:f>IF(AND(W502=1,Q502&lt;=Settings!$B$36),1,0)</x:f>
        <x:v>0</x:v>
      </x:c>
    </x:row>
    <x:row r="503">
      <x:c r="A503" t="n">
        <x:f>Arrivals!A503</x:f>
        <x:v>5</x:v>
      </x:c>
      <x:c r="B503" t="n">
        <x:f>Arrivals!B503</x:f>
        <x:v>18</x:v>
      </x:c>
      <x:c r="C503" s="18" t="n">
        <x:f>Arrivals!F503</x:f>
        <x:v>217</x:v>
      </x:c>
      <x:c r="D503" s="18" t="n">
        <x:f>Arrivals!K503</x:f>
        <x:v>300</x:v>
      </x:c>
      <x:c r="E503" s="18" t="n">
        <x:f>D503*8/ACE_Input!S23+ACE_Input!T23</x:f>
        <x:v>24.02</x:v>
      </x:c>
      <x:c r="F503" s="18" t="n">
        <x:f>C503</x:f>
        <x:v>217</x:v>
      </x:c>
      <x:c r="G503" s="18" t="n">
        <x:f>K502</x:f>
        <x:v>410.3399999999999</x:v>
      </x:c>
      <x:c r="H503" s="18" t="n">
        <x:f>MAX(F503,G503)</x:f>
        <x:v>410.3399999999999</x:v>
      </x:c>
      <x:c r="I503" s="18" t="n">
        <x:f>MOD(H503-Settings!$B$32,Settings!$B$33)</x:f>
        <x:v>410.3399999999999</x:v>
      </x:c>
      <x:c r="J503" s="18" t="n">
        <x:f>IF(I503&lt;Settings!$B$30,IF(Settings!$B$30-I503&gt;=E503,H503,H503+(Settings!$B$30-I503)+Settings!$B$31),H503+(Settings!$B$33-I503))</x:f>
        <x:v>410.3399999999999</x:v>
      </x:c>
      <x:c r="K503" s="18" t="n">
        <x:f>J503+E503</x:f>
        <x:v>434.3599999999999</x:v>
      </x:c>
      <x:c r="L503" s="18" t="n">
        <x:f>K503</x:f>
        <x:v>434.3599999999999</x:v>
      </x:c>
      <x:c r="M503" s="18" t="n">
        <x:f>P502</x:f>
        <x:v>415.8435888595855</x:v>
      </x:c>
      <x:c r="N503" s="18" t="n">
        <x:f>MAX(L503,M503)</x:f>
        <x:v>434.3599999999999</x:v>
      </x:c>
      <x:c r="O503" s="18" t="n">
        <x:f>Arrivals!I503</x:f>
        <x:v>1.6372646668371849</x:v>
      </x:c>
      <x:c r="P503" s="18" t="n">
        <x:f>N503+O503</x:f>
        <x:v>435.9972646668371</x:v>
      </x:c>
      <x:c r="Q503" s="18" t="n">
        <x:f>P503-C503</x:f>
        <x:v>218.9972646668371</x:v>
      </x:c>
      <x:c r="R503" s="18" t="n">
        <x:f>H503-F503</x:f>
        <x:v>193.33999999999992</x:v>
      </x:c>
      <x:c r="S503" s="18" t="n">
        <x:f>J503-H503</x:f>
        <x:v>0</x:v>
      </x:c>
      <x:c r="T503" s="18" t="n">
        <x:f>N503-L503</x:f>
        <x:v>0</x:v>
      </x:c>
      <x:c r="U503" s="18" t="n">
        <x:f>R503+S503+T503</x:f>
        <x:v>193.33999999999992</x:v>
      </x:c>
      <x:c r="V503" s="18" t="str">
        <x:f>IF(MOD(C503-Settings!$B$32,Settings!$B$33)&lt;Settings!$B$30,"Up","Down")</x:f>
        <x:v>Up</x:v>
      </x:c>
      <x:c r="W503" s="18" t="n">
        <x:f>IF(OR(E503&gt;Settings!$B$30,Q503&gt;Settings!$B$37),0,1)</x:f>
        <x:v>1</x:v>
      </x:c>
      <x:c r="X503" s="18" t="n">
        <x:f>IF(AND(W503=1,Q503&lt;=Settings!$B$36),1,0)</x:f>
        <x:v>0</x:v>
      </x:c>
    </x:row>
    <x:row r="504">
      <x:c r="A504" t="n">
        <x:f>Arrivals!A504</x:f>
        <x:v>5</x:v>
      </x:c>
      <x:c r="B504" t="n">
        <x:f>Arrivals!B504</x:f>
        <x:v>19</x:v>
      </x:c>
      <x:c r="C504" s="18" t="n">
        <x:f>Arrivals!F504</x:f>
        <x:v>222</x:v>
      </x:c>
      <x:c r="D504" s="18" t="n">
        <x:f>Arrivals!K504</x:f>
        <x:v>300</x:v>
      </x:c>
      <x:c r="E504" s="18" t="n">
        <x:f>D504*8/ACE_Input!S24+ACE_Input!T24</x:f>
        <x:v>24.02</x:v>
      </x:c>
      <x:c r="F504" s="18" t="n">
        <x:f>C504</x:f>
        <x:v>222</x:v>
      </x:c>
      <x:c r="G504" s="18" t="n">
        <x:f>K503</x:f>
        <x:v>434.3599999999999</x:v>
      </x:c>
      <x:c r="H504" s="18" t="n">
        <x:f>MAX(F504,G504)</x:f>
        <x:v>434.3599999999999</x:v>
      </x:c>
      <x:c r="I504" s="18" t="n">
        <x:f>MOD(H504-Settings!$B$32,Settings!$B$33)</x:f>
        <x:v>434.3599999999999</x:v>
      </x:c>
      <x:c r="J504" s="18" t="n">
        <x:f>IF(I504&lt;Settings!$B$30,IF(Settings!$B$30-I504&gt;=E504,H504,H504+(Settings!$B$30-I504)+Settings!$B$31),H504+(Settings!$B$33-I504))</x:f>
        <x:v>434.3599999999999</x:v>
      </x:c>
      <x:c r="K504" s="18" t="n">
        <x:f>J504+E504</x:f>
        <x:v>458.3799999999999</x:v>
      </x:c>
      <x:c r="L504" s="18" t="n">
        <x:f>K504</x:f>
        <x:v>458.3799999999999</x:v>
      </x:c>
      <x:c r="M504" s="18" t="n">
        <x:f>P503</x:f>
        <x:v>435.9972646668371</x:v>
      </x:c>
      <x:c r="N504" s="18" t="n">
        <x:f>MAX(L504,M504)</x:f>
        <x:v>458.3799999999999</x:v>
      </x:c>
      <x:c r="O504" s="18" t="n">
        <x:f>Arrivals!I504</x:f>
        <x:v>2.044513137450479</x:v>
      </x:c>
      <x:c r="P504" s="18" t="n">
        <x:f>N504+O504</x:f>
        <x:v>460.42451313745033</x:v>
      </x:c>
      <x:c r="Q504" s="18" t="n">
        <x:f>P504-C504</x:f>
        <x:v>238.42451313745033</x:v>
      </x:c>
      <x:c r="R504" s="18" t="n">
        <x:f>H504-F504</x:f>
        <x:v>212.3599999999999</x:v>
      </x:c>
      <x:c r="S504" s="18" t="n">
        <x:f>J504-H504</x:f>
        <x:v>0</x:v>
      </x:c>
      <x:c r="T504" s="18" t="n">
        <x:f>N504-L504</x:f>
        <x:v>0</x:v>
      </x:c>
      <x:c r="U504" s="18" t="n">
        <x:f>R504+S504+T504</x:f>
        <x:v>212.3599999999999</x:v>
      </x:c>
      <x:c r="V504" s="18" t="str">
        <x:f>IF(MOD(C504-Settings!$B$32,Settings!$B$33)&lt;Settings!$B$30,"Up","Down")</x:f>
        <x:v>Up</x:v>
      </x:c>
      <x:c r="W504" s="18" t="n">
        <x:f>IF(OR(E504&gt;Settings!$B$30,Q504&gt;Settings!$B$37),0,1)</x:f>
        <x:v>1</x:v>
      </x:c>
      <x:c r="X504" s="18" t="n">
        <x:f>IF(AND(W504=1,Q504&lt;=Settings!$B$36),1,0)</x:f>
        <x:v>0</x:v>
      </x:c>
    </x:row>
    <x:row r="505">
      <x:c r="A505" t="n">
        <x:f>Arrivals!A505</x:f>
        <x:v>5</x:v>
      </x:c>
      <x:c r="B505" t="n">
        <x:f>Arrivals!B505</x:f>
        <x:v>20</x:v>
      </x:c>
      <x:c r="C505" s="18" t="n">
        <x:f>Arrivals!F505</x:f>
        <x:v>227</x:v>
      </x:c>
      <x:c r="D505" s="18" t="n">
        <x:f>Arrivals!K505</x:f>
        <x:v>300</x:v>
      </x:c>
      <x:c r="E505" s="18" t="n">
        <x:f>D505*8/ACE_Input!S25+ACE_Input!T25</x:f>
        <x:v>24.02</x:v>
      </x:c>
      <x:c r="F505" s="18" t="n">
        <x:f>C505</x:f>
        <x:v>227</x:v>
      </x:c>
      <x:c r="G505" s="18" t="n">
        <x:f>K504</x:f>
        <x:v>458.3799999999999</x:v>
      </x:c>
      <x:c r="H505" s="18" t="n">
        <x:f>MAX(F505,G505)</x:f>
        <x:v>458.3799999999999</x:v>
      </x:c>
      <x:c r="I505" s="18" t="n">
        <x:f>MOD(H505-Settings!$B$32,Settings!$B$33)</x:f>
        <x:v>458.3799999999999</x:v>
      </x:c>
      <x:c r="J505" s="18" t="n">
        <x:f>IF(I505&lt;Settings!$B$30,IF(Settings!$B$30-I505&gt;=E505,H505,H505+(Settings!$B$30-I505)+Settings!$B$31),H505+(Settings!$B$33-I505))</x:f>
        <x:v>458.3799999999999</x:v>
      </x:c>
      <x:c r="K505" s="18" t="n">
        <x:f>J505+E505</x:f>
        <x:v>482.39999999999986</x:v>
      </x:c>
      <x:c r="L505" s="18" t="n">
        <x:f>K505</x:f>
        <x:v>482.39999999999986</x:v>
      </x:c>
      <x:c r="M505" s="18" t="n">
        <x:f>P504</x:f>
        <x:v>460.42451313745033</x:v>
      </x:c>
      <x:c r="N505" s="18" t="n">
        <x:f>MAX(L505,M505)</x:f>
        <x:v>482.39999999999986</x:v>
      </x:c>
      <x:c r="O505" s="18" t="n">
        <x:f>Arrivals!I505</x:f>
        <x:v>7.6321349332769</x:v>
      </x:c>
      <x:c r="P505" s="18" t="n">
        <x:f>N505+O505</x:f>
        <x:v>490.0321349332768</x:v>
      </x:c>
      <x:c r="Q505" s="18" t="n">
        <x:f>P505-C505</x:f>
        <x:v>263.0321349332768</x:v>
      </x:c>
      <x:c r="R505" s="18" t="n">
        <x:f>H505-F505</x:f>
        <x:v>231.37999999999988</x:v>
      </x:c>
      <x:c r="S505" s="18" t="n">
        <x:f>J505-H505</x:f>
        <x:v>0</x:v>
      </x:c>
      <x:c r="T505" s="18" t="n">
        <x:f>N505-L505</x:f>
        <x:v>0</x:v>
      </x:c>
      <x:c r="U505" s="18" t="n">
        <x:f>R505+S505+T505</x:f>
        <x:v>231.37999999999988</x:v>
      </x:c>
      <x:c r="V505" s="18" t="str">
        <x:f>IF(MOD(C505-Settings!$B$32,Settings!$B$33)&lt;Settings!$B$30,"Up","Down")</x:f>
        <x:v>Up</x:v>
      </x:c>
      <x:c r="W505" s="18" t="n">
        <x:f>IF(OR(E505&gt;Settings!$B$30,Q505&gt;Settings!$B$37),0,1)</x:f>
        <x:v>1</x:v>
      </x:c>
      <x:c r="X505" s="18" t="n">
        <x:f>IF(AND(W505=1,Q505&lt;=Settings!$B$36),1,0)</x:f>
        <x:v>0</x:v>
      </x:c>
    </x:row>
    <x:row r="506">
      <x:c r="A506" t="n">
        <x:f>Arrivals!A506</x:f>
        <x:v>5</x:v>
      </x:c>
      <x:c r="B506" t="n">
        <x:f>Arrivals!B506</x:f>
        <x:v>21</x:v>
      </x:c>
      <x:c r="C506" s="18" t="n">
        <x:f>Arrivals!F506</x:f>
        <x:v>232</x:v>
      </x:c>
      <x:c r="D506" s="18" t="n">
        <x:f>Arrivals!K506</x:f>
        <x:v>300</x:v>
      </x:c>
      <x:c r="E506" s="18" t="n">
        <x:f>D506*8/ACE_Input!S26+ACE_Input!T26</x:f>
        <x:v>24.02</x:v>
      </x:c>
      <x:c r="F506" s="18" t="n">
        <x:f>C506</x:f>
        <x:v>232</x:v>
      </x:c>
      <x:c r="G506" s="18" t="n">
        <x:f>K505</x:f>
        <x:v>482.39999999999986</x:v>
      </x:c>
      <x:c r="H506" s="18" t="n">
        <x:f>MAX(F506,G506)</x:f>
        <x:v>482.39999999999986</x:v>
      </x:c>
      <x:c r="I506" s="18" t="n">
        <x:f>MOD(H506-Settings!$B$32,Settings!$B$33)</x:f>
        <x:v>482.39999999999986</x:v>
      </x:c>
      <x:c r="J506" s="18" t="n">
        <x:f>IF(I506&lt;Settings!$B$30,IF(Settings!$B$30-I506&gt;=E506,H506,H506+(Settings!$B$30-I506)+Settings!$B$31),H506+(Settings!$B$33-I506))</x:f>
        <x:v>482.39999999999986</x:v>
      </x:c>
      <x:c r="K506" s="18" t="n">
        <x:f>J506+E506</x:f>
        <x:v>506.41999999999985</x:v>
      </x:c>
      <x:c r="L506" s="18" t="n">
        <x:f>K506</x:f>
        <x:v>506.41999999999985</x:v>
      </x:c>
      <x:c r="M506" s="18" t="n">
        <x:f>P505</x:f>
        <x:v>490.0321349332768</x:v>
      </x:c>
      <x:c r="N506" s="18" t="n">
        <x:f>MAX(L506,M506)</x:f>
        <x:v>506.41999999999985</x:v>
      </x:c>
      <x:c r="O506" s="18" t="n">
        <x:f>Arrivals!I506</x:f>
        <x:v>1.5104807362500512</x:v>
      </x:c>
      <x:c r="P506" s="18" t="n">
        <x:f>N506+O506</x:f>
        <x:v>507.9304807362499</x:v>
      </x:c>
      <x:c r="Q506" s="18" t="n">
        <x:f>P506-C506</x:f>
        <x:v>275.9304807362499</x:v>
      </x:c>
      <x:c r="R506" s="18" t="n">
        <x:f>H506-F506</x:f>
        <x:v>250.39999999999986</x:v>
      </x:c>
      <x:c r="S506" s="18" t="n">
        <x:f>J506-H506</x:f>
        <x:v>0</x:v>
      </x:c>
      <x:c r="T506" s="18" t="n">
        <x:f>N506-L506</x:f>
        <x:v>0</x:v>
      </x:c>
      <x:c r="U506" s="18" t="n">
        <x:f>R506+S506+T506</x:f>
        <x:v>250.39999999999986</x:v>
      </x:c>
      <x:c r="V506" s="18" t="str">
        <x:f>IF(MOD(C506-Settings!$B$32,Settings!$B$33)&lt;Settings!$B$30,"Up","Down")</x:f>
        <x:v>Up</x:v>
      </x:c>
      <x:c r="W506" s="18" t="n">
        <x:f>IF(OR(E506&gt;Settings!$B$30,Q506&gt;Settings!$B$37),0,1)</x:f>
        <x:v>1</x:v>
      </x:c>
      <x:c r="X506" s="18" t="n">
        <x:f>IF(AND(W506=1,Q506&lt;=Settings!$B$36),1,0)</x:f>
        <x:v>0</x:v>
      </x:c>
    </x:row>
    <x:row r="507">
      <x:c r="A507" t="n">
        <x:f>Arrivals!A507</x:f>
        <x:v>5</x:v>
      </x:c>
      <x:c r="B507" t="n">
        <x:f>Arrivals!B507</x:f>
        <x:v>22</x:v>
      </x:c>
      <x:c r="C507" s="18" t="n">
        <x:f>Arrivals!F507</x:f>
        <x:v>237</x:v>
      </x:c>
      <x:c r="D507" s="18" t="n">
        <x:f>Arrivals!K507</x:f>
        <x:v>300</x:v>
      </x:c>
      <x:c r="E507" s="18" t="n">
        <x:f>D507*8/ACE_Input!S27+ACE_Input!T27</x:f>
        <x:v>24.02</x:v>
      </x:c>
      <x:c r="F507" s="18" t="n">
        <x:f>C507</x:f>
        <x:v>237</x:v>
      </x:c>
      <x:c r="G507" s="18" t="n">
        <x:f>K506</x:f>
        <x:v>506.41999999999985</x:v>
      </x:c>
      <x:c r="H507" s="18" t="n">
        <x:f>MAX(F507,G507)</x:f>
        <x:v>506.41999999999985</x:v>
      </x:c>
      <x:c r="I507" s="18" t="n">
        <x:f>MOD(H507-Settings!$B$32,Settings!$B$33)</x:f>
        <x:v>506.41999999999985</x:v>
      </x:c>
      <x:c r="J507" s="18" t="n">
        <x:f>IF(I507&lt;Settings!$B$30,IF(Settings!$B$30-I507&gt;=E507,H507,H507+(Settings!$B$30-I507)+Settings!$B$31),H507+(Settings!$B$33-I507))</x:f>
        <x:v>506.41999999999985</x:v>
      </x:c>
      <x:c r="K507" s="18" t="n">
        <x:f>J507+E507</x:f>
        <x:v>530.4399999999998</x:v>
      </x:c>
      <x:c r="L507" s="18" t="n">
        <x:f>K507</x:f>
        <x:v>530.4399999999998</x:v>
      </x:c>
      <x:c r="M507" s="18" t="n">
        <x:f>P506</x:f>
        <x:v>507.9304807362499</x:v>
      </x:c>
      <x:c r="N507" s="18" t="n">
        <x:f>MAX(L507,M507)</x:f>
        <x:v>530.4399999999998</x:v>
      </x:c>
      <x:c r="O507" s="18" t="n">
        <x:f>Arrivals!I507</x:f>
        <x:v>12.487909720037587</x:v>
      </x:c>
      <x:c r="P507" s="18" t="n">
        <x:f>N507+O507</x:f>
        <x:v>542.9279097200374</x:v>
      </x:c>
      <x:c r="Q507" s="18" t="n">
        <x:f>P507-C507</x:f>
        <x:v>305.9279097200374</x:v>
      </x:c>
      <x:c r="R507" s="18" t="n">
        <x:f>H507-F507</x:f>
        <x:v>269.41999999999985</x:v>
      </x:c>
      <x:c r="S507" s="18" t="n">
        <x:f>J507-H507</x:f>
        <x:v>0</x:v>
      </x:c>
      <x:c r="T507" s="18" t="n">
        <x:f>N507-L507</x:f>
        <x:v>0</x:v>
      </x:c>
      <x:c r="U507" s="18" t="n">
        <x:f>R507+S507+T507</x:f>
        <x:v>269.41999999999985</x:v>
      </x:c>
      <x:c r="V507" s="18" t="str">
        <x:f>IF(MOD(C507-Settings!$B$32,Settings!$B$33)&lt;Settings!$B$30,"Up","Down")</x:f>
        <x:v>Up</x:v>
      </x:c>
      <x:c r="W507" s="18" t="n">
        <x:f>IF(OR(E507&gt;Settings!$B$30,Q507&gt;Settings!$B$37),0,1)</x:f>
        <x:v>1</x:v>
      </x:c>
      <x:c r="X507" s="18" t="n">
        <x:f>IF(AND(W507=1,Q507&lt;=Settings!$B$36),1,0)</x:f>
        <x:v>0</x:v>
      </x:c>
    </x:row>
    <x:row r="508">
      <x:c r="A508" t="n">
        <x:f>Arrivals!A508</x:f>
        <x:v>5</x:v>
      </x:c>
      <x:c r="B508" t="n">
        <x:f>Arrivals!B508</x:f>
        <x:v>23</x:v>
      </x:c>
      <x:c r="C508" s="18" t="n">
        <x:f>Arrivals!F508</x:f>
        <x:v>242</x:v>
      </x:c>
      <x:c r="D508" s="18" t="n">
        <x:f>Arrivals!K508</x:f>
        <x:v>300</x:v>
      </x:c>
      <x:c r="E508" s="18" t="n">
        <x:f>D508*8/ACE_Input!S28+ACE_Input!T28</x:f>
        <x:v>24.02</x:v>
      </x:c>
      <x:c r="F508" s="18" t="n">
        <x:f>C508</x:f>
        <x:v>242</x:v>
      </x:c>
      <x:c r="G508" s="18" t="n">
        <x:f>K507</x:f>
        <x:v>530.4399999999998</x:v>
      </x:c>
      <x:c r="H508" s="18" t="n">
        <x:f>MAX(F508,G508)</x:f>
        <x:v>530.4399999999998</x:v>
      </x:c>
      <x:c r="I508" s="18" t="n">
        <x:f>MOD(H508-Settings!$B$32,Settings!$B$33)</x:f>
        <x:v>530.4399999999998</x:v>
      </x:c>
      <x:c r="J508" s="18" t="n">
        <x:f>IF(I508&lt;Settings!$B$30,IF(Settings!$B$30-I508&gt;=E508,H508,H508+(Settings!$B$30-I508)+Settings!$B$31),H508+(Settings!$B$33-I508))</x:f>
        <x:v>530.4399999999998</x:v>
      </x:c>
      <x:c r="K508" s="18" t="n">
        <x:f>J508+E508</x:f>
        <x:v>554.4599999999998</x:v>
      </x:c>
      <x:c r="L508" s="18" t="n">
        <x:f>K508</x:f>
        <x:v>554.4599999999998</x:v>
      </x:c>
      <x:c r="M508" s="18" t="n">
        <x:f>P507</x:f>
        <x:v>542.9279097200374</x:v>
      </x:c>
      <x:c r="N508" s="18" t="n">
        <x:f>MAX(L508,M508)</x:f>
        <x:v>554.4599999999998</x:v>
      </x:c>
      <x:c r="O508" s="18" t="n">
        <x:f>Arrivals!I508</x:f>
        <x:v>1.5225188425765839</x:v>
      </x:c>
      <x:c r="P508" s="18" t="n">
        <x:f>N508+O508</x:f>
        <x:v>555.9825188425764</x:v>
      </x:c>
      <x:c r="Q508" s="18" t="n">
        <x:f>P508-C508</x:f>
        <x:v>313.9825188425764</x:v>
      </x:c>
      <x:c r="R508" s="18" t="n">
        <x:f>H508-F508</x:f>
        <x:v>288.4399999999998</x:v>
      </x:c>
      <x:c r="S508" s="18" t="n">
        <x:f>J508-H508</x:f>
        <x:v>0</x:v>
      </x:c>
      <x:c r="T508" s="18" t="n">
        <x:f>N508-L508</x:f>
        <x:v>0</x:v>
      </x:c>
      <x:c r="U508" s="18" t="n">
        <x:f>R508+S508+T508</x:f>
        <x:v>288.4399999999998</x:v>
      </x:c>
      <x:c r="V508" s="18" t="str">
        <x:f>IF(MOD(C508-Settings!$B$32,Settings!$B$33)&lt;Settings!$B$30,"Up","Down")</x:f>
        <x:v>Up</x:v>
      </x:c>
      <x:c r="W508" s="18" t="n">
        <x:f>IF(OR(E508&gt;Settings!$B$30,Q508&gt;Settings!$B$37),0,1)</x:f>
        <x:v>1</x:v>
      </x:c>
      <x:c r="X508" s="18" t="n">
        <x:f>IF(AND(W508=1,Q508&lt;=Settings!$B$36),1,0)</x:f>
        <x:v>0</x:v>
      </x:c>
    </x:row>
    <x:row r="509">
      <x:c r="A509" t="n">
        <x:f>Arrivals!A509</x:f>
        <x:v>5</x:v>
      </x:c>
      <x:c r="B509" t="n">
        <x:f>Arrivals!B509</x:f>
        <x:v>24</x:v>
      </x:c>
      <x:c r="C509" s="18" t="n">
        <x:f>Arrivals!F509</x:f>
        <x:v>247</x:v>
      </x:c>
      <x:c r="D509" s="18" t="n">
        <x:f>Arrivals!K509</x:f>
        <x:v>300</x:v>
      </x:c>
      <x:c r="E509" s="18" t="n">
        <x:f>D509*8/ACE_Input!S29+ACE_Input!T29</x:f>
        <x:v>24.02</x:v>
      </x:c>
      <x:c r="F509" s="18" t="n">
        <x:f>C509</x:f>
        <x:v>247</x:v>
      </x:c>
      <x:c r="G509" s="18" t="n">
        <x:f>K508</x:f>
        <x:v>554.4599999999998</x:v>
      </x:c>
      <x:c r="H509" s="18" t="n">
        <x:f>MAX(F509,G509)</x:f>
        <x:v>554.4599999999998</x:v>
      </x:c>
      <x:c r="I509" s="18" t="n">
        <x:f>MOD(H509-Settings!$B$32,Settings!$B$33)</x:f>
        <x:v>554.4599999999998</x:v>
      </x:c>
      <x:c r="J509" s="18" t="n">
        <x:f>IF(I509&lt;Settings!$B$30,IF(Settings!$B$30-I509&gt;=E509,H509,H509+(Settings!$B$30-I509)+Settings!$B$31),H509+(Settings!$B$33-I509))</x:f>
        <x:v>554.4599999999998</x:v>
      </x:c>
      <x:c r="K509" s="18" t="n">
        <x:f>J509+E509</x:f>
        <x:v>578.4799999999998</x:v>
      </x:c>
      <x:c r="L509" s="18" t="n">
        <x:f>K509</x:f>
        <x:v>578.4799999999998</x:v>
      </x:c>
      <x:c r="M509" s="18" t="n">
        <x:f>P508</x:f>
        <x:v>555.9825188425764</x:v>
      </x:c>
      <x:c r="N509" s="18" t="n">
        <x:f>MAX(L509,M509)</x:f>
        <x:v>578.4799999999998</x:v>
      </x:c>
      <x:c r="O509" s="18" t="n">
        <x:f>Arrivals!I509</x:f>
        <x:v>3.438661098207994</x:v>
      </x:c>
      <x:c r="P509" s="18" t="n">
        <x:f>N509+O509</x:f>
        <x:v>581.9186610982077</x:v>
      </x:c>
      <x:c r="Q509" s="18" t="n">
        <x:f>P509-C509</x:f>
        <x:v>334.91866109820774</x:v>
      </x:c>
      <x:c r="R509" s="18" t="n">
        <x:f>H509-F509</x:f>
        <x:v>307.4599999999998</x:v>
      </x:c>
      <x:c r="S509" s="18" t="n">
        <x:f>J509-H509</x:f>
        <x:v>0</x:v>
      </x:c>
      <x:c r="T509" s="18" t="n">
        <x:f>N509-L509</x:f>
        <x:v>0</x:v>
      </x:c>
      <x:c r="U509" s="18" t="n">
        <x:f>R509+S509+T509</x:f>
        <x:v>307.4599999999998</x:v>
      </x:c>
      <x:c r="V509" s="18" t="str">
        <x:f>IF(MOD(C509-Settings!$B$32,Settings!$B$33)&lt;Settings!$B$30,"Up","Down")</x:f>
        <x:v>Up</x:v>
      </x:c>
      <x:c r="W509" s="18" t="n">
        <x:f>IF(OR(E509&gt;Settings!$B$30,Q509&gt;Settings!$B$37),0,1)</x:f>
        <x:v>1</x:v>
      </x:c>
      <x:c r="X509" s="18" t="n">
        <x:f>IF(AND(W509=1,Q509&lt;=Settings!$B$36),1,0)</x:f>
        <x:v>0</x:v>
      </x:c>
    </x:row>
    <x:row r="510">
      <x:c r="A510" t="n">
        <x:f>Arrivals!A510</x:f>
        <x:v>5</x:v>
      </x:c>
      <x:c r="B510" t="n">
        <x:f>Arrivals!B510</x:f>
        <x:v>25</x:v>
      </x:c>
      <x:c r="C510" s="18" t="n">
        <x:f>Arrivals!F510</x:f>
        <x:v>252</x:v>
      </x:c>
      <x:c r="D510" s="18" t="n">
        <x:f>Arrivals!K510</x:f>
        <x:v>300</x:v>
      </x:c>
      <x:c r="E510" s="18" t="n">
        <x:f>D510*8/ACE_Input!S30+ACE_Input!T30</x:f>
        <x:v>24.02</x:v>
      </x:c>
      <x:c r="F510" s="18" t="n">
        <x:f>C510</x:f>
        <x:v>252</x:v>
      </x:c>
      <x:c r="G510" s="18" t="n">
        <x:f>K509</x:f>
        <x:v>578.4799999999998</x:v>
      </x:c>
      <x:c r="H510" s="18" t="n">
        <x:f>MAX(F510,G510)</x:f>
        <x:v>578.4799999999998</x:v>
      </x:c>
      <x:c r="I510" s="18" t="n">
        <x:f>MOD(H510-Settings!$B$32,Settings!$B$33)</x:f>
        <x:v>578.4799999999998</x:v>
      </x:c>
      <x:c r="J510" s="18" t="n">
        <x:f>IF(I510&lt;Settings!$B$30,IF(Settings!$B$30-I510&gt;=E510,H510,H510+(Settings!$B$30-I510)+Settings!$B$31),H510+(Settings!$B$33-I510))</x:f>
        <x:v>720</x:v>
      </x:c>
      <x:c r="K510" s="18" t="n">
        <x:f>J510+E510</x:f>
        <x:v>744.02</x:v>
      </x:c>
      <x:c r="L510" s="18" t="n">
        <x:f>K510</x:f>
        <x:v>744.02</x:v>
      </x:c>
      <x:c r="M510" s="18" t="n">
        <x:f>P509</x:f>
        <x:v>581.9186610982077</x:v>
      </x:c>
      <x:c r="N510" s="18" t="n">
        <x:f>MAX(L510,M510)</x:f>
        <x:v>744.02</x:v>
      </x:c>
      <x:c r="O510" s="18" t="n">
        <x:f>Arrivals!I510</x:f>
        <x:v>3.053318531058104</x:v>
      </x:c>
      <x:c r="P510" s="18" t="n">
        <x:f>N510+O510</x:f>
        <x:v>747.0733185310581</x:v>
      </x:c>
      <x:c r="Q510" s="18" t="n">
        <x:f>P510-C510</x:f>
        <x:v>495.07331853105813</x:v>
      </x:c>
      <x:c r="R510" s="18" t="n">
        <x:f>H510-F510</x:f>
        <x:v>326.4799999999998</x:v>
      </x:c>
      <x:c r="S510" s="18" t="n">
        <x:f>J510-H510</x:f>
        <x:v>141.5200000000002</x:v>
      </x:c>
      <x:c r="T510" s="18" t="n">
        <x:f>N510-L510</x:f>
        <x:v>0</x:v>
      </x:c>
      <x:c r="U510" s="18" t="n">
        <x:f>R510+S510+T510</x:f>
        <x:v>468</x:v>
      </x:c>
      <x:c r="V510" s="18" t="str">
        <x:f>IF(MOD(C510-Settings!$B$32,Settings!$B$33)&lt;Settings!$B$30,"Up","Down")</x:f>
        <x:v>Up</x:v>
      </x:c>
      <x:c r="W510" s="18" t="n">
        <x:f>IF(OR(E510&gt;Settings!$B$30,Q510&gt;Settings!$B$37),0,1)</x:f>
        <x:v>1</x:v>
      </x:c>
      <x:c r="X510" s="18" t="n">
        <x:f>IF(AND(W510=1,Q510&lt;=Settings!$B$36),1,0)</x:f>
        <x:v>0</x:v>
      </x:c>
    </x:row>
    <x:row r="511">
      <x:c r="A511" t="n">
        <x:f>Arrivals!A511</x:f>
        <x:v>5</x:v>
      </x:c>
      <x:c r="B511" t="n">
        <x:f>Arrivals!B511</x:f>
        <x:v>26</x:v>
      </x:c>
      <x:c r="C511" s="18" t="n">
        <x:f>Arrivals!F511</x:f>
        <x:v>257</x:v>
      </x:c>
      <x:c r="D511" s="18" t="n">
        <x:f>Arrivals!K511</x:f>
        <x:v>300</x:v>
      </x:c>
      <x:c r="E511" s="18" t="n">
        <x:f>D511*8/ACE_Input!S31+ACE_Input!T31</x:f>
        <x:v>24.02</x:v>
      </x:c>
      <x:c r="F511" s="18" t="n">
        <x:f>C511</x:f>
        <x:v>257</x:v>
      </x:c>
      <x:c r="G511" s="18" t="n">
        <x:f>K510</x:f>
        <x:v>744.02</x:v>
      </x:c>
      <x:c r="H511" s="18" t="n">
        <x:f>MAX(F511,G511)</x:f>
        <x:v>744.02</x:v>
      </x:c>
      <x:c r="I511" s="18" t="n">
        <x:f>MOD(H511-Settings!$B$32,Settings!$B$33)</x:f>
        <x:v>24.019999999999982</x:v>
      </x:c>
      <x:c r="J511" s="18" t="n">
        <x:f>IF(I511&lt;Settings!$B$30,IF(Settings!$B$30-I511&gt;=E511,H511,H511+(Settings!$B$30-I511)+Settings!$B$31),H511+(Settings!$B$33-I511))</x:f>
        <x:v>744.02</x:v>
      </x:c>
      <x:c r="K511" s="18" t="n">
        <x:f>J511+E511</x:f>
        <x:v>768.04</x:v>
      </x:c>
      <x:c r="L511" s="18" t="n">
        <x:f>K511</x:f>
        <x:v>768.04</x:v>
      </x:c>
      <x:c r="M511" s="18" t="n">
        <x:f>P510</x:f>
        <x:v>747.0733185310581</x:v>
      </x:c>
      <x:c r="N511" s="18" t="n">
        <x:f>MAX(L511,M511)</x:f>
        <x:v>768.04</x:v>
      </x:c>
      <x:c r="O511" s="18" t="n">
        <x:f>Arrivals!I511</x:f>
        <x:v>0.2389355205430222</x:v>
      </x:c>
      <x:c r="P511" s="18" t="n">
        <x:f>N511+O511</x:f>
        <x:v>768.278935520543</x:v>
      </x:c>
      <x:c r="Q511" s="18" t="n">
        <x:f>P511-C511</x:f>
        <x:v>511.278935520543</x:v>
      </x:c>
      <x:c r="R511" s="18" t="n">
        <x:f>H511-F511</x:f>
        <x:v>487.02</x:v>
      </x:c>
      <x:c r="S511" s="18" t="n">
        <x:f>J511-H511</x:f>
        <x:v>0</x:v>
      </x:c>
      <x:c r="T511" s="18" t="n">
        <x:f>N511-L511</x:f>
        <x:v>0</x:v>
      </x:c>
      <x:c r="U511" s="18" t="n">
        <x:f>R511+S511+T511</x:f>
        <x:v>487.02</x:v>
      </x:c>
      <x:c r="V511" s="18" t="str">
        <x:f>IF(MOD(C511-Settings!$B$32,Settings!$B$33)&lt;Settings!$B$30,"Up","Down")</x:f>
        <x:v>Up</x:v>
      </x:c>
      <x:c r="W511" s="18" t="n">
        <x:f>IF(OR(E511&gt;Settings!$B$30,Q511&gt;Settings!$B$37),0,1)</x:f>
        <x:v>1</x:v>
      </x:c>
      <x:c r="X511" s="18" t="n">
        <x:f>IF(AND(W511=1,Q511&lt;=Settings!$B$36),1,0)</x:f>
        <x:v>0</x:v>
      </x:c>
    </x:row>
    <x:row r="512">
      <x:c r="A512" t="n">
        <x:f>Arrivals!A512</x:f>
        <x:v>5</x:v>
      </x:c>
      <x:c r="B512" t="n">
        <x:f>Arrivals!B512</x:f>
        <x:v>27</x:v>
      </x:c>
      <x:c r="C512" s="18" t="n">
        <x:f>Arrivals!F512</x:f>
        <x:v>262</x:v>
      </x:c>
      <x:c r="D512" s="18" t="n">
        <x:f>Arrivals!K512</x:f>
        <x:v>300</x:v>
      </x:c>
      <x:c r="E512" s="18" t="n">
        <x:f>D512*8/ACE_Input!S32+ACE_Input!T32</x:f>
        <x:v>24.02</x:v>
      </x:c>
      <x:c r="F512" s="18" t="n">
        <x:f>C512</x:f>
        <x:v>262</x:v>
      </x:c>
      <x:c r="G512" s="18" t="n">
        <x:f>K511</x:f>
        <x:v>768.04</x:v>
      </x:c>
      <x:c r="H512" s="18" t="n">
        <x:f>MAX(F512,G512)</x:f>
        <x:v>768.04</x:v>
      </x:c>
      <x:c r="I512" s="18" t="n">
        <x:f>MOD(H512-Settings!$B$32,Settings!$B$33)</x:f>
        <x:v>48.039999999999964</x:v>
      </x:c>
      <x:c r="J512" s="18" t="n">
        <x:f>IF(I512&lt;Settings!$B$30,IF(Settings!$B$30-I512&gt;=E512,H512,H512+(Settings!$B$30-I512)+Settings!$B$31),H512+(Settings!$B$33-I512))</x:f>
        <x:v>768.04</x:v>
      </x:c>
      <x:c r="K512" s="18" t="n">
        <x:f>J512+E512</x:f>
        <x:v>792.06</x:v>
      </x:c>
      <x:c r="L512" s="18" t="n">
        <x:f>K512</x:f>
        <x:v>792.06</x:v>
      </x:c>
      <x:c r="M512" s="18" t="n">
        <x:f>P511</x:f>
        <x:v>768.278935520543</x:v>
      </x:c>
      <x:c r="N512" s="18" t="n">
        <x:f>MAX(L512,M512)</x:f>
        <x:v>792.06</x:v>
      </x:c>
      <x:c r="O512" s="18" t="n">
        <x:f>Arrivals!I512</x:f>
        <x:v>3.2003946963937646</x:v>
      </x:c>
      <x:c r="P512" s="18" t="n">
        <x:f>N512+O512</x:f>
        <x:v>795.2603946963937</x:v>
      </x:c>
      <x:c r="Q512" s="18" t="n">
        <x:f>P512-C512</x:f>
        <x:v>533.2603946963937</x:v>
      </x:c>
      <x:c r="R512" s="18" t="n">
        <x:f>H512-F512</x:f>
        <x:v>506.03999999999996</x:v>
      </x:c>
      <x:c r="S512" s="18" t="n">
        <x:f>J512-H512</x:f>
        <x:v>0</x:v>
      </x:c>
      <x:c r="T512" s="18" t="n">
        <x:f>N512-L512</x:f>
        <x:v>0</x:v>
      </x:c>
      <x:c r="U512" s="18" t="n">
        <x:f>R512+S512+T512</x:f>
        <x:v>506.03999999999996</x:v>
      </x:c>
      <x:c r="V512" s="18" t="str">
        <x:f>IF(MOD(C512-Settings!$B$32,Settings!$B$33)&lt;Settings!$B$30,"Up","Down")</x:f>
        <x:v>Up</x:v>
      </x:c>
      <x:c r="W512" s="18" t="n">
        <x:f>IF(OR(E512&gt;Settings!$B$30,Q512&gt;Settings!$B$37),0,1)</x:f>
        <x:v>1</x:v>
      </x:c>
      <x:c r="X512" s="18" t="n">
        <x:f>IF(AND(W512=1,Q512&lt;=Settings!$B$36),1,0)</x:f>
        <x:v>0</x:v>
      </x:c>
    </x:row>
    <x:row r="513">
      <x:c r="A513" t="n">
        <x:f>Arrivals!A513</x:f>
        <x:v>5</x:v>
      </x:c>
      <x:c r="B513" t="n">
        <x:f>Arrivals!B513</x:f>
        <x:v>28</x:v>
      </x:c>
      <x:c r="C513" s="18" t="n">
        <x:f>Arrivals!F513</x:f>
        <x:v>268</x:v>
      </x:c>
      <x:c r="D513" s="18" t="n">
        <x:f>Arrivals!K513</x:f>
        <x:v>300</x:v>
      </x:c>
      <x:c r="E513" s="18" t="n">
        <x:f>D513*8/ACE_Input!S33+ACE_Input!T33</x:f>
        <x:v>24.02</x:v>
      </x:c>
      <x:c r="F513" s="18" t="n">
        <x:f>C513</x:f>
        <x:v>268</x:v>
      </x:c>
      <x:c r="G513" s="18" t="n">
        <x:f>K512</x:f>
        <x:v>792.06</x:v>
      </x:c>
      <x:c r="H513" s="18" t="n">
        <x:f>MAX(F513,G513)</x:f>
        <x:v>792.06</x:v>
      </x:c>
      <x:c r="I513" s="18" t="n">
        <x:f>MOD(H513-Settings!$B$32,Settings!$B$33)</x:f>
        <x:v>72.05999999999995</x:v>
      </x:c>
      <x:c r="J513" s="18" t="n">
        <x:f>IF(I513&lt;Settings!$B$30,IF(Settings!$B$30-I513&gt;=E513,H513,H513+(Settings!$B$30-I513)+Settings!$B$31),H513+(Settings!$B$33-I513))</x:f>
        <x:v>792.06</x:v>
      </x:c>
      <x:c r="K513" s="18" t="n">
        <x:f>J513+E513</x:f>
        <x:v>816.0799999999999</x:v>
      </x:c>
      <x:c r="L513" s="18" t="n">
        <x:f>K513</x:f>
        <x:v>816.0799999999999</x:v>
      </x:c>
      <x:c r="M513" s="18" t="n">
        <x:f>P512</x:f>
        <x:v>795.2603946963937</x:v>
      </x:c>
      <x:c r="N513" s="18" t="n">
        <x:f>MAX(L513,M513)</x:f>
        <x:v>816.0799999999999</x:v>
      </x:c>
      <x:c r="O513" s="18" t="n">
        <x:f>Arrivals!I513</x:f>
        <x:v>8.261759130170654</x:v>
      </x:c>
      <x:c r="P513" s="18" t="n">
        <x:f>N513+O513</x:f>
        <x:v>824.3417591301705</x:v>
      </x:c>
      <x:c r="Q513" s="18" t="n">
        <x:f>P513-C513</x:f>
        <x:v>556.3417591301705</x:v>
      </x:c>
      <x:c r="R513" s="18" t="n">
        <x:f>H513-F513</x:f>
        <x:v>524.06</x:v>
      </x:c>
      <x:c r="S513" s="18" t="n">
        <x:f>J513-H513</x:f>
        <x:v>0</x:v>
      </x:c>
      <x:c r="T513" s="18" t="n">
        <x:f>N513-L513</x:f>
        <x:v>0</x:v>
      </x:c>
      <x:c r="U513" s="18" t="n">
        <x:f>R513+S513+T513</x:f>
        <x:v>524.06</x:v>
      </x:c>
      <x:c r="V513" s="18" t="str">
        <x:f>IF(MOD(C513-Settings!$B$32,Settings!$B$33)&lt;Settings!$B$30,"Up","Down")</x:f>
        <x:v>Up</x:v>
      </x:c>
      <x:c r="W513" s="18" t="n">
        <x:f>IF(OR(E513&gt;Settings!$B$30,Q513&gt;Settings!$B$37),0,1)</x:f>
        <x:v>1</x:v>
      </x:c>
      <x:c r="X513" s="18" t="n">
        <x:f>IF(AND(W513=1,Q513&lt;=Settings!$B$36),1,0)</x:f>
        <x:v>0</x:v>
      </x:c>
    </x:row>
    <x:row r="514">
      <x:c r="A514" t="n">
        <x:f>Arrivals!A514</x:f>
        <x:v>5</x:v>
      </x:c>
      <x:c r="B514" t="n">
        <x:f>Arrivals!B514</x:f>
        <x:v>29</x:v>
      </x:c>
      <x:c r="C514" s="18" t="n">
        <x:f>Arrivals!F514</x:f>
        <x:v>273</x:v>
      </x:c>
      <x:c r="D514" s="18" t="n">
        <x:f>Arrivals!K514</x:f>
        <x:v>300</x:v>
      </x:c>
      <x:c r="E514" s="18" t="n">
        <x:f>D514*8/ACE_Input!S34+ACE_Input!T34</x:f>
        <x:v>24.02</x:v>
      </x:c>
      <x:c r="F514" s="18" t="n">
        <x:f>C514</x:f>
        <x:v>273</x:v>
      </x:c>
      <x:c r="G514" s="18" t="n">
        <x:f>K513</x:f>
        <x:v>816.0799999999999</x:v>
      </x:c>
      <x:c r="H514" s="18" t="n">
        <x:f>MAX(F514,G514)</x:f>
        <x:v>816.0799999999999</x:v>
      </x:c>
      <x:c r="I514" s="18" t="n">
        <x:f>MOD(H514-Settings!$B$32,Settings!$B$33)</x:f>
        <x:v>96.07999999999993</x:v>
      </x:c>
      <x:c r="J514" s="18" t="n">
        <x:f>IF(I514&lt;Settings!$B$30,IF(Settings!$B$30-I514&gt;=E514,H514,H514+(Settings!$B$30-I514)+Settings!$B$31),H514+(Settings!$B$33-I514))</x:f>
        <x:v>816.0799999999999</x:v>
      </x:c>
      <x:c r="K514" s="18" t="n">
        <x:f>J514+E514</x:f>
        <x:v>840.0999999999999</x:v>
      </x:c>
      <x:c r="L514" s="18" t="n">
        <x:f>K514</x:f>
        <x:v>840.0999999999999</x:v>
      </x:c>
      <x:c r="M514" s="18" t="n">
        <x:f>P513</x:f>
        <x:v>824.3417591301705</x:v>
      </x:c>
      <x:c r="N514" s="18" t="n">
        <x:f>MAX(L514,M514)</x:f>
        <x:v>840.0999999999999</x:v>
      </x:c>
      <x:c r="O514" s="18" t="n">
        <x:f>Arrivals!I514</x:f>
        <x:v>2.7898438295756898</x:v>
      </x:c>
      <x:c r="P514" s="18" t="n">
        <x:f>N514+O514</x:f>
        <x:v>842.8898438295756</x:v>
      </x:c>
      <x:c r="Q514" s="18" t="n">
        <x:f>P514-C514</x:f>
        <x:v>569.8898438295756</x:v>
      </x:c>
      <x:c r="R514" s="18" t="n">
        <x:f>H514-F514</x:f>
        <x:v>543.0799999999999</x:v>
      </x:c>
      <x:c r="S514" s="18" t="n">
        <x:f>J514-H514</x:f>
        <x:v>0</x:v>
      </x:c>
      <x:c r="T514" s="18" t="n">
        <x:f>N514-L514</x:f>
        <x:v>0</x:v>
      </x:c>
      <x:c r="U514" s="18" t="n">
        <x:f>R514+S514+T514</x:f>
        <x:v>543.0799999999999</x:v>
      </x:c>
      <x:c r="V514" s="18" t="str">
        <x:f>IF(MOD(C514-Settings!$B$32,Settings!$B$33)&lt;Settings!$B$30,"Up","Down")</x:f>
        <x:v>Up</x:v>
      </x:c>
      <x:c r="W514" s="18" t="n">
        <x:f>IF(OR(E514&gt;Settings!$B$30,Q514&gt;Settings!$B$37),0,1)</x:f>
        <x:v>1</x:v>
      </x:c>
      <x:c r="X514" s="18" t="n">
        <x:f>IF(AND(W514=1,Q514&lt;=Settings!$B$36),1,0)</x:f>
        <x:v>0</x:v>
      </x:c>
    </x:row>
    <x:row r="515">
      <x:c r="A515" t="n">
        <x:f>Arrivals!A515</x:f>
        <x:v>5</x:v>
      </x:c>
      <x:c r="B515" t="n">
        <x:f>Arrivals!B515</x:f>
        <x:v>30</x:v>
      </x:c>
      <x:c r="C515" s="18" t="n">
        <x:f>Arrivals!F515</x:f>
        <x:v>278</x:v>
      </x:c>
      <x:c r="D515" s="18" t="n">
        <x:f>Arrivals!K515</x:f>
        <x:v>300</x:v>
      </x:c>
      <x:c r="E515" s="18" t="n">
        <x:f>D515*8/ACE_Input!S35+ACE_Input!T35</x:f>
        <x:v>24.02</x:v>
      </x:c>
      <x:c r="F515" s="18" t="n">
        <x:f>C515</x:f>
        <x:v>278</x:v>
      </x:c>
      <x:c r="G515" s="18" t="n">
        <x:f>K514</x:f>
        <x:v>840.0999999999999</x:v>
      </x:c>
      <x:c r="H515" s="18" t="n">
        <x:f>MAX(F515,G515)</x:f>
        <x:v>840.0999999999999</x:v>
      </x:c>
      <x:c r="I515" s="18" t="n">
        <x:f>MOD(H515-Settings!$B$32,Settings!$B$33)</x:f>
        <x:v>120.09999999999991</x:v>
      </x:c>
      <x:c r="J515" s="18" t="n">
        <x:f>IF(I515&lt;Settings!$B$30,IF(Settings!$B$30-I515&gt;=E515,H515,H515+(Settings!$B$30-I515)+Settings!$B$31),H515+(Settings!$B$33-I515))</x:f>
        <x:v>840.0999999999999</x:v>
      </x:c>
      <x:c r="K515" s="18" t="n">
        <x:f>J515+E515</x:f>
        <x:v>864.1199999999999</x:v>
      </x:c>
      <x:c r="L515" s="18" t="n">
        <x:f>K515</x:f>
        <x:v>864.1199999999999</x:v>
      </x:c>
      <x:c r="M515" s="18" t="n">
        <x:f>P514</x:f>
        <x:v>842.8898438295756</x:v>
      </x:c>
      <x:c r="N515" s="18" t="n">
        <x:f>MAX(L515,M515)</x:f>
        <x:v>864.1199999999999</x:v>
      </x:c>
      <x:c r="O515" s="18" t="n">
        <x:f>Arrivals!I515</x:f>
        <x:v>4.468086235391777</x:v>
      </x:c>
      <x:c r="P515" s="18" t="n">
        <x:f>N515+O515</x:f>
        <x:v>868.5880862353916</x:v>
      </x:c>
      <x:c r="Q515" s="18" t="n">
        <x:f>P515-C515</x:f>
        <x:v>590.5880862353916</x:v>
      </x:c>
      <x:c r="R515" s="18" t="n">
        <x:f>H515-F515</x:f>
        <x:v>562.0999999999999</x:v>
      </x:c>
      <x:c r="S515" s="18" t="n">
        <x:f>J515-H515</x:f>
        <x:v>0</x:v>
      </x:c>
      <x:c r="T515" s="18" t="n">
        <x:f>N515-L515</x:f>
        <x:v>0</x:v>
      </x:c>
      <x:c r="U515" s="18" t="n">
        <x:f>R515+S515+T515</x:f>
        <x:v>562.0999999999999</x:v>
      </x:c>
      <x:c r="V515" s="18" t="str">
        <x:f>IF(MOD(C515-Settings!$B$32,Settings!$B$33)&lt;Settings!$B$30,"Up","Down")</x:f>
        <x:v>Up</x:v>
      </x:c>
      <x:c r="W515" s="18" t="n">
        <x:f>IF(OR(E515&gt;Settings!$B$30,Q515&gt;Settings!$B$37),0,1)</x:f>
        <x:v>1</x:v>
      </x:c>
      <x:c r="X515" s="18" t="n">
        <x:f>IF(AND(W515=1,Q515&lt;=Settings!$B$36),1,0)</x:f>
        <x:v>0</x:v>
      </x:c>
    </x:row>
    <x:row r="516">
      <x:c r="A516" t="n">
        <x:f>Arrivals!A516</x:f>
        <x:v>5</x:v>
      </x:c>
      <x:c r="B516" t="n">
        <x:f>Arrivals!B516</x:f>
        <x:v>31</x:v>
      </x:c>
      <x:c r="C516" s="18" t="n">
        <x:f>Arrivals!F516</x:f>
        <x:v>283</x:v>
      </x:c>
      <x:c r="D516" s="18" t="n">
        <x:f>Arrivals!K516</x:f>
        <x:v>300</x:v>
      </x:c>
      <x:c r="E516" s="18" t="n">
        <x:f>D516*8/ACE_Input!S36+ACE_Input!T36</x:f>
        <x:v>24.02</x:v>
      </x:c>
      <x:c r="F516" s="18" t="n">
        <x:f>C516</x:f>
        <x:v>283</x:v>
      </x:c>
      <x:c r="G516" s="18" t="n">
        <x:f>K515</x:f>
        <x:v>864.1199999999999</x:v>
      </x:c>
      <x:c r="H516" s="18" t="n">
        <x:f>MAX(F516,G516)</x:f>
        <x:v>864.1199999999999</x:v>
      </x:c>
      <x:c r="I516" s="18" t="n">
        <x:f>MOD(H516-Settings!$B$32,Settings!$B$33)</x:f>
        <x:v>144.1199999999999</x:v>
      </x:c>
      <x:c r="J516" s="18" t="n">
        <x:f>IF(I516&lt;Settings!$B$30,IF(Settings!$B$30-I516&gt;=E516,H516,H516+(Settings!$B$30-I516)+Settings!$B$31),H516+(Settings!$B$33-I516))</x:f>
        <x:v>864.1199999999999</x:v>
      </x:c>
      <x:c r="K516" s="18" t="n">
        <x:f>J516+E516</x:f>
        <x:v>888.1399999999999</x:v>
      </x:c>
      <x:c r="L516" s="18" t="n">
        <x:f>K516</x:f>
        <x:v>888.1399999999999</x:v>
      </x:c>
      <x:c r="M516" s="18" t="n">
        <x:f>P515</x:f>
        <x:v>868.5880862353916</x:v>
      </x:c>
      <x:c r="N516" s="18" t="n">
        <x:f>MAX(L516,M516)</x:f>
        <x:v>888.1399999999999</x:v>
      </x:c>
      <x:c r="O516" s="18" t="n">
        <x:f>Arrivals!I516</x:f>
        <x:v>7.808122004629943</x:v>
      </x:c>
      <x:c r="P516" s="18" t="n">
        <x:f>N516+O516</x:f>
        <x:v>895.9481220046298</x:v>
      </x:c>
      <x:c r="Q516" s="18" t="n">
        <x:f>P516-C516</x:f>
        <x:v>612.9481220046298</x:v>
      </x:c>
      <x:c r="R516" s="18" t="n">
        <x:f>H516-F516</x:f>
        <x:v>581.1199999999999</x:v>
      </x:c>
      <x:c r="S516" s="18" t="n">
        <x:f>J516-H516</x:f>
        <x:v>0</x:v>
      </x:c>
      <x:c r="T516" s="18" t="n">
        <x:f>N516-L516</x:f>
        <x:v>0</x:v>
      </x:c>
      <x:c r="U516" s="18" t="n">
        <x:f>R516+S516+T516</x:f>
        <x:v>581.1199999999999</x:v>
      </x:c>
      <x:c r="V516" s="18" t="str">
        <x:f>IF(MOD(C516-Settings!$B$32,Settings!$B$33)&lt;Settings!$B$30,"Up","Down")</x:f>
        <x:v>Up</x:v>
      </x:c>
      <x:c r="W516" s="18" t="n">
        <x:f>IF(OR(E516&gt;Settings!$B$30,Q516&gt;Settings!$B$37),0,1)</x:f>
        <x:v>1</x:v>
      </x:c>
      <x:c r="X516" s="18" t="n">
        <x:f>IF(AND(W516=1,Q516&lt;=Settings!$B$36),1,0)</x:f>
        <x:v>0</x:v>
      </x:c>
    </x:row>
    <x:row r="517">
      <x:c r="A517" t="n">
        <x:f>Arrivals!A517</x:f>
        <x:v>5</x:v>
      </x:c>
      <x:c r="B517" t="n">
        <x:f>Arrivals!B517</x:f>
        <x:v>32</x:v>
      </x:c>
      <x:c r="C517" s="18" t="n">
        <x:f>Arrivals!F517</x:f>
        <x:v>288</x:v>
      </x:c>
      <x:c r="D517" s="18" t="n">
        <x:f>Arrivals!K517</x:f>
        <x:v>300</x:v>
      </x:c>
      <x:c r="E517" s="18" t="n">
        <x:f>D517*8/ACE_Input!S37+ACE_Input!T37</x:f>
        <x:v>24.02</x:v>
      </x:c>
      <x:c r="F517" s="18" t="n">
        <x:f>C517</x:f>
        <x:v>288</x:v>
      </x:c>
      <x:c r="G517" s="18" t="n">
        <x:f>K516</x:f>
        <x:v>888.1399999999999</x:v>
      </x:c>
      <x:c r="H517" s="18" t="n">
        <x:f>MAX(F517,G517)</x:f>
        <x:v>888.1399999999999</x:v>
      </x:c>
      <x:c r="I517" s="18" t="n">
        <x:f>MOD(H517-Settings!$B$32,Settings!$B$33)</x:f>
        <x:v>168.13999999999987</x:v>
      </x:c>
      <x:c r="J517" s="18" t="n">
        <x:f>IF(I517&lt;Settings!$B$30,IF(Settings!$B$30-I517&gt;=E517,H517,H517+(Settings!$B$30-I517)+Settings!$B$31),H517+(Settings!$B$33-I517))</x:f>
        <x:v>888.1399999999999</x:v>
      </x:c>
      <x:c r="K517" s="18" t="n">
        <x:f>J517+E517</x:f>
        <x:v>912.1599999999999</x:v>
      </x:c>
      <x:c r="L517" s="18" t="n">
        <x:f>K517</x:f>
        <x:v>912.1599999999999</x:v>
      </x:c>
      <x:c r="M517" s="18" t="n">
        <x:f>P516</x:f>
        <x:v>895.9481220046298</x:v>
      </x:c>
      <x:c r="N517" s="18" t="n">
        <x:f>MAX(L517,M517)</x:f>
        <x:v>912.1599999999999</x:v>
      </x:c>
      <x:c r="O517" s="18" t="n">
        <x:f>Arrivals!I517</x:f>
        <x:v>4.2002922621034235</x:v>
      </x:c>
      <x:c r="P517" s="18" t="n">
        <x:f>N517+O517</x:f>
        <x:v>916.3602922621033</x:v>
      </x:c>
      <x:c r="Q517" s="18" t="n">
        <x:f>P517-C517</x:f>
        <x:v>628.3602922621033</x:v>
      </x:c>
      <x:c r="R517" s="18" t="n">
        <x:f>H517-F517</x:f>
        <x:v>600.1399999999999</x:v>
      </x:c>
      <x:c r="S517" s="18" t="n">
        <x:f>J517-H517</x:f>
        <x:v>0</x:v>
      </x:c>
      <x:c r="T517" s="18" t="n">
        <x:f>N517-L517</x:f>
        <x:v>0</x:v>
      </x:c>
      <x:c r="U517" s="18" t="n">
        <x:f>R517+S517+T517</x:f>
        <x:v>600.1399999999999</x:v>
      </x:c>
      <x:c r="V517" s="18" t="str">
        <x:f>IF(MOD(C517-Settings!$B$32,Settings!$B$33)&lt;Settings!$B$30,"Up","Down")</x:f>
        <x:v>Up</x:v>
      </x:c>
      <x:c r="W517" s="18" t="n">
        <x:f>IF(OR(E517&gt;Settings!$B$30,Q517&gt;Settings!$B$37),0,1)</x:f>
        <x:v>1</x:v>
      </x:c>
      <x:c r="X517" s="18" t="n">
        <x:f>IF(AND(W517=1,Q517&lt;=Settings!$B$36),1,0)</x:f>
        <x:v>0</x:v>
      </x:c>
    </x:row>
    <x:row r="518">
      <x:c r="A518" t="n">
        <x:f>Arrivals!A518</x:f>
        <x:v>5</x:v>
      </x:c>
      <x:c r="B518" t="n">
        <x:f>Arrivals!B518</x:f>
        <x:v>33</x:v>
      </x:c>
      <x:c r="C518" s="18" t="n">
        <x:f>Arrivals!F518</x:f>
        <x:v>293</x:v>
      </x:c>
      <x:c r="D518" s="18" t="n">
        <x:f>Arrivals!K518</x:f>
        <x:v>300</x:v>
      </x:c>
      <x:c r="E518" s="18" t="n">
        <x:f>D518*8/ACE_Input!S38+ACE_Input!T38</x:f>
        <x:v>24.02</x:v>
      </x:c>
      <x:c r="F518" s="18" t="n">
        <x:f>C518</x:f>
        <x:v>293</x:v>
      </x:c>
      <x:c r="G518" s="18" t="n">
        <x:f>K517</x:f>
        <x:v>912.1599999999999</x:v>
      </x:c>
      <x:c r="H518" s="18" t="n">
        <x:f>MAX(F518,G518)</x:f>
        <x:v>912.1599999999999</x:v>
      </x:c>
      <x:c r="I518" s="18" t="n">
        <x:f>MOD(H518-Settings!$B$32,Settings!$B$33)</x:f>
        <x:v>192.15999999999985</x:v>
      </x:c>
      <x:c r="J518" s="18" t="n">
        <x:f>IF(I518&lt;Settings!$B$30,IF(Settings!$B$30-I518&gt;=E518,H518,H518+(Settings!$B$30-I518)+Settings!$B$31),H518+(Settings!$B$33-I518))</x:f>
        <x:v>912.1599999999999</x:v>
      </x:c>
      <x:c r="K518" s="18" t="n">
        <x:f>J518+E518</x:f>
        <x:v>936.1799999999998</x:v>
      </x:c>
      <x:c r="L518" s="18" t="n">
        <x:f>K518</x:f>
        <x:v>936.1799999999998</x:v>
      </x:c>
      <x:c r="M518" s="18" t="n">
        <x:f>P517</x:f>
        <x:v>916.3602922621033</x:v>
      </x:c>
      <x:c r="N518" s="18" t="n">
        <x:f>MAX(L518,M518)</x:f>
        <x:v>936.1799999999998</x:v>
      </x:c>
      <x:c r="O518" s="18" t="n">
        <x:f>Arrivals!I518</x:f>
        <x:v>0.10522332834515497</x:v>
      </x:c>
      <x:c r="P518" s="18" t="n">
        <x:f>N518+O518</x:f>
        <x:v>936.285223328345</x:v>
      </x:c>
      <x:c r="Q518" s="18" t="n">
        <x:f>P518-C518</x:f>
        <x:v>643.285223328345</x:v>
      </x:c>
      <x:c r="R518" s="18" t="n">
        <x:f>H518-F518</x:f>
        <x:v>619.1599999999999</x:v>
      </x:c>
      <x:c r="S518" s="18" t="n">
        <x:f>J518-H518</x:f>
        <x:v>0</x:v>
      </x:c>
      <x:c r="T518" s="18" t="n">
        <x:f>N518-L518</x:f>
        <x:v>0</x:v>
      </x:c>
      <x:c r="U518" s="18" t="n">
        <x:f>R518+S518+T518</x:f>
        <x:v>619.1599999999999</x:v>
      </x:c>
      <x:c r="V518" s="18" t="str">
        <x:f>IF(MOD(C518-Settings!$B$32,Settings!$B$33)&lt;Settings!$B$30,"Up","Down")</x:f>
        <x:v>Up</x:v>
      </x:c>
      <x:c r="W518" s="18" t="n">
        <x:f>IF(OR(E518&gt;Settings!$B$30,Q518&gt;Settings!$B$37),0,1)</x:f>
        <x:v>1</x:v>
      </x:c>
      <x:c r="X518" s="18" t="n">
        <x:f>IF(AND(W518=1,Q518&lt;=Settings!$B$36),1,0)</x:f>
        <x:v>0</x:v>
      </x:c>
    </x:row>
    <x:row r="519">
      <x:c r="A519" t="n">
        <x:f>Arrivals!A519</x:f>
        <x:v>5</x:v>
      </x:c>
      <x:c r="B519" t="n">
        <x:f>Arrivals!B519</x:f>
        <x:v>34</x:v>
      </x:c>
      <x:c r="C519" s="18" t="n">
        <x:f>Arrivals!F519</x:f>
        <x:v>298</x:v>
      </x:c>
      <x:c r="D519" s="18" t="n">
        <x:f>Arrivals!K519</x:f>
        <x:v>300</x:v>
      </x:c>
      <x:c r="E519" s="18" t="n">
        <x:f>D519*8/ACE_Input!S39+ACE_Input!T39</x:f>
        <x:v>24.02</x:v>
      </x:c>
      <x:c r="F519" s="18" t="n">
        <x:f>C519</x:f>
        <x:v>298</x:v>
      </x:c>
      <x:c r="G519" s="18" t="n">
        <x:f>K518</x:f>
        <x:v>936.1799999999998</x:v>
      </x:c>
      <x:c r="H519" s="18" t="n">
        <x:f>MAX(F519,G519)</x:f>
        <x:v>936.1799999999998</x:v>
      </x:c>
      <x:c r="I519" s="18" t="n">
        <x:f>MOD(H519-Settings!$B$32,Settings!$B$33)</x:f>
        <x:v>216.17999999999984</x:v>
      </x:c>
      <x:c r="J519" s="18" t="n">
        <x:f>IF(I519&lt;Settings!$B$30,IF(Settings!$B$30-I519&gt;=E519,H519,H519+(Settings!$B$30-I519)+Settings!$B$31),H519+(Settings!$B$33-I519))</x:f>
        <x:v>936.1799999999998</x:v>
      </x:c>
      <x:c r="K519" s="18" t="n">
        <x:f>J519+E519</x:f>
        <x:v>960.1999999999998</x:v>
      </x:c>
      <x:c r="L519" s="18" t="n">
        <x:f>K519</x:f>
        <x:v>960.1999999999998</x:v>
      </x:c>
      <x:c r="M519" s="18" t="n">
        <x:f>P518</x:f>
        <x:v>936.285223328345</x:v>
      </x:c>
      <x:c r="N519" s="18" t="n">
        <x:f>MAX(L519,M519)</x:f>
        <x:v>960.1999999999998</x:v>
      </x:c>
      <x:c r="O519" s="18" t="n">
        <x:f>Arrivals!I519</x:f>
        <x:v>1.7700665547023922</x:v>
      </x:c>
      <x:c r="P519" s="18" t="n">
        <x:f>N519+O519</x:f>
        <x:v>961.9700665547022</x:v>
      </x:c>
      <x:c r="Q519" s="18" t="n">
        <x:f>P519-C519</x:f>
        <x:v>663.9700665547022</x:v>
      </x:c>
      <x:c r="R519" s="18" t="n">
        <x:f>H519-F519</x:f>
        <x:v>638.1799999999998</x:v>
      </x:c>
      <x:c r="S519" s="18" t="n">
        <x:f>J519-H519</x:f>
        <x:v>0</x:v>
      </x:c>
      <x:c r="T519" s="18" t="n">
        <x:f>N519-L519</x:f>
        <x:v>0</x:v>
      </x:c>
      <x:c r="U519" s="18" t="n">
        <x:f>R519+S519+T519</x:f>
        <x:v>638.1799999999998</x:v>
      </x:c>
      <x:c r="V519" s="18" t="str">
        <x:f>IF(MOD(C519-Settings!$B$32,Settings!$B$33)&lt;Settings!$B$30,"Up","Down")</x:f>
        <x:v>Up</x:v>
      </x:c>
      <x:c r="W519" s="18" t="n">
        <x:f>IF(OR(E519&gt;Settings!$B$30,Q519&gt;Settings!$B$37),0,1)</x:f>
        <x:v>1</x:v>
      </x:c>
      <x:c r="X519" s="18" t="n">
        <x:f>IF(AND(W519=1,Q519&lt;=Settings!$B$36),1,0)</x:f>
        <x:v>0</x:v>
      </x:c>
    </x:row>
    <x:row r="520">
      <x:c r="A520" t="n">
        <x:f>Arrivals!A520</x:f>
        <x:v>5</x:v>
      </x:c>
      <x:c r="B520" t="n">
        <x:f>Arrivals!B520</x:f>
        <x:v>35</x:v>
      </x:c>
      <x:c r="C520" s="18" t="n">
        <x:f>Arrivals!F520</x:f>
        <x:v>303</x:v>
      </x:c>
      <x:c r="D520" s="18" t="n">
        <x:f>Arrivals!K520</x:f>
        <x:v>300</x:v>
      </x:c>
      <x:c r="E520" s="18" t="n">
        <x:f>D520*8/ACE_Input!S40+ACE_Input!T40</x:f>
        <x:v>24.02</x:v>
      </x:c>
      <x:c r="F520" s="18" t="n">
        <x:f>C520</x:f>
        <x:v>303</x:v>
      </x:c>
      <x:c r="G520" s="18" t="n">
        <x:f>K519</x:f>
        <x:v>960.1999999999998</x:v>
      </x:c>
      <x:c r="H520" s="18" t="n">
        <x:f>MAX(F520,G520)</x:f>
        <x:v>960.1999999999998</x:v>
      </x:c>
      <x:c r="I520" s="18" t="n">
        <x:f>MOD(H520-Settings!$B$32,Settings!$B$33)</x:f>
        <x:v>240.19999999999982</x:v>
      </x:c>
      <x:c r="J520" s="18" t="n">
        <x:f>IF(I520&lt;Settings!$B$30,IF(Settings!$B$30-I520&gt;=E520,H520,H520+(Settings!$B$30-I520)+Settings!$B$31),H520+(Settings!$B$33-I520))</x:f>
        <x:v>960.1999999999998</x:v>
      </x:c>
      <x:c r="K520" s="18" t="n">
        <x:f>J520+E520</x:f>
        <x:v>984.2199999999998</x:v>
      </x:c>
      <x:c r="L520" s="18" t="n">
        <x:f>K520</x:f>
        <x:v>984.2199999999998</x:v>
      </x:c>
      <x:c r="M520" s="18" t="n">
        <x:f>P519</x:f>
        <x:v>961.9700665547022</x:v>
      </x:c>
      <x:c r="N520" s="18" t="n">
        <x:f>MAX(L520,M520)</x:f>
        <x:v>984.2199999999998</x:v>
      </x:c>
      <x:c r="O520" s="18" t="n">
        <x:f>Arrivals!I520</x:f>
        <x:v>8.704673717537515</x:v>
      </x:c>
      <x:c r="P520" s="18" t="n">
        <x:f>N520+O520</x:f>
        <x:v>992.9246737175373</x:v>
      </x:c>
      <x:c r="Q520" s="18" t="n">
        <x:f>P520-C520</x:f>
        <x:v>689.9246737175373</x:v>
      </x:c>
      <x:c r="R520" s="18" t="n">
        <x:f>H520-F520</x:f>
        <x:v>657.1999999999998</x:v>
      </x:c>
      <x:c r="S520" s="18" t="n">
        <x:f>J520-H520</x:f>
        <x:v>0</x:v>
      </x:c>
      <x:c r="T520" s="18" t="n">
        <x:f>N520-L520</x:f>
        <x:v>0</x:v>
      </x:c>
      <x:c r="U520" s="18" t="n">
        <x:f>R520+S520+T520</x:f>
        <x:v>657.1999999999998</x:v>
      </x:c>
      <x:c r="V520" s="18" t="str">
        <x:f>IF(MOD(C520-Settings!$B$32,Settings!$B$33)&lt;Settings!$B$30,"Up","Down")</x:f>
        <x:v>Up</x:v>
      </x:c>
      <x:c r="W520" s="18" t="n">
        <x:f>IF(OR(E520&gt;Settings!$B$30,Q520&gt;Settings!$B$37),0,1)</x:f>
        <x:v>1</x:v>
      </x:c>
      <x:c r="X520" s="18" t="n">
        <x:f>IF(AND(W520=1,Q520&lt;=Settings!$B$36),1,0)</x:f>
        <x:v>0</x:v>
      </x:c>
    </x:row>
    <x:row r="521">
      <x:c r="A521" t="n">
        <x:f>Arrivals!A521</x:f>
        <x:v>5</x:v>
      </x:c>
      <x:c r="B521" t="n">
        <x:f>Arrivals!B521</x:f>
        <x:v>36</x:v>
      </x:c>
      <x:c r="C521" s="18" t="n">
        <x:f>Arrivals!F521</x:f>
        <x:v>308</x:v>
      </x:c>
      <x:c r="D521" s="18" t="n">
        <x:f>Arrivals!K521</x:f>
        <x:v>300</x:v>
      </x:c>
      <x:c r="E521" s="18" t="n">
        <x:f>D521*8/ACE_Input!S41+ACE_Input!T41</x:f>
        <x:v>24.02</x:v>
      </x:c>
      <x:c r="F521" s="18" t="n">
        <x:f>C521</x:f>
        <x:v>308</x:v>
      </x:c>
      <x:c r="G521" s="18" t="n">
        <x:f>K520</x:f>
        <x:v>984.2199999999998</x:v>
      </x:c>
      <x:c r="H521" s="18" t="n">
        <x:f>MAX(F521,G521)</x:f>
        <x:v>984.2199999999998</x:v>
      </x:c>
      <x:c r="I521" s="18" t="n">
        <x:f>MOD(H521-Settings!$B$32,Settings!$B$33)</x:f>
        <x:v>264.2199999999998</x:v>
      </x:c>
      <x:c r="J521" s="18" t="n">
        <x:f>IF(I521&lt;Settings!$B$30,IF(Settings!$B$30-I521&gt;=E521,H521,H521+(Settings!$B$30-I521)+Settings!$B$31),H521+(Settings!$B$33-I521))</x:f>
        <x:v>984.2199999999998</x:v>
      </x:c>
      <x:c r="K521" s="18" t="n">
        <x:f>J521+E521</x:f>
        <x:v>1008.2399999999998</x:v>
      </x:c>
      <x:c r="L521" s="18" t="n">
        <x:f>K521</x:f>
        <x:v>1008.2399999999998</x:v>
      </x:c>
      <x:c r="M521" s="18" t="n">
        <x:f>P520</x:f>
        <x:v>992.9246737175373</x:v>
      </x:c>
      <x:c r="N521" s="18" t="n">
        <x:f>MAX(L521,M521)</x:f>
        <x:v>1008.2399999999998</x:v>
      </x:c>
      <x:c r="O521" s="18" t="n">
        <x:f>Arrivals!I521</x:f>
        <x:v>6.803401048664576</x:v>
      </x:c>
      <x:c r="P521" s="18" t="n">
        <x:f>N521+O521</x:f>
        <x:v>1015.0434010486644</x:v>
      </x:c>
      <x:c r="Q521" s="18" t="n">
        <x:f>P521-C521</x:f>
        <x:v>707.0434010486644</x:v>
      </x:c>
      <x:c r="R521" s="18" t="n">
        <x:f>H521-F521</x:f>
        <x:v>676.2199999999998</x:v>
      </x:c>
      <x:c r="S521" s="18" t="n">
        <x:f>J521-H521</x:f>
        <x:v>0</x:v>
      </x:c>
      <x:c r="T521" s="18" t="n">
        <x:f>N521-L521</x:f>
        <x:v>0</x:v>
      </x:c>
      <x:c r="U521" s="18" t="n">
        <x:f>R521+S521+T521</x:f>
        <x:v>676.2199999999998</x:v>
      </x:c>
      <x:c r="V521" s="18" t="str">
        <x:f>IF(MOD(C521-Settings!$B$32,Settings!$B$33)&lt;Settings!$B$30,"Up","Down")</x:f>
        <x:v>Up</x:v>
      </x:c>
      <x:c r="W521" s="18" t="n">
        <x:f>IF(OR(E521&gt;Settings!$B$30,Q521&gt;Settings!$B$37),0,1)</x:f>
        <x:v>1</x:v>
      </x:c>
      <x:c r="X521" s="18" t="n">
        <x:f>IF(AND(W521=1,Q521&lt;=Settings!$B$36),1,0)</x:f>
        <x:v>0</x:v>
      </x:c>
    </x:row>
    <x:row r="522">
      <x:c r="A522" t="n">
        <x:f>Arrivals!A522</x:f>
        <x:v>5</x:v>
      </x:c>
      <x:c r="B522" t="n">
        <x:f>Arrivals!B522</x:f>
        <x:v>37</x:v>
      </x:c>
      <x:c r="C522" s="18" t="n">
        <x:f>Arrivals!F522</x:f>
        <x:v>313</x:v>
      </x:c>
      <x:c r="D522" s="18" t="n">
        <x:f>Arrivals!K522</x:f>
        <x:v>300</x:v>
      </x:c>
      <x:c r="E522" s="18" t="n">
        <x:f>D522*8/ACE_Input!S42+ACE_Input!T42</x:f>
        <x:v>24.02</x:v>
      </x:c>
      <x:c r="F522" s="18" t="n">
        <x:f>C522</x:f>
        <x:v>313</x:v>
      </x:c>
      <x:c r="G522" s="18" t="n">
        <x:f>K521</x:f>
        <x:v>1008.2399999999998</x:v>
      </x:c>
      <x:c r="H522" s="18" t="n">
        <x:f>MAX(F522,G522)</x:f>
        <x:v>1008.2399999999998</x:v>
      </x:c>
      <x:c r="I522" s="18" t="n">
        <x:f>MOD(H522-Settings!$B$32,Settings!$B$33)</x:f>
        <x:v>288.2399999999998</x:v>
      </x:c>
      <x:c r="J522" s="18" t="n">
        <x:f>IF(I522&lt;Settings!$B$30,IF(Settings!$B$30-I522&gt;=E522,H522,H522+(Settings!$B$30-I522)+Settings!$B$31),H522+(Settings!$B$33-I522))</x:f>
        <x:v>1008.2399999999998</x:v>
      </x:c>
      <x:c r="K522" s="18" t="n">
        <x:f>J522+E522</x:f>
        <x:v>1032.2599999999998</x:v>
      </x:c>
      <x:c r="L522" s="18" t="n">
        <x:f>K522</x:f>
        <x:v>1032.2599999999998</x:v>
      </x:c>
      <x:c r="M522" s="18" t="n">
        <x:f>P521</x:f>
        <x:v>1015.0434010486644</x:v>
      </x:c>
      <x:c r="N522" s="18" t="n">
        <x:f>MAX(L522,M522)</x:f>
        <x:v>1032.2599999999998</x:v>
      </x:c>
      <x:c r="O522" s="18" t="n">
        <x:f>Arrivals!I522</x:f>
        <x:v>1.1374933720471438</x:v>
      </x:c>
      <x:c r="P522" s="18" t="n">
        <x:f>N522+O522</x:f>
        <x:v>1033.397493372047</x:v>
      </x:c>
      <x:c r="Q522" s="18" t="n">
        <x:f>P522-C522</x:f>
        <x:v>720.3974933720469</x:v>
      </x:c>
      <x:c r="R522" s="18" t="n">
        <x:f>H522-F522</x:f>
        <x:v>695.2399999999998</x:v>
      </x:c>
      <x:c r="S522" s="18" t="n">
        <x:f>J522-H522</x:f>
        <x:v>0</x:v>
      </x:c>
      <x:c r="T522" s="18" t="n">
        <x:f>N522-L522</x:f>
        <x:v>0</x:v>
      </x:c>
      <x:c r="U522" s="18" t="n">
        <x:f>R522+S522+T522</x:f>
        <x:v>695.2399999999998</x:v>
      </x:c>
      <x:c r="V522" s="18" t="str">
        <x:f>IF(MOD(C522-Settings!$B$32,Settings!$B$33)&lt;Settings!$B$30,"Up","Down")</x:f>
        <x:v>Up</x:v>
      </x:c>
      <x:c r="W522" s="18" t="n">
        <x:f>IF(OR(E522&gt;Settings!$B$30,Q522&gt;Settings!$B$37),0,1)</x:f>
        <x:v>1</x:v>
      </x:c>
      <x:c r="X522" s="18" t="n">
        <x:f>IF(AND(W522=1,Q522&lt;=Settings!$B$36),1,0)</x:f>
        <x:v>0</x:v>
      </x:c>
    </x:row>
    <x:row r="523">
      <x:c r="A523" t="n">
        <x:f>Arrivals!A523</x:f>
        <x:v>5</x:v>
      </x:c>
      <x:c r="B523" t="n">
        <x:f>Arrivals!B523</x:f>
        <x:v>38</x:v>
      </x:c>
      <x:c r="C523" s="18" t="n">
        <x:f>Arrivals!F523</x:f>
        <x:v>318</x:v>
      </x:c>
      <x:c r="D523" s="18" t="n">
        <x:f>Arrivals!K523</x:f>
        <x:v>300</x:v>
      </x:c>
      <x:c r="E523" s="18" t="n">
        <x:f>D523*8/ACE_Input!S43+ACE_Input!T43</x:f>
        <x:v>24.02</x:v>
      </x:c>
      <x:c r="F523" s="18" t="n">
        <x:f>C523</x:f>
        <x:v>318</x:v>
      </x:c>
      <x:c r="G523" s="18" t="n">
        <x:f>K522</x:f>
        <x:v>1032.2599999999998</x:v>
      </x:c>
      <x:c r="H523" s="18" t="n">
        <x:f>MAX(F523,G523)</x:f>
        <x:v>1032.2599999999998</x:v>
      </x:c>
      <x:c r="I523" s="18" t="n">
        <x:f>MOD(H523-Settings!$B$32,Settings!$B$33)</x:f>
        <x:v>312.25999999999976</x:v>
      </x:c>
      <x:c r="J523" s="18" t="n">
        <x:f>IF(I523&lt;Settings!$B$30,IF(Settings!$B$30-I523&gt;=E523,H523,H523+(Settings!$B$30-I523)+Settings!$B$31),H523+(Settings!$B$33-I523))</x:f>
        <x:v>1032.2599999999998</x:v>
      </x:c>
      <x:c r="K523" s="18" t="n">
        <x:f>J523+E523</x:f>
        <x:v>1056.2799999999997</x:v>
      </x:c>
      <x:c r="L523" s="18" t="n">
        <x:f>K523</x:f>
        <x:v>1056.2799999999997</x:v>
      </x:c>
      <x:c r="M523" s="18" t="n">
        <x:f>P522</x:f>
        <x:v>1033.397493372047</x:v>
      </x:c>
      <x:c r="N523" s="18" t="n">
        <x:f>MAX(L523,M523)</x:f>
        <x:v>1056.2799999999997</x:v>
      </x:c>
      <x:c r="O523" s="18" t="n">
        <x:f>Arrivals!I523</x:f>
        <x:v>14.531944140211415</x:v>
      </x:c>
      <x:c r="P523" s="18" t="n">
        <x:f>N523+O523</x:f>
        <x:v>1070.8119441402112</x:v>
      </x:c>
      <x:c r="Q523" s="18" t="n">
        <x:f>P523-C523</x:f>
        <x:v>752.8119441402112</x:v>
      </x:c>
      <x:c r="R523" s="18" t="n">
        <x:f>H523-F523</x:f>
        <x:v>714.2599999999998</x:v>
      </x:c>
      <x:c r="S523" s="18" t="n">
        <x:f>J523-H523</x:f>
        <x:v>0</x:v>
      </x:c>
      <x:c r="T523" s="18" t="n">
        <x:f>N523-L523</x:f>
        <x:v>0</x:v>
      </x:c>
      <x:c r="U523" s="18" t="n">
        <x:f>R523+S523+T523</x:f>
        <x:v>714.2599999999998</x:v>
      </x:c>
      <x:c r="V523" s="18" t="str">
        <x:f>IF(MOD(C523-Settings!$B$32,Settings!$B$33)&lt;Settings!$B$30,"Up","Down")</x:f>
        <x:v>Up</x:v>
      </x:c>
      <x:c r="W523" s="18" t="n">
        <x:f>IF(OR(E523&gt;Settings!$B$30,Q523&gt;Settings!$B$37),0,1)</x:f>
        <x:v>1</x:v>
      </x:c>
      <x:c r="X523" s="18" t="n">
        <x:f>IF(AND(W523=1,Q523&lt;=Settings!$B$36),1,0)</x:f>
        <x:v>0</x:v>
      </x:c>
    </x:row>
    <x:row r="524">
      <x:c r="A524" t="n">
        <x:f>Arrivals!A524</x:f>
        <x:v>5</x:v>
      </x:c>
      <x:c r="B524" t="n">
        <x:f>Arrivals!B524</x:f>
        <x:v>39</x:v>
      </x:c>
      <x:c r="C524" s="18" t="n">
        <x:f>Arrivals!F524</x:f>
        <x:v>323</x:v>
      </x:c>
      <x:c r="D524" s="18" t="n">
        <x:f>Arrivals!K524</x:f>
        <x:v>300</x:v>
      </x:c>
      <x:c r="E524" s="18" t="n">
        <x:f>D524*8/ACE_Input!S44+ACE_Input!T44</x:f>
        <x:v>24.02</x:v>
      </x:c>
      <x:c r="F524" s="18" t="n">
        <x:f>C524</x:f>
        <x:v>323</x:v>
      </x:c>
      <x:c r="G524" s="18" t="n">
        <x:f>K523</x:f>
        <x:v>1056.2799999999997</x:v>
      </x:c>
      <x:c r="H524" s="18" t="n">
        <x:f>MAX(F524,G524)</x:f>
        <x:v>1056.2799999999997</x:v>
      </x:c>
      <x:c r="I524" s="18" t="n">
        <x:f>MOD(H524-Settings!$B$32,Settings!$B$33)</x:f>
        <x:v>336.27999999999975</x:v>
      </x:c>
      <x:c r="J524" s="18" t="n">
        <x:f>IF(I524&lt;Settings!$B$30,IF(Settings!$B$30-I524&gt;=E524,H524,H524+(Settings!$B$30-I524)+Settings!$B$31),H524+(Settings!$B$33-I524))</x:f>
        <x:v>1056.2799999999997</x:v>
      </x:c>
      <x:c r="K524" s="18" t="n">
        <x:f>J524+E524</x:f>
        <x:v>1080.2999999999997</x:v>
      </x:c>
      <x:c r="L524" s="18" t="n">
        <x:f>K524</x:f>
        <x:v>1080.2999999999997</x:v>
      </x:c>
      <x:c r="M524" s="18" t="n">
        <x:f>P523</x:f>
        <x:v>1070.8119441402112</x:v>
      </x:c>
      <x:c r="N524" s="18" t="n">
        <x:f>MAX(L524,M524)</x:f>
        <x:v>1080.2999999999997</x:v>
      </x:c>
      <x:c r="O524" s="18" t="n">
        <x:f>Arrivals!I524</x:f>
        <x:v>4.449864057305635</x:v>
      </x:c>
      <x:c r="P524" s="18" t="n">
        <x:f>N524+O524</x:f>
        <x:v>1084.7498640573053</x:v>
      </x:c>
      <x:c r="Q524" s="18" t="n">
        <x:f>P524-C524</x:f>
        <x:v>761.7498640573053</x:v>
      </x:c>
      <x:c r="R524" s="18" t="n">
        <x:f>H524-F524</x:f>
        <x:v>733.2799999999997</x:v>
      </x:c>
      <x:c r="S524" s="18" t="n">
        <x:f>J524-H524</x:f>
        <x:v>0</x:v>
      </x:c>
      <x:c r="T524" s="18" t="n">
        <x:f>N524-L524</x:f>
        <x:v>0</x:v>
      </x:c>
      <x:c r="U524" s="18" t="n">
        <x:f>R524+S524+T524</x:f>
        <x:v>733.2799999999997</x:v>
      </x:c>
      <x:c r="V524" s="18" t="str">
        <x:f>IF(MOD(C524-Settings!$B$32,Settings!$B$33)&lt;Settings!$B$30,"Up","Down")</x:f>
        <x:v>Up</x:v>
      </x:c>
      <x:c r="W524" s="18" t="n">
        <x:f>IF(OR(E524&gt;Settings!$B$30,Q524&gt;Settings!$B$37),0,1)</x:f>
        <x:v>1</x:v>
      </x:c>
      <x:c r="X524" s="18" t="n">
        <x:f>IF(AND(W524=1,Q524&lt;=Settings!$B$36),1,0)</x:f>
        <x:v>0</x:v>
      </x:c>
    </x:row>
    <x:row r="525">
      <x:c r="A525" t="n">
        <x:f>Arrivals!A525</x:f>
        <x:v>5</x:v>
      </x:c>
      <x:c r="B525" t="n">
        <x:f>Arrivals!B525</x:f>
        <x:v>40</x:v>
      </x:c>
      <x:c r="C525" s="18" t="n">
        <x:f>Arrivals!F525</x:f>
        <x:v>328</x:v>
      </x:c>
      <x:c r="D525" s="18" t="n">
        <x:f>Arrivals!K525</x:f>
        <x:v>300</x:v>
      </x:c>
      <x:c r="E525" s="18" t="n">
        <x:f>D525*8/ACE_Input!S45+ACE_Input!T45</x:f>
        <x:v>24.02</x:v>
      </x:c>
      <x:c r="F525" s="18" t="n">
        <x:f>C525</x:f>
        <x:v>328</x:v>
      </x:c>
      <x:c r="G525" s="18" t="n">
        <x:f>K524</x:f>
        <x:v>1080.2999999999997</x:v>
      </x:c>
      <x:c r="H525" s="18" t="n">
        <x:f>MAX(F525,G525)</x:f>
        <x:v>1080.2999999999997</x:v>
      </x:c>
      <x:c r="I525" s="18" t="n">
        <x:f>MOD(H525-Settings!$B$32,Settings!$B$33)</x:f>
        <x:v>360.2999999999997</x:v>
      </x:c>
      <x:c r="J525" s="18" t="n">
        <x:f>IF(I525&lt;Settings!$B$30,IF(Settings!$B$30-I525&gt;=E525,H525,H525+(Settings!$B$30-I525)+Settings!$B$31),H525+(Settings!$B$33-I525))</x:f>
        <x:v>1080.2999999999997</x:v>
      </x:c>
      <x:c r="K525" s="18" t="n">
        <x:f>J525+E525</x:f>
        <x:v>1104.3199999999997</x:v>
      </x:c>
      <x:c r="L525" s="18" t="n">
        <x:f>K525</x:f>
        <x:v>1104.3199999999997</x:v>
      </x:c>
      <x:c r="M525" s="18" t="n">
        <x:f>P524</x:f>
        <x:v>1084.7498640573053</x:v>
      </x:c>
      <x:c r="N525" s="18" t="n">
        <x:f>MAX(L525,M525)</x:f>
        <x:v>1104.3199999999997</x:v>
      </x:c>
      <x:c r="O525" s="18" t="n">
        <x:f>Arrivals!I525</x:f>
        <x:v>5.461481374797901</x:v>
      </x:c>
      <x:c r="P525" s="18" t="n">
        <x:f>N525+O525</x:f>
        <x:v>1109.7814813747975</x:v>
      </x:c>
      <x:c r="Q525" s="18" t="n">
        <x:f>P525-C525</x:f>
        <x:v>781.7814813747975</x:v>
      </x:c>
      <x:c r="R525" s="18" t="n">
        <x:f>H525-F525</x:f>
        <x:v>752.2999999999997</x:v>
      </x:c>
      <x:c r="S525" s="18" t="n">
        <x:f>J525-H525</x:f>
        <x:v>0</x:v>
      </x:c>
      <x:c r="T525" s="18" t="n">
        <x:f>N525-L525</x:f>
        <x:v>0</x:v>
      </x:c>
      <x:c r="U525" s="18" t="n">
        <x:f>R525+S525+T525</x:f>
        <x:v>752.2999999999997</x:v>
      </x:c>
      <x:c r="V525" s="18" t="str">
        <x:f>IF(MOD(C525-Settings!$B$32,Settings!$B$33)&lt;Settings!$B$30,"Up","Down")</x:f>
        <x:v>Up</x:v>
      </x:c>
      <x:c r="W525" s="18" t="n">
        <x:f>IF(OR(E525&gt;Settings!$B$30,Q525&gt;Settings!$B$37),0,1)</x:f>
        <x:v>1</x:v>
      </x:c>
      <x:c r="X525" s="18" t="n">
        <x:f>IF(AND(W525=1,Q525&lt;=Settings!$B$36),1,0)</x:f>
        <x:v>0</x:v>
      </x:c>
    </x:row>
    <x:row r="526">
      <x:c r="A526" t="n">
        <x:f>Arrivals!A526</x:f>
        <x:v>5</x:v>
      </x:c>
      <x:c r="B526" t="n">
        <x:f>Arrivals!B526</x:f>
        <x:v>41</x:v>
      </x:c>
      <x:c r="C526" s="18" t="n">
        <x:f>Arrivals!F526</x:f>
        <x:v>333</x:v>
      </x:c>
      <x:c r="D526" s="18" t="n">
        <x:f>Arrivals!K526</x:f>
        <x:v>300</x:v>
      </x:c>
      <x:c r="E526" s="18" t="n">
        <x:f>D526*8/ACE_Input!S46+ACE_Input!T46</x:f>
        <x:v>24.02</x:v>
      </x:c>
      <x:c r="F526" s="18" t="n">
        <x:f>C526</x:f>
        <x:v>333</x:v>
      </x:c>
      <x:c r="G526" s="18" t="n">
        <x:f>K525</x:f>
        <x:v>1104.3199999999997</x:v>
      </x:c>
      <x:c r="H526" s="18" t="n">
        <x:f>MAX(F526,G526)</x:f>
        <x:v>1104.3199999999997</x:v>
      </x:c>
      <x:c r="I526" s="18" t="n">
        <x:f>MOD(H526-Settings!$B$32,Settings!$B$33)</x:f>
        <x:v>384.3199999999997</x:v>
      </x:c>
      <x:c r="J526" s="18" t="n">
        <x:f>IF(I526&lt;Settings!$B$30,IF(Settings!$B$30-I526&gt;=E526,H526,H526+(Settings!$B$30-I526)+Settings!$B$31),H526+(Settings!$B$33-I526))</x:f>
        <x:v>1104.3199999999997</x:v>
      </x:c>
      <x:c r="K526" s="18" t="n">
        <x:f>J526+E526</x:f>
        <x:v>1128.3399999999997</x:v>
      </x:c>
      <x:c r="L526" s="18" t="n">
        <x:f>K526</x:f>
        <x:v>1128.3399999999997</x:v>
      </x:c>
      <x:c r="M526" s="18" t="n">
        <x:f>P525</x:f>
        <x:v>1109.7814813747975</x:v>
      </x:c>
      <x:c r="N526" s="18" t="n">
        <x:f>MAX(L526,M526)</x:f>
        <x:v>1128.3399999999997</x:v>
      </x:c>
      <x:c r="O526" s="18" t="n">
        <x:f>Arrivals!I526</x:f>
        <x:v>2.0853042277227445</x:v>
      </x:c>
      <x:c r="P526" s="18" t="n">
        <x:f>N526+O526</x:f>
        <x:v>1130.4253042277223</x:v>
      </x:c>
      <x:c r="Q526" s="18" t="n">
        <x:f>P526-C526</x:f>
        <x:v>797.4253042277223</x:v>
      </x:c>
      <x:c r="R526" s="18" t="n">
        <x:f>H526-F526</x:f>
        <x:v>771.3199999999997</x:v>
      </x:c>
      <x:c r="S526" s="18" t="n">
        <x:f>J526-H526</x:f>
        <x:v>0</x:v>
      </x:c>
      <x:c r="T526" s="18" t="n">
        <x:f>N526-L526</x:f>
        <x:v>0</x:v>
      </x:c>
      <x:c r="U526" s="18" t="n">
        <x:f>R526+S526+T526</x:f>
        <x:v>771.3199999999997</x:v>
      </x:c>
      <x:c r="V526" s="18" t="str">
        <x:f>IF(MOD(C526-Settings!$B$32,Settings!$B$33)&lt;Settings!$B$30,"Up","Down")</x:f>
        <x:v>Up</x:v>
      </x:c>
      <x:c r="W526" s="18" t="n">
        <x:f>IF(OR(E526&gt;Settings!$B$30,Q526&gt;Settings!$B$37),0,1)</x:f>
        <x:v>1</x:v>
      </x:c>
      <x:c r="X526" s="18" t="n">
        <x:f>IF(AND(W526=1,Q526&lt;=Settings!$B$36),1,0)</x:f>
        <x:v>0</x:v>
      </x:c>
    </x:row>
    <x:row r="527">
      <x:c r="A527" t="n">
        <x:f>Arrivals!A527</x:f>
        <x:v>5</x:v>
      </x:c>
      <x:c r="B527" t="n">
        <x:f>Arrivals!B527</x:f>
        <x:v>42</x:v>
      </x:c>
      <x:c r="C527" s="18" t="n">
        <x:f>Arrivals!F527</x:f>
        <x:v>338</x:v>
      </x:c>
      <x:c r="D527" s="18" t="n">
        <x:f>Arrivals!K527</x:f>
        <x:v>300</x:v>
      </x:c>
      <x:c r="E527" s="18" t="n">
        <x:f>D527*8/ACE_Input!S47+ACE_Input!T47</x:f>
        <x:v>24.02</x:v>
      </x:c>
      <x:c r="F527" s="18" t="n">
        <x:f>C527</x:f>
        <x:v>338</x:v>
      </x:c>
      <x:c r="G527" s="18" t="n">
        <x:f>K526</x:f>
        <x:v>1128.3399999999997</x:v>
      </x:c>
      <x:c r="H527" s="18" t="n">
        <x:f>MAX(F527,G527)</x:f>
        <x:v>1128.3399999999997</x:v>
      </x:c>
      <x:c r="I527" s="18" t="n">
        <x:f>MOD(H527-Settings!$B$32,Settings!$B$33)</x:f>
        <x:v>408.3399999999997</x:v>
      </x:c>
      <x:c r="J527" s="18" t="n">
        <x:f>IF(I527&lt;Settings!$B$30,IF(Settings!$B$30-I527&gt;=E527,H527,H527+(Settings!$B$30-I527)+Settings!$B$31),H527+(Settings!$B$33-I527))</x:f>
        <x:v>1128.3399999999997</x:v>
      </x:c>
      <x:c r="K527" s="18" t="n">
        <x:f>J527+E527</x:f>
        <x:v>1152.3599999999997</x:v>
      </x:c>
      <x:c r="L527" s="18" t="n">
        <x:f>K527</x:f>
        <x:v>1152.3599999999997</x:v>
      </x:c>
      <x:c r="M527" s="18" t="n">
        <x:f>P526</x:f>
        <x:v>1130.4253042277223</x:v>
      </x:c>
      <x:c r="N527" s="18" t="n">
        <x:f>MAX(L527,M527)</x:f>
        <x:v>1152.3599999999997</x:v>
      </x:c>
      <x:c r="O527" s="18" t="n">
        <x:f>Arrivals!I527</x:f>
        <x:v>0.5776598667650606</x:v>
      </x:c>
      <x:c r="P527" s="18" t="n">
        <x:f>N527+O527</x:f>
        <x:v>1152.9376598667648</x:v>
      </x:c>
      <x:c r="Q527" s="18" t="n">
        <x:f>P527-C527</x:f>
        <x:v>814.9376598667648</x:v>
      </x:c>
      <x:c r="R527" s="18" t="n">
        <x:f>H527-F527</x:f>
        <x:v>790.3399999999997</x:v>
      </x:c>
      <x:c r="S527" s="18" t="n">
        <x:f>J527-H527</x:f>
        <x:v>0</x:v>
      </x:c>
      <x:c r="T527" s="18" t="n">
        <x:f>N527-L527</x:f>
        <x:v>0</x:v>
      </x:c>
      <x:c r="U527" s="18" t="n">
        <x:f>R527+S527+T527</x:f>
        <x:v>790.3399999999997</x:v>
      </x:c>
      <x:c r="V527" s="18" t="str">
        <x:f>IF(MOD(C527-Settings!$B$32,Settings!$B$33)&lt;Settings!$B$30,"Up","Down")</x:f>
        <x:v>Up</x:v>
      </x:c>
      <x:c r="W527" s="18" t="n">
        <x:f>IF(OR(E527&gt;Settings!$B$30,Q527&gt;Settings!$B$37),0,1)</x:f>
        <x:v>1</x:v>
      </x:c>
      <x:c r="X527" s="18" t="n">
        <x:f>IF(AND(W527=1,Q527&lt;=Settings!$B$36),1,0)</x:f>
        <x:v>0</x:v>
      </x:c>
    </x:row>
    <x:row r="528">
      <x:c r="A528" t="n">
        <x:f>Arrivals!A528</x:f>
        <x:v>5</x:v>
      </x:c>
      <x:c r="B528" t="n">
        <x:f>Arrivals!B528</x:f>
        <x:v>43</x:v>
      </x:c>
      <x:c r="C528" s="18" t="n">
        <x:f>Arrivals!F528</x:f>
        <x:v>343</x:v>
      </x:c>
      <x:c r="D528" s="18" t="n">
        <x:f>Arrivals!K528</x:f>
        <x:v>300</x:v>
      </x:c>
      <x:c r="E528" s="18" t="n">
        <x:f>D528*8/ACE_Input!S48+ACE_Input!T48</x:f>
        <x:v>24.02</x:v>
      </x:c>
      <x:c r="F528" s="18" t="n">
        <x:f>C528</x:f>
        <x:v>343</x:v>
      </x:c>
      <x:c r="G528" s="18" t="n">
        <x:f>K527</x:f>
        <x:v>1152.3599999999997</x:v>
      </x:c>
      <x:c r="H528" s="18" t="n">
        <x:f>MAX(F528,G528)</x:f>
        <x:v>1152.3599999999997</x:v>
      </x:c>
      <x:c r="I528" s="18" t="n">
        <x:f>MOD(H528-Settings!$B$32,Settings!$B$33)</x:f>
        <x:v>432.3599999999997</x:v>
      </x:c>
      <x:c r="J528" s="18" t="n">
        <x:f>IF(I528&lt;Settings!$B$30,IF(Settings!$B$30-I528&gt;=E528,H528,H528+(Settings!$B$30-I528)+Settings!$B$31),H528+(Settings!$B$33-I528))</x:f>
        <x:v>1152.3599999999997</x:v>
      </x:c>
      <x:c r="K528" s="18" t="n">
        <x:f>J528+E528</x:f>
        <x:v>1176.3799999999997</x:v>
      </x:c>
      <x:c r="L528" s="18" t="n">
        <x:f>K528</x:f>
        <x:v>1176.3799999999997</x:v>
      </x:c>
      <x:c r="M528" s="18" t="n">
        <x:f>P527</x:f>
        <x:v>1152.9376598667648</x:v>
      </x:c>
      <x:c r="N528" s="18" t="n">
        <x:f>MAX(L528,M528)</x:f>
        <x:v>1176.3799999999997</x:v>
      </x:c>
      <x:c r="O528" s="18" t="n">
        <x:f>Arrivals!I528</x:f>
        <x:v>0.2575806535970844</x:v>
      </x:c>
      <x:c r="P528" s="18" t="n">
        <x:f>N528+O528</x:f>
        <x:v>1176.6375806535968</x:v>
      </x:c>
      <x:c r="Q528" s="18" t="n">
        <x:f>P528-C528</x:f>
        <x:v>833.6375806535968</x:v>
      </x:c>
      <x:c r="R528" s="18" t="n">
        <x:f>H528-F528</x:f>
        <x:v>809.3599999999997</x:v>
      </x:c>
      <x:c r="S528" s="18" t="n">
        <x:f>J528-H528</x:f>
        <x:v>0</x:v>
      </x:c>
      <x:c r="T528" s="18" t="n">
        <x:f>N528-L528</x:f>
        <x:v>0</x:v>
      </x:c>
      <x:c r="U528" s="18" t="n">
        <x:f>R528+S528+T528</x:f>
        <x:v>809.3599999999997</x:v>
      </x:c>
      <x:c r="V528" s="18" t="str">
        <x:f>IF(MOD(C528-Settings!$B$32,Settings!$B$33)&lt;Settings!$B$30,"Up","Down")</x:f>
        <x:v>Up</x:v>
      </x:c>
      <x:c r="W528" s="18" t="n">
        <x:f>IF(OR(E528&gt;Settings!$B$30,Q528&gt;Settings!$B$37),0,1)</x:f>
        <x:v>1</x:v>
      </x:c>
      <x:c r="X528" s="18" t="n">
        <x:f>IF(AND(W528=1,Q528&lt;=Settings!$B$36),1,0)</x:f>
        <x:v>0</x:v>
      </x:c>
    </x:row>
    <x:row r="529">
      <x:c r="A529" t="n">
        <x:f>Arrivals!A529</x:f>
        <x:v>5</x:v>
      </x:c>
      <x:c r="B529" t="n">
        <x:f>Arrivals!B529</x:f>
        <x:v>44</x:v>
      </x:c>
      <x:c r="C529" s="18" t="n">
        <x:f>Arrivals!F529</x:f>
        <x:v>348</x:v>
      </x:c>
      <x:c r="D529" s="18" t="n">
        <x:f>Arrivals!K529</x:f>
        <x:v>300</x:v>
      </x:c>
      <x:c r="E529" s="18" t="n">
        <x:f>D529*8/ACE_Input!S49+ACE_Input!T49</x:f>
        <x:v>24.02</x:v>
      </x:c>
      <x:c r="F529" s="18" t="n">
        <x:f>C529</x:f>
        <x:v>348</x:v>
      </x:c>
      <x:c r="G529" s="18" t="n">
        <x:f>K528</x:f>
        <x:v>1176.3799999999997</x:v>
      </x:c>
      <x:c r="H529" s="18" t="n">
        <x:f>MAX(F529,G529)</x:f>
        <x:v>1176.3799999999997</x:v>
      </x:c>
      <x:c r="I529" s="18" t="n">
        <x:f>MOD(H529-Settings!$B$32,Settings!$B$33)</x:f>
        <x:v>456.37999999999965</x:v>
      </x:c>
      <x:c r="J529" s="18" t="n">
        <x:f>IF(I529&lt;Settings!$B$30,IF(Settings!$B$30-I529&gt;=E529,H529,H529+(Settings!$B$30-I529)+Settings!$B$31),H529+(Settings!$B$33-I529))</x:f>
        <x:v>1176.3799999999997</x:v>
      </x:c>
      <x:c r="K529" s="18" t="n">
        <x:f>J529+E529</x:f>
        <x:v>1200.3999999999996</x:v>
      </x:c>
      <x:c r="L529" s="18" t="n">
        <x:f>K529</x:f>
        <x:v>1200.3999999999996</x:v>
      </x:c>
      <x:c r="M529" s="18" t="n">
        <x:f>P528</x:f>
        <x:v>1176.6375806535968</x:v>
      </x:c>
      <x:c r="N529" s="18" t="n">
        <x:f>MAX(L529,M529)</x:f>
        <x:v>1200.3999999999996</x:v>
      </x:c>
      <x:c r="O529" s="18" t="n">
        <x:f>Arrivals!I529</x:f>
        <x:v>0.7865562702070631</x:v>
      </x:c>
      <x:c r="P529" s="18" t="n">
        <x:f>N529+O529</x:f>
        <x:v>1201.1865562702067</x:v>
      </x:c>
      <x:c r="Q529" s="18" t="n">
        <x:f>P529-C529</x:f>
        <x:v>853.1865562702067</x:v>
      </x:c>
      <x:c r="R529" s="18" t="n">
        <x:f>H529-F529</x:f>
        <x:v>828.3799999999997</x:v>
      </x:c>
      <x:c r="S529" s="18" t="n">
        <x:f>J529-H529</x:f>
        <x:v>0</x:v>
      </x:c>
      <x:c r="T529" s="18" t="n">
        <x:f>N529-L529</x:f>
        <x:v>0</x:v>
      </x:c>
      <x:c r="U529" s="18" t="n">
        <x:f>R529+S529+T529</x:f>
        <x:v>828.3799999999997</x:v>
      </x:c>
      <x:c r="V529" s="18" t="str">
        <x:f>IF(MOD(C529-Settings!$B$32,Settings!$B$33)&lt;Settings!$B$30,"Up","Down")</x:f>
        <x:v>Up</x:v>
      </x:c>
      <x:c r="W529" s="18" t="n">
        <x:f>IF(OR(E529&gt;Settings!$B$30,Q529&gt;Settings!$B$37),0,1)</x:f>
        <x:v>1</x:v>
      </x:c>
      <x:c r="X529" s="18" t="n">
        <x:f>IF(AND(W529=1,Q529&lt;=Settings!$B$36),1,0)</x:f>
        <x:v>0</x:v>
      </x:c>
    </x:row>
    <x:row r="530">
      <x:c r="A530" t="n">
        <x:f>Arrivals!A530</x:f>
        <x:v>5</x:v>
      </x:c>
      <x:c r="B530" t="n">
        <x:f>Arrivals!B530</x:f>
        <x:v>45</x:v>
      </x:c>
      <x:c r="C530" s="18" t="n">
        <x:f>Arrivals!F530</x:f>
        <x:v>354</x:v>
      </x:c>
      <x:c r="D530" s="18" t="n">
        <x:f>Arrivals!K530</x:f>
        <x:v>300</x:v>
      </x:c>
      <x:c r="E530" s="18" t="n">
        <x:f>D530*8/ACE_Input!S50+ACE_Input!T50</x:f>
        <x:v>24.02</x:v>
      </x:c>
      <x:c r="F530" s="18" t="n">
        <x:f>C530</x:f>
        <x:v>354</x:v>
      </x:c>
      <x:c r="G530" s="18" t="n">
        <x:f>K529</x:f>
        <x:v>1200.3999999999996</x:v>
      </x:c>
      <x:c r="H530" s="18" t="n">
        <x:f>MAX(F530,G530)</x:f>
        <x:v>1200.3999999999996</x:v>
      </x:c>
      <x:c r="I530" s="18" t="n">
        <x:f>MOD(H530-Settings!$B$32,Settings!$B$33)</x:f>
        <x:v>480.39999999999964</x:v>
      </x:c>
      <x:c r="J530" s="18" t="n">
        <x:f>IF(I530&lt;Settings!$B$30,IF(Settings!$B$30-I530&gt;=E530,H530,H530+(Settings!$B$30-I530)+Settings!$B$31),H530+(Settings!$B$33-I530))</x:f>
        <x:v>1200.3999999999996</x:v>
      </x:c>
      <x:c r="K530" s="18" t="n">
        <x:f>J530+E530</x:f>
        <x:v>1224.4199999999996</x:v>
      </x:c>
      <x:c r="L530" s="18" t="n">
        <x:f>K530</x:f>
        <x:v>1224.4199999999996</x:v>
      </x:c>
      <x:c r="M530" s="18" t="n">
        <x:f>P529</x:f>
        <x:v>1201.1865562702067</x:v>
      </x:c>
      <x:c r="N530" s="18" t="n">
        <x:f>MAX(L530,M530)</x:f>
        <x:v>1224.4199999999996</x:v>
      </x:c>
      <x:c r="O530" s="18" t="n">
        <x:f>Arrivals!I530</x:f>
        <x:v>1.2404035983688773</x:v>
      </x:c>
      <x:c r="P530" s="18" t="n">
        <x:f>N530+O530</x:f>
        <x:v>1225.6604035983685</x:v>
      </x:c>
      <x:c r="Q530" s="18" t="n">
        <x:f>P530-C530</x:f>
        <x:v>871.6604035983685</x:v>
      </x:c>
      <x:c r="R530" s="18" t="n">
        <x:f>H530-F530</x:f>
        <x:v>846.3999999999996</x:v>
      </x:c>
      <x:c r="S530" s="18" t="n">
        <x:f>J530-H530</x:f>
        <x:v>0</x:v>
      </x:c>
      <x:c r="T530" s="18" t="n">
        <x:f>N530-L530</x:f>
        <x:v>0</x:v>
      </x:c>
      <x:c r="U530" s="18" t="n">
        <x:f>R530+S530+T530</x:f>
        <x:v>846.3999999999996</x:v>
      </x:c>
      <x:c r="V530" s="18" t="str">
        <x:f>IF(MOD(C530-Settings!$B$32,Settings!$B$33)&lt;Settings!$B$30,"Up","Down")</x:f>
        <x:v>Up</x:v>
      </x:c>
      <x:c r="W530" s="18" t="n">
        <x:f>IF(OR(E530&gt;Settings!$B$30,Q530&gt;Settings!$B$37),0,1)</x:f>
        <x:v>1</x:v>
      </x:c>
      <x:c r="X530" s="18" t="n">
        <x:f>IF(AND(W530=1,Q530&lt;=Settings!$B$36),1,0)</x:f>
        <x:v>0</x:v>
      </x:c>
    </x:row>
    <x:row r="531">
      <x:c r="A531" t="n">
        <x:f>Arrivals!A531</x:f>
        <x:v>5</x:v>
      </x:c>
      <x:c r="B531" t="n">
        <x:f>Arrivals!B531</x:f>
        <x:v>46</x:v>
      </x:c>
      <x:c r="C531" s="18" t="n">
        <x:f>Arrivals!F531</x:f>
        <x:v>359</x:v>
      </x:c>
      <x:c r="D531" s="18" t="n">
        <x:f>Arrivals!K531</x:f>
        <x:v>300</x:v>
      </x:c>
      <x:c r="E531" s="18" t="n">
        <x:f>D531*8/ACE_Input!S51+ACE_Input!T51</x:f>
        <x:v>24.02</x:v>
      </x:c>
      <x:c r="F531" s="18" t="n">
        <x:f>C531</x:f>
        <x:v>359</x:v>
      </x:c>
      <x:c r="G531" s="18" t="n">
        <x:f>K530</x:f>
        <x:v>1224.4199999999996</x:v>
      </x:c>
      <x:c r="H531" s="18" t="n">
        <x:f>MAX(F531,G531)</x:f>
        <x:v>1224.4199999999996</x:v>
      </x:c>
      <x:c r="I531" s="18" t="n">
        <x:f>MOD(H531-Settings!$B$32,Settings!$B$33)</x:f>
        <x:v>504.4199999999996</x:v>
      </x:c>
      <x:c r="J531" s="18" t="n">
        <x:f>IF(I531&lt;Settings!$B$30,IF(Settings!$B$30-I531&gt;=E531,H531,H531+(Settings!$B$30-I531)+Settings!$B$31),H531+(Settings!$B$33-I531))</x:f>
        <x:v>1224.4199999999996</x:v>
      </x:c>
      <x:c r="K531" s="18" t="n">
        <x:f>J531+E531</x:f>
        <x:v>1248.4399999999996</x:v>
      </x:c>
      <x:c r="L531" s="18" t="n">
        <x:f>K531</x:f>
        <x:v>1248.4399999999996</x:v>
      </x:c>
      <x:c r="M531" s="18" t="n">
        <x:f>P530</x:f>
        <x:v>1225.6604035983685</x:v>
      </x:c>
      <x:c r="N531" s="18" t="n">
        <x:f>MAX(L531,M531)</x:f>
        <x:v>1248.4399999999996</x:v>
      </x:c>
      <x:c r="O531" s="18" t="n">
        <x:f>Arrivals!I531</x:f>
        <x:v>0.8962639196655726</x:v>
      </x:c>
      <x:c r="P531" s="18" t="n">
        <x:f>N531+O531</x:f>
        <x:v>1249.3362639196653</x:v>
      </x:c>
      <x:c r="Q531" s="18" t="n">
        <x:f>P531-C531</x:f>
        <x:v>890.3362639196653</x:v>
      </x:c>
      <x:c r="R531" s="18" t="n">
        <x:f>H531-F531</x:f>
        <x:v>865.4199999999996</x:v>
      </x:c>
      <x:c r="S531" s="18" t="n">
        <x:f>J531-H531</x:f>
        <x:v>0</x:v>
      </x:c>
      <x:c r="T531" s="18" t="n">
        <x:f>N531-L531</x:f>
        <x:v>0</x:v>
      </x:c>
      <x:c r="U531" s="18" t="n">
        <x:f>R531+S531+T531</x:f>
        <x:v>865.4199999999996</x:v>
      </x:c>
      <x:c r="V531" s="18" t="str">
        <x:f>IF(MOD(C531-Settings!$B$32,Settings!$B$33)&lt;Settings!$B$30,"Up","Down")</x:f>
        <x:v>Up</x:v>
      </x:c>
      <x:c r="W531" s="18" t="n">
        <x:f>IF(OR(E531&gt;Settings!$B$30,Q531&gt;Settings!$B$37),0,1)</x:f>
        <x:v>1</x:v>
      </x:c>
      <x:c r="X531" s="18" t="n">
        <x:f>IF(AND(W531=1,Q531&lt;=Settings!$B$36),1,0)</x:f>
        <x:v>0</x:v>
      </x:c>
    </x:row>
    <x:row r="532">
      <x:c r="A532" t="n">
        <x:f>Arrivals!A532</x:f>
        <x:v>5</x:v>
      </x:c>
      <x:c r="B532" t="n">
        <x:f>Arrivals!B532</x:f>
        <x:v>47</x:v>
      </x:c>
      <x:c r="C532" s="18" t="n">
        <x:f>Arrivals!F532</x:f>
        <x:v>364</x:v>
      </x:c>
      <x:c r="D532" s="18" t="n">
        <x:f>Arrivals!K532</x:f>
        <x:v>300</x:v>
      </x:c>
      <x:c r="E532" s="18" t="n">
        <x:f>D532*8/ACE_Input!S52+ACE_Input!T52</x:f>
        <x:v>24.02</x:v>
      </x:c>
      <x:c r="F532" s="18" t="n">
        <x:f>C532</x:f>
        <x:v>364</x:v>
      </x:c>
      <x:c r="G532" s="18" t="n">
        <x:f>K531</x:f>
        <x:v>1248.4399999999996</x:v>
      </x:c>
      <x:c r="H532" s="18" t="n">
        <x:f>MAX(F532,G532)</x:f>
        <x:v>1248.4399999999996</x:v>
      </x:c>
      <x:c r="I532" s="18" t="n">
        <x:f>MOD(H532-Settings!$B$32,Settings!$B$33)</x:f>
        <x:v>528.4399999999996</x:v>
      </x:c>
      <x:c r="J532" s="18" t="n">
        <x:f>IF(I532&lt;Settings!$B$30,IF(Settings!$B$30-I532&gt;=E532,H532,H532+(Settings!$B$30-I532)+Settings!$B$31),H532+(Settings!$B$33-I532))</x:f>
        <x:v>1248.4399999999996</x:v>
      </x:c>
      <x:c r="K532" s="18" t="n">
        <x:f>J532+E532</x:f>
        <x:v>1272.4599999999996</x:v>
      </x:c>
      <x:c r="L532" s="18" t="n">
        <x:f>K532</x:f>
        <x:v>1272.4599999999996</x:v>
      </x:c>
      <x:c r="M532" s="18" t="n">
        <x:f>P531</x:f>
        <x:v>1249.3362639196653</x:v>
      </x:c>
      <x:c r="N532" s="18" t="n">
        <x:f>MAX(L532,M532)</x:f>
        <x:v>1272.4599999999996</x:v>
      </x:c>
      <x:c r="O532" s="18" t="n">
        <x:f>Arrivals!I532</x:f>
        <x:v>6.375981314921174</x:v>
      </x:c>
      <x:c r="P532" s="18" t="n">
        <x:f>N532+O532</x:f>
        <x:v>1278.8359813149207</x:v>
      </x:c>
      <x:c r="Q532" s="18" t="n">
        <x:f>P532-C532</x:f>
        <x:v>914.8359813149207</x:v>
      </x:c>
      <x:c r="R532" s="18" t="n">
        <x:f>H532-F532</x:f>
        <x:v>884.4399999999996</x:v>
      </x:c>
      <x:c r="S532" s="18" t="n">
        <x:f>J532-H532</x:f>
        <x:v>0</x:v>
      </x:c>
      <x:c r="T532" s="18" t="n">
        <x:f>N532-L532</x:f>
        <x:v>0</x:v>
      </x:c>
      <x:c r="U532" s="18" t="n">
        <x:f>R532+S532+T532</x:f>
        <x:v>884.4399999999996</x:v>
      </x:c>
      <x:c r="V532" s="18" t="str">
        <x:f>IF(MOD(C532-Settings!$B$32,Settings!$B$33)&lt;Settings!$B$30,"Up","Down")</x:f>
        <x:v>Up</x:v>
      </x:c>
      <x:c r="W532" s="18" t="n">
        <x:f>IF(OR(E532&gt;Settings!$B$30,Q532&gt;Settings!$B$37),0,1)</x:f>
        <x:v>0</x:v>
      </x:c>
      <x:c r="X532" s="18" t="n">
        <x:f>IF(AND(W532=1,Q532&lt;=Settings!$B$36),1,0)</x:f>
        <x:v>0</x:v>
      </x:c>
    </x:row>
    <x:row r="533">
      <x:c r="A533" t="n">
        <x:f>Arrivals!A533</x:f>
        <x:v>5</x:v>
      </x:c>
      <x:c r="B533" t="n">
        <x:f>Arrivals!B533</x:f>
        <x:v>48</x:v>
      </x:c>
      <x:c r="C533" s="18" t="n">
        <x:f>Arrivals!F533</x:f>
        <x:v>369</x:v>
      </x:c>
      <x:c r="D533" s="18" t="n">
        <x:f>Arrivals!K533</x:f>
        <x:v>300</x:v>
      </x:c>
      <x:c r="E533" s="18" t="n">
        <x:f>D533*8/ACE_Input!S53+ACE_Input!T53</x:f>
        <x:v>24.02</x:v>
      </x:c>
      <x:c r="F533" s="18" t="n">
        <x:f>C533</x:f>
        <x:v>369</x:v>
      </x:c>
      <x:c r="G533" s="18" t="n">
        <x:f>K532</x:f>
        <x:v>1272.4599999999996</x:v>
      </x:c>
      <x:c r="H533" s="18" t="n">
        <x:f>MAX(F533,G533)</x:f>
        <x:v>1272.4599999999996</x:v>
      </x:c>
      <x:c r="I533" s="18" t="n">
        <x:f>MOD(H533-Settings!$B$32,Settings!$B$33)</x:f>
        <x:v>552.4599999999996</x:v>
      </x:c>
      <x:c r="J533" s="18" t="n">
        <x:f>IF(I533&lt;Settings!$B$30,IF(Settings!$B$30-I533&gt;=E533,H533,H533+(Settings!$B$30-I533)+Settings!$B$31),H533+(Settings!$B$33-I533))</x:f>
        <x:v>1272.4599999999996</x:v>
      </x:c>
      <x:c r="K533" s="18" t="n">
        <x:f>J533+E533</x:f>
        <x:v>1296.4799999999996</x:v>
      </x:c>
      <x:c r="L533" s="18" t="n">
        <x:f>K533</x:f>
        <x:v>1296.4799999999996</x:v>
      </x:c>
      <x:c r="M533" s="18" t="n">
        <x:f>P532</x:f>
        <x:v>1278.8359813149207</x:v>
      </x:c>
      <x:c r="N533" s="18" t="n">
        <x:f>MAX(L533,M533)</x:f>
        <x:v>1296.4799999999996</x:v>
      </x:c>
      <x:c r="O533" s="18" t="n">
        <x:f>Arrivals!I533</x:f>
        <x:v>1.3611022006073221</x:v>
      </x:c>
      <x:c r="P533" s="18" t="n">
        <x:f>N533+O533</x:f>
        <x:v>1297.8411022006069</x:v>
      </x:c>
      <x:c r="Q533" s="18" t="n">
        <x:f>P533-C533</x:f>
        <x:v>928.8411022006069</x:v>
      </x:c>
      <x:c r="R533" s="18" t="n">
        <x:f>H533-F533</x:f>
        <x:v>903.4599999999996</x:v>
      </x:c>
      <x:c r="S533" s="18" t="n">
        <x:f>J533-H533</x:f>
        <x:v>0</x:v>
      </x:c>
      <x:c r="T533" s="18" t="n">
        <x:f>N533-L533</x:f>
        <x:v>0</x:v>
      </x:c>
      <x:c r="U533" s="18" t="n">
        <x:f>R533+S533+T533</x:f>
        <x:v>903.4599999999996</x:v>
      </x:c>
      <x:c r="V533" s="18" t="str">
        <x:f>IF(MOD(C533-Settings!$B$32,Settings!$B$33)&lt;Settings!$B$30,"Up","Down")</x:f>
        <x:v>Up</x:v>
      </x:c>
      <x:c r="W533" s="18" t="n">
        <x:f>IF(OR(E533&gt;Settings!$B$30,Q533&gt;Settings!$B$37),0,1)</x:f>
        <x:v>0</x:v>
      </x:c>
      <x:c r="X533" s="18" t="n">
        <x:f>IF(AND(W533=1,Q533&lt;=Settings!$B$36),1,0)</x:f>
        <x:v>0</x:v>
      </x:c>
    </x:row>
    <x:row r="534">
      <x:c r="A534" t="n">
        <x:f>Arrivals!A534</x:f>
        <x:v>5</x:v>
      </x:c>
      <x:c r="B534" t="n">
        <x:f>Arrivals!B534</x:f>
        <x:v>49</x:v>
      </x:c>
      <x:c r="C534" s="18" t="n">
        <x:f>Arrivals!F534</x:f>
        <x:v>374</x:v>
      </x:c>
      <x:c r="D534" s="18" t="n">
        <x:f>Arrivals!K534</x:f>
        <x:v>300</x:v>
      </x:c>
      <x:c r="E534" s="18" t="n">
        <x:f>D534*8/ACE_Input!S54+ACE_Input!T54</x:f>
        <x:v>24.02</x:v>
      </x:c>
      <x:c r="F534" s="18" t="n">
        <x:f>C534</x:f>
        <x:v>374</x:v>
      </x:c>
      <x:c r="G534" s="18" t="n">
        <x:f>K533</x:f>
        <x:v>1296.4799999999996</x:v>
      </x:c>
      <x:c r="H534" s="18" t="n">
        <x:f>MAX(F534,G534)</x:f>
        <x:v>1296.4799999999996</x:v>
      </x:c>
      <x:c r="I534" s="18" t="n">
        <x:f>MOD(H534-Settings!$B$32,Settings!$B$33)</x:f>
        <x:v>576.4799999999996</x:v>
      </x:c>
      <x:c r="J534" s="18" t="n">
        <x:f>IF(I534&lt;Settings!$B$30,IF(Settings!$B$30-I534&gt;=E534,H534,H534+(Settings!$B$30-I534)+Settings!$B$31),H534+(Settings!$B$33-I534))</x:f>
        <x:v>1440</x:v>
      </x:c>
      <x:c r="K534" s="18" t="n">
        <x:f>J534+E534</x:f>
        <x:v>1464.02</x:v>
      </x:c>
      <x:c r="L534" s="18" t="n">
        <x:f>K534</x:f>
        <x:v>1464.02</x:v>
      </x:c>
      <x:c r="M534" s="18" t="n">
        <x:f>P533</x:f>
        <x:v>1297.8411022006069</x:v>
      </x:c>
      <x:c r="N534" s="18" t="n">
        <x:f>MAX(L534,M534)</x:f>
        <x:v>1464.02</x:v>
      </x:c>
      <x:c r="O534" s="18" t="n">
        <x:f>Arrivals!I534</x:f>
        <x:v>3.3951039058837726</x:v>
      </x:c>
      <x:c r="P534" s="18" t="n">
        <x:f>N534+O534</x:f>
        <x:v>1467.4151039058838</x:v>
      </x:c>
      <x:c r="Q534" s="18" t="n">
        <x:f>P534-C534</x:f>
        <x:v>1093.4151039058838</x:v>
      </x:c>
      <x:c r="R534" s="18" t="n">
        <x:f>H534-F534</x:f>
        <x:v>922.4799999999996</x:v>
      </x:c>
      <x:c r="S534" s="18" t="n">
        <x:f>J534-H534</x:f>
        <x:v>143.52000000000044</x:v>
      </x:c>
      <x:c r="T534" s="18" t="n">
        <x:f>N534-L534</x:f>
        <x:v>0</x:v>
      </x:c>
      <x:c r="U534" s="18" t="n">
        <x:f>R534+S534+T534</x:f>
        <x:v>1066</x:v>
      </x:c>
      <x:c r="V534" s="18" t="str">
        <x:f>IF(MOD(C534-Settings!$B$32,Settings!$B$33)&lt;Settings!$B$30,"Up","Down")</x:f>
        <x:v>Up</x:v>
      </x:c>
      <x:c r="W534" s="18" t="n">
        <x:f>IF(OR(E534&gt;Settings!$B$30,Q534&gt;Settings!$B$37),0,1)</x:f>
        <x:v>0</x:v>
      </x:c>
      <x:c r="X534" s="18" t="n">
        <x:f>IF(AND(W534=1,Q534&lt;=Settings!$B$36),1,0)</x:f>
        <x:v>0</x:v>
      </x:c>
    </x:row>
    <x:row r="535">
      <x:c r="A535" t="n">
        <x:f>Arrivals!A535</x:f>
        <x:v>5</x:v>
      </x:c>
      <x:c r="B535" t="n">
        <x:f>Arrivals!B535</x:f>
        <x:v>50</x:v>
      </x:c>
      <x:c r="C535" s="18" t="n">
        <x:f>Arrivals!F535</x:f>
        <x:v>379</x:v>
      </x:c>
      <x:c r="D535" s="18" t="n">
        <x:f>Arrivals!K535</x:f>
        <x:v>300</x:v>
      </x:c>
      <x:c r="E535" s="18" t="n">
        <x:f>D535*8/ACE_Input!S55+ACE_Input!T55</x:f>
        <x:v>24.02</x:v>
      </x:c>
      <x:c r="F535" s="18" t="n">
        <x:f>C535</x:f>
        <x:v>379</x:v>
      </x:c>
      <x:c r="G535" s="18" t="n">
        <x:f>K534</x:f>
        <x:v>1464.02</x:v>
      </x:c>
      <x:c r="H535" s="18" t="n">
        <x:f>MAX(F535,G535)</x:f>
        <x:v>1464.02</x:v>
      </x:c>
      <x:c r="I535" s="18" t="n">
        <x:f>MOD(H535-Settings!$B$32,Settings!$B$33)</x:f>
        <x:v>24.019999999999982</x:v>
      </x:c>
      <x:c r="J535" s="18" t="n">
        <x:f>IF(I535&lt;Settings!$B$30,IF(Settings!$B$30-I535&gt;=E535,H535,H535+(Settings!$B$30-I535)+Settings!$B$31),H535+(Settings!$B$33-I535))</x:f>
        <x:v>1464.02</x:v>
      </x:c>
      <x:c r="K535" s="18" t="n">
        <x:f>J535+E535</x:f>
        <x:v>1488.04</x:v>
      </x:c>
      <x:c r="L535" s="18" t="n">
        <x:f>K535</x:f>
        <x:v>1488.04</x:v>
      </x:c>
      <x:c r="M535" s="18" t="n">
        <x:f>P534</x:f>
        <x:v>1467.4151039058838</x:v>
      </x:c>
      <x:c r="N535" s="18" t="n">
        <x:f>MAX(L535,M535)</x:f>
        <x:v>1488.04</x:v>
      </x:c>
      <x:c r="O535" s="18" t="n">
        <x:f>Arrivals!I535</x:f>
        <x:v>4.075568802895607</x:v>
      </x:c>
      <x:c r="P535" s="18" t="n">
        <x:f>N535+O535</x:f>
        <x:v>1492.1155688028955</x:v>
      </x:c>
      <x:c r="Q535" s="18" t="n">
        <x:f>P535-C535</x:f>
        <x:v>1113.1155688028955</x:v>
      </x:c>
      <x:c r="R535" s="18" t="n">
        <x:f>H535-F535</x:f>
        <x:v>1085.02</x:v>
      </x:c>
      <x:c r="S535" s="18" t="n">
        <x:f>J535-H535</x:f>
        <x:v>0</x:v>
      </x:c>
      <x:c r="T535" s="18" t="n">
        <x:f>N535-L535</x:f>
        <x:v>0</x:v>
      </x:c>
      <x:c r="U535" s="18" t="n">
        <x:f>R535+S535+T535</x:f>
        <x:v>1085.02</x:v>
      </x:c>
      <x:c r="V535" s="18" t="str">
        <x:f>IF(MOD(C535-Settings!$B$32,Settings!$B$33)&lt;Settings!$B$30,"Up","Down")</x:f>
        <x:v>Up</x:v>
      </x:c>
      <x:c r="W535" s="18" t="n">
        <x:f>IF(OR(E535&gt;Settings!$B$30,Q535&gt;Settings!$B$37),0,1)</x:f>
        <x:v>0</x:v>
      </x:c>
      <x:c r="X535" s="18" t="n">
        <x:f>IF(AND(W535=1,Q535&lt;=Settings!$B$36),1,0)</x:f>
        <x:v>0</x:v>
      </x:c>
    </x:row>
    <x:row r="536">
      <x:c r="A536" t="n">
        <x:f>Arrivals!A536</x:f>
        <x:v>5</x:v>
      </x:c>
      <x:c r="B536" t="n">
        <x:f>Arrivals!B536</x:f>
        <x:v>51</x:v>
      </x:c>
      <x:c r="C536" s="18" t="n">
        <x:f>Arrivals!F536</x:f>
        <x:v>384</x:v>
      </x:c>
      <x:c r="D536" s="18" t="n">
        <x:f>Arrivals!K536</x:f>
        <x:v>300</x:v>
      </x:c>
      <x:c r="E536" s="18" t="n">
        <x:f>D536*8/ACE_Input!S56+ACE_Input!T56</x:f>
        <x:v>24.02</x:v>
      </x:c>
      <x:c r="F536" s="18" t="n">
        <x:f>C536</x:f>
        <x:v>384</x:v>
      </x:c>
      <x:c r="G536" s="18" t="n">
        <x:f>K535</x:f>
        <x:v>1488.04</x:v>
      </x:c>
      <x:c r="H536" s="18" t="n">
        <x:f>MAX(F536,G536)</x:f>
        <x:v>1488.04</x:v>
      </x:c>
      <x:c r="I536" s="18" t="n">
        <x:f>MOD(H536-Settings!$B$32,Settings!$B$33)</x:f>
        <x:v>48.039999999999964</x:v>
      </x:c>
      <x:c r="J536" s="18" t="n">
        <x:f>IF(I536&lt;Settings!$B$30,IF(Settings!$B$30-I536&gt;=E536,H536,H536+(Settings!$B$30-I536)+Settings!$B$31),H536+(Settings!$B$33-I536))</x:f>
        <x:v>1488.04</x:v>
      </x:c>
      <x:c r="K536" s="18" t="n">
        <x:f>J536+E536</x:f>
        <x:v>1512.06</x:v>
      </x:c>
      <x:c r="L536" s="18" t="n">
        <x:f>K536</x:f>
        <x:v>1512.06</x:v>
      </x:c>
      <x:c r="M536" s="18" t="n">
        <x:f>P535</x:f>
        <x:v>1492.1155688028955</x:v>
      </x:c>
      <x:c r="N536" s="18" t="n">
        <x:f>MAX(L536,M536)</x:f>
        <x:v>1512.06</x:v>
      </x:c>
      <x:c r="O536" s="18" t="n">
        <x:f>Arrivals!I536</x:f>
        <x:v>5.763536237401538</x:v>
      </x:c>
      <x:c r="P536" s="18" t="n">
        <x:f>N536+O536</x:f>
        <x:v>1517.8235362374014</x:v>
      </x:c>
      <x:c r="Q536" s="18" t="n">
        <x:f>P536-C536</x:f>
        <x:v>1133.8235362374014</x:v>
      </x:c>
      <x:c r="R536" s="18" t="n">
        <x:f>H536-F536</x:f>
        <x:v>1104.04</x:v>
      </x:c>
      <x:c r="S536" s="18" t="n">
        <x:f>J536-H536</x:f>
        <x:v>0</x:v>
      </x:c>
      <x:c r="T536" s="18" t="n">
        <x:f>N536-L536</x:f>
        <x:v>0</x:v>
      </x:c>
      <x:c r="U536" s="18" t="n">
        <x:f>R536+S536+T536</x:f>
        <x:v>1104.04</x:v>
      </x:c>
      <x:c r="V536" s="18" t="str">
        <x:f>IF(MOD(C536-Settings!$B$32,Settings!$B$33)&lt;Settings!$B$30,"Up","Down")</x:f>
        <x:v>Up</x:v>
      </x:c>
      <x:c r="W536" s="18" t="n">
        <x:f>IF(OR(E536&gt;Settings!$B$30,Q536&gt;Settings!$B$37),0,1)</x:f>
        <x:v>0</x:v>
      </x:c>
      <x:c r="X536" s="18" t="n">
        <x:f>IF(AND(W536=1,Q536&lt;=Settings!$B$36),1,0)</x:f>
        <x:v>0</x:v>
      </x:c>
    </x:row>
    <x:row r="537">
      <x:c r="A537" t="n">
        <x:f>Arrivals!A537</x:f>
        <x:v>5</x:v>
      </x:c>
      <x:c r="B537" t="n">
        <x:f>Arrivals!B537</x:f>
        <x:v>52</x:v>
      </x:c>
      <x:c r="C537" s="18" t="n">
        <x:f>Arrivals!F537</x:f>
        <x:v>389</x:v>
      </x:c>
      <x:c r="D537" s="18" t="n">
        <x:f>Arrivals!K537</x:f>
        <x:v>300</x:v>
      </x:c>
      <x:c r="E537" s="18" t="n">
        <x:f>D537*8/ACE_Input!S57+ACE_Input!T57</x:f>
        <x:v>24.02</x:v>
      </x:c>
      <x:c r="F537" s="18" t="n">
        <x:f>C537</x:f>
        <x:v>389</x:v>
      </x:c>
      <x:c r="G537" s="18" t="n">
        <x:f>K536</x:f>
        <x:v>1512.06</x:v>
      </x:c>
      <x:c r="H537" s="18" t="n">
        <x:f>MAX(F537,G537)</x:f>
        <x:v>1512.06</x:v>
      </x:c>
      <x:c r="I537" s="18" t="n">
        <x:f>MOD(H537-Settings!$B$32,Settings!$B$33)</x:f>
        <x:v>72.05999999999995</x:v>
      </x:c>
      <x:c r="J537" s="18" t="n">
        <x:f>IF(I537&lt;Settings!$B$30,IF(Settings!$B$30-I537&gt;=E537,H537,H537+(Settings!$B$30-I537)+Settings!$B$31),H537+(Settings!$B$33-I537))</x:f>
        <x:v>1512.06</x:v>
      </x:c>
      <x:c r="K537" s="18" t="n">
        <x:f>J537+E537</x:f>
        <x:v>1536.08</x:v>
      </x:c>
      <x:c r="L537" s="18" t="n">
        <x:f>K537</x:f>
        <x:v>1536.08</x:v>
      </x:c>
      <x:c r="M537" s="18" t="n">
        <x:f>P536</x:f>
        <x:v>1517.8235362374014</x:v>
      </x:c>
      <x:c r="N537" s="18" t="n">
        <x:f>MAX(L537,M537)</x:f>
        <x:v>1536.08</x:v>
      </x:c>
      <x:c r="O537" s="18" t="n">
        <x:f>Arrivals!I537</x:f>
        <x:v>2.5695741224954163</x:v>
      </x:c>
      <x:c r="P537" s="18" t="n">
        <x:f>N537+O537</x:f>
        <x:v>1538.6495741224953</x:v>
      </x:c>
      <x:c r="Q537" s="18" t="n">
        <x:f>P537-C537</x:f>
        <x:v>1149.6495741224953</x:v>
      </x:c>
      <x:c r="R537" s="18" t="n">
        <x:f>H537-F537</x:f>
        <x:v>1123.06</x:v>
      </x:c>
      <x:c r="S537" s="18" t="n">
        <x:f>J537-H537</x:f>
        <x:v>0</x:v>
      </x:c>
      <x:c r="T537" s="18" t="n">
        <x:f>N537-L537</x:f>
        <x:v>0</x:v>
      </x:c>
      <x:c r="U537" s="18" t="n">
        <x:f>R537+S537+T537</x:f>
        <x:v>1123.06</x:v>
      </x:c>
      <x:c r="V537" s="18" t="str">
        <x:f>IF(MOD(C537-Settings!$B$32,Settings!$B$33)&lt;Settings!$B$30,"Up","Down")</x:f>
        <x:v>Up</x:v>
      </x:c>
      <x:c r="W537" s="18" t="n">
        <x:f>IF(OR(E537&gt;Settings!$B$30,Q537&gt;Settings!$B$37),0,1)</x:f>
        <x:v>0</x:v>
      </x:c>
      <x:c r="X537" s="18" t="n">
        <x:f>IF(AND(W537=1,Q537&lt;=Settings!$B$36),1,0)</x:f>
        <x:v>0</x:v>
      </x:c>
    </x:row>
    <x:row r="538">
      <x:c r="A538" t="n">
        <x:f>Arrivals!A538</x:f>
        <x:v>5</x:v>
      </x:c>
      <x:c r="B538" t="n">
        <x:f>Arrivals!B538</x:f>
        <x:v>53</x:v>
      </x:c>
      <x:c r="C538" s="18" t="n">
        <x:f>Arrivals!F538</x:f>
        <x:v>394</x:v>
      </x:c>
      <x:c r="D538" s="18" t="n">
        <x:f>Arrivals!K538</x:f>
        <x:v>300</x:v>
      </x:c>
      <x:c r="E538" s="18" t="n">
        <x:f>D538*8/ACE_Input!S58+ACE_Input!T58</x:f>
        <x:v>24.02</x:v>
      </x:c>
      <x:c r="F538" s="18" t="n">
        <x:f>C538</x:f>
        <x:v>394</x:v>
      </x:c>
      <x:c r="G538" s="18" t="n">
        <x:f>K537</x:f>
        <x:v>1536.08</x:v>
      </x:c>
      <x:c r="H538" s="18" t="n">
        <x:f>MAX(F538,G538)</x:f>
        <x:v>1536.08</x:v>
      </x:c>
      <x:c r="I538" s="18" t="n">
        <x:f>MOD(H538-Settings!$B$32,Settings!$B$33)</x:f>
        <x:v>96.07999999999993</x:v>
      </x:c>
      <x:c r="J538" s="18" t="n">
        <x:f>IF(I538&lt;Settings!$B$30,IF(Settings!$B$30-I538&gt;=E538,H538,H538+(Settings!$B$30-I538)+Settings!$B$31),H538+(Settings!$B$33-I538))</x:f>
        <x:v>1536.08</x:v>
      </x:c>
      <x:c r="K538" s="18" t="n">
        <x:f>J538+E538</x:f>
        <x:v>1560.1</x:v>
      </x:c>
      <x:c r="L538" s="18" t="n">
        <x:f>K538</x:f>
        <x:v>1560.1</x:v>
      </x:c>
      <x:c r="M538" s="18" t="n">
        <x:f>P537</x:f>
        <x:v>1538.6495741224953</x:v>
      </x:c>
      <x:c r="N538" s="18" t="n">
        <x:f>MAX(L538,M538)</x:f>
        <x:v>1560.1</x:v>
      </x:c>
      <x:c r="O538" s="18" t="n">
        <x:f>Arrivals!I538</x:f>
        <x:v>16.255976307647405</x:v>
      </x:c>
      <x:c r="P538" s="18" t="n">
        <x:f>N538+O538</x:f>
        <x:v>1576.3559763076473</x:v>
      </x:c>
      <x:c r="Q538" s="18" t="n">
        <x:f>P538-C538</x:f>
        <x:v>1182.3559763076473</x:v>
      </x:c>
      <x:c r="R538" s="18" t="n">
        <x:f>H538-F538</x:f>
        <x:v>1142.08</x:v>
      </x:c>
      <x:c r="S538" s="18" t="n">
        <x:f>J538-H538</x:f>
        <x:v>0</x:v>
      </x:c>
      <x:c r="T538" s="18" t="n">
        <x:f>N538-L538</x:f>
        <x:v>0</x:v>
      </x:c>
      <x:c r="U538" s="18" t="n">
        <x:f>R538+S538+T538</x:f>
        <x:v>1142.08</x:v>
      </x:c>
      <x:c r="V538" s="18" t="str">
        <x:f>IF(MOD(C538-Settings!$B$32,Settings!$B$33)&lt;Settings!$B$30,"Up","Down")</x:f>
        <x:v>Up</x:v>
      </x:c>
      <x:c r="W538" s="18" t="n">
        <x:f>IF(OR(E538&gt;Settings!$B$30,Q538&gt;Settings!$B$37),0,1)</x:f>
        <x:v>0</x:v>
      </x:c>
      <x:c r="X538" s="18" t="n">
        <x:f>IF(AND(W538=1,Q538&lt;=Settings!$B$36),1,0)</x:f>
        <x:v>0</x:v>
      </x:c>
    </x:row>
    <x:row r="539">
      <x:c r="A539" t="n">
        <x:f>Arrivals!A539</x:f>
        <x:v>5</x:v>
      </x:c>
      <x:c r="B539" t="n">
        <x:f>Arrivals!B539</x:f>
        <x:v>54</x:v>
      </x:c>
      <x:c r="C539" s="18" t="n">
        <x:f>Arrivals!F539</x:f>
        <x:v>399</x:v>
      </x:c>
      <x:c r="D539" s="18" t="n">
        <x:f>Arrivals!K539</x:f>
        <x:v>300</x:v>
      </x:c>
      <x:c r="E539" s="18" t="n">
        <x:f>D539*8/ACE_Input!S59+ACE_Input!T59</x:f>
        <x:v>24.02</x:v>
      </x:c>
      <x:c r="F539" s="18" t="n">
        <x:f>C539</x:f>
        <x:v>399</x:v>
      </x:c>
      <x:c r="G539" s="18" t="n">
        <x:f>K538</x:f>
        <x:v>1560.1</x:v>
      </x:c>
      <x:c r="H539" s="18" t="n">
        <x:f>MAX(F539,G539)</x:f>
        <x:v>1560.1</x:v>
      </x:c>
      <x:c r="I539" s="18" t="n">
        <x:f>MOD(H539-Settings!$B$32,Settings!$B$33)</x:f>
        <x:v>120.09999999999991</x:v>
      </x:c>
      <x:c r="J539" s="18" t="n">
        <x:f>IF(I539&lt;Settings!$B$30,IF(Settings!$B$30-I539&gt;=E539,H539,H539+(Settings!$B$30-I539)+Settings!$B$31),H539+(Settings!$B$33-I539))</x:f>
        <x:v>1560.1</x:v>
      </x:c>
      <x:c r="K539" s="18" t="n">
        <x:f>J539+E539</x:f>
        <x:v>1584.12</x:v>
      </x:c>
      <x:c r="L539" s="18" t="n">
        <x:f>K539</x:f>
        <x:v>1584.12</x:v>
      </x:c>
      <x:c r="M539" s="18" t="n">
        <x:f>P538</x:f>
        <x:v>1576.3559763076473</x:v>
      </x:c>
      <x:c r="N539" s="18" t="n">
        <x:f>MAX(L539,M539)</x:f>
        <x:v>1584.12</x:v>
      </x:c>
      <x:c r="O539" s="18" t="n">
        <x:f>Arrivals!I539</x:f>
        <x:v>1.1578084817881038</x:v>
      </x:c>
      <x:c r="P539" s="18" t="n">
        <x:f>N539+O539</x:f>
        <x:v>1585.277808481788</x:v>
      </x:c>
      <x:c r="Q539" s="18" t="n">
        <x:f>P539-C539</x:f>
        <x:v>1186.277808481788</x:v>
      </x:c>
      <x:c r="R539" s="18" t="n">
        <x:f>H539-F539</x:f>
        <x:v>1161.1</x:v>
      </x:c>
      <x:c r="S539" s="18" t="n">
        <x:f>J539-H539</x:f>
        <x:v>0</x:v>
      </x:c>
      <x:c r="T539" s="18" t="n">
        <x:f>N539-L539</x:f>
        <x:v>0</x:v>
      </x:c>
      <x:c r="U539" s="18" t="n">
        <x:f>R539+S539+T539</x:f>
        <x:v>1161.1</x:v>
      </x:c>
      <x:c r="V539" s="18" t="str">
        <x:f>IF(MOD(C539-Settings!$B$32,Settings!$B$33)&lt;Settings!$B$30,"Up","Down")</x:f>
        <x:v>Up</x:v>
      </x:c>
      <x:c r="W539" s="18" t="n">
        <x:f>IF(OR(E539&gt;Settings!$B$30,Q539&gt;Settings!$B$37),0,1)</x:f>
        <x:v>0</x:v>
      </x:c>
      <x:c r="X539" s="18" t="n">
        <x:f>IF(AND(W539=1,Q539&lt;=Settings!$B$36),1,0)</x:f>
        <x:v>0</x:v>
      </x:c>
    </x:row>
    <x:row r="540">
      <x:c r="A540" t="n">
        <x:f>Arrivals!A540</x:f>
        <x:v>5</x:v>
      </x:c>
      <x:c r="B540" t="n">
        <x:f>Arrivals!B540</x:f>
        <x:v>55</x:v>
      </x:c>
      <x:c r="C540" s="18" t="n">
        <x:f>Arrivals!F540</x:f>
        <x:v>404</x:v>
      </x:c>
      <x:c r="D540" s="18" t="n">
        <x:f>Arrivals!K540</x:f>
        <x:v>300</x:v>
      </x:c>
      <x:c r="E540" s="18" t="n">
        <x:f>D540*8/ACE_Input!S60+ACE_Input!T60</x:f>
        <x:v>24.02</x:v>
      </x:c>
      <x:c r="F540" s="18" t="n">
        <x:f>C540</x:f>
        <x:v>404</x:v>
      </x:c>
      <x:c r="G540" s="18" t="n">
        <x:f>K539</x:f>
        <x:v>1584.12</x:v>
      </x:c>
      <x:c r="H540" s="18" t="n">
        <x:f>MAX(F540,G540)</x:f>
        <x:v>1584.12</x:v>
      </x:c>
      <x:c r="I540" s="18" t="n">
        <x:f>MOD(H540-Settings!$B$32,Settings!$B$33)</x:f>
        <x:v>144.1199999999999</x:v>
      </x:c>
      <x:c r="J540" s="18" t="n">
        <x:f>IF(I540&lt;Settings!$B$30,IF(Settings!$B$30-I540&gt;=E540,H540,H540+(Settings!$B$30-I540)+Settings!$B$31),H540+(Settings!$B$33-I540))</x:f>
        <x:v>1584.12</x:v>
      </x:c>
      <x:c r="K540" s="18" t="n">
        <x:f>J540+E540</x:f>
        <x:v>1608.1399999999999</x:v>
      </x:c>
      <x:c r="L540" s="18" t="n">
        <x:f>K540</x:f>
        <x:v>1608.1399999999999</x:v>
      </x:c>
      <x:c r="M540" s="18" t="n">
        <x:f>P539</x:f>
        <x:v>1585.277808481788</x:v>
      </x:c>
      <x:c r="N540" s="18" t="n">
        <x:f>MAX(L540,M540)</x:f>
        <x:v>1608.1399999999999</x:v>
      </x:c>
      <x:c r="O540" s="18" t="n">
        <x:f>Arrivals!I540</x:f>
        <x:v>0.1723088632541691</x:v>
      </x:c>
      <x:c r="P540" s="18" t="n">
        <x:f>N540+O540</x:f>
        <x:v>1608.312308863254</x:v>
      </x:c>
      <x:c r="Q540" s="18" t="n">
        <x:f>P540-C540</x:f>
        <x:v>1204.312308863254</x:v>
      </x:c>
      <x:c r="R540" s="18" t="n">
        <x:f>H540-F540</x:f>
        <x:v>1180.12</x:v>
      </x:c>
      <x:c r="S540" s="18" t="n">
        <x:f>J540-H540</x:f>
        <x:v>0</x:v>
      </x:c>
      <x:c r="T540" s="18" t="n">
        <x:f>N540-L540</x:f>
        <x:v>0</x:v>
      </x:c>
      <x:c r="U540" s="18" t="n">
        <x:f>R540+S540+T540</x:f>
        <x:v>1180.12</x:v>
      </x:c>
      <x:c r="V540" s="18" t="str">
        <x:f>IF(MOD(C540-Settings!$B$32,Settings!$B$33)&lt;Settings!$B$30,"Up","Down")</x:f>
        <x:v>Up</x:v>
      </x:c>
      <x:c r="W540" s="18" t="n">
        <x:f>IF(OR(E540&gt;Settings!$B$30,Q540&gt;Settings!$B$37),0,1)</x:f>
        <x:v>0</x:v>
      </x:c>
      <x:c r="X540" s="18" t="n">
        <x:f>IF(AND(W540=1,Q540&lt;=Settings!$B$36),1,0)</x:f>
        <x:v>0</x:v>
      </x:c>
    </x:row>
    <x:row r="541">
      <x:c r="A541" t="n">
        <x:f>Arrivals!A541</x:f>
        <x:v>5</x:v>
      </x:c>
      <x:c r="B541" t="n">
        <x:f>Arrivals!B541</x:f>
        <x:v>56</x:v>
      </x:c>
      <x:c r="C541" s="18" t="n">
        <x:f>Arrivals!F541</x:f>
        <x:v>409</x:v>
      </x:c>
      <x:c r="D541" s="18" t="n">
        <x:f>Arrivals!K541</x:f>
        <x:v>300</x:v>
      </x:c>
      <x:c r="E541" s="18" t="n">
        <x:f>D541*8/ACE_Input!S61+ACE_Input!T61</x:f>
        <x:v>24.02</x:v>
      </x:c>
      <x:c r="F541" s="18" t="n">
        <x:f>C541</x:f>
        <x:v>409</x:v>
      </x:c>
      <x:c r="G541" s="18" t="n">
        <x:f>K540</x:f>
        <x:v>1608.1399999999999</x:v>
      </x:c>
      <x:c r="H541" s="18" t="n">
        <x:f>MAX(F541,G541)</x:f>
        <x:v>1608.1399999999999</x:v>
      </x:c>
      <x:c r="I541" s="18" t="n">
        <x:f>MOD(H541-Settings!$B$32,Settings!$B$33)</x:f>
        <x:v>168.13999999999987</x:v>
      </x:c>
      <x:c r="J541" s="18" t="n">
        <x:f>IF(I541&lt;Settings!$B$30,IF(Settings!$B$30-I541&gt;=E541,H541,H541+(Settings!$B$30-I541)+Settings!$B$31),H541+(Settings!$B$33-I541))</x:f>
        <x:v>1608.1399999999999</x:v>
      </x:c>
      <x:c r="K541" s="18" t="n">
        <x:f>J541+E541</x:f>
        <x:v>1632.1599999999999</x:v>
      </x:c>
      <x:c r="L541" s="18" t="n">
        <x:f>K541</x:f>
        <x:v>1632.1599999999999</x:v>
      </x:c>
      <x:c r="M541" s="18" t="n">
        <x:f>P540</x:f>
        <x:v>1608.312308863254</x:v>
      </x:c>
      <x:c r="N541" s="18" t="n">
        <x:f>MAX(L541,M541)</x:f>
        <x:v>1632.1599999999999</x:v>
      </x:c>
      <x:c r="O541" s="18" t="n">
        <x:f>Arrivals!I541</x:f>
        <x:v>3.9378945098870326</x:v>
      </x:c>
      <x:c r="P541" s="18" t="n">
        <x:f>N541+O541</x:f>
        <x:v>1636.0978945098868</x:v>
      </x:c>
      <x:c r="Q541" s="18" t="n">
        <x:f>P541-C541</x:f>
        <x:v>1227.0978945098868</x:v>
      </x:c>
      <x:c r="R541" s="18" t="n">
        <x:f>H541-F541</x:f>
        <x:v>1199.1399999999999</x:v>
      </x:c>
      <x:c r="S541" s="18" t="n">
        <x:f>J541-H541</x:f>
        <x:v>0</x:v>
      </x:c>
      <x:c r="T541" s="18" t="n">
        <x:f>N541-L541</x:f>
        <x:v>0</x:v>
      </x:c>
      <x:c r="U541" s="18" t="n">
        <x:f>R541+S541+T541</x:f>
        <x:v>1199.1399999999999</x:v>
      </x:c>
      <x:c r="V541" s="18" t="str">
        <x:f>IF(MOD(C541-Settings!$B$32,Settings!$B$33)&lt;Settings!$B$30,"Up","Down")</x:f>
        <x:v>Up</x:v>
      </x:c>
      <x:c r="W541" s="18" t="n">
        <x:f>IF(OR(E541&gt;Settings!$B$30,Q541&gt;Settings!$B$37),0,1)</x:f>
        <x:v>0</x:v>
      </x:c>
      <x:c r="X541" s="18" t="n">
        <x:f>IF(AND(W541=1,Q541&lt;=Settings!$B$36),1,0)</x:f>
        <x:v>0</x:v>
      </x:c>
    </x:row>
    <x:row r="542">
      <x:c r="A542" t="n">
        <x:f>Arrivals!A542</x:f>
        <x:v>5</x:v>
      </x:c>
      <x:c r="B542" t="n">
        <x:f>Arrivals!B542</x:f>
        <x:v>57</x:v>
      </x:c>
      <x:c r="C542" s="18" t="n">
        <x:f>Arrivals!F542</x:f>
        <x:v>414</x:v>
      </x:c>
      <x:c r="D542" s="18" t="n">
        <x:f>Arrivals!K542</x:f>
        <x:v>300</x:v>
      </x:c>
      <x:c r="E542" s="18" t="n">
        <x:f>D542*8/ACE_Input!S62+ACE_Input!T62</x:f>
        <x:v>24.02</x:v>
      </x:c>
      <x:c r="F542" s="18" t="n">
        <x:f>C542</x:f>
        <x:v>414</x:v>
      </x:c>
      <x:c r="G542" s="18" t="n">
        <x:f>K541</x:f>
        <x:v>1632.1599999999999</x:v>
      </x:c>
      <x:c r="H542" s="18" t="n">
        <x:f>MAX(F542,G542)</x:f>
        <x:v>1632.1599999999999</x:v>
      </x:c>
      <x:c r="I542" s="18" t="n">
        <x:f>MOD(H542-Settings!$B$32,Settings!$B$33)</x:f>
        <x:v>192.15999999999985</x:v>
      </x:c>
      <x:c r="J542" s="18" t="n">
        <x:f>IF(I542&lt;Settings!$B$30,IF(Settings!$B$30-I542&gt;=E542,H542,H542+(Settings!$B$30-I542)+Settings!$B$31),H542+(Settings!$B$33-I542))</x:f>
        <x:v>1632.1599999999999</x:v>
      </x:c>
      <x:c r="K542" s="18" t="n">
        <x:f>J542+E542</x:f>
        <x:v>1656.1799999999998</x:v>
      </x:c>
      <x:c r="L542" s="18" t="n">
        <x:f>K542</x:f>
        <x:v>1656.1799999999998</x:v>
      </x:c>
      <x:c r="M542" s="18" t="n">
        <x:f>P541</x:f>
        <x:v>1636.0978945098868</x:v>
      </x:c>
      <x:c r="N542" s="18" t="n">
        <x:f>MAX(L542,M542)</x:f>
        <x:v>1656.1799999999998</x:v>
      </x:c>
      <x:c r="O542" s="18" t="n">
        <x:f>Arrivals!I542</x:f>
        <x:v>1.4399923033845312</x:v>
      </x:c>
      <x:c r="P542" s="18" t="n">
        <x:f>N542+O542</x:f>
        <x:v>1657.6199923033844</x:v>
      </x:c>
      <x:c r="Q542" s="18" t="n">
        <x:f>P542-C542</x:f>
        <x:v>1243.6199923033844</x:v>
      </x:c>
      <x:c r="R542" s="18" t="n">
        <x:f>H542-F542</x:f>
        <x:v>1218.1599999999999</x:v>
      </x:c>
      <x:c r="S542" s="18" t="n">
        <x:f>J542-H542</x:f>
        <x:v>0</x:v>
      </x:c>
      <x:c r="T542" s="18" t="n">
        <x:f>N542-L542</x:f>
        <x:v>0</x:v>
      </x:c>
      <x:c r="U542" s="18" t="n">
        <x:f>R542+S542+T542</x:f>
        <x:v>1218.1599999999999</x:v>
      </x:c>
      <x:c r="V542" s="18" t="str">
        <x:f>IF(MOD(C542-Settings!$B$32,Settings!$B$33)&lt;Settings!$B$30,"Up","Down")</x:f>
        <x:v>Up</x:v>
      </x:c>
      <x:c r="W542" s="18" t="n">
        <x:f>IF(OR(E542&gt;Settings!$B$30,Q542&gt;Settings!$B$37),0,1)</x:f>
        <x:v>0</x:v>
      </x:c>
      <x:c r="X542" s="18" t="n">
        <x:f>IF(AND(W542=1,Q542&lt;=Settings!$B$36),1,0)</x:f>
        <x:v>0</x:v>
      </x:c>
    </x:row>
    <x:row r="543">
      <x:c r="A543" t="n">
        <x:f>Arrivals!A543</x:f>
        <x:v>5</x:v>
      </x:c>
      <x:c r="B543" t="n">
        <x:f>Arrivals!B543</x:f>
        <x:v>58</x:v>
      </x:c>
      <x:c r="C543" s="18" t="n">
        <x:f>Arrivals!F543</x:f>
        <x:v>419</x:v>
      </x:c>
      <x:c r="D543" s="18" t="n">
        <x:f>Arrivals!K543</x:f>
        <x:v>300</x:v>
      </x:c>
      <x:c r="E543" s="18" t="n">
        <x:f>D543*8/ACE_Input!S63+ACE_Input!T63</x:f>
        <x:v>24.02</x:v>
      </x:c>
      <x:c r="F543" s="18" t="n">
        <x:f>C543</x:f>
        <x:v>419</x:v>
      </x:c>
      <x:c r="G543" s="18" t="n">
        <x:f>K542</x:f>
        <x:v>1656.1799999999998</x:v>
      </x:c>
      <x:c r="H543" s="18" t="n">
        <x:f>MAX(F543,G543)</x:f>
        <x:v>1656.1799999999998</x:v>
      </x:c>
      <x:c r="I543" s="18" t="n">
        <x:f>MOD(H543-Settings!$B$32,Settings!$B$33)</x:f>
        <x:v>216.17999999999984</x:v>
      </x:c>
      <x:c r="J543" s="18" t="n">
        <x:f>IF(I543&lt;Settings!$B$30,IF(Settings!$B$30-I543&gt;=E543,H543,H543+(Settings!$B$30-I543)+Settings!$B$31),H543+(Settings!$B$33-I543))</x:f>
        <x:v>1656.1799999999998</x:v>
      </x:c>
      <x:c r="K543" s="18" t="n">
        <x:f>J543+E543</x:f>
        <x:v>1680.1999999999998</x:v>
      </x:c>
      <x:c r="L543" s="18" t="n">
        <x:f>K543</x:f>
        <x:v>1680.1999999999998</x:v>
      </x:c>
      <x:c r="M543" s="18" t="n">
        <x:f>P542</x:f>
        <x:v>1657.6199923033844</x:v>
      </x:c>
      <x:c r="N543" s="18" t="n">
        <x:f>MAX(L543,M543)</x:f>
        <x:v>1680.1999999999998</x:v>
      </x:c>
      <x:c r="O543" s="18" t="n">
        <x:f>Arrivals!I543</x:f>
        <x:v>0.5636070713256321</x:v>
      </x:c>
      <x:c r="P543" s="18" t="n">
        <x:f>N543+O543</x:f>
        <x:v>1680.7636070713254</x:v>
      </x:c>
      <x:c r="Q543" s="18" t="n">
        <x:f>P543-C543</x:f>
        <x:v>1261.7636070713254</x:v>
      </x:c>
      <x:c r="R543" s="18" t="n">
        <x:f>H543-F543</x:f>
        <x:v>1237.1799999999998</x:v>
      </x:c>
      <x:c r="S543" s="18" t="n">
        <x:f>J543-H543</x:f>
        <x:v>0</x:v>
      </x:c>
      <x:c r="T543" s="18" t="n">
        <x:f>N543-L543</x:f>
        <x:v>0</x:v>
      </x:c>
      <x:c r="U543" s="18" t="n">
        <x:f>R543+S543+T543</x:f>
        <x:v>1237.1799999999998</x:v>
      </x:c>
      <x:c r="V543" s="18" t="str">
        <x:f>IF(MOD(C543-Settings!$B$32,Settings!$B$33)&lt;Settings!$B$30,"Up","Down")</x:f>
        <x:v>Up</x:v>
      </x:c>
      <x:c r="W543" s="18" t="n">
        <x:f>IF(OR(E543&gt;Settings!$B$30,Q543&gt;Settings!$B$37),0,1)</x:f>
        <x:v>0</x:v>
      </x:c>
      <x:c r="X543" s="18" t="n">
        <x:f>IF(AND(W543=1,Q543&lt;=Settings!$B$36),1,0)</x:f>
        <x:v>0</x:v>
      </x:c>
    </x:row>
    <x:row r="544">
      <x:c r="A544" t="n">
        <x:f>Arrivals!A544</x:f>
        <x:v>5</x:v>
      </x:c>
      <x:c r="B544" t="n">
        <x:f>Arrivals!B544</x:f>
        <x:v>59</x:v>
      </x:c>
      <x:c r="C544" s="18" t="n">
        <x:f>Arrivals!F544</x:f>
        <x:v>424</x:v>
      </x:c>
      <x:c r="D544" s="18" t="n">
        <x:f>Arrivals!K544</x:f>
        <x:v>300</x:v>
      </x:c>
      <x:c r="E544" s="18" t="n">
        <x:f>D544*8/ACE_Input!S64+ACE_Input!T64</x:f>
        <x:v>24.02</x:v>
      </x:c>
      <x:c r="F544" s="18" t="n">
        <x:f>C544</x:f>
        <x:v>424</x:v>
      </x:c>
      <x:c r="G544" s="18" t="n">
        <x:f>K543</x:f>
        <x:v>1680.1999999999998</x:v>
      </x:c>
      <x:c r="H544" s="18" t="n">
        <x:f>MAX(F544,G544)</x:f>
        <x:v>1680.1999999999998</x:v>
      </x:c>
      <x:c r="I544" s="18" t="n">
        <x:f>MOD(H544-Settings!$B$32,Settings!$B$33)</x:f>
        <x:v>240.19999999999982</x:v>
      </x:c>
      <x:c r="J544" s="18" t="n">
        <x:f>IF(I544&lt;Settings!$B$30,IF(Settings!$B$30-I544&gt;=E544,H544,H544+(Settings!$B$30-I544)+Settings!$B$31),H544+(Settings!$B$33-I544))</x:f>
        <x:v>1680.1999999999998</x:v>
      </x:c>
      <x:c r="K544" s="18" t="n">
        <x:f>J544+E544</x:f>
        <x:v>1704.2199999999998</x:v>
      </x:c>
      <x:c r="L544" s="18" t="n">
        <x:f>K544</x:f>
        <x:v>1704.2199999999998</x:v>
      </x:c>
      <x:c r="M544" s="18" t="n">
        <x:f>P543</x:f>
        <x:v>1680.7636070713254</x:v>
      </x:c>
      <x:c r="N544" s="18" t="n">
        <x:f>MAX(L544,M544)</x:f>
        <x:v>1704.2199999999998</x:v>
      </x:c>
      <x:c r="O544" s="18" t="n">
        <x:f>Arrivals!I544</x:f>
        <x:v>8.045707898906876</x:v>
      </x:c>
      <x:c r="P544" s="18" t="n">
        <x:f>N544+O544</x:f>
        <x:v>1712.2657078989066</x:v>
      </x:c>
      <x:c r="Q544" s="18" t="n">
        <x:f>P544-C544</x:f>
        <x:v>1288.2657078989066</x:v>
      </x:c>
      <x:c r="R544" s="18" t="n">
        <x:f>H544-F544</x:f>
        <x:v>1256.1999999999998</x:v>
      </x:c>
      <x:c r="S544" s="18" t="n">
        <x:f>J544-H544</x:f>
        <x:v>0</x:v>
      </x:c>
      <x:c r="T544" s="18" t="n">
        <x:f>N544-L544</x:f>
        <x:v>0</x:v>
      </x:c>
      <x:c r="U544" s="18" t="n">
        <x:f>R544+S544+T544</x:f>
        <x:v>1256.1999999999998</x:v>
      </x:c>
      <x:c r="V544" s="18" t="str">
        <x:f>IF(MOD(C544-Settings!$B$32,Settings!$B$33)&lt;Settings!$B$30,"Up","Down")</x:f>
        <x:v>Up</x:v>
      </x:c>
      <x:c r="W544" s="18" t="n">
        <x:f>IF(OR(E544&gt;Settings!$B$30,Q544&gt;Settings!$B$37),0,1)</x:f>
        <x:v>0</x:v>
      </x:c>
      <x:c r="X544" s="18" t="n">
        <x:f>IF(AND(W544=1,Q544&lt;=Settings!$B$36),1,0)</x:f>
        <x:v>0</x:v>
      </x:c>
    </x:row>
    <x:row r="545">
      <x:c r="A545" t="n">
        <x:f>Arrivals!A545</x:f>
        <x:v>5</x:v>
      </x:c>
      <x:c r="B545" t="n">
        <x:f>Arrivals!B545</x:f>
        <x:v>60</x:v>
      </x:c>
      <x:c r="C545" s="18" t="n">
        <x:f>Arrivals!F545</x:f>
        <x:v>429</x:v>
      </x:c>
      <x:c r="D545" s="18" t="n">
        <x:f>Arrivals!K545</x:f>
        <x:v>300</x:v>
      </x:c>
      <x:c r="E545" s="18" t="n">
        <x:f>D545*8/ACE_Input!S65+ACE_Input!T65</x:f>
        <x:v>24.02</x:v>
      </x:c>
      <x:c r="F545" s="18" t="n">
        <x:f>C545</x:f>
        <x:v>429</x:v>
      </x:c>
      <x:c r="G545" s="18" t="n">
        <x:f>K544</x:f>
        <x:v>1704.2199999999998</x:v>
      </x:c>
      <x:c r="H545" s="18" t="n">
        <x:f>MAX(F545,G545)</x:f>
        <x:v>1704.2199999999998</x:v>
      </x:c>
      <x:c r="I545" s="18" t="n">
        <x:f>MOD(H545-Settings!$B$32,Settings!$B$33)</x:f>
        <x:v>264.2199999999998</x:v>
      </x:c>
      <x:c r="J545" s="18" t="n">
        <x:f>IF(I545&lt;Settings!$B$30,IF(Settings!$B$30-I545&gt;=E545,H545,H545+(Settings!$B$30-I545)+Settings!$B$31),H545+(Settings!$B$33-I545))</x:f>
        <x:v>1704.2199999999998</x:v>
      </x:c>
      <x:c r="K545" s="18" t="n">
        <x:f>J545+E545</x:f>
        <x:v>1728.2399999999998</x:v>
      </x:c>
      <x:c r="L545" s="18" t="n">
        <x:f>K545</x:f>
        <x:v>1728.2399999999998</x:v>
      </x:c>
      <x:c r="M545" s="18" t="n">
        <x:f>P544</x:f>
        <x:v>1712.2657078989066</x:v>
      </x:c>
      <x:c r="N545" s="18" t="n">
        <x:f>MAX(L545,M545)</x:f>
        <x:v>1728.2399999999998</x:v>
      </x:c>
      <x:c r="O545" s="18" t="n">
        <x:f>Arrivals!I545</x:f>
        <x:v>1.2235229361372257</x:v>
      </x:c>
      <x:c r="P545" s="18" t="n">
        <x:f>N545+O545</x:f>
        <x:v>1729.463522936137</x:v>
      </x:c>
      <x:c r="Q545" s="18" t="n">
        <x:f>P545-C545</x:f>
        <x:v>1300.463522936137</x:v>
      </x:c>
      <x:c r="R545" s="18" t="n">
        <x:f>H545-F545</x:f>
        <x:v>1275.2199999999998</x:v>
      </x:c>
      <x:c r="S545" s="18" t="n">
        <x:f>J545-H545</x:f>
        <x:v>0</x:v>
      </x:c>
      <x:c r="T545" s="18" t="n">
        <x:f>N545-L545</x:f>
        <x:v>0</x:v>
      </x:c>
      <x:c r="U545" s="18" t="n">
        <x:f>R545+S545+T545</x:f>
        <x:v>1275.2199999999998</x:v>
      </x:c>
      <x:c r="V545" s="18" t="str">
        <x:f>IF(MOD(C545-Settings!$B$32,Settings!$B$33)&lt;Settings!$B$30,"Up","Down")</x:f>
        <x:v>Up</x:v>
      </x:c>
      <x:c r="W545" s="18" t="n">
        <x:f>IF(OR(E545&gt;Settings!$B$30,Q545&gt;Settings!$B$37),0,1)</x:f>
        <x:v>0</x:v>
      </x:c>
      <x:c r="X545" s="18" t="n">
        <x:f>IF(AND(W545=1,Q545&lt;=Settings!$B$36),1,0)</x:f>
        <x:v>0</x:v>
      </x:c>
    </x:row>
    <x:row r="546">
      <x:c r="A546" t="n">
        <x:f>Arrivals!A546</x:f>
        <x:v>5</x:v>
      </x:c>
      <x:c r="B546" t="n">
        <x:f>Arrivals!B546</x:f>
        <x:v>61</x:v>
      </x:c>
      <x:c r="C546" s="18" t="n">
        <x:f>Arrivals!F546</x:f>
        <x:v>434</x:v>
      </x:c>
      <x:c r="D546" s="18" t="n">
        <x:f>Arrivals!K546</x:f>
        <x:v>300</x:v>
      </x:c>
      <x:c r="E546" s="18" t="n">
        <x:f>D546*8/ACE_Input!S66+ACE_Input!T66</x:f>
        <x:v>24.02</x:v>
      </x:c>
      <x:c r="F546" s="18" t="n">
        <x:f>C546</x:f>
        <x:v>434</x:v>
      </x:c>
      <x:c r="G546" s="18" t="n">
        <x:f>K545</x:f>
        <x:v>1728.2399999999998</x:v>
      </x:c>
      <x:c r="H546" s="18" t="n">
        <x:f>MAX(F546,G546)</x:f>
        <x:v>1728.2399999999998</x:v>
      </x:c>
      <x:c r="I546" s="18" t="n">
        <x:f>MOD(H546-Settings!$B$32,Settings!$B$33)</x:f>
        <x:v>288.2399999999998</x:v>
      </x:c>
      <x:c r="J546" s="18" t="n">
        <x:f>IF(I546&lt;Settings!$B$30,IF(Settings!$B$30-I546&gt;=E546,H546,H546+(Settings!$B$30-I546)+Settings!$B$31),H546+(Settings!$B$33-I546))</x:f>
        <x:v>1728.2399999999998</x:v>
      </x:c>
      <x:c r="K546" s="18" t="n">
        <x:f>J546+E546</x:f>
        <x:v>1752.2599999999998</x:v>
      </x:c>
      <x:c r="L546" s="18" t="n">
        <x:f>K546</x:f>
        <x:v>1752.2599999999998</x:v>
      </x:c>
      <x:c r="M546" s="18" t="n">
        <x:f>P545</x:f>
        <x:v>1729.463522936137</x:v>
      </x:c>
      <x:c r="N546" s="18" t="n">
        <x:f>MAX(L546,M546)</x:f>
        <x:v>1752.2599999999998</x:v>
      </x:c>
      <x:c r="O546" s="18" t="n">
        <x:f>Arrivals!I546</x:f>
        <x:v>0.3071333690735446</x:v>
      </x:c>
      <x:c r="P546" s="18" t="n">
        <x:f>N546+O546</x:f>
        <x:v>1752.5671333690734</x:v>
      </x:c>
      <x:c r="Q546" s="18" t="n">
        <x:f>P546-C546</x:f>
        <x:v>1318.5671333690734</x:v>
      </x:c>
      <x:c r="R546" s="18" t="n">
        <x:f>H546-F546</x:f>
        <x:v>1294.2399999999998</x:v>
      </x:c>
      <x:c r="S546" s="18" t="n">
        <x:f>J546-H546</x:f>
        <x:v>0</x:v>
      </x:c>
      <x:c r="T546" s="18" t="n">
        <x:f>N546-L546</x:f>
        <x:v>0</x:v>
      </x:c>
      <x:c r="U546" s="18" t="n">
        <x:f>R546+S546+T546</x:f>
        <x:v>1294.2399999999998</x:v>
      </x:c>
      <x:c r="V546" s="18" t="str">
        <x:f>IF(MOD(C546-Settings!$B$32,Settings!$B$33)&lt;Settings!$B$30,"Up","Down")</x:f>
        <x:v>Up</x:v>
      </x:c>
      <x:c r="W546" s="18" t="n">
        <x:f>IF(OR(E546&gt;Settings!$B$30,Q546&gt;Settings!$B$37),0,1)</x:f>
        <x:v>0</x:v>
      </x:c>
      <x:c r="X546" s="18" t="n">
        <x:f>IF(AND(W546=1,Q546&lt;=Settings!$B$36),1,0)</x:f>
        <x:v>0</x:v>
      </x:c>
    </x:row>
    <x:row r="547">
      <x:c r="A547" t="n">
        <x:f>Arrivals!A547</x:f>
        <x:v>5</x:v>
      </x:c>
      <x:c r="B547" t="n">
        <x:f>Arrivals!B547</x:f>
        <x:v>62</x:v>
      </x:c>
      <x:c r="C547" s="18" t="n">
        <x:f>Arrivals!F547</x:f>
        <x:v>439</x:v>
      </x:c>
      <x:c r="D547" s="18" t="n">
        <x:f>Arrivals!K547</x:f>
        <x:v>300</x:v>
      </x:c>
      <x:c r="E547" s="18" t="n">
        <x:f>D547*8/ACE_Input!S67+ACE_Input!T67</x:f>
        <x:v>24.02</x:v>
      </x:c>
      <x:c r="F547" s="18" t="n">
        <x:f>C547</x:f>
        <x:v>439</x:v>
      </x:c>
      <x:c r="G547" s="18" t="n">
        <x:f>K546</x:f>
        <x:v>1752.2599999999998</x:v>
      </x:c>
      <x:c r="H547" s="18" t="n">
        <x:f>MAX(F547,G547)</x:f>
        <x:v>1752.2599999999998</x:v>
      </x:c>
      <x:c r="I547" s="18" t="n">
        <x:f>MOD(H547-Settings!$B$32,Settings!$B$33)</x:f>
        <x:v>312.25999999999976</x:v>
      </x:c>
      <x:c r="J547" s="18" t="n">
        <x:f>IF(I547&lt;Settings!$B$30,IF(Settings!$B$30-I547&gt;=E547,H547,H547+(Settings!$B$30-I547)+Settings!$B$31),H547+(Settings!$B$33-I547))</x:f>
        <x:v>1752.2599999999998</x:v>
      </x:c>
      <x:c r="K547" s="18" t="n">
        <x:f>J547+E547</x:f>
        <x:v>1776.2799999999997</x:v>
      </x:c>
      <x:c r="L547" s="18" t="n">
        <x:f>K547</x:f>
        <x:v>1776.2799999999997</x:v>
      </x:c>
      <x:c r="M547" s="18" t="n">
        <x:f>P546</x:f>
        <x:v>1752.5671333690734</x:v>
      </x:c>
      <x:c r="N547" s="18" t="n">
        <x:f>MAX(L547,M547)</x:f>
        <x:v>1776.2799999999997</x:v>
      </x:c>
      <x:c r="O547" s="18" t="n">
        <x:f>Arrivals!I547</x:f>
        <x:v>0.8794003569693436</x:v>
      </x:c>
      <x:c r="P547" s="18" t="n">
        <x:f>N547+O547</x:f>
        <x:v>1777.1594003569692</x:v>
      </x:c>
      <x:c r="Q547" s="18" t="n">
        <x:f>P547-C547</x:f>
        <x:v>1338.1594003569692</x:v>
      </x:c>
      <x:c r="R547" s="18" t="n">
        <x:f>H547-F547</x:f>
        <x:v>1313.2599999999998</x:v>
      </x:c>
      <x:c r="S547" s="18" t="n">
        <x:f>J547-H547</x:f>
        <x:v>0</x:v>
      </x:c>
      <x:c r="T547" s="18" t="n">
        <x:f>N547-L547</x:f>
        <x:v>0</x:v>
      </x:c>
      <x:c r="U547" s="18" t="n">
        <x:f>R547+S547+T547</x:f>
        <x:v>1313.2599999999998</x:v>
      </x:c>
      <x:c r="V547" s="18" t="str">
        <x:f>IF(MOD(C547-Settings!$B$32,Settings!$B$33)&lt;Settings!$B$30,"Up","Down")</x:f>
        <x:v>Up</x:v>
      </x:c>
      <x:c r="W547" s="18" t="n">
        <x:f>IF(OR(E547&gt;Settings!$B$30,Q547&gt;Settings!$B$37),0,1)</x:f>
        <x:v>0</x:v>
      </x:c>
      <x:c r="X547" s="18" t="n">
        <x:f>IF(AND(W547=1,Q547&lt;=Settings!$B$36),1,0)</x:f>
        <x:v>0</x:v>
      </x:c>
    </x:row>
    <x:row r="548">
      <x:c r="A548" t="n">
        <x:f>Arrivals!A548</x:f>
        <x:v>5</x:v>
      </x:c>
      <x:c r="B548" t="n">
        <x:f>Arrivals!B548</x:f>
        <x:v>63</x:v>
      </x:c>
      <x:c r="C548" s="18" t="n">
        <x:f>Arrivals!F548</x:f>
        <x:v>444</x:v>
      </x:c>
      <x:c r="D548" s="18" t="n">
        <x:f>Arrivals!K548</x:f>
        <x:v>300</x:v>
      </x:c>
      <x:c r="E548" s="18" t="n">
        <x:f>D548*8/ACE_Input!S68+ACE_Input!T68</x:f>
        <x:v>24.02</x:v>
      </x:c>
      <x:c r="F548" s="18" t="n">
        <x:f>C548</x:f>
        <x:v>444</x:v>
      </x:c>
      <x:c r="G548" s="18" t="n">
        <x:f>K547</x:f>
        <x:v>1776.2799999999997</x:v>
      </x:c>
      <x:c r="H548" s="18" t="n">
        <x:f>MAX(F548,G548)</x:f>
        <x:v>1776.2799999999997</x:v>
      </x:c>
      <x:c r="I548" s="18" t="n">
        <x:f>MOD(H548-Settings!$B$32,Settings!$B$33)</x:f>
        <x:v>336.27999999999975</x:v>
      </x:c>
      <x:c r="J548" s="18" t="n">
        <x:f>IF(I548&lt;Settings!$B$30,IF(Settings!$B$30-I548&gt;=E548,H548,H548+(Settings!$B$30-I548)+Settings!$B$31),H548+(Settings!$B$33-I548))</x:f>
        <x:v>1776.2799999999997</x:v>
      </x:c>
      <x:c r="K548" s="18" t="n">
        <x:f>J548+E548</x:f>
        <x:v>1800.2999999999997</x:v>
      </x:c>
      <x:c r="L548" s="18" t="n">
        <x:f>K548</x:f>
        <x:v>1800.2999999999997</x:v>
      </x:c>
      <x:c r="M548" s="18" t="n">
        <x:f>P547</x:f>
        <x:v>1777.1594003569692</x:v>
      </x:c>
      <x:c r="N548" s="18" t="n">
        <x:f>MAX(L548,M548)</x:f>
        <x:v>1800.2999999999997</x:v>
      </x:c>
      <x:c r="O548" s="18" t="n">
        <x:f>Arrivals!I548</x:f>
        <x:v>0.18176708619730786</x:v>
      </x:c>
      <x:c r="P548" s="18" t="n">
        <x:f>N548+O548</x:f>
        <x:v>1800.4817670861971</x:v>
      </x:c>
      <x:c r="Q548" s="18" t="n">
        <x:f>P548-C548</x:f>
        <x:v>1356.4817670861971</x:v>
      </x:c>
      <x:c r="R548" s="18" t="n">
        <x:f>H548-F548</x:f>
        <x:v>1332.2799999999997</x:v>
      </x:c>
      <x:c r="S548" s="18" t="n">
        <x:f>J548-H548</x:f>
        <x:v>0</x:v>
      </x:c>
      <x:c r="T548" s="18" t="n">
        <x:f>N548-L548</x:f>
        <x:v>0</x:v>
      </x:c>
      <x:c r="U548" s="18" t="n">
        <x:f>R548+S548+T548</x:f>
        <x:v>1332.2799999999997</x:v>
      </x:c>
      <x:c r="V548" s="18" t="str">
        <x:f>IF(MOD(C548-Settings!$B$32,Settings!$B$33)&lt;Settings!$B$30,"Up","Down")</x:f>
        <x:v>Up</x:v>
      </x:c>
      <x:c r="W548" s="18" t="n">
        <x:f>IF(OR(E548&gt;Settings!$B$30,Q548&gt;Settings!$B$37),0,1)</x:f>
        <x:v>0</x:v>
      </x:c>
      <x:c r="X548" s="18" t="n">
        <x:f>IF(AND(W548=1,Q548&lt;=Settings!$B$36),1,0)</x:f>
        <x:v>0</x:v>
      </x:c>
    </x:row>
    <x:row r="549">
      <x:c r="A549" t="n">
        <x:f>Arrivals!A549</x:f>
        <x:v>5</x:v>
      </x:c>
      <x:c r="B549" t="n">
        <x:f>Arrivals!B549</x:f>
        <x:v>64</x:v>
      </x:c>
      <x:c r="C549" s="18" t="n">
        <x:f>Arrivals!F549</x:f>
        <x:v>449</x:v>
      </x:c>
      <x:c r="D549" s="18" t="n">
        <x:f>Arrivals!K549</x:f>
        <x:v>300</x:v>
      </x:c>
      <x:c r="E549" s="18" t="n">
        <x:f>D549*8/ACE_Input!S69+ACE_Input!T69</x:f>
        <x:v>24.02</x:v>
      </x:c>
      <x:c r="F549" s="18" t="n">
        <x:f>C549</x:f>
        <x:v>449</x:v>
      </x:c>
      <x:c r="G549" s="18" t="n">
        <x:f>K548</x:f>
        <x:v>1800.2999999999997</x:v>
      </x:c>
      <x:c r="H549" s="18" t="n">
        <x:f>MAX(F549,G549)</x:f>
        <x:v>1800.2999999999997</x:v>
      </x:c>
      <x:c r="I549" s="18" t="n">
        <x:f>MOD(H549-Settings!$B$32,Settings!$B$33)</x:f>
        <x:v>360.2999999999997</x:v>
      </x:c>
      <x:c r="J549" s="18" t="n">
        <x:f>IF(I549&lt;Settings!$B$30,IF(Settings!$B$30-I549&gt;=E549,H549,H549+(Settings!$B$30-I549)+Settings!$B$31),H549+(Settings!$B$33-I549))</x:f>
        <x:v>1800.2999999999997</x:v>
      </x:c>
      <x:c r="K549" s="18" t="n">
        <x:f>J549+E549</x:f>
        <x:v>1824.3199999999997</x:v>
      </x:c>
      <x:c r="L549" s="18" t="n">
        <x:f>K549</x:f>
        <x:v>1824.3199999999997</x:v>
      </x:c>
      <x:c r="M549" s="18" t="n">
        <x:f>P548</x:f>
        <x:v>1800.4817670861971</x:v>
      </x:c>
      <x:c r="N549" s="18" t="n">
        <x:f>MAX(L549,M549)</x:f>
        <x:v>1824.3199999999997</x:v>
      </x:c>
      <x:c r="O549" s="18" t="n">
        <x:f>Arrivals!I549</x:f>
        <x:v>4.163985555247715</x:v>
      </x:c>
      <x:c r="P549" s="18" t="n">
        <x:f>N549+O549</x:f>
        <x:v>1828.4839855552475</x:v>
      </x:c>
      <x:c r="Q549" s="18" t="n">
        <x:f>P549-C549</x:f>
        <x:v>1379.4839855552475</x:v>
      </x:c>
      <x:c r="R549" s="18" t="n">
        <x:f>H549-F549</x:f>
        <x:v>1351.2999999999997</x:v>
      </x:c>
      <x:c r="S549" s="18" t="n">
        <x:f>J549-H549</x:f>
        <x:v>0</x:v>
      </x:c>
      <x:c r="T549" s="18" t="n">
        <x:f>N549-L549</x:f>
        <x:v>0</x:v>
      </x:c>
      <x:c r="U549" s="18" t="n">
        <x:f>R549+S549+T549</x:f>
        <x:v>1351.2999999999997</x:v>
      </x:c>
      <x:c r="V549" s="18" t="str">
        <x:f>IF(MOD(C549-Settings!$B$32,Settings!$B$33)&lt;Settings!$B$30,"Up","Down")</x:f>
        <x:v>Up</x:v>
      </x:c>
      <x:c r="W549" s="18" t="n">
        <x:f>IF(OR(E549&gt;Settings!$B$30,Q549&gt;Settings!$B$37),0,1)</x:f>
        <x:v>0</x:v>
      </x:c>
      <x:c r="X549" s="18" t="n">
        <x:f>IF(AND(W549=1,Q549&lt;=Settings!$B$36),1,0)</x:f>
        <x:v>0</x:v>
      </x:c>
    </x:row>
    <x:row r="550">
      <x:c r="A550" t="n">
        <x:f>Arrivals!A550</x:f>
        <x:v>5</x:v>
      </x:c>
      <x:c r="B550" t="n">
        <x:f>Arrivals!B550</x:f>
        <x:v>65</x:v>
      </x:c>
      <x:c r="C550" s="18" t="n">
        <x:f>Arrivals!F550</x:f>
        <x:v>454</x:v>
      </x:c>
      <x:c r="D550" s="18" t="n">
        <x:f>Arrivals!K550</x:f>
        <x:v>300</x:v>
      </x:c>
      <x:c r="E550" s="18" t="n">
        <x:f>D550*8/ACE_Input!S70+ACE_Input!T70</x:f>
        <x:v>24.02</x:v>
      </x:c>
      <x:c r="F550" s="18" t="n">
        <x:f>C550</x:f>
        <x:v>454</x:v>
      </x:c>
      <x:c r="G550" s="18" t="n">
        <x:f>K549</x:f>
        <x:v>1824.3199999999997</x:v>
      </x:c>
      <x:c r="H550" s="18" t="n">
        <x:f>MAX(F550,G550)</x:f>
        <x:v>1824.3199999999997</x:v>
      </x:c>
      <x:c r="I550" s="18" t="n">
        <x:f>MOD(H550-Settings!$B$32,Settings!$B$33)</x:f>
        <x:v>384.3199999999997</x:v>
      </x:c>
      <x:c r="J550" s="18" t="n">
        <x:f>IF(I550&lt;Settings!$B$30,IF(Settings!$B$30-I550&gt;=E550,H550,H550+(Settings!$B$30-I550)+Settings!$B$31),H550+(Settings!$B$33-I550))</x:f>
        <x:v>1824.3199999999997</x:v>
      </x:c>
      <x:c r="K550" s="18" t="n">
        <x:f>J550+E550</x:f>
        <x:v>1848.3399999999997</x:v>
      </x:c>
      <x:c r="L550" s="18" t="n">
        <x:f>K550</x:f>
        <x:v>1848.3399999999997</x:v>
      </x:c>
      <x:c r="M550" s="18" t="n">
        <x:f>P549</x:f>
        <x:v>1828.4839855552475</x:v>
      </x:c>
      <x:c r="N550" s="18" t="n">
        <x:f>MAX(L550,M550)</x:f>
        <x:v>1848.3399999999997</x:v>
      </x:c>
      <x:c r="O550" s="18" t="n">
        <x:f>Arrivals!I550</x:f>
        <x:v>2.0651821303688034</x:v>
      </x:c>
      <x:c r="P550" s="18" t="n">
        <x:f>N550+O550</x:f>
        <x:v>1850.4051821303685</x:v>
      </x:c>
      <x:c r="Q550" s="18" t="n">
        <x:f>P550-C550</x:f>
        <x:v>1396.4051821303685</x:v>
      </x:c>
      <x:c r="R550" s="18" t="n">
        <x:f>H550-F550</x:f>
        <x:v>1370.3199999999997</x:v>
      </x:c>
      <x:c r="S550" s="18" t="n">
        <x:f>J550-H550</x:f>
        <x:v>0</x:v>
      </x:c>
      <x:c r="T550" s="18" t="n">
        <x:f>N550-L550</x:f>
        <x:v>0</x:v>
      </x:c>
      <x:c r="U550" s="18" t="n">
        <x:f>R550+S550+T550</x:f>
        <x:v>1370.3199999999997</x:v>
      </x:c>
      <x:c r="V550" s="18" t="str">
        <x:f>IF(MOD(C550-Settings!$B$32,Settings!$B$33)&lt;Settings!$B$30,"Up","Down")</x:f>
        <x:v>Up</x:v>
      </x:c>
      <x:c r="W550" s="18" t="n">
        <x:f>IF(OR(E550&gt;Settings!$B$30,Q550&gt;Settings!$B$37),0,1)</x:f>
        <x:v>0</x:v>
      </x:c>
      <x:c r="X550" s="18" t="n">
        <x:f>IF(AND(W550=1,Q550&lt;=Settings!$B$36),1,0)</x:f>
        <x:v>0</x:v>
      </x:c>
    </x:row>
    <x:row r="551">
      <x:c r="A551" t="n">
        <x:f>Arrivals!A551</x:f>
        <x:v>5</x:v>
      </x:c>
      <x:c r="B551" t="n">
        <x:f>Arrivals!B551</x:f>
        <x:v>66</x:v>
      </x:c>
      <x:c r="C551" s="18" t="n">
        <x:f>Arrivals!F551</x:f>
        <x:v>459</x:v>
      </x:c>
      <x:c r="D551" s="18" t="n">
        <x:f>Arrivals!K551</x:f>
        <x:v>300</x:v>
      </x:c>
      <x:c r="E551" s="18" t="n">
        <x:f>D551*8/ACE_Input!S71+ACE_Input!T71</x:f>
        <x:v>24.02</x:v>
      </x:c>
      <x:c r="F551" s="18" t="n">
        <x:f>C551</x:f>
        <x:v>459</x:v>
      </x:c>
      <x:c r="G551" s="18" t="n">
        <x:f>K550</x:f>
        <x:v>1848.3399999999997</x:v>
      </x:c>
      <x:c r="H551" s="18" t="n">
        <x:f>MAX(F551,G551)</x:f>
        <x:v>1848.3399999999997</x:v>
      </x:c>
      <x:c r="I551" s="18" t="n">
        <x:f>MOD(H551-Settings!$B$32,Settings!$B$33)</x:f>
        <x:v>408.3399999999997</x:v>
      </x:c>
      <x:c r="J551" s="18" t="n">
        <x:f>IF(I551&lt;Settings!$B$30,IF(Settings!$B$30-I551&gt;=E551,H551,H551+(Settings!$B$30-I551)+Settings!$B$31),H551+(Settings!$B$33-I551))</x:f>
        <x:v>1848.3399999999997</x:v>
      </x:c>
      <x:c r="K551" s="18" t="n">
        <x:f>J551+E551</x:f>
        <x:v>1872.3599999999997</x:v>
      </x:c>
      <x:c r="L551" s="18" t="n">
        <x:f>K551</x:f>
        <x:v>1872.3599999999997</x:v>
      </x:c>
      <x:c r="M551" s="18" t="n">
        <x:f>P550</x:f>
        <x:v>1850.4051821303685</x:v>
      </x:c>
      <x:c r="N551" s="18" t="n">
        <x:f>MAX(L551,M551)</x:f>
        <x:v>1872.3599999999997</x:v>
      </x:c>
      <x:c r="O551" s="18" t="n">
        <x:f>Arrivals!I551</x:f>
        <x:v>6.62339637964912</x:v>
      </x:c>
      <x:c r="P551" s="18" t="n">
        <x:f>N551+O551</x:f>
        <x:v>1878.9833963796489</x:v>
      </x:c>
      <x:c r="Q551" s="18" t="n">
        <x:f>P551-C551</x:f>
        <x:v>1419.9833963796489</x:v>
      </x:c>
      <x:c r="R551" s="18" t="n">
        <x:f>H551-F551</x:f>
        <x:v>1389.3399999999997</x:v>
      </x:c>
      <x:c r="S551" s="18" t="n">
        <x:f>J551-H551</x:f>
        <x:v>0</x:v>
      </x:c>
      <x:c r="T551" s="18" t="n">
        <x:f>N551-L551</x:f>
        <x:v>0</x:v>
      </x:c>
      <x:c r="U551" s="18" t="n">
        <x:f>R551+S551+T551</x:f>
        <x:v>1389.3399999999997</x:v>
      </x:c>
      <x:c r="V551" s="18" t="str">
        <x:f>IF(MOD(C551-Settings!$B$32,Settings!$B$33)&lt;Settings!$B$30,"Up","Down")</x:f>
        <x:v>Up</x:v>
      </x:c>
      <x:c r="W551" s="18" t="n">
        <x:f>IF(OR(E551&gt;Settings!$B$30,Q551&gt;Settings!$B$37),0,1)</x:f>
        <x:v>0</x:v>
      </x:c>
      <x:c r="X551" s="18" t="n">
        <x:f>IF(AND(W551=1,Q551&lt;=Settings!$B$36),1,0)</x:f>
        <x:v>0</x:v>
      </x:c>
    </x:row>
    <x:row r="552">
      <x:c r="A552" t="n">
        <x:f>Arrivals!A552</x:f>
        <x:v>5</x:v>
      </x:c>
      <x:c r="B552" t="n">
        <x:f>Arrivals!B552</x:f>
        <x:v>67</x:v>
      </x:c>
      <x:c r="C552" s="18" t="n">
        <x:f>Arrivals!F552</x:f>
        <x:v>474</x:v>
      </x:c>
      <x:c r="D552" s="18" t="n">
        <x:f>Arrivals!K552</x:f>
        <x:v>300</x:v>
      </x:c>
      <x:c r="E552" s="18" t="n">
        <x:f>D552*8/ACE_Input!S72+ACE_Input!T72</x:f>
        <x:v>24.02</x:v>
      </x:c>
      <x:c r="F552" s="18" t="n">
        <x:f>C552</x:f>
        <x:v>474</x:v>
      </x:c>
      <x:c r="G552" s="18" t="n">
        <x:f>K551</x:f>
        <x:v>1872.3599999999997</x:v>
      </x:c>
      <x:c r="H552" s="18" t="n">
        <x:f>MAX(F552,G552)</x:f>
        <x:v>1872.3599999999997</x:v>
      </x:c>
      <x:c r="I552" s="18" t="n">
        <x:f>MOD(H552-Settings!$B$32,Settings!$B$33)</x:f>
        <x:v>432.3599999999997</x:v>
      </x:c>
      <x:c r="J552" s="18" t="n">
        <x:f>IF(I552&lt;Settings!$B$30,IF(Settings!$B$30-I552&gt;=E552,H552,H552+(Settings!$B$30-I552)+Settings!$B$31),H552+(Settings!$B$33-I552))</x:f>
        <x:v>1872.3599999999997</x:v>
      </x:c>
      <x:c r="K552" s="18" t="n">
        <x:f>J552+E552</x:f>
        <x:v>1896.3799999999997</x:v>
      </x:c>
      <x:c r="L552" s="18" t="n">
        <x:f>K552</x:f>
        <x:v>1896.3799999999997</x:v>
      </x:c>
      <x:c r="M552" s="18" t="n">
        <x:f>P551</x:f>
        <x:v>1878.9833963796489</x:v>
      </x:c>
      <x:c r="N552" s="18" t="n">
        <x:f>MAX(L552,M552)</x:f>
        <x:v>1896.3799999999997</x:v>
      </x:c>
      <x:c r="O552" s="18" t="n">
        <x:f>Arrivals!I552</x:f>
        <x:v>0.17032346071372986</x:v>
      </x:c>
      <x:c r="P552" s="18" t="n">
        <x:f>N552+O552</x:f>
        <x:v>1896.5503234607133</x:v>
      </x:c>
      <x:c r="Q552" s="18" t="n">
        <x:f>P552-C552</x:f>
        <x:v>1422.5503234607133</x:v>
      </x:c>
      <x:c r="R552" s="18" t="n">
        <x:f>H552-F552</x:f>
        <x:v>1398.3599999999997</x:v>
      </x:c>
      <x:c r="S552" s="18" t="n">
        <x:f>J552-H552</x:f>
        <x:v>0</x:v>
      </x:c>
      <x:c r="T552" s="18" t="n">
        <x:f>N552-L552</x:f>
        <x:v>0</x:v>
      </x:c>
      <x:c r="U552" s="18" t="n">
        <x:f>R552+S552+T552</x:f>
        <x:v>1398.3599999999997</x:v>
      </x:c>
      <x:c r="V552" s="18" t="str">
        <x:f>IF(MOD(C552-Settings!$B$32,Settings!$B$33)&lt;Settings!$B$30,"Up","Down")</x:f>
        <x:v>Up</x:v>
      </x:c>
      <x:c r="W552" s="18" t="n">
        <x:f>IF(OR(E552&gt;Settings!$B$30,Q552&gt;Settings!$B$37),0,1)</x:f>
        <x:v>0</x:v>
      </x:c>
      <x:c r="X552" s="18" t="n">
        <x:f>IF(AND(W552=1,Q552&lt;=Settings!$B$36),1,0)</x:f>
        <x:v>0</x:v>
      </x:c>
    </x:row>
    <x:row r="553">
      <x:c r="A553" t="n">
        <x:f>Arrivals!A553</x:f>
        <x:v>5</x:v>
      </x:c>
      <x:c r="B553" t="n">
        <x:f>Arrivals!B553</x:f>
        <x:v>68</x:v>
      </x:c>
      <x:c r="C553" s="18" t="n">
        <x:f>Arrivals!F553</x:f>
        <x:v>479</x:v>
      </x:c>
      <x:c r="D553" s="18" t="n">
        <x:f>Arrivals!K553</x:f>
        <x:v>300</x:v>
      </x:c>
      <x:c r="E553" s="18" t="n">
        <x:f>D553*8/ACE_Input!S73+ACE_Input!T73</x:f>
        <x:v>24.02</x:v>
      </x:c>
      <x:c r="F553" s="18" t="n">
        <x:f>C553</x:f>
        <x:v>479</x:v>
      </x:c>
      <x:c r="G553" s="18" t="n">
        <x:f>K552</x:f>
        <x:v>1896.3799999999997</x:v>
      </x:c>
      <x:c r="H553" s="18" t="n">
        <x:f>MAX(F553,G553)</x:f>
        <x:v>1896.3799999999997</x:v>
      </x:c>
      <x:c r="I553" s="18" t="n">
        <x:f>MOD(H553-Settings!$B$32,Settings!$B$33)</x:f>
        <x:v>456.37999999999965</x:v>
      </x:c>
      <x:c r="J553" s="18" t="n">
        <x:f>IF(I553&lt;Settings!$B$30,IF(Settings!$B$30-I553&gt;=E553,H553,H553+(Settings!$B$30-I553)+Settings!$B$31),H553+(Settings!$B$33-I553))</x:f>
        <x:v>1896.3799999999997</x:v>
      </x:c>
      <x:c r="K553" s="18" t="n">
        <x:f>J553+E553</x:f>
        <x:v>1920.3999999999996</x:v>
      </x:c>
      <x:c r="L553" s="18" t="n">
        <x:f>K553</x:f>
        <x:v>1920.3999999999996</x:v>
      </x:c>
      <x:c r="M553" s="18" t="n">
        <x:f>P552</x:f>
        <x:v>1896.5503234607133</x:v>
      </x:c>
      <x:c r="N553" s="18" t="n">
        <x:f>MAX(L553,M553)</x:f>
        <x:v>1920.3999999999996</x:v>
      </x:c>
      <x:c r="O553" s="18" t="n">
        <x:f>Arrivals!I553</x:f>
        <x:v>4.01986288214747</x:v>
      </x:c>
      <x:c r="P553" s="18" t="n">
        <x:f>N553+O553</x:f>
        <x:v>1924.419862882147</x:v>
      </x:c>
      <x:c r="Q553" s="18" t="n">
        <x:f>P553-C553</x:f>
        <x:v>1445.419862882147</x:v>
      </x:c>
      <x:c r="R553" s="18" t="n">
        <x:f>H553-F553</x:f>
        <x:v>1417.3799999999997</x:v>
      </x:c>
      <x:c r="S553" s="18" t="n">
        <x:f>J553-H553</x:f>
        <x:v>0</x:v>
      </x:c>
      <x:c r="T553" s="18" t="n">
        <x:f>N553-L553</x:f>
        <x:v>0</x:v>
      </x:c>
      <x:c r="U553" s="18" t="n">
        <x:f>R553+S553+T553</x:f>
        <x:v>1417.3799999999997</x:v>
      </x:c>
      <x:c r="V553" s="18" t="str">
        <x:f>IF(MOD(C553-Settings!$B$32,Settings!$B$33)&lt;Settings!$B$30,"Up","Down")</x:f>
        <x:v>Up</x:v>
      </x:c>
      <x:c r="W553" s="18" t="n">
        <x:f>IF(OR(E553&gt;Settings!$B$30,Q553&gt;Settings!$B$37),0,1)</x:f>
        <x:v>0</x:v>
      </x:c>
      <x:c r="X553" s="18" t="n">
        <x:f>IF(AND(W553=1,Q553&lt;=Settings!$B$36),1,0)</x:f>
        <x:v>0</x:v>
      </x:c>
    </x:row>
    <x:row r="554">
      <x:c r="A554" t="n">
        <x:f>Arrivals!A554</x:f>
        <x:v>5</x:v>
      </x:c>
      <x:c r="B554" t="n">
        <x:f>Arrivals!B554</x:f>
        <x:v>69</x:v>
      </x:c>
      <x:c r="C554" s="18" t="n">
        <x:f>Arrivals!F554</x:f>
        <x:v>494</x:v>
      </x:c>
      <x:c r="D554" s="18" t="n">
        <x:f>Arrivals!K554</x:f>
        <x:v>300</x:v>
      </x:c>
      <x:c r="E554" s="18" t="n">
        <x:f>D554*8/ACE_Input!S74+ACE_Input!T74</x:f>
        <x:v>24.02</x:v>
      </x:c>
      <x:c r="F554" s="18" t="n">
        <x:f>C554</x:f>
        <x:v>494</x:v>
      </x:c>
      <x:c r="G554" s="18" t="n">
        <x:f>K553</x:f>
        <x:v>1920.3999999999996</x:v>
      </x:c>
      <x:c r="H554" s="18" t="n">
        <x:f>MAX(F554,G554)</x:f>
        <x:v>1920.3999999999996</x:v>
      </x:c>
      <x:c r="I554" s="18" t="n">
        <x:f>MOD(H554-Settings!$B$32,Settings!$B$33)</x:f>
        <x:v>480.39999999999964</x:v>
      </x:c>
      <x:c r="J554" s="18" t="n">
        <x:f>IF(I554&lt;Settings!$B$30,IF(Settings!$B$30-I554&gt;=E554,H554,H554+(Settings!$B$30-I554)+Settings!$B$31),H554+(Settings!$B$33-I554))</x:f>
        <x:v>1920.3999999999996</x:v>
      </x:c>
      <x:c r="K554" s="18" t="n">
        <x:f>J554+E554</x:f>
        <x:v>1944.4199999999996</x:v>
      </x:c>
      <x:c r="L554" s="18" t="n">
        <x:f>K554</x:f>
        <x:v>1944.4199999999996</x:v>
      </x:c>
      <x:c r="M554" s="18" t="n">
        <x:f>P553</x:f>
        <x:v>1924.419862882147</x:v>
      </x:c>
      <x:c r="N554" s="18" t="n">
        <x:f>MAX(L554,M554)</x:f>
        <x:v>1944.4199999999996</x:v>
      </x:c>
      <x:c r="O554" s="18" t="n">
        <x:f>Arrivals!I554</x:f>
        <x:v>4.519521912015442</x:v>
      </x:c>
      <x:c r="P554" s="18" t="n">
        <x:f>N554+O554</x:f>
        <x:v>1948.9395219120152</x:v>
      </x:c>
      <x:c r="Q554" s="18" t="n">
        <x:f>P554-C554</x:f>
        <x:v>1454.9395219120152</x:v>
      </x:c>
      <x:c r="R554" s="18" t="n">
        <x:f>H554-F554</x:f>
        <x:v>1426.3999999999996</x:v>
      </x:c>
      <x:c r="S554" s="18" t="n">
        <x:f>J554-H554</x:f>
        <x:v>0</x:v>
      </x:c>
      <x:c r="T554" s="18" t="n">
        <x:f>N554-L554</x:f>
        <x:v>0</x:v>
      </x:c>
      <x:c r="U554" s="18" t="n">
        <x:f>R554+S554+T554</x:f>
        <x:v>1426.3999999999996</x:v>
      </x:c>
      <x:c r="V554" s="18" t="str">
        <x:f>IF(MOD(C554-Settings!$B$32,Settings!$B$33)&lt;Settings!$B$30,"Up","Down")</x:f>
        <x:v>Up</x:v>
      </x:c>
      <x:c r="W554" s="18" t="n">
        <x:f>IF(OR(E554&gt;Settings!$B$30,Q554&gt;Settings!$B$37),0,1)</x:f>
        <x:v>0</x:v>
      </x:c>
      <x:c r="X554" s="18" t="n">
        <x:f>IF(AND(W554=1,Q554&lt;=Settings!$B$36),1,0)</x:f>
        <x:v>0</x:v>
      </x:c>
    </x:row>
    <x:row r="555">
      <x:c r="A555" t="n">
        <x:f>Arrivals!A555</x:f>
        <x:v>5</x:v>
      </x:c>
      <x:c r="B555" t="n">
        <x:f>Arrivals!B555</x:f>
        <x:v>70</x:v>
      </x:c>
      <x:c r="C555" s="18" t="n">
        <x:f>Arrivals!F555</x:f>
        <x:v>499</x:v>
      </x:c>
      <x:c r="D555" s="18" t="n">
        <x:f>Arrivals!K555</x:f>
        <x:v>300</x:v>
      </x:c>
      <x:c r="E555" s="18" t="n">
        <x:f>D555*8/ACE_Input!S75+ACE_Input!T75</x:f>
        <x:v>24.02</x:v>
      </x:c>
      <x:c r="F555" s="18" t="n">
        <x:f>C555</x:f>
        <x:v>499</x:v>
      </x:c>
      <x:c r="G555" s="18" t="n">
        <x:f>K554</x:f>
        <x:v>1944.4199999999996</x:v>
      </x:c>
      <x:c r="H555" s="18" t="n">
        <x:f>MAX(F555,G555)</x:f>
        <x:v>1944.4199999999996</x:v>
      </x:c>
      <x:c r="I555" s="18" t="n">
        <x:f>MOD(H555-Settings!$B$32,Settings!$B$33)</x:f>
        <x:v>504.4199999999996</x:v>
      </x:c>
      <x:c r="J555" s="18" t="n">
        <x:f>IF(I555&lt;Settings!$B$30,IF(Settings!$B$30-I555&gt;=E555,H555,H555+(Settings!$B$30-I555)+Settings!$B$31),H555+(Settings!$B$33-I555))</x:f>
        <x:v>1944.4199999999996</x:v>
      </x:c>
      <x:c r="K555" s="18" t="n">
        <x:f>J555+E555</x:f>
        <x:v>1968.4399999999996</x:v>
      </x:c>
      <x:c r="L555" s="18" t="n">
        <x:f>K555</x:f>
        <x:v>1968.4399999999996</x:v>
      </x:c>
      <x:c r="M555" s="18" t="n">
        <x:f>P554</x:f>
        <x:v>1948.9395219120152</x:v>
      </x:c>
      <x:c r="N555" s="18" t="n">
        <x:f>MAX(L555,M555)</x:f>
        <x:v>1968.4399999999996</x:v>
      </x:c>
      <x:c r="O555" s="18" t="n">
        <x:f>Arrivals!I555</x:f>
        <x:v>0.5621518698898982</x:v>
      </x:c>
      <x:c r="P555" s="18" t="n">
        <x:f>N555+O555</x:f>
        <x:v>1969.0021518698895</x:v>
      </x:c>
      <x:c r="Q555" s="18" t="n">
        <x:f>P555-C555</x:f>
        <x:v>1470.0021518698895</x:v>
      </x:c>
      <x:c r="R555" s="18" t="n">
        <x:f>H555-F555</x:f>
        <x:v>1445.4199999999996</x:v>
      </x:c>
      <x:c r="S555" s="18" t="n">
        <x:f>J555-H555</x:f>
        <x:v>0</x:v>
      </x:c>
      <x:c r="T555" s="18" t="n">
        <x:f>N555-L555</x:f>
        <x:v>0</x:v>
      </x:c>
      <x:c r="U555" s="18" t="n">
        <x:f>R555+S555+T555</x:f>
        <x:v>1445.4199999999996</x:v>
      </x:c>
      <x:c r="V555" s="18" t="str">
        <x:f>IF(MOD(C555-Settings!$B$32,Settings!$B$33)&lt;Settings!$B$30,"Up","Down")</x:f>
        <x:v>Up</x:v>
      </x:c>
      <x:c r="W555" s="18" t="n">
        <x:f>IF(OR(E555&gt;Settings!$B$30,Q555&gt;Settings!$B$37),0,1)</x:f>
        <x:v>0</x:v>
      </x:c>
      <x:c r="X555" s="18" t="n">
        <x:f>IF(AND(W555=1,Q555&lt;=Settings!$B$36),1,0)</x:f>
        <x:v>0</x:v>
      </x:c>
    </x:row>
    <x:row r="556">
      <x:c r="A556" t="n">
        <x:f>Arrivals!A556</x:f>
        <x:v>5</x:v>
      </x:c>
      <x:c r="B556" t="n">
        <x:f>Arrivals!B556</x:f>
        <x:v>71</x:v>
      </x:c>
      <x:c r="C556" s="18" t="n">
        <x:f>Arrivals!F556</x:f>
        <x:v>504</x:v>
      </x:c>
      <x:c r="D556" s="18" t="n">
        <x:f>Arrivals!K556</x:f>
        <x:v>300</x:v>
      </x:c>
      <x:c r="E556" s="18" t="n">
        <x:f>D556*8/ACE_Input!S76+ACE_Input!T76</x:f>
        <x:v>24.02</x:v>
      </x:c>
      <x:c r="F556" s="18" t="n">
        <x:f>C556</x:f>
        <x:v>504</x:v>
      </x:c>
      <x:c r="G556" s="18" t="n">
        <x:f>K555</x:f>
        <x:v>1968.4399999999996</x:v>
      </x:c>
      <x:c r="H556" s="18" t="n">
        <x:f>MAX(F556,G556)</x:f>
        <x:v>1968.4399999999996</x:v>
      </x:c>
      <x:c r="I556" s="18" t="n">
        <x:f>MOD(H556-Settings!$B$32,Settings!$B$33)</x:f>
        <x:v>528.4399999999996</x:v>
      </x:c>
      <x:c r="J556" s="18" t="n">
        <x:f>IF(I556&lt;Settings!$B$30,IF(Settings!$B$30-I556&gt;=E556,H556,H556+(Settings!$B$30-I556)+Settings!$B$31),H556+(Settings!$B$33-I556))</x:f>
        <x:v>1968.4399999999996</x:v>
      </x:c>
      <x:c r="K556" s="18" t="n">
        <x:f>J556+E556</x:f>
        <x:v>1992.4599999999996</x:v>
      </x:c>
      <x:c r="L556" s="18" t="n">
        <x:f>K556</x:f>
        <x:v>1992.4599999999996</x:v>
      </x:c>
      <x:c r="M556" s="18" t="n">
        <x:f>P555</x:f>
        <x:v>1969.0021518698895</x:v>
      </x:c>
      <x:c r="N556" s="18" t="n">
        <x:f>MAX(L556,M556)</x:f>
        <x:v>1992.4599999999996</x:v>
      </x:c>
      <x:c r="O556" s="18" t="n">
        <x:f>Arrivals!I556</x:f>
        <x:v>3.233602937100543</x:v>
      </x:c>
      <x:c r="P556" s="18" t="n">
        <x:f>N556+O556</x:f>
        <x:v>1995.6936029371002</x:v>
      </x:c>
      <x:c r="Q556" s="18" t="n">
        <x:f>P556-C556</x:f>
        <x:v>1491.6936029371002</x:v>
      </x:c>
      <x:c r="R556" s="18" t="n">
        <x:f>H556-F556</x:f>
        <x:v>1464.4399999999996</x:v>
      </x:c>
      <x:c r="S556" s="18" t="n">
        <x:f>J556-H556</x:f>
        <x:v>0</x:v>
      </x:c>
      <x:c r="T556" s="18" t="n">
        <x:f>N556-L556</x:f>
        <x:v>0</x:v>
      </x:c>
      <x:c r="U556" s="18" t="n">
        <x:f>R556+S556+T556</x:f>
        <x:v>1464.4399999999996</x:v>
      </x:c>
      <x:c r="V556" s="18" t="str">
        <x:f>IF(MOD(C556-Settings!$B$32,Settings!$B$33)&lt;Settings!$B$30,"Up","Down")</x:f>
        <x:v>Up</x:v>
      </x:c>
      <x:c r="W556" s="18" t="n">
        <x:f>IF(OR(E556&gt;Settings!$B$30,Q556&gt;Settings!$B$37),0,1)</x:f>
        <x:v>0</x:v>
      </x:c>
      <x:c r="X556" s="18" t="n">
        <x:f>IF(AND(W556=1,Q556&lt;=Settings!$B$36),1,0)</x:f>
        <x:v>0</x:v>
      </x:c>
    </x:row>
    <x:row r="557">
      <x:c r="A557" t="n">
        <x:f>Arrivals!A557</x:f>
        <x:v>5</x:v>
      </x:c>
      <x:c r="B557" t="n">
        <x:f>Arrivals!B557</x:f>
        <x:v>72</x:v>
      </x:c>
      <x:c r="C557" s="18" t="n">
        <x:f>Arrivals!F557</x:f>
        <x:v>509</x:v>
      </x:c>
      <x:c r="D557" s="18" t="n">
        <x:f>Arrivals!K557</x:f>
        <x:v>300</x:v>
      </x:c>
      <x:c r="E557" s="18" t="n">
        <x:f>D557*8/ACE_Input!S77+ACE_Input!T77</x:f>
        <x:v>24.02</x:v>
      </x:c>
      <x:c r="F557" s="18" t="n">
        <x:f>C557</x:f>
        <x:v>509</x:v>
      </x:c>
      <x:c r="G557" s="18" t="n">
        <x:f>K556</x:f>
        <x:v>1992.4599999999996</x:v>
      </x:c>
      <x:c r="H557" s="18" t="n">
        <x:f>MAX(F557,G557)</x:f>
        <x:v>1992.4599999999996</x:v>
      </x:c>
      <x:c r="I557" s="18" t="n">
        <x:f>MOD(H557-Settings!$B$32,Settings!$B$33)</x:f>
        <x:v>552.4599999999996</x:v>
      </x:c>
      <x:c r="J557" s="18" t="n">
        <x:f>IF(I557&lt;Settings!$B$30,IF(Settings!$B$30-I557&gt;=E557,H557,H557+(Settings!$B$30-I557)+Settings!$B$31),H557+(Settings!$B$33-I557))</x:f>
        <x:v>1992.4599999999996</x:v>
      </x:c>
      <x:c r="K557" s="18" t="n">
        <x:f>J557+E557</x:f>
        <x:v>2016.4799999999996</x:v>
      </x:c>
      <x:c r="L557" s="18" t="n">
        <x:f>K557</x:f>
        <x:v>2016.4799999999996</x:v>
      </x:c>
      <x:c r="M557" s="18" t="n">
        <x:f>P556</x:f>
        <x:v>1995.6936029371002</x:v>
      </x:c>
      <x:c r="N557" s="18" t="n">
        <x:f>MAX(L557,M557)</x:f>
        <x:v>2016.4799999999996</x:v>
      </x:c>
      <x:c r="O557" s="18" t="n">
        <x:f>Arrivals!I557</x:f>
        <x:v>1.4475379961506825</x:v>
      </x:c>
      <x:c r="P557" s="18" t="n">
        <x:f>N557+O557</x:f>
        <x:v>2017.9275379961502</x:v>
      </x:c>
      <x:c r="Q557" s="18" t="n">
        <x:f>P557-C557</x:f>
        <x:v>1508.9275379961502</x:v>
      </x:c>
      <x:c r="R557" s="18" t="n">
        <x:f>H557-F557</x:f>
        <x:v>1483.4599999999996</x:v>
      </x:c>
      <x:c r="S557" s="18" t="n">
        <x:f>J557-H557</x:f>
        <x:v>0</x:v>
      </x:c>
      <x:c r="T557" s="18" t="n">
        <x:f>N557-L557</x:f>
        <x:v>0</x:v>
      </x:c>
      <x:c r="U557" s="18" t="n">
        <x:f>R557+S557+T557</x:f>
        <x:v>1483.4599999999996</x:v>
      </x:c>
      <x:c r="V557" s="18" t="str">
        <x:f>IF(MOD(C557-Settings!$B$32,Settings!$B$33)&lt;Settings!$B$30,"Up","Down")</x:f>
        <x:v>Up</x:v>
      </x:c>
      <x:c r="W557" s="18" t="n">
        <x:f>IF(OR(E557&gt;Settings!$B$30,Q557&gt;Settings!$B$37),0,1)</x:f>
        <x:v>0</x:v>
      </x:c>
      <x:c r="X557" s="18" t="n">
        <x:f>IF(AND(W557=1,Q557&lt;=Settings!$B$36),1,0)</x:f>
        <x:v>0</x:v>
      </x:c>
    </x:row>
    <x:row r="558">
      <x:c r="A558" t="n">
        <x:f>Arrivals!A558</x:f>
        <x:v>5</x:v>
      </x:c>
      <x:c r="B558" t="n">
        <x:f>Arrivals!B558</x:f>
        <x:v>73</x:v>
      </x:c>
      <x:c r="C558" s="18" t="n">
        <x:f>Arrivals!F558</x:f>
        <x:v>514</x:v>
      </x:c>
      <x:c r="D558" s="18" t="n">
        <x:f>Arrivals!K558</x:f>
        <x:v>300</x:v>
      </x:c>
      <x:c r="E558" s="18" t="n">
        <x:f>D558*8/ACE_Input!S78+ACE_Input!T78</x:f>
        <x:v>24.02</x:v>
      </x:c>
      <x:c r="F558" s="18" t="n">
        <x:f>C558</x:f>
        <x:v>514</x:v>
      </x:c>
      <x:c r="G558" s="18" t="n">
        <x:f>K557</x:f>
        <x:v>2016.4799999999996</x:v>
      </x:c>
      <x:c r="H558" s="18" t="n">
        <x:f>MAX(F558,G558)</x:f>
        <x:v>2016.4799999999996</x:v>
      </x:c>
      <x:c r="I558" s="18" t="n">
        <x:f>MOD(H558-Settings!$B$32,Settings!$B$33)</x:f>
        <x:v>576.4799999999996</x:v>
      </x:c>
      <x:c r="J558" s="18" t="n">
        <x:f>IF(I558&lt;Settings!$B$30,IF(Settings!$B$30-I558&gt;=E558,H558,H558+(Settings!$B$30-I558)+Settings!$B$31),H558+(Settings!$B$33-I558))</x:f>
        <x:v>2160</x:v>
      </x:c>
      <x:c r="K558" s="18" t="n">
        <x:f>J558+E558</x:f>
        <x:v>2184.02</x:v>
      </x:c>
      <x:c r="L558" s="18" t="n">
        <x:f>K558</x:f>
        <x:v>2184.02</x:v>
      </x:c>
      <x:c r="M558" s="18" t="n">
        <x:f>P557</x:f>
        <x:v>2017.9275379961502</x:v>
      </x:c>
      <x:c r="N558" s="18" t="n">
        <x:f>MAX(L558,M558)</x:f>
        <x:v>2184.02</x:v>
      </x:c>
      <x:c r="O558" s="18" t="n">
        <x:f>Arrivals!I558</x:f>
        <x:v>1.0481878313844626</x:v>
      </x:c>
      <x:c r="P558" s="18" t="n">
        <x:f>N558+O558</x:f>
        <x:v>2185.0681878313844</x:v>
      </x:c>
      <x:c r="Q558" s="18" t="n">
        <x:f>P558-C558</x:f>
        <x:v>1671.0681878313844</x:v>
      </x:c>
      <x:c r="R558" s="18" t="n">
        <x:f>H558-F558</x:f>
        <x:v>1502.4799999999996</x:v>
      </x:c>
      <x:c r="S558" s="18" t="n">
        <x:f>J558-H558</x:f>
        <x:v>143.52000000000044</x:v>
      </x:c>
      <x:c r="T558" s="18" t="n">
        <x:f>N558-L558</x:f>
        <x:v>0</x:v>
      </x:c>
      <x:c r="U558" s="18" t="n">
        <x:f>R558+S558+T558</x:f>
        <x:v>1646</x:v>
      </x:c>
      <x:c r="V558" s="18" t="str">
        <x:f>IF(MOD(C558-Settings!$B$32,Settings!$B$33)&lt;Settings!$B$30,"Up","Down")</x:f>
        <x:v>Up</x:v>
      </x:c>
      <x:c r="W558" s="18" t="n">
        <x:f>IF(OR(E558&gt;Settings!$B$30,Q558&gt;Settings!$B$37),0,1)</x:f>
        <x:v>0</x:v>
      </x:c>
      <x:c r="X558" s="18" t="n">
        <x:f>IF(AND(W558=1,Q558&lt;=Settings!$B$36),1,0)</x:f>
        <x:v>0</x:v>
      </x:c>
    </x:row>
    <x:row r="559">
      <x:c r="A559" t="n">
        <x:f>Arrivals!A559</x:f>
        <x:v>5</x:v>
      </x:c>
      <x:c r="B559" t="n">
        <x:f>Arrivals!B559</x:f>
        <x:v>74</x:v>
      </x:c>
      <x:c r="C559" s="18" t="n">
        <x:f>Arrivals!F559</x:f>
        <x:v>519</x:v>
      </x:c>
      <x:c r="D559" s="18" t="n">
        <x:f>Arrivals!K559</x:f>
        <x:v>300</x:v>
      </x:c>
      <x:c r="E559" s="18" t="n">
        <x:f>D559*8/ACE_Input!S79+ACE_Input!T79</x:f>
        <x:v>24.02</x:v>
      </x:c>
      <x:c r="F559" s="18" t="n">
        <x:f>C559</x:f>
        <x:v>519</x:v>
      </x:c>
      <x:c r="G559" s="18" t="n">
        <x:f>K558</x:f>
        <x:v>2184.02</x:v>
      </x:c>
      <x:c r="H559" s="18" t="n">
        <x:f>MAX(F559,G559)</x:f>
        <x:v>2184.02</x:v>
      </x:c>
      <x:c r="I559" s="18" t="n">
        <x:f>MOD(H559-Settings!$B$32,Settings!$B$33)</x:f>
        <x:v>24.019999999999982</x:v>
      </x:c>
      <x:c r="J559" s="18" t="n">
        <x:f>IF(I559&lt;Settings!$B$30,IF(Settings!$B$30-I559&gt;=E559,H559,H559+(Settings!$B$30-I559)+Settings!$B$31),H559+(Settings!$B$33-I559))</x:f>
        <x:v>2184.02</x:v>
      </x:c>
      <x:c r="K559" s="18" t="n">
        <x:f>J559+E559</x:f>
        <x:v>2208.04</x:v>
      </x:c>
      <x:c r="L559" s="18" t="n">
        <x:f>K559</x:f>
        <x:v>2208.04</x:v>
      </x:c>
      <x:c r="M559" s="18" t="n">
        <x:f>P558</x:f>
        <x:v>2185.0681878313844</x:v>
      </x:c>
      <x:c r="N559" s="18" t="n">
        <x:f>MAX(L559,M559)</x:f>
        <x:v>2208.04</x:v>
      </x:c>
      <x:c r="O559" s="18" t="n">
        <x:f>Arrivals!I559</x:f>
        <x:v>2.287430908110938</x:v>
      </x:c>
      <x:c r="P559" s="18" t="n">
        <x:f>N559+O559</x:f>
        <x:v>2210.3274309081107</x:v>
      </x:c>
      <x:c r="Q559" s="18" t="n">
        <x:f>P559-C559</x:f>
        <x:v>1691.3274309081107</x:v>
      </x:c>
      <x:c r="R559" s="18" t="n">
        <x:f>H559-F559</x:f>
        <x:v>1665.02</x:v>
      </x:c>
      <x:c r="S559" s="18" t="n">
        <x:f>J559-H559</x:f>
        <x:v>0</x:v>
      </x:c>
      <x:c r="T559" s="18" t="n">
        <x:f>N559-L559</x:f>
        <x:v>0</x:v>
      </x:c>
      <x:c r="U559" s="18" t="n">
        <x:f>R559+S559+T559</x:f>
        <x:v>1665.02</x:v>
      </x:c>
      <x:c r="V559" s="18" t="str">
        <x:f>IF(MOD(C559-Settings!$B$32,Settings!$B$33)&lt;Settings!$B$30,"Up","Down")</x:f>
        <x:v>Up</x:v>
      </x:c>
      <x:c r="W559" s="18" t="n">
        <x:f>IF(OR(E559&gt;Settings!$B$30,Q559&gt;Settings!$B$37),0,1)</x:f>
        <x:v>0</x:v>
      </x:c>
      <x:c r="X559" s="18" t="n">
        <x:f>IF(AND(W559=1,Q559&lt;=Settings!$B$36),1,0)</x:f>
        <x:v>0</x:v>
      </x:c>
    </x:row>
    <x:row r="560">
      <x:c r="A560" t="n">
        <x:f>Arrivals!A560</x:f>
        <x:v>5</x:v>
      </x:c>
      <x:c r="B560" t="n">
        <x:f>Arrivals!B560</x:f>
        <x:v>75</x:v>
      </x:c>
      <x:c r="C560" s="18" t="n">
        <x:f>Arrivals!F560</x:f>
        <x:v>524</x:v>
      </x:c>
      <x:c r="D560" s="18" t="n">
        <x:f>Arrivals!K560</x:f>
        <x:v>300</x:v>
      </x:c>
      <x:c r="E560" s="18" t="n">
        <x:f>D560*8/ACE_Input!S80+ACE_Input!T80</x:f>
        <x:v>24.02</x:v>
      </x:c>
      <x:c r="F560" s="18" t="n">
        <x:f>C560</x:f>
        <x:v>524</x:v>
      </x:c>
      <x:c r="G560" s="18" t="n">
        <x:f>K559</x:f>
        <x:v>2208.04</x:v>
      </x:c>
      <x:c r="H560" s="18" t="n">
        <x:f>MAX(F560,G560)</x:f>
        <x:v>2208.04</x:v>
      </x:c>
      <x:c r="I560" s="18" t="n">
        <x:f>MOD(H560-Settings!$B$32,Settings!$B$33)</x:f>
        <x:v>48.039999999999964</x:v>
      </x:c>
      <x:c r="J560" s="18" t="n">
        <x:f>IF(I560&lt;Settings!$B$30,IF(Settings!$B$30-I560&gt;=E560,H560,H560+(Settings!$B$30-I560)+Settings!$B$31),H560+(Settings!$B$33-I560))</x:f>
        <x:v>2208.04</x:v>
      </x:c>
      <x:c r="K560" s="18" t="n">
        <x:f>J560+E560</x:f>
        <x:v>2232.06</x:v>
      </x:c>
      <x:c r="L560" s="18" t="n">
        <x:f>K560</x:f>
        <x:v>2232.06</x:v>
      </x:c>
      <x:c r="M560" s="18" t="n">
        <x:f>P559</x:f>
        <x:v>2210.3274309081107</x:v>
      </x:c>
      <x:c r="N560" s="18" t="n">
        <x:f>MAX(L560,M560)</x:f>
        <x:v>2232.06</x:v>
      </x:c>
      <x:c r="O560" s="18" t="n">
        <x:f>Arrivals!I560</x:f>
        <x:v>7.720188550810827</x:v>
      </x:c>
      <x:c r="P560" s="18" t="n">
        <x:f>N560+O560</x:f>
        <x:v>2239.7801885508106</x:v>
      </x:c>
      <x:c r="Q560" s="18" t="n">
        <x:f>P560-C560</x:f>
        <x:v>1715.7801885508106</x:v>
      </x:c>
      <x:c r="R560" s="18" t="n">
        <x:f>H560-F560</x:f>
        <x:v>1684.04</x:v>
      </x:c>
      <x:c r="S560" s="18" t="n">
        <x:f>J560-H560</x:f>
        <x:v>0</x:v>
      </x:c>
      <x:c r="T560" s="18" t="n">
        <x:f>N560-L560</x:f>
        <x:v>0</x:v>
      </x:c>
      <x:c r="U560" s="18" t="n">
        <x:f>R560+S560+T560</x:f>
        <x:v>1684.04</x:v>
      </x:c>
      <x:c r="V560" s="18" t="str">
        <x:f>IF(MOD(C560-Settings!$B$32,Settings!$B$33)&lt;Settings!$B$30,"Up","Down")</x:f>
        <x:v>Up</x:v>
      </x:c>
      <x:c r="W560" s="18" t="n">
        <x:f>IF(OR(E560&gt;Settings!$B$30,Q560&gt;Settings!$B$37),0,1)</x:f>
        <x:v>0</x:v>
      </x:c>
      <x:c r="X560" s="18" t="n">
        <x:f>IF(AND(W560=1,Q560&lt;=Settings!$B$36),1,0)</x:f>
        <x:v>0</x:v>
      </x:c>
    </x:row>
    <x:row r="561">
      <x:c r="A561" t="n">
        <x:f>Arrivals!A561</x:f>
        <x:v>5</x:v>
      </x:c>
      <x:c r="B561" t="n">
        <x:f>Arrivals!B561</x:f>
        <x:v>76</x:v>
      </x:c>
      <x:c r="C561" s="18" t="n">
        <x:f>Arrivals!F561</x:f>
        <x:v>529</x:v>
      </x:c>
      <x:c r="D561" s="18" t="n">
        <x:f>Arrivals!K561</x:f>
        <x:v>300</x:v>
      </x:c>
      <x:c r="E561" s="18" t="n">
        <x:f>D561*8/ACE_Input!S81+ACE_Input!T81</x:f>
        <x:v>24.02</x:v>
      </x:c>
      <x:c r="F561" s="18" t="n">
        <x:f>C561</x:f>
        <x:v>529</x:v>
      </x:c>
      <x:c r="G561" s="18" t="n">
        <x:f>K560</x:f>
        <x:v>2232.06</x:v>
      </x:c>
      <x:c r="H561" s="18" t="n">
        <x:f>MAX(F561,G561)</x:f>
        <x:v>2232.06</x:v>
      </x:c>
      <x:c r="I561" s="18" t="n">
        <x:f>MOD(H561-Settings!$B$32,Settings!$B$33)</x:f>
        <x:v>72.05999999999995</x:v>
      </x:c>
      <x:c r="J561" s="18" t="n">
        <x:f>IF(I561&lt;Settings!$B$30,IF(Settings!$B$30-I561&gt;=E561,H561,H561+(Settings!$B$30-I561)+Settings!$B$31),H561+(Settings!$B$33-I561))</x:f>
        <x:v>2232.06</x:v>
      </x:c>
      <x:c r="K561" s="18" t="n">
        <x:f>J561+E561</x:f>
        <x:v>2256.08</x:v>
      </x:c>
      <x:c r="L561" s="18" t="n">
        <x:f>K561</x:f>
        <x:v>2256.08</x:v>
      </x:c>
      <x:c r="M561" s="18" t="n">
        <x:f>P560</x:f>
        <x:v>2239.7801885508106</x:v>
      </x:c>
      <x:c r="N561" s="18" t="n">
        <x:f>MAX(L561,M561)</x:f>
        <x:v>2256.08</x:v>
      </x:c>
      <x:c r="O561" s="18" t="n">
        <x:f>Arrivals!I561</x:f>
        <x:v>3.7584224278755545</x:v>
      </x:c>
      <x:c r="P561" s="18" t="n">
        <x:f>N561+O561</x:f>
        <x:v>2259.8384224278757</x:v>
      </x:c>
      <x:c r="Q561" s="18" t="n">
        <x:f>P561-C561</x:f>
        <x:v>1730.8384224278757</x:v>
      </x:c>
      <x:c r="R561" s="18" t="n">
        <x:f>H561-F561</x:f>
        <x:v>1703.06</x:v>
      </x:c>
      <x:c r="S561" s="18" t="n">
        <x:f>J561-H561</x:f>
        <x:v>0</x:v>
      </x:c>
      <x:c r="T561" s="18" t="n">
        <x:f>N561-L561</x:f>
        <x:v>0</x:v>
      </x:c>
      <x:c r="U561" s="18" t="n">
        <x:f>R561+S561+T561</x:f>
        <x:v>1703.06</x:v>
      </x:c>
      <x:c r="V561" s="18" t="str">
        <x:f>IF(MOD(C561-Settings!$B$32,Settings!$B$33)&lt;Settings!$B$30,"Up","Down")</x:f>
        <x:v>Up</x:v>
      </x:c>
      <x:c r="W561" s="18" t="n">
        <x:f>IF(OR(E561&gt;Settings!$B$30,Q561&gt;Settings!$B$37),0,1)</x:f>
        <x:v>0</x:v>
      </x:c>
      <x:c r="X561" s="18" t="n">
        <x:f>IF(AND(W561=1,Q561&lt;=Settings!$B$36),1,0)</x:f>
        <x:v>0</x:v>
      </x:c>
    </x:row>
    <x:row r="562">
      <x:c r="A562" t="n">
        <x:f>Arrivals!A562</x:f>
        <x:v>5</x:v>
      </x:c>
      <x:c r="B562" t="n">
        <x:f>Arrivals!B562</x:f>
        <x:v>77</x:v>
      </x:c>
      <x:c r="C562" s="18" t="n">
        <x:f>Arrivals!F562</x:f>
        <x:v>534</x:v>
      </x:c>
      <x:c r="D562" s="18" t="n">
        <x:f>Arrivals!K562</x:f>
        <x:v>300</x:v>
      </x:c>
      <x:c r="E562" s="18" t="n">
        <x:f>D562*8/ACE_Input!S82+ACE_Input!T82</x:f>
        <x:v>24.02</x:v>
      </x:c>
      <x:c r="F562" s="18" t="n">
        <x:f>C562</x:f>
        <x:v>534</x:v>
      </x:c>
      <x:c r="G562" s="18" t="n">
        <x:f>K561</x:f>
        <x:v>2256.08</x:v>
      </x:c>
      <x:c r="H562" s="18" t="n">
        <x:f>MAX(F562,G562)</x:f>
        <x:v>2256.08</x:v>
      </x:c>
      <x:c r="I562" s="18" t="n">
        <x:f>MOD(H562-Settings!$B$32,Settings!$B$33)</x:f>
        <x:v>96.07999999999993</x:v>
      </x:c>
      <x:c r="J562" s="18" t="n">
        <x:f>IF(I562&lt;Settings!$B$30,IF(Settings!$B$30-I562&gt;=E562,H562,H562+(Settings!$B$30-I562)+Settings!$B$31),H562+(Settings!$B$33-I562))</x:f>
        <x:v>2256.08</x:v>
      </x:c>
      <x:c r="K562" s="18" t="n">
        <x:f>J562+E562</x:f>
        <x:v>2280.1</x:v>
      </x:c>
      <x:c r="L562" s="18" t="n">
        <x:f>K562</x:f>
        <x:v>2280.1</x:v>
      </x:c>
      <x:c r="M562" s="18" t="n">
        <x:f>P561</x:f>
        <x:v>2259.8384224278757</x:v>
      </x:c>
      <x:c r="N562" s="18" t="n">
        <x:f>MAX(L562,M562)</x:f>
        <x:v>2280.1</x:v>
      </x:c>
      <x:c r="O562" s="18" t="n">
        <x:f>Arrivals!I562</x:f>
        <x:v>0.5485927597432326</x:v>
      </x:c>
      <x:c r="P562" s="18" t="n">
        <x:f>N562+O562</x:f>
        <x:v>2280.648592759743</x:v>
      </x:c>
      <x:c r="Q562" s="18" t="n">
        <x:f>P562-C562</x:f>
        <x:v>1746.6485927597432</x:v>
      </x:c>
      <x:c r="R562" s="18" t="n">
        <x:f>H562-F562</x:f>
        <x:v>1722.08</x:v>
      </x:c>
      <x:c r="S562" s="18" t="n">
        <x:f>J562-H562</x:f>
        <x:v>0</x:v>
      </x:c>
      <x:c r="T562" s="18" t="n">
        <x:f>N562-L562</x:f>
        <x:v>0</x:v>
      </x:c>
      <x:c r="U562" s="18" t="n">
        <x:f>R562+S562+T562</x:f>
        <x:v>1722.08</x:v>
      </x:c>
      <x:c r="V562" s="18" t="str">
        <x:f>IF(MOD(C562-Settings!$B$32,Settings!$B$33)&lt;Settings!$B$30,"Up","Down")</x:f>
        <x:v>Up</x:v>
      </x:c>
      <x:c r="W562" s="18" t="n">
        <x:f>IF(OR(E562&gt;Settings!$B$30,Q562&gt;Settings!$B$37),0,1)</x:f>
        <x:v>0</x:v>
      </x:c>
      <x:c r="X562" s="18" t="n">
        <x:f>IF(AND(W562=1,Q562&lt;=Settings!$B$36),1,0)</x:f>
        <x:v>0</x:v>
      </x:c>
    </x:row>
    <x:row r="563">
      <x:c r="A563" t="n">
        <x:f>Arrivals!A563</x:f>
        <x:v>5</x:v>
      </x:c>
      <x:c r="B563" t="n">
        <x:f>Arrivals!B563</x:f>
        <x:v>78</x:v>
      </x:c>
      <x:c r="C563" s="18" t="n">
        <x:f>Arrivals!F563</x:f>
        <x:v>539</x:v>
      </x:c>
      <x:c r="D563" s="18" t="n">
        <x:f>Arrivals!K563</x:f>
        <x:v>300</x:v>
      </x:c>
      <x:c r="E563" s="18" t="n">
        <x:f>D563*8/ACE_Input!S83+ACE_Input!T83</x:f>
        <x:v>24.02</x:v>
      </x:c>
      <x:c r="F563" s="18" t="n">
        <x:f>C563</x:f>
        <x:v>539</x:v>
      </x:c>
      <x:c r="G563" s="18" t="n">
        <x:f>K562</x:f>
        <x:v>2280.1</x:v>
      </x:c>
      <x:c r="H563" s="18" t="n">
        <x:f>MAX(F563,G563)</x:f>
        <x:v>2280.1</x:v>
      </x:c>
      <x:c r="I563" s="18" t="n">
        <x:f>MOD(H563-Settings!$B$32,Settings!$B$33)</x:f>
        <x:v>120.09999999999991</x:v>
      </x:c>
      <x:c r="J563" s="18" t="n">
        <x:f>IF(I563&lt;Settings!$B$30,IF(Settings!$B$30-I563&gt;=E563,H563,H563+(Settings!$B$30-I563)+Settings!$B$31),H563+(Settings!$B$33-I563))</x:f>
        <x:v>2280.1</x:v>
      </x:c>
      <x:c r="K563" s="18" t="n">
        <x:f>J563+E563</x:f>
        <x:v>2304.12</x:v>
      </x:c>
      <x:c r="L563" s="18" t="n">
        <x:f>K563</x:f>
        <x:v>2304.12</x:v>
      </x:c>
      <x:c r="M563" s="18" t="n">
        <x:f>P562</x:f>
        <x:v>2280.648592759743</x:v>
      </x:c>
      <x:c r="N563" s="18" t="n">
        <x:f>MAX(L563,M563)</x:f>
        <x:v>2304.12</x:v>
      </x:c>
      <x:c r="O563" s="18" t="n">
        <x:f>Arrivals!I563</x:f>
        <x:v>13.768348627973104</x:v>
      </x:c>
      <x:c r="P563" s="18" t="n">
        <x:f>N563+O563</x:f>
        <x:v>2317.888348627973</x:v>
      </x:c>
      <x:c r="Q563" s="18" t="n">
        <x:f>P563-C563</x:f>
        <x:v>1778.8883486279728</x:v>
      </x:c>
      <x:c r="R563" s="18" t="n">
        <x:f>H563-F563</x:f>
        <x:v>1741.1</x:v>
      </x:c>
      <x:c r="S563" s="18" t="n">
        <x:f>J563-H563</x:f>
        <x:v>0</x:v>
      </x:c>
      <x:c r="T563" s="18" t="n">
        <x:f>N563-L563</x:f>
        <x:v>0</x:v>
      </x:c>
      <x:c r="U563" s="18" t="n">
        <x:f>R563+S563+T563</x:f>
        <x:v>1741.1</x:v>
      </x:c>
      <x:c r="V563" s="18" t="str">
        <x:f>IF(MOD(C563-Settings!$B$32,Settings!$B$33)&lt;Settings!$B$30,"Up","Down")</x:f>
        <x:v>Up</x:v>
      </x:c>
      <x:c r="W563" s="18" t="n">
        <x:f>IF(OR(E563&gt;Settings!$B$30,Q563&gt;Settings!$B$37),0,1)</x:f>
        <x:v>0</x:v>
      </x:c>
      <x:c r="X563" s="18" t="n">
        <x:f>IF(AND(W563=1,Q563&lt;=Settings!$B$36),1,0)</x:f>
        <x:v>0</x:v>
      </x:c>
    </x:row>
    <x:row r="564">
      <x:c r="A564" t="n">
        <x:f>Arrivals!A564</x:f>
        <x:v>5</x:v>
      </x:c>
      <x:c r="B564" t="n">
        <x:f>Arrivals!B564</x:f>
        <x:v>79</x:v>
      </x:c>
      <x:c r="C564" s="18" t="n">
        <x:f>Arrivals!F564</x:f>
        <x:v>544</x:v>
      </x:c>
      <x:c r="D564" s="18" t="n">
        <x:f>Arrivals!K564</x:f>
        <x:v>300</x:v>
      </x:c>
      <x:c r="E564" s="18" t="n">
        <x:f>D564*8/ACE_Input!S84+ACE_Input!T84</x:f>
        <x:v>24.02</x:v>
      </x:c>
      <x:c r="F564" s="18" t="n">
        <x:f>C564</x:f>
        <x:v>544</x:v>
      </x:c>
      <x:c r="G564" s="18" t="n">
        <x:f>K563</x:f>
        <x:v>2304.12</x:v>
      </x:c>
      <x:c r="H564" s="18" t="n">
        <x:f>MAX(F564,G564)</x:f>
        <x:v>2304.12</x:v>
      </x:c>
      <x:c r="I564" s="18" t="n">
        <x:f>MOD(H564-Settings!$B$32,Settings!$B$33)</x:f>
        <x:v>144.1199999999999</x:v>
      </x:c>
      <x:c r="J564" s="18" t="n">
        <x:f>IF(I564&lt;Settings!$B$30,IF(Settings!$B$30-I564&gt;=E564,H564,H564+(Settings!$B$30-I564)+Settings!$B$31),H564+(Settings!$B$33-I564))</x:f>
        <x:v>2304.12</x:v>
      </x:c>
      <x:c r="K564" s="18" t="n">
        <x:f>J564+E564</x:f>
        <x:v>2328.14</x:v>
      </x:c>
      <x:c r="L564" s="18" t="n">
        <x:f>K564</x:f>
        <x:v>2328.14</x:v>
      </x:c>
      <x:c r="M564" s="18" t="n">
        <x:f>P563</x:f>
        <x:v>2317.888348627973</x:v>
      </x:c>
      <x:c r="N564" s="18" t="n">
        <x:f>MAX(L564,M564)</x:f>
        <x:v>2328.14</x:v>
      </x:c>
      <x:c r="O564" s="18" t="n">
        <x:f>Arrivals!I564</x:f>
        <x:v>0.9553284601154519</x:v>
      </x:c>
      <x:c r="P564" s="18" t="n">
        <x:f>N564+O564</x:f>
        <x:v>2329.0953284601155</x:v>
      </x:c>
      <x:c r="Q564" s="18" t="n">
        <x:f>P564-C564</x:f>
        <x:v>1785.0953284601155</x:v>
      </x:c>
      <x:c r="R564" s="18" t="n">
        <x:f>H564-F564</x:f>
        <x:v>1760.12</x:v>
      </x:c>
      <x:c r="S564" s="18" t="n">
        <x:f>J564-H564</x:f>
        <x:v>0</x:v>
      </x:c>
      <x:c r="T564" s="18" t="n">
        <x:f>N564-L564</x:f>
        <x:v>0</x:v>
      </x:c>
      <x:c r="U564" s="18" t="n">
        <x:f>R564+S564+T564</x:f>
        <x:v>1760.12</x:v>
      </x:c>
      <x:c r="V564" s="18" t="str">
        <x:f>IF(MOD(C564-Settings!$B$32,Settings!$B$33)&lt;Settings!$B$30,"Up","Down")</x:f>
        <x:v>Up</x:v>
      </x:c>
      <x:c r="W564" s="18" t="n">
        <x:f>IF(OR(E564&gt;Settings!$B$30,Q564&gt;Settings!$B$37),0,1)</x:f>
        <x:v>0</x:v>
      </x:c>
      <x:c r="X564" s="18" t="n">
        <x:f>IF(AND(W564=1,Q564&lt;=Settings!$B$36),1,0)</x:f>
        <x:v>0</x:v>
      </x:c>
    </x:row>
    <x:row r="565">
      <x:c r="A565" t="n">
        <x:f>Arrivals!A565</x:f>
        <x:v>5</x:v>
      </x:c>
      <x:c r="B565" t="n">
        <x:f>Arrivals!B565</x:f>
        <x:v>80</x:v>
      </x:c>
      <x:c r="C565" s="18" t="n">
        <x:f>Arrivals!F565</x:f>
        <x:v>549</x:v>
      </x:c>
      <x:c r="D565" s="18" t="n">
        <x:f>Arrivals!K565</x:f>
        <x:v>300</x:v>
      </x:c>
      <x:c r="E565" s="18" t="n">
        <x:f>D565*8/ACE_Input!S85+ACE_Input!T85</x:f>
        <x:v>24.02</x:v>
      </x:c>
      <x:c r="F565" s="18" t="n">
        <x:f>C565</x:f>
        <x:v>549</x:v>
      </x:c>
      <x:c r="G565" s="18" t="n">
        <x:f>K564</x:f>
        <x:v>2328.14</x:v>
      </x:c>
      <x:c r="H565" s="18" t="n">
        <x:f>MAX(F565,G565)</x:f>
        <x:v>2328.14</x:v>
      </x:c>
      <x:c r="I565" s="18" t="n">
        <x:f>MOD(H565-Settings!$B$32,Settings!$B$33)</x:f>
        <x:v>168.13999999999987</x:v>
      </x:c>
      <x:c r="J565" s="18" t="n">
        <x:f>IF(I565&lt;Settings!$B$30,IF(Settings!$B$30-I565&gt;=E565,H565,H565+(Settings!$B$30-I565)+Settings!$B$31),H565+(Settings!$B$33-I565))</x:f>
        <x:v>2328.14</x:v>
      </x:c>
      <x:c r="K565" s="18" t="n">
        <x:f>J565+E565</x:f>
        <x:v>2352.16</x:v>
      </x:c>
      <x:c r="L565" s="18" t="n">
        <x:f>K565</x:f>
        <x:v>2352.16</x:v>
      </x:c>
      <x:c r="M565" s="18" t="n">
        <x:f>P564</x:f>
        <x:v>2329.0953284601155</x:v>
      </x:c>
      <x:c r="N565" s="18" t="n">
        <x:f>MAX(L565,M565)</x:f>
        <x:v>2352.16</x:v>
      </x:c>
      <x:c r="O565" s="18" t="n">
        <x:f>Arrivals!I565</x:f>
        <x:v>4.763989213399555</x:v>
      </x:c>
      <x:c r="P565" s="18" t="n">
        <x:f>N565+O565</x:f>
        <x:v>2356.9239892133996</x:v>
      </x:c>
      <x:c r="Q565" s="18" t="n">
        <x:f>P565-C565</x:f>
        <x:v>1807.9239892133996</x:v>
      </x:c>
      <x:c r="R565" s="18" t="n">
        <x:f>H565-F565</x:f>
        <x:v>1779.1399999999999</x:v>
      </x:c>
      <x:c r="S565" s="18" t="n">
        <x:f>J565-H565</x:f>
        <x:v>0</x:v>
      </x:c>
      <x:c r="T565" s="18" t="n">
        <x:f>N565-L565</x:f>
        <x:v>0</x:v>
      </x:c>
      <x:c r="U565" s="18" t="n">
        <x:f>R565+S565+T565</x:f>
        <x:v>1779.1399999999999</x:v>
      </x:c>
      <x:c r="V565" s="18" t="str">
        <x:f>IF(MOD(C565-Settings!$B$32,Settings!$B$33)&lt;Settings!$B$30,"Up","Down")</x:f>
        <x:v>Up</x:v>
      </x:c>
      <x:c r="W565" s="18" t="n">
        <x:f>IF(OR(E565&gt;Settings!$B$30,Q565&gt;Settings!$B$37),0,1)</x:f>
        <x:v>0</x:v>
      </x:c>
      <x:c r="X565" s="18" t="n">
        <x:f>IF(AND(W565=1,Q565&lt;=Settings!$B$36),1,0)</x:f>
        <x:v>0</x:v>
      </x:c>
    </x:row>
    <x:row r="566">
      <x:c r="A566" t="n">
        <x:f>Arrivals!A566</x:f>
        <x:v>5</x:v>
      </x:c>
      <x:c r="B566" t="n">
        <x:f>Arrivals!B566</x:f>
        <x:v>81</x:v>
      </x:c>
      <x:c r="C566" s="18" t="n">
        <x:f>Arrivals!F566</x:f>
        <x:v>554</x:v>
      </x:c>
      <x:c r="D566" s="18" t="n">
        <x:f>Arrivals!K566</x:f>
        <x:v>300</x:v>
      </x:c>
      <x:c r="E566" s="18" t="n">
        <x:f>D566*8/ACE_Input!S86+ACE_Input!T86</x:f>
        <x:v>24.02</x:v>
      </x:c>
      <x:c r="F566" s="18" t="n">
        <x:f>C566</x:f>
        <x:v>554</x:v>
      </x:c>
      <x:c r="G566" s="18" t="n">
        <x:f>K565</x:f>
        <x:v>2352.16</x:v>
      </x:c>
      <x:c r="H566" s="18" t="n">
        <x:f>MAX(F566,G566)</x:f>
        <x:v>2352.16</x:v>
      </x:c>
      <x:c r="I566" s="18" t="n">
        <x:f>MOD(H566-Settings!$B$32,Settings!$B$33)</x:f>
        <x:v>192.15999999999985</x:v>
      </x:c>
      <x:c r="J566" s="18" t="n">
        <x:f>IF(I566&lt;Settings!$B$30,IF(Settings!$B$30-I566&gt;=E566,H566,H566+(Settings!$B$30-I566)+Settings!$B$31),H566+(Settings!$B$33-I566))</x:f>
        <x:v>2352.16</x:v>
      </x:c>
      <x:c r="K566" s="18" t="n">
        <x:f>J566+E566</x:f>
        <x:v>2376.18</x:v>
      </x:c>
      <x:c r="L566" s="18" t="n">
        <x:f>K566</x:f>
        <x:v>2376.18</x:v>
      </x:c>
      <x:c r="M566" s="18" t="n">
        <x:f>P565</x:f>
        <x:v>2356.9239892133996</x:v>
      </x:c>
      <x:c r="N566" s="18" t="n">
        <x:f>MAX(L566,M566)</x:f>
        <x:v>2376.18</x:v>
      </x:c>
      <x:c r="O566" s="18" t="n">
        <x:f>Arrivals!I566</x:f>
        <x:v>0.2048852262098628</x:v>
      </x:c>
      <x:c r="P566" s="18" t="n">
        <x:f>N566+O566</x:f>
        <x:v>2376.38488522621</x:v>
      </x:c>
      <x:c r="Q566" s="18" t="n">
        <x:f>P566-C566</x:f>
        <x:v>1822.38488522621</x:v>
      </x:c>
      <x:c r="R566" s="18" t="n">
        <x:f>H566-F566</x:f>
        <x:v>1798.1599999999999</x:v>
      </x:c>
      <x:c r="S566" s="18" t="n">
        <x:f>J566-H566</x:f>
        <x:v>0</x:v>
      </x:c>
      <x:c r="T566" s="18" t="n">
        <x:f>N566-L566</x:f>
        <x:v>0</x:v>
      </x:c>
      <x:c r="U566" s="18" t="n">
        <x:f>R566+S566+T566</x:f>
        <x:v>1798.1599999999999</x:v>
      </x:c>
      <x:c r="V566" s="18" t="str">
        <x:f>IF(MOD(C566-Settings!$B$32,Settings!$B$33)&lt;Settings!$B$30,"Up","Down")</x:f>
        <x:v>Up</x:v>
      </x:c>
      <x:c r="W566" s="18" t="n">
        <x:f>IF(OR(E566&gt;Settings!$B$30,Q566&gt;Settings!$B$37),0,1)</x:f>
        <x:v>0</x:v>
      </x:c>
      <x:c r="X566" s="18" t="n">
        <x:f>IF(AND(W566=1,Q566&lt;=Settings!$B$36),1,0)</x:f>
        <x:v>0</x:v>
      </x:c>
    </x:row>
    <x:row r="567">
      <x:c r="A567" t="n">
        <x:f>Arrivals!A567</x:f>
        <x:v>5</x:v>
      </x:c>
      <x:c r="B567" t="n">
        <x:f>Arrivals!B567</x:f>
        <x:v>82</x:v>
      </x:c>
      <x:c r="C567" s="18" t="n">
        <x:f>Arrivals!F567</x:f>
        <x:v>559</x:v>
      </x:c>
      <x:c r="D567" s="18" t="n">
        <x:f>Arrivals!K567</x:f>
        <x:v>300</x:v>
      </x:c>
      <x:c r="E567" s="18" t="n">
        <x:f>D567*8/ACE_Input!S87+ACE_Input!T87</x:f>
        <x:v>24.02</x:v>
      </x:c>
      <x:c r="F567" s="18" t="n">
        <x:f>C567</x:f>
        <x:v>559</x:v>
      </x:c>
      <x:c r="G567" s="18" t="n">
        <x:f>K566</x:f>
        <x:v>2376.18</x:v>
      </x:c>
      <x:c r="H567" s="18" t="n">
        <x:f>MAX(F567,G567)</x:f>
        <x:v>2376.18</x:v>
      </x:c>
      <x:c r="I567" s="18" t="n">
        <x:f>MOD(H567-Settings!$B$32,Settings!$B$33)</x:f>
        <x:v>216.17999999999984</x:v>
      </x:c>
      <x:c r="J567" s="18" t="n">
        <x:f>IF(I567&lt;Settings!$B$30,IF(Settings!$B$30-I567&gt;=E567,H567,H567+(Settings!$B$30-I567)+Settings!$B$31),H567+(Settings!$B$33-I567))</x:f>
        <x:v>2376.18</x:v>
      </x:c>
      <x:c r="K567" s="18" t="n">
        <x:f>J567+E567</x:f>
        <x:v>2400.2</x:v>
      </x:c>
      <x:c r="L567" s="18" t="n">
        <x:f>K567</x:f>
        <x:v>2400.2</x:v>
      </x:c>
      <x:c r="M567" s="18" t="n">
        <x:f>P566</x:f>
        <x:v>2376.38488522621</x:v>
      </x:c>
      <x:c r="N567" s="18" t="n">
        <x:f>MAX(L567,M567)</x:f>
        <x:v>2400.2</x:v>
      </x:c>
      <x:c r="O567" s="18" t="n">
        <x:f>Arrivals!I567</x:f>
        <x:v>0.8953454669087656</x:v>
      </x:c>
      <x:c r="P567" s="18" t="n">
        <x:f>N567+O567</x:f>
        <x:v>2401.0953454669084</x:v>
      </x:c>
      <x:c r="Q567" s="18" t="n">
        <x:f>P567-C567</x:f>
        <x:v>1842.0953454669084</x:v>
      </x:c>
      <x:c r="R567" s="18" t="n">
        <x:f>H567-F567</x:f>
        <x:v>1817.1799999999998</x:v>
      </x:c>
      <x:c r="S567" s="18" t="n">
        <x:f>J567-H567</x:f>
        <x:v>0</x:v>
      </x:c>
      <x:c r="T567" s="18" t="n">
        <x:f>N567-L567</x:f>
        <x:v>0</x:v>
      </x:c>
      <x:c r="U567" s="18" t="n">
        <x:f>R567+S567+T567</x:f>
        <x:v>1817.1799999999998</x:v>
      </x:c>
      <x:c r="V567" s="18" t="str">
        <x:f>IF(MOD(C567-Settings!$B$32,Settings!$B$33)&lt;Settings!$B$30,"Up","Down")</x:f>
        <x:v>Up</x:v>
      </x:c>
      <x:c r="W567" s="18" t="n">
        <x:f>IF(OR(E567&gt;Settings!$B$30,Q567&gt;Settings!$B$37),0,1)</x:f>
        <x:v>0</x:v>
      </x:c>
      <x:c r="X567" s="18" t="n">
        <x:f>IF(AND(W567=1,Q567&lt;=Settings!$B$36),1,0)</x:f>
        <x:v>0</x:v>
      </x:c>
    </x:row>
    <x:row r="568">
      <x:c r="A568" t="n">
        <x:f>Arrivals!A568</x:f>
        <x:v>5</x:v>
      </x:c>
      <x:c r="B568" t="n">
        <x:f>Arrivals!B568</x:f>
        <x:v>83</x:v>
      </x:c>
      <x:c r="C568" s="18" t="n">
        <x:f>Arrivals!F568</x:f>
        <x:v>564</x:v>
      </x:c>
      <x:c r="D568" s="18" t="n">
        <x:f>Arrivals!K568</x:f>
        <x:v>300</x:v>
      </x:c>
      <x:c r="E568" s="18" t="n">
        <x:f>D568*8/ACE_Input!S88+ACE_Input!T88</x:f>
        <x:v>24.02</x:v>
      </x:c>
      <x:c r="F568" s="18" t="n">
        <x:f>C568</x:f>
        <x:v>564</x:v>
      </x:c>
      <x:c r="G568" s="18" t="n">
        <x:f>K567</x:f>
        <x:v>2400.2</x:v>
      </x:c>
      <x:c r="H568" s="18" t="n">
        <x:f>MAX(F568,G568)</x:f>
        <x:v>2400.2</x:v>
      </x:c>
      <x:c r="I568" s="18" t="n">
        <x:f>MOD(H568-Settings!$B$32,Settings!$B$33)</x:f>
        <x:v>240.19999999999982</x:v>
      </x:c>
      <x:c r="J568" s="18" t="n">
        <x:f>IF(I568&lt;Settings!$B$30,IF(Settings!$B$30-I568&gt;=E568,H568,H568+(Settings!$B$30-I568)+Settings!$B$31),H568+(Settings!$B$33-I568))</x:f>
        <x:v>2400.2</x:v>
      </x:c>
      <x:c r="K568" s="18" t="n">
        <x:f>J568+E568</x:f>
        <x:v>2424.22</x:v>
      </x:c>
      <x:c r="L568" s="18" t="n">
        <x:f>K568</x:f>
        <x:v>2424.22</x:v>
      </x:c>
      <x:c r="M568" s="18" t="n">
        <x:f>P567</x:f>
        <x:v>2401.0953454669084</x:v>
      </x:c>
      <x:c r="N568" s="18" t="n">
        <x:f>MAX(L568,M568)</x:f>
        <x:v>2424.22</x:v>
      </x:c>
      <x:c r="O568" s="18" t="n">
        <x:f>Arrivals!I568</x:f>
        <x:v>4.980467786396208</x:v>
      </x:c>
      <x:c r="P568" s="18" t="n">
        <x:f>N568+O568</x:f>
        <x:v>2429.200467786396</x:v>
      </x:c>
      <x:c r="Q568" s="18" t="n">
        <x:f>P568-C568</x:f>
        <x:v>1865.200467786396</x:v>
      </x:c>
      <x:c r="R568" s="18" t="n">
        <x:f>H568-F568</x:f>
        <x:v>1836.1999999999998</x:v>
      </x:c>
      <x:c r="S568" s="18" t="n">
        <x:f>J568-H568</x:f>
        <x:v>0</x:v>
      </x:c>
      <x:c r="T568" s="18" t="n">
        <x:f>N568-L568</x:f>
        <x:v>0</x:v>
      </x:c>
      <x:c r="U568" s="18" t="n">
        <x:f>R568+S568+T568</x:f>
        <x:v>1836.1999999999998</x:v>
      </x:c>
      <x:c r="V568" s="18" t="str">
        <x:f>IF(MOD(C568-Settings!$B$32,Settings!$B$33)&lt;Settings!$B$30,"Up","Down")</x:f>
        <x:v>Up</x:v>
      </x:c>
      <x:c r="W568" s="18" t="n">
        <x:f>IF(OR(E568&gt;Settings!$B$30,Q568&gt;Settings!$B$37),0,1)</x:f>
        <x:v>0</x:v>
      </x:c>
      <x:c r="X568" s="18" t="n">
        <x:f>IF(AND(W568=1,Q568&lt;=Settings!$B$36),1,0)</x:f>
        <x:v>0</x:v>
      </x:c>
    </x:row>
    <x:row r="569">
      <x:c r="A569" t="n">
        <x:f>Arrivals!A569</x:f>
        <x:v>5</x:v>
      </x:c>
      <x:c r="B569" t="n">
        <x:f>Arrivals!B569</x:f>
        <x:v>84</x:v>
      </x:c>
      <x:c r="C569" s="18" t="n">
        <x:f>Arrivals!F569</x:f>
        <x:v>569</x:v>
      </x:c>
      <x:c r="D569" s="18" t="n">
        <x:f>Arrivals!K569</x:f>
        <x:v>300</x:v>
      </x:c>
      <x:c r="E569" s="18" t="n">
        <x:f>D569*8/ACE_Input!S89+ACE_Input!T89</x:f>
        <x:v>24.02</x:v>
      </x:c>
      <x:c r="F569" s="18" t="n">
        <x:f>C569</x:f>
        <x:v>569</x:v>
      </x:c>
      <x:c r="G569" s="18" t="n">
        <x:f>K568</x:f>
        <x:v>2424.22</x:v>
      </x:c>
      <x:c r="H569" s="18" t="n">
        <x:f>MAX(F569,G569)</x:f>
        <x:v>2424.22</x:v>
      </x:c>
      <x:c r="I569" s="18" t="n">
        <x:f>MOD(H569-Settings!$B$32,Settings!$B$33)</x:f>
        <x:v>264.2199999999998</x:v>
      </x:c>
      <x:c r="J569" s="18" t="n">
        <x:f>IF(I569&lt;Settings!$B$30,IF(Settings!$B$30-I569&gt;=E569,H569,H569+(Settings!$B$30-I569)+Settings!$B$31),H569+(Settings!$B$33-I569))</x:f>
        <x:v>2424.22</x:v>
      </x:c>
      <x:c r="K569" s="18" t="n">
        <x:f>J569+E569</x:f>
        <x:v>2448.24</x:v>
      </x:c>
      <x:c r="L569" s="18" t="n">
        <x:f>K569</x:f>
        <x:v>2448.24</x:v>
      </x:c>
      <x:c r="M569" s="18" t="n">
        <x:f>P568</x:f>
        <x:v>2429.200467786396</x:v>
      </x:c>
      <x:c r="N569" s="18" t="n">
        <x:f>MAX(L569,M569)</x:f>
        <x:v>2448.24</x:v>
      </x:c>
      <x:c r="O569" s="18" t="n">
        <x:f>Arrivals!I569</x:f>
        <x:v>0.6176335052073034</x:v>
      </x:c>
      <x:c r="P569" s="18" t="n">
        <x:f>N569+O569</x:f>
        <x:v>2448.857633505207</x:v>
      </x:c>
      <x:c r="Q569" s="18" t="n">
        <x:f>P569-C569</x:f>
        <x:v>1879.857633505207</x:v>
      </x:c>
      <x:c r="R569" s="18" t="n">
        <x:f>H569-F569</x:f>
        <x:v>1855.2199999999998</x:v>
      </x:c>
      <x:c r="S569" s="18" t="n">
        <x:f>J569-H569</x:f>
        <x:v>0</x:v>
      </x:c>
      <x:c r="T569" s="18" t="n">
        <x:f>N569-L569</x:f>
        <x:v>0</x:v>
      </x:c>
      <x:c r="U569" s="18" t="n">
        <x:f>R569+S569+T569</x:f>
        <x:v>1855.2199999999998</x:v>
      </x:c>
      <x:c r="V569" s="18" t="str">
        <x:f>IF(MOD(C569-Settings!$B$32,Settings!$B$33)&lt;Settings!$B$30,"Up","Down")</x:f>
        <x:v>Up</x:v>
      </x:c>
      <x:c r="W569" s="18" t="n">
        <x:f>IF(OR(E569&gt;Settings!$B$30,Q569&gt;Settings!$B$37),0,1)</x:f>
        <x:v>0</x:v>
      </x:c>
      <x:c r="X569" s="18" t="n">
        <x:f>IF(AND(W569=1,Q569&lt;=Settings!$B$36),1,0)</x:f>
        <x:v>0</x:v>
      </x:c>
    </x:row>
    <x:row r="570">
      <x:c r="A570" t="n">
        <x:f>Arrivals!A570</x:f>
        <x:v>5</x:v>
      </x:c>
      <x:c r="B570" t="n">
        <x:f>Arrivals!B570</x:f>
        <x:v>85</x:v>
      </x:c>
      <x:c r="C570" s="18" t="n">
        <x:f>Arrivals!F570</x:f>
        <x:v>574</x:v>
      </x:c>
      <x:c r="D570" s="18" t="n">
        <x:f>Arrivals!K570</x:f>
        <x:v>300</x:v>
      </x:c>
      <x:c r="E570" s="18" t="n">
        <x:f>D570*8/ACE_Input!S90+ACE_Input!T90</x:f>
        <x:v>24.02</x:v>
      </x:c>
      <x:c r="F570" s="18" t="n">
        <x:f>C570</x:f>
        <x:v>574</x:v>
      </x:c>
      <x:c r="G570" s="18" t="n">
        <x:f>K569</x:f>
        <x:v>2448.24</x:v>
      </x:c>
      <x:c r="H570" s="18" t="n">
        <x:f>MAX(F570,G570)</x:f>
        <x:v>2448.24</x:v>
      </x:c>
      <x:c r="I570" s="18" t="n">
        <x:f>MOD(H570-Settings!$B$32,Settings!$B$33)</x:f>
        <x:v>288.2399999999998</x:v>
      </x:c>
      <x:c r="J570" s="18" t="n">
        <x:f>IF(I570&lt;Settings!$B$30,IF(Settings!$B$30-I570&gt;=E570,H570,H570+(Settings!$B$30-I570)+Settings!$B$31),H570+(Settings!$B$33-I570))</x:f>
        <x:v>2448.24</x:v>
      </x:c>
      <x:c r="K570" s="18" t="n">
        <x:f>J570+E570</x:f>
        <x:v>2472.2599999999998</x:v>
      </x:c>
      <x:c r="L570" s="18" t="n">
        <x:f>K570</x:f>
        <x:v>2472.2599999999998</x:v>
      </x:c>
      <x:c r="M570" s="18" t="n">
        <x:f>P569</x:f>
        <x:v>2448.857633505207</x:v>
      </x:c>
      <x:c r="N570" s="18" t="n">
        <x:f>MAX(L570,M570)</x:f>
        <x:v>2472.2599999999998</x:v>
      </x:c>
      <x:c r="O570" s="18" t="n">
        <x:f>Arrivals!I570</x:f>
        <x:v>4.977750571048394</x:v>
      </x:c>
      <x:c r="P570" s="18" t="n">
        <x:f>N570+O570</x:f>
        <x:v>2477.2377505710483</x:v>
      </x:c>
      <x:c r="Q570" s="18" t="n">
        <x:f>P570-C570</x:f>
        <x:v>1903.2377505710483</x:v>
      </x:c>
      <x:c r="R570" s="18" t="n">
        <x:f>H570-F570</x:f>
        <x:v>1874.2399999999998</x:v>
      </x:c>
      <x:c r="S570" s="18" t="n">
        <x:f>J570-H570</x:f>
        <x:v>0</x:v>
      </x:c>
      <x:c r="T570" s="18" t="n">
        <x:f>N570-L570</x:f>
        <x:v>0</x:v>
      </x:c>
      <x:c r="U570" s="18" t="n">
        <x:f>R570+S570+T570</x:f>
        <x:v>1874.2399999999998</x:v>
      </x:c>
      <x:c r="V570" s="18" t="str">
        <x:f>IF(MOD(C570-Settings!$B$32,Settings!$B$33)&lt;Settings!$B$30,"Up","Down")</x:f>
        <x:v>Up</x:v>
      </x:c>
      <x:c r="W570" s="18" t="n">
        <x:f>IF(OR(E570&gt;Settings!$B$30,Q570&gt;Settings!$B$37),0,1)</x:f>
        <x:v>0</x:v>
      </x:c>
      <x:c r="X570" s="18" t="n">
        <x:f>IF(AND(W570=1,Q570&lt;=Settings!$B$36),1,0)</x:f>
        <x:v>0</x:v>
      </x:c>
    </x:row>
    <x:row r="571">
      <x:c r="A571" t="n">
        <x:f>Arrivals!A571</x:f>
        <x:v>5</x:v>
      </x:c>
      <x:c r="B571" t="n">
        <x:f>Arrivals!B571</x:f>
        <x:v>86</x:v>
      </x:c>
      <x:c r="C571" s="18" t="n">
        <x:f>Arrivals!F571</x:f>
        <x:v>579</x:v>
      </x:c>
      <x:c r="D571" s="18" t="n">
        <x:f>Arrivals!K571</x:f>
        <x:v>300</x:v>
      </x:c>
      <x:c r="E571" s="18" t="n">
        <x:f>D571*8/ACE_Input!S91+ACE_Input!T91</x:f>
        <x:v>24.02</x:v>
      </x:c>
      <x:c r="F571" s="18" t="n">
        <x:f>C571</x:f>
        <x:v>579</x:v>
      </x:c>
      <x:c r="G571" s="18" t="n">
        <x:f>K570</x:f>
        <x:v>2472.2599999999998</x:v>
      </x:c>
      <x:c r="H571" s="18" t="n">
        <x:f>MAX(F571,G571)</x:f>
        <x:v>2472.2599999999998</x:v>
      </x:c>
      <x:c r="I571" s="18" t="n">
        <x:f>MOD(H571-Settings!$B$32,Settings!$B$33)</x:f>
        <x:v>312.25999999999976</x:v>
      </x:c>
      <x:c r="J571" s="18" t="n">
        <x:f>IF(I571&lt;Settings!$B$30,IF(Settings!$B$30-I571&gt;=E571,H571,H571+(Settings!$B$30-I571)+Settings!$B$31),H571+(Settings!$B$33-I571))</x:f>
        <x:v>2472.2599999999998</x:v>
      </x:c>
      <x:c r="K571" s="18" t="n">
        <x:f>J571+E571</x:f>
        <x:v>2496.2799999999997</x:v>
      </x:c>
      <x:c r="L571" s="18" t="n">
        <x:f>K571</x:f>
        <x:v>2496.2799999999997</x:v>
      </x:c>
      <x:c r="M571" s="18" t="n">
        <x:f>P570</x:f>
        <x:v>2477.2377505710483</x:v>
      </x:c>
      <x:c r="N571" s="18" t="n">
        <x:f>MAX(L571,M571)</x:f>
        <x:v>2496.2799999999997</x:v>
      </x:c>
      <x:c r="O571" s="18" t="n">
        <x:f>Arrivals!I571</x:f>
        <x:v>7.721527418231798</x:v>
      </x:c>
      <x:c r="P571" s="18" t="n">
        <x:f>N571+O571</x:f>
        <x:v>2504.0015274182315</x:v>
      </x:c>
      <x:c r="Q571" s="18" t="n">
        <x:f>P571-C571</x:f>
        <x:v>1925.0015274182315</x:v>
      </x:c>
      <x:c r="R571" s="18" t="n">
        <x:f>H571-F571</x:f>
        <x:v>1893.2599999999998</x:v>
      </x:c>
      <x:c r="S571" s="18" t="n">
        <x:f>J571-H571</x:f>
        <x:v>0</x:v>
      </x:c>
      <x:c r="T571" s="18" t="n">
        <x:f>N571-L571</x:f>
        <x:v>0</x:v>
      </x:c>
      <x:c r="U571" s="18" t="n">
        <x:f>R571+S571+T571</x:f>
        <x:v>1893.2599999999998</x:v>
      </x:c>
      <x:c r="V571" s="18" t="str">
        <x:f>IF(MOD(C571-Settings!$B$32,Settings!$B$33)&lt;Settings!$B$30,"Up","Down")</x:f>
        <x:v>Up</x:v>
      </x:c>
      <x:c r="W571" s="18" t="n">
        <x:f>IF(OR(E571&gt;Settings!$B$30,Q571&gt;Settings!$B$37),0,1)</x:f>
        <x:v>0</x:v>
      </x:c>
      <x:c r="X571" s="18" t="n">
        <x:f>IF(AND(W571=1,Q571&lt;=Settings!$B$36),1,0)</x:f>
        <x:v>0</x:v>
      </x:c>
    </x:row>
    <x:row r="572">
      <x:c r="A572" t="n">
        <x:f>Arrivals!A572</x:f>
        <x:v>5</x:v>
      </x:c>
      <x:c r="B572" t="n">
        <x:f>Arrivals!B572</x:f>
        <x:v>87</x:v>
      </x:c>
      <x:c r="C572" s="18" t="n">
        <x:f>Arrivals!F572</x:f>
        <x:v>584</x:v>
      </x:c>
      <x:c r="D572" s="18" t="n">
        <x:f>Arrivals!K572</x:f>
        <x:v>300</x:v>
      </x:c>
      <x:c r="E572" s="18" t="n">
        <x:f>D572*8/ACE_Input!S92+ACE_Input!T92</x:f>
        <x:v>24.02</x:v>
      </x:c>
      <x:c r="F572" s="18" t="n">
        <x:f>C572</x:f>
        <x:v>584</x:v>
      </x:c>
      <x:c r="G572" s="18" t="n">
        <x:f>K571</x:f>
        <x:v>2496.2799999999997</x:v>
      </x:c>
      <x:c r="H572" s="18" t="n">
        <x:f>MAX(F572,G572)</x:f>
        <x:v>2496.2799999999997</x:v>
      </x:c>
      <x:c r="I572" s="18" t="n">
        <x:f>MOD(H572-Settings!$B$32,Settings!$B$33)</x:f>
        <x:v>336.27999999999975</x:v>
      </x:c>
      <x:c r="J572" s="18" t="n">
        <x:f>IF(I572&lt;Settings!$B$30,IF(Settings!$B$30-I572&gt;=E572,H572,H572+(Settings!$B$30-I572)+Settings!$B$31),H572+(Settings!$B$33-I572))</x:f>
        <x:v>2496.2799999999997</x:v>
      </x:c>
      <x:c r="K572" s="18" t="n">
        <x:f>J572+E572</x:f>
        <x:v>2520.2999999999997</x:v>
      </x:c>
      <x:c r="L572" s="18" t="n">
        <x:f>K572</x:f>
        <x:v>2520.2999999999997</x:v>
      </x:c>
      <x:c r="M572" s="18" t="n">
        <x:f>P571</x:f>
        <x:v>2504.0015274182315</x:v>
      </x:c>
      <x:c r="N572" s="18" t="n">
        <x:f>MAX(L572,M572)</x:f>
        <x:v>2520.2999999999997</x:v>
      </x:c>
      <x:c r="O572" s="18" t="n">
        <x:f>Arrivals!I572</x:f>
        <x:v>2.2176240851525972</x:v>
      </x:c>
      <x:c r="P572" s="18" t="n">
        <x:f>N572+O572</x:f>
        <x:v>2522.5176240851524</x:v>
      </x:c>
      <x:c r="Q572" s="18" t="n">
        <x:f>P572-C572</x:f>
        <x:v>1938.5176240851524</x:v>
      </x:c>
      <x:c r="R572" s="18" t="n">
        <x:f>H572-F572</x:f>
        <x:v>1912.2799999999997</x:v>
      </x:c>
      <x:c r="S572" s="18" t="n">
        <x:f>J572-H572</x:f>
        <x:v>0</x:v>
      </x:c>
      <x:c r="T572" s="18" t="n">
        <x:f>N572-L572</x:f>
        <x:v>0</x:v>
      </x:c>
      <x:c r="U572" s="18" t="n">
        <x:f>R572+S572+T572</x:f>
        <x:v>1912.2799999999997</x:v>
      </x:c>
      <x:c r="V572" s="18" t="str">
        <x:f>IF(MOD(C572-Settings!$B$32,Settings!$B$33)&lt;Settings!$B$30,"Up","Down")</x:f>
        <x:v>Up</x:v>
      </x:c>
      <x:c r="W572" s="18" t="n">
        <x:f>IF(OR(E572&gt;Settings!$B$30,Q572&gt;Settings!$B$37),0,1)</x:f>
        <x:v>0</x:v>
      </x:c>
      <x:c r="X572" s="18" t="n">
        <x:f>IF(AND(W572=1,Q572&lt;=Settings!$B$36),1,0)</x:f>
        <x:v>0</x:v>
      </x:c>
    </x:row>
    <x:row r="573">
      <x:c r="A573" t="n">
        <x:f>Arrivals!A573</x:f>
        <x:v>5</x:v>
      </x:c>
      <x:c r="B573" t="n">
        <x:f>Arrivals!B573</x:f>
        <x:v>88</x:v>
      </x:c>
      <x:c r="C573" s="18" t="n">
        <x:f>Arrivals!F573</x:f>
        <x:v>589</x:v>
      </x:c>
      <x:c r="D573" s="18" t="n">
        <x:f>Arrivals!K573</x:f>
        <x:v>300</x:v>
      </x:c>
      <x:c r="E573" s="18" t="n">
        <x:f>D573*8/ACE_Input!S93+ACE_Input!T93</x:f>
        <x:v>24.02</x:v>
      </x:c>
      <x:c r="F573" s="18" t="n">
        <x:f>C573</x:f>
        <x:v>589</x:v>
      </x:c>
      <x:c r="G573" s="18" t="n">
        <x:f>K572</x:f>
        <x:v>2520.2999999999997</x:v>
      </x:c>
      <x:c r="H573" s="18" t="n">
        <x:f>MAX(F573,G573)</x:f>
        <x:v>2520.2999999999997</x:v>
      </x:c>
      <x:c r="I573" s="18" t="n">
        <x:f>MOD(H573-Settings!$B$32,Settings!$B$33)</x:f>
        <x:v>360.2999999999997</x:v>
      </x:c>
      <x:c r="J573" s="18" t="n">
        <x:f>IF(I573&lt;Settings!$B$30,IF(Settings!$B$30-I573&gt;=E573,H573,H573+(Settings!$B$30-I573)+Settings!$B$31),H573+(Settings!$B$33-I573))</x:f>
        <x:v>2520.2999999999997</x:v>
      </x:c>
      <x:c r="K573" s="18" t="n">
        <x:f>J573+E573</x:f>
        <x:v>2544.3199999999997</x:v>
      </x:c>
      <x:c r="L573" s="18" t="n">
        <x:f>K573</x:f>
        <x:v>2544.3199999999997</x:v>
      </x:c>
      <x:c r="M573" s="18" t="n">
        <x:f>P572</x:f>
        <x:v>2522.5176240851524</x:v>
      </x:c>
      <x:c r="N573" s="18" t="n">
        <x:f>MAX(L573,M573)</x:f>
        <x:v>2544.3199999999997</x:v>
      </x:c>
      <x:c r="O573" s="18" t="n">
        <x:f>Arrivals!I573</x:f>
        <x:v>7.203367038829579</x:v>
      </x:c>
      <x:c r="P573" s="18" t="n">
        <x:f>N573+O573</x:f>
        <x:v>2551.5233670388293</x:v>
      </x:c>
      <x:c r="Q573" s="18" t="n">
        <x:f>P573-C573</x:f>
        <x:v>1962.5233670388293</x:v>
      </x:c>
      <x:c r="R573" s="18" t="n">
        <x:f>H573-F573</x:f>
        <x:v>1931.2999999999997</x:v>
      </x:c>
      <x:c r="S573" s="18" t="n">
        <x:f>J573-H573</x:f>
        <x:v>0</x:v>
      </x:c>
      <x:c r="T573" s="18" t="n">
        <x:f>N573-L573</x:f>
        <x:v>0</x:v>
      </x:c>
      <x:c r="U573" s="18" t="n">
        <x:f>R573+S573+T573</x:f>
        <x:v>1931.2999999999997</x:v>
      </x:c>
      <x:c r="V573" s="18" t="str">
        <x:f>IF(MOD(C573-Settings!$B$32,Settings!$B$33)&lt;Settings!$B$30,"Up","Down")</x:f>
        <x:v>Up</x:v>
      </x:c>
      <x:c r="W573" s="18" t="n">
        <x:f>IF(OR(E573&gt;Settings!$B$30,Q573&gt;Settings!$B$37),0,1)</x:f>
        <x:v>0</x:v>
      </x:c>
      <x:c r="X573" s="18" t="n">
        <x:f>IF(AND(W573=1,Q573&lt;=Settings!$B$36),1,0)</x:f>
        <x:v>0</x:v>
      </x:c>
    </x:row>
    <x:row r="574">
      <x:c r="A574" t="n">
        <x:f>Arrivals!A574</x:f>
        <x:v>5</x:v>
      </x:c>
      <x:c r="B574" t="n">
        <x:f>Arrivals!B574</x:f>
        <x:v>89</x:v>
      </x:c>
      <x:c r="C574" s="18" t="n">
        <x:f>Arrivals!F574</x:f>
        <x:v>594</x:v>
      </x:c>
      <x:c r="D574" s="18" t="n">
        <x:f>Arrivals!K574</x:f>
        <x:v>300</x:v>
      </x:c>
      <x:c r="E574" s="18" t="n">
        <x:f>D574*8/ACE_Input!S94+ACE_Input!T94</x:f>
        <x:v>24.02</x:v>
      </x:c>
      <x:c r="F574" s="18" t="n">
        <x:f>C574</x:f>
        <x:v>594</x:v>
      </x:c>
      <x:c r="G574" s="18" t="n">
        <x:f>K573</x:f>
        <x:v>2544.3199999999997</x:v>
      </x:c>
      <x:c r="H574" s="18" t="n">
        <x:f>MAX(F574,G574)</x:f>
        <x:v>2544.3199999999997</x:v>
      </x:c>
      <x:c r="I574" s="18" t="n">
        <x:f>MOD(H574-Settings!$B$32,Settings!$B$33)</x:f>
        <x:v>384.3199999999997</x:v>
      </x:c>
      <x:c r="J574" s="18" t="n">
        <x:f>IF(I574&lt;Settings!$B$30,IF(Settings!$B$30-I574&gt;=E574,H574,H574+(Settings!$B$30-I574)+Settings!$B$31),H574+(Settings!$B$33-I574))</x:f>
        <x:v>2544.3199999999997</x:v>
      </x:c>
      <x:c r="K574" s="18" t="n">
        <x:f>J574+E574</x:f>
        <x:v>2568.3399999999997</x:v>
      </x:c>
      <x:c r="L574" s="18" t="n">
        <x:f>K574</x:f>
        <x:v>2568.3399999999997</x:v>
      </x:c>
      <x:c r="M574" s="18" t="n">
        <x:f>P573</x:f>
        <x:v>2551.5233670388293</x:v>
      </x:c>
      <x:c r="N574" s="18" t="n">
        <x:f>MAX(L574,M574)</x:f>
        <x:v>2568.3399999999997</x:v>
      </x:c>
      <x:c r="O574" s="18" t="n">
        <x:f>Arrivals!I574</x:f>
        <x:v>0.6934171305607726</x:v>
      </x:c>
      <x:c r="P574" s="18" t="n">
        <x:f>N574+O574</x:f>
        <x:v>2569.0334171305603</x:v>
      </x:c>
      <x:c r="Q574" s="18" t="n">
        <x:f>P574-C574</x:f>
        <x:v>1975.0334171305603</x:v>
      </x:c>
      <x:c r="R574" s="18" t="n">
        <x:f>H574-F574</x:f>
        <x:v>1950.3199999999997</x:v>
      </x:c>
      <x:c r="S574" s="18" t="n">
        <x:f>J574-H574</x:f>
        <x:v>0</x:v>
      </x:c>
      <x:c r="T574" s="18" t="n">
        <x:f>N574-L574</x:f>
        <x:v>0</x:v>
      </x:c>
      <x:c r="U574" s="18" t="n">
        <x:f>R574+S574+T574</x:f>
        <x:v>1950.3199999999997</x:v>
      </x:c>
      <x:c r="V574" s="18" t="str">
        <x:f>IF(MOD(C574-Settings!$B$32,Settings!$B$33)&lt;Settings!$B$30,"Up","Down")</x:f>
        <x:v>Up</x:v>
      </x:c>
      <x:c r="W574" s="18" t="n">
        <x:f>IF(OR(E574&gt;Settings!$B$30,Q574&gt;Settings!$B$37),0,1)</x:f>
        <x:v>0</x:v>
      </x:c>
      <x:c r="X574" s="18" t="n">
        <x:f>IF(AND(W574=1,Q574&lt;=Settings!$B$36),1,0)</x:f>
        <x:v>0</x:v>
      </x:c>
    </x:row>
    <x:row r="575">
      <x:c r="A575" t="n">
        <x:f>Arrivals!A575</x:f>
        <x:v>5</x:v>
      </x:c>
      <x:c r="B575" t="n">
        <x:f>Arrivals!B575</x:f>
        <x:v>90</x:v>
      </x:c>
      <x:c r="C575" s="18" t="n">
        <x:f>Arrivals!F575</x:f>
        <x:v>599</x:v>
      </x:c>
      <x:c r="D575" s="18" t="n">
        <x:f>Arrivals!K575</x:f>
        <x:v>300</x:v>
      </x:c>
      <x:c r="E575" s="18" t="n">
        <x:f>D575*8/ACE_Input!S95+ACE_Input!T95</x:f>
        <x:v>24.02</x:v>
      </x:c>
      <x:c r="F575" s="18" t="n">
        <x:f>C575</x:f>
        <x:v>599</x:v>
      </x:c>
      <x:c r="G575" s="18" t="n">
        <x:f>K574</x:f>
        <x:v>2568.3399999999997</x:v>
      </x:c>
      <x:c r="H575" s="18" t="n">
        <x:f>MAX(F575,G575)</x:f>
        <x:v>2568.3399999999997</x:v>
      </x:c>
      <x:c r="I575" s="18" t="n">
        <x:f>MOD(H575-Settings!$B$32,Settings!$B$33)</x:f>
        <x:v>408.3399999999997</x:v>
      </x:c>
      <x:c r="J575" s="18" t="n">
        <x:f>IF(I575&lt;Settings!$B$30,IF(Settings!$B$30-I575&gt;=E575,H575,H575+(Settings!$B$30-I575)+Settings!$B$31),H575+(Settings!$B$33-I575))</x:f>
        <x:v>2568.3399999999997</x:v>
      </x:c>
      <x:c r="K575" s="18" t="n">
        <x:f>J575+E575</x:f>
        <x:v>2592.3599999999997</x:v>
      </x:c>
      <x:c r="L575" s="18" t="n">
        <x:f>K575</x:f>
        <x:v>2592.3599999999997</x:v>
      </x:c>
      <x:c r="M575" s="18" t="n">
        <x:f>P574</x:f>
        <x:v>2569.0334171305603</x:v>
      </x:c>
      <x:c r="N575" s="18" t="n">
        <x:f>MAX(L575,M575)</x:f>
        <x:v>2592.3599999999997</x:v>
      </x:c>
      <x:c r="O575" s="18" t="n">
        <x:f>Arrivals!I575</x:f>
        <x:v>0.030975008016596993</x:v>
      </x:c>
      <x:c r="P575" s="18" t="n">
        <x:f>N575+O575</x:f>
        <x:v>2592.390975008016</x:v>
      </x:c>
      <x:c r="Q575" s="18" t="n">
        <x:f>P575-C575</x:f>
        <x:v>1993.390975008016</x:v>
      </x:c>
      <x:c r="R575" s="18" t="n">
        <x:f>H575-F575</x:f>
        <x:v>1969.3399999999997</x:v>
      </x:c>
      <x:c r="S575" s="18" t="n">
        <x:f>J575-H575</x:f>
        <x:v>0</x:v>
      </x:c>
      <x:c r="T575" s="18" t="n">
        <x:f>N575-L575</x:f>
        <x:v>0</x:v>
      </x:c>
      <x:c r="U575" s="18" t="n">
        <x:f>R575+S575+T575</x:f>
        <x:v>1969.3399999999997</x:v>
      </x:c>
      <x:c r="V575" s="18" t="str">
        <x:f>IF(MOD(C575-Settings!$B$32,Settings!$B$33)&lt;Settings!$B$30,"Up","Down")</x:f>
        <x:v>Up</x:v>
      </x:c>
      <x:c r="W575" s="18" t="n">
        <x:f>IF(OR(E575&gt;Settings!$B$30,Q575&gt;Settings!$B$37),0,1)</x:f>
        <x:v>0</x:v>
      </x:c>
      <x:c r="X575" s="18" t="n">
        <x:f>IF(AND(W575=1,Q575&lt;=Settings!$B$36),1,0)</x:f>
        <x:v>0</x:v>
      </x:c>
    </x:row>
    <x:row r="576">
      <x:c r="A576" t="n">
        <x:f>Arrivals!A576</x:f>
        <x:v>5</x:v>
      </x:c>
      <x:c r="B576" t="n">
        <x:f>Arrivals!B576</x:f>
        <x:v>91</x:v>
      </x:c>
      <x:c r="C576" s="18" t="n">
        <x:f>Arrivals!F576</x:f>
        <x:v>604</x:v>
      </x:c>
      <x:c r="D576" s="18" t="n">
        <x:f>Arrivals!K576</x:f>
        <x:v>300</x:v>
      </x:c>
      <x:c r="E576" s="18" t="n">
        <x:f>D576*8/ACE_Input!S96+ACE_Input!T96</x:f>
        <x:v>24.02</x:v>
      </x:c>
      <x:c r="F576" s="18" t="n">
        <x:f>C576</x:f>
        <x:v>604</x:v>
      </x:c>
      <x:c r="G576" s="18" t="n">
        <x:f>K575</x:f>
        <x:v>2592.3599999999997</x:v>
      </x:c>
      <x:c r="H576" s="18" t="n">
        <x:f>MAX(F576,G576)</x:f>
        <x:v>2592.3599999999997</x:v>
      </x:c>
      <x:c r="I576" s="18" t="n">
        <x:f>MOD(H576-Settings!$B$32,Settings!$B$33)</x:f>
        <x:v>432.3599999999997</x:v>
      </x:c>
      <x:c r="J576" s="18" t="n">
        <x:f>IF(I576&lt;Settings!$B$30,IF(Settings!$B$30-I576&gt;=E576,H576,H576+(Settings!$B$30-I576)+Settings!$B$31),H576+(Settings!$B$33-I576))</x:f>
        <x:v>2592.3599999999997</x:v>
      </x:c>
      <x:c r="K576" s="18" t="n">
        <x:f>J576+E576</x:f>
        <x:v>2616.3799999999997</x:v>
      </x:c>
      <x:c r="L576" s="18" t="n">
        <x:f>K576</x:f>
        <x:v>2616.3799999999997</x:v>
      </x:c>
      <x:c r="M576" s="18" t="n">
        <x:f>P575</x:f>
        <x:v>2592.390975008016</x:v>
      </x:c>
      <x:c r="N576" s="18" t="n">
        <x:f>MAX(L576,M576)</x:f>
        <x:v>2616.3799999999997</x:v>
      </x:c>
      <x:c r="O576" s="18" t="n">
        <x:f>Arrivals!I576</x:f>
        <x:v>4.16080506011222</x:v>
      </x:c>
      <x:c r="P576" s="18" t="n">
        <x:f>N576+O576</x:f>
        <x:v>2620.540805060112</x:v>
      </x:c>
      <x:c r="Q576" s="18" t="n">
        <x:f>P576-C576</x:f>
        <x:v>2016.5408050601118</x:v>
      </x:c>
      <x:c r="R576" s="18" t="n">
        <x:f>H576-F576</x:f>
        <x:v>1988.3599999999997</x:v>
      </x:c>
      <x:c r="S576" s="18" t="n">
        <x:f>J576-H576</x:f>
        <x:v>0</x:v>
      </x:c>
      <x:c r="T576" s="18" t="n">
        <x:f>N576-L576</x:f>
        <x:v>0</x:v>
      </x:c>
      <x:c r="U576" s="18" t="n">
        <x:f>R576+S576+T576</x:f>
        <x:v>1988.3599999999997</x:v>
      </x:c>
      <x:c r="V576" s="18" t="str">
        <x:f>IF(MOD(C576-Settings!$B$32,Settings!$B$33)&lt;Settings!$B$30,"Up","Down")</x:f>
        <x:v>Down</x:v>
      </x:c>
      <x:c r="W576" s="18" t="n">
        <x:f>IF(OR(E576&gt;Settings!$B$30,Q576&gt;Settings!$B$37),0,1)</x:f>
        <x:v>0</x:v>
      </x:c>
      <x:c r="X576" s="18" t="n">
        <x:f>IF(AND(W576=1,Q576&lt;=Settings!$B$36),1,0)</x:f>
        <x:v>0</x:v>
      </x:c>
    </x:row>
    <x:row r="577">
      <x:c r="A577" t="n">
        <x:f>Arrivals!A577</x:f>
        <x:v>5</x:v>
      </x:c>
      <x:c r="B577" t="n">
        <x:f>Arrivals!B577</x:f>
        <x:v>92</x:v>
      </x:c>
      <x:c r="C577" s="18" t="n">
        <x:f>Arrivals!F577</x:f>
        <x:v>609</x:v>
      </x:c>
      <x:c r="D577" s="18" t="n">
        <x:f>Arrivals!K577</x:f>
        <x:v>300</x:v>
      </x:c>
      <x:c r="E577" s="18" t="n">
        <x:f>D577*8/ACE_Input!S97+ACE_Input!T97</x:f>
        <x:v>24.02</x:v>
      </x:c>
      <x:c r="F577" s="18" t="n">
        <x:f>C577</x:f>
        <x:v>609</x:v>
      </x:c>
      <x:c r="G577" s="18" t="n">
        <x:f>K576</x:f>
        <x:v>2616.3799999999997</x:v>
      </x:c>
      <x:c r="H577" s="18" t="n">
        <x:f>MAX(F577,G577)</x:f>
        <x:v>2616.3799999999997</x:v>
      </x:c>
      <x:c r="I577" s="18" t="n">
        <x:f>MOD(H577-Settings!$B$32,Settings!$B$33)</x:f>
        <x:v>456.37999999999965</x:v>
      </x:c>
      <x:c r="J577" s="18" t="n">
        <x:f>IF(I577&lt;Settings!$B$30,IF(Settings!$B$30-I577&gt;=E577,H577,H577+(Settings!$B$30-I577)+Settings!$B$31),H577+(Settings!$B$33-I577))</x:f>
        <x:v>2616.3799999999997</x:v>
      </x:c>
      <x:c r="K577" s="18" t="n">
        <x:f>J577+E577</x:f>
        <x:v>2640.3999999999996</x:v>
      </x:c>
      <x:c r="L577" s="18" t="n">
        <x:f>K577</x:f>
        <x:v>2640.3999999999996</x:v>
      </x:c>
      <x:c r="M577" s="18" t="n">
        <x:f>P576</x:f>
        <x:v>2620.540805060112</x:v>
      </x:c>
      <x:c r="N577" s="18" t="n">
        <x:f>MAX(L577,M577)</x:f>
        <x:v>2640.3999999999996</x:v>
      </x:c>
      <x:c r="O577" s="18" t="n">
        <x:f>Arrivals!I577</x:f>
        <x:v>4.5910944885604055</x:v>
      </x:c>
      <x:c r="P577" s="18" t="n">
        <x:f>N577+O577</x:f>
        <x:v>2644.99109448856</x:v>
      </x:c>
      <x:c r="Q577" s="18" t="n">
        <x:f>P577-C577</x:f>
        <x:v>2035.99109448856</x:v>
      </x:c>
      <x:c r="R577" s="18" t="n">
        <x:f>H577-F577</x:f>
        <x:v>2007.3799999999997</x:v>
      </x:c>
      <x:c r="S577" s="18" t="n">
        <x:f>J577-H577</x:f>
        <x:v>0</x:v>
      </x:c>
      <x:c r="T577" s="18" t="n">
        <x:f>N577-L577</x:f>
        <x:v>0</x:v>
      </x:c>
      <x:c r="U577" s="18" t="n">
        <x:f>R577+S577+T577</x:f>
        <x:v>2007.3799999999997</x:v>
      </x:c>
      <x:c r="V577" s="18" t="str">
        <x:f>IF(MOD(C577-Settings!$B$32,Settings!$B$33)&lt;Settings!$B$30,"Up","Down")</x:f>
        <x:v>Down</x:v>
      </x:c>
      <x:c r="W577" s="18" t="n">
        <x:f>IF(OR(E577&gt;Settings!$B$30,Q577&gt;Settings!$B$37),0,1)</x:f>
        <x:v>0</x:v>
      </x:c>
      <x:c r="X577" s="18" t="n">
        <x:f>IF(AND(W577=1,Q577&lt;=Settings!$B$36),1,0)</x:f>
        <x:v>0</x:v>
      </x:c>
    </x:row>
    <x:row r="578">
      <x:c r="A578" t="n">
        <x:f>Arrivals!A578</x:f>
        <x:v>5</x:v>
      </x:c>
      <x:c r="B578" t="n">
        <x:f>Arrivals!B578</x:f>
        <x:v>93</x:v>
      </x:c>
      <x:c r="C578" s="18" t="n">
        <x:f>Arrivals!F578</x:f>
        <x:v>614</x:v>
      </x:c>
      <x:c r="D578" s="18" t="n">
        <x:f>Arrivals!K578</x:f>
        <x:v>300</x:v>
      </x:c>
      <x:c r="E578" s="18" t="n">
        <x:f>D578*8/ACE_Input!S98+ACE_Input!T98</x:f>
        <x:v>24.02</x:v>
      </x:c>
      <x:c r="F578" s="18" t="n">
        <x:f>C578</x:f>
        <x:v>614</x:v>
      </x:c>
      <x:c r="G578" s="18" t="n">
        <x:f>K577</x:f>
        <x:v>2640.3999999999996</x:v>
      </x:c>
      <x:c r="H578" s="18" t="n">
        <x:f>MAX(F578,G578)</x:f>
        <x:v>2640.3999999999996</x:v>
      </x:c>
      <x:c r="I578" s="18" t="n">
        <x:f>MOD(H578-Settings!$B$32,Settings!$B$33)</x:f>
        <x:v>480.39999999999964</x:v>
      </x:c>
      <x:c r="J578" s="18" t="n">
        <x:f>IF(I578&lt;Settings!$B$30,IF(Settings!$B$30-I578&gt;=E578,H578,H578+(Settings!$B$30-I578)+Settings!$B$31),H578+(Settings!$B$33-I578))</x:f>
        <x:v>2640.3999999999996</x:v>
      </x:c>
      <x:c r="K578" s="18" t="n">
        <x:f>J578+E578</x:f>
        <x:v>2664.4199999999996</x:v>
      </x:c>
      <x:c r="L578" s="18" t="n">
        <x:f>K578</x:f>
        <x:v>2664.4199999999996</x:v>
      </x:c>
      <x:c r="M578" s="18" t="n">
        <x:f>P577</x:f>
        <x:v>2644.99109448856</x:v>
      </x:c>
      <x:c r="N578" s="18" t="n">
        <x:f>MAX(L578,M578)</x:f>
        <x:v>2664.4199999999996</x:v>
      </x:c>
      <x:c r="O578" s="18" t="n">
        <x:f>Arrivals!I578</x:f>
        <x:v>2.2098653788581535</x:v>
      </x:c>
      <x:c r="P578" s="18" t="n">
        <x:f>N578+O578</x:f>
        <x:v>2666.6298653788576</x:v>
      </x:c>
      <x:c r="Q578" s="18" t="n">
        <x:f>P578-C578</x:f>
        <x:v>2052.6298653788576</x:v>
      </x:c>
      <x:c r="R578" s="18" t="n">
        <x:f>H578-F578</x:f>
        <x:v>2026.3999999999996</x:v>
      </x:c>
      <x:c r="S578" s="18" t="n">
        <x:f>J578-H578</x:f>
        <x:v>0</x:v>
      </x:c>
      <x:c r="T578" s="18" t="n">
        <x:f>N578-L578</x:f>
        <x:v>0</x:v>
      </x:c>
      <x:c r="U578" s="18" t="n">
        <x:f>R578+S578+T578</x:f>
        <x:v>2026.3999999999996</x:v>
      </x:c>
      <x:c r="V578" s="18" t="str">
        <x:f>IF(MOD(C578-Settings!$B$32,Settings!$B$33)&lt;Settings!$B$30,"Up","Down")</x:f>
        <x:v>Down</x:v>
      </x:c>
      <x:c r="W578" s="18" t="n">
        <x:f>IF(OR(E578&gt;Settings!$B$30,Q578&gt;Settings!$B$37),0,1)</x:f>
        <x:v>0</x:v>
      </x:c>
      <x:c r="X578" s="18" t="n">
        <x:f>IF(AND(W578=1,Q578&lt;=Settings!$B$36),1,0)</x:f>
        <x:v>0</x:v>
      </x:c>
    </x:row>
    <x:row r="579">
      <x:c r="A579" t="n">
        <x:f>Arrivals!A579</x:f>
        <x:v>5</x:v>
      </x:c>
      <x:c r="B579" t="n">
        <x:f>Arrivals!B579</x:f>
        <x:v>94</x:v>
      </x:c>
      <x:c r="C579" s="18" t="n">
        <x:f>Arrivals!F579</x:f>
        <x:v>619</x:v>
      </x:c>
      <x:c r="D579" s="18" t="n">
        <x:f>Arrivals!K579</x:f>
        <x:v>300</x:v>
      </x:c>
      <x:c r="E579" s="18" t="n">
        <x:f>D579*8/ACE_Input!S99+ACE_Input!T99</x:f>
        <x:v>24.02</x:v>
      </x:c>
      <x:c r="F579" s="18" t="n">
        <x:f>C579</x:f>
        <x:v>619</x:v>
      </x:c>
      <x:c r="G579" s="18" t="n">
        <x:f>K578</x:f>
        <x:v>2664.4199999999996</x:v>
      </x:c>
      <x:c r="H579" s="18" t="n">
        <x:f>MAX(F579,G579)</x:f>
        <x:v>2664.4199999999996</x:v>
      </x:c>
      <x:c r="I579" s="18" t="n">
        <x:f>MOD(H579-Settings!$B$32,Settings!$B$33)</x:f>
        <x:v>504.4199999999996</x:v>
      </x:c>
      <x:c r="J579" s="18" t="n">
        <x:f>IF(I579&lt;Settings!$B$30,IF(Settings!$B$30-I579&gt;=E579,H579,H579+(Settings!$B$30-I579)+Settings!$B$31),H579+(Settings!$B$33-I579))</x:f>
        <x:v>2664.4199999999996</x:v>
      </x:c>
      <x:c r="K579" s="18" t="n">
        <x:f>J579+E579</x:f>
        <x:v>2688.4399999999996</x:v>
      </x:c>
      <x:c r="L579" s="18" t="n">
        <x:f>K579</x:f>
        <x:v>2688.4399999999996</x:v>
      </x:c>
      <x:c r="M579" s="18" t="n">
        <x:f>P578</x:f>
        <x:v>2666.6298653788576</x:v>
      </x:c>
      <x:c r="N579" s="18" t="n">
        <x:f>MAX(L579,M579)</x:f>
        <x:v>2688.4399999999996</x:v>
      </x:c>
      <x:c r="O579" s="18" t="n">
        <x:f>Arrivals!I579</x:f>
        <x:v>0.38036172682692826</x:v>
      </x:c>
      <x:c r="P579" s="18" t="n">
        <x:f>N579+O579</x:f>
        <x:v>2688.8203617268264</x:v>
      </x:c>
      <x:c r="Q579" s="18" t="n">
        <x:f>P579-C579</x:f>
        <x:v>2069.8203617268264</x:v>
      </x:c>
      <x:c r="R579" s="18" t="n">
        <x:f>H579-F579</x:f>
        <x:v>2045.4199999999996</x:v>
      </x:c>
      <x:c r="S579" s="18" t="n">
        <x:f>J579-H579</x:f>
        <x:v>0</x:v>
      </x:c>
      <x:c r="T579" s="18" t="n">
        <x:f>N579-L579</x:f>
        <x:v>0</x:v>
      </x:c>
      <x:c r="U579" s="18" t="n">
        <x:f>R579+S579+T579</x:f>
        <x:v>2045.4199999999996</x:v>
      </x:c>
      <x:c r="V579" s="18" t="str">
        <x:f>IF(MOD(C579-Settings!$B$32,Settings!$B$33)&lt;Settings!$B$30,"Up","Down")</x:f>
        <x:v>Down</x:v>
      </x:c>
      <x:c r="W579" s="18" t="n">
        <x:f>IF(OR(E579&gt;Settings!$B$30,Q579&gt;Settings!$B$37),0,1)</x:f>
        <x:v>0</x:v>
      </x:c>
      <x:c r="X579" s="18" t="n">
        <x:f>IF(AND(W579=1,Q579&lt;=Settings!$B$36),1,0)</x:f>
        <x:v>0</x:v>
      </x:c>
    </x:row>
    <x:row r="580">
      <x:c r="A580" t="n">
        <x:f>Arrivals!A580</x:f>
        <x:v>5</x:v>
      </x:c>
      <x:c r="B580" t="n">
        <x:f>Arrivals!B580</x:f>
        <x:v>95</x:v>
      </x:c>
      <x:c r="C580" s="18" t="n">
        <x:f>Arrivals!F580</x:f>
        <x:v>624</x:v>
      </x:c>
      <x:c r="D580" s="18" t="n">
        <x:f>Arrivals!K580</x:f>
        <x:v>300</x:v>
      </x:c>
      <x:c r="E580" s="18" t="n">
        <x:f>D580*8/ACE_Input!S100+ACE_Input!T100</x:f>
        <x:v>24.02</x:v>
      </x:c>
      <x:c r="F580" s="18" t="n">
        <x:f>C580</x:f>
        <x:v>624</x:v>
      </x:c>
      <x:c r="G580" s="18" t="n">
        <x:f>K579</x:f>
        <x:v>2688.4399999999996</x:v>
      </x:c>
      <x:c r="H580" s="18" t="n">
        <x:f>MAX(F580,G580)</x:f>
        <x:v>2688.4399999999996</x:v>
      </x:c>
      <x:c r="I580" s="18" t="n">
        <x:f>MOD(H580-Settings!$B$32,Settings!$B$33)</x:f>
        <x:v>528.4399999999996</x:v>
      </x:c>
      <x:c r="J580" s="18" t="n">
        <x:f>IF(I580&lt;Settings!$B$30,IF(Settings!$B$30-I580&gt;=E580,H580,H580+(Settings!$B$30-I580)+Settings!$B$31),H580+(Settings!$B$33-I580))</x:f>
        <x:v>2688.4399999999996</x:v>
      </x:c>
      <x:c r="K580" s="18" t="n">
        <x:f>J580+E580</x:f>
        <x:v>2712.4599999999996</x:v>
      </x:c>
      <x:c r="L580" s="18" t="n">
        <x:f>K580</x:f>
        <x:v>2712.4599999999996</x:v>
      </x:c>
      <x:c r="M580" s="18" t="n">
        <x:f>P579</x:f>
        <x:v>2688.8203617268264</x:v>
      </x:c>
      <x:c r="N580" s="18" t="n">
        <x:f>MAX(L580,M580)</x:f>
        <x:v>2712.4599999999996</x:v>
      </x:c>
      <x:c r="O580" s="18" t="n">
        <x:f>Arrivals!I580</x:f>
        <x:v>3.2044515837351497</x:v>
      </x:c>
      <x:c r="P580" s="18" t="n">
        <x:f>N580+O580</x:f>
        <x:v>2715.6644515837347</x:v>
      </x:c>
      <x:c r="Q580" s="18" t="n">
        <x:f>P580-C580</x:f>
        <x:v>2091.6644515837347</x:v>
      </x:c>
      <x:c r="R580" s="18" t="n">
        <x:f>H580-F580</x:f>
        <x:v>2064.4399999999996</x:v>
      </x:c>
      <x:c r="S580" s="18" t="n">
        <x:f>J580-H580</x:f>
        <x:v>0</x:v>
      </x:c>
      <x:c r="T580" s="18" t="n">
        <x:f>N580-L580</x:f>
        <x:v>0</x:v>
      </x:c>
      <x:c r="U580" s="18" t="n">
        <x:f>R580+S580+T580</x:f>
        <x:v>2064.4399999999996</x:v>
      </x:c>
      <x:c r="V580" s="18" t="str">
        <x:f>IF(MOD(C580-Settings!$B$32,Settings!$B$33)&lt;Settings!$B$30,"Up","Down")</x:f>
        <x:v>Down</x:v>
      </x:c>
      <x:c r="W580" s="18" t="n">
        <x:f>IF(OR(E580&gt;Settings!$B$30,Q580&gt;Settings!$B$37),0,1)</x:f>
        <x:v>0</x:v>
      </x:c>
      <x:c r="X580" s="18" t="n">
        <x:f>IF(AND(W580=1,Q580&lt;=Settings!$B$36),1,0)</x:f>
        <x:v>0</x:v>
      </x:c>
    </x:row>
    <x:row r="581">
      <x:c r="A581" t="n">
        <x:f>Arrivals!A581</x:f>
        <x:v>5</x:v>
      </x:c>
      <x:c r="B581" t="n">
        <x:f>Arrivals!B581</x:f>
        <x:v>96</x:v>
      </x:c>
      <x:c r="C581" s="18" t="n">
        <x:f>Arrivals!F581</x:f>
        <x:v>629</x:v>
      </x:c>
      <x:c r="D581" s="18" t="n">
        <x:f>Arrivals!K581</x:f>
        <x:v>300</x:v>
      </x:c>
      <x:c r="E581" s="18" t="n">
        <x:f>D581*8/ACE_Input!S101+ACE_Input!T101</x:f>
        <x:v>24.02</x:v>
      </x:c>
      <x:c r="F581" s="18" t="n">
        <x:f>C581</x:f>
        <x:v>629</x:v>
      </x:c>
      <x:c r="G581" s="18" t="n">
        <x:f>K580</x:f>
        <x:v>2712.4599999999996</x:v>
      </x:c>
      <x:c r="H581" s="18" t="n">
        <x:f>MAX(F581,G581)</x:f>
        <x:v>2712.4599999999996</x:v>
      </x:c>
      <x:c r="I581" s="18" t="n">
        <x:f>MOD(H581-Settings!$B$32,Settings!$B$33)</x:f>
        <x:v>552.4599999999996</x:v>
      </x:c>
      <x:c r="J581" s="18" t="n">
        <x:f>IF(I581&lt;Settings!$B$30,IF(Settings!$B$30-I581&gt;=E581,H581,H581+(Settings!$B$30-I581)+Settings!$B$31),H581+(Settings!$B$33-I581))</x:f>
        <x:v>2712.4599999999996</x:v>
      </x:c>
      <x:c r="K581" s="18" t="n">
        <x:f>J581+E581</x:f>
        <x:v>2736.4799999999996</x:v>
      </x:c>
      <x:c r="L581" s="18" t="n">
        <x:f>K581</x:f>
        <x:v>2736.4799999999996</x:v>
      </x:c>
      <x:c r="M581" s="18" t="n">
        <x:f>P580</x:f>
        <x:v>2715.6644515837347</x:v>
      </x:c>
      <x:c r="N581" s="18" t="n">
        <x:f>MAX(L581,M581)</x:f>
        <x:v>2736.4799999999996</x:v>
      </x:c>
      <x:c r="O581" s="18" t="n">
        <x:f>Arrivals!I581</x:f>
        <x:v>3.0020265767008043</x:v>
      </x:c>
      <x:c r="P581" s="18" t="n">
        <x:f>N581+O581</x:f>
        <x:v>2739.4820265767003</x:v>
      </x:c>
      <x:c r="Q581" s="18" t="n">
        <x:f>P581-C581</x:f>
        <x:v>2110.4820265767003</x:v>
      </x:c>
      <x:c r="R581" s="18" t="n">
        <x:f>H581-F581</x:f>
        <x:v>2083.4599999999996</x:v>
      </x:c>
      <x:c r="S581" s="18" t="n">
        <x:f>J581-H581</x:f>
        <x:v>0</x:v>
      </x:c>
      <x:c r="T581" s="18" t="n">
        <x:f>N581-L581</x:f>
        <x:v>0</x:v>
      </x:c>
      <x:c r="U581" s="18" t="n">
        <x:f>R581+S581+T581</x:f>
        <x:v>2083.4599999999996</x:v>
      </x:c>
      <x:c r="V581" s="18" t="str">
        <x:f>IF(MOD(C581-Settings!$B$32,Settings!$B$33)&lt;Settings!$B$30,"Up","Down")</x:f>
        <x:v>Down</x:v>
      </x:c>
      <x:c r="W581" s="18" t="n">
        <x:f>IF(OR(E581&gt;Settings!$B$30,Q581&gt;Settings!$B$37),0,1)</x:f>
        <x:v>0</x:v>
      </x:c>
      <x:c r="X581" s="18" t="n">
        <x:f>IF(AND(W581=1,Q581&lt;=Settings!$B$36),1,0)</x:f>
        <x:v>0</x:v>
      </x:c>
    </x:row>
    <x:row r="582">
      <x:c r="A582" t="n">
        <x:f>Arrivals!A582</x:f>
        <x:v>5</x:v>
      </x:c>
      <x:c r="B582" t="n">
        <x:f>Arrivals!B582</x:f>
        <x:v>97</x:v>
      </x:c>
      <x:c r="C582" s="18" t="n">
        <x:f>Arrivals!F582</x:f>
        <x:v>634</x:v>
      </x:c>
      <x:c r="D582" s="18" t="n">
        <x:f>Arrivals!K582</x:f>
        <x:v>300</x:v>
      </x:c>
      <x:c r="E582" s="18" t="n">
        <x:f>D582*8/ACE_Input!S102+ACE_Input!T102</x:f>
        <x:v>24.02</x:v>
      </x:c>
      <x:c r="F582" s="18" t="n">
        <x:f>C582</x:f>
        <x:v>634</x:v>
      </x:c>
      <x:c r="G582" s="18" t="n">
        <x:f>K581</x:f>
        <x:v>2736.4799999999996</x:v>
      </x:c>
      <x:c r="H582" s="18" t="n">
        <x:f>MAX(F582,G582)</x:f>
        <x:v>2736.4799999999996</x:v>
      </x:c>
      <x:c r="I582" s="18" t="n">
        <x:f>MOD(H582-Settings!$B$32,Settings!$B$33)</x:f>
        <x:v>576.4799999999996</x:v>
      </x:c>
      <x:c r="J582" s="18" t="n">
        <x:f>IF(I582&lt;Settings!$B$30,IF(Settings!$B$30-I582&gt;=E582,H582,H582+(Settings!$B$30-I582)+Settings!$B$31),H582+(Settings!$B$33-I582))</x:f>
        <x:v>2880</x:v>
      </x:c>
      <x:c r="K582" s="18" t="n">
        <x:f>J582+E582</x:f>
        <x:v>2904.02</x:v>
      </x:c>
      <x:c r="L582" s="18" t="n">
        <x:f>K582</x:f>
        <x:v>2904.02</x:v>
      </x:c>
      <x:c r="M582" s="18" t="n">
        <x:f>P581</x:f>
        <x:v>2739.4820265767003</x:v>
      </x:c>
      <x:c r="N582" s="18" t="n">
        <x:f>MAX(L582,M582)</x:f>
        <x:v>2904.02</x:v>
      </x:c>
      <x:c r="O582" s="18" t="n">
        <x:f>Arrivals!I582</x:f>
        <x:v>12.550122049379622</x:v>
      </x:c>
      <x:c r="P582" s="18" t="n">
        <x:f>N582+O582</x:f>
        <x:v>2916.5701220493797</x:v>
      </x:c>
      <x:c r="Q582" s="18" t="n">
        <x:f>P582-C582</x:f>
        <x:v>2282.5701220493797</x:v>
      </x:c>
      <x:c r="R582" s="18" t="n">
        <x:f>H582-F582</x:f>
        <x:v>2102.4799999999996</x:v>
      </x:c>
      <x:c r="S582" s="18" t="n">
        <x:f>J582-H582</x:f>
        <x:v>143.52000000000044</x:v>
      </x:c>
      <x:c r="T582" s="18" t="n">
        <x:f>N582-L582</x:f>
        <x:v>0</x:v>
      </x:c>
      <x:c r="U582" s="18" t="n">
        <x:f>R582+S582+T582</x:f>
        <x:v>2246</x:v>
      </x:c>
      <x:c r="V582" s="18" t="str">
        <x:f>IF(MOD(C582-Settings!$B$32,Settings!$B$33)&lt;Settings!$B$30,"Up","Down")</x:f>
        <x:v>Down</x:v>
      </x:c>
      <x:c r="W582" s="18" t="n">
        <x:f>IF(OR(E582&gt;Settings!$B$30,Q582&gt;Settings!$B$37),0,1)</x:f>
        <x:v>0</x:v>
      </x:c>
      <x:c r="X582" s="18" t="n">
        <x:f>IF(AND(W582=1,Q582&lt;=Settings!$B$36),1,0)</x:f>
        <x:v>0</x:v>
      </x:c>
    </x:row>
    <x:row r="583">
      <x:c r="A583" t="n">
        <x:f>Arrivals!A583</x:f>
        <x:v>5</x:v>
      </x:c>
      <x:c r="B583" t="n">
        <x:f>Arrivals!B583</x:f>
        <x:v>98</x:v>
      </x:c>
      <x:c r="C583" s="18" t="n">
        <x:f>Arrivals!F583</x:f>
        <x:v>639</x:v>
      </x:c>
      <x:c r="D583" s="18" t="n">
        <x:f>Arrivals!K583</x:f>
        <x:v>300</x:v>
      </x:c>
      <x:c r="E583" s="18" t="n">
        <x:f>D583*8/ACE_Input!S103+ACE_Input!T103</x:f>
        <x:v>24.02</x:v>
      </x:c>
      <x:c r="F583" s="18" t="n">
        <x:f>C583</x:f>
        <x:v>639</x:v>
      </x:c>
      <x:c r="G583" s="18" t="n">
        <x:f>K582</x:f>
        <x:v>2904.02</x:v>
      </x:c>
      <x:c r="H583" s="18" t="n">
        <x:f>MAX(F583,G583)</x:f>
        <x:v>2904.02</x:v>
      </x:c>
      <x:c r="I583" s="18" t="n">
        <x:f>MOD(H583-Settings!$B$32,Settings!$B$33)</x:f>
        <x:v>24.019999999999982</x:v>
      </x:c>
      <x:c r="J583" s="18" t="n">
        <x:f>IF(I583&lt;Settings!$B$30,IF(Settings!$B$30-I583&gt;=E583,H583,H583+(Settings!$B$30-I583)+Settings!$B$31),H583+(Settings!$B$33-I583))</x:f>
        <x:v>2904.02</x:v>
      </x:c>
      <x:c r="K583" s="18" t="n">
        <x:f>J583+E583</x:f>
        <x:v>2928.04</x:v>
      </x:c>
      <x:c r="L583" s="18" t="n">
        <x:f>K583</x:f>
        <x:v>2928.04</x:v>
      </x:c>
      <x:c r="M583" s="18" t="n">
        <x:f>P582</x:f>
        <x:v>2916.5701220493797</x:v>
      </x:c>
      <x:c r="N583" s="18" t="n">
        <x:f>MAX(L583,M583)</x:f>
        <x:v>2928.04</x:v>
      </x:c>
      <x:c r="O583" s="18" t="n">
        <x:f>Arrivals!I583</x:f>
        <x:v>5.503112352303491</x:v>
      </x:c>
      <x:c r="P583" s="18" t="n">
        <x:f>N583+O583</x:f>
        <x:v>2933.5431123523035</x:v>
      </x:c>
      <x:c r="Q583" s="18" t="n">
        <x:f>P583-C583</x:f>
        <x:v>2294.5431123523035</x:v>
      </x:c>
      <x:c r="R583" s="18" t="n">
        <x:f>H583-F583</x:f>
        <x:v>2265.02</x:v>
      </x:c>
      <x:c r="S583" s="18" t="n">
        <x:f>J583-H583</x:f>
        <x:v>0</x:v>
      </x:c>
      <x:c r="T583" s="18" t="n">
        <x:f>N583-L583</x:f>
        <x:v>0</x:v>
      </x:c>
      <x:c r="U583" s="18" t="n">
        <x:f>R583+S583+T583</x:f>
        <x:v>2265.02</x:v>
      </x:c>
      <x:c r="V583" s="18" t="str">
        <x:f>IF(MOD(C583-Settings!$B$32,Settings!$B$33)&lt;Settings!$B$30,"Up","Down")</x:f>
        <x:v>Down</x:v>
      </x:c>
      <x:c r="W583" s="18" t="n">
        <x:f>IF(OR(E583&gt;Settings!$B$30,Q583&gt;Settings!$B$37),0,1)</x:f>
        <x:v>0</x:v>
      </x:c>
      <x:c r="X583" s="18" t="n">
        <x:f>IF(AND(W583=1,Q583&lt;=Settings!$B$36),1,0)</x:f>
        <x:v>0</x:v>
      </x:c>
    </x:row>
    <x:row r="584">
      <x:c r="A584" t="n">
        <x:f>Arrivals!A584</x:f>
        <x:v>5</x:v>
      </x:c>
      <x:c r="B584" t="n">
        <x:f>Arrivals!B584</x:f>
        <x:v>99</x:v>
      </x:c>
      <x:c r="C584" s="18" t="n">
        <x:f>Arrivals!F584</x:f>
        <x:v>684</x:v>
      </x:c>
      <x:c r="D584" s="18" t="n">
        <x:f>Arrivals!K584</x:f>
        <x:v>300</x:v>
      </x:c>
      <x:c r="E584" s="18" t="n">
        <x:f>D584*8/ACE_Input!S104+ACE_Input!T104</x:f>
        <x:v>24.02</x:v>
      </x:c>
      <x:c r="F584" s="18" t="n">
        <x:f>C584</x:f>
        <x:v>684</x:v>
      </x:c>
      <x:c r="G584" s="18" t="n">
        <x:f>K583</x:f>
        <x:v>2928.04</x:v>
      </x:c>
      <x:c r="H584" s="18" t="n">
        <x:f>MAX(F584,G584)</x:f>
        <x:v>2928.04</x:v>
      </x:c>
      <x:c r="I584" s="18" t="n">
        <x:f>MOD(H584-Settings!$B$32,Settings!$B$33)</x:f>
        <x:v>48.039999999999964</x:v>
      </x:c>
      <x:c r="J584" s="18" t="n">
        <x:f>IF(I584&lt;Settings!$B$30,IF(Settings!$B$30-I584&gt;=E584,H584,H584+(Settings!$B$30-I584)+Settings!$B$31),H584+(Settings!$B$33-I584))</x:f>
        <x:v>2928.04</x:v>
      </x:c>
      <x:c r="K584" s="18" t="n">
        <x:f>J584+E584</x:f>
        <x:v>2952.06</x:v>
      </x:c>
      <x:c r="L584" s="18" t="n">
        <x:f>K584</x:f>
        <x:v>2952.06</x:v>
      </x:c>
      <x:c r="M584" s="18" t="n">
        <x:f>P583</x:f>
        <x:v>2933.5431123523035</x:v>
      </x:c>
      <x:c r="N584" s="18" t="n">
        <x:f>MAX(L584,M584)</x:f>
        <x:v>2952.06</x:v>
      </x:c>
      <x:c r="O584" s="18" t="n">
        <x:f>Arrivals!I584</x:f>
        <x:v>7.090020345820816</x:v>
      </x:c>
      <x:c r="P584" s="18" t="n">
        <x:f>N584+O584</x:f>
        <x:v>2959.150020345821</x:v>
      </x:c>
      <x:c r="Q584" s="18" t="n">
        <x:f>P584-C584</x:f>
        <x:v>2275.150020345821</x:v>
      </x:c>
      <x:c r="R584" s="18" t="n">
        <x:f>H584-F584</x:f>
        <x:v>2244.04</x:v>
      </x:c>
      <x:c r="S584" s="18" t="n">
        <x:f>J584-H584</x:f>
        <x:v>0</x:v>
      </x:c>
      <x:c r="T584" s="18" t="n">
        <x:f>N584-L584</x:f>
        <x:v>0</x:v>
      </x:c>
      <x:c r="U584" s="18" t="n">
        <x:f>R584+S584+T584</x:f>
        <x:v>2244.04</x:v>
      </x:c>
      <x:c r="V584" s="18" t="str">
        <x:f>IF(MOD(C584-Settings!$B$32,Settings!$B$33)&lt;Settings!$B$30,"Up","Down")</x:f>
        <x:v>Down</x:v>
      </x:c>
      <x:c r="W584" s="18" t="n">
        <x:f>IF(OR(E584&gt;Settings!$B$30,Q584&gt;Settings!$B$37),0,1)</x:f>
        <x:v>0</x:v>
      </x:c>
      <x:c r="X584" s="18" t="n">
        <x:f>IF(AND(W584=1,Q584&lt;=Settings!$B$36),1,0)</x:f>
        <x:v>0</x:v>
      </x:c>
    </x:row>
    <x:row r="585">
      <x:c r="A585" t="n">
        <x:f>Arrivals!A585</x:f>
        <x:v>5</x:v>
      </x:c>
      <x:c r="B585" t="n">
        <x:f>Arrivals!B585</x:f>
        <x:v>100</x:v>
      </x:c>
      <x:c r="C585" s="18" t="n">
        <x:f>Arrivals!F585</x:f>
        <x:v>689</x:v>
      </x:c>
      <x:c r="D585" s="18" t="n">
        <x:f>Arrivals!K585</x:f>
        <x:v>300</x:v>
      </x:c>
      <x:c r="E585" s="18" t="n">
        <x:f>D585*8/ACE_Input!S105+ACE_Input!T105</x:f>
        <x:v>24.02</x:v>
      </x:c>
      <x:c r="F585" s="18" t="n">
        <x:f>C585</x:f>
        <x:v>689</x:v>
      </x:c>
      <x:c r="G585" s="18" t="n">
        <x:f>K584</x:f>
        <x:v>2952.06</x:v>
      </x:c>
      <x:c r="H585" s="18" t="n">
        <x:f>MAX(F585,G585)</x:f>
        <x:v>2952.06</x:v>
      </x:c>
      <x:c r="I585" s="18" t="n">
        <x:f>MOD(H585-Settings!$B$32,Settings!$B$33)</x:f>
        <x:v>72.05999999999995</x:v>
      </x:c>
      <x:c r="J585" s="18" t="n">
        <x:f>IF(I585&lt;Settings!$B$30,IF(Settings!$B$30-I585&gt;=E585,H585,H585+(Settings!$B$30-I585)+Settings!$B$31),H585+(Settings!$B$33-I585))</x:f>
        <x:v>2952.06</x:v>
      </x:c>
      <x:c r="K585" s="18" t="n">
        <x:f>J585+E585</x:f>
        <x:v>2976.08</x:v>
      </x:c>
      <x:c r="L585" s="18" t="n">
        <x:f>K585</x:f>
        <x:v>2976.08</x:v>
      </x:c>
      <x:c r="M585" s="18" t="n">
        <x:f>P584</x:f>
        <x:v>2959.150020345821</x:v>
      </x:c>
      <x:c r="N585" s="18" t="n">
        <x:f>MAX(L585,M585)</x:f>
        <x:v>2976.08</x:v>
      </x:c>
      <x:c r="O585" s="18" t="n">
        <x:f>Arrivals!I585</x:f>
        <x:v>1.8864802347803769</x:v>
      </x:c>
      <x:c r="P585" s="18" t="n">
        <x:f>N585+O585</x:f>
        <x:v>2977.96648023478</x:v>
      </x:c>
      <x:c r="Q585" s="18" t="n">
        <x:f>P585-C585</x:f>
        <x:v>2288.96648023478</x:v>
      </x:c>
      <x:c r="R585" s="18" t="n">
        <x:f>H585-F585</x:f>
        <x:v>2263.06</x:v>
      </x:c>
      <x:c r="S585" s="18" t="n">
        <x:f>J585-H585</x:f>
        <x:v>0</x:v>
      </x:c>
      <x:c r="T585" s="18" t="n">
        <x:f>N585-L585</x:f>
        <x:v>0</x:v>
      </x:c>
      <x:c r="U585" s="18" t="n">
        <x:f>R585+S585+T585</x:f>
        <x:v>2263.06</x:v>
      </x:c>
      <x:c r="V585" s="18" t="str">
        <x:f>IF(MOD(C585-Settings!$B$32,Settings!$B$33)&lt;Settings!$B$30,"Up","Down")</x:f>
        <x:v>Down</x:v>
      </x:c>
      <x:c r="W585" s="18" t="n">
        <x:f>IF(OR(E585&gt;Settings!$B$30,Q585&gt;Settings!$B$37),0,1)</x:f>
        <x:v>0</x:v>
      </x:c>
      <x:c r="X585" s="18" t="n">
        <x:f>IF(AND(W585=1,Q585&lt;=Settings!$B$36),1,0)</x:f>
        <x:v>0</x:v>
      </x:c>
    </x:row>
    <x:row r="586">
      <x:c r="A586"/>
      <x:c r="B586"/>
      <x:c r="C586" s="18"/>
      <x:c r="D586" s="18"/>
      <x:c r="E586" s="18"/>
      <x:c r="F586" s="18"/>
      <x:c r="G586" s="18"/>
      <x:c r="H586" s="18"/>
      <x:c r="I586" s="18"/>
      <x:c r="J586" s="18"/>
      <x:c r="K586" s="18"/>
      <x:c r="L586" s="18"/>
      <x:c r="M586" s="18"/>
      <x:c r="N586" s="18"/>
      <x:c r="O586" s="18"/>
      <x:c r="P586" s="18"/>
      <x:c r="Q586" s="18"/>
      <x:c r="R586" s="18"/>
      <x:c r="S586" s="18"/>
      <x:c r="T586" s="18"/>
      <x:c r="U586" s="18"/>
      <x:c r="V586" s="18"/>
      <x:c r="W586" s="18"/>
      <x:c r="X586" s="18"/>
    </x:row>
    <x:row r="587">
      <x:c r="A587"/>
      <x:c r="B587"/>
      <x:c r="C587" s="18"/>
      <x:c r="D587" s="18"/>
      <x:c r="E587" s="18"/>
      <x:c r="F587" s="18"/>
      <x:c r="G587" s="18"/>
      <x:c r="H587" s="18"/>
      <x:c r="I587" s="18"/>
      <x:c r="J587" s="18"/>
      <x:c r="K587" s="18"/>
      <x:c r="L587" s="18"/>
      <x:c r="M587" s="18"/>
      <x:c r="N587" s="18"/>
      <x:c r="O587" s="18"/>
      <x:c r="P587" s="18"/>
      <x:c r="Q587" s="18"/>
      <x:c r="R587" s="18"/>
      <x:c r="S587" s="18"/>
      <x:c r="T587" s="18"/>
      <x:c r="U587" s="18"/>
      <x:c r="V587" s="18"/>
      <x:c r="W587" s="18"/>
      <x:c r="X587" s="18"/>
    </x:row>
    <x:row r="588">
      <x:c r="A588"/>
      <x:c r="B588"/>
      <x:c r="C588" s="18"/>
      <x:c r="D588" s="18"/>
      <x:c r="E588" s="18"/>
      <x:c r="F588" s="18"/>
      <x:c r="G588" s="18"/>
      <x:c r="H588" s="18"/>
      <x:c r="I588" s="18"/>
      <x:c r="J588" s="18"/>
      <x:c r="K588" s="18"/>
      <x:c r="L588" s="18"/>
      <x:c r="M588" s="18"/>
      <x:c r="N588" s="18"/>
      <x:c r="O588" s="18"/>
      <x:c r="P588" s="18"/>
      <x:c r="Q588" s="18"/>
      <x:c r="R588" s="18"/>
      <x:c r="S588" s="18"/>
      <x:c r="T588" s="18"/>
      <x:c r="U588" s="18"/>
      <x:c r="V588" s="18"/>
      <x:c r="W588" s="18"/>
      <x:c r="X588" s="18"/>
    </x:row>
    <x:row r="589">
      <x:c r="A589"/>
      <x:c r="B589"/>
      <x:c r="C589" s="18"/>
      <x:c r="D589" s="18"/>
      <x:c r="E589" s="18"/>
      <x:c r="F589" s="18"/>
      <x:c r="G589" s="18"/>
      <x:c r="H589" s="18"/>
      <x:c r="I589" s="18"/>
      <x:c r="J589" s="18"/>
      <x:c r="K589" s="18"/>
      <x:c r="L589" s="18"/>
      <x:c r="M589" s="18"/>
      <x:c r="N589" s="18"/>
      <x:c r="O589" s="18"/>
      <x:c r="P589" s="18"/>
      <x:c r="Q589" s="18"/>
      <x:c r="R589" s="18"/>
      <x:c r="S589" s="18"/>
      <x:c r="T589" s="18"/>
      <x:c r="U589" s="18"/>
      <x:c r="V589" s="18"/>
      <x:c r="W589" s="18"/>
      <x:c r="X589" s="18"/>
    </x:row>
    <x:row r="590">
      <x:c r="A590"/>
      <x:c r="B590"/>
      <x:c r="C590" s="18"/>
      <x:c r="D590" s="18"/>
      <x:c r="E590" s="18"/>
      <x:c r="F590" s="18"/>
      <x:c r="G590" s="18"/>
      <x:c r="H590" s="18"/>
      <x:c r="I590" s="18"/>
      <x:c r="J590" s="18"/>
      <x:c r="K590" s="18"/>
      <x:c r="L590" s="18"/>
      <x:c r="M590" s="18"/>
      <x:c r="N590" s="18"/>
      <x:c r="O590" s="18"/>
      <x:c r="P590" s="18"/>
      <x:c r="Q590" s="18"/>
      <x:c r="R590" s="18"/>
      <x:c r="S590" s="18"/>
      <x:c r="T590" s="18"/>
      <x:c r="U590" s="18"/>
      <x:c r="V590" s="18"/>
      <x:c r="W590" s="18"/>
      <x:c r="X590" s="18"/>
    </x:row>
    <x:row r="591">
      <x:c r="A591"/>
      <x:c r="B591"/>
      <x:c r="C591" s="18"/>
      <x:c r="D591" s="18"/>
      <x:c r="E591" s="18"/>
      <x:c r="F591" s="18"/>
      <x:c r="G591" s="18"/>
      <x:c r="H591" s="18"/>
      <x:c r="I591" s="18"/>
      <x:c r="J591" s="18"/>
      <x:c r="K591" s="18"/>
      <x:c r="L591" s="18"/>
      <x:c r="M591" s="18"/>
      <x:c r="N591" s="18"/>
      <x:c r="O591" s="18"/>
      <x:c r="P591" s="18"/>
      <x:c r="Q591" s="18"/>
      <x:c r="R591" s="18"/>
      <x:c r="S591" s="18"/>
      <x:c r="T591" s="18"/>
      <x:c r="U591" s="18"/>
      <x:c r="V591" s="18"/>
      <x:c r="W591" s="18"/>
      <x:c r="X591" s="18"/>
    </x:row>
    <x:row r="592">
      <x:c r="A592"/>
      <x:c r="B592"/>
      <x:c r="C592" s="18"/>
      <x:c r="D592" s="18"/>
      <x:c r="E592" s="18"/>
      <x:c r="F592" s="18"/>
      <x:c r="G592" s="18"/>
      <x:c r="H592" s="18"/>
      <x:c r="I592" s="18"/>
      <x:c r="J592" s="18"/>
      <x:c r="K592" s="18"/>
      <x:c r="L592" s="18"/>
      <x:c r="M592" s="18"/>
      <x:c r="N592" s="18"/>
      <x:c r="O592" s="18"/>
      <x:c r="P592" s="18"/>
      <x:c r="Q592" s="18"/>
      <x:c r="R592" s="18"/>
      <x:c r="S592" s="18"/>
      <x:c r="T592" s="18"/>
      <x:c r="U592" s="18"/>
      <x:c r="V592" s="18"/>
      <x:c r="W592" s="18"/>
      <x:c r="X592" s="18"/>
    </x:row>
    <x:row r="593">
      <x:c r="A593"/>
      <x:c r="B593"/>
      <x:c r="C593" s="18"/>
      <x:c r="D593" s="18"/>
      <x:c r="E593" s="18"/>
      <x:c r="F593" s="18"/>
      <x:c r="G593" s="18"/>
      <x:c r="H593" s="18"/>
      <x:c r="I593" s="18"/>
      <x:c r="J593" s="18"/>
      <x:c r="K593" s="18"/>
      <x:c r="L593" s="18"/>
      <x:c r="M593" s="18"/>
      <x:c r="N593" s="18"/>
      <x:c r="O593" s="18"/>
      <x:c r="P593" s="18"/>
      <x:c r="Q593" s="18"/>
      <x:c r="R593" s="18"/>
      <x:c r="S593" s="18"/>
      <x:c r="T593" s="18"/>
      <x:c r="U593" s="18"/>
      <x:c r="V593" s="18"/>
      <x:c r="W593" s="18"/>
      <x:c r="X593" s="18"/>
    </x:row>
    <x:row r="594">
      <x:c r="A594"/>
      <x:c r="B594"/>
      <x:c r="C594" s="18"/>
      <x:c r="D594" s="18"/>
      <x:c r="E594" s="18"/>
      <x:c r="F594" s="18"/>
      <x:c r="G594" s="18"/>
      <x:c r="H594" s="18"/>
      <x:c r="I594" s="18"/>
      <x:c r="J594" s="18"/>
      <x:c r="K594" s="18"/>
      <x:c r="L594" s="18"/>
      <x:c r="M594" s="18"/>
      <x:c r="N594" s="18"/>
      <x:c r="O594" s="18"/>
      <x:c r="P594" s="18"/>
      <x:c r="Q594" s="18"/>
      <x:c r="R594" s="18"/>
      <x:c r="S594" s="18"/>
      <x:c r="T594" s="18"/>
      <x:c r="U594" s="18"/>
      <x:c r="V594" s="18"/>
      <x:c r="W594" s="18"/>
      <x:c r="X594" s="18"/>
    </x:row>
    <x:row r="595">
      <x:c r="A595"/>
      <x:c r="B595"/>
      <x:c r="C595" s="18"/>
      <x:c r="D595" s="18"/>
      <x:c r="E595" s="18"/>
      <x:c r="F595" s="18"/>
      <x:c r="G595" s="18"/>
      <x:c r="H595" s="18"/>
      <x:c r="I595" s="18"/>
      <x:c r="J595" s="18"/>
      <x:c r="K595" s="18"/>
      <x:c r="L595" s="18"/>
      <x:c r="M595" s="18"/>
      <x:c r="N595" s="18"/>
      <x:c r="O595" s="18"/>
      <x:c r="P595" s="18"/>
      <x:c r="Q595" s="18"/>
      <x:c r="R595" s="18"/>
      <x:c r="S595" s="18"/>
      <x:c r="T595" s="18"/>
      <x:c r="U595" s="18"/>
      <x:c r="V595" s="18"/>
      <x:c r="W595" s="18"/>
      <x:c r="X595" s="18"/>
    </x:row>
    <x:row r="596">
      <x:c r="A596"/>
      <x:c r="B596"/>
      <x:c r="C596" s="18"/>
      <x:c r="D596" s="18"/>
      <x:c r="E596" s="18"/>
      <x:c r="F596" s="18"/>
      <x:c r="G596" s="18"/>
      <x:c r="H596" s="18"/>
      <x:c r="I596" s="18"/>
      <x:c r="J596" s="18"/>
      <x:c r="K596" s="18"/>
      <x:c r="L596" s="18"/>
      <x:c r="M596" s="18"/>
      <x:c r="N596" s="18"/>
      <x:c r="O596" s="18"/>
      <x:c r="P596" s="18"/>
      <x:c r="Q596" s="18"/>
      <x:c r="R596" s="18"/>
      <x:c r="S596" s="18"/>
      <x:c r="T596" s="18"/>
      <x:c r="U596" s="18"/>
      <x:c r="V596" s="18"/>
      <x:c r="W596" s="18"/>
      <x:c r="X596" s="18"/>
    </x:row>
    <x:row r="597">
      <x:c r="A597"/>
      <x:c r="B597"/>
      <x:c r="C597" s="18"/>
      <x:c r="D597" s="18"/>
      <x:c r="E597" s="18"/>
      <x:c r="F597" s="18"/>
      <x:c r="G597" s="18"/>
      <x:c r="H597" s="18"/>
      <x:c r="I597" s="18"/>
      <x:c r="J597" s="18"/>
      <x:c r="K597" s="18"/>
      <x:c r="L597" s="18"/>
      <x:c r="M597" s="18"/>
      <x:c r="N597" s="18"/>
      <x:c r="O597" s="18"/>
      <x:c r="P597" s="18"/>
      <x:c r="Q597" s="18"/>
      <x:c r="R597" s="18"/>
      <x:c r="S597" s="18"/>
      <x:c r="T597" s="18"/>
      <x:c r="U597" s="18"/>
      <x:c r="V597" s="18"/>
      <x:c r="W597" s="18"/>
      <x:c r="X597" s="18"/>
    </x:row>
    <x:row r="598">
      <x:c r="A598"/>
      <x:c r="B598"/>
      <x:c r="C598" s="18"/>
      <x:c r="D598" s="18"/>
      <x:c r="E598" s="18"/>
      <x:c r="F598" s="18"/>
      <x:c r="G598" s="18"/>
      <x:c r="H598" s="18"/>
      <x:c r="I598" s="18"/>
      <x:c r="J598" s="18"/>
      <x:c r="K598" s="18"/>
      <x:c r="L598" s="18"/>
      <x:c r="M598" s="18"/>
      <x:c r="N598" s="18"/>
      <x:c r="O598" s="18"/>
      <x:c r="P598" s="18"/>
      <x:c r="Q598" s="18"/>
      <x:c r="R598" s="18"/>
      <x:c r="S598" s="18"/>
      <x:c r="T598" s="18"/>
      <x:c r="U598" s="18"/>
      <x:c r="V598" s="18"/>
      <x:c r="W598" s="18"/>
      <x:c r="X598" s="18"/>
    </x:row>
    <x:row r="599">
      <x:c r="A599"/>
      <x:c r="B599"/>
      <x:c r="C599" s="18"/>
      <x:c r="D599" s="18"/>
      <x:c r="E599" s="18"/>
      <x:c r="F599" s="18"/>
      <x:c r="G599" s="18"/>
      <x:c r="H599" s="18"/>
      <x:c r="I599" s="18"/>
      <x:c r="J599" s="18"/>
      <x:c r="K599" s="18"/>
      <x:c r="L599" s="18"/>
      <x:c r="M599" s="18"/>
      <x:c r="N599" s="18"/>
      <x:c r="O599" s="18"/>
      <x:c r="P599" s="18"/>
      <x:c r="Q599" s="18"/>
      <x:c r="R599" s="18"/>
      <x:c r="S599" s="18"/>
      <x:c r="T599" s="18"/>
      <x:c r="U599" s="18"/>
      <x:c r="V599" s="18"/>
      <x:c r="W599" s="18"/>
      <x:c r="X599" s="18"/>
    </x:row>
    <x:row r="600">
      <x:c r="A600"/>
      <x:c r="B600"/>
      <x:c r="C600" s="18"/>
      <x:c r="D600" s="18"/>
      <x:c r="E600" s="18"/>
      <x:c r="F600" s="18"/>
      <x:c r="G600" s="18"/>
      <x:c r="H600" s="18"/>
      <x:c r="I600" s="18"/>
      <x:c r="J600" s="18"/>
      <x:c r="K600" s="18"/>
      <x:c r="L600" s="18"/>
      <x:c r="M600" s="18"/>
      <x:c r="N600" s="18"/>
      <x:c r="O600" s="18"/>
      <x:c r="P600" s="18"/>
      <x:c r="Q600" s="18"/>
      <x:c r="R600" s="18"/>
      <x:c r="S600" s="18"/>
      <x:c r="T600" s="18"/>
      <x:c r="U600" s="18"/>
      <x:c r="V600" s="18"/>
      <x:c r="W600" s="18"/>
      <x:c r="X600" s="18"/>
    </x:row>
    <x:row r="601">
      <x:c r="A601"/>
      <x:c r="B601"/>
      <x:c r="C601" s="18"/>
      <x:c r="D601" s="18"/>
      <x:c r="E601" s="18"/>
      <x:c r="F601" s="18"/>
      <x:c r="G601" s="18"/>
      <x:c r="H601" s="18"/>
      <x:c r="I601" s="18"/>
      <x:c r="J601" s="18"/>
      <x:c r="K601" s="18"/>
      <x:c r="L601" s="18"/>
      <x:c r="M601" s="18"/>
      <x:c r="N601" s="18"/>
      <x:c r="O601" s="18"/>
      <x:c r="P601" s="18"/>
      <x:c r="Q601" s="18"/>
      <x:c r="R601" s="18"/>
      <x:c r="S601" s="18"/>
      <x:c r="T601" s="18"/>
      <x:c r="U601" s="18"/>
      <x:c r="V601" s="18"/>
      <x:c r="W601" s="18"/>
      <x:c r="X601" s="18"/>
    </x:row>
    <x:row r="602">
      <x:c r="A602"/>
      <x:c r="B602"/>
      <x:c r="C602" s="18"/>
      <x:c r="D602" s="18"/>
      <x:c r="E602" s="18"/>
      <x:c r="F602" s="18"/>
      <x:c r="G602" s="18"/>
      <x:c r="H602" s="18"/>
      <x:c r="I602" s="18"/>
      <x:c r="J602" s="18"/>
      <x:c r="K602" s="18"/>
      <x:c r="L602" s="18"/>
      <x:c r="M602" s="18"/>
      <x:c r="N602" s="18"/>
      <x:c r="O602" s="18"/>
      <x:c r="P602" s="18"/>
      <x:c r="Q602" s="18"/>
      <x:c r="R602" s="18"/>
      <x:c r="S602" s="18"/>
      <x:c r="T602" s="18"/>
      <x:c r="U602" s="18"/>
      <x:c r="V602" s="18"/>
      <x:c r="W602" s="18"/>
      <x:c r="X602" s="18"/>
    </x:row>
    <x:row r="603">
      <x:c r="A603"/>
      <x:c r="B603"/>
      <x:c r="C603" s="18"/>
      <x:c r="D603" s="18"/>
      <x:c r="E603" s="18"/>
      <x:c r="F603" s="18"/>
      <x:c r="G603" s="18"/>
      <x:c r="H603" s="18"/>
      <x:c r="I603" s="18"/>
      <x:c r="J603" s="18"/>
      <x:c r="K603" s="18"/>
      <x:c r="L603" s="18"/>
      <x:c r="M603" s="18"/>
      <x:c r="N603" s="18"/>
      <x:c r="O603" s="18"/>
      <x:c r="P603" s="18"/>
      <x:c r="Q603" s="18"/>
      <x:c r="R603" s="18"/>
      <x:c r="S603" s="18"/>
      <x:c r="T603" s="18"/>
      <x:c r="U603" s="18"/>
      <x:c r="V603" s="18"/>
      <x:c r="W603" s="18"/>
      <x:c r="X603" s="18"/>
    </x:row>
    <x:row r="604">
      <x:c r="A604"/>
      <x:c r="B604"/>
      <x:c r="C604" s="18"/>
      <x:c r="D604" s="18"/>
      <x:c r="E604" s="18"/>
      <x:c r="F604" s="18"/>
      <x:c r="G604" s="18"/>
      <x:c r="H604" s="18"/>
      <x:c r="I604" s="18"/>
      <x:c r="J604" s="18"/>
      <x:c r="K604" s="18"/>
      <x:c r="L604" s="18"/>
      <x:c r="M604" s="18"/>
      <x:c r="N604" s="18"/>
      <x:c r="O604" s="18"/>
      <x:c r="P604" s="18"/>
      <x:c r="Q604" s="18"/>
      <x:c r="R604" s="18"/>
      <x:c r="S604" s="18"/>
      <x:c r="T604" s="18"/>
      <x:c r="U604" s="18"/>
      <x:c r="V604" s="18"/>
      <x:c r="W604" s="18"/>
      <x:c r="X604" s="18"/>
    </x:row>
    <x:row r="605">
      <x:c r="A605"/>
      <x:c r="B605"/>
      <x:c r="C605" s="18"/>
      <x:c r="D605" s="18"/>
      <x:c r="E605" s="18"/>
      <x:c r="F605" s="18"/>
      <x:c r="G605" s="18"/>
      <x:c r="H605" s="18"/>
      <x:c r="I605" s="18"/>
      <x:c r="J605" s="18"/>
      <x:c r="K605" s="18"/>
      <x:c r="L605" s="18"/>
      <x:c r="M605" s="18"/>
      <x:c r="N605" s="18"/>
      <x:c r="O605" s="18"/>
      <x:c r="P605" s="18"/>
      <x:c r="Q605" s="18"/>
      <x:c r="R605" s="18"/>
      <x:c r="S605" s="18"/>
      <x:c r="T605" s="18"/>
      <x:c r="U605" s="18"/>
      <x:c r="V605" s="18"/>
      <x:c r="W605" s="18"/>
      <x:c r="X605" s="18"/>
    </x:row>
    <x:row r="606">
      <x:c r="A606" t="n">
        <x:f>Arrivals!A606</x:f>
        <x:v>6</x:v>
      </x:c>
      <x:c r="B606" t="n">
        <x:f>Arrivals!B606</x:f>
        <x:v>1</x:v>
      </x:c>
      <x:c r="C606" s="18" t="n">
        <x:f>Arrivals!F606</x:f>
        <x:v>2</x:v>
      </x:c>
      <x:c r="D606" s="18" t="n">
        <x:f>Arrivals!K606</x:f>
        <x:v>300</x:v>
      </x:c>
      <x:c r="E606" s="18" t="n">
        <x:f>D606*8/ACE_Input!S6+ACE_Input!T6</x:f>
        <x:v>24.02</x:v>
      </x:c>
      <x:c r="F606" s="18" t="n">
        <x:f>C606</x:f>
        <x:v>2</x:v>
      </x:c>
      <x:c r="G606" s="18" t="n">
        <x:f>0</x:f>
        <x:v>0</x:v>
      </x:c>
      <x:c r="H606" s="18" t="n">
        <x:f>MAX(F606,G606)</x:f>
        <x:v>2</x:v>
      </x:c>
      <x:c r="I606" s="18" t="n">
        <x:f>MOD(H606-Settings!$B$32,Settings!$B$33)</x:f>
        <x:v>2</x:v>
      </x:c>
      <x:c r="J606" s="18" t="n">
        <x:f>IF(I606&lt;Settings!$B$30,IF(Settings!$B$30-I606&gt;=E606,H606,H606+(Settings!$B$30-I606)+Settings!$B$31),H606+(Settings!$B$33-I606))</x:f>
        <x:v>2</x:v>
      </x:c>
      <x:c r="K606" s="18" t="n">
        <x:f>J606+E606</x:f>
        <x:v>26.02</x:v>
      </x:c>
      <x:c r="L606" s="18" t="n">
        <x:f>K606</x:f>
        <x:v>26.02</x:v>
      </x:c>
      <x:c r="M606" s="18" t="n">
        <x:f>0</x:f>
        <x:v>0</x:v>
      </x:c>
      <x:c r="N606" s="18" t="n">
        <x:f>MAX(L606,M606)</x:f>
        <x:v>26.02</x:v>
      </x:c>
      <x:c r="O606" s="18" t="n">
        <x:f>Arrivals!I606</x:f>
        <x:v>3.0023050832892797</x:v>
      </x:c>
      <x:c r="P606" s="18" t="n">
        <x:f>N606+O606</x:f>
        <x:v>29.02230508328928</x:v>
      </x:c>
      <x:c r="Q606" s="18" t="n">
        <x:f>P606-C606</x:f>
        <x:v>27.02230508328928</x:v>
      </x:c>
      <x:c r="R606" s="18" t="n">
        <x:f>H606-F606</x:f>
        <x:v>0</x:v>
      </x:c>
      <x:c r="S606" s="18" t="n">
        <x:f>J606-H606</x:f>
        <x:v>0</x:v>
      </x:c>
      <x:c r="T606" s="18" t="n">
        <x:f>N606-L606</x:f>
        <x:v>0</x:v>
      </x:c>
      <x:c r="U606" s="18" t="n">
        <x:f>R606+S606+T606</x:f>
        <x:v>0</x:v>
      </x:c>
      <x:c r="V606" s="18" t="str">
        <x:f>IF(MOD(C606-Settings!$B$32,Settings!$B$33)&lt;Settings!$B$30,"Up","Down")</x:f>
        <x:v>Up</x:v>
      </x:c>
      <x:c r="W606" s="18" t="n">
        <x:f>IF(OR(E606&gt;Settings!$B$30,Q606&gt;Settings!$B$37),0,1)</x:f>
        <x:v>1</x:v>
      </x:c>
      <x:c r="X606" s="18" t="n">
        <x:f>IF(AND(W606=1,Q606&lt;=Settings!$B$36),1,0)</x:f>
        <x:v>1</x:v>
      </x:c>
    </x:row>
    <x:row r="607">
      <x:c r="A607" t="n">
        <x:f>Arrivals!A607</x:f>
        <x:v>6</x:v>
      </x:c>
      <x:c r="B607" t="n">
        <x:f>Arrivals!B607</x:f>
        <x:v>2</x:v>
      </x:c>
      <x:c r="C607" s="18" t="n">
        <x:f>Arrivals!F607</x:f>
        <x:v>7</x:v>
      </x:c>
      <x:c r="D607" s="18" t="n">
        <x:f>Arrivals!K607</x:f>
        <x:v>300</x:v>
      </x:c>
      <x:c r="E607" s="18" t="n">
        <x:f>D607*8/ACE_Input!S7+ACE_Input!T7</x:f>
        <x:v>24.02</x:v>
      </x:c>
      <x:c r="F607" s="18" t="n">
        <x:f>C607</x:f>
        <x:v>7</x:v>
      </x:c>
      <x:c r="G607" s="18" t="n">
        <x:f>K606</x:f>
        <x:v>26.02</x:v>
      </x:c>
      <x:c r="H607" s="18" t="n">
        <x:f>MAX(F607,G607)</x:f>
        <x:v>26.02</x:v>
      </x:c>
      <x:c r="I607" s="18" t="n">
        <x:f>MOD(H607-Settings!$B$32,Settings!$B$33)</x:f>
        <x:v>26.02</x:v>
      </x:c>
      <x:c r="J607" s="18" t="n">
        <x:f>IF(I607&lt;Settings!$B$30,IF(Settings!$B$30-I607&gt;=E607,H607,H607+(Settings!$B$30-I607)+Settings!$B$31),H607+(Settings!$B$33-I607))</x:f>
        <x:v>26.02</x:v>
      </x:c>
      <x:c r="K607" s="18" t="n">
        <x:f>J607+E607</x:f>
        <x:v>50.04</x:v>
      </x:c>
      <x:c r="L607" s="18" t="n">
        <x:f>K607</x:f>
        <x:v>50.04</x:v>
      </x:c>
      <x:c r="M607" s="18" t="n">
        <x:f>P606</x:f>
        <x:v>29.02230508328928</x:v>
      </x:c>
      <x:c r="N607" s="18" t="n">
        <x:f>MAX(L607,M607)</x:f>
        <x:v>50.04</x:v>
      </x:c>
      <x:c r="O607" s="18" t="n">
        <x:f>Arrivals!I607</x:f>
        <x:v>2.84590792711239</x:v>
      </x:c>
      <x:c r="P607" s="18" t="n">
        <x:f>N607+O607</x:f>
        <x:v>52.88590792711239</x:v>
      </x:c>
      <x:c r="Q607" s="18" t="n">
        <x:f>P607-C607</x:f>
        <x:v>45.88590792711239</x:v>
      </x:c>
      <x:c r="R607" s="18" t="n">
        <x:f>H607-F607</x:f>
        <x:v>19.02</x:v>
      </x:c>
      <x:c r="S607" s="18" t="n">
        <x:f>J607-H607</x:f>
        <x:v>0</x:v>
      </x:c>
      <x:c r="T607" s="18" t="n">
        <x:f>N607-L607</x:f>
        <x:v>0</x:v>
      </x:c>
      <x:c r="U607" s="18" t="n">
        <x:f>R607+S607+T607</x:f>
        <x:v>19.02</x:v>
      </x:c>
      <x:c r="V607" s="18" t="str">
        <x:f>IF(MOD(C607-Settings!$B$32,Settings!$B$33)&lt;Settings!$B$30,"Up","Down")</x:f>
        <x:v>Up</x:v>
      </x:c>
      <x:c r="W607" s="18" t="n">
        <x:f>IF(OR(E607&gt;Settings!$B$30,Q607&gt;Settings!$B$37),0,1)</x:f>
        <x:v>1</x:v>
      </x:c>
      <x:c r="X607" s="18" t="n">
        <x:f>IF(AND(W607=1,Q607&lt;=Settings!$B$36),1,0)</x:f>
        <x:v>1</x:v>
      </x:c>
    </x:row>
    <x:row r="608">
      <x:c r="A608" t="n">
        <x:f>Arrivals!A608</x:f>
        <x:v>6</x:v>
      </x:c>
      <x:c r="B608" t="n">
        <x:f>Arrivals!B608</x:f>
        <x:v>3</x:v>
      </x:c>
      <x:c r="C608" s="18" t="n">
        <x:f>Arrivals!F608</x:f>
        <x:v>32</x:v>
      </x:c>
      <x:c r="D608" s="18" t="n">
        <x:f>Arrivals!K608</x:f>
        <x:v>300</x:v>
      </x:c>
      <x:c r="E608" s="18" t="n">
        <x:f>D608*8/ACE_Input!S8+ACE_Input!T8</x:f>
        <x:v>24.02</x:v>
      </x:c>
      <x:c r="F608" s="18" t="n">
        <x:f>C608</x:f>
        <x:v>32</x:v>
      </x:c>
      <x:c r="G608" s="18" t="n">
        <x:f>K607</x:f>
        <x:v>50.04</x:v>
      </x:c>
      <x:c r="H608" s="18" t="n">
        <x:f>MAX(F608,G608)</x:f>
        <x:v>50.04</x:v>
      </x:c>
      <x:c r="I608" s="18" t="n">
        <x:f>MOD(H608-Settings!$B$32,Settings!$B$33)</x:f>
        <x:v>50.04</x:v>
      </x:c>
      <x:c r="J608" s="18" t="n">
        <x:f>IF(I608&lt;Settings!$B$30,IF(Settings!$B$30-I608&gt;=E608,H608,H608+(Settings!$B$30-I608)+Settings!$B$31),H608+(Settings!$B$33-I608))</x:f>
        <x:v>50.04</x:v>
      </x:c>
      <x:c r="K608" s="18" t="n">
        <x:f>J608+E608</x:f>
        <x:v>74.06</x:v>
      </x:c>
      <x:c r="L608" s="18" t="n">
        <x:f>K608</x:f>
        <x:v>74.06</x:v>
      </x:c>
      <x:c r="M608" s="18" t="n">
        <x:f>P607</x:f>
        <x:v>52.88590792711239</x:v>
      </x:c>
      <x:c r="N608" s="18" t="n">
        <x:f>MAX(L608,M608)</x:f>
        <x:v>74.06</x:v>
      </x:c>
      <x:c r="O608" s="18" t="n">
        <x:f>Arrivals!I608</x:f>
        <x:v>0.563305452322973</x:v>
      </x:c>
      <x:c r="P608" s="18" t="n">
        <x:f>N608+O608</x:f>
        <x:v>74.62330545232298</x:v>
      </x:c>
      <x:c r="Q608" s="18" t="n">
        <x:f>P608-C608</x:f>
        <x:v>42.62330545232298</x:v>
      </x:c>
      <x:c r="R608" s="18" t="n">
        <x:f>H608-F608</x:f>
        <x:v>18.04</x:v>
      </x:c>
      <x:c r="S608" s="18" t="n">
        <x:f>J608-H608</x:f>
        <x:v>0</x:v>
      </x:c>
      <x:c r="T608" s="18" t="n">
        <x:f>N608-L608</x:f>
        <x:v>0</x:v>
      </x:c>
      <x:c r="U608" s="18" t="n">
        <x:f>R608+S608+T608</x:f>
        <x:v>18.04</x:v>
      </x:c>
      <x:c r="V608" s="18" t="str">
        <x:f>IF(MOD(C608-Settings!$B$32,Settings!$B$33)&lt;Settings!$B$30,"Up","Down")</x:f>
        <x:v>Up</x:v>
      </x:c>
      <x:c r="W608" s="18" t="n">
        <x:f>IF(OR(E608&gt;Settings!$B$30,Q608&gt;Settings!$B$37),0,1)</x:f>
        <x:v>1</x:v>
      </x:c>
      <x:c r="X608" s="18" t="n">
        <x:f>IF(AND(W608=1,Q608&lt;=Settings!$B$36),1,0)</x:f>
        <x:v>1</x:v>
      </x:c>
    </x:row>
    <x:row r="609">
      <x:c r="A609" t="n">
        <x:f>Arrivals!A609</x:f>
        <x:v>6</x:v>
      </x:c>
      <x:c r="B609" t="n">
        <x:f>Arrivals!B609</x:f>
        <x:v>4</x:v>
      </x:c>
      <x:c r="C609" s="18" t="n">
        <x:f>Arrivals!F609</x:f>
        <x:v>37</x:v>
      </x:c>
      <x:c r="D609" s="18" t="n">
        <x:f>Arrivals!K609</x:f>
        <x:v>300</x:v>
      </x:c>
      <x:c r="E609" s="18" t="n">
        <x:f>D609*8/ACE_Input!S9+ACE_Input!T9</x:f>
        <x:v>24.02</x:v>
      </x:c>
      <x:c r="F609" s="18" t="n">
        <x:f>C609</x:f>
        <x:v>37</x:v>
      </x:c>
      <x:c r="G609" s="18" t="n">
        <x:f>K608</x:f>
        <x:v>74.06</x:v>
      </x:c>
      <x:c r="H609" s="18" t="n">
        <x:f>MAX(F609,G609)</x:f>
        <x:v>74.06</x:v>
      </x:c>
      <x:c r="I609" s="18" t="n">
        <x:f>MOD(H609-Settings!$B$32,Settings!$B$33)</x:f>
        <x:v>74.06</x:v>
      </x:c>
      <x:c r="J609" s="18" t="n">
        <x:f>IF(I609&lt;Settings!$B$30,IF(Settings!$B$30-I609&gt;=E609,H609,H609+(Settings!$B$30-I609)+Settings!$B$31),H609+(Settings!$B$33-I609))</x:f>
        <x:v>74.06</x:v>
      </x:c>
      <x:c r="K609" s="18" t="n">
        <x:f>J609+E609</x:f>
        <x:v>98.08</x:v>
      </x:c>
      <x:c r="L609" s="18" t="n">
        <x:f>K609</x:f>
        <x:v>98.08</x:v>
      </x:c>
      <x:c r="M609" s="18" t="n">
        <x:f>P608</x:f>
        <x:v>74.62330545232298</x:v>
      </x:c>
      <x:c r="N609" s="18" t="n">
        <x:f>MAX(L609,M609)</x:f>
        <x:v>98.08</x:v>
      </x:c>
      <x:c r="O609" s="18" t="n">
        <x:f>Arrivals!I609</x:f>
        <x:v>5.79936115866745</x:v>
      </x:c>
      <x:c r="P609" s="18" t="n">
        <x:f>N609+O609</x:f>
        <x:v>103.87936115866745</x:v>
      </x:c>
      <x:c r="Q609" s="18" t="n">
        <x:f>P609-C609</x:f>
        <x:v>66.87936115866745</x:v>
      </x:c>
      <x:c r="R609" s="18" t="n">
        <x:f>H609-F609</x:f>
        <x:v>37.06</x:v>
      </x:c>
      <x:c r="S609" s="18" t="n">
        <x:f>J609-H609</x:f>
        <x:v>0</x:v>
      </x:c>
      <x:c r="T609" s="18" t="n">
        <x:f>N609-L609</x:f>
        <x:v>0</x:v>
      </x:c>
      <x:c r="U609" s="18" t="n">
        <x:f>R609+S609+T609</x:f>
        <x:v>37.06</x:v>
      </x:c>
      <x:c r="V609" s="18" t="str">
        <x:f>IF(MOD(C609-Settings!$B$32,Settings!$B$33)&lt;Settings!$B$30,"Up","Down")</x:f>
        <x:v>Up</x:v>
      </x:c>
      <x:c r="W609" s="18" t="n">
        <x:f>IF(OR(E609&gt;Settings!$B$30,Q609&gt;Settings!$B$37),0,1)</x:f>
        <x:v>1</x:v>
      </x:c>
      <x:c r="X609" s="18" t="n">
        <x:f>IF(AND(W609=1,Q609&lt;=Settings!$B$36),1,0)</x:f>
        <x:v>1</x:v>
      </x:c>
    </x:row>
    <x:row r="610">
      <x:c r="A610" t="n">
        <x:f>Arrivals!A610</x:f>
        <x:v>6</x:v>
      </x:c>
      <x:c r="B610" t="n">
        <x:f>Arrivals!B610</x:f>
        <x:v>5</x:v>
      </x:c>
      <x:c r="C610" s="18" t="n">
        <x:f>Arrivals!F610</x:f>
        <x:v>42</x:v>
      </x:c>
      <x:c r="D610" s="18" t="n">
        <x:f>Arrivals!K610</x:f>
        <x:v>300</x:v>
      </x:c>
      <x:c r="E610" s="18" t="n">
        <x:f>D610*8/ACE_Input!S10+ACE_Input!T10</x:f>
        <x:v>24.02</x:v>
      </x:c>
      <x:c r="F610" s="18" t="n">
        <x:f>C610</x:f>
        <x:v>42</x:v>
      </x:c>
      <x:c r="G610" s="18" t="n">
        <x:f>K609</x:f>
        <x:v>98.08</x:v>
      </x:c>
      <x:c r="H610" s="18" t="n">
        <x:f>MAX(F610,G610)</x:f>
        <x:v>98.08</x:v>
      </x:c>
      <x:c r="I610" s="18" t="n">
        <x:f>MOD(H610-Settings!$B$32,Settings!$B$33)</x:f>
        <x:v>98.08</x:v>
      </x:c>
      <x:c r="J610" s="18" t="n">
        <x:f>IF(I610&lt;Settings!$B$30,IF(Settings!$B$30-I610&gt;=E610,H610,H610+(Settings!$B$30-I610)+Settings!$B$31),H610+(Settings!$B$33-I610))</x:f>
        <x:v>98.08</x:v>
      </x:c>
      <x:c r="K610" s="18" t="n">
        <x:f>J610+E610</x:f>
        <x:v>122.1</x:v>
      </x:c>
      <x:c r="L610" s="18" t="n">
        <x:f>K610</x:f>
        <x:v>122.1</x:v>
      </x:c>
      <x:c r="M610" s="18" t="n">
        <x:f>P609</x:f>
        <x:v>103.87936115866745</x:v>
      </x:c>
      <x:c r="N610" s="18" t="n">
        <x:f>MAX(L610,M610)</x:f>
        <x:v>122.1</x:v>
      </x:c>
      <x:c r="O610" s="18" t="n">
        <x:f>Arrivals!I610</x:f>
        <x:v>11.785640283040859</x:v>
      </x:c>
      <x:c r="P610" s="18" t="n">
        <x:f>N610+O610</x:f>
        <x:v>133.88564028304086</x:v>
      </x:c>
      <x:c r="Q610" s="18" t="n">
        <x:f>P610-C610</x:f>
        <x:v>91.88564028304086</x:v>
      </x:c>
      <x:c r="R610" s="18" t="n">
        <x:f>H610-F610</x:f>
        <x:v>56.08</x:v>
      </x:c>
      <x:c r="S610" s="18" t="n">
        <x:f>J610-H610</x:f>
        <x:v>0</x:v>
      </x:c>
      <x:c r="T610" s="18" t="n">
        <x:f>N610-L610</x:f>
        <x:v>0</x:v>
      </x:c>
      <x:c r="U610" s="18" t="n">
        <x:f>R610+S610+T610</x:f>
        <x:v>56.08</x:v>
      </x:c>
      <x:c r="V610" s="18" t="str">
        <x:f>IF(MOD(C610-Settings!$B$32,Settings!$B$33)&lt;Settings!$B$30,"Up","Down")</x:f>
        <x:v>Up</x:v>
      </x:c>
      <x:c r="W610" s="18" t="n">
        <x:f>IF(OR(E610&gt;Settings!$B$30,Q610&gt;Settings!$B$37),0,1)</x:f>
        <x:v>1</x:v>
      </x:c>
      <x:c r="X610" s="18" t="n">
        <x:f>IF(AND(W610=1,Q610&lt;=Settings!$B$36),1,0)</x:f>
        <x:v>1</x:v>
      </x:c>
    </x:row>
    <x:row r="611">
      <x:c r="A611" t="n">
        <x:f>Arrivals!A611</x:f>
        <x:v>6</x:v>
      </x:c>
      <x:c r="B611" t="n">
        <x:f>Arrivals!B611</x:f>
        <x:v>6</x:v>
      </x:c>
      <x:c r="C611" s="18" t="n">
        <x:f>Arrivals!F611</x:f>
        <x:v>47</x:v>
      </x:c>
      <x:c r="D611" s="18" t="n">
        <x:f>Arrivals!K611</x:f>
        <x:v>300</x:v>
      </x:c>
      <x:c r="E611" s="18" t="n">
        <x:f>D611*8/ACE_Input!S11+ACE_Input!T11</x:f>
        <x:v>24.02</x:v>
      </x:c>
      <x:c r="F611" s="18" t="n">
        <x:f>C611</x:f>
        <x:v>47</x:v>
      </x:c>
      <x:c r="G611" s="18" t="n">
        <x:f>K610</x:f>
        <x:v>122.1</x:v>
      </x:c>
      <x:c r="H611" s="18" t="n">
        <x:f>MAX(F611,G611)</x:f>
        <x:v>122.1</x:v>
      </x:c>
      <x:c r="I611" s="18" t="n">
        <x:f>MOD(H611-Settings!$B$32,Settings!$B$33)</x:f>
        <x:v>122.1</x:v>
      </x:c>
      <x:c r="J611" s="18" t="n">
        <x:f>IF(I611&lt;Settings!$B$30,IF(Settings!$B$30-I611&gt;=E611,H611,H611+(Settings!$B$30-I611)+Settings!$B$31),H611+(Settings!$B$33-I611))</x:f>
        <x:v>122.1</x:v>
      </x:c>
      <x:c r="K611" s="18" t="n">
        <x:f>J611+E611</x:f>
        <x:v>146.12</x:v>
      </x:c>
      <x:c r="L611" s="18" t="n">
        <x:f>K611</x:f>
        <x:v>146.12</x:v>
      </x:c>
      <x:c r="M611" s="18" t="n">
        <x:f>P610</x:f>
        <x:v>133.88564028304086</x:v>
      </x:c>
      <x:c r="N611" s="18" t="n">
        <x:f>MAX(L611,M611)</x:f>
        <x:v>146.12</x:v>
      </x:c>
      <x:c r="O611" s="18" t="n">
        <x:f>Arrivals!I611</x:f>
        <x:v>0.711349717806771</x:v>
      </x:c>
      <x:c r="P611" s="18" t="n">
        <x:f>N611+O611</x:f>
        <x:v>146.83134971780677</x:v>
      </x:c>
      <x:c r="Q611" s="18" t="n">
        <x:f>P611-C611</x:f>
        <x:v>99.83134971780677</x:v>
      </x:c>
      <x:c r="R611" s="18" t="n">
        <x:f>H611-F611</x:f>
        <x:v>75.1</x:v>
      </x:c>
      <x:c r="S611" s="18" t="n">
        <x:f>J611-H611</x:f>
        <x:v>0</x:v>
      </x:c>
      <x:c r="T611" s="18" t="n">
        <x:f>N611-L611</x:f>
        <x:v>0</x:v>
      </x:c>
      <x:c r="U611" s="18" t="n">
        <x:f>R611+S611+T611</x:f>
        <x:v>75.1</x:v>
      </x:c>
      <x:c r="V611" s="18" t="str">
        <x:f>IF(MOD(C611-Settings!$B$32,Settings!$B$33)&lt;Settings!$B$30,"Up","Down")</x:f>
        <x:v>Up</x:v>
      </x:c>
      <x:c r="W611" s="18" t="n">
        <x:f>IF(OR(E611&gt;Settings!$B$30,Q611&gt;Settings!$B$37),0,1)</x:f>
        <x:v>1</x:v>
      </x:c>
      <x:c r="X611" s="18" t="n">
        <x:f>IF(AND(W611=1,Q611&lt;=Settings!$B$36),1,0)</x:f>
        <x:v>1</x:v>
      </x:c>
    </x:row>
    <x:row r="612">
      <x:c r="A612" t="n">
        <x:f>Arrivals!A612</x:f>
        <x:v>6</x:v>
      </x:c>
      <x:c r="B612" t="n">
        <x:f>Arrivals!B612</x:f>
        <x:v>7</x:v>
      </x:c>
      <x:c r="C612" s="18" t="n">
        <x:f>Arrivals!F612</x:f>
        <x:v>52</x:v>
      </x:c>
      <x:c r="D612" s="18" t="n">
        <x:f>Arrivals!K612</x:f>
        <x:v>300</x:v>
      </x:c>
      <x:c r="E612" s="18" t="n">
        <x:f>D612*8/ACE_Input!S12+ACE_Input!T12</x:f>
        <x:v>24.02</x:v>
      </x:c>
      <x:c r="F612" s="18" t="n">
        <x:f>C612</x:f>
        <x:v>52</x:v>
      </x:c>
      <x:c r="G612" s="18" t="n">
        <x:f>K611</x:f>
        <x:v>146.12</x:v>
      </x:c>
      <x:c r="H612" s="18" t="n">
        <x:f>MAX(F612,G612)</x:f>
        <x:v>146.12</x:v>
      </x:c>
      <x:c r="I612" s="18" t="n">
        <x:f>MOD(H612-Settings!$B$32,Settings!$B$33)</x:f>
        <x:v>146.12</x:v>
      </x:c>
      <x:c r="J612" s="18" t="n">
        <x:f>IF(I612&lt;Settings!$B$30,IF(Settings!$B$30-I612&gt;=E612,H612,H612+(Settings!$B$30-I612)+Settings!$B$31),H612+(Settings!$B$33-I612))</x:f>
        <x:v>146.12</x:v>
      </x:c>
      <x:c r="K612" s="18" t="n">
        <x:f>J612+E612</x:f>
        <x:v>170.14000000000001</x:v>
      </x:c>
      <x:c r="L612" s="18" t="n">
        <x:f>K612</x:f>
        <x:v>170.14000000000001</x:v>
      </x:c>
      <x:c r="M612" s="18" t="n">
        <x:f>P611</x:f>
        <x:v>146.83134971780677</x:v>
      </x:c>
      <x:c r="N612" s="18" t="n">
        <x:f>MAX(L612,M612)</x:f>
        <x:v>170.14000000000001</x:v>
      </x:c>
      <x:c r="O612" s="18" t="n">
        <x:f>Arrivals!I612</x:f>
        <x:v>1.0026002725488405</x:v>
      </x:c>
      <x:c r="P612" s="18" t="n">
        <x:f>N612+O612</x:f>
        <x:v>171.14260027254886</x:v>
      </x:c>
      <x:c r="Q612" s="18" t="n">
        <x:f>P612-C612</x:f>
        <x:v>119.14260027254886</x:v>
      </x:c>
      <x:c r="R612" s="18" t="n">
        <x:f>H612-F612</x:f>
        <x:v>94.12</x:v>
      </x:c>
      <x:c r="S612" s="18" t="n">
        <x:f>J612-H612</x:f>
        <x:v>0</x:v>
      </x:c>
      <x:c r="T612" s="18" t="n">
        <x:f>N612-L612</x:f>
        <x:v>0</x:v>
      </x:c>
      <x:c r="U612" s="18" t="n">
        <x:f>R612+S612+T612</x:f>
        <x:v>94.12</x:v>
      </x:c>
      <x:c r="V612" s="18" t="str">
        <x:f>IF(MOD(C612-Settings!$B$32,Settings!$B$33)&lt;Settings!$B$30,"Up","Down")</x:f>
        <x:v>Up</x:v>
      </x:c>
      <x:c r="W612" s="18" t="n">
        <x:f>IF(OR(E612&gt;Settings!$B$30,Q612&gt;Settings!$B$37),0,1)</x:f>
        <x:v>1</x:v>
      </x:c>
      <x:c r="X612" s="18" t="n">
        <x:f>IF(AND(W612=1,Q612&lt;=Settings!$B$36),1,0)</x:f>
        <x:v>1</x:v>
      </x:c>
    </x:row>
    <x:row r="613">
      <x:c r="A613" t="n">
        <x:f>Arrivals!A613</x:f>
        <x:v>6</x:v>
      </x:c>
      <x:c r="B613" t="n">
        <x:f>Arrivals!B613</x:f>
        <x:v>8</x:v>
      </x:c>
      <x:c r="C613" s="18" t="n">
        <x:f>Arrivals!F613</x:f>
        <x:v>57</x:v>
      </x:c>
      <x:c r="D613" s="18" t="n">
        <x:f>Arrivals!K613</x:f>
        <x:v>300</x:v>
      </x:c>
      <x:c r="E613" s="18" t="n">
        <x:f>D613*8/ACE_Input!S13+ACE_Input!T13</x:f>
        <x:v>24.02</x:v>
      </x:c>
      <x:c r="F613" s="18" t="n">
        <x:f>C613</x:f>
        <x:v>57</x:v>
      </x:c>
      <x:c r="G613" s="18" t="n">
        <x:f>K612</x:f>
        <x:v>170.14000000000001</x:v>
      </x:c>
      <x:c r="H613" s="18" t="n">
        <x:f>MAX(F613,G613)</x:f>
        <x:v>170.14000000000001</x:v>
      </x:c>
      <x:c r="I613" s="18" t="n">
        <x:f>MOD(H613-Settings!$B$32,Settings!$B$33)</x:f>
        <x:v>170.14000000000001</x:v>
      </x:c>
      <x:c r="J613" s="18" t="n">
        <x:f>IF(I613&lt;Settings!$B$30,IF(Settings!$B$30-I613&gt;=E613,H613,H613+(Settings!$B$30-I613)+Settings!$B$31),H613+(Settings!$B$33-I613))</x:f>
        <x:v>170.14000000000001</x:v>
      </x:c>
      <x:c r="K613" s="18" t="n">
        <x:f>J613+E613</x:f>
        <x:v>194.16000000000003</x:v>
      </x:c>
      <x:c r="L613" s="18" t="n">
        <x:f>K613</x:f>
        <x:v>194.16000000000003</x:v>
      </x:c>
      <x:c r="M613" s="18" t="n">
        <x:f>P612</x:f>
        <x:v>171.14260027254886</x:v>
      </x:c>
      <x:c r="N613" s="18" t="n">
        <x:f>MAX(L613,M613)</x:f>
        <x:v>194.16000000000003</x:v>
      </x:c>
      <x:c r="O613" s="18" t="n">
        <x:f>Arrivals!I613</x:f>
        <x:v>0.8996493895109501</x:v>
      </x:c>
      <x:c r="P613" s="18" t="n">
        <x:f>N613+O613</x:f>
        <x:v>195.05964938951098</x:v>
      </x:c>
      <x:c r="Q613" s="18" t="n">
        <x:f>P613-C613</x:f>
        <x:v>138.05964938951098</x:v>
      </x:c>
      <x:c r="R613" s="18" t="n">
        <x:f>H613-F613</x:f>
        <x:v>113.14000000000001</x:v>
      </x:c>
      <x:c r="S613" s="18" t="n">
        <x:f>J613-H613</x:f>
        <x:v>0</x:v>
      </x:c>
      <x:c r="T613" s="18" t="n">
        <x:f>N613-L613</x:f>
        <x:v>0</x:v>
      </x:c>
      <x:c r="U613" s="18" t="n">
        <x:f>R613+S613+T613</x:f>
        <x:v>113.14000000000001</x:v>
      </x:c>
      <x:c r="V613" s="18" t="str">
        <x:f>IF(MOD(C613-Settings!$B$32,Settings!$B$33)&lt;Settings!$B$30,"Up","Down")</x:f>
        <x:v>Up</x:v>
      </x:c>
      <x:c r="W613" s="18" t="n">
        <x:f>IF(OR(E613&gt;Settings!$B$30,Q613&gt;Settings!$B$37),0,1)</x:f>
        <x:v>1</x:v>
      </x:c>
      <x:c r="X613" s="18" t="n">
        <x:f>IF(AND(W613=1,Q613&lt;=Settings!$B$36),1,0)</x:f>
        <x:v>0</x:v>
      </x:c>
    </x:row>
    <x:row r="614">
      <x:c r="A614" t="n">
        <x:f>Arrivals!A614</x:f>
        <x:v>6</x:v>
      </x:c>
      <x:c r="B614" t="n">
        <x:f>Arrivals!B614</x:f>
        <x:v>9</x:v>
      </x:c>
      <x:c r="C614" s="18" t="n">
        <x:f>Arrivals!F614</x:f>
        <x:v>172</x:v>
      </x:c>
      <x:c r="D614" s="18" t="n">
        <x:f>Arrivals!K614</x:f>
        <x:v>300</x:v>
      </x:c>
      <x:c r="E614" s="18" t="n">
        <x:f>D614*8/ACE_Input!S14+ACE_Input!T14</x:f>
        <x:v>24.02</x:v>
      </x:c>
      <x:c r="F614" s="18" t="n">
        <x:f>C614</x:f>
        <x:v>172</x:v>
      </x:c>
      <x:c r="G614" s="18" t="n">
        <x:f>K613</x:f>
        <x:v>194.16000000000003</x:v>
      </x:c>
      <x:c r="H614" s="18" t="n">
        <x:f>MAX(F614,G614)</x:f>
        <x:v>194.16000000000003</x:v>
      </x:c>
      <x:c r="I614" s="18" t="n">
        <x:f>MOD(H614-Settings!$B$32,Settings!$B$33)</x:f>
        <x:v>194.16000000000003</x:v>
      </x:c>
      <x:c r="J614" s="18" t="n">
        <x:f>IF(I614&lt;Settings!$B$30,IF(Settings!$B$30-I614&gt;=E614,H614,H614+(Settings!$B$30-I614)+Settings!$B$31),H614+(Settings!$B$33-I614))</x:f>
        <x:v>194.16000000000003</x:v>
      </x:c>
      <x:c r="K614" s="18" t="n">
        <x:f>J614+E614</x:f>
        <x:v>218.18000000000004</x:v>
      </x:c>
      <x:c r="L614" s="18" t="n">
        <x:f>K614</x:f>
        <x:v>218.18000000000004</x:v>
      </x:c>
      <x:c r="M614" s="18" t="n">
        <x:f>P613</x:f>
        <x:v>195.05964938951098</x:v>
      </x:c>
      <x:c r="N614" s="18" t="n">
        <x:f>MAX(L614,M614)</x:f>
        <x:v>218.18000000000004</x:v>
      </x:c>
      <x:c r="O614" s="18" t="n">
        <x:f>Arrivals!I614</x:f>
        <x:v>0.7045796291553391</x:v>
      </x:c>
      <x:c r="P614" s="18" t="n">
        <x:f>N614+O614</x:f>
        <x:v>218.88457962915538</x:v>
      </x:c>
      <x:c r="Q614" s="18" t="n">
        <x:f>P614-C614</x:f>
        <x:v>46.88457962915538</x:v>
      </x:c>
      <x:c r="R614" s="18" t="n">
        <x:f>H614-F614</x:f>
        <x:v>22.160000000000025</x:v>
      </x:c>
      <x:c r="S614" s="18" t="n">
        <x:f>J614-H614</x:f>
        <x:v>0</x:v>
      </x:c>
      <x:c r="T614" s="18" t="n">
        <x:f>N614-L614</x:f>
        <x:v>0</x:v>
      </x:c>
      <x:c r="U614" s="18" t="n">
        <x:f>R614+S614+T614</x:f>
        <x:v>22.160000000000025</x:v>
      </x:c>
      <x:c r="V614" s="18" t="str">
        <x:f>IF(MOD(C614-Settings!$B$32,Settings!$B$33)&lt;Settings!$B$30,"Up","Down")</x:f>
        <x:v>Up</x:v>
      </x:c>
      <x:c r="W614" s="18" t="n">
        <x:f>IF(OR(E614&gt;Settings!$B$30,Q614&gt;Settings!$B$37),0,1)</x:f>
        <x:v>1</x:v>
      </x:c>
      <x:c r="X614" s="18" t="n">
        <x:f>IF(AND(W614=1,Q614&lt;=Settings!$B$36),1,0)</x:f>
        <x:v>1</x:v>
      </x:c>
    </x:row>
    <x:row r="615">
      <x:c r="A615" t="n">
        <x:f>Arrivals!A615</x:f>
        <x:v>6</x:v>
      </x:c>
      <x:c r="B615" t="n">
        <x:f>Arrivals!B615</x:f>
        <x:v>10</x:v>
      </x:c>
      <x:c r="C615" s="18" t="n">
        <x:f>Arrivals!F615</x:f>
        <x:v>177</x:v>
      </x:c>
      <x:c r="D615" s="18" t="n">
        <x:f>Arrivals!K615</x:f>
        <x:v>300</x:v>
      </x:c>
      <x:c r="E615" s="18" t="n">
        <x:f>D615*8/ACE_Input!S15+ACE_Input!T15</x:f>
        <x:v>24.02</x:v>
      </x:c>
      <x:c r="F615" s="18" t="n">
        <x:f>C615</x:f>
        <x:v>177</x:v>
      </x:c>
      <x:c r="G615" s="18" t="n">
        <x:f>K614</x:f>
        <x:v>218.18000000000004</x:v>
      </x:c>
      <x:c r="H615" s="18" t="n">
        <x:f>MAX(F615,G615)</x:f>
        <x:v>218.18000000000004</x:v>
      </x:c>
      <x:c r="I615" s="18" t="n">
        <x:f>MOD(H615-Settings!$B$32,Settings!$B$33)</x:f>
        <x:v>218.18000000000004</x:v>
      </x:c>
      <x:c r="J615" s="18" t="n">
        <x:f>IF(I615&lt;Settings!$B$30,IF(Settings!$B$30-I615&gt;=E615,H615,H615+(Settings!$B$30-I615)+Settings!$B$31),H615+(Settings!$B$33-I615))</x:f>
        <x:v>218.18000000000004</x:v>
      </x:c>
      <x:c r="K615" s="18" t="n">
        <x:f>J615+E615</x:f>
        <x:v>242.20000000000005</x:v>
      </x:c>
      <x:c r="L615" s="18" t="n">
        <x:f>K615</x:f>
        <x:v>242.20000000000005</x:v>
      </x:c>
      <x:c r="M615" s="18" t="n">
        <x:f>P614</x:f>
        <x:v>218.88457962915538</x:v>
      </x:c>
      <x:c r="N615" s="18" t="n">
        <x:f>MAX(L615,M615)</x:f>
        <x:v>242.20000000000005</x:v>
      </x:c>
      <x:c r="O615" s="18" t="n">
        <x:f>Arrivals!I615</x:f>
        <x:v>1.9760310494604096</x:v>
      </x:c>
      <x:c r="P615" s="18" t="n">
        <x:f>N615+O615</x:f>
        <x:v>244.17603104946045</x:v>
      </x:c>
      <x:c r="Q615" s="18" t="n">
        <x:f>P615-C615</x:f>
        <x:v>67.17603104946045</x:v>
      </x:c>
      <x:c r="R615" s="18" t="n">
        <x:f>H615-F615</x:f>
        <x:v>41.180000000000035</x:v>
      </x:c>
      <x:c r="S615" s="18" t="n">
        <x:f>J615-H615</x:f>
        <x:v>0</x:v>
      </x:c>
      <x:c r="T615" s="18" t="n">
        <x:f>N615-L615</x:f>
        <x:v>0</x:v>
      </x:c>
      <x:c r="U615" s="18" t="n">
        <x:f>R615+S615+T615</x:f>
        <x:v>41.180000000000035</x:v>
      </x:c>
      <x:c r="V615" s="18" t="str">
        <x:f>IF(MOD(C615-Settings!$B$32,Settings!$B$33)&lt;Settings!$B$30,"Up","Down")</x:f>
        <x:v>Up</x:v>
      </x:c>
      <x:c r="W615" s="18" t="n">
        <x:f>IF(OR(E615&gt;Settings!$B$30,Q615&gt;Settings!$B$37),0,1)</x:f>
        <x:v>1</x:v>
      </x:c>
      <x:c r="X615" s="18" t="n">
        <x:f>IF(AND(W615=1,Q615&lt;=Settings!$B$36),1,0)</x:f>
        <x:v>1</x:v>
      </x:c>
    </x:row>
    <x:row r="616">
      <x:c r="A616" t="n">
        <x:f>Arrivals!A616</x:f>
        <x:v>6</x:v>
      </x:c>
      <x:c r="B616" t="n">
        <x:f>Arrivals!B616</x:f>
        <x:v>11</x:v>
      </x:c>
      <x:c r="C616" s="18" t="n">
        <x:f>Arrivals!F616</x:f>
        <x:v>182</x:v>
      </x:c>
      <x:c r="D616" s="18" t="n">
        <x:f>Arrivals!K616</x:f>
        <x:v>300</x:v>
      </x:c>
      <x:c r="E616" s="18" t="n">
        <x:f>D616*8/ACE_Input!S16+ACE_Input!T16</x:f>
        <x:v>24.02</x:v>
      </x:c>
      <x:c r="F616" s="18" t="n">
        <x:f>C616</x:f>
        <x:v>182</x:v>
      </x:c>
      <x:c r="G616" s="18" t="n">
        <x:f>K615</x:f>
        <x:v>242.20000000000005</x:v>
      </x:c>
      <x:c r="H616" s="18" t="n">
        <x:f>MAX(F616,G616)</x:f>
        <x:v>242.20000000000005</x:v>
      </x:c>
      <x:c r="I616" s="18" t="n">
        <x:f>MOD(H616-Settings!$B$32,Settings!$B$33)</x:f>
        <x:v>242.20000000000005</x:v>
      </x:c>
      <x:c r="J616" s="18" t="n">
        <x:f>IF(I616&lt;Settings!$B$30,IF(Settings!$B$30-I616&gt;=E616,H616,H616+(Settings!$B$30-I616)+Settings!$B$31),H616+(Settings!$B$33-I616))</x:f>
        <x:v>242.20000000000005</x:v>
      </x:c>
      <x:c r="K616" s="18" t="n">
        <x:f>J616+E616</x:f>
        <x:v>266.22</x:v>
      </x:c>
      <x:c r="L616" s="18" t="n">
        <x:f>K616</x:f>
        <x:v>266.22</x:v>
      </x:c>
      <x:c r="M616" s="18" t="n">
        <x:f>P615</x:f>
        <x:v>244.17603104946045</x:v>
      </x:c>
      <x:c r="N616" s="18" t="n">
        <x:f>MAX(L616,M616)</x:f>
        <x:v>266.22</x:v>
      </x:c>
      <x:c r="O616" s="18" t="n">
        <x:f>Arrivals!I616</x:f>
        <x:v>5.899343720661782</x:v>
      </x:c>
      <x:c r="P616" s="18" t="n">
        <x:f>N616+O616</x:f>
        <x:v>272.1193437206618</x:v>
      </x:c>
      <x:c r="Q616" s="18" t="n">
        <x:f>P616-C616</x:f>
        <x:v>90.11934372066179</x:v>
      </x:c>
      <x:c r="R616" s="18" t="n">
        <x:f>H616-F616</x:f>
        <x:v>60.200000000000045</x:v>
      </x:c>
      <x:c r="S616" s="18" t="n">
        <x:f>J616-H616</x:f>
        <x:v>0</x:v>
      </x:c>
      <x:c r="T616" s="18" t="n">
        <x:f>N616-L616</x:f>
        <x:v>0</x:v>
      </x:c>
      <x:c r="U616" s="18" t="n">
        <x:f>R616+S616+T616</x:f>
        <x:v>60.200000000000045</x:v>
      </x:c>
      <x:c r="V616" s="18" t="str">
        <x:f>IF(MOD(C616-Settings!$B$32,Settings!$B$33)&lt;Settings!$B$30,"Up","Down")</x:f>
        <x:v>Up</x:v>
      </x:c>
      <x:c r="W616" s="18" t="n">
        <x:f>IF(OR(E616&gt;Settings!$B$30,Q616&gt;Settings!$B$37),0,1)</x:f>
        <x:v>1</x:v>
      </x:c>
      <x:c r="X616" s="18" t="n">
        <x:f>IF(AND(W616=1,Q616&lt;=Settings!$B$36),1,0)</x:f>
        <x:v>1</x:v>
      </x:c>
    </x:row>
    <x:row r="617">
      <x:c r="A617" t="n">
        <x:f>Arrivals!A617</x:f>
        <x:v>6</x:v>
      </x:c>
      <x:c r="B617" t="n">
        <x:f>Arrivals!B617</x:f>
        <x:v>12</x:v>
      </x:c>
      <x:c r="C617" s="18" t="n">
        <x:f>Arrivals!F617</x:f>
        <x:v>187</x:v>
      </x:c>
      <x:c r="D617" s="18" t="n">
        <x:f>Arrivals!K617</x:f>
        <x:v>300</x:v>
      </x:c>
      <x:c r="E617" s="18" t="n">
        <x:f>D617*8/ACE_Input!S17+ACE_Input!T17</x:f>
        <x:v>24.02</x:v>
      </x:c>
      <x:c r="F617" s="18" t="n">
        <x:f>C617</x:f>
        <x:v>187</x:v>
      </x:c>
      <x:c r="G617" s="18" t="n">
        <x:f>K616</x:f>
        <x:v>266.22</x:v>
      </x:c>
      <x:c r="H617" s="18" t="n">
        <x:f>MAX(F617,G617)</x:f>
        <x:v>266.22</x:v>
      </x:c>
      <x:c r="I617" s="18" t="n">
        <x:f>MOD(H617-Settings!$B$32,Settings!$B$33)</x:f>
        <x:v>266.22</x:v>
      </x:c>
      <x:c r="J617" s="18" t="n">
        <x:f>IF(I617&lt;Settings!$B$30,IF(Settings!$B$30-I617&gt;=E617,H617,H617+(Settings!$B$30-I617)+Settings!$B$31),H617+(Settings!$B$33-I617))</x:f>
        <x:v>266.22</x:v>
      </x:c>
      <x:c r="K617" s="18" t="n">
        <x:f>J617+E617</x:f>
        <x:v>290.24</x:v>
      </x:c>
      <x:c r="L617" s="18" t="n">
        <x:f>K617</x:f>
        <x:v>290.24</x:v>
      </x:c>
      <x:c r="M617" s="18" t="n">
        <x:f>P616</x:f>
        <x:v>272.1193437206618</x:v>
      </x:c>
      <x:c r="N617" s="18" t="n">
        <x:f>MAX(L617,M617)</x:f>
        <x:v>290.24</x:v>
      </x:c>
      <x:c r="O617" s="18" t="n">
        <x:f>Arrivals!I617</x:f>
        <x:v>1.3420055700827769</x:v>
      </x:c>
      <x:c r="P617" s="18" t="n">
        <x:f>N617+O617</x:f>
        <x:v>291.5820055700828</x:v>
      </x:c>
      <x:c r="Q617" s="18" t="n">
        <x:f>P617-C617</x:f>
        <x:v>104.5820055700828</x:v>
      </x:c>
      <x:c r="R617" s="18" t="n">
        <x:f>H617-F617</x:f>
        <x:v>79.22000000000003</x:v>
      </x:c>
      <x:c r="S617" s="18" t="n">
        <x:f>J617-H617</x:f>
        <x:v>0</x:v>
      </x:c>
      <x:c r="T617" s="18" t="n">
        <x:f>N617-L617</x:f>
        <x:v>0</x:v>
      </x:c>
      <x:c r="U617" s="18" t="n">
        <x:f>R617+S617+T617</x:f>
        <x:v>79.22000000000003</x:v>
      </x:c>
      <x:c r="V617" s="18" t="str">
        <x:f>IF(MOD(C617-Settings!$B$32,Settings!$B$33)&lt;Settings!$B$30,"Up","Down")</x:f>
        <x:v>Up</x:v>
      </x:c>
      <x:c r="W617" s="18" t="n">
        <x:f>IF(OR(E617&gt;Settings!$B$30,Q617&gt;Settings!$B$37),0,1)</x:f>
        <x:v>1</x:v>
      </x:c>
      <x:c r="X617" s="18" t="n">
        <x:f>IF(AND(W617=1,Q617&lt;=Settings!$B$36),1,0)</x:f>
        <x:v>1</x:v>
      </x:c>
    </x:row>
    <x:row r="618">
      <x:c r="A618" t="n">
        <x:f>Arrivals!A618</x:f>
        <x:v>6</x:v>
      </x:c>
      <x:c r="B618" t="n">
        <x:f>Arrivals!B618</x:f>
        <x:v>13</x:v>
      </x:c>
      <x:c r="C618" s="18" t="n">
        <x:f>Arrivals!F618</x:f>
        <x:v>192</x:v>
      </x:c>
      <x:c r="D618" s="18" t="n">
        <x:f>Arrivals!K618</x:f>
        <x:v>300</x:v>
      </x:c>
      <x:c r="E618" s="18" t="n">
        <x:f>D618*8/ACE_Input!S18+ACE_Input!T18</x:f>
        <x:v>24.02</x:v>
      </x:c>
      <x:c r="F618" s="18" t="n">
        <x:f>C618</x:f>
        <x:v>192</x:v>
      </x:c>
      <x:c r="G618" s="18" t="n">
        <x:f>K617</x:f>
        <x:v>290.24</x:v>
      </x:c>
      <x:c r="H618" s="18" t="n">
        <x:f>MAX(F618,G618)</x:f>
        <x:v>290.24</x:v>
      </x:c>
      <x:c r="I618" s="18" t="n">
        <x:f>MOD(H618-Settings!$B$32,Settings!$B$33)</x:f>
        <x:v>290.24</x:v>
      </x:c>
      <x:c r="J618" s="18" t="n">
        <x:f>IF(I618&lt;Settings!$B$30,IF(Settings!$B$30-I618&gt;=E618,H618,H618+(Settings!$B$30-I618)+Settings!$B$31),H618+(Settings!$B$33-I618))</x:f>
        <x:v>290.24</x:v>
      </x:c>
      <x:c r="K618" s="18" t="n">
        <x:f>J618+E618</x:f>
        <x:v>314.26</x:v>
      </x:c>
      <x:c r="L618" s="18" t="n">
        <x:f>K618</x:f>
        <x:v>314.26</x:v>
      </x:c>
      <x:c r="M618" s="18" t="n">
        <x:f>P617</x:f>
        <x:v>291.5820055700828</x:v>
      </x:c>
      <x:c r="N618" s="18" t="n">
        <x:f>MAX(L618,M618)</x:f>
        <x:v>314.26</x:v>
      </x:c>
      <x:c r="O618" s="18" t="n">
        <x:f>Arrivals!I618</x:f>
        <x:v>1.658167647741868</x:v>
      </x:c>
      <x:c r="P618" s="18" t="n">
        <x:f>N618+O618</x:f>
        <x:v>315.9181676477419</x:v>
      </x:c>
      <x:c r="Q618" s="18" t="n">
        <x:f>P618-C618</x:f>
        <x:v>123.91816764774188</x:v>
      </x:c>
      <x:c r="R618" s="18" t="n">
        <x:f>H618-F618</x:f>
        <x:v>98.24000000000001</x:v>
      </x:c>
      <x:c r="S618" s="18" t="n">
        <x:f>J618-H618</x:f>
        <x:v>0</x:v>
      </x:c>
      <x:c r="T618" s="18" t="n">
        <x:f>N618-L618</x:f>
        <x:v>0</x:v>
      </x:c>
      <x:c r="U618" s="18" t="n">
        <x:f>R618+S618+T618</x:f>
        <x:v>98.24000000000001</x:v>
      </x:c>
      <x:c r="V618" s="18" t="str">
        <x:f>IF(MOD(C618-Settings!$B$32,Settings!$B$33)&lt;Settings!$B$30,"Up","Down")</x:f>
        <x:v>Up</x:v>
      </x:c>
      <x:c r="W618" s="18" t="n">
        <x:f>IF(OR(E618&gt;Settings!$B$30,Q618&gt;Settings!$B$37),0,1)</x:f>
        <x:v>1</x:v>
      </x:c>
      <x:c r="X618" s="18" t="n">
        <x:f>IF(AND(W618=1,Q618&lt;=Settings!$B$36),1,0)</x:f>
        <x:v>0</x:v>
      </x:c>
    </x:row>
    <x:row r="619">
      <x:c r="A619" t="n">
        <x:f>Arrivals!A619</x:f>
        <x:v>6</x:v>
      </x:c>
      <x:c r="B619" t="n">
        <x:f>Arrivals!B619</x:f>
        <x:v>14</x:v>
      </x:c>
      <x:c r="C619" s="18" t="n">
        <x:f>Arrivals!F619</x:f>
        <x:v>197</x:v>
      </x:c>
      <x:c r="D619" s="18" t="n">
        <x:f>Arrivals!K619</x:f>
        <x:v>300</x:v>
      </x:c>
      <x:c r="E619" s="18" t="n">
        <x:f>D619*8/ACE_Input!S19+ACE_Input!T19</x:f>
        <x:v>24.02</x:v>
      </x:c>
      <x:c r="F619" s="18" t="n">
        <x:f>C619</x:f>
        <x:v>197</x:v>
      </x:c>
      <x:c r="G619" s="18" t="n">
        <x:f>K618</x:f>
        <x:v>314.26</x:v>
      </x:c>
      <x:c r="H619" s="18" t="n">
        <x:f>MAX(F619,G619)</x:f>
        <x:v>314.26</x:v>
      </x:c>
      <x:c r="I619" s="18" t="n">
        <x:f>MOD(H619-Settings!$B$32,Settings!$B$33)</x:f>
        <x:v>314.26</x:v>
      </x:c>
      <x:c r="J619" s="18" t="n">
        <x:f>IF(I619&lt;Settings!$B$30,IF(Settings!$B$30-I619&gt;=E619,H619,H619+(Settings!$B$30-I619)+Settings!$B$31),H619+(Settings!$B$33-I619))</x:f>
        <x:v>314.26</x:v>
      </x:c>
      <x:c r="K619" s="18" t="n">
        <x:f>J619+E619</x:f>
        <x:v>338.28</x:v>
      </x:c>
      <x:c r="L619" s="18" t="n">
        <x:f>K619</x:f>
        <x:v>338.28</x:v>
      </x:c>
      <x:c r="M619" s="18" t="n">
        <x:f>P618</x:f>
        <x:v>315.9181676477419</x:v>
      </x:c>
      <x:c r="N619" s="18" t="n">
        <x:f>MAX(L619,M619)</x:f>
        <x:v>338.28</x:v>
      </x:c>
      <x:c r="O619" s="18" t="n">
        <x:f>Arrivals!I619</x:f>
        <x:v>3.4294548877839746</x:v>
      </x:c>
      <x:c r="P619" s="18" t="n">
        <x:f>N619+O619</x:f>
        <x:v>341.7094548877839</x:v>
      </x:c>
      <x:c r="Q619" s="18" t="n">
        <x:f>P619-C619</x:f>
        <x:v>144.70945488778392</x:v>
      </x:c>
      <x:c r="R619" s="18" t="n">
        <x:f>H619-F619</x:f>
        <x:v>117.25999999999999</x:v>
      </x:c>
      <x:c r="S619" s="18" t="n">
        <x:f>J619-H619</x:f>
        <x:v>0</x:v>
      </x:c>
      <x:c r="T619" s="18" t="n">
        <x:f>N619-L619</x:f>
        <x:v>0</x:v>
      </x:c>
      <x:c r="U619" s="18" t="n">
        <x:f>R619+S619+T619</x:f>
        <x:v>117.25999999999999</x:v>
      </x:c>
      <x:c r="V619" s="18" t="str">
        <x:f>IF(MOD(C619-Settings!$B$32,Settings!$B$33)&lt;Settings!$B$30,"Up","Down")</x:f>
        <x:v>Up</x:v>
      </x:c>
      <x:c r="W619" s="18" t="n">
        <x:f>IF(OR(E619&gt;Settings!$B$30,Q619&gt;Settings!$B$37),0,1)</x:f>
        <x:v>1</x:v>
      </x:c>
      <x:c r="X619" s="18" t="n">
        <x:f>IF(AND(W619=1,Q619&lt;=Settings!$B$36),1,0)</x:f>
        <x:v>0</x:v>
      </x:c>
    </x:row>
    <x:row r="620">
      <x:c r="A620" t="n">
        <x:f>Arrivals!A620</x:f>
        <x:v>6</x:v>
      </x:c>
      <x:c r="B620" t="n">
        <x:f>Arrivals!B620</x:f>
        <x:v>15</x:v>
      </x:c>
      <x:c r="C620" s="18" t="n">
        <x:f>Arrivals!F620</x:f>
        <x:v>202</x:v>
      </x:c>
      <x:c r="D620" s="18" t="n">
        <x:f>Arrivals!K620</x:f>
        <x:v>300</x:v>
      </x:c>
      <x:c r="E620" s="18" t="n">
        <x:f>D620*8/ACE_Input!S20+ACE_Input!T20</x:f>
        <x:v>24.02</x:v>
      </x:c>
      <x:c r="F620" s="18" t="n">
        <x:f>C620</x:f>
        <x:v>202</x:v>
      </x:c>
      <x:c r="G620" s="18" t="n">
        <x:f>K619</x:f>
        <x:v>338.28</x:v>
      </x:c>
      <x:c r="H620" s="18" t="n">
        <x:f>MAX(F620,G620)</x:f>
        <x:v>338.28</x:v>
      </x:c>
      <x:c r="I620" s="18" t="n">
        <x:f>MOD(H620-Settings!$B$32,Settings!$B$33)</x:f>
        <x:v>338.28</x:v>
      </x:c>
      <x:c r="J620" s="18" t="n">
        <x:f>IF(I620&lt;Settings!$B$30,IF(Settings!$B$30-I620&gt;=E620,H620,H620+(Settings!$B$30-I620)+Settings!$B$31),H620+(Settings!$B$33-I620))</x:f>
        <x:v>338.28</x:v>
      </x:c>
      <x:c r="K620" s="18" t="n">
        <x:f>J620+E620</x:f>
        <x:v>362.29999999999995</x:v>
      </x:c>
      <x:c r="L620" s="18" t="n">
        <x:f>K620</x:f>
        <x:v>362.29999999999995</x:v>
      </x:c>
      <x:c r="M620" s="18" t="n">
        <x:f>P619</x:f>
        <x:v>341.7094548877839</x:v>
      </x:c>
      <x:c r="N620" s="18" t="n">
        <x:f>MAX(L620,M620)</x:f>
        <x:v>362.29999999999995</x:v>
      </x:c>
      <x:c r="O620" s="18" t="n">
        <x:f>Arrivals!I620</x:f>
        <x:v>0.6066067891234949</x:v>
      </x:c>
      <x:c r="P620" s="18" t="n">
        <x:f>N620+O620</x:f>
        <x:v>362.90660678912343</x:v>
      </x:c>
      <x:c r="Q620" s="18" t="n">
        <x:f>P620-C620</x:f>
        <x:v>160.90660678912343</x:v>
      </x:c>
      <x:c r="R620" s="18" t="n">
        <x:f>H620-F620</x:f>
        <x:v>136.27999999999997</x:v>
      </x:c>
      <x:c r="S620" s="18" t="n">
        <x:f>J620-H620</x:f>
        <x:v>0</x:v>
      </x:c>
      <x:c r="T620" s="18" t="n">
        <x:f>N620-L620</x:f>
        <x:v>0</x:v>
      </x:c>
      <x:c r="U620" s="18" t="n">
        <x:f>R620+S620+T620</x:f>
        <x:v>136.27999999999997</x:v>
      </x:c>
      <x:c r="V620" s="18" t="str">
        <x:f>IF(MOD(C620-Settings!$B$32,Settings!$B$33)&lt;Settings!$B$30,"Up","Down")</x:f>
        <x:v>Up</x:v>
      </x:c>
      <x:c r="W620" s="18" t="n">
        <x:f>IF(OR(E620&gt;Settings!$B$30,Q620&gt;Settings!$B$37),0,1)</x:f>
        <x:v>1</x:v>
      </x:c>
      <x:c r="X620" s="18" t="n">
        <x:f>IF(AND(W620=1,Q620&lt;=Settings!$B$36),1,0)</x:f>
        <x:v>0</x:v>
      </x:c>
    </x:row>
    <x:row r="621">
      <x:c r="A621" t="n">
        <x:f>Arrivals!A621</x:f>
        <x:v>6</x:v>
      </x:c>
      <x:c r="B621" t="n">
        <x:f>Arrivals!B621</x:f>
        <x:v>16</x:v>
      </x:c>
      <x:c r="C621" s="18" t="n">
        <x:f>Arrivals!F621</x:f>
        <x:v>207</x:v>
      </x:c>
      <x:c r="D621" s="18" t="n">
        <x:f>Arrivals!K621</x:f>
        <x:v>300</x:v>
      </x:c>
      <x:c r="E621" s="18" t="n">
        <x:f>D621*8/ACE_Input!S21+ACE_Input!T21</x:f>
        <x:v>24.02</x:v>
      </x:c>
      <x:c r="F621" s="18" t="n">
        <x:f>C621</x:f>
        <x:v>207</x:v>
      </x:c>
      <x:c r="G621" s="18" t="n">
        <x:f>K620</x:f>
        <x:v>362.29999999999995</x:v>
      </x:c>
      <x:c r="H621" s="18" t="n">
        <x:f>MAX(F621,G621)</x:f>
        <x:v>362.29999999999995</x:v>
      </x:c>
      <x:c r="I621" s="18" t="n">
        <x:f>MOD(H621-Settings!$B$32,Settings!$B$33)</x:f>
        <x:v>362.29999999999995</x:v>
      </x:c>
      <x:c r="J621" s="18" t="n">
        <x:f>IF(I621&lt;Settings!$B$30,IF(Settings!$B$30-I621&gt;=E621,H621,H621+(Settings!$B$30-I621)+Settings!$B$31),H621+(Settings!$B$33-I621))</x:f>
        <x:v>362.29999999999995</x:v>
      </x:c>
      <x:c r="K621" s="18" t="n">
        <x:f>J621+E621</x:f>
        <x:v>386.31999999999994</x:v>
      </x:c>
      <x:c r="L621" s="18" t="n">
        <x:f>K621</x:f>
        <x:v>386.31999999999994</x:v>
      </x:c>
      <x:c r="M621" s="18" t="n">
        <x:f>P620</x:f>
        <x:v>362.90660678912343</x:v>
      </x:c>
      <x:c r="N621" s="18" t="n">
        <x:f>MAX(L621,M621)</x:f>
        <x:v>386.31999999999994</x:v>
      </x:c>
      <x:c r="O621" s="18" t="n">
        <x:f>Arrivals!I621</x:f>
        <x:v>12.372307094722599</x:v>
      </x:c>
      <x:c r="P621" s="18" t="n">
        <x:f>N621+O621</x:f>
        <x:v>398.69230709472254</x:v>
      </x:c>
      <x:c r="Q621" s="18" t="n">
        <x:f>P621-C621</x:f>
        <x:v>191.69230709472254</x:v>
      </x:c>
      <x:c r="R621" s="18" t="n">
        <x:f>H621-F621</x:f>
        <x:v>155.29999999999995</x:v>
      </x:c>
      <x:c r="S621" s="18" t="n">
        <x:f>J621-H621</x:f>
        <x:v>0</x:v>
      </x:c>
      <x:c r="T621" s="18" t="n">
        <x:f>N621-L621</x:f>
        <x:v>0</x:v>
      </x:c>
      <x:c r="U621" s="18" t="n">
        <x:f>R621+S621+T621</x:f>
        <x:v>155.29999999999995</x:v>
      </x:c>
      <x:c r="V621" s="18" t="str">
        <x:f>IF(MOD(C621-Settings!$B$32,Settings!$B$33)&lt;Settings!$B$30,"Up","Down")</x:f>
        <x:v>Up</x:v>
      </x:c>
      <x:c r="W621" s="18" t="n">
        <x:f>IF(OR(E621&gt;Settings!$B$30,Q621&gt;Settings!$B$37),0,1)</x:f>
        <x:v>1</x:v>
      </x:c>
      <x:c r="X621" s="18" t="n">
        <x:f>IF(AND(W621=1,Q621&lt;=Settings!$B$36),1,0)</x:f>
        <x:v>0</x:v>
      </x:c>
    </x:row>
    <x:row r="622">
      <x:c r="A622" t="n">
        <x:f>Arrivals!A622</x:f>
        <x:v>6</x:v>
      </x:c>
      <x:c r="B622" t="n">
        <x:f>Arrivals!B622</x:f>
        <x:v>17</x:v>
      </x:c>
      <x:c r="C622" s="18" t="n">
        <x:f>Arrivals!F622</x:f>
        <x:v>212</x:v>
      </x:c>
      <x:c r="D622" s="18" t="n">
        <x:f>Arrivals!K622</x:f>
        <x:v>300</x:v>
      </x:c>
      <x:c r="E622" s="18" t="n">
        <x:f>D622*8/ACE_Input!S22+ACE_Input!T22</x:f>
        <x:v>24.02</x:v>
      </x:c>
      <x:c r="F622" s="18" t="n">
        <x:f>C622</x:f>
        <x:v>212</x:v>
      </x:c>
      <x:c r="G622" s="18" t="n">
        <x:f>K621</x:f>
        <x:v>386.31999999999994</x:v>
      </x:c>
      <x:c r="H622" s="18" t="n">
        <x:f>MAX(F622,G622)</x:f>
        <x:v>386.31999999999994</x:v>
      </x:c>
      <x:c r="I622" s="18" t="n">
        <x:f>MOD(H622-Settings!$B$32,Settings!$B$33)</x:f>
        <x:v>386.31999999999994</x:v>
      </x:c>
      <x:c r="J622" s="18" t="n">
        <x:f>IF(I622&lt;Settings!$B$30,IF(Settings!$B$30-I622&gt;=E622,H622,H622+(Settings!$B$30-I622)+Settings!$B$31),H622+(Settings!$B$33-I622))</x:f>
        <x:v>386.31999999999994</x:v>
      </x:c>
      <x:c r="K622" s="18" t="n">
        <x:f>J622+E622</x:f>
        <x:v>410.3399999999999</x:v>
      </x:c>
      <x:c r="L622" s="18" t="n">
        <x:f>K622</x:f>
        <x:v>410.3399999999999</x:v>
      </x:c>
      <x:c r="M622" s="18" t="n">
        <x:f>P621</x:f>
        <x:v>398.69230709472254</x:v>
      </x:c>
      <x:c r="N622" s="18" t="n">
        <x:f>MAX(L622,M622)</x:f>
        <x:v>410.3399999999999</x:v>
      </x:c>
      <x:c r="O622" s="18" t="n">
        <x:f>Arrivals!I622</x:f>
        <x:v>3.6452433751805473</x:v>
      </x:c>
      <x:c r="P622" s="18" t="n">
        <x:f>N622+O622</x:f>
        <x:v>413.98524337518046</x:v>
      </x:c>
      <x:c r="Q622" s="18" t="n">
        <x:f>P622-C622</x:f>
        <x:v>201.98524337518046</x:v>
      </x:c>
      <x:c r="R622" s="18" t="n">
        <x:f>H622-F622</x:f>
        <x:v>174.31999999999994</x:v>
      </x:c>
      <x:c r="S622" s="18" t="n">
        <x:f>J622-H622</x:f>
        <x:v>0</x:v>
      </x:c>
      <x:c r="T622" s="18" t="n">
        <x:f>N622-L622</x:f>
        <x:v>0</x:v>
      </x:c>
      <x:c r="U622" s="18" t="n">
        <x:f>R622+S622+T622</x:f>
        <x:v>174.31999999999994</x:v>
      </x:c>
      <x:c r="V622" s="18" t="str">
        <x:f>IF(MOD(C622-Settings!$B$32,Settings!$B$33)&lt;Settings!$B$30,"Up","Down")</x:f>
        <x:v>Up</x:v>
      </x:c>
      <x:c r="W622" s="18" t="n">
        <x:f>IF(OR(E622&gt;Settings!$B$30,Q622&gt;Settings!$B$37),0,1)</x:f>
        <x:v>1</x:v>
      </x:c>
      <x:c r="X622" s="18" t="n">
        <x:f>IF(AND(W622=1,Q622&lt;=Settings!$B$36),1,0)</x:f>
        <x:v>0</x:v>
      </x:c>
    </x:row>
    <x:row r="623">
      <x:c r="A623" t="n">
        <x:f>Arrivals!A623</x:f>
        <x:v>6</x:v>
      </x:c>
      <x:c r="B623" t="n">
        <x:f>Arrivals!B623</x:f>
        <x:v>18</x:v>
      </x:c>
      <x:c r="C623" s="18" t="n">
        <x:f>Arrivals!F623</x:f>
        <x:v>217</x:v>
      </x:c>
      <x:c r="D623" s="18" t="n">
        <x:f>Arrivals!K623</x:f>
        <x:v>300</x:v>
      </x:c>
      <x:c r="E623" s="18" t="n">
        <x:f>D623*8/ACE_Input!S23+ACE_Input!T23</x:f>
        <x:v>24.02</x:v>
      </x:c>
      <x:c r="F623" s="18" t="n">
        <x:f>C623</x:f>
        <x:v>217</x:v>
      </x:c>
      <x:c r="G623" s="18" t="n">
        <x:f>K622</x:f>
        <x:v>410.3399999999999</x:v>
      </x:c>
      <x:c r="H623" s="18" t="n">
        <x:f>MAX(F623,G623)</x:f>
        <x:v>410.3399999999999</x:v>
      </x:c>
      <x:c r="I623" s="18" t="n">
        <x:f>MOD(H623-Settings!$B$32,Settings!$B$33)</x:f>
        <x:v>410.3399999999999</x:v>
      </x:c>
      <x:c r="J623" s="18" t="n">
        <x:f>IF(I623&lt;Settings!$B$30,IF(Settings!$B$30-I623&gt;=E623,H623,H623+(Settings!$B$30-I623)+Settings!$B$31),H623+(Settings!$B$33-I623))</x:f>
        <x:v>410.3399999999999</x:v>
      </x:c>
      <x:c r="K623" s="18" t="n">
        <x:f>J623+E623</x:f>
        <x:v>434.3599999999999</x:v>
      </x:c>
      <x:c r="L623" s="18" t="n">
        <x:f>K623</x:f>
        <x:v>434.3599999999999</x:v>
      </x:c>
      <x:c r="M623" s="18" t="n">
        <x:f>P622</x:f>
        <x:v>413.98524337518046</x:v>
      </x:c>
      <x:c r="N623" s="18" t="n">
        <x:f>MAX(L623,M623)</x:f>
        <x:v>434.3599999999999</x:v>
      </x:c>
      <x:c r="O623" s="18" t="n">
        <x:f>Arrivals!I623</x:f>
        <x:v>4.061236244631329</x:v>
      </x:c>
      <x:c r="P623" s="18" t="n">
        <x:f>N623+O623</x:f>
        <x:v>438.42123624463125</x:v>
      </x:c>
      <x:c r="Q623" s="18" t="n">
        <x:f>P623-C623</x:f>
        <x:v>221.42123624463125</x:v>
      </x:c>
      <x:c r="R623" s="18" t="n">
        <x:f>H623-F623</x:f>
        <x:v>193.33999999999992</x:v>
      </x:c>
      <x:c r="S623" s="18" t="n">
        <x:f>J623-H623</x:f>
        <x:v>0</x:v>
      </x:c>
      <x:c r="T623" s="18" t="n">
        <x:f>N623-L623</x:f>
        <x:v>0</x:v>
      </x:c>
      <x:c r="U623" s="18" t="n">
        <x:f>R623+S623+T623</x:f>
        <x:v>193.33999999999992</x:v>
      </x:c>
      <x:c r="V623" s="18" t="str">
        <x:f>IF(MOD(C623-Settings!$B$32,Settings!$B$33)&lt;Settings!$B$30,"Up","Down")</x:f>
        <x:v>Up</x:v>
      </x:c>
      <x:c r="W623" s="18" t="n">
        <x:f>IF(OR(E623&gt;Settings!$B$30,Q623&gt;Settings!$B$37),0,1)</x:f>
        <x:v>1</x:v>
      </x:c>
      <x:c r="X623" s="18" t="n">
        <x:f>IF(AND(W623=1,Q623&lt;=Settings!$B$36),1,0)</x:f>
        <x:v>0</x:v>
      </x:c>
    </x:row>
    <x:row r="624">
      <x:c r="A624" t="n">
        <x:f>Arrivals!A624</x:f>
        <x:v>6</x:v>
      </x:c>
      <x:c r="B624" t="n">
        <x:f>Arrivals!B624</x:f>
        <x:v>19</x:v>
      </x:c>
      <x:c r="C624" s="18" t="n">
        <x:f>Arrivals!F624</x:f>
        <x:v>222</x:v>
      </x:c>
      <x:c r="D624" s="18" t="n">
        <x:f>Arrivals!K624</x:f>
        <x:v>300</x:v>
      </x:c>
      <x:c r="E624" s="18" t="n">
        <x:f>D624*8/ACE_Input!S24+ACE_Input!T24</x:f>
        <x:v>24.02</x:v>
      </x:c>
      <x:c r="F624" s="18" t="n">
        <x:f>C624</x:f>
        <x:v>222</x:v>
      </x:c>
      <x:c r="G624" s="18" t="n">
        <x:f>K623</x:f>
        <x:v>434.3599999999999</x:v>
      </x:c>
      <x:c r="H624" s="18" t="n">
        <x:f>MAX(F624,G624)</x:f>
        <x:v>434.3599999999999</x:v>
      </x:c>
      <x:c r="I624" s="18" t="n">
        <x:f>MOD(H624-Settings!$B$32,Settings!$B$33)</x:f>
        <x:v>434.3599999999999</x:v>
      </x:c>
      <x:c r="J624" s="18" t="n">
        <x:f>IF(I624&lt;Settings!$B$30,IF(Settings!$B$30-I624&gt;=E624,H624,H624+(Settings!$B$30-I624)+Settings!$B$31),H624+(Settings!$B$33-I624))</x:f>
        <x:v>434.3599999999999</x:v>
      </x:c>
      <x:c r="K624" s="18" t="n">
        <x:f>J624+E624</x:f>
        <x:v>458.3799999999999</x:v>
      </x:c>
      <x:c r="L624" s="18" t="n">
        <x:f>K624</x:f>
        <x:v>458.3799999999999</x:v>
      </x:c>
      <x:c r="M624" s="18" t="n">
        <x:f>P623</x:f>
        <x:v>438.42123624463125</x:v>
      </x:c>
      <x:c r="N624" s="18" t="n">
        <x:f>MAX(L624,M624)</x:f>
        <x:v>458.3799999999999</x:v>
      </x:c>
      <x:c r="O624" s="18" t="n">
        <x:f>Arrivals!I624</x:f>
        <x:v>16.675620931082</x:v>
      </x:c>
      <x:c r="P624" s="18" t="n">
        <x:f>N624+O624</x:f>
        <x:v>475.0556209310819</x:v>
      </x:c>
      <x:c r="Q624" s="18" t="n">
        <x:f>P624-C624</x:f>
        <x:v>253.05562093108188</x:v>
      </x:c>
      <x:c r="R624" s="18" t="n">
        <x:f>H624-F624</x:f>
        <x:v>212.3599999999999</x:v>
      </x:c>
      <x:c r="S624" s="18" t="n">
        <x:f>J624-H624</x:f>
        <x:v>0</x:v>
      </x:c>
      <x:c r="T624" s="18" t="n">
        <x:f>N624-L624</x:f>
        <x:v>0</x:v>
      </x:c>
      <x:c r="U624" s="18" t="n">
        <x:f>R624+S624+T624</x:f>
        <x:v>212.3599999999999</x:v>
      </x:c>
      <x:c r="V624" s="18" t="str">
        <x:f>IF(MOD(C624-Settings!$B$32,Settings!$B$33)&lt;Settings!$B$30,"Up","Down")</x:f>
        <x:v>Up</x:v>
      </x:c>
      <x:c r="W624" s="18" t="n">
        <x:f>IF(OR(E624&gt;Settings!$B$30,Q624&gt;Settings!$B$37),0,1)</x:f>
        <x:v>1</x:v>
      </x:c>
      <x:c r="X624" s="18" t="n">
        <x:f>IF(AND(W624=1,Q624&lt;=Settings!$B$36),1,0)</x:f>
        <x:v>0</x:v>
      </x:c>
    </x:row>
    <x:row r="625">
      <x:c r="A625" t="n">
        <x:f>Arrivals!A625</x:f>
        <x:v>6</x:v>
      </x:c>
      <x:c r="B625" t="n">
        <x:f>Arrivals!B625</x:f>
        <x:v>20</x:v>
      </x:c>
      <x:c r="C625" s="18" t="n">
        <x:f>Arrivals!F625</x:f>
        <x:v>227</x:v>
      </x:c>
      <x:c r="D625" s="18" t="n">
        <x:f>Arrivals!K625</x:f>
        <x:v>300</x:v>
      </x:c>
      <x:c r="E625" s="18" t="n">
        <x:f>D625*8/ACE_Input!S25+ACE_Input!T25</x:f>
        <x:v>24.02</x:v>
      </x:c>
      <x:c r="F625" s="18" t="n">
        <x:f>C625</x:f>
        <x:v>227</x:v>
      </x:c>
      <x:c r="G625" s="18" t="n">
        <x:f>K624</x:f>
        <x:v>458.3799999999999</x:v>
      </x:c>
      <x:c r="H625" s="18" t="n">
        <x:f>MAX(F625,G625)</x:f>
        <x:v>458.3799999999999</x:v>
      </x:c>
      <x:c r="I625" s="18" t="n">
        <x:f>MOD(H625-Settings!$B$32,Settings!$B$33)</x:f>
        <x:v>458.3799999999999</x:v>
      </x:c>
      <x:c r="J625" s="18" t="n">
        <x:f>IF(I625&lt;Settings!$B$30,IF(Settings!$B$30-I625&gt;=E625,H625,H625+(Settings!$B$30-I625)+Settings!$B$31),H625+(Settings!$B$33-I625))</x:f>
        <x:v>458.3799999999999</x:v>
      </x:c>
      <x:c r="K625" s="18" t="n">
        <x:f>J625+E625</x:f>
        <x:v>482.39999999999986</x:v>
      </x:c>
      <x:c r="L625" s="18" t="n">
        <x:f>K625</x:f>
        <x:v>482.39999999999986</x:v>
      </x:c>
      <x:c r="M625" s="18" t="n">
        <x:f>P624</x:f>
        <x:v>475.0556209310819</x:v>
      </x:c>
      <x:c r="N625" s="18" t="n">
        <x:f>MAX(L625,M625)</x:f>
        <x:v>482.39999999999986</x:v>
      </x:c>
      <x:c r="O625" s="18" t="n">
        <x:f>Arrivals!I625</x:f>
        <x:v>0.03774005180728733</x:v>
      </x:c>
      <x:c r="P625" s="18" t="n">
        <x:f>N625+O625</x:f>
        <x:v>482.43774005180717</x:v>
      </x:c>
      <x:c r="Q625" s="18" t="n">
        <x:f>P625-C625</x:f>
        <x:v>255.43774005180717</x:v>
      </x:c>
      <x:c r="R625" s="18" t="n">
        <x:f>H625-F625</x:f>
        <x:v>231.37999999999988</x:v>
      </x:c>
      <x:c r="S625" s="18" t="n">
        <x:f>J625-H625</x:f>
        <x:v>0</x:v>
      </x:c>
      <x:c r="T625" s="18" t="n">
        <x:f>N625-L625</x:f>
        <x:v>0</x:v>
      </x:c>
      <x:c r="U625" s="18" t="n">
        <x:f>R625+S625+T625</x:f>
        <x:v>231.37999999999988</x:v>
      </x:c>
      <x:c r="V625" s="18" t="str">
        <x:f>IF(MOD(C625-Settings!$B$32,Settings!$B$33)&lt;Settings!$B$30,"Up","Down")</x:f>
        <x:v>Up</x:v>
      </x:c>
      <x:c r="W625" s="18" t="n">
        <x:f>IF(OR(E625&gt;Settings!$B$30,Q625&gt;Settings!$B$37),0,1)</x:f>
        <x:v>1</x:v>
      </x:c>
      <x:c r="X625" s="18" t="n">
        <x:f>IF(AND(W625=1,Q625&lt;=Settings!$B$36),1,0)</x:f>
        <x:v>0</x:v>
      </x:c>
    </x:row>
    <x:row r="626">
      <x:c r="A626" t="n">
        <x:f>Arrivals!A626</x:f>
        <x:v>6</x:v>
      </x:c>
      <x:c r="B626" t="n">
        <x:f>Arrivals!B626</x:f>
        <x:v>21</x:v>
      </x:c>
      <x:c r="C626" s="18" t="n">
        <x:f>Arrivals!F626</x:f>
        <x:v>232</x:v>
      </x:c>
      <x:c r="D626" s="18" t="n">
        <x:f>Arrivals!K626</x:f>
        <x:v>300</x:v>
      </x:c>
      <x:c r="E626" s="18" t="n">
        <x:f>D626*8/ACE_Input!S26+ACE_Input!T26</x:f>
        <x:v>24.02</x:v>
      </x:c>
      <x:c r="F626" s="18" t="n">
        <x:f>C626</x:f>
        <x:v>232</x:v>
      </x:c>
      <x:c r="G626" s="18" t="n">
        <x:f>K625</x:f>
        <x:v>482.39999999999986</x:v>
      </x:c>
      <x:c r="H626" s="18" t="n">
        <x:f>MAX(F626,G626)</x:f>
        <x:v>482.39999999999986</x:v>
      </x:c>
      <x:c r="I626" s="18" t="n">
        <x:f>MOD(H626-Settings!$B$32,Settings!$B$33)</x:f>
        <x:v>482.39999999999986</x:v>
      </x:c>
      <x:c r="J626" s="18" t="n">
        <x:f>IF(I626&lt;Settings!$B$30,IF(Settings!$B$30-I626&gt;=E626,H626,H626+(Settings!$B$30-I626)+Settings!$B$31),H626+(Settings!$B$33-I626))</x:f>
        <x:v>482.39999999999986</x:v>
      </x:c>
      <x:c r="K626" s="18" t="n">
        <x:f>J626+E626</x:f>
        <x:v>506.41999999999985</x:v>
      </x:c>
      <x:c r="L626" s="18" t="n">
        <x:f>K626</x:f>
        <x:v>506.41999999999985</x:v>
      </x:c>
      <x:c r="M626" s="18" t="n">
        <x:f>P625</x:f>
        <x:v>482.43774005180717</x:v>
      </x:c>
      <x:c r="N626" s="18" t="n">
        <x:f>MAX(L626,M626)</x:f>
        <x:v>506.41999999999985</x:v>
      </x:c>
      <x:c r="O626" s="18" t="n">
        <x:f>Arrivals!I626</x:f>
        <x:v>7.053498175391124</x:v>
      </x:c>
      <x:c r="P626" s="18" t="n">
        <x:f>N626+O626</x:f>
        <x:v>513.473498175391</x:v>
      </x:c>
      <x:c r="Q626" s="18" t="n">
        <x:f>P626-C626</x:f>
        <x:v>281.473498175391</x:v>
      </x:c>
      <x:c r="R626" s="18" t="n">
        <x:f>H626-F626</x:f>
        <x:v>250.39999999999986</x:v>
      </x:c>
      <x:c r="S626" s="18" t="n">
        <x:f>J626-H626</x:f>
        <x:v>0</x:v>
      </x:c>
      <x:c r="T626" s="18" t="n">
        <x:f>N626-L626</x:f>
        <x:v>0</x:v>
      </x:c>
      <x:c r="U626" s="18" t="n">
        <x:f>R626+S626+T626</x:f>
        <x:v>250.39999999999986</x:v>
      </x:c>
      <x:c r="V626" s="18" t="str">
        <x:f>IF(MOD(C626-Settings!$B$32,Settings!$B$33)&lt;Settings!$B$30,"Up","Down")</x:f>
        <x:v>Up</x:v>
      </x:c>
      <x:c r="W626" s="18" t="n">
        <x:f>IF(OR(E626&gt;Settings!$B$30,Q626&gt;Settings!$B$37),0,1)</x:f>
        <x:v>1</x:v>
      </x:c>
      <x:c r="X626" s="18" t="n">
        <x:f>IF(AND(W626=1,Q626&lt;=Settings!$B$36),1,0)</x:f>
        <x:v>0</x:v>
      </x:c>
    </x:row>
    <x:row r="627">
      <x:c r="A627" t="n">
        <x:f>Arrivals!A627</x:f>
        <x:v>6</x:v>
      </x:c>
      <x:c r="B627" t="n">
        <x:f>Arrivals!B627</x:f>
        <x:v>22</x:v>
      </x:c>
      <x:c r="C627" s="18" t="n">
        <x:f>Arrivals!F627</x:f>
        <x:v>237</x:v>
      </x:c>
      <x:c r="D627" s="18" t="n">
        <x:f>Arrivals!K627</x:f>
        <x:v>300</x:v>
      </x:c>
      <x:c r="E627" s="18" t="n">
        <x:f>D627*8/ACE_Input!S27+ACE_Input!T27</x:f>
        <x:v>24.02</x:v>
      </x:c>
      <x:c r="F627" s="18" t="n">
        <x:f>C627</x:f>
        <x:v>237</x:v>
      </x:c>
      <x:c r="G627" s="18" t="n">
        <x:f>K626</x:f>
        <x:v>506.41999999999985</x:v>
      </x:c>
      <x:c r="H627" s="18" t="n">
        <x:f>MAX(F627,G627)</x:f>
        <x:v>506.41999999999985</x:v>
      </x:c>
      <x:c r="I627" s="18" t="n">
        <x:f>MOD(H627-Settings!$B$32,Settings!$B$33)</x:f>
        <x:v>506.41999999999985</x:v>
      </x:c>
      <x:c r="J627" s="18" t="n">
        <x:f>IF(I627&lt;Settings!$B$30,IF(Settings!$B$30-I627&gt;=E627,H627,H627+(Settings!$B$30-I627)+Settings!$B$31),H627+(Settings!$B$33-I627))</x:f>
        <x:v>506.41999999999985</x:v>
      </x:c>
      <x:c r="K627" s="18" t="n">
        <x:f>J627+E627</x:f>
        <x:v>530.4399999999998</x:v>
      </x:c>
      <x:c r="L627" s="18" t="n">
        <x:f>K627</x:f>
        <x:v>530.4399999999998</x:v>
      </x:c>
      <x:c r="M627" s="18" t="n">
        <x:f>P626</x:f>
        <x:v>513.473498175391</x:v>
      </x:c>
      <x:c r="N627" s="18" t="n">
        <x:f>MAX(L627,M627)</x:f>
        <x:v>530.4399999999998</x:v>
      </x:c>
      <x:c r="O627" s="18" t="n">
        <x:f>Arrivals!I627</x:f>
        <x:v>0.8095307415268258</x:v>
      </x:c>
      <x:c r="P627" s="18" t="n">
        <x:f>N627+O627</x:f>
        <x:v>531.2495307415267</x:v>
      </x:c>
      <x:c r="Q627" s="18" t="n">
        <x:f>P627-C627</x:f>
        <x:v>294.24953074152666</x:v>
      </x:c>
      <x:c r="R627" s="18" t="n">
        <x:f>H627-F627</x:f>
        <x:v>269.41999999999985</x:v>
      </x:c>
      <x:c r="S627" s="18" t="n">
        <x:f>J627-H627</x:f>
        <x:v>0</x:v>
      </x:c>
      <x:c r="T627" s="18" t="n">
        <x:f>N627-L627</x:f>
        <x:v>0</x:v>
      </x:c>
      <x:c r="U627" s="18" t="n">
        <x:f>R627+S627+T627</x:f>
        <x:v>269.41999999999985</x:v>
      </x:c>
      <x:c r="V627" s="18" t="str">
        <x:f>IF(MOD(C627-Settings!$B$32,Settings!$B$33)&lt;Settings!$B$30,"Up","Down")</x:f>
        <x:v>Up</x:v>
      </x:c>
      <x:c r="W627" s="18" t="n">
        <x:f>IF(OR(E627&gt;Settings!$B$30,Q627&gt;Settings!$B$37),0,1)</x:f>
        <x:v>1</x:v>
      </x:c>
      <x:c r="X627" s="18" t="n">
        <x:f>IF(AND(W627=1,Q627&lt;=Settings!$B$36),1,0)</x:f>
        <x:v>0</x:v>
      </x:c>
    </x:row>
    <x:row r="628">
      <x:c r="A628" t="n">
        <x:f>Arrivals!A628</x:f>
        <x:v>6</x:v>
      </x:c>
      <x:c r="B628" t="n">
        <x:f>Arrivals!B628</x:f>
        <x:v>23</x:v>
      </x:c>
      <x:c r="C628" s="18" t="n">
        <x:f>Arrivals!F628</x:f>
        <x:v>242</x:v>
      </x:c>
      <x:c r="D628" s="18" t="n">
        <x:f>Arrivals!K628</x:f>
        <x:v>300</x:v>
      </x:c>
      <x:c r="E628" s="18" t="n">
        <x:f>D628*8/ACE_Input!S28+ACE_Input!T28</x:f>
        <x:v>24.02</x:v>
      </x:c>
      <x:c r="F628" s="18" t="n">
        <x:f>C628</x:f>
        <x:v>242</x:v>
      </x:c>
      <x:c r="G628" s="18" t="n">
        <x:f>K627</x:f>
        <x:v>530.4399999999998</x:v>
      </x:c>
      <x:c r="H628" s="18" t="n">
        <x:f>MAX(F628,G628)</x:f>
        <x:v>530.4399999999998</x:v>
      </x:c>
      <x:c r="I628" s="18" t="n">
        <x:f>MOD(H628-Settings!$B$32,Settings!$B$33)</x:f>
        <x:v>530.4399999999998</x:v>
      </x:c>
      <x:c r="J628" s="18" t="n">
        <x:f>IF(I628&lt;Settings!$B$30,IF(Settings!$B$30-I628&gt;=E628,H628,H628+(Settings!$B$30-I628)+Settings!$B$31),H628+(Settings!$B$33-I628))</x:f>
        <x:v>530.4399999999998</x:v>
      </x:c>
      <x:c r="K628" s="18" t="n">
        <x:f>J628+E628</x:f>
        <x:v>554.4599999999998</x:v>
      </x:c>
      <x:c r="L628" s="18" t="n">
        <x:f>K628</x:f>
        <x:v>554.4599999999998</x:v>
      </x:c>
      <x:c r="M628" s="18" t="n">
        <x:f>P627</x:f>
        <x:v>531.2495307415267</x:v>
      </x:c>
      <x:c r="N628" s="18" t="n">
        <x:f>MAX(L628,M628)</x:f>
        <x:v>554.4599999999998</x:v>
      </x:c>
      <x:c r="O628" s="18" t="n">
        <x:f>Arrivals!I628</x:f>
        <x:v>1.6616147293608692</x:v>
      </x:c>
      <x:c r="P628" s="18" t="n">
        <x:f>N628+O628</x:f>
        <x:v>556.1216147293607</x:v>
      </x:c>
      <x:c r="Q628" s="18" t="n">
        <x:f>P628-C628</x:f>
        <x:v>314.12161472936066</x:v>
      </x:c>
      <x:c r="R628" s="18" t="n">
        <x:f>H628-F628</x:f>
        <x:v>288.4399999999998</x:v>
      </x:c>
      <x:c r="S628" s="18" t="n">
        <x:f>J628-H628</x:f>
        <x:v>0</x:v>
      </x:c>
      <x:c r="T628" s="18" t="n">
        <x:f>N628-L628</x:f>
        <x:v>0</x:v>
      </x:c>
      <x:c r="U628" s="18" t="n">
        <x:f>R628+S628+T628</x:f>
        <x:v>288.4399999999998</x:v>
      </x:c>
      <x:c r="V628" s="18" t="str">
        <x:f>IF(MOD(C628-Settings!$B$32,Settings!$B$33)&lt;Settings!$B$30,"Up","Down")</x:f>
        <x:v>Up</x:v>
      </x:c>
      <x:c r="W628" s="18" t="n">
        <x:f>IF(OR(E628&gt;Settings!$B$30,Q628&gt;Settings!$B$37),0,1)</x:f>
        <x:v>1</x:v>
      </x:c>
      <x:c r="X628" s="18" t="n">
        <x:f>IF(AND(W628=1,Q628&lt;=Settings!$B$36),1,0)</x:f>
        <x:v>0</x:v>
      </x:c>
    </x:row>
    <x:row r="629">
      <x:c r="A629" t="n">
        <x:f>Arrivals!A629</x:f>
        <x:v>6</x:v>
      </x:c>
      <x:c r="B629" t="n">
        <x:f>Arrivals!B629</x:f>
        <x:v>24</x:v>
      </x:c>
      <x:c r="C629" s="18" t="n">
        <x:f>Arrivals!F629</x:f>
        <x:v>247</x:v>
      </x:c>
      <x:c r="D629" s="18" t="n">
        <x:f>Arrivals!K629</x:f>
        <x:v>300</x:v>
      </x:c>
      <x:c r="E629" s="18" t="n">
        <x:f>D629*8/ACE_Input!S29+ACE_Input!T29</x:f>
        <x:v>24.02</x:v>
      </x:c>
      <x:c r="F629" s="18" t="n">
        <x:f>C629</x:f>
        <x:v>247</x:v>
      </x:c>
      <x:c r="G629" s="18" t="n">
        <x:f>K628</x:f>
        <x:v>554.4599999999998</x:v>
      </x:c>
      <x:c r="H629" s="18" t="n">
        <x:f>MAX(F629,G629)</x:f>
        <x:v>554.4599999999998</x:v>
      </x:c>
      <x:c r="I629" s="18" t="n">
        <x:f>MOD(H629-Settings!$B$32,Settings!$B$33)</x:f>
        <x:v>554.4599999999998</x:v>
      </x:c>
      <x:c r="J629" s="18" t="n">
        <x:f>IF(I629&lt;Settings!$B$30,IF(Settings!$B$30-I629&gt;=E629,H629,H629+(Settings!$B$30-I629)+Settings!$B$31),H629+(Settings!$B$33-I629))</x:f>
        <x:v>554.4599999999998</x:v>
      </x:c>
      <x:c r="K629" s="18" t="n">
        <x:f>J629+E629</x:f>
        <x:v>578.4799999999998</x:v>
      </x:c>
      <x:c r="L629" s="18" t="n">
        <x:f>K629</x:f>
        <x:v>578.4799999999998</x:v>
      </x:c>
      <x:c r="M629" s="18" t="n">
        <x:f>P628</x:f>
        <x:v>556.1216147293607</x:v>
      </x:c>
      <x:c r="N629" s="18" t="n">
        <x:f>MAX(L629,M629)</x:f>
        <x:v>578.4799999999998</x:v>
      </x:c>
      <x:c r="O629" s="18" t="n">
        <x:f>Arrivals!I629</x:f>
        <x:v>0.6042289852129469</x:v>
      </x:c>
      <x:c r="P629" s="18" t="n">
        <x:f>N629+O629</x:f>
        <x:v>579.0842289852127</x:v>
      </x:c>
      <x:c r="Q629" s="18" t="n">
        <x:f>P629-C629</x:f>
        <x:v>332.0842289852127</x:v>
      </x:c>
      <x:c r="R629" s="18" t="n">
        <x:f>H629-F629</x:f>
        <x:v>307.4599999999998</x:v>
      </x:c>
      <x:c r="S629" s="18" t="n">
        <x:f>J629-H629</x:f>
        <x:v>0</x:v>
      </x:c>
      <x:c r="T629" s="18" t="n">
        <x:f>N629-L629</x:f>
        <x:v>0</x:v>
      </x:c>
      <x:c r="U629" s="18" t="n">
        <x:f>R629+S629+T629</x:f>
        <x:v>307.4599999999998</x:v>
      </x:c>
      <x:c r="V629" s="18" t="str">
        <x:f>IF(MOD(C629-Settings!$B$32,Settings!$B$33)&lt;Settings!$B$30,"Up","Down")</x:f>
        <x:v>Up</x:v>
      </x:c>
      <x:c r="W629" s="18" t="n">
        <x:f>IF(OR(E629&gt;Settings!$B$30,Q629&gt;Settings!$B$37),0,1)</x:f>
        <x:v>1</x:v>
      </x:c>
      <x:c r="X629" s="18" t="n">
        <x:f>IF(AND(W629=1,Q629&lt;=Settings!$B$36),1,0)</x:f>
        <x:v>0</x:v>
      </x:c>
    </x:row>
    <x:row r="630">
      <x:c r="A630" t="n">
        <x:f>Arrivals!A630</x:f>
        <x:v>6</x:v>
      </x:c>
      <x:c r="B630" t="n">
        <x:f>Arrivals!B630</x:f>
        <x:v>25</x:v>
      </x:c>
      <x:c r="C630" s="18" t="n">
        <x:f>Arrivals!F630</x:f>
        <x:v>252</x:v>
      </x:c>
      <x:c r="D630" s="18" t="n">
        <x:f>Arrivals!K630</x:f>
        <x:v>300</x:v>
      </x:c>
      <x:c r="E630" s="18" t="n">
        <x:f>D630*8/ACE_Input!S30+ACE_Input!T30</x:f>
        <x:v>24.02</x:v>
      </x:c>
      <x:c r="F630" s="18" t="n">
        <x:f>C630</x:f>
        <x:v>252</x:v>
      </x:c>
      <x:c r="G630" s="18" t="n">
        <x:f>K629</x:f>
        <x:v>578.4799999999998</x:v>
      </x:c>
      <x:c r="H630" s="18" t="n">
        <x:f>MAX(F630,G630)</x:f>
        <x:v>578.4799999999998</x:v>
      </x:c>
      <x:c r="I630" s="18" t="n">
        <x:f>MOD(H630-Settings!$B$32,Settings!$B$33)</x:f>
        <x:v>578.4799999999998</x:v>
      </x:c>
      <x:c r="J630" s="18" t="n">
        <x:f>IF(I630&lt;Settings!$B$30,IF(Settings!$B$30-I630&gt;=E630,H630,H630+(Settings!$B$30-I630)+Settings!$B$31),H630+(Settings!$B$33-I630))</x:f>
        <x:v>720</x:v>
      </x:c>
      <x:c r="K630" s="18" t="n">
        <x:f>J630+E630</x:f>
        <x:v>744.02</x:v>
      </x:c>
      <x:c r="L630" s="18" t="n">
        <x:f>K630</x:f>
        <x:v>744.02</x:v>
      </x:c>
      <x:c r="M630" s="18" t="n">
        <x:f>P629</x:f>
        <x:v>579.0842289852127</x:v>
      </x:c>
      <x:c r="N630" s="18" t="n">
        <x:f>MAX(L630,M630)</x:f>
        <x:v>744.02</x:v>
      </x:c>
      <x:c r="O630" s="18" t="n">
        <x:f>Arrivals!I630</x:f>
        <x:v>1.8291244660460628</x:v>
      </x:c>
      <x:c r="P630" s="18" t="n">
        <x:f>N630+O630</x:f>
        <x:v>745.8491244660461</x:v>
      </x:c>
      <x:c r="Q630" s="18" t="n">
        <x:f>P630-C630</x:f>
        <x:v>493.8491244660461</x:v>
      </x:c>
      <x:c r="R630" s="18" t="n">
        <x:f>H630-F630</x:f>
        <x:v>326.4799999999998</x:v>
      </x:c>
      <x:c r="S630" s="18" t="n">
        <x:f>J630-H630</x:f>
        <x:v>141.5200000000002</x:v>
      </x:c>
      <x:c r="T630" s="18" t="n">
        <x:f>N630-L630</x:f>
        <x:v>0</x:v>
      </x:c>
      <x:c r="U630" s="18" t="n">
        <x:f>R630+S630+T630</x:f>
        <x:v>468</x:v>
      </x:c>
      <x:c r="V630" s="18" t="str">
        <x:f>IF(MOD(C630-Settings!$B$32,Settings!$B$33)&lt;Settings!$B$30,"Up","Down")</x:f>
        <x:v>Up</x:v>
      </x:c>
      <x:c r="W630" s="18" t="n">
        <x:f>IF(OR(E630&gt;Settings!$B$30,Q630&gt;Settings!$B$37),0,1)</x:f>
        <x:v>1</x:v>
      </x:c>
      <x:c r="X630" s="18" t="n">
        <x:f>IF(AND(W630=1,Q630&lt;=Settings!$B$36),1,0)</x:f>
        <x:v>0</x:v>
      </x:c>
    </x:row>
    <x:row r="631">
      <x:c r="A631" t="n">
        <x:f>Arrivals!A631</x:f>
        <x:v>6</x:v>
      </x:c>
      <x:c r="B631" t="n">
        <x:f>Arrivals!B631</x:f>
        <x:v>26</x:v>
      </x:c>
      <x:c r="C631" s="18" t="n">
        <x:f>Arrivals!F631</x:f>
        <x:v>257</x:v>
      </x:c>
      <x:c r="D631" s="18" t="n">
        <x:f>Arrivals!K631</x:f>
        <x:v>300</x:v>
      </x:c>
      <x:c r="E631" s="18" t="n">
        <x:f>D631*8/ACE_Input!S31+ACE_Input!T31</x:f>
        <x:v>24.02</x:v>
      </x:c>
      <x:c r="F631" s="18" t="n">
        <x:f>C631</x:f>
        <x:v>257</x:v>
      </x:c>
      <x:c r="G631" s="18" t="n">
        <x:f>K630</x:f>
        <x:v>744.02</x:v>
      </x:c>
      <x:c r="H631" s="18" t="n">
        <x:f>MAX(F631,G631)</x:f>
        <x:v>744.02</x:v>
      </x:c>
      <x:c r="I631" s="18" t="n">
        <x:f>MOD(H631-Settings!$B$32,Settings!$B$33)</x:f>
        <x:v>24.019999999999982</x:v>
      </x:c>
      <x:c r="J631" s="18" t="n">
        <x:f>IF(I631&lt;Settings!$B$30,IF(Settings!$B$30-I631&gt;=E631,H631,H631+(Settings!$B$30-I631)+Settings!$B$31),H631+(Settings!$B$33-I631))</x:f>
        <x:v>744.02</x:v>
      </x:c>
      <x:c r="K631" s="18" t="n">
        <x:f>J631+E631</x:f>
        <x:v>768.04</x:v>
      </x:c>
      <x:c r="L631" s="18" t="n">
        <x:f>K631</x:f>
        <x:v>768.04</x:v>
      </x:c>
      <x:c r="M631" s="18" t="n">
        <x:f>P630</x:f>
        <x:v>745.8491244660461</x:v>
      </x:c>
      <x:c r="N631" s="18" t="n">
        <x:f>MAX(L631,M631)</x:f>
        <x:v>768.04</x:v>
      </x:c>
      <x:c r="O631" s="18" t="n">
        <x:f>Arrivals!I631</x:f>
        <x:v>0.5534049848684793</x:v>
      </x:c>
      <x:c r="P631" s="18" t="n">
        <x:f>N631+O631</x:f>
        <x:v>768.5934049848685</x:v>
      </x:c>
      <x:c r="Q631" s="18" t="n">
        <x:f>P631-C631</x:f>
        <x:v>511.59340498486847</x:v>
      </x:c>
      <x:c r="R631" s="18" t="n">
        <x:f>H631-F631</x:f>
        <x:v>487.02</x:v>
      </x:c>
      <x:c r="S631" s="18" t="n">
        <x:f>J631-H631</x:f>
        <x:v>0</x:v>
      </x:c>
      <x:c r="T631" s="18" t="n">
        <x:f>N631-L631</x:f>
        <x:v>0</x:v>
      </x:c>
      <x:c r="U631" s="18" t="n">
        <x:f>R631+S631+T631</x:f>
        <x:v>487.02</x:v>
      </x:c>
      <x:c r="V631" s="18" t="str">
        <x:f>IF(MOD(C631-Settings!$B$32,Settings!$B$33)&lt;Settings!$B$30,"Up","Down")</x:f>
        <x:v>Up</x:v>
      </x:c>
      <x:c r="W631" s="18" t="n">
        <x:f>IF(OR(E631&gt;Settings!$B$30,Q631&gt;Settings!$B$37),0,1)</x:f>
        <x:v>1</x:v>
      </x:c>
      <x:c r="X631" s="18" t="n">
        <x:f>IF(AND(W631=1,Q631&lt;=Settings!$B$36),1,0)</x:f>
        <x:v>0</x:v>
      </x:c>
    </x:row>
    <x:row r="632">
      <x:c r="A632" t="n">
        <x:f>Arrivals!A632</x:f>
        <x:v>6</x:v>
      </x:c>
      <x:c r="B632" t="n">
        <x:f>Arrivals!B632</x:f>
        <x:v>27</x:v>
      </x:c>
      <x:c r="C632" s="18" t="n">
        <x:f>Arrivals!F632</x:f>
        <x:v>262</x:v>
      </x:c>
      <x:c r="D632" s="18" t="n">
        <x:f>Arrivals!K632</x:f>
        <x:v>300</x:v>
      </x:c>
      <x:c r="E632" s="18" t="n">
        <x:f>D632*8/ACE_Input!S32+ACE_Input!T32</x:f>
        <x:v>24.02</x:v>
      </x:c>
      <x:c r="F632" s="18" t="n">
        <x:f>C632</x:f>
        <x:v>262</x:v>
      </x:c>
      <x:c r="G632" s="18" t="n">
        <x:f>K631</x:f>
        <x:v>768.04</x:v>
      </x:c>
      <x:c r="H632" s="18" t="n">
        <x:f>MAX(F632,G632)</x:f>
        <x:v>768.04</x:v>
      </x:c>
      <x:c r="I632" s="18" t="n">
        <x:f>MOD(H632-Settings!$B$32,Settings!$B$33)</x:f>
        <x:v>48.039999999999964</x:v>
      </x:c>
      <x:c r="J632" s="18" t="n">
        <x:f>IF(I632&lt;Settings!$B$30,IF(Settings!$B$30-I632&gt;=E632,H632,H632+(Settings!$B$30-I632)+Settings!$B$31),H632+(Settings!$B$33-I632))</x:f>
        <x:v>768.04</x:v>
      </x:c>
      <x:c r="K632" s="18" t="n">
        <x:f>J632+E632</x:f>
        <x:v>792.06</x:v>
      </x:c>
      <x:c r="L632" s="18" t="n">
        <x:f>K632</x:f>
        <x:v>792.06</x:v>
      </x:c>
      <x:c r="M632" s="18" t="n">
        <x:f>P631</x:f>
        <x:v>768.5934049848685</x:v>
      </x:c>
      <x:c r="N632" s="18" t="n">
        <x:f>MAX(L632,M632)</x:f>
        <x:v>792.06</x:v>
      </x:c>
      <x:c r="O632" s="18" t="n">
        <x:f>Arrivals!I632</x:f>
        <x:v>3.52586302165554</x:v>
      </x:c>
      <x:c r="P632" s="18" t="n">
        <x:f>N632+O632</x:f>
        <x:v>795.5858630216555</x:v>
      </x:c>
      <x:c r="Q632" s="18" t="n">
        <x:f>P632-C632</x:f>
        <x:v>533.5858630216555</x:v>
      </x:c>
      <x:c r="R632" s="18" t="n">
        <x:f>H632-F632</x:f>
        <x:v>506.03999999999996</x:v>
      </x:c>
      <x:c r="S632" s="18" t="n">
        <x:f>J632-H632</x:f>
        <x:v>0</x:v>
      </x:c>
      <x:c r="T632" s="18" t="n">
        <x:f>N632-L632</x:f>
        <x:v>0</x:v>
      </x:c>
      <x:c r="U632" s="18" t="n">
        <x:f>R632+S632+T632</x:f>
        <x:v>506.03999999999996</x:v>
      </x:c>
      <x:c r="V632" s="18" t="str">
        <x:f>IF(MOD(C632-Settings!$B$32,Settings!$B$33)&lt;Settings!$B$30,"Up","Down")</x:f>
        <x:v>Up</x:v>
      </x:c>
      <x:c r="W632" s="18" t="n">
        <x:f>IF(OR(E632&gt;Settings!$B$30,Q632&gt;Settings!$B$37),0,1)</x:f>
        <x:v>1</x:v>
      </x:c>
      <x:c r="X632" s="18" t="n">
        <x:f>IF(AND(W632=1,Q632&lt;=Settings!$B$36),1,0)</x:f>
        <x:v>0</x:v>
      </x:c>
    </x:row>
    <x:row r="633">
      <x:c r="A633" t="n">
        <x:f>Arrivals!A633</x:f>
        <x:v>6</x:v>
      </x:c>
      <x:c r="B633" t="n">
        <x:f>Arrivals!B633</x:f>
        <x:v>28</x:v>
      </x:c>
      <x:c r="C633" s="18" t="n">
        <x:f>Arrivals!F633</x:f>
        <x:v>268</x:v>
      </x:c>
      <x:c r="D633" s="18" t="n">
        <x:f>Arrivals!K633</x:f>
        <x:v>300</x:v>
      </x:c>
      <x:c r="E633" s="18" t="n">
        <x:f>D633*8/ACE_Input!S33+ACE_Input!T33</x:f>
        <x:v>24.02</x:v>
      </x:c>
      <x:c r="F633" s="18" t="n">
        <x:f>C633</x:f>
        <x:v>268</x:v>
      </x:c>
      <x:c r="G633" s="18" t="n">
        <x:f>K632</x:f>
        <x:v>792.06</x:v>
      </x:c>
      <x:c r="H633" s="18" t="n">
        <x:f>MAX(F633,G633)</x:f>
        <x:v>792.06</x:v>
      </x:c>
      <x:c r="I633" s="18" t="n">
        <x:f>MOD(H633-Settings!$B$32,Settings!$B$33)</x:f>
        <x:v>72.05999999999995</x:v>
      </x:c>
      <x:c r="J633" s="18" t="n">
        <x:f>IF(I633&lt;Settings!$B$30,IF(Settings!$B$30-I633&gt;=E633,H633,H633+(Settings!$B$30-I633)+Settings!$B$31),H633+(Settings!$B$33-I633))</x:f>
        <x:v>792.06</x:v>
      </x:c>
      <x:c r="K633" s="18" t="n">
        <x:f>J633+E633</x:f>
        <x:v>816.0799999999999</x:v>
      </x:c>
      <x:c r="L633" s="18" t="n">
        <x:f>K633</x:f>
        <x:v>816.0799999999999</x:v>
      </x:c>
      <x:c r="M633" s="18" t="n">
        <x:f>P632</x:f>
        <x:v>795.5858630216555</x:v>
      </x:c>
      <x:c r="N633" s="18" t="n">
        <x:f>MAX(L633,M633)</x:f>
        <x:v>816.0799999999999</x:v>
      </x:c>
      <x:c r="O633" s="18" t="n">
        <x:f>Arrivals!I633</x:f>
        <x:v>12.340455279078634</x:v>
      </x:c>
      <x:c r="P633" s="18" t="n">
        <x:f>N633+O633</x:f>
        <x:v>828.4204552790785</x:v>
      </x:c>
      <x:c r="Q633" s="18" t="n">
        <x:f>P633-C633</x:f>
        <x:v>560.4204552790785</x:v>
      </x:c>
      <x:c r="R633" s="18" t="n">
        <x:f>H633-F633</x:f>
        <x:v>524.06</x:v>
      </x:c>
      <x:c r="S633" s="18" t="n">
        <x:f>J633-H633</x:f>
        <x:v>0</x:v>
      </x:c>
      <x:c r="T633" s="18" t="n">
        <x:f>N633-L633</x:f>
        <x:v>0</x:v>
      </x:c>
      <x:c r="U633" s="18" t="n">
        <x:f>R633+S633+T633</x:f>
        <x:v>524.06</x:v>
      </x:c>
      <x:c r="V633" s="18" t="str">
        <x:f>IF(MOD(C633-Settings!$B$32,Settings!$B$33)&lt;Settings!$B$30,"Up","Down")</x:f>
        <x:v>Up</x:v>
      </x:c>
      <x:c r="W633" s="18" t="n">
        <x:f>IF(OR(E633&gt;Settings!$B$30,Q633&gt;Settings!$B$37),0,1)</x:f>
        <x:v>1</x:v>
      </x:c>
      <x:c r="X633" s="18" t="n">
        <x:f>IF(AND(W633=1,Q633&lt;=Settings!$B$36),1,0)</x:f>
        <x:v>0</x:v>
      </x:c>
    </x:row>
    <x:row r="634">
      <x:c r="A634" t="n">
        <x:f>Arrivals!A634</x:f>
        <x:v>6</x:v>
      </x:c>
      <x:c r="B634" t="n">
        <x:f>Arrivals!B634</x:f>
        <x:v>29</x:v>
      </x:c>
      <x:c r="C634" s="18" t="n">
        <x:f>Arrivals!F634</x:f>
        <x:v>273</x:v>
      </x:c>
      <x:c r="D634" s="18" t="n">
        <x:f>Arrivals!K634</x:f>
        <x:v>300</x:v>
      </x:c>
      <x:c r="E634" s="18" t="n">
        <x:f>D634*8/ACE_Input!S34+ACE_Input!T34</x:f>
        <x:v>24.02</x:v>
      </x:c>
      <x:c r="F634" s="18" t="n">
        <x:f>C634</x:f>
        <x:v>273</x:v>
      </x:c>
      <x:c r="G634" s="18" t="n">
        <x:f>K633</x:f>
        <x:v>816.0799999999999</x:v>
      </x:c>
      <x:c r="H634" s="18" t="n">
        <x:f>MAX(F634,G634)</x:f>
        <x:v>816.0799999999999</x:v>
      </x:c>
      <x:c r="I634" s="18" t="n">
        <x:f>MOD(H634-Settings!$B$32,Settings!$B$33)</x:f>
        <x:v>96.07999999999993</x:v>
      </x:c>
      <x:c r="J634" s="18" t="n">
        <x:f>IF(I634&lt;Settings!$B$30,IF(Settings!$B$30-I634&gt;=E634,H634,H634+(Settings!$B$30-I634)+Settings!$B$31),H634+(Settings!$B$33-I634))</x:f>
        <x:v>816.0799999999999</x:v>
      </x:c>
      <x:c r="K634" s="18" t="n">
        <x:f>J634+E634</x:f>
        <x:v>840.0999999999999</x:v>
      </x:c>
      <x:c r="L634" s="18" t="n">
        <x:f>K634</x:f>
        <x:v>840.0999999999999</x:v>
      </x:c>
      <x:c r="M634" s="18" t="n">
        <x:f>P633</x:f>
        <x:v>828.4204552790785</x:v>
      </x:c>
      <x:c r="N634" s="18" t="n">
        <x:f>MAX(L634,M634)</x:f>
        <x:v>840.0999999999999</x:v>
      </x:c>
      <x:c r="O634" s="18" t="n">
        <x:f>Arrivals!I634</x:f>
        <x:v>2.7950146055524683</x:v>
      </x:c>
      <x:c r="P634" s="18" t="n">
        <x:f>N634+O634</x:f>
        <x:v>842.8950146055524</x:v>
      </x:c>
      <x:c r="Q634" s="18" t="n">
        <x:f>P634-C634</x:f>
        <x:v>569.8950146055524</x:v>
      </x:c>
      <x:c r="R634" s="18" t="n">
        <x:f>H634-F634</x:f>
        <x:v>543.0799999999999</x:v>
      </x:c>
      <x:c r="S634" s="18" t="n">
        <x:f>J634-H634</x:f>
        <x:v>0</x:v>
      </x:c>
      <x:c r="T634" s="18" t="n">
        <x:f>N634-L634</x:f>
        <x:v>0</x:v>
      </x:c>
      <x:c r="U634" s="18" t="n">
        <x:f>R634+S634+T634</x:f>
        <x:v>543.0799999999999</x:v>
      </x:c>
      <x:c r="V634" s="18" t="str">
        <x:f>IF(MOD(C634-Settings!$B$32,Settings!$B$33)&lt;Settings!$B$30,"Up","Down")</x:f>
        <x:v>Up</x:v>
      </x:c>
      <x:c r="W634" s="18" t="n">
        <x:f>IF(OR(E634&gt;Settings!$B$30,Q634&gt;Settings!$B$37),0,1)</x:f>
        <x:v>1</x:v>
      </x:c>
      <x:c r="X634" s="18" t="n">
        <x:f>IF(AND(W634=1,Q634&lt;=Settings!$B$36),1,0)</x:f>
        <x:v>0</x:v>
      </x:c>
    </x:row>
    <x:row r="635">
      <x:c r="A635" t="n">
        <x:f>Arrivals!A635</x:f>
        <x:v>6</x:v>
      </x:c>
      <x:c r="B635" t="n">
        <x:f>Arrivals!B635</x:f>
        <x:v>30</x:v>
      </x:c>
      <x:c r="C635" s="18" t="n">
        <x:f>Arrivals!F635</x:f>
        <x:v>278</x:v>
      </x:c>
      <x:c r="D635" s="18" t="n">
        <x:f>Arrivals!K635</x:f>
        <x:v>300</x:v>
      </x:c>
      <x:c r="E635" s="18" t="n">
        <x:f>D635*8/ACE_Input!S35+ACE_Input!T35</x:f>
        <x:v>24.02</x:v>
      </x:c>
      <x:c r="F635" s="18" t="n">
        <x:f>C635</x:f>
        <x:v>278</x:v>
      </x:c>
      <x:c r="G635" s="18" t="n">
        <x:f>K634</x:f>
        <x:v>840.0999999999999</x:v>
      </x:c>
      <x:c r="H635" s="18" t="n">
        <x:f>MAX(F635,G635)</x:f>
        <x:v>840.0999999999999</x:v>
      </x:c>
      <x:c r="I635" s="18" t="n">
        <x:f>MOD(H635-Settings!$B$32,Settings!$B$33)</x:f>
        <x:v>120.09999999999991</x:v>
      </x:c>
      <x:c r="J635" s="18" t="n">
        <x:f>IF(I635&lt;Settings!$B$30,IF(Settings!$B$30-I635&gt;=E635,H635,H635+(Settings!$B$30-I635)+Settings!$B$31),H635+(Settings!$B$33-I635))</x:f>
        <x:v>840.0999999999999</x:v>
      </x:c>
      <x:c r="K635" s="18" t="n">
        <x:f>J635+E635</x:f>
        <x:v>864.1199999999999</x:v>
      </x:c>
      <x:c r="L635" s="18" t="n">
        <x:f>K635</x:f>
        <x:v>864.1199999999999</x:v>
      </x:c>
      <x:c r="M635" s="18" t="n">
        <x:f>P634</x:f>
        <x:v>842.8950146055524</x:v>
      </x:c>
      <x:c r="N635" s="18" t="n">
        <x:f>MAX(L635,M635)</x:f>
        <x:v>864.1199999999999</x:v>
      </x:c>
      <x:c r="O635" s="18" t="n">
        <x:f>Arrivals!I635</x:f>
        <x:v>2.632297980004014</x:v>
      </x:c>
      <x:c r="P635" s="18" t="n">
        <x:f>N635+O635</x:f>
        <x:v>866.752297980004</x:v>
      </x:c>
      <x:c r="Q635" s="18" t="n">
        <x:f>P635-C635</x:f>
        <x:v>588.752297980004</x:v>
      </x:c>
      <x:c r="R635" s="18" t="n">
        <x:f>H635-F635</x:f>
        <x:v>562.0999999999999</x:v>
      </x:c>
      <x:c r="S635" s="18" t="n">
        <x:f>J635-H635</x:f>
        <x:v>0</x:v>
      </x:c>
      <x:c r="T635" s="18" t="n">
        <x:f>N635-L635</x:f>
        <x:v>0</x:v>
      </x:c>
      <x:c r="U635" s="18" t="n">
        <x:f>R635+S635+T635</x:f>
        <x:v>562.0999999999999</x:v>
      </x:c>
      <x:c r="V635" s="18" t="str">
        <x:f>IF(MOD(C635-Settings!$B$32,Settings!$B$33)&lt;Settings!$B$30,"Up","Down")</x:f>
        <x:v>Up</x:v>
      </x:c>
      <x:c r="W635" s="18" t="n">
        <x:f>IF(OR(E635&gt;Settings!$B$30,Q635&gt;Settings!$B$37),0,1)</x:f>
        <x:v>1</x:v>
      </x:c>
      <x:c r="X635" s="18" t="n">
        <x:f>IF(AND(W635=1,Q635&lt;=Settings!$B$36),1,0)</x:f>
        <x:v>0</x:v>
      </x:c>
    </x:row>
    <x:row r="636">
      <x:c r="A636" t="n">
        <x:f>Arrivals!A636</x:f>
        <x:v>6</x:v>
      </x:c>
      <x:c r="B636" t="n">
        <x:f>Arrivals!B636</x:f>
        <x:v>31</x:v>
      </x:c>
      <x:c r="C636" s="18" t="n">
        <x:f>Arrivals!F636</x:f>
        <x:v>283</x:v>
      </x:c>
      <x:c r="D636" s="18" t="n">
        <x:f>Arrivals!K636</x:f>
        <x:v>300</x:v>
      </x:c>
      <x:c r="E636" s="18" t="n">
        <x:f>D636*8/ACE_Input!S36+ACE_Input!T36</x:f>
        <x:v>24.02</x:v>
      </x:c>
      <x:c r="F636" s="18" t="n">
        <x:f>C636</x:f>
        <x:v>283</x:v>
      </x:c>
      <x:c r="G636" s="18" t="n">
        <x:f>K635</x:f>
        <x:v>864.1199999999999</x:v>
      </x:c>
      <x:c r="H636" s="18" t="n">
        <x:f>MAX(F636,G636)</x:f>
        <x:v>864.1199999999999</x:v>
      </x:c>
      <x:c r="I636" s="18" t="n">
        <x:f>MOD(H636-Settings!$B$32,Settings!$B$33)</x:f>
        <x:v>144.1199999999999</x:v>
      </x:c>
      <x:c r="J636" s="18" t="n">
        <x:f>IF(I636&lt;Settings!$B$30,IF(Settings!$B$30-I636&gt;=E636,H636,H636+(Settings!$B$30-I636)+Settings!$B$31),H636+(Settings!$B$33-I636))</x:f>
        <x:v>864.1199999999999</x:v>
      </x:c>
      <x:c r="K636" s="18" t="n">
        <x:f>J636+E636</x:f>
        <x:v>888.1399999999999</x:v>
      </x:c>
      <x:c r="L636" s="18" t="n">
        <x:f>K636</x:f>
        <x:v>888.1399999999999</x:v>
      </x:c>
      <x:c r="M636" s="18" t="n">
        <x:f>P635</x:f>
        <x:v>866.752297980004</x:v>
      </x:c>
      <x:c r="N636" s="18" t="n">
        <x:f>MAX(L636,M636)</x:f>
        <x:v>888.1399999999999</x:v>
      </x:c>
      <x:c r="O636" s="18" t="n">
        <x:f>Arrivals!I636</x:f>
        <x:v>3.0817031364030636</x:v>
      </x:c>
      <x:c r="P636" s="18" t="n">
        <x:f>N636+O636</x:f>
        <x:v>891.2217031364029</x:v>
      </x:c>
      <x:c r="Q636" s="18" t="n">
        <x:f>P636-C636</x:f>
        <x:v>608.2217031364029</x:v>
      </x:c>
      <x:c r="R636" s="18" t="n">
        <x:f>H636-F636</x:f>
        <x:v>581.1199999999999</x:v>
      </x:c>
      <x:c r="S636" s="18" t="n">
        <x:f>J636-H636</x:f>
        <x:v>0</x:v>
      </x:c>
      <x:c r="T636" s="18" t="n">
        <x:f>N636-L636</x:f>
        <x:v>0</x:v>
      </x:c>
      <x:c r="U636" s="18" t="n">
        <x:f>R636+S636+T636</x:f>
        <x:v>581.1199999999999</x:v>
      </x:c>
      <x:c r="V636" s="18" t="str">
        <x:f>IF(MOD(C636-Settings!$B$32,Settings!$B$33)&lt;Settings!$B$30,"Up","Down")</x:f>
        <x:v>Up</x:v>
      </x:c>
      <x:c r="W636" s="18" t="n">
        <x:f>IF(OR(E636&gt;Settings!$B$30,Q636&gt;Settings!$B$37),0,1)</x:f>
        <x:v>1</x:v>
      </x:c>
      <x:c r="X636" s="18" t="n">
        <x:f>IF(AND(W636=1,Q636&lt;=Settings!$B$36),1,0)</x:f>
        <x:v>0</x:v>
      </x:c>
    </x:row>
    <x:row r="637">
      <x:c r="A637" t="n">
        <x:f>Arrivals!A637</x:f>
        <x:v>6</x:v>
      </x:c>
      <x:c r="B637" t="n">
        <x:f>Arrivals!B637</x:f>
        <x:v>32</x:v>
      </x:c>
      <x:c r="C637" s="18" t="n">
        <x:f>Arrivals!F637</x:f>
        <x:v>288</x:v>
      </x:c>
      <x:c r="D637" s="18" t="n">
        <x:f>Arrivals!K637</x:f>
        <x:v>300</x:v>
      </x:c>
      <x:c r="E637" s="18" t="n">
        <x:f>D637*8/ACE_Input!S37+ACE_Input!T37</x:f>
        <x:v>24.02</x:v>
      </x:c>
      <x:c r="F637" s="18" t="n">
        <x:f>C637</x:f>
        <x:v>288</x:v>
      </x:c>
      <x:c r="G637" s="18" t="n">
        <x:f>K636</x:f>
        <x:v>888.1399999999999</x:v>
      </x:c>
      <x:c r="H637" s="18" t="n">
        <x:f>MAX(F637,G637)</x:f>
        <x:v>888.1399999999999</x:v>
      </x:c>
      <x:c r="I637" s="18" t="n">
        <x:f>MOD(H637-Settings!$B$32,Settings!$B$33)</x:f>
        <x:v>168.13999999999987</x:v>
      </x:c>
      <x:c r="J637" s="18" t="n">
        <x:f>IF(I637&lt;Settings!$B$30,IF(Settings!$B$30-I637&gt;=E637,H637,H637+(Settings!$B$30-I637)+Settings!$B$31),H637+(Settings!$B$33-I637))</x:f>
        <x:v>888.1399999999999</x:v>
      </x:c>
      <x:c r="K637" s="18" t="n">
        <x:f>J637+E637</x:f>
        <x:v>912.1599999999999</x:v>
      </x:c>
      <x:c r="L637" s="18" t="n">
        <x:f>K637</x:f>
        <x:v>912.1599999999999</x:v>
      </x:c>
      <x:c r="M637" s="18" t="n">
        <x:f>P636</x:f>
        <x:v>891.2217031364029</x:v>
      </x:c>
      <x:c r="N637" s="18" t="n">
        <x:f>MAX(L637,M637)</x:f>
        <x:v>912.1599999999999</x:v>
      </x:c>
      <x:c r="O637" s="18" t="n">
        <x:f>Arrivals!I637</x:f>
        <x:v>2.406271318400716</x:v>
      </x:c>
      <x:c r="P637" s="18" t="n">
        <x:f>N637+O637</x:f>
        <x:v>914.5662713184006</x:v>
      </x:c>
      <x:c r="Q637" s="18" t="n">
        <x:f>P637-C637</x:f>
        <x:v>626.5662713184006</x:v>
      </x:c>
      <x:c r="R637" s="18" t="n">
        <x:f>H637-F637</x:f>
        <x:v>600.1399999999999</x:v>
      </x:c>
      <x:c r="S637" s="18" t="n">
        <x:f>J637-H637</x:f>
        <x:v>0</x:v>
      </x:c>
      <x:c r="T637" s="18" t="n">
        <x:f>N637-L637</x:f>
        <x:v>0</x:v>
      </x:c>
      <x:c r="U637" s="18" t="n">
        <x:f>R637+S637+T637</x:f>
        <x:v>600.1399999999999</x:v>
      </x:c>
      <x:c r="V637" s="18" t="str">
        <x:f>IF(MOD(C637-Settings!$B$32,Settings!$B$33)&lt;Settings!$B$30,"Up","Down")</x:f>
        <x:v>Up</x:v>
      </x:c>
      <x:c r="W637" s="18" t="n">
        <x:f>IF(OR(E637&gt;Settings!$B$30,Q637&gt;Settings!$B$37),0,1)</x:f>
        <x:v>1</x:v>
      </x:c>
      <x:c r="X637" s="18" t="n">
        <x:f>IF(AND(W637=1,Q637&lt;=Settings!$B$36),1,0)</x:f>
        <x:v>0</x:v>
      </x:c>
    </x:row>
    <x:row r="638">
      <x:c r="A638" t="n">
        <x:f>Arrivals!A638</x:f>
        <x:v>6</x:v>
      </x:c>
      <x:c r="B638" t="n">
        <x:f>Arrivals!B638</x:f>
        <x:v>33</x:v>
      </x:c>
      <x:c r="C638" s="18" t="n">
        <x:f>Arrivals!F638</x:f>
        <x:v>293</x:v>
      </x:c>
      <x:c r="D638" s="18" t="n">
        <x:f>Arrivals!K638</x:f>
        <x:v>300</x:v>
      </x:c>
      <x:c r="E638" s="18" t="n">
        <x:f>D638*8/ACE_Input!S38+ACE_Input!T38</x:f>
        <x:v>24.02</x:v>
      </x:c>
      <x:c r="F638" s="18" t="n">
        <x:f>C638</x:f>
        <x:v>293</x:v>
      </x:c>
      <x:c r="G638" s="18" t="n">
        <x:f>K637</x:f>
        <x:v>912.1599999999999</x:v>
      </x:c>
      <x:c r="H638" s="18" t="n">
        <x:f>MAX(F638,G638)</x:f>
        <x:v>912.1599999999999</x:v>
      </x:c>
      <x:c r="I638" s="18" t="n">
        <x:f>MOD(H638-Settings!$B$32,Settings!$B$33)</x:f>
        <x:v>192.15999999999985</x:v>
      </x:c>
      <x:c r="J638" s="18" t="n">
        <x:f>IF(I638&lt;Settings!$B$30,IF(Settings!$B$30-I638&gt;=E638,H638,H638+(Settings!$B$30-I638)+Settings!$B$31),H638+(Settings!$B$33-I638))</x:f>
        <x:v>912.1599999999999</x:v>
      </x:c>
      <x:c r="K638" s="18" t="n">
        <x:f>J638+E638</x:f>
        <x:v>936.1799999999998</x:v>
      </x:c>
      <x:c r="L638" s="18" t="n">
        <x:f>K638</x:f>
        <x:v>936.1799999999998</x:v>
      </x:c>
      <x:c r="M638" s="18" t="n">
        <x:f>P637</x:f>
        <x:v>914.5662713184006</x:v>
      </x:c>
      <x:c r="N638" s="18" t="n">
        <x:f>MAX(L638,M638)</x:f>
        <x:v>936.1799999999998</x:v>
      </x:c>
      <x:c r="O638" s="18" t="n">
        <x:f>Arrivals!I638</x:f>
        <x:v>3.403596395140767</x:v>
      </x:c>
      <x:c r="P638" s="18" t="n">
        <x:f>N638+O638</x:f>
        <x:v>939.5835963951406</x:v>
      </x:c>
      <x:c r="Q638" s="18" t="n">
        <x:f>P638-C638</x:f>
        <x:v>646.5835963951406</x:v>
      </x:c>
      <x:c r="R638" s="18" t="n">
        <x:f>H638-F638</x:f>
        <x:v>619.1599999999999</x:v>
      </x:c>
      <x:c r="S638" s="18" t="n">
        <x:f>J638-H638</x:f>
        <x:v>0</x:v>
      </x:c>
      <x:c r="T638" s="18" t="n">
        <x:f>N638-L638</x:f>
        <x:v>0</x:v>
      </x:c>
      <x:c r="U638" s="18" t="n">
        <x:f>R638+S638+T638</x:f>
        <x:v>619.1599999999999</x:v>
      </x:c>
      <x:c r="V638" s="18" t="str">
        <x:f>IF(MOD(C638-Settings!$B$32,Settings!$B$33)&lt;Settings!$B$30,"Up","Down")</x:f>
        <x:v>Up</x:v>
      </x:c>
      <x:c r="W638" s="18" t="n">
        <x:f>IF(OR(E638&gt;Settings!$B$30,Q638&gt;Settings!$B$37),0,1)</x:f>
        <x:v>1</x:v>
      </x:c>
      <x:c r="X638" s="18" t="n">
        <x:f>IF(AND(W638=1,Q638&lt;=Settings!$B$36),1,0)</x:f>
        <x:v>0</x:v>
      </x:c>
    </x:row>
    <x:row r="639">
      <x:c r="A639" t="n">
        <x:f>Arrivals!A639</x:f>
        <x:v>6</x:v>
      </x:c>
      <x:c r="B639" t="n">
        <x:f>Arrivals!B639</x:f>
        <x:v>34</x:v>
      </x:c>
      <x:c r="C639" s="18" t="n">
        <x:f>Arrivals!F639</x:f>
        <x:v>298</x:v>
      </x:c>
      <x:c r="D639" s="18" t="n">
        <x:f>Arrivals!K639</x:f>
        <x:v>300</x:v>
      </x:c>
      <x:c r="E639" s="18" t="n">
        <x:f>D639*8/ACE_Input!S39+ACE_Input!T39</x:f>
        <x:v>24.02</x:v>
      </x:c>
      <x:c r="F639" s="18" t="n">
        <x:f>C639</x:f>
        <x:v>298</x:v>
      </x:c>
      <x:c r="G639" s="18" t="n">
        <x:f>K638</x:f>
        <x:v>936.1799999999998</x:v>
      </x:c>
      <x:c r="H639" s="18" t="n">
        <x:f>MAX(F639,G639)</x:f>
        <x:v>936.1799999999998</x:v>
      </x:c>
      <x:c r="I639" s="18" t="n">
        <x:f>MOD(H639-Settings!$B$32,Settings!$B$33)</x:f>
        <x:v>216.17999999999984</x:v>
      </x:c>
      <x:c r="J639" s="18" t="n">
        <x:f>IF(I639&lt;Settings!$B$30,IF(Settings!$B$30-I639&gt;=E639,H639,H639+(Settings!$B$30-I639)+Settings!$B$31),H639+(Settings!$B$33-I639))</x:f>
        <x:v>936.1799999999998</x:v>
      </x:c>
      <x:c r="K639" s="18" t="n">
        <x:f>J639+E639</x:f>
        <x:v>960.1999999999998</x:v>
      </x:c>
      <x:c r="L639" s="18" t="n">
        <x:f>K639</x:f>
        <x:v>960.1999999999998</x:v>
      </x:c>
      <x:c r="M639" s="18" t="n">
        <x:f>P638</x:f>
        <x:v>939.5835963951406</x:v>
      </x:c>
      <x:c r="N639" s="18" t="n">
        <x:f>MAX(L639,M639)</x:f>
        <x:v>960.1999999999998</x:v>
      </x:c>
      <x:c r="O639" s="18" t="n">
        <x:f>Arrivals!I639</x:f>
        <x:v>8.942272599347719</x:v>
      </x:c>
      <x:c r="P639" s="18" t="n">
        <x:f>N639+O639</x:f>
        <x:v>969.1422725993475</x:v>
      </x:c>
      <x:c r="Q639" s="18" t="n">
        <x:f>P639-C639</x:f>
        <x:v>671.1422725993475</x:v>
      </x:c>
      <x:c r="R639" s="18" t="n">
        <x:f>H639-F639</x:f>
        <x:v>638.1799999999998</x:v>
      </x:c>
      <x:c r="S639" s="18" t="n">
        <x:f>J639-H639</x:f>
        <x:v>0</x:v>
      </x:c>
      <x:c r="T639" s="18" t="n">
        <x:f>N639-L639</x:f>
        <x:v>0</x:v>
      </x:c>
      <x:c r="U639" s="18" t="n">
        <x:f>R639+S639+T639</x:f>
        <x:v>638.1799999999998</x:v>
      </x:c>
      <x:c r="V639" s="18" t="str">
        <x:f>IF(MOD(C639-Settings!$B$32,Settings!$B$33)&lt;Settings!$B$30,"Up","Down")</x:f>
        <x:v>Up</x:v>
      </x:c>
      <x:c r="W639" s="18" t="n">
        <x:f>IF(OR(E639&gt;Settings!$B$30,Q639&gt;Settings!$B$37),0,1)</x:f>
        <x:v>1</x:v>
      </x:c>
      <x:c r="X639" s="18" t="n">
        <x:f>IF(AND(W639=1,Q639&lt;=Settings!$B$36),1,0)</x:f>
        <x:v>0</x:v>
      </x:c>
    </x:row>
    <x:row r="640">
      <x:c r="A640" t="n">
        <x:f>Arrivals!A640</x:f>
        <x:v>6</x:v>
      </x:c>
      <x:c r="B640" t="n">
        <x:f>Arrivals!B640</x:f>
        <x:v>35</x:v>
      </x:c>
      <x:c r="C640" s="18" t="n">
        <x:f>Arrivals!F640</x:f>
        <x:v>303</x:v>
      </x:c>
      <x:c r="D640" s="18" t="n">
        <x:f>Arrivals!K640</x:f>
        <x:v>300</x:v>
      </x:c>
      <x:c r="E640" s="18" t="n">
        <x:f>D640*8/ACE_Input!S40+ACE_Input!T40</x:f>
        <x:v>24.02</x:v>
      </x:c>
      <x:c r="F640" s="18" t="n">
        <x:f>C640</x:f>
        <x:v>303</x:v>
      </x:c>
      <x:c r="G640" s="18" t="n">
        <x:f>K639</x:f>
        <x:v>960.1999999999998</x:v>
      </x:c>
      <x:c r="H640" s="18" t="n">
        <x:f>MAX(F640,G640)</x:f>
        <x:v>960.1999999999998</x:v>
      </x:c>
      <x:c r="I640" s="18" t="n">
        <x:f>MOD(H640-Settings!$B$32,Settings!$B$33)</x:f>
        <x:v>240.19999999999982</x:v>
      </x:c>
      <x:c r="J640" s="18" t="n">
        <x:f>IF(I640&lt;Settings!$B$30,IF(Settings!$B$30-I640&gt;=E640,H640,H640+(Settings!$B$30-I640)+Settings!$B$31),H640+(Settings!$B$33-I640))</x:f>
        <x:v>960.1999999999998</x:v>
      </x:c>
      <x:c r="K640" s="18" t="n">
        <x:f>J640+E640</x:f>
        <x:v>984.2199999999998</x:v>
      </x:c>
      <x:c r="L640" s="18" t="n">
        <x:f>K640</x:f>
        <x:v>984.2199999999998</x:v>
      </x:c>
      <x:c r="M640" s="18" t="n">
        <x:f>P639</x:f>
        <x:v>969.1422725993475</x:v>
      </x:c>
      <x:c r="N640" s="18" t="n">
        <x:f>MAX(L640,M640)</x:f>
        <x:v>984.2199999999998</x:v>
      </x:c>
      <x:c r="O640" s="18" t="n">
        <x:f>Arrivals!I640</x:f>
        <x:v>6.531643570690005</x:v>
      </x:c>
      <x:c r="P640" s="18" t="n">
        <x:f>N640+O640</x:f>
        <x:v>990.7516435706898</x:v>
      </x:c>
      <x:c r="Q640" s="18" t="n">
        <x:f>P640-C640</x:f>
        <x:v>687.7516435706898</x:v>
      </x:c>
      <x:c r="R640" s="18" t="n">
        <x:f>H640-F640</x:f>
        <x:v>657.1999999999998</x:v>
      </x:c>
      <x:c r="S640" s="18" t="n">
        <x:f>J640-H640</x:f>
        <x:v>0</x:v>
      </x:c>
      <x:c r="T640" s="18" t="n">
        <x:f>N640-L640</x:f>
        <x:v>0</x:v>
      </x:c>
      <x:c r="U640" s="18" t="n">
        <x:f>R640+S640+T640</x:f>
        <x:v>657.1999999999998</x:v>
      </x:c>
      <x:c r="V640" s="18" t="str">
        <x:f>IF(MOD(C640-Settings!$B$32,Settings!$B$33)&lt;Settings!$B$30,"Up","Down")</x:f>
        <x:v>Up</x:v>
      </x:c>
      <x:c r="W640" s="18" t="n">
        <x:f>IF(OR(E640&gt;Settings!$B$30,Q640&gt;Settings!$B$37),0,1)</x:f>
        <x:v>1</x:v>
      </x:c>
      <x:c r="X640" s="18" t="n">
        <x:f>IF(AND(W640=1,Q640&lt;=Settings!$B$36),1,0)</x:f>
        <x:v>0</x:v>
      </x:c>
    </x:row>
    <x:row r="641">
      <x:c r="A641" t="n">
        <x:f>Arrivals!A641</x:f>
        <x:v>6</x:v>
      </x:c>
      <x:c r="B641" t="n">
        <x:f>Arrivals!B641</x:f>
        <x:v>36</x:v>
      </x:c>
      <x:c r="C641" s="18" t="n">
        <x:f>Arrivals!F641</x:f>
        <x:v>308</x:v>
      </x:c>
      <x:c r="D641" s="18" t="n">
        <x:f>Arrivals!K641</x:f>
        <x:v>300</x:v>
      </x:c>
      <x:c r="E641" s="18" t="n">
        <x:f>D641*8/ACE_Input!S41+ACE_Input!T41</x:f>
        <x:v>24.02</x:v>
      </x:c>
      <x:c r="F641" s="18" t="n">
        <x:f>C641</x:f>
        <x:v>308</x:v>
      </x:c>
      <x:c r="G641" s="18" t="n">
        <x:f>K640</x:f>
        <x:v>984.2199999999998</x:v>
      </x:c>
      <x:c r="H641" s="18" t="n">
        <x:f>MAX(F641,G641)</x:f>
        <x:v>984.2199999999998</x:v>
      </x:c>
      <x:c r="I641" s="18" t="n">
        <x:f>MOD(H641-Settings!$B$32,Settings!$B$33)</x:f>
        <x:v>264.2199999999998</x:v>
      </x:c>
      <x:c r="J641" s="18" t="n">
        <x:f>IF(I641&lt;Settings!$B$30,IF(Settings!$B$30-I641&gt;=E641,H641,H641+(Settings!$B$30-I641)+Settings!$B$31),H641+(Settings!$B$33-I641))</x:f>
        <x:v>984.2199999999998</x:v>
      </x:c>
      <x:c r="K641" s="18" t="n">
        <x:f>J641+E641</x:f>
        <x:v>1008.2399999999998</x:v>
      </x:c>
      <x:c r="L641" s="18" t="n">
        <x:f>K641</x:f>
        <x:v>1008.2399999999998</x:v>
      </x:c>
      <x:c r="M641" s="18" t="n">
        <x:f>P640</x:f>
        <x:v>990.7516435706898</x:v>
      </x:c>
      <x:c r="N641" s="18" t="n">
        <x:f>MAX(L641,M641)</x:f>
        <x:v>1008.2399999999998</x:v>
      </x:c>
      <x:c r="O641" s="18" t="n">
        <x:f>Arrivals!I641</x:f>
        <x:v>3.5010328821674075</x:v>
      </x:c>
      <x:c r="P641" s="18" t="n">
        <x:f>N641+O641</x:f>
        <x:v>1011.7410328821671</x:v>
      </x:c>
      <x:c r="Q641" s="18" t="n">
        <x:f>P641-C641</x:f>
        <x:v>703.7410328821671</x:v>
      </x:c>
      <x:c r="R641" s="18" t="n">
        <x:f>H641-F641</x:f>
        <x:v>676.2199999999998</x:v>
      </x:c>
      <x:c r="S641" s="18" t="n">
        <x:f>J641-H641</x:f>
        <x:v>0</x:v>
      </x:c>
      <x:c r="T641" s="18" t="n">
        <x:f>N641-L641</x:f>
        <x:v>0</x:v>
      </x:c>
      <x:c r="U641" s="18" t="n">
        <x:f>R641+S641+T641</x:f>
        <x:v>676.2199999999998</x:v>
      </x:c>
      <x:c r="V641" s="18" t="str">
        <x:f>IF(MOD(C641-Settings!$B$32,Settings!$B$33)&lt;Settings!$B$30,"Up","Down")</x:f>
        <x:v>Up</x:v>
      </x:c>
      <x:c r="W641" s="18" t="n">
        <x:f>IF(OR(E641&gt;Settings!$B$30,Q641&gt;Settings!$B$37),0,1)</x:f>
        <x:v>1</x:v>
      </x:c>
      <x:c r="X641" s="18" t="n">
        <x:f>IF(AND(W641=1,Q641&lt;=Settings!$B$36),1,0)</x:f>
        <x:v>0</x:v>
      </x:c>
    </x:row>
    <x:row r="642">
      <x:c r="A642" t="n">
        <x:f>Arrivals!A642</x:f>
        <x:v>6</x:v>
      </x:c>
      <x:c r="B642" t="n">
        <x:f>Arrivals!B642</x:f>
        <x:v>37</x:v>
      </x:c>
      <x:c r="C642" s="18" t="n">
        <x:f>Arrivals!F642</x:f>
        <x:v>313</x:v>
      </x:c>
      <x:c r="D642" s="18" t="n">
        <x:f>Arrivals!K642</x:f>
        <x:v>300</x:v>
      </x:c>
      <x:c r="E642" s="18" t="n">
        <x:f>D642*8/ACE_Input!S42+ACE_Input!T42</x:f>
        <x:v>24.02</x:v>
      </x:c>
      <x:c r="F642" s="18" t="n">
        <x:f>C642</x:f>
        <x:v>313</x:v>
      </x:c>
      <x:c r="G642" s="18" t="n">
        <x:f>K641</x:f>
        <x:v>1008.2399999999998</x:v>
      </x:c>
      <x:c r="H642" s="18" t="n">
        <x:f>MAX(F642,G642)</x:f>
        <x:v>1008.2399999999998</x:v>
      </x:c>
      <x:c r="I642" s="18" t="n">
        <x:f>MOD(H642-Settings!$B$32,Settings!$B$33)</x:f>
        <x:v>288.2399999999998</x:v>
      </x:c>
      <x:c r="J642" s="18" t="n">
        <x:f>IF(I642&lt;Settings!$B$30,IF(Settings!$B$30-I642&gt;=E642,H642,H642+(Settings!$B$30-I642)+Settings!$B$31),H642+(Settings!$B$33-I642))</x:f>
        <x:v>1008.2399999999998</x:v>
      </x:c>
      <x:c r="K642" s="18" t="n">
        <x:f>J642+E642</x:f>
        <x:v>1032.2599999999998</x:v>
      </x:c>
      <x:c r="L642" s="18" t="n">
        <x:f>K642</x:f>
        <x:v>1032.2599999999998</x:v>
      </x:c>
      <x:c r="M642" s="18" t="n">
        <x:f>P641</x:f>
        <x:v>1011.7410328821671</x:v>
      </x:c>
      <x:c r="N642" s="18" t="n">
        <x:f>MAX(L642,M642)</x:f>
        <x:v>1032.2599999999998</x:v>
      </x:c>
      <x:c r="O642" s="18" t="n">
        <x:f>Arrivals!I642</x:f>
        <x:v>3.7556431432649457</x:v>
      </x:c>
      <x:c r="P642" s="18" t="n">
        <x:f>N642+O642</x:f>
        <x:v>1036.0156431432647</x:v>
      </x:c>
      <x:c r="Q642" s="18" t="n">
        <x:f>P642-C642</x:f>
        <x:v>723.0156431432647</x:v>
      </x:c>
      <x:c r="R642" s="18" t="n">
        <x:f>H642-F642</x:f>
        <x:v>695.2399999999998</x:v>
      </x:c>
      <x:c r="S642" s="18" t="n">
        <x:f>J642-H642</x:f>
        <x:v>0</x:v>
      </x:c>
      <x:c r="T642" s="18" t="n">
        <x:f>N642-L642</x:f>
        <x:v>0</x:v>
      </x:c>
      <x:c r="U642" s="18" t="n">
        <x:f>R642+S642+T642</x:f>
        <x:v>695.2399999999998</x:v>
      </x:c>
      <x:c r="V642" s="18" t="str">
        <x:f>IF(MOD(C642-Settings!$B$32,Settings!$B$33)&lt;Settings!$B$30,"Up","Down")</x:f>
        <x:v>Up</x:v>
      </x:c>
      <x:c r="W642" s="18" t="n">
        <x:f>IF(OR(E642&gt;Settings!$B$30,Q642&gt;Settings!$B$37),0,1)</x:f>
        <x:v>1</x:v>
      </x:c>
      <x:c r="X642" s="18" t="n">
        <x:f>IF(AND(W642=1,Q642&lt;=Settings!$B$36),1,0)</x:f>
        <x:v>0</x:v>
      </x:c>
    </x:row>
    <x:row r="643">
      <x:c r="A643" t="n">
        <x:f>Arrivals!A643</x:f>
        <x:v>6</x:v>
      </x:c>
      <x:c r="B643" t="n">
        <x:f>Arrivals!B643</x:f>
        <x:v>38</x:v>
      </x:c>
      <x:c r="C643" s="18" t="n">
        <x:f>Arrivals!F643</x:f>
        <x:v>318</x:v>
      </x:c>
      <x:c r="D643" s="18" t="n">
        <x:f>Arrivals!K643</x:f>
        <x:v>300</x:v>
      </x:c>
      <x:c r="E643" s="18" t="n">
        <x:f>D643*8/ACE_Input!S43+ACE_Input!T43</x:f>
        <x:v>24.02</x:v>
      </x:c>
      <x:c r="F643" s="18" t="n">
        <x:f>C643</x:f>
        <x:v>318</x:v>
      </x:c>
      <x:c r="G643" s="18" t="n">
        <x:f>K642</x:f>
        <x:v>1032.2599999999998</x:v>
      </x:c>
      <x:c r="H643" s="18" t="n">
        <x:f>MAX(F643,G643)</x:f>
        <x:v>1032.2599999999998</x:v>
      </x:c>
      <x:c r="I643" s="18" t="n">
        <x:f>MOD(H643-Settings!$B$32,Settings!$B$33)</x:f>
        <x:v>312.25999999999976</x:v>
      </x:c>
      <x:c r="J643" s="18" t="n">
        <x:f>IF(I643&lt;Settings!$B$30,IF(Settings!$B$30-I643&gt;=E643,H643,H643+(Settings!$B$30-I643)+Settings!$B$31),H643+(Settings!$B$33-I643))</x:f>
        <x:v>1032.2599999999998</x:v>
      </x:c>
      <x:c r="K643" s="18" t="n">
        <x:f>J643+E643</x:f>
        <x:v>1056.2799999999997</x:v>
      </x:c>
      <x:c r="L643" s="18" t="n">
        <x:f>K643</x:f>
        <x:v>1056.2799999999997</x:v>
      </x:c>
      <x:c r="M643" s="18" t="n">
        <x:f>P642</x:f>
        <x:v>1036.0156431432647</x:v>
      </x:c>
      <x:c r="N643" s="18" t="n">
        <x:f>MAX(L643,M643)</x:f>
        <x:v>1056.2799999999997</x:v>
      </x:c>
      <x:c r="O643" s="18" t="n">
        <x:f>Arrivals!I643</x:f>
        <x:v>3.311992510378357</x:v>
      </x:c>
      <x:c r="P643" s="18" t="n">
        <x:f>N643+O643</x:f>
        <x:v>1059.591992510378</x:v>
      </x:c>
      <x:c r="Q643" s="18" t="n">
        <x:f>P643-C643</x:f>
        <x:v>741.5919925103781</x:v>
      </x:c>
      <x:c r="R643" s="18" t="n">
        <x:f>H643-F643</x:f>
        <x:v>714.2599999999998</x:v>
      </x:c>
      <x:c r="S643" s="18" t="n">
        <x:f>J643-H643</x:f>
        <x:v>0</x:v>
      </x:c>
      <x:c r="T643" s="18" t="n">
        <x:f>N643-L643</x:f>
        <x:v>0</x:v>
      </x:c>
      <x:c r="U643" s="18" t="n">
        <x:f>R643+S643+T643</x:f>
        <x:v>714.2599999999998</x:v>
      </x:c>
      <x:c r="V643" s="18" t="str">
        <x:f>IF(MOD(C643-Settings!$B$32,Settings!$B$33)&lt;Settings!$B$30,"Up","Down")</x:f>
        <x:v>Up</x:v>
      </x:c>
      <x:c r="W643" s="18" t="n">
        <x:f>IF(OR(E643&gt;Settings!$B$30,Q643&gt;Settings!$B$37),0,1)</x:f>
        <x:v>1</x:v>
      </x:c>
      <x:c r="X643" s="18" t="n">
        <x:f>IF(AND(W643=1,Q643&lt;=Settings!$B$36),1,0)</x:f>
        <x:v>0</x:v>
      </x:c>
    </x:row>
    <x:row r="644">
      <x:c r="A644" t="n">
        <x:f>Arrivals!A644</x:f>
        <x:v>6</x:v>
      </x:c>
      <x:c r="B644" t="n">
        <x:f>Arrivals!B644</x:f>
        <x:v>39</x:v>
      </x:c>
      <x:c r="C644" s="18" t="n">
        <x:f>Arrivals!F644</x:f>
        <x:v>323</x:v>
      </x:c>
      <x:c r="D644" s="18" t="n">
        <x:f>Arrivals!K644</x:f>
        <x:v>300</x:v>
      </x:c>
      <x:c r="E644" s="18" t="n">
        <x:f>D644*8/ACE_Input!S44+ACE_Input!T44</x:f>
        <x:v>24.02</x:v>
      </x:c>
      <x:c r="F644" s="18" t="n">
        <x:f>C644</x:f>
        <x:v>323</x:v>
      </x:c>
      <x:c r="G644" s="18" t="n">
        <x:f>K643</x:f>
        <x:v>1056.2799999999997</x:v>
      </x:c>
      <x:c r="H644" s="18" t="n">
        <x:f>MAX(F644,G644)</x:f>
        <x:v>1056.2799999999997</x:v>
      </x:c>
      <x:c r="I644" s="18" t="n">
        <x:f>MOD(H644-Settings!$B$32,Settings!$B$33)</x:f>
        <x:v>336.27999999999975</x:v>
      </x:c>
      <x:c r="J644" s="18" t="n">
        <x:f>IF(I644&lt;Settings!$B$30,IF(Settings!$B$30-I644&gt;=E644,H644,H644+(Settings!$B$30-I644)+Settings!$B$31),H644+(Settings!$B$33-I644))</x:f>
        <x:v>1056.2799999999997</x:v>
      </x:c>
      <x:c r="K644" s="18" t="n">
        <x:f>J644+E644</x:f>
        <x:v>1080.2999999999997</x:v>
      </x:c>
      <x:c r="L644" s="18" t="n">
        <x:f>K644</x:f>
        <x:v>1080.2999999999997</x:v>
      </x:c>
      <x:c r="M644" s="18" t="n">
        <x:f>P643</x:f>
        <x:v>1059.591992510378</x:v>
      </x:c>
      <x:c r="N644" s="18" t="n">
        <x:f>MAX(L644,M644)</x:f>
        <x:v>1080.2999999999997</x:v>
      </x:c>
      <x:c r="O644" s="18" t="n">
        <x:f>Arrivals!I644</x:f>
        <x:v>4.019036687741155</x:v>
      </x:c>
      <x:c r="P644" s="18" t="n">
        <x:f>N644+O644</x:f>
        <x:v>1084.319036687741</x:v>
      </x:c>
      <x:c r="Q644" s="18" t="n">
        <x:f>P644-C644</x:f>
        <x:v>761.3190366877409</x:v>
      </x:c>
      <x:c r="R644" s="18" t="n">
        <x:f>H644-F644</x:f>
        <x:v>733.2799999999997</x:v>
      </x:c>
      <x:c r="S644" s="18" t="n">
        <x:f>J644-H644</x:f>
        <x:v>0</x:v>
      </x:c>
      <x:c r="T644" s="18" t="n">
        <x:f>N644-L644</x:f>
        <x:v>0</x:v>
      </x:c>
      <x:c r="U644" s="18" t="n">
        <x:f>R644+S644+T644</x:f>
        <x:v>733.2799999999997</x:v>
      </x:c>
      <x:c r="V644" s="18" t="str">
        <x:f>IF(MOD(C644-Settings!$B$32,Settings!$B$33)&lt;Settings!$B$30,"Up","Down")</x:f>
        <x:v>Up</x:v>
      </x:c>
      <x:c r="W644" s="18" t="n">
        <x:f>IF(OR(E644&gt;Settings!$B$30,Q644&gt;Settings!$B$37),0,1)</x:f>
        <x:v>1</x:v>
      </x:c>
      <x:c r="X644" s="18" t="n">
        <x:f>IF(AND(W644=1,Q644&lt;=Settings!$B$36),1,0)</x:f>
        <x:v>0</x:v>
      </x:c>
    </x:row>
    <x:row r="645">
      <x:c r="A645" t="n">
        <x:f>Arrivals!A645</x:f>
        <x:v>6</x:v>
      </x:c>
      <x:c r="B645" t="n">
        <x:f>Arrivals!B645</x:f>
        <x:v>40</x:v>
      </x:c>
      <x:c r="C645" s="18" t="n">
        <x:f>Arrivals!F645</x:f>
        <x:v>328</x:v>
      </x:c>
      <x:c r="D645" s="18" t="n">
        <x:f>Arrivals!K645</x:f>
        <x:v>300</x:v>
      </x:c>
      <x:c r="E645" s="18" t="n">
        <x:f>D645*8/ACE_Input!S45+ACE_Input!T45</x:f>
        <x:v>24.02</x:v>
      </x:c>
      <x:c r="F645" s="18" t="n">
        <x:f>C645</x:f>
        <x:v>328</x:v>
      </x:c>
      <x:c r="G645" s="18" t="n">
        <x:f>K644</x:f>
        <x:v>1080.2999999999997</x:v>
      </x:c>
      <x:c r="H645" s="18" t="n">
        <x:f>MAX(F645,G645)</x:f>
        <x:v>1080.2999999999997</x:v>
      </x:c>
      <x:c r="I645" s="18" t="n">
        <x:f>MOD(H645-Settings!$B$32,Settings!$B$33)</x:f>
        <x:v>360.2999999999997</x:v>
      </x:c>
      <x:c r="J645" s="18" t="n">
        <x:f>IF(I645&lt;Settings!$B$30,IF(Settings!$B$30-I645&gt;=E645,H645,H645+(Settings!$B$30-I645)+Settings!$B$31),H645+(Settings!$B$33-I645))</x:f>
        <x:v>1080.2999999999997</x:v>
      </x:c>
      <x:c r="K645" s="18" t="n">
        <x:f>J645+E645</x:f>
        <x:v>1104.3199999999997</x:v>
      </x:c>
      <x:c r="L645" s="18" t="n">
        <x:f>K645</x:f>
        <x:v>1104.3199999999997</x:v>
      </x:c>
      <x:c r="M645" s="18" t="n">
        <x:f>P644</x:f>
        <x:v>1084.319036687741</x:v>
      </x:c>
      <x:c r="N645" s="18" t="n">
        <x:f>MAX(L645,M645)</x:f>
        <x:v>1104.3199999999997</x:v>
      </x:c>
      <x:c r="O645" s="18" t="n">
        <x:f>Arrivals!I645</x:f>
        <x:v>2.08379448539308</x:v>
      </x:c>
      <x:c r="P645" s="18" t="n">
        <x:f>N645+O645</x:f>
        <x:v>1106.4037944853928</x:v>
      </x:c>
      <x:c r="Q645" s="18" t="n">
        <x:f>P645-C645</x:f>
        <x:v>778.4037944853928</x:v>
      </x:c>
      <x:c r="R645" s="18" t="n">
        <x:f>H645-F645</x:f>
        <x:v>752.2999999999997</x:v>
      </x:c>
      <x:c r="S645" s="18" t="n">
        <x:f>J645-H645</x:f>
        <x:v>0</x:v>
      </x:c>
      <x:c r="T645" s="18" t="n">
        <x:f>N645-L645</x:f>
        <x:v>0</x:v>
      </x:c>
      <x:c r="U645" s="18" t="n">
        <x:f>R645+S645+T645</x:f>
        <x:v>752.2999999999997</x:v>
      </x:c>
      <x:c r="V645" s="18" t="str">
        <x:f>IF(MOD(C645-Settings!$B$32,Settings!$B$33)&lt;Settings!$B$30,"Up","Down")</x:f>
        <x:v>Up</x:v>
      </x:c>
      <x:c r="W645" s="18" t="n">
        <x:f>IF(OR(E645&gt;Settings!$B$30,Q645&gt;Settings!$B$37),0,1)</x:f>
        <x:v>1</x:v>
      </x:c>
      <x:c r="X645" s="18" t="n">
        <x:f>IF(AND(W645=1,Q645&lt;=Settings!$B$36),1,0)</x:f>
        <x:v>0</x:v>
      </x:c>
    </x:row>
    <x:row r="646">
      <x:c r="A646" t="n">
        <x:f>Arrivals!A646</x:f>
        <x:v>6</x:v>
      </x:c>
      <x:c r="B646" t="n">
        <x:f>Arrivals!B646</x:f>
        <x:v>41</x:v>
      </x:c>
      <x:c r="C646" s="18" t="n">
        <x:f>Arrivals!F646</x:f>
        <x:v>333</x:v>
      </x:c>
      <x:c r="D646" s="18" t="n">
        <x:f>Arrivals!K646</x:f>
        <x:v>300</x:v>
      </x:c>
      <x:c r="E646" s="18" t="n">
        <x:f>D646*8/ACE_Input!S46+ACE_Input!T46</x:f>
        <x:v>24.02</x:v>
      </x:c>
      <x:c r="F646" s="18" t="n">
        <x:f>C646</x:f>
        <x:v>333</x:v>
      </x:c>
      <x:c r="G646" s="18" t="n">
        <x:f>K645</x:f>
        <x:v>1104.3199999999997</x:v>
      </x:c>
      <x:c r="H646" s="18" t="n">
        <x:f>MAX(F646,G646)</x:f>
        <x:v>1104.3199999999997</x:v>
      </x:c>
      <x:c r="I646" s="18" t="n">
        <x:f>MOD(H646-Settings!$B$32,Settings!$B$33)</x:f>
        <x:v>384.3199999999997</x:v>
      </x:c>
      <x:c r="J646" s="18" t="n">
        <x:f>IF(I646&lt;Settings!$B$30,IF(Settings!$B$30-I646&gt;=E646,H646,H646+(Settings!$B$30-I646)+Settings!$B$31),H646+(Settings!$B$33-I646))</x:f>
        <x:v>1104.3199999999997</x:v>
      </x:c>
      <x:c r="K646" s="18" t="n">
        <x:f>J646+E646</x:f>
        <x:v>1128.3399999999997</x:v>
      </x:c>
      <x:c r="L646" s="18" t="n">
        <x:f>K646</x:f>
        <x:v>1128.3399999999997</x:v>
      </x:c>
      <x:c r="M646" s="18" t="n">
        <x:f>P645</x:f>
        <x:v>1106.4037944853928</x:v>
      </x:c>
      <x:c r="N646" s="18" t="n">
        <x:f>MAX(L646,M646)</x:f>
        <x:v>1128.3399999999997</x:v>
      </x:c>
      <x:c r="O646" s="18" t="n">
        <x:f>Arrivals!I646</x:f>
        <x:v>1.8315521436456192</x:v>
      </x:c>
      <x:c r="P646" s="18" t="n">
        <x:f>N646+O646</x:f>
        <x:v>1130.1715521436454</x:v>
      </x:c>
      <x:c r="Q646" s="18" t="n">
        <x:f>P646-C646</x:f>
        <x:v>797.1715521436454</x:v>
      </x:c>
      <x:c r="R646" s="18" t="n">
        <x:f>H646-F646</x:f>
        <x:v>771.3199999999997</x:v>
      </x:c>
      <x:c r="S646" s="18" t="n">
        <x:f>J646-H646</x:f>
        <x:v>0</x:v>
      </x:c>
      <x:c r="T646" s="18" t="n">
        <x:f>N646-L646</x:f>
        <x:v>0</x:v>
      </x:c>
      <x:c r="U646" s="18" t="n">
        <x:f>R646+S646+T646</x:f>
        <x:v>771.3199999999997</x:v>
      </x:c>
      <x:c r="V646" s="18" t="str">
        <x:f>IF(MOD(C646-Settings!$B$32,Settings!$B$33)&lt;Settings!$B$30,"Up","Down")</x:f>
        <x:v>Up</x:v>
      </x:c>
      <x:c r="W646" s="18" t="n">
        <x:f>IF(OR(E646&gt;Settings!$B$30,Q646&gt;Settings!$B$37),0,1)</x:f>
        <x:v>1</x:v>
      </x:c>
      <x:c r="X646" s="18" t="n">
        <x:f>IF(AND(W646=1,Q646&lt;=Settings!$B$36),1,0)</x:f>
        <x:v>0</x:v>
      </x:c>
    </x:row>
    <x:row r="647">
      <x:c r="A647" t="n">
        <x:f>Arrivals!A647</x:f>
        <x:v>6</x:v>
      </x:c>
      <x:c r="B647" t="n">
        <x:f>Arrivals!B647</x:f>
        <x:v>42</x:v>
      </x:c>
      <x:c r="C647" s="18" t="n">
        <x:f>Arrivals!F647</x:f>
        <x:v>338</x:v>
      </x:c>
      <x:c r="D647" s="18" t="n">
        <x:f>Arrivals!K647</x:f>
        <x:v>300</x:v>
      </x:c>
      <x:c r="E647" s="18" t="n">
        <x:f>D647*8/ACE_Input!S47+ACE_Input!T47</x:f>
        <x:v>24.02</x:v>
      </x:c>
      <x:c r="F647" s="18" t="n">
        <x:f>C647</x:f>
        <x:v>338</x:v>
      </x:c>
      <x:c r="G647" s="18" t="n">
        <x:f>K646</x:f>
        <x:v>1128.3399999999997</x:v>
      </x:c>
      <x:c r="H647" s="18" t="n">
        <x:f>MAX(F647,G647)</x:f>
        <x:v>1128.3399999999997</x:v>
      </x:c>
      <x:c r="I647" s="18" t="n">
        <x:f>MOD(H647-Settings!$B$32,Settings!$B$33)</x:f>
        <x:v>408.3399999999997</x:v>
      </x:c>
      <x:c r="J647" s="18" t="n">
        <x:f>IF(I647&lt;Settings!$B$30,IF(Settings!$B$30-I647&gt;=E647,H647,H647+(Settings!$B$30-I647)+Settings!$B$31),H647+(Settings!$B$33-I647))</x:f>
        <x:v>1128.3399999999997</x:v>
      </x:c>
      <x:c r="K647" s="18" t="n">
        <x:f>J647+E647</x:f>
        <x:v>1152.3599999999997</x:v>
      </x:c>
      <x:c r="L647" s="18" t="n">
        <x:f>K647</x:f>
        <x:v>1152.3599999999997</x:v>
      </x:c>
      <x:c r="M647" s="18" t="n">
        <x:f>P646</x:f>
        <x:v>1130.1715521436454</x:v>
      </x:c>
      <x:c r="N647" s="18" t="n">
        <x:f>MAX(L647,M647)</x:f>
        <x:v>1152.3599999999997</x:v>
      </x:c>
      <x:c r="O647" s="18" t="n">
        <x:f>Arrivals!I647</x:f>
        <x:v>3.510061989510898</x:v>
      </x:c>
      <x:c r="P647" s="18" t="n">
        <x:f>N647+O647</x:f>
        <x:v>1155.8700619895105</x:v>
      </x:c>
      <x:c r="Q647" s="18" t="n">
        <x:f>P647-C647</x:f>
        <x:v>817.8700619895105</x:v>
      </x:c>
      <x:c r="R647" s="18" t="n">
        <x:f>H647-F647</x:f>
        <x:v>790.3399999999997</x:v>
      </x:c>
      <x:c r="S647" s="18" t="n">
        <x:f>J647-H647</x:f>
        <x:v>0</x:v>
      </x:c>
      <x:c r="T647" s="18" t="n">
        <x:f>N647-L647</x:f>
        <x:v>0</x:v>
      </x:c>
      <x:c r="U647" s="18" t="n">
        <x:f>R647+S647+T647</x:f>
        <x:v>790.3399999999997</x:v>
      </x:c>
      <x:c r="V647" s="18" t="str">
        <x:f>IF(MOD(C647-Settings!$B$32,Settings!$B$33)&lt;Settings!$B$30,"Up","Down")</x:f>
        <x:v>Up</x:v>
      </x:c>
      <x:c r="W647" s="18" t="n">
        <x:f>IF(OR(E647&gt;Settings!$B$30,Q647&gt;Settings!$B$37),0,1)</x:f>
        <x:v>1</x:v>
      </x:c>
      <x:c r="X647" s="18" t="n">
        <x:f>IF(AND(W647=1,Q647&lt;=Settings!$B$36),1,0)</x:f>
        <x:v>0</x:v>
      </x:c>
    </x:row>
    <x:row r="648">
      <x:c r="A648" t="n">
        <x:f>Arrivals!A648</x:f>
        <x:v>6</x:v>
      </x:c>
      <x:c r="B648" t="n">
        <x:f>Arrivals!B648</x:f>
        <x:v>43</x:v>
      </x:c>
      <x:c r="C648" s="18" t="n">
        <x:f>Arrivals!F648</x:f>
        <x:v>343</x:v>
      </x:c>
      <x:c r="D648" s="18" t="n">
        <x:f>Arrivals!K648</x:f>
        <x:v>300</x:v>
      </x:c>
      <x:c r="E648" s="18" t="n">
        <x:f>D648*8/ACE_Input!S48+ACE_Input!T48</x:f>
        <x:v>24.02</x:v>
      </x:c>
      <x:c r="F648" s="18" t="n">
        <x:f>C648</x:f>
        <x:v>343</x:v>
      </x:c>
      <x:c r="G648" s="18" t="n">
        <x:f>K647</x:f>
        <x:v>1152.3599999999997</x:v>
      </x:c>
      <x:c r="H648" s="18" t="n">
        <x:f>MAX(F648,G648)</x:f>
        <x:v>1152.3599999999997</x:v>
      </x:c>
      <x:c r="I648" s="18" t="n">
        <x:f>MOD(H648-Settings!$B$32,Settings!$B$33)</x:f>
        <x:v>432.3599999999997</x:v>
      </x:c>
      <x:c r="J648" s="18" t="n">
        <x:f>IF(I648&lt;Settings!$B$30,IF(Settings!$B$30-I648&gt;=E648,H648,H648+(Settings!$B$30-I648)+Settings!$B$31),H648+(Settings!$B$33-I648))</x:f>
        <x:v>1152.3599999999997</x:v>
      </x:c>
      <x:c r="K648" s="18" t="n">
        <x:f>J648+E648</x:f>
        <x:v>1176.3799999999997</x:v>
      </x:c>
      <x:c r="L648" s="18" t="n">
        <x:f>K648</x:f>
        <x:v>1176.3799999999997</x:v>
      </x:c>
      <x:c r="M648" s="18" t="n">
        <x:f>P647</x:f>
        <x:v>1155.8700619895105</x:v>
      </x:c>
      <x:c r="N648" s="18" t="n">
        <x:f>MAX(L648,M648)</x:f>
        <x:v>1176.3799999999997</x:v>
      </x:c>
      <x:c r="O648" s="18" t="n">
        <x:f>Arrivals!I648</x:f>
        <x:v>2.0564227687052816</x:v>
      </x:c>
      <x:c r="P648" s="18" t="n">
        <x:f>N648+O648</x:f>
        <x:v>1178.436422768705</x:v>
      </x:c>
      <x:c r="Q648" s="18" t="n">
        <x:f>P648-C648</x:f>
        <x:v>835.4364227687049</x:v>
      </x:c>
      <x:c r="R648" s="18" t="n">
        <x:f>H648-F648</x:f>
        <x:v>809.3599999999997</x:v>
      </x:c>
      <x:c r="S648" s="18" t="n">
        <x:f>J648-H648</x:f>
        <x:v>0</x:v>
      </x:c>
      <x:c r="T648" s="18" t="n">
        <x:f>N648-L648</x:f>
        <x:v>0</x:v>
      </x:c>
      <x:c r="U648" s="18" t="n">
        <x:f>R648+S648+T648</x:f>
        <x:v>809.3599999999997</x:v>
      </x:c>
      <x:c r="V648" s="18" t="str">
        <x:f>IF(MOD(C648-Settings!$B$32,Settings!$B$33)&lt;Settings!$B$30,"Up","Down")</x:f>
        <x:v>Up</x:v>
      </x:c>
      <x:c r="W648" s="18" t="n">
        <x:f>IF(OR(E648&gt;Settings!$B$30,Q648&gt;Settings!$B$37),0,1)</x:f>
        <x:v>1</x:v>
      </x:c>
      <x:c r="X648" s="18" t="n">
        <x:f>IF(AND(W648=1,Q648&lt;=Settings!$B$36),1,0)</x:f>
        <x:v>0</x:v>
      </x:c>
    </x:row>
    <x:row r="649">
      <x:c r="A649" t="n">
        <x:f>Arrivals!A649</x:f>
        <x:v>6</x:v>
      </x:c>
      <x:c r="B649" t="n">
        <x:f>Arrivals!B649</x:f>
        <x:v>44</x:v>
      </x:c>
      <x:c r="C649" s="18" t="n">
        <x:f>Arrivals!F649</x:f>
        <x:v>348</x:v>
      </x:c>
      <x:c r="D649" s="18" t="n">
        <x:f>Arrivals!K649</x:f>
        <x:v>300</x:v>
      </x:c>
      <x:c r="E649" s="18" t="n">
        <x:f>D649*8/ACE_Input!S49+ACE_Input!T49</x:f>
        <x:v>24.02</x:v>
      </x:c>
      <x:c r="F649" s="18" t="n">
        <x:f>C649</x:f>
        <x:v>348</x:v>
      </x:c>
      <x:c r="G649" s="18" t="n">
        <x:f>K648</x:f>
        <x:v>1176.3799999999997</x:v>
      </x:c>
      <x:c r="H649" s="18" t="n">
        <x:f>MAX(F649,G649)</x:f>
        <x:v>1176.3799999999997</x:v>
      </x:c>
      <x:c r="I649" s="18" t="n">
        <x:f>MOD(H649-Settings!$B$32,Settings!$B$33)</x:f>
        <x:v>456.37999999999965</x:v>
      </x:c>
      <x:c r="J649" s="18" t="n">
        <x:f>IF(I649&lt;Settings!$B$30,IF(Settings!$B$30-I649&gt;=E649,H649,H649+(Settings!$B$30-I649)+Settings!$B$31),H649+(Settings!$B$33-I649))</x:f>
        <x:v>1176.3799999999997</x:v>
      </x:c>
      <x:c r="K649" s="18" t="n">
        <x:f>J649+E649</x:f>
        <x:v>1200.3999999999996</x:v>
      </x:c>
      <x:c r="L649" s="18" t="n">
        <x:f>K649</x:f>
        <x:v>1200.3999999999996</x:v>
      </x:c>
      <x:c r="M649" s="18" t="n">
        <x:f>P648</x:f>
        <x:v>1178.436422768705</x:v>
      </x:c>
      <x:c r="N649" s="18" t="n">
        <x:f>MAX(L649,M649)</x:f>
        <x:v>1200.3999999999996</x:v>
      </x:c>
      <x:c r="O649" s="18" t="n">
        <x:f>Arrivals!I649</x:f>
        <x:v>6.919150492559473</x:v>
      </x:c>
      <x:c r="P649" s="18" t="n">
        <x:f>N649+O649</x:f>
        <x:v>1207.3191504925592</x:v>
      </x:c>
      <x:c r="Q649" s="18" t="n">
        <x:f>P649-C649</x:f>
        <x:v>859.3191504925592</x:v>
      </x:c>
      <x:c r="R649" s="18" t="n">
        <x:f>H649-F649</x:f>
        <x:v>828.3799999999997</x:v>
      </x:c>
      <x:c r="S649" s="18" t="n">
        <x:f>J649-H649</x:f>
        <x:v>0</x:v>
      </x:c>
      <x:c r="T649" s="18" t="n">
        <x:f>N649-L649</x:f>
        <x:v>0</x:v>
      </x:c>
      <x:c r="U649" s="18" t="n">
        <x:f>R649+S649+T649</x:f>
        <x:v>828.3799999999997</x:v>
      </x:c>
      <x:c r="V649" s="18" t="str">
        <x:f>IF(MOD(C649-Settings!$B$32,Settings!$B$33)&lt;Settings!$B$30,"Up","Down")</x:f>
        <x:v>Up</x:v>
      </x:c>
      <x:c r="W649" s="18" t="n">
        <x:f>IF(OR(E649&gt;Settings!$B$30,Q649&gt;Settings!$B$37),0,1)</x:f>
        <x:v>1</x:v>
      </x:c>
      <x:c r="X649" s="18" t="n">
        <x:f>IF(AND(W649=1,Q649&lt;=Settings!$B$36),1,0)</x:f>
        <x:v>0</x:v>
      </x:c>
    </x:row>
    <x:row r="650">
      <x:c r="A650" t="n">
        <x:f>Arrivals!A650</x:f>
        <x:v>6</x:v>
      </x:c>
      <x:c r="B650" t="n">
        <x:f>Arrivals!B650</x:f>
        <x:v>45</x:v>
      </x:c>
      <x:c r="C650" s="18" t="n">
        <x:f>Arrivals!F650</x:f>
        <x:v>354</x:v>
      </x:c>
      <x:c r="D650" s="18" t="n">
        <x:f>Arrivals!K650</x:f>
        <x:v>300</x:v>
      </x:c>
      <x:c r="E650" s="18" t="n">
        <x:f>D650*8/ACE_Input!S50+ACE_Input!T50</x:f>
        <x:v>24.02</x:v>
      </x:c>
      <x:c r="F650" s="18" t="n">
        <x:f>C650</x:f>
        <x:v>354</x:v>
      </x:c>
      <x:c r="G650" s="18" t="n">
        <x:f>K649</x:f>
        <x:v>1200.3999999999996</x:v>
      </x:c>
      <x:c r="H650" s="18" t="n">
        <x:f>MAX(F650,G650)</x:f>
        <x:v>1200.3999999999996</x:v>
      </x:c>
      <x:c r="I650" s="18" t="n">
        <x:f>MOD(H650-Settings!$B$32,Settings!$B$33)</x:f>
        <x:v>480.39999999999964</x:v>
      </x:c>
      <x:c r="J650" s="18" t="n">
        <x:f>IF(I650&lt;Settings!$B$30,IF(Settings!$B$30-I650&gt;=E650,H650,H650+(Settings!$B$30-I650)+Settings!$B$31),H650+(Settings!$B$33-I650))</x:f>
        <x:v>1200.3999999999996</x:v>
      </x:c>
      <x:c r="K650" s="18" t="n">
        <x:f>J650+E650</x:f>
        <x:v>1224.4199999999996</x:v>
      </x:c>
      <x:c r="L650" s="18" t="n">
        <x:f>K650</x:f>
        <x:v>1224.4199999999996</x:v>
      </x:c>
      <x:c r="M650" s="18" t="n">
        <x:f>P649</x:f>
        <x:v>1207.3191504925592</x:v>
      </x:c>
      <x:c r="N650" s="18" t="n">
        <x:f>MAX(L650,M650)</x:f>
        <x:v>1224.4199999999996</x:v>
      </x:c>
      <x:c r="O650" s="18" t="n">
        <x:f>Arrivals!I650</x:f>
        <x:v>5.514134867710692</x:v>
      </x:c>
      <x:c r="P650" s="18" t="n">
        <x:f>N650+O650</x:f>
        <x:v>1229.9341348677103</x:v>
      </x:c>
      <x:c r="Q650" s="18" t="n">
        <x:f>P650-C650</x:f>
        <x:v>875.9341348677103</x:v>
      </x:c>
      <x:c r="R650" s="18" t="n">
        <x:f>H650-F650</x:f>
        <x:v>846.3999999999996</x:v>
      </x:c>
      <x:c r="S650" s="18" t="n">
        <x:f>J650-H650</x:f>
        <x:v>0</x:v>
      </x:c>
      <x:c r="T650" s="18" t="n">
        <x:f>N650-L650</x:f>
        <x:v>0</x:v>
      </x:c>
      <x:c r="U650" s="18" t="n">
        <x:f>R650+S650+T650</x:f>
        <x:v>846.3999999999996</x:v>
      </x:c>
      <x:c r="V650" s="18" t="str">
        <x:f>IF(MOD(C650-Settings!$B$32,Settings!$B$33)&lt;Settings!$B$30,"Up","Down")</x:f>
        <x:v>Up</x:v>
      </x:c>
      <x:c r="W650" s="18" t="n">
        <x:f>IF(OR(E650&gt;Settings!$B$30,Q650&gt;Settings!$B$37),0,1)</x:f>
        <x:v>1</x:v>
      </x:c>
      <x:c r="X650" s="18" t="n">
        <x:f>IF(AND(W650=1,Q650&lt;=Settings!$B$36),1,0)</x:f>
        <x:v>0</x:v>
      </x:c>
    </x:row>
    <x:row r="651">
      <x:c r="A651" t="n">
        <x:f>Arrivals!A651</x:f>
        <x:v>6</x:v>
      </x:c>
      <x:c r="B651" t="n">
        <x:f>Arrivals!B651</x:f>
        <x:v>46</x:v>
      </x:c>
      <x:c r="C651" s="18" t="n">
        <x:f>Arrivals!F651</x:f>
        <x:v>359</x:v>
      </x:c>
      <x:c r="D651" s="18" t="n">
        <x:f>Arrivals!K651</x:f>
        <x:v>300</x:v>
      </x:c>
      <x:c r="E651" s="18" t="n">
        <x:f>D651*8/ACE_Input!S51+ACE_Input!T51</x:f>
        <x:v>24.02</x:v>
      </x:c>
      <x:c r="F651" s="18" t="n">
        <x:f>C651</x:f>
        <x:v>359</x:v>
      </x:c>
      <x:c r="G651" s="18" t="n">
        <x:f>K650</x:f>
        <x:v>1224.4199999999996</x:v>
      </x:c>
      <x:c r="H651" s="18" t="n">
        <x:f>MAX(F651,G651)</x:f>
        <x:v>1224.4199999999996</x:v>
      </x:c>
      <x:c r="I651" s="18" t="n">
        <x:f>MOD(H651-Settings!$B$32,Settings!$B$33)</x:f>
        <x:v>504.4199999999996</x:v>
      </x:c>
      <x:c r="J651" s="18" t="n">
        <x:f>IF(I651&lt;Settings!$B$30,IF(Settings!$B$30-I651&gt;=E651,H651,H651+(Settings!$B$30-I651)+Settings!$B$31),H651+(Settings!$B$33-I651))</x:f>
        <x:v>1224.4199999999996</x:v>
      </x:c>
      <x:c r="K651" s="18" t="n">
        <x:f>J651+E651</x:f>
        <x:v>1248.4399999999996</x:v>
      </x:c>
      <x:c r="L651" s="18" t="n">
        <x:f>K651</x:f>
        <x:v>1248.4399999999996</x:v>
      </x:c>
      <x:c r="M651" s="18" t="n">
        <x:f>P650</x:f>
        <x:v>1229.9341348677103</x:v>
      </x:c>
      <x:c r="N651" s="18" t="n">
        <x:f>MAX(L651,M651)</x:f>
        <x:v>1248.4399999999996</x:v>
      </x:c>
      <x:c r="O651" s="18" t="n">
        <x:f>Arrivals!I651</x:f>
        <x:v>2.893227001685154</x:v>
      </x:c>
      <x:c r="P651" s="18" t="n">
        <x:f>N651+O651</x:f>
        <x:v>1251.3332270016847</x:v>
      </x:c>
      <x:c r="Q651" s="18" t="n">
        <x:f>P651-C651</x:f>
        <x:v>892.3332270016847</x:v>
      </x:c>
      <x:c r="R651" s="18" t="n">
        <x:f>H651-F651</x:f>
        <x:v>865.4199999999996</x:v>
      </x:c>
      <x:c r="S651" s="18" t="n">
        <x:f>J651-H651</x:f>
        <x:v>0</x:v>
      </x:c>
      <x:c r="T651" s="18" t="n">
        <x:f>N651-L651</x:f>
        <x:v>0</x:v>
      </x:c>
      <x:c r="U651" s="18" t="n">
        <x:f>R651+S651+T651</x:f>
        <x:v>865.4199999999996</x:v>
      </x:c>
      <x:c r="V651" s="18" t="str">
        <x:f>IF(MOD(C651-Settings!$B$32,Settings!$B$33)&lt;Settings!$B$30,"Up","Down")</x:f>
        <x:v>Up</x:v>
      </x:c>
      <x:c r="W651" s="18" t="n">
        <x:f>IF(OR(E651&gt;Settings!$B$30,Q651&gt;Settings!$B$37),0,1)</x:f>
        <x:v>1</x:v>
      </x:c>
      <x:c r="X651" s="18" t="n">
        <x:f>IF(AND(W651=1,Q651&lt;=Settings!$B$36),1,0)</x:f>
        <x:v>0</x:v>
      </x:c>
    </x:row>
    <x:row r="652">
      <x:c r="A652" t="n">
        <x:f>Arrivals!A652</x:f>
        <x:v>6</x:v>
      </x:c>
      <x:c r="B652" t="n">
        <x:f>Arrivals!B652</x:f>
        <x:v>47</x:v>
      </x:c>
      <x:c r="C652" s="18" t="n">
        <x:f>Arrivals!F652</x:f>
        <x:v>364</x:v>
      </x:c>
      <x:c r="D652" s="18" t="n">
        <x:f>Arrivals!K652</x:f>
        <x:v>300</x:v>
      </x:c>
      <x:c r="E652" s="18" t="n">
        <x:f>D652*8/ACE_Input!S52+ACE_Input!T52</x:f>
        <x:v>24.02</x:v>
      </x:c>
      <x:c r="F652" s="18" t="n">
        <x:f>C652</x:f>
        <x:v>364</x:v>
      </x:c>
      <x:c r="G652" s="18" t="n">
        <x:f>K651</x:f>
        <x:v>1248.4399999999996</x:v>
      </x:c>
      <x:c r="H652" s="18" t="n">
        <x:f>MAX(F652,G652)</x:f>
        <x:v>1248.4399999999996</x:v>
      </x:c>
      <x:c r="I652" s="18" t="n">
        <x:f>MOD(H652-Settings!$B$32,Settings!$B$33)</x:f>
        <x:v>528.4399999999996</x:v>
      </x:c>
      <x:c r="J652" s="18" t="n">
        <x:f>IF(I652&lt;Settings!$B$30,IF(Settings!$B$30-I652&gt;=E652,H652,H652+(Settings!$B$30-I652)+Settings!$B$31),H652+(Settings!$B$33-I652))</x:f>
        <x:v>1248.4399999999996</x:v>
      </x:c>
      <x:c r="K652" s="18" t="n">
        <x:f>J652+E652</x:f>
        <x:v>1272.4599999999996</x:v>
      </x:c>
      <x:c r="L652" s="18" t="n">
        <x:f>K652</x:f>
        <x:v>1272.4599999999996</x:v>
      </x:c>
      <x:c r="M652" s="18" t="n">
        <x:f>P651</x:f>
        <x:v>1251.3332270016847</x:v>
      </x:c>
      <x:c r="N652" s="18" t="n">
        <x:f>MAX(L652,M652)</x:f>
        <x:v>1272.4599999999996</x:v>
      </x:c>
      <x:c r="O652" s="18" t="n">
        <x:f>Arrivals!I652</x:f>
        <x:v>0.7077574419947191</x:v>
      </x:c>
      <x:c r="P652" s="18" t="n">
        <x:f>N652+O652</x:f>
        <x:v>1273.1677574419944</x:v>
      </x:c>
      <x:c r="Q652" s="18" t="n">
        <x:f>P652-C652</x:f>
        <x:v>909.1677574419944</x:v>
      </x:c>
      <x:c r="R652" s="18" t="n">
        <x:f>H652-F652</x:f>
        <x:v>884.4399999999996</x:v>
      </x:c>
      <x:c r="S652" s="18" t="n">
        <x:f>J652-H652</x:f>
        <x:v>0</x:v>
      </x:c>
      <x:c r="T652" s="18" t="n">
        <x:f>N652-L652</x:f>
        <x:v>0</x:v>
      </x:c>
      <x:c r="U652" s="18" t="n">
        <x:f>R652+S652+T652</x:f>
        <x:v>884.4399999999996</x:v>
      </x:c>
      <x:c r="V652" s="18" t="str">
        <x:f>IF(MOD(C652-Settings!$B$32,Settings!$B$33)&lt;Settings!$B$30,"Up","Down")</x:f>
        <x:v>Up</x:v>
      </x:c>
      <x:c r="W652" s="18" t="n">
        <x:f>IF(OR(E652&gt;Settings!$B$30,Q652&gt;Settings!$B$37),0,1)</x:f>
        <x:v>0</x:v>
      </x:c>
      <x:c r="X652" s="18" t="n">
        <x:f>IF(AND(W652=1,Q652&lt;=Settings!$B$36),1,0)</x:f>
        <x:v>0</x:v>
      </x:c>
    </x:row>
    <x:row r="653">
      <x:c r="A653" t="n">
        <x:f>Arrivals!A653</x:f>
        <x:v>6</x:v>
      </x:c>
      <x:c r="B653" t="n">
        <x:f>Arrivals!B653</x:f>
        <x:v>48</x:v>
      </x:c>
      <x:c r="C653" s="18" t="n">
        <x:f>Arrivals!F653</x:f>
        <x:v>369</x:v>
      </x:c>
      <x:c r="D653" s="18" t="n">
        <x:f>Arrivals!K653</x:f>
        <x:v>300</x:v>
      </x:c>
      <x:c r="E653" s="18" t="n">
        <x:f>D653*8/ACE_Input!S53+ACE_Input!T53</x:f>
        <x:v>24.02</x:v>
      </x:c>
      <x:c r="F653" s="18" t="n">
        <x:f>C653</x:f>
        <x:v>369</x:v>
      </x:c>
      <x:c r="G653" s="18" t="n">
        <x:f>K652</x:f>
        <x:v>1272.4599999999996</x:v>
      </x:c>
      <x:c r="H653" s="18" t="n">
        <x:f>MAX(F653,G653)</x:f>
        <x:v>1272.4599999999996</x:v>
      </x:c>
      <x:c r="I653" s="18" t="n">
        <x:f>MOD(H653-Settings!$B$32,Settings!$B$33)</x:f>
        <x:v>552.4599999999996</x:v>
      </x:c>
      <x:c r="J653" s="18" t="n">
        <x:f>IF(I653&lt;Settings!$B$30,IF(Settings!$B$30-I653&gt;=E653,H653,H653+(Settings!$B$30-I653)+Settings!$B$31),H653+(Settings!$B$33-I653))</x:f>
        <x:v>1272.4599999999996</x:v>
      </x:c>
      <x:c r="K653" s="18" t="n">
        <x:f>J653+E653</x:f>
        <x:v>1296.4799999999996</x:v>
      </x:c>
      <x:c r="L653" s="18" t="n">
        <x:f>K653</x:f>
        <x:v>1296.4799999999996</x:v>
      </x:c>
      <x:c r="M653" s="18" t="n">
        <x:f>P652</x:f>
        <x:v>1273.1677574419944</x:v>
      </x:c>
      <x:c r="N653" s="18" t="n">
        <x:f>MAX(L653,M653)</x:f>
        <x:v>1296.4799999999996</x:v>
      </x:c>
      <x:c r="O653" s="18" t="n">
        <x:f>Arrivals!I653</x:f>
        <x:v>3.482375705386653</x:v>
      </x:c>
      <x:c r="P653" s="18" t="n">
        <x:f>N653+O653</x:f>
        <x:v>1299.9623757053862</x:v>
      </x:c>
      <x:c r="Q653" s="18" t="n">
        <x:f>P653-C653</x:f>
        <x:v>930.9623757053862</x:v>
      </x:c>
      <x:c r="R653" s="18" t="n">
        <x:f>H653-F653</x:f>
        <x:v>903.4599999999996</x:v>
      </x:c>
      <x:c r="S653" s="18" t="n">
        <x:f>J653-H653</x:f>
        <x:v>0</x:v>
      </x:c>
      <x:c r="T653" s="18" t="n">
        <x:f>N653-L653</x:f>
        <x:v>0</x:v>
      </x:c>
      <x:c r="U653" s="18" t="n">
        <x:f>R653+S653+T653</x:f>
        <x:v>903.4599999999996</x:v>
      </x:c>
      <x:c r="V653" s="18" t="str">
        <x:f>IF(MOD(C653-Settings!$B$32,Settings!$B$33)&lt;Settings!$B$30,"Up","Down")</x:f>
        <x:v>Up</x:v>
      </x:c>
      <x:c r="W653" s="18" t="n">
        <x:f>IF(OR(E653&gt;Settings!$B$30,Q653&gt;Settings!$B$37),0,1)</x:f>
        <x:v>0</x:v>
      </x:c>
      <x:c r="X653" s="18" t="n">
        <x:f>IF(AND(W653=1,Q653&lt;=Settings!$B$36),1,0)</x:f>
        <x:v>0</x:v>
      </x:c>
    </x:row>
    <x:row r="654">
      <x:c r="A654" t="n">
        <x:f>Arrivals!A654</x:f>
        <x:v>6</x:v>
      </x:c>
      <x:c r="B654" t="n">
        <x:f>Arrivals!B654</x:f>
        <x:v>49</x:v>
      </x:c>
      <x:c r="C654" s="18" t="n">
        <x:f>Arrivals!F654</x:f>
        <x:v>374</x:v>
      </x:c>
      <x:c r="D654" s="18" t="n">
        <x:f>Arrivals!K654</x:f>
        <x:v>300</x:v>
      </x:c>
      <x:c r="E654" s="18" t="n">
        <x:f>D654*8/ACE_Input!S54+ACE_Input!T54</x:f>
        <x:v>24.02</x:v>
      </x:c>
      <x:c r="F654" s="18" t="n">
        <x:f>C654</x:f>
        <x:v>374</x:v>
      </x:c>
      <x:c r="G654" s="18" t="n">
        <x:f>K653</x:f>
        <x:v>1296.4799999999996</x:v>
      </x:c>
      <x:c r="H654" s="18" t="n">
        <x:f>MAX(F654,G654)</x:f>
        <x:v>1296.4799999999996</x:v>
      </x:c>
      <x:c r="I654" s="18" t="n">
        <x:f>MOD(H654-Settings!$B$32,Settings!$B$33)</x:f>
        <x:v>576.4799999999996</x:v>
      </x:c>
      <x:c r="J654" s="18" t="n">
        <x:f>IF(I654&lt;Settings!$B$30,IF(Settings!$B$30-I654&gt;=E654,H654,H654+(Settings!$B$30-I654)+Settings!$B$31),H654+(Settings!$B$33-I654))</x:f>
        <x:v>1440</x:v>
      </x:c>
      <x:c r="K654" s="18" t="n">
        <x:f>J654+E654</x:f>
        <x:v>1464.02</x:v>
      </x:c>
      <x:c r="L654" s="18" t="n">
        <x:f>K654</x:f>
        <x:v>1464.02</x:v>
      </x:c>
      <x:c r="M654" s="18" t="n">
        <x:f>P653</x:f>
        <x:v>1299.9623757053862</x:v>
      </x:c>
      <x:c r="N654" s="18" t="n">
        <x:f>MAX(L654,M654)</x:f>
        <x:v>1464.02</x:v>
      </x:c>
      <x:c r="O654" s="18" t="n">
        <x:f>Arrivals!I654</x:f>
        <x:v>7.924755656681051</x:v>
      </x:c>
      <x:c r="P654" s="18" t="n">
        <x:f>N654+O654</x:f>
        <x:v>1471.944755656681</x:v>
      </x:c>
      <x:c r="Q654" s="18" t="n">
        <x:f>P654-C654</x:f>
        <x:v>1097.944755656681</x:v>
      </x:c>
      <x:c r="R654" s="18" t="n">
        <x:f>H654-F654</x:f>
        <x:v>922.4799999999996</x:v>
      </x:c>
      <x:c r="S654" s="18" t="n">
        <x:f>J654-H654</x:f>
        <x:v>143.52000000000044</x:v>
      </x:c>
      <x:c r="T654" s="18" t="n">
        <x:f>N654-L654</x:f>
        <x:v>0</x:v>
      </x:c>
      <x:c r="U654" s="18" t="n">
        <x:f>R654+S654+T654</x:f>
        <x:v>1066</x:v>
      </x:c>
      <x:c r="V654" s="18" t="str">
        <x:f>IF(MOD(C654-Settings!$B$32,Settings!$B$33)&lt;Settings!$B$30,"Up","Down")</x:f>
        <x:v>Up</x:v>
      </x:c>
      <x:c r="W654" s="18" t="n">
        <x:f>IF(OR(E654&gt;Settings!$B$30,Q654&gt;Settings!$B$37),0,1)</x:f>
        <x:v>0</x:v>
      </x:c>
      <x:c r="X654" s="18" t="n">
        <x:f>IF(AND(W654=1,Q654&lt;=Settings!$B$36),1,0)</x:f>
        <x:v>0</x:v>
      </x:c>
    </x:row>
    <x:row r="655">
      <x:c r="A655" t="n">
        <x:f>Arrivals!A655</x:f>
        <x:v>6</x:v>
      </x:c>
      <x:c r="B655" t="n">
        <x:f>Arrivals!B655</x:f>
        <x:v>50</x:v>
      </x:c>
      <x:c r="C655" s="18" t="n">
        <x:f>Arrivals!F655</x:f>
        <x:v>379</x:v>
      </x:c>
      <x:c r="D655" s="18" t="n">
        <x:f>Arrivals!K655</x:f>
        <x:v>300</x:v>
      </x:c>
      <x:c r="E655" s="18" t="n">
        <x:f>D655*8/ACE_Input!S55+ACE_Input!T55</x:f>
        <x:v>24.02</x:v>
      </x:c>
      <x:c r="F655" s="18" t="n">
        <x:f>C655</x:f>
        <x:v>379</x:v>
      </x:c>
      <x:c r="G655" s="18" t="n">
        <x:f>K654</x:f>
        <x:v>1464.02</x:v>
      </x:c>
      <x:c r="H655" s="18" t="n">
        <x:f>MAX(F655,G655)</x:f>
        <x:v>1464.02</x:v>
      </x:c>
      <x:c r="I655" s="18" t="n">
        <x:f>MOD(H655-Settings!$B$32,Settings!$B$33)</x:f>
        <x:v>24.019999999999982</x:v>
      </x:c>
      <x:c r="J655" s="18" t="n">
        <x:f>IF(I655&lt;Settings!$B$30,IF(Settings!$B$30-I655&gt;=E655,H655,H655+(Settings!$B$30-I655)+Settings!$B$31),H655+(Settings!$B$33-I655))</x:f>
        <x:v>1464.02</x:v>
      </x:c>
      <x:c r="K655" s="18" t="n">
        <x:f>J655+E655</x:f>
        <x:v>1488.04</x:v>
      </x:c>
      <x:c r="L655" s="18" t="n">
        <x:f>K655</x:f>
        <x:v>1488.04</x:v>
      </x:c>
      <x:c r="M655" s="18" t="n">
        <x:f>P654</x:f>
        <x:v>1471.944755656681</x:v>
      </x:c>
      <x:c r="N655" s="18" t="n">
        <x:f>MAX(L655,M655)</x:f>
        <x:v>1488.04</x:v>
      </x:c>
      <x:c r="O655" s="18" t="n">
        <x:f>Arrivals!I655</x:f>
        <x:v>1.0330094666714533</x:v>
      </x:c>
      <x:c r="P655" s="18" t="n">
        <x:f>N655+O655</x:f>
        <x:v>1489.0730094666715</x:v>
      </x:c>
      <x:c r="Q655" s="18" t="n">
        <x:f>P655-C655</x:f>
        <x:v>1110.0730094666715</x:v>
      </x:c>
      <x:c r="R655" s="18" t="n">
        <x:f>H655-F655</x:f>
        <x:v>1085.02</x:v>
      </x:c>
      <x:c r="S655" s="18" t="n">
        <x:f>J655-H655</x:f>
        <x:v>0</x:v>
      </x:c>
      <x:c r="T655" s="18" t="n">
        <x:f>N655-L655</x:f>
        <x:v>0</x:v>
      </x:c>
      <x:c r="U655" s="18" t="n">
        <x:f>R655+S655+T655</x:f>
        <x:v>1085.02</x:v>
      </x:c>
      <x:c r="V655" s="18" t="str">
        <x:f>IF(MOD(C655-Settings!$B$32,Settings!$B$33)&lt;Settings!$B$30,"Up","Down")</x:f>
        <x:v>Up</x:v>
      </x:c>
      <x:c r="W655" s="18" t="n">
        <x:f>IF(OR(E655&gt;Settings!$B$30,Q655&gt;Settings!$B$37),0,1)</x:f>
        <x:v>0</x:v>
      </x:c>
      <x:c r="X655" s="18" t="n">
        <x:f>IF(AND(W655=1,Q655&lt;=Settings!$B$36),1,0)</x:f>
        <x:v>0</x:v>
      </x:c>
    </x:row>
    <x:row r="656">
      <x:c r="A656" t="n">
        <x:f>Arrivals!A656</x:f>
        <x:v>6</x:v>
      </x:c>
      <x:c r="B656" t="n">
        <x:f>Arrivals!B656</x:f>
        <x:v>51</x:v>
      </x:c>
      <x:c r="C656" s="18" t="n">
        <x:f>Arrivals!F656</x:f>
        <x:v>384</x:v>
      </x:c>
      <x:c r="D656" s="18" t="n">
        <x:f>Arrivals!K656</x:f>
        <x:v>300</x:v>
      </x:c>
      <x:c r="E656" s="18" t="n">
        <x:f>D656*8/ACE_Input!S56+ACE_Input!T56</x:f>
        <x:v>24.02</x:v>
      </x:c>
      <x:c r="F656" s="18" t="n">
        <x:f>C656</x:f>
        <x:v>384</x:v>
      </x:c>
      <x:c r="G656" s="18" t="n">
        <x:f>K655</x:f>
        <x:v>1488.04</x:v>
      </x:c>
      <x:c r="H656" s="18" t="n">
        <x:f>MAX(F656,G656)</x:f>
        <x:v>1488.04</x:v>
      </x:c>
      <x:c r="I656" s="18" t="n">
        <x:f>MOD(H656-Settings!$B$32,Settings!$B$33)</x:f>
        <x:v>48.039999999999964</x:v>
      </x:c>
      <x:c r="J656" s="18" t="n">
        <x:f>IF(I656&lt;Settings!$B$30,IF(Settings!$B$30-I656&gt;=E656,H656,H656+(Settings!$B$30-I656)+Settings!$B$31),H656+(Settings!$B$33-I656))</x:f>
        <x:v>1488.04</x:v>
      </x:c>
      <x:c r="K656" s="18" t="n">
        <x:f>J656+E656</x:f>
        <x:v>1512.06</x:v>
      </x:c>
      <x:c r="L656" s="18" t="n">
        <x:f>K656</x:f>
        <x:v>1512.06</x:v>
      </x:c>
      <x:c r="M656" s="18" t="n">
        <x:f>P655</x:f>
        <x:v>1489.0730094666715</x:v>
      </x:c>
      <x:c r="N656" s="18" t="n">
        <x:f>MAX(L656,M656)</x:f>
        <x:v>1512.06</x:v>
      </x:c>
      <x:c r="O656" s="18" t="n">
        <x:f>Arrivals!I656</x:f>
        <x:v>1.2506526348289766</x:v>
      </x:c>
      <x:c r="P656" s="18" t="n">
        <x:f>N656+O656</x:f>
        <x:v>1513.310652634829</x:v>
      </x:c>
      <x:c r="Q656" s="18" t="n">
        <x:f>P656-C656</x:f>
        <x:v>1129.310652634829</x:v>
      </x:c>
      <x:c r="R656" s="18" t="n">
        <x:f>H656-F656</x:f>
        <x:v>1104.04</x:v>
      </x:c>
      <x:c r="S656" s="18" t="n">
        <x:f>J656-H656</x:f>
        <x:v>0</x:v>
      </x:c>
      <x:c r="T656" s="18" t="n">
        <x:f>N656-L656</x:f>
        <x:v>0</x:v>
      </x:c>
      <x:c r="U656" s="18" t="n">
        <x:f>R656+S656+T656</x:f>
        <x:v>1104.04</x:v>
      </x:c>
      <x:c r="V656" s="18" t="str">
        <x:f>IF(MOD(C656-Settings!$B$32,Settings!$B$33)&lt;Settings!$B$30,"Up","Down")</x:f>
        <x:v>Up</x:v>
      </x:c>
      <x:c r="W656" s="18" t="n">
        <x:f>IF(OR(E656&gt;Settings!$B$30,Q656&gt;Settings!$B$37),0,1)</x:f>
        <x:v>0</x:v>
      </x:c>
      <x:c r="X656" s="18" t="n">
        <x:f>IF(AND(W656=1,Q656&lt;=Settings!$B$36),1,0)</x:f>
        <x:v>0</x:v>
      </x:c>
    </x:row>
    <x:row r="657">
      <x:c r="A657" t="n">
        <x:f>Arrivals!A657</x:f>
        <x:v>6</x:v>
      </x:c>
      <x:c r="B657" t="n">
        <x:f>Arrivals!B657</x:f>
        <x:v>52</x:v>
      </x:c>
      <x:c r="C657" s="18" t="n">
        <x:f>Arrivals!F657</x:f>
        <x:v>389</x:v>
      </x:c>
      <x:c r="D657" s="18" t="n">
        <x:f>Arrivals!K657</x:f>
        <x:v>300</x:v>
      </x:c>
      <x:c r="E657" s="18" t="n">
        <x:f>D657*8/ACE_Input!S57+ACE_Input!T57</x:f>
        <x:v>24.02</x:v>
      </x:c>
      <x:c r="F657" s="18" t="n">
        <x:f>C657</x:f>
        <x:v>389</x:v>
      </x:c>
      <x:c r="G657" s="18" t="n">
        <x:f>K656</x:f>
        <x:v>1512.06</x:v>
      </x:c>
      <x:c r="H657" s="18" t="n">
        <x:f>MAX(F657,G657)</x:f>
        <x:v>1512.06</x:v>
      </x:c>
      <x:c r="I657" s="18" t="n">
        <x:f>MOD(H657-Settings!$B$32,Settings!$B$33)</x:f>
        <x:v>72.05999999999995</x:v>
      </x:c>
      <x:c r="J657" s="18" t="n">
        <x:f>IF(I657&lt;Settings!$B$30,IF(Settings!$B$30-I657&gt;=E657,H657,H657+(Settings!$B$30-I657)+Settings!$B$31),H657+(Settings!$B$33-I657))</x:f>
        <x:v>1512.06</x:v>
      </x:c>
      <x:c r="K657" s="18" t="n">
        <x:f>J657+E657</x:f>
        <x:v>1536.08</x:v>
      </x:c>
      <x:c r="L657" s="18" t="n">
        <x:f>K657</x:f>
        <x:v>1536.08</x:v>
      </x:c>
      <x:c r="M657" s="18" t="n">
        <x:f>P656</x:f>
        <x:v>1513.310652634829</x:v>
      </x:c>
      <x:c r="N657" s="18" t="n">
        <x:f>MAX(L657,M657)</x:f>
        <x:v>1536.08</x:v>
      </x:c>
      <x:c r="O657" s="18" t="n">
        <x:f>Arrivals!I657</x:f>
        <x:v>5.422333669932129</x:v>
      </x:c>
      <x:c r="P657" s="18" t="n">
        <x:f>N657+O657</x:f>
        <x:v>1541.502333669932</x:v>
      </x:c>
      <x:c r="Q657" s="18" t="n">
        <x:f>P657-C657</x:f>
        <x:v>1152.502333669932</x:v>
      </x:c>
      <x:c r="R657" s="18" t="n">
        <x:f>H657-F657</x:f>
        <x:v>1123.06</x:v>
      </x:c>
      <x:c r="S657" s="18" t="n">
        <x:f>J657-H657</x:f>
        <x:v>0</x:v>
      </x:c>
      <x:c r="T657" s="18" t="n">
        <x:f>N657-L657</x:f>
        <x:v>0</x:v>
      </x:c>
      <x:c r="U657" s="18" t="n">
        <x:f>R657+S657+T657</x:f>
        <x:v>1123.06</x:v>
      </x:c>
      <x:c r="V657" s="18" t="str">
        <x:f>IF(MOD(C657-Settings!$B$32,Settings!$B$33)&lt;Settings!$B$30,"Up","Down")</x:f>
        <x:v>Up</x:v>
      </x:c>
      <x:c r="W657" s="18" t="n">
        <x:f>IF(OR(E657&gt;Settings!$B$30,Q657&gt;Settings!$B$37),0,1)</x:f>
        <x:v>0</x:v>
      </x:c>
      <x:c r="X657" s="18" t="n">
        <x:f>IF(AND(W657=1,Q657&lt;=Settings!$B$36),1,0)</x:f>
        <x:v>0</x:v>
      </x:c>
    </x:row>
    <x:row r="658">
      <x:c r="A658" t="n">
        <x:f>Arrivals!A658</x:f>
        <x:v>6</x:v>
      </x:c>
      <x:c r="B658" t="n">
        <x:f>Arrivals!B658</x:f>
        <x:v>53</x:v>
      </x:c>
      <x:c r="C658" s="18" t="n">
        <x:f>Arrivals!F658</x:f>
        <x:v>394</x:v>
      </x:c>
      <x:c r="D658" s="18" t="n">
        <x:f>Arrivals!K658</x:f>
        <x:v>300</x:v>
      </x:c>
      <x:c r="E658" s="18" t="n">
        <x:f>D658*8/ACE_Input!S58+ACE_Input!T58</x:f>
        <x:v>24.02</x:v>
      </x:c>
      <x:c r="F658" s="18" t="n">
        <x:f>C658</x:f>
        <x:v>394</x:v>
      </x:c>
      <x:c r="G658" s="18" t="n">
        <x:f>K657</x:f>
        <x:v>1536.08</x:v>
      </x:c>
      <x:c r="H658" s="18" t="n">
        <x:f>MAX(F658,G658)</x:f>
        <x:v>1536.08</x:v>
      </x:c>
      <x:c r="I658" s="18" t="n">
        <x:f>MOD(H658-Settings!$B$32,Settings!$B$33)</x:f>
        <x:v>96.07999999999993</x:v>
      </x:c>
      <x:c r="J658" s="18" t="n">
        <x:f>IF(I658&lt;Settings!$B$30,IF(Settings!$B$30-I658&gt;=E658,H658,H658+(Settings!$B$30-I658)+Settings!$B$31),H658+(Settings!$B$33-I658))</x:f>
        <x:v>1536.08</x:v>
      </x:c>
      <x:c r="K658" s="18" t="n">
        <x:f>J658+E658</x:f>
        <x:v>1560.1</x:v>
      </x:c>
      <x:c r="L658" s="18" t="n">
        <x:f>K658</x:f>
        <x:v>1560.1</x:v>
      </x:c>
      <x:c r="M658" s="18" t="n">
        <x:f>P657</x:f>
        <x:v>1541.502333669932</x:v>
      </x:c>
      <x:c r="N658" s="18" t="n">
        <x:f>MAX(L658,M658)</x:f>
        <x:v>1560.1</x:v>
      </x:c>
      <x:c r="O658" s="18" t="n">
        <x:f>Arrivals!I658</x:f>
        <x:v>0.9347258146949099</x:v>
      </x:c>
      <x:c r="P658" s="18" t="n">
        <x:f>N658+O658</x:f>
        <x:v>1561.0347258146949</x:v>
      </x:c>
      <x:c r="Q658" s="18" t="n">
        <x:f>P658-C658</x:f>
        <x:v>1167.0347258146949</x:v>
      </x:c>
      <x:c r="R658" s="18" t="n">
        <x:f>H658-F658</x:f>
        <x:v>1142.08</x:v>
      </x:c>
      <x:c r="S658" s="18" t="n">
        <x:f>J658-H658</x:f>
        <x:v>0</x:v>
      </x:c>
      <x:c r="T658" s="18" t="n">
        <x:f>N658-L658</x:f>
        <x:v>0</x:v>
      </x:c>
      <x:c r="U658" s="18" t="n">
        <x:f>R658+S658+T658</x:f>
        <x:v>1142.08</x:v>
      </x:c>
      <x:c r="V658" s="18" t="str">
        <x:f>IF(MOD(C658-Settings!$B$32,Settings!$B$33)&lt;Settings!$B$30,"Up","Down")</x:f>
        <x:v>Up</x:v>
      </x:c>
      <x:c r="W658" s="18" t="n">
        <x:f>IF(OR(E658&gt;Settings!$B$30,Q658&gt;Settings!$B$37),0,1)</x:f>
        <x:v>0</x:v>
      </x:c>
      <x:c r="X658" s="18" t="n">
        <x:f>IF(AND(W658=1,Q658&lt;=Settings!$B$36),1,0)</x:f>
        <x:v>0</x:v>
      </x:c>
    </x:row>
    <x:row r="659">
      <x:c r="A659" t="n">
        <x:f>Arrivals!A659</x:f>
        <x:v>6</x:v>
      </x:c>
      <x:c r="B659" t="n">
        <x:f>Arrivals!B659</x:f>
        <x:v>54</x:v>
      </x:c>
      <x:c r="C659" s="18" t="n">
        <x:f>Arrivals!F659</x:f>
        <x:v>399</x:v>
      </x:c>
      <x:c r="D659" s="18" t="n">
        <x:f>Arrivals!K659</x:f>
        <x:v>300</x:v>
      </x:c>
      <x:c r="E659" s="18" t="n">
        <x:f>D659*8/ACE_Input!S59+ACE_Input!T59</x:f>
        <x:v>24.02</x:v>
      </x:c>
      <x:c r="F659" s="18" t="n">
        <x:f>C659</x:f>
        <x:v>399</x:v>
      </x:c>
      <x:c r="G659" s="18" t="n">
        <x:f>K658</x:f>
        <x:v>1560.1</x:v>
      </x:c>
      <x:c r="H659" s="18" t="n">
        <x:f>MAX(F659,G659)</x:f>
        <x:v>1560.1</x:v>
      </x:c>
      <x:c r="I659" s="18" t="n">
        <x:f>MOD(H659-Settings!$B$32,Settings!$B$33)</x:f>
        <x:v>120.09999999999991</x:v>
      </x:c>
      <x:c r="J659" s="18" t="n">
        <x:f>IF(I659&lt;Settings!$B$30,IF(Settings!$B$30-I659&gt;=E659,H659,H659+(Settings!$B$30-I659)+Settings!$B$31),H659+(Settings!$B$33-I659))</x:f>
        <x:v>1560.1</x:v>
      </x:c>
      <x:c r="K659" s="18" t="n">
        <x:f>J659+E659</x:f>
        <x:v>1584.12</x:v>
      </x:c>
      <x:c r="L659" s="18" t="n">
        <x:f>K659</x:f>
        <x:v>1584.12</x:v>
      </x:c>
      <x:c r="M659" s="18" t="n">
        <x:f>P658</x:f>
        <x:v>1561.0347258146949</x:v>
      </x:c>
      <x:c r="N659" s="18" t="n">
        <x:f>MAX(L659,M659)</x:f>
        <x:v>1584.12</x:v>
      </x:c>
      <x:c r="O659" s="18" t="n">
        <x:f>Arrivals!I659</x:f>
        <x:v>1.6893428293235322</x:v>
      </x:c>
      <x:c r="P659" s="18" t="n">
        <x:f>N659+O659</x:f>
        <x:v>1585.8093428293234</x:v>
      </x:c>
      <x:c r="Q659" s="18" t="n">
        <x:f>P659-C659</x:f>
        <x:v>1186.8093428293234</x:v>
      </x:c>
      <x:c r="R659" s="18" t="n">
        <x:f>H659-F659</x:f>
        <x:v>1161.1</x:v>
      </x:c>
      <x:c r="S659" s="18" t="n">
        <x:f>J659-H659</x:f>
        <x:v>0</x:v>
      </x:c>
      <x:c r="T659" s="18" t="n">
        <x:f>N659-L659</x:f>
        <x:v>0</x:v>
      </x:c>
      <x:c r="U659" s="18" t="n">
        <x:f>R659+S659+T659</x:f>
        <x:v>1161.1</x:v>
      </x:c>
      <x:c r="V659" s="18" t="str">
        <x:f>IF(MOD(C659-Settings!$B$32,Settings!$B$33)&lt;Settings!$B$30,"Up","Down")</x:f>
        <x:v>Up</x:v>
      </x:c>
      <x:c r="W659" s="18" t="n">
        <x:f>IF(OR(E659&gt;Settings!$B$30,Q659&gt;Settings!$B$37),0,1)</x:f>
        <x:v>0</x:v>
      </x:c>
      <x:c r="X659" s="18" t="n">
        <x:f>IF(AND(W659=1,Q659&lt;=Settings!$B$36),1,0)</x:f>
        <x:v>0</x:v>
      </x:c>
    </x:row>
    <x:row r="660">
      <x:c r="A660" t="n">
        <x:f>Arrivals!A660</x:f>
        <x:v>6</x:v>
      </x:c>
      <x:c r="B660" t="n">
        <x:f>Arrivals!B660</x:f>
        <x:v>55</x:v>
      </x:c>
      <x:c r="C660" s="18" t="n">
        <x:f>Arrivals!F660</x:f>
        <x:v>404</x:v>
      </x:c>
      <x:c r="D660" s="18" t="n">
        <x:f>Arrivals!K660</x:f>
        <x:v>300</x:v>
      </x:c>
      <x:c r="E660" s="18" t="n">
        <x:f>D660*8/ACE_Input!S60+ACE_Input!T60</x:f>
        <x:v>24.02</x:v>
      </x:c>
      <x:c r="F660" s="18" t="n">
        <x:f>C660</x:f>
        <x:v>404</x:v>
      </x:c>
      <x:c r="G660" s="18" t="n">
        <x:f>K659</x:f>
        <x:v>1584.12</x:v>
      </x:c>
      <x:c r="H660" s="18" t="n">
        <x:f>MAX(F660,G660)</x:f>
        <x:v>1584.12</x:v>
      </x:c>
      <x:c r="I660" s="18" t="n">
        <x:f>MOD(H660-Settings!$B$32,Settings!$B$33)</x:f>
        <x:v>144.1199999999999</x:v>
      </x:c>
      <x:c r="J660" s="18" t="n">
        <x:f>IF(I660&lt;Settings!$B$30,IF(Settings!$B$30-I660&gt;=E660,H660,H660+(Settings!$B$30-I660)+Settings!$B$31),H660+(Settings!$B$33-I660))</x:f>
        <x:v>1584.12</x:v>
      </x:c>
      <x:c r="K660" s="18" t="n">
        <x:f>J660+E660</x:f>
        <x:v>1608.1399999999999</x:v>
      </x:c>
      <x:c r="L660" s="18" t="n">
        <x:f>K660</x:f>
        <x:v>1608.1399999999999</x:v>
      </x:c>
      <x:c r="M660" s="18" t="n">
        <x:f>P659</x:f>
        <x:v>1585.8093428293234</x:v>
      </x:c>
      <x:c r="N660" s="18" t="n">
        <x:f>MAX(L660,M660)</x:f>
        <x:v>1608.1399999999999</x:v>
      </x:c>
      <x:c r="O660" s="18" t="n">
        <x:f>Arrivals!I660</x:f>
        <x:v>6.005622677016436</x:v>
      </x:c>
      <x:c r="P660" s="18" t="n">
        <x:f>N660+O660</x:f>
        <x:v>1614.1456226770163</x:v>
      </x:c>
      <x:c r="Q660" s="18" t="n">
        <x:f>P660-C660</x:f>
        <x:v>1210.1456226770163</x:v>
      </x:c>
      <x:c r="R660" s="18" t="n">
        <x:f>H660-F660</x:f>
        <x:v>1180.12</x:v>
      </x:c>
      <x:c r="S660" s="18" t="n">
        <x:f>J660-H660</x:f>
        <x:v>0</x:v>
      </x:c>
      <x:c r="T660" s="18" t="n">
        <x:f>N660-L660</x:f>
        <x:v>0</x:v>
      </x:c>
      <x:c r="U660" s="18" t="n">
        <x:f>R660+S660+T660</x:f>
        <x:v>1180.12</x:v>
      </x:c>
      <x:c r="V660" s="18" t="str">
        <x:f>IF(MOD(C660-Settings!$B$32,Settings!$B$33)&lt;Settings!$B$30,"Up","Down")</x:f>
        <x:v>Up</x:v>
      </x:c>
      <x:c r="W660" s="18" t="n">
        <x:f>IF(OR(E660&gt;Settings!$B$30,Q660&gt;Settings!$B$37),0,1)</x:f>
        <x:v>0</x:v>
      </x:c>
      <x:c r="X660" s="18" t="n">
        <x:f>IF(AND(W660=1,Q660&lt;=Settings!$B$36),1,0)</x:f>
        <x:v>0</x:v>
      </x:c>
    </x:row>
    <x:row r="661">
      <x:c r="A661" t="n">
        <x:f>Arrivals!A661</x:f>
        <x:v>6</x:v>
      </x:c>
      <x:c r="B661" t="n">
        <x:f>Arrivals!B661</x:f>
        <x:v>56</x:v>
      </x:c>
      <x:c r="C661" s="18" t="n">
        <x:f>Arrivals!F661</x:f>
        <x:v>409</x:v>
      </x:c>
      <x:c r="D661" s="18" t="n">
        <x:f>Arrivals!K661</x:f>
        <x:v>300</x:v>
      </x:c>
      <x:c r="E661" s="18" t="n">
        <x:f>D661*8/ACE_Input!S61+ACE_Input!T61</x:f>
        <x:v>24.02</x:v>
      </x:c>
      <x:c r="F661" s="18" t="n">
        <x:f>C661</x:f>
        <x:v>409</x:v>
      </x:c>
      <x:c r="G661" s="18" t="n">
        <x:f>K660</x:f>
        <x:v>1608.1399999999999</x:v>
      </x:c>
      <x:c r="H661" s="18" t="n">
        <x:f>MAX(F661,G661)</x:f>
        <x:v>1608.1399999999999</x:v>
      </x:c>
      <x:c r="I661" s="18" t="n">
        <x:f>MOD(H661-Settings!$B$32,Settings!$B$33)</x:f>
        <x:v>168.13999999999987</x:v>
      </x:c>
      <x:c r="J661" s="18" t="n">
        <x:f>IF(I661&lt;Settings!$B$30,IF(Settings!$B$30-I661&gt;=E661,H661,H661+(Settings!$B$30-I661)+Settings!$B$31),H661+(Settings!$B$33-I661))</x:f>
        <x:v>1608.1399999999999</x:v>
      </x:c>
      <x:c r="K661" s="18" t="n">
        <x:f>J661+E661</x:f>
        <x:v>1632.1599999999999</x:v>
      </x:c>
      <x:c r="L661" s="18" t="n">
        <x:f>K661</x:f>
        <x:v>1632.1599999999999</x:v>
      </x:c>
      <x:c r="M661" s="18" t="n">
        <x:f>P660</x:f>
        <x:v>1614.1456226770163</x:v>
      </x:c>
      <x:c r="N661" s="18" t="n">
        <x:f>MAX(L661,M661)</x:f>
        <x:v>1632.1599999999999</x:v>
      </x:c>
      <x:c r="O661" s="18" t="n">
        <x:f>Arrivals!I661</x:f>
        <x:v>0.5075340987009289</x:v>
      </x:c>
      <x:c r="P661" s="18" t="n">
        <x:f>N661+O661</x:f>
        <x:v>1632.6675340987008</x:v>
      </x:c>
      <x:c r="Q661" s="18" t="n">
        <x:f>P661-C661</x:f>
        <x:v>1223.6675340987008</x:v>
      </x:c>
      <x:c r="R661" s="18" t="n">
        <x:f>H661-F661</x:f>
        <x:v>1199.1399999999999</x:v>
      </x:c>
      <x:c r="S661" s="18" t="n">
        <x:f>J661-H661</x:f>
        <x:v>0</x:v>
      </x:c>
      <x:c r="T661" s="18" t="n">
        <x:f>N661-L661</x:f>
        <x:v>0</x:v>
      </x:c>
      <x:c r="U661" s="18" t="n">
        <x:f>R661+S661+T661</x:f>
        <x:v>1199.1399999999999</x:v>
      </x:c>
      <x:c r="V661" s="18" t="str">
        <x:f>IF(MOD(C661-Settings!$B$32,Settings!$B$33)&lt;Settings!$B$30,"Up","Down")</x:f>
        <x:v>Up</x:v>
      </x:c>
      <x:c r="W661" s="18" t="n">
        <x:f>IF(OR(E661&gt;Settings!$B$30,Q661&gt;Settings!$B$37),0,1)</x:f>
        <x:v>0</x:v>
      </x:c>
      <x:c r="X661" s="18" t="n">
        <x:f>IF(AND(W661=1,Q661&lt;=Settings!$B$36),1,0)</x:f>
        <x:v>0</x:v>
      </x:c>
    </x:row>
    <x:row r="662">
      <x:c r="A662" t="n">
        <x:f>Arrivals!A662</x:f>
        <x:v>6</x:v>
      </x:c>
      <x:c r="B662" t="n">
        <x:f>Arrivals!B662</x:f>
        <x:v>57</x:v>
      </x:c>
      <x:c r="C662" s="18" t="n">
        <x:f>Arrivals!F662</x:f>
        <x:v>414</x:v>
      </x:c>
      <x:c r="D662" s="18" t="n">
        <x:f>Arrivals!K662</x:f>
        <x:v>300</x:v>
      </x:c>
      <x:c r="E662" s="18" t="n">
        <x:f>D662*8/ACE_Input!S62+ACE_Input!T62</x:f>
        <x:v>24.02</x:v>
      </x:c>
      <x:c r="F662" s="18" t="n">
        <x:f>C662</x:f>
        <x:v>414</x:v>
      </x:c>
      <x:c r="G662" s="18" t="n">
        <x:f>K661</x:f>
        <x:v>1632.1599999999999</x:v>
      </x:c>
      <x:c r="H662" s="18" t="n">
        <x:f>MAX(F662,G662)</x:f>
        <x:v>1632.1599999999999</x:v>
      </x:c>
      <x:c r="I662" s="18" t="n">
        <x:f>MOD(H662-Settings!$B$32,Settings!$B$33)</x:f>
        <x:v>192.15999999999985</x:v>
      </x:c>
      <x:c r="J662" s="18" t="n">
        <x:f>IF(I662&lt;Settings!$B$30,IF(Settings!$B$30-I662&gt;=E662,H662,H662+(Settings!$B$30-I662)+Settings!$B$31),H662+(Settings!$B$33-I662))</x:f>
        <x:v>1632.1599999999999</x:v>
      </x:c>
      <x:c r="K662" s="18" t="n">
        <x:f>J662+E662</x:f>
        <x:v>1656.1799999999998</x:v>
      </x:c>
      <x:c r="L662" s="18" t="n">
        <x:f>K662</x:f>
        <x:v>1656.1799999999998</x:v>
      </x:c>
      <x:c r="M662" s="18" t="n">
        <x:f>P661</x:f>
        <x:v>1632.6675340987008</x:v>
      </x:c>
      <x:c r="N662" s="18" t="n">
        <x:f>MAX(L662,M662)</x:f>
        <x:v>1656.1799999999998</x:v>
      </x:c>
      <x:c r="O662" s="18" t="n">
        <x:f>Arrivals!I662</x:f>
        <x:v>6.147340218718164</x:v>
      </x:c>
      <x:c r="P662" s="18" t="n">
        <x:f>N662+O662</x:f>
        <x:v>1662.327340218718</x:v>
      </x:c>
      <x:c r="Q662" s="18" t="n">
        <x:f>P662-C662</x:f>
        <x:v>1248.327340218718</x:v>
      </x:c>
      <x:c r="R662" s="18" t="n">
        <x:f>H662-F662</x:f>
        <x:v>1218.1599999999999</x:v>
      </x:c>
      <x:c r="S662" s="18" t="n">
        <x:f>J662-H662</x:f>
        <x:v>0</x:v>
      </x:c>
      <x:c r="T662" s="18" t="n">
        <x:f>N662-L662</x:f>
        <x:v>0</x:v>
      </x:c>
      <x:c r="U662" s="18" t="n">
        <x:f>R662+S662+T662</x:f>
        <x:v>1218.1599999999999</x:v>
      </x:c>
      <x:c r="V662" s="18" t="str">
        <x:f>IF(MOD(C662-Settings!$B$32,Settings!$B$33)&lt;Settings!$B$30,"Up","Down")</x:f>
        <x:v>Up</x:v>
      </x:c>
      <x:c r="W662" s="18" t="n">
        <x:f>IF(OR(E662&gt;Settings!$B$30,Q662&gt;Settings!$B$37),0,1)</x:f>
        <x:v>0</x:v>
      </x:c>
      <x:c r="X662" s="18" t="n">
        <x:f>IF(AND(W662=1,Q662&lt;=Settings!$B$36),1,0)</x:f>
        <x:v>0</x:v>
      </x:c>
    </x:row>
    <x:row r="663">
      <x:c r="A663" t="n">
        <x:f>Arrivals!A663</x:f>
        <x:v>6</x:v>
      </x:c>
      <x:c r="B663" t="n">
        <x:f>Arrivals!B663</x:f>
        <x:v>58</x:v>
      </x:c>
      <x:c r="C663" s="18" t="n">
        <x:f>Arrivals!F663</x:f>
        <x:v>419</x:v>
      </x:c>
      <x:c r="D663" s="18" t="n">
        <x:f>Arrivals!K663</x:f>
        <x:v>300</x:v>
      </x:c>
      <x:c r="E663" s="18" t="n">
        <x:f>D663*8/ACE_Input!S63+ACE_Input!T63</x:f>
        <x:v>24.02</x:v>
      </x:c>
      <x:c r="F663" s="18" t="n">
        <x:f>C663</x:f>
        <x:v>419</x:v>
      </x:c>
      <x:c r="G663" s="18" t="n">
        <x:f>K662</x:f>
        <x:v>1656.1799999999998</x:v>
      </x:c>
      <x:c r="H663" s="18" t="n">
        <x:f>MAX(F663,G663)</x:f>
        <x:v>1656.1799999999998</x:v>
      </x:c>
      <x:c r="I663" s="18" t="n">
        <x:f>MOD(H663-Settings!$B$32,Settings!$B$33)</x:f>
        <x:v>216.17999999999984</x:v>
      </x:c>
      <x:c r="J663" s="18" t="n">
        <x:f>IF(I663&lt;Settings!$B$30,IF(Settings!$B$30-I663&gt;=E663,H663,H663+(Settings!$B$30-I663)+Settings!$B$31),H663+(Settings!$B$33-I663))</x:f>
        <x:v>1656.1799999999998</x:v>
      </x:c>
      <x:c r="K663" s="18" t="n">
        <x:f>J663+E663</x:f>
        <x:v>1680.1999999999998</x:v>
      </x:c>
      <x:c r="L663" s="18" t="n">
        <x:f>K663</x:f>
        <x:v>1680.1999999999998</x:v>
      </x:c>
      <x:c r="M663" s="18" t="n">
        <x:f>P662</x:f>
        <x:v>1662.327340218718</x:v>
      </x:c>
      <x:c r="N663" s="18" t="n">
        <x:f>MAX(L663,M663)</x:f>
        <x:v>1680.1999999999998</x:v>
      </x:c>
      <x:c r="O663" s="18" t="n">
        <x:f>Arrivals!I663</x:f>
        <x:v>2.5784858603017407</x:v>
      </x:c>
      <x:c r="P663" s="18" t="n">
        <x:f>N663+O663</x:f>
        <x:v>1682.7784858603015</x:v>
      </x:c>
      <x:c r="Q663" s="18" t="n">
        <x:f>P663-C663</x:f>
        <x:v>1263.7784858603015</x:v>
      </x:c>
      <x:c r="R663" s="18" t="n">
        <x:f>H663-F663</x:f>
        <x:v>1237.1799999999998</x:v>
      </x:c>
      <x:c r="S663" s="18" t="n">
        <x:f>J663-H663</x:f>
        <x:v>0</x:v>
      </x:c>
      <x:c r="T663" s="18" t="n">
        <x:f>N663-L663</x:f>
        <x:v>0</x:v>
      </x:c>
      <x:c r="U663" s="18" t="n">
        <x:f>R663+S663+T663</x:f>
        <x:v>1237.1799999999998</x:v>
      </x:c>
      <x:c r="V663" s="18" t="str">
        <x:f>IF(MOD(C663-Settings!$B$32,Settings!$B$33)&lt;Settings!$B$30,"Up","Down")</x:f>
        <x:v>Up</x:v>
      </x:c>
      <x:c r="W663" s="18" t="n">
        <x:f>IF(OR(E663&gt;Settings!$B$30,Q663&gt;Settings!$B$37),0,1)</x:f>
        <x:v>0</x:v>
      </x:c>
      <x:c r="X663" s="18" t="n">
        <x:f>IF(AND(W663=1,Q663&lt;=Settings!$B$36),1,0)</x:f>
        <x:v>0</x:v>
      </x:c>
    </x:row>
    <x:row r="664">
      <x:c r="A664" t="n">
        <x:f>Arrivals!A664</x:f>
        <x:v>6</x:v>
      </x:c>
      <x:c r="B664" t="n">
        <x:f>Arrivals!B664</x:f>
        <x:v>59</x:v>
      </x:c>
      <x:c r="C664" s="18" t="n">
        <x:f>Arrivals!F664</x:f>
        <x:v>424</x:v>
      </x:c>
      <x:c r="D664" s="18" t="n">
        <x:f>Arrivals!K664</x:f>
        <x:v>300</x:v>
      </x:c>
      <x:c r="E664" s="18" t="n">
        <x:f>D664*8/ACE_Input!S64+ACE_Input!T64</x:f>
        <x:v>24.02</x:v>
      </x:c>
      <x:c r="F664" s="18" t="n">
        <x:f>C664</x:f>
        <x:v>424</x:v>
      </x:c>
      <x:c r="G664" s="18" t="n">
        <x:f>K663</x:f>
        <x:v>1680.1999999999998</x:v>
      </x:c>
      <x:c r="H664" s="18" t="n">
        <x:f>MAX(F664,G664)</x:f>
        <x:v>1680.1999999999998</x:v>
      </x:c>
      <x:c r="I664" s="18" t="n">
        <x:f>MOD(H664-Settings!$B$32,Settings!$B$33)</x:f>
        <x:v>240.19999999999982</x:v>
      </x:c>
      <x:c r="J664" s="18" t="n">
        <x:f>IF(I664&lt;Settings!$B$30,IF(Settings!$B$30-I664&gt;=E664,H664,H664+(Settings!$B$30-I664)+Settings!$B$31),H664+(Settings!$B$33-I664))</x:f>
        <x:v>1680.1999999999998</x:v>
      </x:c>
      <x:c r="K664" s="18" t="n">
        <x:f>J664+E664</x:f>
        <x:v>1704.2199999999998</x:v>
      </x:c>
      <x:c r="L664" s="18" t="n">
        <x:f>K664</x:f>
        <x:v>1704.2199999999998</x:v>
      </x:c>
      <x:c r="M664" s="18" t="n">
        <x:f>P663</x:f>
        <x:v>1682.7784858603015</x:v>
      </x:c>
      <x:c r="N664" s="18" t="n">
        <x:f>MAX(L664,M664)</x:f>
        <x:v>1704.2199999999998</x:v>
      </x:c>
      <x:c r="O664" s="18" t="n">
        <x:f>Arrivals!I664</x:f>
        <x:v>4.292956629197182</x:v>
      </x:c>
      <x:c r="P664" s="18" t="n">
        <x:f>N664+O664</x:f>
        <x:v>1708.5129566291969</x:v>
      </x:c>
      <x:c r="Q664" s="18" t="n">
        <x:f>P664-C664</x:f>
        <x:v>1284.5129566291969</x:v>
      </x:c>
      <x:c r="R664" s="18" t="n">
        <x:f>H664-F664</x:f>
        <x:v>1256.1999999999998</x:v>
      </x:c>
      <x:c r="S664" s="18" t="n">
        <x:f>J664-H664</x:f>
        <x:v>0</x:v>
      </x:c>
      <x:c r="T664" s="18" t="n">
        <x:f>N664-L664</x:f>
        <x:v>0</x:v>
      </x:c>
      <x:c r="U664" s="18" t="n">
        <x:f>R664+S664+T664</x:f>
        <x:v>1256.1999999999998</x:v>
      </x:c>
      <x:c r="V664" s="18" t="str">
        <x:f>IF(MOD(C664-Settings!$B$32,Settings!$B$33)&lt;Settings!$B$30,"Up","Down")</x:f>
        <x:v>Up</x:v>
      </x:c>
      <x:c r="W664" s="18" t="n">
        <x:f>IF(OR(E664&gt;Settings!$B$30,Q664&gt;Settings!$B$37),0,1)</x:f>
        <x:v>0</x:v>
      </x:c>
      <x:c r="X664" s="18" t="n">
        <x:f>IF(AND(W664=1,Q664&lt;=Settings!$B$36),1,0)</x:f>
        <x:v>0</x:v>
      </x:c>
    </x:row>
    <x:row r="665">
      <x:c r="A665" t="n">
        <x:f>Arrivals!A665</x:f>
        <x:v>6</x:v>
      </x:c>
      <x:c r="B665" t="n">
        <x:f>Arrivals!B665</x:f>
        <x:v>60</x:v>
      </x:c>
      <x:c r="C665" s="18" t="n">
        <x:f>Arrivals!F665</x:f>
        <x:v>429</x:v>
      </x:c>
      <x:c r="D665" s="18" t="n">
        <x:f>Arrivals!K665</x:f>
        <x:v>300</x:v>
      </x:c>
      <x:c r="E665" s="18" t="n">
        <x:f>D665*8/ACE_Input!S65+ACE_Input!T65</x:f>
        <x:v>24.02</x:v>
      </x:c>
      <x:c r="F665" s="18" t="n">
        <x:f>C665</x:f>
        <x:v>429</x:v>
      </x:c>
      <x:c r="G665" s="18" t="n">
        <x:f>K664</x:f>
        <x:v>1704.2199999999998</x:v>
      </x:c>
      <x:c r="H665" s="18" t="n">
        <x:f>MAX(F665,G665)</x:f>
        <x:v>1704.2199999999998</x:v>
      </x:c>
      <x:c r="I665" s="18" t="n">
        <x:f>MOD(H665-Settings!$B$32,Settings!$B$33)</x:f>
        <x:v>264.2199999999998</x:v>
      </x:c>
      <x:c r="J665" s="18" t="n">
        <x:f>IF(I665&lt;Settings!$B$30,IF(Settings!$B$30-I665&gt;=E665,H665,H665+(Settings!$B$30-I665)+Settings!$B$31),H665+(Settings!$B$33-I665))</x:f>
        <x:v>1704.2199999999998</x:v>
      </x:c>
      <x:c r="K665" s="18" t="n">
        <x:f>J665+E665</x:f>
        <x:v>1728.2399999999998</x:v>
      </x:c>
      <x:c r="L665" s="18" t="n">
        <x:f>K665</x:f>
        <x:v>1728.2399999999998</x:v>
      </x:c>
      <x:c r="M665" s="18" t="n">
        <x:f>P664</x:f>
        <x:v>1708.5129566291969</x:v>
      </x:c>
      <x:c r="N665" s="18" t="n">
        <x:f>MAX(L665,M665)</x:f>
        <x:v>1728.2399999999998</x:v>
      </x:c>
      <x:c r="O665" s="18" t="n">
        <x:f>Arrivals!I665</x:f>
        <x:v>4.805212176645057</x:v>
      </x:c>
      <x:c r="P665" s="18" t="n">
        <x:f>N665+O665</x:f>
        <x:v>1733.0452121766448</x:v>
      </x:c>
      <x:c r="Q665" s="18" t="n">
        <x:f>P665-C665</x:f>
        <x:v>1304.0452121766448</x:v>
      </x:c>
      <x:c r="R665" s="18" t="n">
        <x:f>H665-F665</x:f>
        <x:v>1275.2199999999998</x:v>
      </x:c>
      <x:c r="S665" s="18" t="n">
        <x:f>J665-H665</x:f>
        <x:v>0</x:v>
      </x:c>
      <x:c r="T665" s="18" t="n">
        <x:f>N665-L665</x:f>
        <x:v>0</x:v>
      </x:c>
      <x:c r="U665" s="18" t="n">
        <x:f>R665+S665+T665</x:f>
        <x:v>1275.2199999999998</x:v>
      </x:c>
      <x:c r="V665" s="18" t="str">
        <x:f>IF(MOD(C665-Settings!$B$32,Settings!$B$33)&lt;Settings!$B$30,"Up","Down")</x:f>
        <x:v>Up</x:v>
      </x:c>
      <x:c r="W665" s="18" t="n">
        <x:f>IF(OR(E665&gt;Settings!$B$30,Q665&gt;Settings!$B$37),0,1)</x:f>
        <x:v>0</x:v>
      </x:c>
      <x:c r="X665" s="18" t="n">
        <x:f>IF(AND(W665=1,Q665&lt;=Settings!$B$36),1,0)</x:f>
        <x:v>0</x:v>
      </x:c>
    </x:row>
    <x:row r="666">
      <x:c r="A666" t="n">
        <x:f>Arrivals!A666</x:f>
        <x:v>6</x:v>
      </x:c>
      <x:c r="B666" t="n">
        <x:f>Arrivals!B666</x:f>
        <x:v>61</x:v>
      </x:c>
      <x:c r="C666" s="18" t="n">
        <x:f>Arrivals!F666</x:f>
        <x:v>434</x:v>
      </x:c>
      <x:c r="D666" s="18" t="n">
        <x:f>Arrivals!K666</x:f>
        <x:v>300</x:v>
      </x:c>
      <x:c r="E666" s="18" t="n">
        <x:f>D666*8/ACE_Input!S66+ACE_Input!T66</x:f>
        <x:v>24.02</x:v>
      </x:c>
      <x:c r="F666" s="18" t="n">
        <x:f>C666</x:f>
        <x:v>434</x:v>
      </x:c>
      <x:c r="G666" s="18" t="n">
        <x:f>K665</x:f>
        <x:v>1728.2399999999998</x:v>
      </x:c>
      <x:c r="H666" s="18" t="n">
        <x:f>MAX(F666,G666)</x:f>
        <x:v>1728.2399999999998</x:v>
      </x:c>
      <x:c r="I666" s="18" t="n">
        <x:f>MOD(H666-Settings!$B$32,Settings!$B$33)</x:f>
        <x:v>288.2399999999998</x:v>
      </x:c>
      <x:c r="J666" s="18" t="n">
        <x:f>IF(I666&lt;Settings!$B$30,IF(Settings!$B$30-I666&gt;=E666,H666,H666+(Settings!$B$30-I666)+Settings!$B$31),H666+(Settings!$B$33-I666))</x:f>
        <x:v>1728.2399999999998</x:v>
      </x:c>
      <x:c r="K666" s="18" t="n">
        <x:f>J666+E666</x:f>
        <x:v>1752.2599999999998</x:v>
      </x:c>
      <x:c r="L666" s="18" t="n">
        <x:f>K666</x:f>
        <x:v>1752.2599999999998</x:v>
      </x:c>
      <x:c r="M666" s="18" t="n">
        <x:f>P665</x:f>
        <x:v>1733.0452121766448</x:v>
      </x:c>
      <x:c r="N666" s="18" t="n">
        <x:f>MAX(L666,M666)</x:f>
        <x:v>1752.2599999999998</x:v>
      </x:c>
      <x:c r="O666" s="18" t="n">
        <x:f>Arrivals!I666</x:f>
        <x:v>2.184548449894711</x:v>
      </x:c>
      <x:c r="P666" s="18" t="n">
        <x:f>N666+O666</x:f>
        <x:v>1754.4445484498945</x:v>
      </x:c>
      <x:c r="Q666" s="18" t="n">
        <x:f>P666-C666</x:f>
        <x:v>1320.4445484498945</x:v>
      </x:c>
      <x:c r="R666" s="18" t="n">
        <x:f>H666-F666</x:f>
        <x:v>1294.2399999999998</x:v>
      </x:c>
      <x:c r="S666" s="18" t="n">
        <x:f>J666-H666</x:f>
        <x:v>0</x:v>
      </x:c>
      <x:c r="T666" s="18" t="n">
        <x:f>N666-L666</x:f>
        <x:v>0</x:v>
      </x:c>
      <x:c r="U666" s="18" t="n">
        <x:f>R666+S666+T666</x:f>
        <x:v>1294.2399999999998</x:v>
      </x:c>
      <x:c r="V666" s="18" t="str">
        <x:f>IF(MOD(C666-Settings!$B$32,Settings!$B$33)&lt;Settings!$B$30,"Up","Down")</x:f>
        <x:v>Up</x:v>
      </x:c>
      <x:c r="W666" s="18" t="n">
        <x:f>IF(OR(E666&gt;Settings!$B$30,Q666&gt;Settings!$B$37),0,1)</x:f>
        <x:v>0</x:v>
      </x:c>
      <x:c r="X666" s="18" t="n">
        <x:f>IF(AND(W666=1,Q666&lt;=Settings!$B$36),1,0)</x:f>
        <x:v>0</x:v>
      </x:c>
    </x:row>
    <x:row r="667">
      <x:c r="A667" t="n">
        <x:f>Arrivals!A667</x:f>
        <x:v>6</x:v>
      </x:c>
      <x:c r="B667" t="n">
        <x:f>Arrivals!B667</x:f>
        <x:v>62</x:v>
      </x:c>
      <x:c r="C667" s="18" t="n">
        <x:f>Arrivals!F667</x:f>
        <x:v>439</x:v>
      </x:c>
      <x:c r="D667" s="18" t="n">
        <x:f>Arrivals!K667</x:f>
        <x:v>300</x:v>
      </x:c>
      <x:c r="E667" s="18" t="n">
        <x:f>D667*8/ACE_Input!S67+ACE_Input!T67</x:f>
        <x:v>24.02</x:v>
      </x:c>
      <x:c r="F667" s="18" t="n">
        <x:f>C667</x:f>
        <x:v>439</x:v>
      </x:c>
      <x:c r="G667" s="18" t="n">
        <x:f>K666</x:f>
        <x:v>1752.2599999999998</x:v>
      </x:c>
      <x:c r="H667" s="18" t="n">
        <x:f>MAX(F667,G667)</x:f>
        <x:v>1752.2599999999998</x:v>
      </x:c>
      <x:c r="I667" s="18" t="n">
        <x:f>MOD(H667-Settings!$B$32,Settings!$B$33)</x:f>
        <x:v>312.25999999999976</x:v>
      </x:c>
      <x:c r="J667" s="18" t="n">
        <x:f>IF(I667&lt;Settings!$B$30,IF(Settings!$B$30-I667&gt;=E667,H667,H667+(Settings!$B$30-I667)+Settings!$B$31),H667+(Settings!$B$33-I667))</x:f>
        <x:v>1752.2599999999998</x:v>
      </x:c>
      <x:c r="K667" s="18" t="n">
        <x:f>J667+E667</x:f>
        <x:v>1776.2799999999997</x:v>
      </x:c>
      <x:c r="L667" s="18" t="n">
        <x:f>K667</x:f>
        <x:v>1776.2799999999997</x:v>
      </x:c>
      <x:c r="M667" s="18" t="n">
        <x:f>P666</x:f>
        <x:v>1754.4445484498945</x:v>
      </x:c>
      <x:c r="N667" s="18" t="n">
        <x:f>MAX(L667,M667)</x:f>
        <x:v>1776.2799999999997</x:v>
      </x:c>
      <x:c r="O667" s="18" t="n">
        <x:f>Arrivals!I667</x:f>
        <x:v>4.48915522639338</x:v>
      </x:c>
      <x:c r="P667" s="18" t="n">
        <x:f>N667+O667</x:f>
        <x:v>1780.7691552263932</x:v>
      </x:c>
      <x:c r="Q667" s="18" t="n">
        <x:f>P667-C667</x:f>
        <x:v>1341.7691552263932</x:v>
      </x:c>
      <x:c r="R667" s="18" t="n">
        <x:f>H667-F667</x:f>
        <x:v>1313.2599999999998</x:v>
      </x:c>
      <x:c r="S667" s="18" t="n">
        <x:f>J667-H667</x:f>
        <x:v>0</x:v>
      </x:c>
      <x:c r="T667" s="18" t="n">
        <x:f>N667-L667</x:f>
        <x:v>0</x:v>
      </x:c>
      <x:c r="U667" s="18" t="n">
        <x:f>R667+S667+T667</x:f>
        <x:v>1313.2599999999998</x:v>
      </x:c>
      <x:c r="V667" s="18" t="str">
        <x:f>IF(MOD(C667-Settings!$B$32,Settings!$B$33)&lt;Settings!$B$30,"Up","Down")</x:f>
        <x:v>Up</x:v>
      </x:c>
      <x:c r="W667" s="18" t="n">
        <x:f>IF(OR(E667&gt;Settings!$B$30,Q667&gt;Settings!$B$37),0,1)</x:f>
        <x:v>0</x:v>
      </x:c>
      <x:c r="X667" s="18" t="n">
        <x:f>IF(AND(W667=1,Q667&lt;=Settings!$B$36),1,0)</x:f>
        <x:v>0</x:v>
      </x:c>
    </x:row>
    <x:row r="668">
      <x:c r="A668" t="n">
        <x:f>Arrivals!A668</x:f>
        <x:v>6</x:v>
      </x:c>
      <x:c r="B668" t="n">
        <x:f>Arrivals!B668</x:f>
        <x:v>63</x:v>
      </x:c>
      <x:c r="C668" s="18" t="n">
        <x:f>Arrivals!F668</x:f>
        <x:v>444</x:v>
      </x:c>
      <x:c r="D668" s="18" t="n">
        <x:f>Arrivals!K668</x:f>
        <x:v>300</x:v>
      </x:c>
      <x:c r="E668" s="18" t="n">
        <x:f>D668*8/ACE_Input!S68+ACE_Input!T68</x:f>
        <x:v>24.02</x:v>
      </x:c>
      <x:c r="F668" s="18" t="n">
        <x:f>C668</x:f>
        <x:v>444</x:v>
      </x:c>
      <x:c r="G668" s="18" t="n">
        <x:f>K667</x:f>
        <x:v>1776.2799999999997</x:v>
      </x:c>
      <x:c r="H668" s="18" t="n">
        <x:f>MAX(F668,G668)</x:f>
        <x:v>1776.2799999999997</x:v>
      </x:c>
      <x:c r="I668" s="18" t="n">
        <x:f>MOD(H668-Settings!$B$32,Settings!$B$33)</x:f>
        <x:v>336.27999999999975</x:v>
      </x:c>
      <x:c r="J668" s="18" t="n">
        <x:f>IF(I668&lt;Settings!$B$30,IF(Settings!$B$30-I668&gt;=E668,H668,H668+(Settings!$B$30-I668)+Settings!$B$31),H668+(Settings!$B$33-I668))</x:f>
        <x:v>1776.2799999999997</x:v>
      </x:c>
      <x:c r="K668" s="18" t="n">
        <x:f>J668+E668</x:f>
        <x:v>1800.2999999999997</x:v>
      </x:c>
      <x:c r="L668" s="18" t="n">
        <x:f>K668</x:f>
        <x:v>1800.2999999999997</x:v>
      </x:c>
      <x:c r="M668" s="18" t="n">
        <x:f>P667</x:f>
        <x:v>1780.7691552263932</x:v>
      </x:c>
      <x:c r="N668" s="18" t="n">
        <x:f>MAX(L668,M668)</x:f>
        <x:v>1800.2999999999997</x:v>
      </x:c>
      <x:c r="O668" s="18" t="n">
        <x:f>Arrivals!I668</x:f>
        <x:v>5.584750389306121</x:v>
      </x:c>
      <x:c r="P668" s="18" t="n">
        <x:f>N668+O668</x:f>
        <x:v>1805.8847503893057</x:v>
      </x:c>
      <x:c r="Q668" s="18" t="n">
        <x:f>P668-C668</x:f>
        <x:v>1361.8847503893057</x:v>
      </x:c>
      <x:c r="R668" s="18" t="n">
        <x:f>H668-F668</x:f>
        <x:v>1332.2799999999997</x:v>
      </x:c>
      <x:c r="S668" s="18" t="n">
        <x:f>J668-H668</x:f>
        <x:v>0</x:v>
      </x:c>
      <x:c r="T668" s="18" t="n">
        <x:f>N668-L668</x:f>
        <x:v>0</x:v>
      </x:c>
      <x:c r="U668" s="18" t="n">
        <x:f>R668+S668+T668</x:f>
        <x:v>1332.2799999999997</x:v>
      </x:c>
      <x:c r="V668" s="18" t="str">
        <x:f>IF(MOD(C668-Settings!$B$32,Settings!$B$33)&lt;Settings!$B$30,"Up","Down")</x:f>
        <x:v>Up</x:v>
      </x:c>
      <x:c r="W668" s="18" t="n">
        <x:f>IF(OR(E668&gt;Settings!$B$30,Q668&gt;Settings!$B$37),0,1)</x:f>
        <x:v>0</x:v>
      </x:c>
      <x:c r="X668" s="18" t="n">
        <x:f>IF(AND(W668=1,Q668&lt;=Settings!$B$36),1,0)</x:f>
        <x:v>0</x:v>
      </x:c>
    </x:row>
    <x:row r="669">
      <x:c r="A669" t="n">
        <x:f>Arrivals!A669</x:f>
        <x:v>6</x:v>
      </x:c>
      <x:c r="B669" t="n">
        <x:f>Arrivals!B669</x:f>
        <x:v>64</x:v>
      </x:c>
      <x:c r="C669" s="18" t="n">
        <x:f>Arrivals!F669</x:f>
        <x:v>449</x:v>
      </x:c>
      <x:c r="D669" s="18" t="n">
        <x:f>Arrivals!K669</x:f>
        <x:v>300</x:v>
      </x:c>
      <x:c r="E669" s="18" t="n">
        <x:f>D669*8/ACE_Input!S69+ACE_Input!T69</x:f>
        <x:v>24.02</x:v>
      </x:c>
      <x:c r="F669" s="18" t="n">
        <x:f>C669</x:f>
        <x:v>449</x:v>
      </x:c>
      <x:c r="G669" s="18" t="n">
        <x:f>K668</x:f>
        <x:v>1800.2999999999997</x:v>
      </x:c>
      <x:c r="H669" s="18" t="n">
        <x:f>MAX(F669,G669)</x:f>
        <x:v>1800.2999999999997</x:v>
      </x:c>
      <x:c r="I669" s="18" t="n">
        <x:f>MOD(H669-Settings!$B$32,Settings!$B$33)</x:f>
        <x:v>360.2999999999997</x:v>
      </x:c>
      <x:c r="J669" s="18" t="n">
        <x:f>IF(I669&lt;Settings!$B$30,IF(Settings!$B$30-I669&gt;=E669,H669,H669+(Settings!$B$30-I669)+Settings!$B$31),H669+(Settings!$B$33-I669))</x:f>
        <x:v>1800.2999999999997</x:v>
      </x:c>
      <x:c r="K669" s="18" t="n">
        <x:f>J669+E669</x:f>
        <x:v>1824.3199999999997</x:v>
      </x:c>
      <x:c r="L669" s="18" t="n">
        <x:f>K669</x:f>
        <x:v>1824.3199999999997</x:v>
      </x:c>
      <x:c r="M669" s="18" t="n">
        <x:f>P668</x:f>
        <x:v>1805.8847503893057</x:v>
      </x:c>
      <x:c r="N669" s="18" t="n">
        <x:f>MAX(L669,M669)</x:f>
        <x:v>1824.3199999999997</x:v>
      </x:c>
      <x:c r="O669" s="18" t="n">
        <x:f>Arrivals!I669</x:f>
        <x:v>3.807217350923899</x:v>
      </x:c>
      <x:c r="P669" s="18" t="n">
        <x:f>N669+O669</x:f>
        <x:v>1828.1272173509235</x:v>
      </x:c>
      <x:c r="Q669" s="18" t="n">
        <x:f>P669-C669</x:f>
        <x:v>1379.1272173509235</x:v>
      </x:c>
      <x:c r="R669" s="18" t="n">
        <x:f>H669-F669</x:f>
        <x:v>1351.2999999999997</x:v>
      </x:c>
      <x:c r="S669" s="18" t="n">
        <x:f>J669-H669</x:f>
        <x:v>0</x:v>
      </x:c>
      <x:c r="T669" s="18" t="n">
        <x:f>N669-L669</x:f>
        <x:v>0</x:v>
      </x:c>
      <x:c r="U669" s="18" t="n">
        <x:f>R669+S669+T669</x:f>
        <x:v>1351.2999999999997</x:v>
      </x:c>
      <x:c r="V669" s="18" t="str">
        <x:f>IF(MOD(C669-Settings!$B$32,Settings!$B$33)&lt;Settings!$B$30,"Up","Down")</x:f>
        <x:v>Up</x:v>
      </x:c>
      <x:c r="W669" s="18" t="n">
        <x:f>IF(OR(E669&gt;Settings!$B$30,Q669&gt;Settings!$B$37),0,1)</x:f>
        <x:v>0</x:v>
      </x:c>
      <x:c r="X669" s="18" t="n">
        <x:f>IF(AND(W669=1,Q669&lt;=Settings!$B$36),1,0)</x:f>
        <x:v>0</x:v>
      </x:c>
    </x:row>
    <x:row r="670">
      <x:c r="A670" t="n">
        <x:f>Arrivals!A670</x:f>
        <x:v>6</x:v>
      </x:c>
      <x:c r="B670" t="n">
        <x:f>Arrivals!B670</x:f>
        <x:v>65</x:v>
      </x:c>
      <x:c r="C670" s="18" t="n">
        <x:f>Arrivals!F670</x:f>
        <x:v>454</x:v>
      </x:c>
      <x:c r="D670" s="18" t="n">
        <x:f>Arrivals!K670</x:f>
        <x:v>300</x:v>
      </x:c>
      <x:c r="E670" s="18" t="n">
        <x:f>D670*8/ACE_Input!S70+ACE_Input!T70</x:f>
        <x:v>24.02</x:v>
      </x:c>
      <x:c r="F670" s="18" t="n">
        <x:f>C670</x:f>
        <x:v>454</x:v>
      </x:c>
      <x:c r="G670" s="18" t="n">
        <x:f>K669</x:f>
        <x:v>1824.3199999999997</x:v>
      </x:c>
      <x:c r="H670" s="18" t="n">
        <x:f>MAX(F670,G670)</x:f>
        <x:v>1824.3199999999997</x:v>
      </x:c>
      <x:c r="I670" s="18" t="n">
        <x:f>MOD(H670-Settings!$B$32,Settings!$B$33)</x:f>
        <x:v>384.3199999999997</x:v>
      </x:c>
      <x:c r="J670" s="18" t="n">
        <x:f>IF(I670&lt;Settings!$B$30,IF(Settings!$B$30-I670&gt;=E670,H670,H670+(Settings!$B$30-I670)+Settings!$B$31),H670+(Settings!$B$33-I670))</x:f>
        <x:v>1824.3199999999997</x:v>
      </x:c>
      <x:c r="K670" s="18" t="n">
        <x:f>J670+E670</x:f>
        <x:v>1848.3399999999997</x:v>
      </x:c>
      <x:c r="L670" s="18" t="n">
        <x:f>K670</x:f>
        <x:v>1848.3399999999997</x:v>
      </x:c>
      <x:c r="M670" s="18" t="n">
        <x:f>P669</x:f>
        <x:v>1828.1272173509235</x:v>
      </x:c>
      <x:c r="N670" s="18" t="n">
        <x:f>MAX(L670,M670)</x:f>
        <x:v>1848.3399999999997</x:v>
      </x:c>
      <x:c r="O670" s="18" t="n">
        <x:f>Arrivals!I670</x:f>
        <x:v>5.727861836922129</x:v>
      </x:c>
      <x:c r="P670" s="18" t="n">
        <x:f>N670+O670</x:f>
        <x:v>1854.0678618369218</x:v>
      </x:c>
      <x:c r="Q670" s="18" t="n">
        <x:f>P670-C670</x:f>
        <x:v>1400.0678618369218</x:v>
      </x:c>
      <x:c r="R670" s="18" t="n">
        <x:f>H670-F670</x:f>
        <x:v>1370.3199999999997</x:v>
      </x:c>
      <x:c r="S670" s="18" t="n">
        <x:f>J670-H670</x:f>
        <x:v>0</x:v>
      </x:c>
      <x:c r="T670" s="18" t="n">
        <x:f>N670-L670</x:f>
        <x:v>0</x:v>
      </x:c>
      <x:c r="U670" s="18" t="n">
        <x:f>R670+S670+T670</x:f>
        <x:v>1370.3199999999997</x:v>
      </x:c>
      <x:c r="V670" s="18" t="str">
        <x:f>IF(MOD(C670-Settings!$B$32,Settings!$B$33)&lt;Settings!$B$30,"Up","Down")</x:f>
        <x:v>Up</x:v>
      </x:c>
      <x:c r="W670" s="18" t="n">
        <x:f>IF(OR(E670&gt;Settings!$B$30,Q670&gt;Settings!$B$37),0,1)</x:f>
        <x:v>0</x:v>
      </x:c>
      <x:c r="X670" s="18" t="n">
        <x:f>IF(AND(W670=1,Q670&lt;=Settings!$B$36),1,0)</x:f>
        <x:v>0</x:v>
      </x:c>
    </x:row>
    <x:row r="671">
      <x:c r="A671" t="n">
        <x:f>Arrivals!A671</x:f>
        <x:v>6</x:v>
      </x:c>
      <x:c r="B671" t="n">
        <x:f>Arrivals!B671</x:f>
        <x:v>66</x:v>
      </x:c>
      <x:c r="C671" s="18" t="n">
        <x:f>Arrivals!F671</x:f>
        <x:v>459</x:v>
      </x:c>
      <x:c r="D671" s="18" t="n">
        <x:f>Arrivals!K671</x:f>
        <x:v>300</x:v>
      </x:c>
      <x:c r="E671" s="18" t="n">
        <x:f>D671*8/ACE_Input!S71+ACE_Input!T71</x:f>
        <x:v>24.02</x:v>
      </x:c>
      <x:c r="F671" s="18" t="n">
        <x:f>C671</x:f>
        <x:v>459</x:v>
      </x:c>
      <x:c r="G671" s="18" t="n">
        <x:f>K670</x:f>
        <x:v>1848.3399999999997</x:v>
      </x:c>
      <x:c r="H671" s="18" t="n">
        <x:f>MAX(F671,G671)</x:f>
        <x:v>1848.3399999999997</x:v>
      </x:c>
      <x:c r="I671" s="18" t="n">
        <x:f>MOD(H671-Settings!$B$32,Settings!$B$33)</x:f>
        <x:v>408.3399999999997</x:v>
      </x:c>
      <x:c r="J671" s="18" t="n">
        <x:f>IF(I671&lt;Settings!$B$30,IF(Settings!$B$30-I671&gt;=E671,H671,H671+(Settings!$B$30-I671)+Settings!$B$31),H671+(Settings!$B$33-I671))</x:f>
        <x:v>1848.3399999999997</x:v>
      </x:c>
      <x:c r="K671" s="18" t="n">
        <x:f>J671+E671</x:f>
        <x:v>1872.3599999999997</x:v>
      </x:c>
      <x:c r="L671" s="18" t="n">
        <x:f>K671</x:f>
        <x:v>1872.3599999999997</x:v>
      </x:c>
      <x:c r="M671" s="18" t="n">
        <x:f>P670</x:f>
        <x:v>1854.0678618369218</x:v>
      </x:c>
      <x:c r="N671" s="18" t="n">
        <x:f>MAX(L671,M671)</x:f>
        <x:v>1872.3599999999997</x:v>
      </x:c>
      <x:c r="O671" s="18" t="n">
        <x:f>Arrivals!I671</x:f>
        <x:v>7.1443459127037965</x:v>
      </x:c>
      <x:c r="P671" s="18" t="n">
        <x:f>N671+O671</x:f>
        <x:v>1879.5043459127035</x:v>
      </x:c>
      <x:c r="Q671" s="18" t="n">
        <x:f>P671-C671</x:f>
        <x:v>1420.5043459127035</x:v>
      </x:c>
      <x:c r="R671" s="18" t="n">
        <x:f>H671-F671</x:f>
        <x:v>1389.3399999999997</x:v>
      </x:c>
      <x:c r="S671" s="18" t="n">
        <x:f>J671-H671</x:f>
        <x:v>0</x:v>
      </x:c>
      <x:c r="T671" s="18" t="n">
        <x:f>N671-L671</x:f>
        <x:v>0</x:v>
      </x:c>
      <x:c r="U671" s="18" t="n">
        <x:f>R671+S671+T671</x:f>
        <x:v>1389.3399999999997</x:v>
      </x:c>
      <x:c r="V671" s="18" t="str">
        <x:f>IF(MOD(C671-Settings!$B$32,Settings!$B$33)&lt;Settings!$B$30,"Up","Down")</x:f>
        <x:v>Up</x:v>
      </x:c>
      <x:c r="W671" s="18" t="n">
        <x:f>IF(OR(E671&gt;Settings!$B$30,Q671&gt;Settings!$B$37),0,1)</x:f>
        <x:v>0</x:v>
      </x:c>
      <x:c r="X671" s="18" t="n">
        <x:f>IF(AND(W671=1,Q671&lt;=Settings!$B$36),1,0)</x:f>
        <x:v>0</x:v>
      </x:c>
    </x:row>
    <x:row r="672">
      <x:c r="A672" t="n">
        <x:f>Arrivals!A672</x:f>
        <x:v>6</x:v>
      </x:c>
      <x:c r="B672" t="n">
        <x:f>Arrivals!B672</x:f>
        <x:v>67</x:v>
      </x:c>
      <x:c r="C672" s="18" t="n">
        <x:f>Arrivals!F672</x:f>
        <x:v>474</x:v>
      </x:c>
      <x:c r="D672" s="18" t="n">
        <x:f>Arrivals!K672</x:f>
        <x:v>300</x:v>
      </x:c>
      <x:c r="E672" s="18" t="n">
        <x:f>D672*8/ACE_Input!S72+ACE_Input!T72</x:f>
        <x:v>24.02</x:v>
      </x:c>
      <x:c r="F672" s="18" t="n">
        <x:f>C672</x:f>
        <x:v>474</x:v>
      </x:c>
      <x:c r="G672" s="18" t="n">
        <x:f>K671</x:f>
        <x:v>1872.3599999999997</x:v>
      </x:c>
      <x:c r="H672" s="18" t="n">
        <x:f>MAX(F672,G672)</x:f>
        <x:v>1872.3599999999997</x:v>
      </x:c>
      <x:c r="I672" s="18" t="n">
        <x:f>MOD(H672-Settings!$B$32,Settings!$B$33)</x:f>
        <x:v>432.3599999999997</x:v>
      </x:c>
      <x:c r="J672" s="18" t="n">
        <x:f>IF(I672&lt;Settings!$B$30,IF(Settings!$B$30-I672&gt;=E672,H672,H672+(Settings!$B$30-I672)+Settings!$B$31),H672+(Settings!$B$33-I672))</x:f>
        <x:v>1872.3599999999997</x:v>
      </x:c>
      <x:c r="K672" s="18" t="n">
        <x:f>J672+E672</x:f>
        <x:v>1896.3799999999997</x:v>
      </x:c>
      <x:c r="L672" s="18" t="n">
        <x:f>K672</x:f>
        <x:v>1896.3799999999997</x:v>
      </x:c>
      <x:c r="M672" s="18" t="n">
        <x:f>P671</x:f>
        <x:v>1879.5043459127035</x:v>
      </x:c>
      <x:c r="N672" s="18" t="n">
        <x:f>MAX(L672,M672)</x:f>
        <x:v>1896.3799999999997</x:v>
      </x:c>
      <x:c r="O672" s="18" t="n">
        <x:f>Arrivals!I672</x:f>
        <x:v>9.099094134507077</x:v>
      </x:c>
      <x:c r="P672" s="18" t="n">
        <x:f>N672+O672</x:f>
        <x:v>1905.4790941345068</x:v>
      </x:c>
      <x:c r="Q672" s="18" t="n">
        <x:f>P672-C672</x:f>
        <x:v>1431.4790941345068</x:v>
      </x:c>
      <x:c r="R672" s="18" t="n">
        <x:f>H672-F672</x:f>
        <x:v>1398.3599999999997</x:v>
      </x:c>
      <x:c r="S672" s="18" t="n">
        <x:f>J672-H672</x:f>
        <x:v>0</x:v>
      </x:c>
      <x:c r="T672" s="18" t="n">
        <x:f>N672-L672</x:f>
        <x:v>0</x:v>
      </x:c>
      <x:c r="U672" s="18" t="n">
        <x:f>R672+S672+T672</x:f>
        <x:v>1398.3599999999997</x:v>
      </x:c>
      <x:c r="V672" s="18" t="str">
        <x:f>IF(MOD(C672-Settings!$B$32,Settings!$B$33)&lt;Settings!$B$30,"Up","Down")</x:f>
        <x:v>Up</x:v>
      </x:c>
      <x:c r="W672" s="18" t="n">
        <x:f>IF(OR(E672&gt;Settings!$B$30,Q672&gt;Settings!$B$37),0,1)</x:f>
        <x:v>0</x:v>
      </x:c>
      <x:c r="X672" s="18" t="n">
        <x:f>IF(AND(W672=1,Q672&lt;=Settings!$B$36),1,0)</x:f>
        <x:v>0</x:v>
      </x:c>
    </x:row>
    <x:row r="673">
      <x:c r="A673" t="n">
        <x:f>Arrivals!A673</x:f>
        <x:v>6</x:v>
      </x:c>
      <x:c r="B673" t="n">
        <x:f>Arrivals!B673</x:f>
        <x:v>68</x:v>
      </x:c>
      <x:c r="C673" s="18" t="n">
        <x:f>Arrivals!F673</x:f>
        <x:v>479</x:v>
      </x:c>
      <x:c r="D673" s="18" t="n">
        <x:f>Arrivals!K673</x:f>
        <x:v>300</x:v>
      </x:c>
      <x:c r="E673" s="18" t="n">
        <x:f>D673*8/ACE_Input!S73+ACE_Input!T73</x:f>
        <x:v>24.02</x:v>
      </x:c>
      <x:c r="F673" s="18" t="n">
        <x:f>C673</x:f>
        <x:v>479</x:v>
      </x:c>
      <x:c r="G673" s="18" t="n">
        <x:f>K672</x:f>
        <x:v>1896.3799999999997</x:v>
      </x:c>
      <x:c r="H673" s="18" t="n">
        <x:f>MAX(F673,G673)</x:f>
        <x:v>1896.3799999999997</x:v>
      </x:c>
      <x:c r="I673" s="18" t="n">
        <x:f>MOD(H673-Settings!$B$32,Settings!$B$33)</x:f>
        <x:v>456.37999999999965</x:v>
      </x:c>
      <x:c r="J673" s="18" t="n">
        <x:f>IF(I673&lt;Settings!$B$30,IF(Settings!$B$30-I673&gt;=E673,H673,H673+(Settings!$B$30-I673)+Settings!$B$31),H673+(Settings!$B$33-I673))</x:f>
        <x:v>1896.3799999999997</x:v>
      </x:c>
      <x:c r="K673" s="18" t="n">
        <x:f>J673+E673</x:f>
        <x:v>1920.3999999999996</x:v>
      </x:c>
      <x:c r="L673" s="18" t="n">
        <x:f>K673</x:f>
        <x:v>1920.3999999999996</x:v>
      </x:c>
      <x:c r="M673" s="18" t="n">
        <x:f>P672</x:f>
        <x:v>1905.4790941345068</x:v>
      </x:c>
      <x:c r="N673" s="18" t="n">
        <x:f>MAX(L673,M673)</x:f>
        <x:v>1920.3999999999996</x:v>
      </x:c>
      <x:c r="O673" s="18" t="n">
        <x:f>Arrivals!I673</x:f>
        <x:v>9.252479035385269</x:v>
      </x:c>
      <x:c r="P673" s="18" t="n">
        <x:f>N673+O673</x:f>
        <x:v>1929.6524790353849</x:v>
      </x:c>
      <x:c r="Q673" s="18" t="n">
        <x:f>P673-C673</x:f>
        <x:v>1450.6524790353849</x:v>
      </x:c>
      <x:c r="R673" s="18" t="n">
        <x:f>H673-F673</x:f>
        <x:v>1417.3799999999997</x:v>
      </x:c>
      <x:c r="S673" s="18" t="n">
        <x:f>J673-H673</x:f>
        <x:v>0</x:v>
      </x:c>
      <x:c r="T673" s="18" t="n">
        <x:f>N673-L673</x:f>
        <x:v>0</x:v>
      </x:c>
      <x:c r="U673" s="18" t="n">
        <x:f>R673+S673+T673</x:f>
        <x:v>1417.3799999999997</x:v>
      </x:c>
      <x:c r="V673" s="18" t="str">
        <x:f>IF(MOD(C673-Settings!$B$32,Settings!$B$33)&lt;Settings!$B$30,"Up","Down")</x:f>
        <x:v>Up</x:v>
      </x:c>
      <x:c r="W673" s="18" t="n">
        <x:f>IF(OR(E673&gt;Settings!$B$30,Q673&gt;Settings!$B$37),0,1)</x:f>
        <x:v>0</x:v>
      </x:c>
      <x:c r="X673" s="18" t="n">
        <x:f>IF(AND(W673=1,Q673&lt;=Settings!$B$36),1,0)</x:f>
        <x:v>0</x:v>
      </x:c>
    </x:row>
    <x:row r="674">
      <x:c r="A674" t="n">
        <x:f>Arrivals!A674</x:f>
        <x:v>6</x:v>
      </x:c>
      <x:c r="B674" t="n">
        <x:f>Arrivals!B674</x:f>
        <x:v>69</x:v>
      </x:c>
      <x:c r="C674" s="18" t="n">
        <x:f>Arrivals!F674</x:f>
        <x:v>494</x:v>
      </x:c>
      <x:c r="D674" s="18" t="n">
        <x:f>Arrivals!K674</x:f>
        <x:v>300</x:v>
      </x:c>
      <x:c r="E674" s="18" t="n">
        <x:f>D674*8/ACE_Input!S74+ACE_Input!T74</x:f>
        <x:v>24.02</x:v>
      </x:c>
      <x:c r="F674" s="18" t="n">
        <x:f>C674</x:f>
        <x:v>494</x:v>
      </x:c>
      <x:c r="G674" s="18" t="n">
        <x:f>K673</x:f>
        <x:v>1920.3999999999996</x:v>
      </x:c>
      <x:c r="H674" s="18" t="n">
        <x:f>MAX(F674,G674)</x:f>
        <x:v>1920.3999999999996</x:v>
      </x:c>
      <x:c r="I674" s="18" t="n">
        <x:f>MOD(H674-Settings!$B$32,Settings!$B$33)</x:f>
        <x:v>480.39999999999964</x:v>
      </x:c>
      <x:c r="J674" s="18" t="n">
        <x:f>IF(I674&lt;Settings!$B$30,IF(Settings!$B$30-I674&gt;=E674,H674,H674+(Settings!$B$30-I674)+Settings!$B$31),H674+(Settings!$B$33-I674))</x:f>
        <x:v>1920.3999999999996</x:v>
      </x:c>
      <x:c r="K674" s="18" t="n">
        <x:f>J674+E674</x:f>
        <x:v>1944.4199999999996</x:v>
      </x:c>
      <x:c r="L674" s="18" t="n">
        <x:f>K674</x:f>
        <x:v>1944.4199999999996</x:v>
      </x:c>
      <x:c r="M674" s="18" t="n">
        <x:f>P673</x:f>
        <x:v>1929.6524790353849</x:v>
      </x:c>
      <x:c r="N674" s="18" t="n">
        <x:f>MAX(L674,M674)</x:f>
        <x:v>1944.4199999999996</x:v>
      </x:c>
      <x:c r="O674" s="18" t="n">
        <x:f>Arrivals!I674</x:f>
        <x:v>9.752619244768137</x:v>
      </x:c>
      <x:c r="P674" s="18" t="n">
        <x:f>N674+O674</x:f>
        <x:v>1954.1726192447677</x:v>
      </x:c>
      <x:c r="Q674" s="18" t="n">
        <x:f>P674-C674</x:f>
        <x:v>1460.1726192447677</x:v>
      </x:c>
      <x:c r="R674" s="18" t="n">
        <x:f>H674-F674</x:f>
        <x:v>1426.3999999999996</x:v>
      </x:c>
      <x:c r="S674" s="18" t="n">
        <x:f>J674-H674</x:f>
        <x:v>0</x:v>
      </x:c>
      <x:c r="T674" s="18" t="n">
        <x:f>N674-L674</x:f>
        <x:v>0</x:v>
      </x:c>
      <x:c r="U674" s="18" t="n">
        <x:f>R674+S674+T674</x:f>
        <x:v>1426.3999999999996</x:v>
      </x:c>
      <x:c r="V674" s="18" t="str">
        <x:f>IF(MOD(C674-Settings!$B$32,Settings!$B$33)&lt;Settings!$B$30,"Up","Down")</x:f>
        <x:v>Up</x:v>
      </x:c>
      <x:c r="W674" s="18" t="n">
        <x:f>IF(OR(E674&gt;Settings!$B$30,Q674&gt;Settings!$B$37),0,1)</x:f>
        <x:v>0</x:v>
      </x:c>
      <x:c r="X674" s="18" t="n">
        <x:f>IF(AND(W674=1,Q674&lt;=Settings!$B$36),1,0)</x:f>
        <x:v>0</x:v>
      </x:c>
    </x:row>
    <x:row r="675">
      <x:c r="A675" t="n">
        <x:f>Arrivals!A675</x:f>
        <x:v>6</x:v>
      </x:c>
      <x:c r="B675" t="n">
        <x:f>Arrivals!B675</x:f>
        <x:v>70</x:v>
      </x:c>
      <x:c r="C675" s="18" t="n">
        <x:f>Arrivals!F675</x:f>
        <x:v>499</x:v>
      </x:c>
      <x:c r="D675" s="18" t="n">
        <x:f>Arrivals!K675</x:f>
        <x:v>300</x:v>
      </x:c>
      <x:c r="E675" s="18" t="n">
        <x:f>D675*8/ACE_Input!S75+ACE_Input!T75</x:f>
        <x:v>24.02</x:v>
      </x:c>
      <x:c r="F675" s="18" t="n">
        <x:f>C675</x:f>
        <x:v>499</x:v>
      </x:c>
      <x:c r="G675" s="18" t="n">
        <x:f>K674</x:f>
        <x:v>1944.4199999999996</x:v>
      </x:c>
      <x:c r="H675" s="18" t="n">
        <x:f>MAX(F675,G675)</x:f>
        <x:v>1944.4199999999996</x:v>
      </x:c>
      <x:c r="I675" s="18" t="n">
        <x:f>MOD(H675-Settings!$B$32,Settings!$B$33)</x:f>
        <x:v>504.4199999999996</x:v>
      </x:c>
      <x:c r="J675" s="18" t="n">
        <x:f>IF(I675&lt;Settings!$B$30,IF(Settings!$B$30-I675&gt;=E675,H675,H675+(Settings!$B$30-I675)+Settings!$B$31),H675+(Settings!$B$33-I675))</x:f>
        <x:v>1944.4199999999996</x:v>
      </x:c>
      <x:c r="K675" s="18" t="n">
        <x:f>J675+E675</x:f>
        <x:v>1968.4399999999996</x:v>
      </x:c>
      <x:c r="L675" s="18" t="n">
        <x:f>K675</x:f>
        <x:v>1968.4399999999996</x:v>
      </x:c>
      <x:c r="M675" s="18" t="n">
        <x:f>P674</x:f>
        <x:v>1954.1726192447677</x:v>
      </x:c>
      <x:c r="N675" s="18" t="n">
        <x:f>MAX(L675,M675)</x:f>
        <x:v>1968.4399999999996</x:v>
      </x:c>
      <x:c r="O675" s="18" t="n">
        <x:f>Arrivals!I675</x:f>
        <x:v>1.9252880875136973</x:v>
      </x:c>
      <x:c r="P675" s="18" t="n">
        <x:f>N675+O675</x:f>
        <x:v>1970.3652880875134</x:v>
      </x:c>
      <x:c r="Q675" s="18" t="n">
        <x:f>P675-C675</x:f>
        <x:v>1471.3652880875134</x:v>
      </x:c>
      <x:c r="R675" s="18" t="n">
        <x:f>H675-F675</x:f>
        <x:v>1445.4199999999996</x:v>
      </x:c>
      <x:c r="S675" s="18" t="n">
        <x:f>J675-H675</x:f>
        <x:v>0</x:v>
      </x:c>
      <x:c r="T675" s="18" t="n">
        <x:f>N675-L675</x:f>
        <x:v>0</x:v>
      </x:c>
      <x:c r="U675" s="18" t="n">
        <x:f>R675+S675+T675</x:f>
        <x:v>1445.4199999999996</x:v>
      </x:c>
      <x:c r="V675" s="18" t="str">
        <x:f>IF(MOD(C675-Settings!$B$32,Settings!$B$33)&lt;Settings!$B$30,"Up","Down")</x:f>
        <x:v>Up</x:v>
      </x:c>
      <x:c r="W675" s="18" t="n">
        <x:f>IF(OR(E675&gt;Settings!$B$30,Q675&gt;Settings!$B$37),0,1)</x:f>
        <x:v>0</x:v>
      </x:c>
      <x:c r="X675" s="18" t="n">
        <x:f>IF(AND(W675=1,Q675&lt;=Settings!$B$36),1,0)</x:f>
        <x:v>0</x:v>
      </x:c>
    </x:row>
    <x:row r="676">
      <x:c r="A676" t="n">
        <x:f>Arrivals!A676</x:f>
        <x:v>6</x:v>
      </x:c>
      <x:c r="B676" t="n">
        <x:f>Arrivals!B676</x:f>
        <x:v>71</x:v>
      </x:c>
      <x:c r="C676" s="18" t="n">
        <x:f>Arrivals!F676</x:f>
        <x:v>504</x:v>
      </x:c>
      <x:c r="D676" s="18" t="n">
        <x:f>Arrivals!K676</x:f>
        <x:v>300</x:v>
      </x:c>
      <x:c r="E676" s="18" t="n">
        <x:f>D676*8/ACE_Input!S76+ACE_Input!T76</x:f>
        <x:v>24.02</x:v>
      </x:c>
      <x:c r="F676" s="18" t="n">
        <x:f>C676</x:f>
        <x:v>504</x:v>
      </x:c>
      <x:c r="G676" s="18" t="n">
        <x:f>K675</x:f>
        <x:v>1968.4399999999996</x:v>
      </x:c>
      <x:c r="H676" s="18" t="n">
        <x:f>MAX(F676,G676)</x:f>
        <x:v>1968.4399999999996</x:v>
      </x:c>
      <x:c r="I676" s="18" t="n">
        <x:f>MOD(H676-Settings!$B$32,Settings!$B$33)</x:f>
        <x:v>528.4399999999996</x:v>
      </x:c>
      <x:c r="J676" s="18" t="n">
        <x:f>IF(I676&lt;Settings!$B$30,IF(Settings!$B$30-I676&gt;=E676,H676,H676+(Settings!$B$30-I676)+Settings!$B$31),H676+(Settings!$B$33-I676))</x:f>
        <x:v>1968.4399999999996</x:v>
      </x:c>
      <x:c r="K676" s="18" t="n">
        <x:f>J676+E676</x:f>
        <x:v>1992.4599999999996</x:v>
      </x:c>
      <x:c r="L676" s="18" t="n">
        <x:f>K676</x:f>
        <x:v>1992.4599999999996</x:v>
      </x:c>
      <x:c r="M676" s="18" t="n">
        <x:f>P675</x:f>
        <x:v>1970.3652880875134</x:v>
      </x:c>
      <x:c r="N676" s="18" t="n">
        <x:f>MAX(L676,M676)</x:f>
        <x:v>1992.4599999999996</x:v>
      </x:c>
      <x:c r="O676" s="18" t="n">
        <x:f>Arrivals!I676</x:f>
        <x:v>7.518040545168343</x:v>
      </x:c>
      <x:c r="P676" s="18" t="n">
        <x:f>N676+O676</x:f>
        <x:v>1999.978040545168</x:v>
      </x:c>
      <x:c r="Q676" s="18" t="n">
        <x:f>P676-C676</x:f>
        <x:v>1495.978040545168</x:v>
      </x:c>
      <x:c r="R676" s="18" t="n">
        <x:f>H676-F676</x:f>
        <x:v>1464.4399999999996</x:v>
      </x:c>
      <x:c r="S676" s="18" t="n">
        <x:f>J676-H676</x:f>
        <x:v>0</x:v>
      </x:c>
      <x:c r="T676" s="18" t="n">
        <x:f>N676-L676</x:f>
        <x:v>0</x:v>
      </x:c>
      <x:c r="U676" s="18" t="n">
        <x:f>R676+S676+T676</x:f>
        <x:v>1464.4399999999996</x:v>
      </x:c>
      <x:c r="V676" s="18" t="str">
        <x:f>IF(MOD(C676-Settings!$B$32,Settings!$B$33)&lt;Settings!$B$30,"Up","Down")</x:f>
        <x:v>Up</x:v>
      </x:c>
      <x:c r="W676" s="18" t="n">
        <x:f>IF(OR(E676&gt;Settings!$B$30,Q676&gt;Settings!$B$37),0,1)</x:f>
        <x:v>0</x:v>
      </x:c>
      <x:c r="X676" s="18" t="n">
        <x:f>IF(AND(W676=1,Q676&lt;=Settings!$B$36),1,0)</x:f>
        <x:v>0</x:v>
      </x:c>
    </x:row>
    <x:row r="677">
      <x:c r="A677" t="n">
        <x:f>Arrivals!A677</x:f>
        <x:v>6</x:v>
      </x:c>
      <x:c r="B677" t="n">
        <x:f>Arrivals!B677</x:f>
        <x:v>72</x:v>
      </x:c>
      <x:c r="C677" s="18" t="n">
        <x:f>Arrivals!F677</x:f>
        <x:v>509</x:v>
      </x:c>
      <x:c r="D677" s="18" t="n">
        <x:f>Arrivals!K677</x:f>
        <x:v>300</x:v>
      </x:c>
      <x:c r="E677" s="18" t="n">
        <x:f>D677*8/ACE_Input!S77+ACE_Input!T77</x:f>
        <x:v>24.02</x:v>
      </x:c>
      <x:c r="F677" s="18" t="n">
        <x:f>C677</x:f>
        <x:v>509</x:v>
      </x:c>
      <x:c r="G677" s="18" t="n">
        <x:f>K676</x:f>
        <x:v>1992.4599999999996</x:v>
      </x:c>
      <x:c r="H677" s="18" t="n">
        <x:f>MAX(F677,G677)</x:f>
        <x:v>1992.4599999999996</x:v>
      </x:c>
      <x:c r="I677" s="18" t="n">
        <x:f>MOD(H677-Settings!$B$32,Settings!$B$33)</x:f>
        <x:v>552.4599999999996</x:v>
      </x:c>
      <x:c r="J677" s="18" t="n">
        <x:f>IF(I677&lt;Settings!$B$30,IF(Settings!$B$30-I677&gt;=E677,H677,H677+(Settings!$B$30-I677)+Settings!$B$31),H677+(Settings!$B$33-I677))</x:f>
        <x:v>1992.4599999999996</x:v>
      </x:c>
      <x:c r="K677" s="18" t="n">
        <x:f>J677+E677</x:f>
        <x:v>2016.4799999999996</x:v>
      </x:c>
      <x:c r="L677" s="18" t="n">
        <x:f>K677</x:f>
        <x:v>2016.4799999999996</x:v>
      </x:c>
      <x:c r="M677" s="18" t="n">
        <x:f>P676</x:f>
        <x:v>1999.978040545168</x:v>
      </x:c>
      <x:c r="N677" s="18" t="n">
        <x:f>MAX(L677,M677)</x:f>
        <x:v>2016.4799999999996</x:v>
      </x:c>
      <x:c r="O677" s="18" t="n">
        <x:f>Arrivals!I677</x:f>
        <x:v>0.7045111969583134</x:v>
      </x:c>
      <x:c r="P677" s="18" t="n">
        <x:f>N677+O677</x:f>
        <x:v>2017.1845111969578</x:v>
      </x:c>
      <x:c r="Q677" s="18" t="n">
        <x:f>P677-C677</x:f>
        <x:v>1508.1845111969578</x:v>
      </x:c>
      <x:c r="R677" s="18" t="n">
        <x:f>H677-F677</x:f>
        <x:v>1483.4599999999996</x:v>
      </x:c>
      <x:c r="S677" s="18" t="n">
        <x:f>J677-H677</x:f>
        <x:v>0</x:v>
      </x:c>
      <x:c r="T677" s="18" t="n">
        <x:f>N677-L677</x:f>
        <x:v>0</x:v>
      </x:c>
      <x:c r="U677" s="18" t="n">
        <x:f>R677+S677+T677</x:f>
        <x:v>1483.4599999999996</x:v>
      </x:c>
      <x:c r="V677" s="18" t="str">
        <x:f>IF(MOD(C677-Settings!$B$32,Settings!$B$33)&lt;Settings!$B$30,"Up","Down")</x:f>
        <x:v>Up</x:v>
      </x:c>
      <x:c r="W677" s="18" t="n">
        <x:f>IF(OR(E677&gt;Settings!$B$30,Q677&gt;Settings!$B$37),0,1)</x:f>
        <x:v>0</x:v>
      </x:c>
      <x:c r="X677" s="18" t="n">
        <x:f>IF(AND(W677=1,Q677&lt;=Settings!$B$36),1,0)</x:f>
        <x:v>0</x:v>
      </x:c>
    </x:row>
    <x:row r="678">
      <x:c r="A678" t="n">
        <x:f>Arrivals!A678</x:f>
        <x:v>6</x:v>
      </x:c>
      <x:c r="B678" t="n">
        <x:f>Arrivals!B678</x:f>
        <x:v>73</x:v>
      </x:c>
      <x:c r="C678" s="18" t="n">
        <x:f>Arrivals!F678</x:f>
        <x:v>514</x:v>
      </x:c>
      <x:c r="D678" s="18" t="n">
        <x:f>Arrivals!K678</x:f>
        <x:v>300</x:v>
      </x:c>
      <x:c r="E678" s="18" t="n">
        <x:f>D678*8/ACE_Input!S78+ACE_Input!T78</x:f>
        <x:v>24.02</x:v>
      </x:c>
      <x:c r="F678" s="18" t="n">
        <x:f>C678</x:f>
        <x:v>514</x:v>
      </x:c>
      <x:c r="G678" s="18" t="n">
        <x:f>K677</x:f>
        <x:v>2016.4799999999996</x:v>
      </x:c>
      <x:c r="H678" s="18" t="n">
        <x:f>MAX(F678,G678)</x:f>
        <x:v>2016.4799999999996</x:v>
      </x:c>
      <x:c r="I678" s="18" t="n">
        <x:f>MOD(H678-Settings!$B$32,Settings!$B$33)</x:f>
        <x:v>576.4799999999996</x:v>
      </x:c>
      <x:c r="J678" s="18" t="n">
        <x:f>IF(I678&lt;Settings!$B$30,IF(Settings!$B$30-I678&gt;=E678,H678,H678+(Settings!$B$30-I678)+Settings!$B$31),H678+(Settings!$B$33-I678))</x:f>
        <x:v>2160</x:v>
      </x:c>
      <x:c r="K678" s="18" t="n">
        <x:f>J678+E678</x:f>
        <x:v>2184.02</x:v>
      </x:c>
      <x:c r="L678" s="18" t="n">
        <x:f>K678</x:f>
        <x:v>2184.02</x:v>
      </x:c>
      <x:c r="M678" s="18" t="n">
        <x:f>P677</x:f>
        <x:v>2017.1845111969578</x:v>
      </x:c>
      <x:c r="N678" s="18" t="n">
        <x:f>MAX(L678,M678)</x:f>
        <x:v>2184.02</x:v>
      </x:c>
      <x:c r="O678" s="18" t="n">
        <x:f>Arrivals!I678</x:f>
        <x:v>0.6440793767799707</x:v>
      </x:c>
      <x:c r="P678" s="18" t="n">
        <x:f>N678+O678</x:f>
        <x:v>2184.66407937678</x:v>
      </x:c>
      <x:c r="Q678" s="18" t="n">
        <x:f>P678-C678</x:f>
        <x:v>1670.6640793767801</x:v>
      </x:c>
      <x:c r="R678" s="18" t="n">
        <x:f>H678-F678</x:f>
        <x:v>1502.4799999999996</x:v>
      </x:c>
      <x:c r="S678" s="18" t="n">
        <x:f>J678-H678</x:f>
        <x:v>143.52000000000044</x:v>
      </x:c>
      <x:c r="T678" s="18" t="n">
        <x:f>N678-L678</x:f>
        <x:v>0</x:v>
      </x:c>
      <x:c r="U678" s="18" t="n">
        <x:f>R678+S678+T678</x:f>
        <x:v>1646</x:v>
      </x:c>
      <x:c r="V678" s="18" t="str">
        <x:f>IF(MOD(C678-Settings!$B$32,Settings!$B$33)&lt;Settings!$B$30,"Up","Down")</x:f>
        <x:v>Up</x:v>
      </x:c>
      <x:c r="W678" s="18" t="n">
        <x:f>IF(OR(E678&gt;Settings!$B$30,Q678&gt;Settings!$B$37),0,1)</x:f>
        <x:v>0</x:v>
      </x:c>
      <x:c r="X678" s="18" t="n">
        <x:f>IF(AND(W678=1,Q678&lt;=Settings!$B$36),1,0)</x:f>
        <x:v>0</x:v>
      </x:c>
    </x:row>
    <x:row r="679">
      <x:c r="A679" t="n">
        <x:f>Arrivals!A679</x:f>
        <x:v>6</x:v>
      </x:c>
      <x:c r="B679" t="n">
        <x:f>Arrivals!B679</x:f>
        <x:v>74</x:v>
      </x:c>
      <x:c r="C679" s="18" t="n">
        <x:f>Arrivals!F679</x:f>
        <x:v>519</x:v>
      </x:c>
      <x:c r="D679" s="18" t="n">
        <x:f>Arrivals!K679</x:f>
        <x:v>300</x:v>
      </x:c>
      <x:c r="E679" s="18" t="n">
        <x:f>D679*8/ACE_Input!S79+ACE_Input!T79</x:f>
        <x:v>24.02</x:v>
      </x:c>
      <x:c r="F679" s="18" t="n">
        <x:f>C679</x:f>
        <x:v>519</x:v>
      </x:c>
      <x:c r="G679" s="18" t="n">
        <x:f>K678</x:f>
        <x:v>2184.02</x:v>
      </x:c>
      <x:c r="H679" s="18" t="n">
        <x:f>MAX(F679,G679)</x:f>
        <x:v>2184.02</x:v>
      </x:c>
      <x:c r="I679" s="18" t="n">
        <x:f>MOD(H679-Settings!$B$32,Settings!$B$33)</x:f>
        <x:v>24.019999999999982</x:v>
      </x:c>
      <x:c r="J679" s="18" t="n">
        <x:f>IF(I679&lt;Settings!$B$30,IF(Settings!$B$30-I679&gt;=E679,H679,H679+(Settings!$B$30-I679)+Settings!$B$31),H679+(Settings!$B$33-I679))</x:f>
        <x:v>2184.02</x:v>
      </x:c>
      <x:c r="K679" s="18" t="n">
        <x:f>J679+E679</x:f>
        <x:v>2208.04</x:v>
      </x:c>
      <x:c r="L679" s="18" t="n">
        <x:f>K679</x:f>
        <x:v>2208.04</x:v>
      </x:c>
      <x:c r="M679" s="18" t="n">
        <x:f>P678</x:f>
        <x:v>2184.66407937678</x:v>
      </x:c>
      <x:c r="N679" s="18" t="n">
        <x:f>MAX(L679,M679)</x:f>
        <x:v>2208.04</x:v>
      </x:c>
      <x:c r="O679" s="18" t="n">
        <x:f>Arrivals!I679</x:f>
        <x:v>3.850199463205034</x:v>
      </x:c>
      <x:c r="P679" s="18" t="n">
        <x:f>N679+O679</x:f>
        <x:v>2211.890199463205</x:v>
      </x:c>
      <x:c r="Q679" s="18" t="n">
        <x:f>P679-C679</x:f>
        <x:v>1692.8901994632051</x:v>
      </x:c>
      <x:c r="R679" s="18" t="n">
        <x:f>H679-F679</x:f>
        <x:v>1665.02</x:v>
      </x:c>
      <x:c r="S679" s="18" t="n">
        <x:f>J679-H679</x:f>
        <x:v>0</x:v>
      </x:c>
      <x:c r="T679" s="18" t="n">
        <x:f>N679-L679</x:f>
        <x:v>0</x:v>
      </x:c>
      <x:c r="U679" s="18" t="n">
        <x:f>R679+S679+T679</x:f>
        <x:v>1665.02</x:v>
      </x:c>
      <x:c r="V679" s="18" t="str">
        <x:f>IF(MOD(C679-Settings!$B$32,Settings!$B$33)&lt;Settings!$B$30,"Up","Down")</x:f>
        <x:v>Up</x:v>
      </x:c>
      <x:c r="W679" s="18" t="n">
        <x:f>IF(OR(E679&gt;Settings!$B$30,Q679&gt;Settings!$B$37),0,1)</x:f>
        <x:v>0</x:v>
      </x:c>
      <x:c r="X679" s="18" t="n">
        <x:f>IF(AND(W679=1,Q679&lt;=Settings!$B$36),1,0)</x:f>
        <x:v>0</x:v>
      </x:c>
    </x:row>
    <x:row r="680">
      <x:c r="A680" t="n">
        <x:f>Arrivals!A680</x:f>
        <x:v>6</x:v>
      </x:c>
      <x:c r="B680" t="n">
        <x:f>Arrivals!B680</x:f>
        <x:v>75</x:v>
      </x:c>
      <x:c r="C680" s="18" t="n">
        <x:f>Arrivals!F680</x:f>
        <x:v>524</x:v>
      </x:c>
      <x:c r="D680" s="18" t="n">
        <x:f>Arrivals!K680</x:f>
        <x:v>300</x:v>
      </x:c>
      <x:c r="E680" s="18" t="n">
        <x:f>D680*8/ACE_Input!S80+ACE_Input!T80</x:f>
        <x:v>24.02</x:v>
      </x:c>
      <x:c r="F680" s="18" t="n">
        <x:f>C680</x:f>
        <x:v>524</x:v>
      </x:c>
      <x:c r="G680" s="18" t="n">
        <x:f>K679</x:f>
        <x:v>2208.04</x:v>
      </x:c>
      <x:c r="H680" s="18" t="n">
        <x:f>MAX(F680,G680)</x:f>
        <x:v>2208.04</x:v>
      </x:c>
      <x:c r="I680" s="18" t="n">
        <x:f>MOD(H680-Settings!$B$32,Settings!$B$33)</x:f>
        <x:v>48.039999999999964</x:v>
      </x:c>
      <x:c r="J680" s="18" t="n">
        <x:f>IF(I680&lt;Settings!$B$30,IF(Settings!$B$30-I680&gt;=E680,H680,H680+(Settings!$B$30-I680)+Settings!$B$31),H680+(Settings!$B$33-I680))</x:f>
        <x:v>2208.04</x:v>
      </x:c>
      <x:c r="K680" s="18" t="n">
        <x:f>J680+E680</x:f>
        <x:v>2232.06</x:v>
      </x:c>
      <x:c r="L680" s="18" t="n">
        <x:f>K680</x:f>
        <x:v>2232.06</x:v>
      </x:c>
      <x:c r="M680" s="18" t="n">
        <x:f>P679</x:f>
        <x:v>2211.890199463205</x:v>
      </x:c>
      <x:c r="N680" s="18" t="n">
        <x:f>MAX(L680,M680)</x:f>
        <x:v>2232.06</x:v>
      </x:c>
      <x:c r="O680" s="18" t="n">
        <x:f>Arrivals!I680</x:f>
        <x:v>0.45475797182267025</x:v>
      </x:c>
      <x:c r="P680" s="18" t="n">
        <x:f>N680+O680</x:f>
        <x:v>2232.5147579718227</x:v>
      </x:c>
      <x:c r="Q680" s="18" t="n">
        <x:f>P680-C680</x:f>
        <x:v>1708.5147579718227</x:v>
      </x:c>
      <x:c r="R680" s="18" t="n">
        <x:f>H680-F680</x:f>
        <x:v>1684.04</x:v>
      </x:c>
      <x:c r="S680" s="18" t="n">
        <x:f>J680-H680</x:f>
        <x:v>0</x:v>
      </x:c>
      <x:c r="T680" s="18" t="n">
        <x:f>N680-L680</x:f>
        <x:v>0</x:v>
      </x:c>
      <x:c r="U680" s="18" t="n">
        <x:f>R680+S680+T680</x:f>
        <x:v>1684.04</x:v>
      </x:c>
      <x:c r="V680" s="18" t="str">
        <x:f>IF(MOD(C680-Settings!$B$32,Settings!$B$33)&lt;Settings!$B$30,"Up","Down")</x:f>
        <x:v>Up</x:v>
      </x:c>
      <x:c r="W680" s="18" t="n">
        <x:f>IF(OR(E680&gt;Settings!$B$30,Q680&gt;Settings!$B$37),0,1)</x:f>
        <x:v>0</x:v>
      </x:c>
      <x:c r="X680" s="18" t="n">
        <x:f>IF(AND(W680=1,Q680&lt;=Settings!$B$36),1,0)</x:f>
        <x:v>0</x:v>
      </x:c>
    </x:row>
    <x:row r="681">
      <x:c r="A681" t="n">
        <x:f>Arrivals!A681</x:f>
        <x:v>6</x:v>
      </x:c>
      <x:c r="B681" t="n">
        <x:f>Arrivals!B681</x:f>
        <x:v>76</x:v>
      </x:c>
      <x:c r="C681" s="18" t="n">
        <x:f>Arrivals!F681</x:f>
        <x:v>529</x:v>
      </x:c>
      <x:c r="D681" s="18" t="n">
        <x:f>Arrivals!K681</x:f>
        <x:v>300</x:v>
      </x:c>
      <x:c r="E681" s="18" t="n">
        <x:f>D681*8/ACE_Input!S81+ACE_Input!T81</x:f>
        <x:v>24.02</x:v>
      </x:c>
      <x:c r="F681" s="18" t="n">
        <x:f>C681</x:f>
        <x:v>529</x:v>
      </x:c>
      <x:c r="G681" s="18" t="n">
        <x:f>K680</x:f>
        <x:v>2232.06</x:v>
      </x:c>
      <x:c r="H681" s="18" t="n">
        <x:f>MAX(F681,G681)</x:f>
        <x:v>2232.06</x:v>
      </x:c>
      <x:c r="I681" s="18" t="n">
        <x:f>MOD(H681-Settings!$B$32,Settings!$B$33)</x:f>
        <x:v>72.05999999999995</x:v>
      </x:c>
      <x:c r="J681" s="18" t="n">
        <x:f>IF(I681&lt;Settings!$B$30,IF(Settings!$B$30-I681&gt;=E681,H681,H681+(Settings!$B$30-I681)+Settings!$B$31),H681+(Settings!$B$33-I681))</x:f>
        <x:v>2232.06</x:v>
      </x:c>
      <x:c r="K681" s="18" t="n">
        <x:f>J681+E681</x:f>
        <x:v>2256.08</x:v>
      </x:c>
      <x:c r="L681" s="18" t="n">
        <x:f>K681</x:f>
        <x:v>2256.08</x:v>
      </x:c>
      <x:c r="M681" s="18" t="n">
        <x:f>P680</x:f>
        <x:v>2232.5147579718227</x:v>
      </x:c>
      <x:c r="N681" s="18" t="n">
        <x:f>MAX(L681,M681)</x:f>
        <x:v>2256.08</x:v>
      </x:c>
      <x:c r="O681" s="18" t="n">
        <x:f>Arrivals!I681</x:f>
        <x:v>0.7136039955949396</x:v>
      </x:c>
      <x:c r="P681" s="18" t="n">
        <x:f>N681+O681</x:f>
        <x:v>2256.793603995595</x:v>
      </x:c>
      <x:c r="Q681" s="18" t="n">
        <x:f>P681-C681</x:f>
        <x:v>1727.7936039955948</x:v>
      </x:c>
      <x:c r="R681" s="18" t="n">
        <x:f>H681-F681</x:f>
        <x:v>1703.06</x:v>
      </x:c>
      <x:c r="S681" s="18" t="n">
        <x:f>J681-H681</x:f>
        <x:v>0</x:v>
      </x:c>
      <x:c r="T681" s="18" t="n">
        <x:f>N681-L681</x:f>
        <x:v>0</x:v>
      </x:c>
      <x:c r="U681" s="18" t="n">
        <x:f>R681+S681+T681</x:f>
        <x:v>1703.06</x:v>
      </x:c>
      <x:c r="V681" s="18" t="str">
        <x:f>IF(MOD(C681-Settings!$B$32,Settings!$B$33)&lt;Settings!$B$30,"Up","Down")</x:f>
        <x:v>Up</x:v>
      </x:c>
      <x:c r="W681" s="18" t="n">
        <x:f>IF(OR(E681&gt;Settings!$B$30,Q681&gt;Settings!$B$37),0,1)</x:f>
        <x:v>0</x:v>
      </x:c>
      <x:c r="X681" s="18" t="n">
        <x:f>IF(AND(W681=1,Q681&lt;=Settings!$B$36),1,0)</x:f>
        <x:v>0</x:v>
      </x:c>
    </x:row>
    <x:row r="682">
      <x:c r="A682" t="n">
        <x:f>Arrivals!A682</x:f>
        <x:v>6</x:v>
      </x:c>
      <x:c r="B682" t="n">
        <x:f>Arrivals!B682</x:f>
        <x:v>77</x:v>
      </x:c>
      <x:c r="C682" s="18" t="n">
        <x:f>Arrivals!F682</x:f>
        <x:v>534</x:v>
      </x:c>
      <x:c r="D682" s="18" t="n">
        <x:f>Arrivals!K682</x:f>
        <x:v>300</x:v>
      </x:c>
      <x:c r="E682" s="18" t="n">
        <x:f>D682*8/ACE_Input!S82+ACE_Input!T82</x:f>
        <x:v>24.02</x:v>
      </x:c>
      <x:c r="F682" s="18" t="n">
        <x:f>C682</x:f>
        <x:v>534</x:v>
      </x:c>
      <x:c r="G682" s="18" t="n">
        <x:f>K681</x:f>
        <x:v>2256.08</x:v>
      </x:c>
      <x:c r="H682" s="18" t="n">
        <x:f>MAX(F682,G682)</x:f>
        <x:v>2256.08</x:v>
      </x:c>
      <x:c r="I682" s="18" t="n">
        <x:f>MOD(H682-Settings!$B$32,Settings!$B$33)</x:f>
        <x:v>96.07999999999993</x:v>
      </x:c>
      <x:c r="J682" s="18" t="n">
        <x:f>IF(I682&lt;Settings!$B$30,IF(Settings!$B$30-I682&gt;=E682,H682,H682+(Settings!$B$30-I682)+Settings!$B$31),H682+(Settings!$B$33-I682))</x:f>
        <x:v>2256.08</x:v>
      </x:c>
      <x:c r="K682" s="18" t="n">
        <x:f>J682+E682</x:f>
        <x:v>2280.1</x:v>
      </x:c>
      <x:c r="L682" s="18" t="n">
        <x:f>K682</x:f>
        <x:v>2280.1</x:v>
      </x:c>
      <x:c r="M682" s="18" t="n">
        <x:f>P681</x:f>
        <x:v>2256.793603995595</x:v>
      </x:c>
      <x:c r="N682" s="18" t="n">
        <x:f>MAX(L682,M682)</x:f>
        <x:v>2280.1</x:v>
      </x:c>
      <x:c r="O682" s="18" t="n">
        <x:f>Arrivals!I682</x:f>
        <x:v>0.6416382875625597</x:v>
      </x:c>
      <x:c r="P682" s="18" t="n">
        <x:f>N682+O682</x:f>
        <x:v>2280.7416382875626</x:v>
      </x:c>
      <x:c r="Q682" s="18" t="n">
        <x:f>P682-C682</x:f>
        <x:v>1746.7416382875626</x:v>
      </x:c>
      <x:c r="R682" s="18" t="n">
        <x:f>H682-F682</x:f>
        <x:v>1722.08</x:v>
      </x:c>
      <x:c r="S682" s="18" t="n">
        <x:f>J682-H682</x:f>
        <x:v>0</x:v>
      </x:c>
      <x:c r="T682" s="18" t="n">
        <x:f>N682-L682</x:f>
        <x:v>0</x:v>
      </x:c>
      <x:c r="U682" s="18" t="n">
        <x:f>R682+S682+T682</x:f>
        <x:v>1722.08</x:v>
      </x:c>
      <x:c r="V682" s="18" t="str">
        <x:f>IF(MOD(C682-Settings!$B$32,Settings!$B$33)&lt;Settings!$B$30,"Up","Down")</x:f>
        <x:v>Up</x:v>
      </x:c>
      <x:c r="W682" s="18" t="n">
        <x:f>IF(OR(E682&gt;Settings!$B$30,Q682&gt;Settings!$B$37),0,1)</x:f>
        <x:v>0</x:v>
      </x:c>
      <x:c r="X682" s="18" t="n">
        <x:f>IF(AND(W682=1,Q682&lt;=Settings!$B$36),1,0)</x:f>
        <x:v>0</x:v>
      </x:c>
    </x:row>
    <x:row r="683">
      <x:c r="A683" t="n">
        <x:f>Arrivals!A683</x:f>
        <x:v>6</x:v>
      </x:c>
      <x:c r="B683" t="n">
        <x:f>Arrivals!B683</x:f>
        <x:v>78</x:v>
      </x:c>
      <x:c r="C683" s="18" t="n">
        <x:f>Arrivals!F683</x:f>
        <x:v>539</x:v>
      </x:c>
      <x:c r="D683" s="18" t="n">
        <x:f>Arrivals!K683</x:f>
        <x:v>300</x:v>
      </x:c>
      <x:c r="E683" s="18" t="n">
        <x:f>D683*8/ACE_Input!S83+ACE_Input!T83</x:f>
        <x:v>24.02</x:v>
      </x:c>
      <x:c r="F683" s="18" t="n">
        <x:f>C683</x:f>
        <x:v>539</x:v>
      </x:c>
      <x:c r="G683" s="18" t="n">
        <x:f>K682</x:f>
        <x:v>2280.1</x:v>
      </x:c>
      <x:c r="H683" s="18" t="n">
        <x:f>MAX(F683,G683)</x:f>
        <x:v>2280.1</x:v>
      </x:c>
      <x:c r="I683" s="18" t="n">
        <x:f>MOD(H683-Settings!$B$32,Settings!$B$33)</x:f>
        <x:v>120.09999999999991</x:v>
      </x:c>
      <x:c r="J683" s="18" t="n">
        <x:f>IF(I683&lt;Settings!$B$30,IF(Settings!$B$30-I683&gt;=E683,H683,H683+(Settings!$B$30-I683)+Settings!$B$31),H683+(Settings!$B$33-I683))</x:f>
        <x:v>2280.1</x:v>
      </x:c>
      <x:c r="K683" s="18" t="n">
        <x:f>J683+E683</x:f>
        <x:v>2304.12</x:v>
      </x:c>
      <x:c r="L683" s="18" t="n">
        <x:f>K683</x:f>
        <x:v>2304.12</x:v>
      </x:c>
      <x:c r="M683" s="18" t="n">
        <x:f>P682</x:f>
        <x:v>2280.7416382875626</x:v>
      </x:c>
      <x:c r="N683" s="18" t="n">
        <x:f>MAX(L683,M683)</x:f>
        <x:v>2304.12</x:v>
      </x:c>
      <x:c r="O683" s="18" t="n">
        <x:f>Arrivals!I683</x:f>
        <x:v>8.617296817435967</x:v>
      </x:c>
      <x:c r="P683" s="18" t="n">
        <x:f>N683+O683</x:f>
        <x:v>2312.737296817436</x:v>
      </x:c>
      <x:c r="Q683" s="18" t="n">
        <x:f>P683-C683</x:f>
        <x:v>1773.737296817436</x:v>
      </x:c>
      <x:c r="R683" s="18" t="n">
        <x:f>H683-F683</x:f>
        <x:v>1741.1</x:v>
      </x:c>
      <x:c r="S683" s="18" t="n">
        <x:f>J683-H683</x:f>
        <x:v>0</x:v>
      </x:c>
      <x:c r="T683" s="18" t="n">
        <x:f>N683-L683</x:f>
        <x:v>0</x:v>
      </x:c>
      <x:c r="U683" s="18" t="n">
        <x:f>R683+S683+T683</x:f>
        <x:v>1741.1</x:v>
      </x:c>
      <x:c r="V683" s="18" t="str">
        <x:f>IF(MOD(C683-Settings!$B$32,Settings!$B$33)&lt;Settings!$B$30,"Up","Down")</x:f>
        <x:v>Up</x:v>
      </x:c>
      <x:c r="W683" s="18" t="n">
        <x:f>IF(OR(E683&gt;Settings!$B$30,Q683&gt;Settings!$B$37),0,1)</x:f>
        <x:v>0</x:v>
      </x:c>
      <x:c r="X683" s="18" t="n">
        <x:f>IF(AND(W683=1,Q683&lt;=Settings!$B$36),1,0)</x:f>
        <x:v>0</x:v>
      </x:c>
    </x:row>
    <x:row r="684">
      <x:c r="A684" t="n">
        <x:f>Arrivals!A684</x:f>
        <x:v>6</x:v>
      </x:c>
      <x:c r="B684" t="n">
        <x:f>Arrivals!B684</x:f>
        <x:v>79</x:v>
      </x:c>
      <x:c r="C684" s="18" t="n">
        <x:f>Arrivals!F684</x:f>
        <x:v>544</x:v>
      </x:c>
      <x:c r="D684" s="18" t="n">
        <x:f>Arrivals!K684</x:f>
        <x:v>300</x:v>
      </x:c>
      <x:c r="E684" s="18" t="n">
        <x:f>D684*8/ACE_Input!S84+ACE_Input!T84</x:f>
        <x:v>24.02</x:v>
      </x:c>
      <x:c r="F684" s="18" t="n">
        <x:f>C684</x:f>
        <x:v>544</x:v>
      </x:c>
      <x:c r="G684" s="18" t="n">
        <x:f>K683</x:f>
        <x:v>2304.12</x:v>
      </x:c>
      <x:c r="H684" s="18" t="n">
        <x:f>MAX(F684,G684)</x:f>
        <x:v>2304.12</x:v>
      </x:c>
      <x:c r="I684" s="18" t="n">
        <x:f>MOD(H684-Settings!$B$32,Settings!$B$33)</x:f>
        <x:v>144.1199999999999</x:v>
      </x:c>
      <x:c r="J684" s="18" t="n">
        <x:f>IF(I684&lt;Settings!$B$30,IF(Settings!$B$30-I684&gt;=E684,H684,H684+(Settings!$B$30-I684)+Settings!$B$31),H684+(Settings!$B$33-I684))</x:f>
        <x:v>2304.12</x:v>
      </x:c>
      <x:c r="K684" s="18" t="n">
        <x:f>J684+E684</x:f>
        <x:v>2328.14</x:v>
      </x:c>
      <x:c r="L684" s="18" t="n">
        <x:f>K684</x:f>
        <x:v>2328.14</x:v>
      </x:c>
      <x:c r="M684" s="18" t="n">
        <x:f>P683</x:f>
        <x:v>2312.737296817436</x:v>
      </x:c>
      <x:c r="N684" s="18" t="n">
        <x:f>MAX(L684,M684)</x:f>
        <x:v>2328.14</x:v>
      </x:c>
      <x:c r="O684" s="18" t="n">
        <x:f>Arrivals!I684</x:f>
        <x:v>4.7918400192848365</x:v>
      </x:c>
      <x:c r="P684" s="18" t="n">
        <x:f>N684+O684</x:f>
        <x:v>2332.9318400192847</x:v>
      </x:c>
      <x:c r="Q684" s="18" t="n">
        <x:f>P684-C684</x:f>
        <x:v>1788.9318400192847</x:v>
      </x:c>
      <x:c r="R684" s="18" t="n">
        <x:f>H684-F684</x:f>
        <x:v>1760.12</x:v>
      </x:c>
      <x:c r="S684" s="18" t="n">
        <x:f>J684-H684</x:f>
        <x:v>0</x:v>
      </x:c>
      <x:c r="T684" s="18" t="n">
        <x:f>N684-L684</x:f>
        <x:v>0</x:v>
      </x:c>
      <x:c r="U684" s="18" t="n">
        <x:f>R684+S684+T684</x:f>
        <x:v>1760.12</x:v>
      </x:c>
      <x:c r="V684" s="18" t="str">
        <x:f>IF(MOD(C684-Settings!$B$32,Settings!$B$33)&lt;Settings!$B$30,"Up","Down")</x:f>
        <x:v>Up</x:v>
      </x:c>
      <x:c r="W684" s="18" t="n">
        <x:f>IF(OR(E684&gt;Settings!$B$30,Q684&gt;Settings!$B$37),0,1)</x:f>
        <x:v>0</x:v>
      </x:c>
      <x:c r="X684" s="18" t="n">
        <x:f>IF(AND(W684=1,Q684&lt;=Settings!$B$36),1,0)</x:f>
        <x:v>0</x:v>
      </x:c>
    </x:row>
    <x:row r="685">
      <x:c r="A685" t="n">
        <x:f>Arrivals!A685</x:f>
        <x:v>6</x:v>
      </x:c>
      <x:c r="B685" t="n">
        <x:f>Arrivals!B685</x:f>
        <x:v>80</x:v>
      </x:c>
      <x:c r="C685" s="18" t="n">
        <x:f>Arrivals!F685</x:f>
        <x:v>549</x:v>
      </x:c>
      <x:c r="D685" s="18" t="n">
        <x:f>Arrivals!K685</x:f>
        <x:v>300</x:v>
      </x:c>
      <x:c r="E685" s="18" t="n">
        <x:f>D685*8/ACE_Input!S85+ACE_Input!T85</x:f>
        <x:v>24.02</x:v>
      </x:c>
      <x:c r="F685" s="18" t="n">
        <x:f>C685</x:f>
        <x:v>549</x:v>
      </x:c>
      <x:c r="G685" s="18" t="n">
        <x:f>K684</x:f>
        <x:v>2328.14</x:v>
      </x:c>
      <x:c r="H685" s="18" t="n">
        <x:f>MAX(F685,G685)</x:f>
        <x:v>2328.14</x:v>
      </x:c>
      <x:c r="I685" s="18" t="n">
        <x:f>MOD(H685-Settings!$B$32,Settings!$B$33)</x:f>
        <x:v>168.13999999999987</x:v>
      </x:c>
      <x:c r="J685" s="18" t="n">
        <x:f>IF(I685&lt;Settings!$B$30,IF(Settings!$B$30-I685&gt;=E685,H685,H685+(Settings!$B$30-I685)+Settings!$B$31),H685+(Settings!$B$33-I685))</x:f>
        <x:v>2328.14</x:v>
      </x:c>
      <x:c r="K685" s="18" t="n">
        <x:f>J685+E685</x:f>
        <x:v>2352.16</x:v>
      </x:c>
      <x:c r="L685" s="18" t="n">
        <x:f>K685</x:f>
        <x:v>2352.16</x:v>
      </x:c>
      <x:c r="M685" s="18" t="n">
        <x:f>P684</x:f>
        <x:v>2332.9318400192847</x:v>
      </x:c>
      <x:c r="N685" s="18" t="n">
        <x:f>MAX(L685,M685)</x:f>
        <x:v>2352.16</x:v>
      </x:c>
      <x:c r="O685" s="18" t="n">
        <x:f>Arrivals!I685</x:f>
        <x:v>2.7054374020947365</x:v>
      </x:c>
      <x:c r="P685" s="18" t="n">
        <x:f>N685+O685</x:f>
        <x:v>2354.865437402095</x:v>
      </x:c>
      <x:c r="Q685" s="18" t="n">
        <x:f>P685-C685</x:f>
        <x:v>1805.8654374020948</x:v>
      </x:c>
      <x:c r="R685" s="18" t="n">
        <x:f>H685-F685</x:f>
        <x:v>1779.1399999999999</x:v>
      </x:c>
      <x:c r="S685" s="18" t="n">
        <x:f>J685-H685</x:f>
        <x:v>0</x:v>
      </x:c>
      <x:c r="T685" s="18" t="n">
        <x:f>N685-L685</x:f>
        <x:v>0</x:v>
      </x:c>
      <x:c r="U685" s="18" t="n">
        <x:f>R685+S685+T685</x:f>
        <x:v>1779.1399999999999</x:v>
      </x:c>
      <x:c r="V685" s="18" t="str">
        <x:f>IF(MOD(C685-Settings!$B$32,Settings!$B$33)&lt;Settings!$B$30,"Up","Down")</x:f>
        <x:v>Up</x:v>
      </x:c>
      <x:c r="W685" s="18" t="n">
        <x:f>IF(OR(E685&gt;Settings!$B$30,Q685&gt;Settings!$B$37),0,1)</x:f>
        <x:v>0</x:v>
      </x:c>
      <x:c r="X685" s="18" t="n">
        <x:f>IF(AND(W685=1,Q685&lt;=Settings!$B$36),1,0)</x:f>
        <x:v>0</x:v>
      </x:c>
    </x:row>
    <x:row r="686">
      <x:c r="A686" t="n">
        <x:f>Arrivals!A686</x:f>
        <x:v>6</x:v>
      </x:c>
      <x:c r="B686" t="n">
        <x:f>Arrivals!B686</x:f>
        <x:v>81</x:v>
      </x:c>
      <x:c r="C686" s="18" t="n">
        <x:f>Arrivals!F686</x:f>
        <x:v>554</x:v>
      </x:c>
      <x:c r="D686" s="18" t="n">
        <x:f>Arrivals!K686</x:f>
        <x:v>300</x:v>
      </x:c>
      <x:c r="E686" s="18" t="n">
        <x:f>D686*8/ACE_Input!S86+ACE_Input!T86</x:f>
        <x:v>24.02</x:v>
      </x:c>
      <x:c r="F686" s="18" t="n">
        <x:f>C686</x:f>
        <x:v>554</x:v>
      </x:c>
      <x:c r="G686" s="18" t="n">
        <x:f>K685</x:f>
        <x:v>2352.16</x:v>
      </x:c>
      <x:c r="H686" s="18" t="n">
        <x:f>MAX(F686,G686)</x:f>
        <x:v>2352.16</x:v>
      </x:c>
      <x:c r="I686" s="18" t="n">
        <x:f>MOD(H686-Settings!$B$32,Settings!$B$33)</x:f>
        <x:v>192.15999999999985</x:v>
      </x:c>
      <x:c r="J686" s="18" t="n">
        <x:f>IF(I686&lt;Settings!$B$30,IF(Settings!$B$30-I686&gt;=E686,H686,H686+(Settings!$B$30-I686)+Settings!$B$31),H686+(Settings!$B$33-I686))</x:f>
        <x:v>2352.16</x:v>
      </x:c>
      <x:c r="K686" s="18" t="n">
        <x:f>J686+E686</x:f>
        <x:v>2376.18</x:v>
      </x:c>
      <x:c r="L686" s="18" t="n">
        <x:f>K686</x:f>
        <x:v>2376.18</x:v>
      </x:c>
      <x:c r="M686" s="18" t="n">
        <x:f>P685</x:f>
        <x:v>2354.865437402095</x:v>
      </x:c>
      <x:c r="N686" s="18" t="n">
        <x:f>MAX(L686,M686)</x:f>
        <x:v>2376.18</x:v>
      </x:c>
      <x:c r="O686" s="18" t="n">
        <x:f>Arrivals!I686</x:f>
        <x:v>1.0591518414331276</x:v>
      </x:c>
      <x:c r="P686" s="18" t="n">
        <x:f>N686+O686</x:f>
        <x:v>2377.239151841433</x:v>
      </x:c>
      <x:c r="Q686" s="18" t="n">
        <x:f>P686-C686</x:f>
        <x:v>1823.2391518414329</x:v>
      </x:c>
      <x:c r="R686" s="18" t="n">
        <x:f>H686-F686</x:f>
        <x:v>1798.1599999999999</x:v>
      </x:c>
      <x:c r="S686" s="18" t="n">
        <x:f>J686-H686</x:f>
        <x:v>0</x:v>
      </x:c>
      <x:c r="T686" s="18" t="n">
        <x:f>N686-L686</x:f>
        <x:v>0</x:v>
      </x:c>
      <x:c r="U686" s="18" t="n">
        <x:f>R686+S686+T686</x:f>
        <x:v>1798.1599999999999</x:v>
      </x:c>
      <x:c r="V686" s="18" t="str">
        <x:f>IF(MOD(C686-Settings!$B$32,Settings!$B$33)&lt;Settings!$B$30,"Up","Down")</x:f>
        <x:v>Up</x:v>
      </x:c>
      <x:c r="W686" s="18" t="n">
        <x:f>IF(OR(E686&gt;Settings!$B$30,Q686&gt;Settings!$B$37),0,1)</x:f>
        <x:v>0</x:v>
      </x:c>
      <x:c r="X686" s="18" t="n">
        <x:f>IF(AND(W686=1,Q686&lt;=Settings!$B$36),1,0)</x:f>
        <x:v>0</x:v>
      </x:c>
    </x:row>
    <x:row r="687">
      <x:c r="A687" t="n">
        <x:f>Arrivals!A687</x:f>
        <x:v>6</x:v>
      </x:c>
      <x:c r="B687" t="n">
        <x:f>Arrivals!B687</x:f>
        <x:v>82</x:v>
      </x:c>
      <x:c r="C687" s="18" t="n">
        <x:f>Arrivals!F687</x:f>
        <x:v>559</x:v>
      </x:c>
      <x:c r="D687" s="18" t="n">
        <x:f>Arrivals!K687</x:f>
        <x:v>300</x:v>
      </x:c>
      <x:c r="E687" s="18" t="n">
        <x:f>D687*8/ACE_Input!S87+ACE_Input!T87</x:f>
        <x:v>24.02</x:v>
      </x:c>
      <x:c r="F687" s="18" t="n">
        <x:f>C687</x:f>
        <x:v>559</x:v>
      </x:c>
      <x:c r="G687" s="18" t="n">
        <x:f>K686</x:f>
        <x:v>2376.18</x:v>
      </x:c>
      <x:c r="H687" s="18" t="n">
        <x:f>MAX(F687,G687)</x:f>
        <x:v>2376.18</x:v>
      </x:c>
      <x:c r="I687" s="18" t="n">
        <x:f>MOD(H687-Settings!$B$32,Settings!$B$33)</x:f>
        <x:v>216.17999999999984</x:v>
      </x:c>
      <x:c r="J687" s="18" t="n">
        <x:f>IF(I687&lt;Settings!$B$30,IF(Settings!$B$30-I687&gt;=E687,H687,H687+(Settings!$B$30-I687)+Settings!$B$31),H687+(Settings!$B$33-I687))</x:f>
        <x:v>2376.18</x:v>
      </x:c>
      <x:c r="K687" s="18" t="n">
        <x:f>J687+E687</x:f>
        <x:v>2400.2</x:v>
      </x:c>
      <x:c r="L687" s="18" t="n">
        <x:f>K687</x:f>
        <x:v>2400.2</x:v>
      </x:c>
      <x:c r="M687" s="18" t="n">
        <x:f>P686</x:f>
        <x:v>2377.239151841433</x:v>
      </x:c>
      <x:c r="N687" s="18" t="n">
        <x:f>MAX(L687,M687)</x:f>
        <x:v>2400.2</x:v>
      </x:c>
      <x:c r="O687" s="18" t="n">
        <x:f>Arrivals!I687</x:f>
        <x:v>7.2115678852628315</x:v>
      </x:c>
      <x:c r="P687" s="18" t="n">
        <x:f>N687+O687</x:f>
        <x:v>2407.4115678852627</x:v>
      </x:c>
      <x:c r="Q687" s="18" t="n">
        <x:f>P687-C687</x:f>
        <x:v>1848.4115678852627</x:v>
      </x:c>
      <x:c r="R687" s="18" t="n">
        <x:f>H687-F687</x:f>
        <x:v>1817.1799999999998</x:v>
      </x:c>
      <x:c r="S687" s="18" t="n">
        <x:f>J687-H687</x:f>
        <x:v>0</x:v>
      </x:c>
      <x:c r="T687" s="18" t="n">
        <x:f>N687-L687</x:f>
        <x:v>0</x:v>
      </x:c>
      <x:c r="U687" s="18" t="n">
        <x:f>R687+S687+T687</x:f>
        <x:v>1817.1799999999998</x:v>
      </x:c>
      <x:c r="V687" s="18" t="str">
        <x:f>IF(MOD(C687-Settings!$B$32,Settings!$B$33)&lt;Settings!$B$30,"Up","Down")</x:f>
        <x:v>Up</x:v>
      </x:c>
      <x:c r="W687" s="18" t="n">
        <x:f>IF(OR(E687&gt;Settings!$B$30,Q687&gt;Settings!$B$37),0,1)</x:f>
        <x:v>0</x:v>
      </x:c>
      <x:c r="X687" s="18" t="n">
        <x:f>IF(AND(W687=1,Q687&lt;=Settings!$B$36),1,0)</x:f>
        <x:v>0</x:v>
      </x:c>
    </x:row>
    <x:row r="688">
      <x:c r="A688" t="n">
        <x:f>Arrivals!A688</x:f>
        <x:v>6</x:v>
      </x:c>
      <x:c r="B688" t="n">
        <x:f>Arrivals!B688</x:f>
        <x:v>83</x:v>
      </x:c>
      <x:c r="C688" s="18" t="n">
        <x:f>Arrivals!F688</x:f>
        <x:v>564</x:v>
      </x:c>
      <x:c r="D688" s="18" t="n">
        <x:f>Arrivals!K688</x:f>
        <x:v>300</x:v>
      </x:c>
      <x:c r="E688" s="18" t="n">
        <x:f>D688*8/ACE_Input!S88+ACE_Input!T88</x:f>
        <x:v>24.02</x:v>
      </x:c>
      <x:c r="F688" s="18" t="n">
        <x:f>C688</x:f>
        <x:v>564</x:v>
      </x:c>
      <x:c r="G688" s="18" t="n">
        <x:f>K687</x:f>
        <x:v>2400.2</x:v>
      </x:c>
      <x:c r="H688" s="18" t="n">
        <x:f>MAX(F688,G688)</x:f>
        <x:v>2400.2</x:v>
      </x:c>
      <x:c r="I688" s="18" t="n">
        <x:f>MOD(H688-Settings!$B$32,Settings!$B$33)</x:f>
        <x:v>240.19999999999982</x:v>
      </x:c>
      <x:c r="J688" s="18" t="n">
        <x:f>IF(I688&lt;Settings!$B$30,IF(Settings!$B$30-I688&gt;=E688,H688,H688+(Settings!$B$30-I688)+Settings!$B$31),H688+(Settings!$B$33-I688))</x:f>
        <x:v>2400.2</x:v>
      </x:c>
      <x:c r="K688" s="18" t="n">
        <x:f>J688+E688</x:f>
        <x:v>2424.22</x:v>
      </x:c>
      <x:c r="L688" s="18" t="n">
        <x:f>K688</x:f>
        <x:v>2424.22</x:v>
      </x:c>
      <x:c r="M688" s="18" t="n">
        <x:f>P687</x:f>
        <x:v>2407.4115678852627</x:v>
      </x:c>
      <x:c r="N688" s="18" t="n">
        <x:f>MAX(L688,M688)</x:f>
        <x:v>2424.22</x:v>
      </x:c>
      <x:c r="O688" s="18" t="n">
        <x:f>Arrivals!I688</x:f>
        <x:v>7.441647915558352</x:v>
      </x:c>
      <x:c r="P688" s="18" t="n">
        <x:f>N688+O688</x:f>
        <x:v>2431.661647915558</x:v>
      </x:c>
      <x:c r="Q688" s="18" t="n">
        <x:f>P688-C688</x:f>
        <x:v>1867.6616479155582</x:v>
      </x:c>
      <x:c r="R688" s="18" t="n">
        <x:f>H688-F688</x:f>
        <x:v>1836.1999999999998</x:v>
      </x:c>
      <x:c r="S688" s="18" t="n">
        <x:f>J688-H688</x:f>
        <x:v>0</x:v>
      </x:c>
      <x:c r="T688" s="18" t="n">
        <x:f>N688-L688</x:f>
        <x:v>0</x:v>
      </x:c>
      <x:c r="U688" s="18" t="n">
        <x:f>R688+S688+T688</x:f>
        <x:v>1836.1999999999998</x:v>
      </x:c>
      <x:c r="V688" s="18" t="str">
        <x:f>IF(MOD(C688-Settings!$B$32,Settings!$B$33)&lt;Settings!$B$30,"Up","Down")</x:f>
        <x:v>Up</x:v>
      </x:c>
      <x:c r="W688" s="18" t="n">
        <x:f>IF(OR(E688&gt;Settings!$B$30,Q688&gt;Settings!$B$37),0,1)</x:f>
        <x:v>0</x:v>
      </x:c>
      <x:c r="X688" s="18" t="n">
        <x:f>IF(AND(W688=1,Q688&lt;=Settings!$B$36),1,0)</x:f>
        <x:v>0</x:v>
      </x:c>
    </x:row>
    <x:row r="689">
      <x:c r="A689" t="n">
        <x:f>Arrivals!A689</x:f>
        <x:v>6</x:v>
      </x:c>
      <x:c r="B689" t="n">
        <x:f>Arrivals!B689</x:f>
        <x:v>84</x:v>
      </x:c>
      <x:c r="C689" s="18" t="n">
        <x:f>Arrivals!F689</x:f>
        <x:v>569</x:v>
      </x:c>
      <x:c r="D689" s="18" t="n">
        <x:f>Arrivals!K689</x:f>
        <x:v>300</x:v>
      </x:c>
      <x:c r="E689" s="18" t="n">
        <x:f>D689*8/ACE_Input!S89+ACE_Input!T89</x:f>
        <x:v>24.02</x:v>
      </x:c>
      <x:c r="F689" s="18" t="n">
        <x:f>C689</x:f>
        <x:v>569</x:v>
      </x:c>
      <x:c r="G689" s="18" t="n">
        <x:f>K688</x:f>
        <x:v>2424.22</x:v>
      </x:c>
      <x:c r="H689" s="18" t="n">
        <x:f>MAX(F689,G689)</x:f>
        <x:v>2424.22</x:v>
      </x:c>
      <x:c r="I689" s="18" t="n">
        <x:f>MOD(H689-Settings!$B$32,Settings!$B$33)</x:f>
        <x:v>264.2199999999998</x:v>
      </x:c>
      <x:c r="J689" s="18" t="n">
        <x:f>IF(I689&lt;Settings!$B$30,IF(Settings!$B$30-I689&gt;=E689,H689,H689+(Settings!$B$30-I689)+Settings!$B$31),H689+(Settings!$B$33-I689))</x:f>
        <x:v>2424.22</x:v>
      </x:c>
      <x:c r="K689" s="18" t="n">
        <x:f>J689+E689</x:f>
        <x:v>2448.24</x:v>
      </x:c>
      <x:c r="L689" s="18" t="n">
        <x:f>K689</x:f>
        <x:v>2448.24</x:v>
      </x:c>
      <x:c r="M689" s="18" t="n">
        <x:f>P688</x:f>
        <x:v>2431.661647915558</x:v>
      </x:c>
      <x:c r="N689" s="18" t="n">
        <x:f>MAX(L689,M689)</x:f>
        <x:v>2448.24</x:v>
      </x:c>
      <x:c r="O689" s="18" t="n">
        <x:f>Arrivals!I689</x:f>
        <x:v>4.656147916191451</x:v>
      </x:c>
      <x:c r="P689" s="18" t="n">
        <x:f>N689+O689</x:f>
        <x:v>2452.8961479161912</x:v>
      </x:c>
      <x:c r="Q689" s="18" t="n">
        <x:f>P689-C689</x:f>
        <x:v>1883.8961479161912</x:v>
      </x:c>
      <x:c r="R689" s="18" t="n">
        <x:f>H689-F689</x:f>
        <x:v>1855.2199999999998</x:v>
      </x:c>
      <x:c r="S689" s="18" t="n">
        <x:f>J689-H689</x:f>
        <x:v>0</x:v>
      </x:c>
      <x:c r="T689" s="18" t="n">
        <x:f>N689-L689</x:f>
        <x:v>0</x:v>
      </x:c>
      <x:c r="U689" s="18" t="n">
        <x:f>R689+S689+T689</x:f>
        <x:v>1855.2199999999998</x:v>
      </x:c>
      <x:c r="V689" s="18" t="str">
        <x:f>IF(MOD(C689-Settings!$B$32,Settings!$B$33)&lt;Settings!$B$30,"Up","Down")</x:f>
        <x:v>Up</x:v>
      </x:c>
      <x:c r="W689" s="18" t="n">
        <x:f>IF(OR(E689&gt;Settings!$B$30,Q689&gt;Settings!$B$37),0,1)</x:f>
        <x:v>0</x:v>
      </x:c>
      <x:c r="X689" s="18" t="n">
        <x:f>IF(AND(W689=1,Q689&lt;=Settings!$B$36),1,0)</x:f>
        <x:v>0</x:v>
      </x:c>
    </x:row>
    <x:row r="690">
      <x:c r="A690" t="n">
        <x:f>Arrivals!A690</x:f>
        <x:v>6</x:v>
      </x:c>
      <x:c r="B690" t="n">
        <x:f>Arrivals!B690</x:f>
        <x:v>85</x:v>
      </x:c>
      <x:c r="C690" s="18" t="n">
        <x:f>Arrivals!F690</x:f>
        <x:v>574</x:v>
      </x:c>
      <x:c r="D690" s="18" t="n">
        <x:f>Arrivals!K690</x:f>
        <x:v>300</x:v>
      </x:c>
      <x:c r="E690" s="18" t="n">
        <x:f>D690*8/ACE_Input!S90+ACE_Input!T90</x:f>
        <x:v>24.02</x:v>
      </x:c>
      <x:c r="F690" s="18" t="n">
        <x:f>C690</x:f>
        <x:v>574</x:v>
      </x:c>
      <x:c r="G690" s="18" t="n">
        <x:f>K689</x:f>
        <x:v>2448.24</x:v>
      </x:c>
      <x:c r="H690" s="18" t="n">
        <x:f>MAX(F690,G690)</x:f>
        <x:v>2448.24</x:v>
      </x:c>
      <x:c r="I690" s="18" t="n">
        <x:f>MOD(H690-Settings!$B$32,Settings!$B$33)</x:f>
        <x:v>288.2399999999998</x:v>
      </x:c>
      <x:c r="J690" s="18" t="n">
        <x:f>IF(I690&lt;Settings!$B$30,IF(Settings!$B$30-I690&gt;=E690,H690,H690+(Settings!$B$30-I690)+Settings!$B$31),H690+(Settings!$B$33-I690))</x:f>
        <x:v>2448.24</x:v>
      </x:c>
      <x:c r="K690" s="18" t="n">
        <x:f>J690+E690</x:f>
        <x:v>2472.2599999999998</x:v>
      </x:c>
      <x:c r="L690" s="18" t="n">
        <x:f>K690</x:f>
        <x:v>2472.2599999999998</x:v>
      </x:c>
      <x:c r="M690" s="18" t="n">
        <x:f>P689</x:f>
        <x:v>2452.8961479161912</x:v>
      </x:c>
      <x:c r="N690" s="18" t="n">
        <x:f>MAX(L690,M690)</x:f>
        <x:v>2472.2599999999998</x:v>
      </x:c>
      <x:c r="O690" s="18" t="n">
        <x:f>Arrivals!I690</x:f>
        <x:v>2.5002002324430923</x:v>
      </x:c>
      <x:c r="P690" s="18" t="n">
        <x:f>N690+O690</x:f>
        <x:v>2474.760200232443</x:v>
      </x:c>
      <x:c r="Q690" s="18" t="n">
        <x:f>P690-C690</x:f>
        <x:v>1900.760200232443</x:v>
      </x:c>
      <x:c r="R690" s="18" t="n">
        <x:f>H690-F690</x:f>
        <x:v>1874.2399999999998</x:v>
      </x:c>
      <x:c r="S690" s="18" t="n">
        <x:f>J690-H690</x:f>
        <x:v>0</x:v>
      </x:c>
      <x:c r="T690" s="18" t="n">
        <x:f>N690-L690</x:f>
        <x:v>0</x:v>
      </x:c>
      <x:c r="U690" s="18" t="n">
        <x:f>R690+S690+T690</x:f>
        <x:v>1874.2399999999998</x:v>
      </x:c>
      <x:c r="V690" s="18" t="str">
        <x:f>IF(MOD(C690-Settings!$B$32,Settings!$B$33)&lt;Settings!$B$30,"Up","Down")</x:f>
        <x:v>Up</x:v>
      </x:c>
      <x:c r="W690" s="18" t="n">
        <x:f>IF(OR(E690&gt;Settings!$B$30,Q690&gt;Settings!$B$37),0,1)</x:f>
        <x:v>0</x:v>
      </x:c>
      <x:c r="X690" s="18" t="n">
        <x:f>IF(AND(W690=1,Q690&lt;=Settings!$B$36),1,0)</x:f>
        <x:v>0</x:v>
      </x:c>
    </x:row>
    <x:row r="691">
      <x:c r="A691" t="n">
        <x:f>Arrivals!A691</x:f>
        <x:v>6</x:v>
      </x:c>
      <x:c r="B691" t="n">
        <x:f>Arrivals!B691</x:f>
        <x:v>86</x:v>
      </x:c>
      <x:c r="C691" s="18" t="n">
        <x:f>Arrivals!F691</x:f>
        <x:v>579</x:v>
      </x:c>
      <x:c r="D691" s="18" t="n">
        <x:f>Arrivals!K691</x:f>
        <x:v>300</x:v>
      </x:c>
      <x:c r="E691" s="18" t="n">
        <x:f>D691*8/ACE_Input!S91+ACE_Input!T91</x:f>
        <x:v>24.02</x:v>
      </x:c>
      <x:c r="F691" s="18" t="n">
        <x:f>C691</x:f>
        <x:v>579</x:v>
      </x:c>
      <x:c r="G691" s="18" t="n">
        <x:f>K690</x:f>
        <x:v>2472.2599999999998</x:v>
      </x:c>
      <x:c r="H691" s="18" t="n">
        <x:f>MAX(F691,G691)</x:f>
        <x:v>2472.2599999999998</x:v>
      </x:c>
      <x:c r="I691" s="18" t="n">
        <x:f>MOD(H691-Settings!$B$32,Settings!$B$33)</x:f>
        <x:v>312.25999999999976</x:v>
      </x:c>
      <x:c r="J691" s="18" t="n">
        <x:f>IF(I691&lt;Settings!$B$30,IF(Settings!$B$30-I691&gt;=E691,H691,H691+(Settings!$B$30-I691)+Settings!$B$31),H691+(Settings!$B$33-I691))</x:f>
        <x:v>2472.2599999999998</x:v>
      </x:c>
      <x:c r="K691" s="18" t="n">
        <x:f>J691+E691</x:f>
        <x:v>2496.2799999999997</x:v>
      </x:c>
      <x:c r="L691" s="18" t="n">
        <x:f>K691</x:f>
        <x:v>2496.2799999999997</x:v>
      </x:c>
      <x:c r="M691" s="18" t="n">
        <x:f>P690</x:f>
        <x:v>2474.760200232443</x:v>
      </x:c>
      <x:c r="N691" s="18" t="n">
        <x:f>MAX(L691,M691)</x:f>
        <x:v>2496.2799999999997</x:v>
      </x:c>
      <x:c r="O691" s="18" t="n">
        <x:f>Arrivals!I691</x:f>
        <x:v>1.4928978203821368</x:v>
      </x:c>
      <x:c r="P691" s="18" t="n">
        <x:f>N691+O691</x:f>
        <x:v>2497.772897820382</x:v>
      </x:c>
      <x:c r="Q691" s="18" t="n">
        <x:f>P691-C691</x:f>
        <x:v>1918.7728978203818</x:v>
      </x:c>
      <x:c r="R691" s="18" t="n">
        <x:f>H691-F691</x:f>
        <x:v>1893.2599999999998</x:v>
      </x:c>
      <x:c r="S691" s="18" t="n">
        <x:f>J691-H691</x:f>
        <x:v>0</x:v>
      </x:c>
      <x:c r="T691" s="18" t="n">
        <x:f>N691-L691</x:f>
        <x:v>0</x:v>
      </x:c>
      <x:c r="U691" s="18" t="n">
        <x:f>R691+S691+T691</x:f>
        <x:v>1893.2599999999998</x:v>
      </x:c>
      <x:c r="V691" s="18" t="str">
        <x:f>IF(MOD(C691-Settings!$B$32,Settings!$B$33)&lt;Settings!$B$30,"Up","Down")</x:f>
        <x:v>Up</x:v>
      </x:c>
      <x:c r="W691" s="18" t="n">
        <x:f>IF(OR(E691&gt;Settings!$B$30,Q691&gt;Settings!$B$37),0,1)</x:f>
        <x:v>0</x:v>
      </x:c>
      <x:c r="X691" s="18" t="n">
        <x:f>IF(AND(W691=1,Q691&lt;=Settings!$B$36),1,0)</x:f>
        <x:v>0</x:v>
      </x:c>
    </x:row>
    <x:row r="692">
      <x:c r="A692" t="n">
        <x:f>Arrivals!A692</x:f>
        <x:v>6</x:v>
      </x:c>
      <x:c r="B692" t="n">
        <x:f>Arrivals!B692</x:f>
        <x:v>87</x:v>
      </x:c>
      <x:c r="C692" s="18" t="n">
        <x:f>Arrivals!F692</x:f>
        <x:v>584</x:v>
      </x:c>
      <x:c r="D692" s="18" t="n">
        <x:f>Arrivals!K692</x:f>
        <x:v>300</x:v>
      </x:c>
      <x:c r="E692" s="18" t="n">
        <x:f>D692*8/ACE_Input!S92+ACE_Input!T92</x:f>
        <x:v>24.02</x:v>
      </x:c>
      <x:c r="F692" s="18" t="n">
        <x:f>C692</x:f>
        <x:v>584</x:v>
      </x:c>
      <x:c r="G692" s="18" t="n">
        <x:f>K691</x:f>
        <x:v>2496.2799999999997</x:v>
      </x:c>
      <x:c r="H692" s="18" t="n">
        <x:f>MAX(F692,G692)</x:f>
        <x:v>2496.2799999999997</x:v>
      </x:c>
      <x:c r="I692" s="18" t="n">
        <x:f>MOD(H692-Settings!$B$32,Settings!$B$33)</x:f>
        <x:v>336.27999999999975</x:v>
      </x:c>
      <x:c r="J692" s="18" t="n">
        <x:f>IF(I692&lt;Settings!$B$30,IF(Settings!$B$30-I692&gt;=E692,H692,H692+(Settings!$B$30-I692)+Settings!$B$31),H692+(Settings!$B$33-I692))</x:f>
        <x:v>2496.2799999999997</x:v>
      </x:c>
      <x:c r="K692" s="18" t="n">
        <x:f>J692+E692</x:f>
        <x:v>2520.2999999999997</x:v>
      </x:c>
      <x:c r="L692" s="18" t="n">
        <x:f>K692</x:f>
        <x:v>2520.2999999999997</x:v>
      </x:c>
      <x:c r="M692" s="18" t="n">
        <x:f>P691</x:f>
        <x:v>2497.772897820382</x:v>
      </x:c>
      <x:c r="N692" s="18" t="n">
        <x:f>MAX(L692,M692)</x:f>
        <x:v>2520.2999999999997</x:v>
      </x:c>
      <x:c r="O692" s="18" t="n">
        <x:f>Arrivals!I692</x:f>
        <x:v>0.8979395089112231</x:v>
      </x:c>
      <x:c r="P692" s="18" t="n">
        <x:f>N692+O692</x:f>
        <x:v>2521.197939508911</x:v>
      </x:c>
      <x:c r="Q692" s="18" t="n">
        <x:f>P692-C692</x:f>
        <x:v>1937.197939508911</x:v>
      </x:c>
      <x:c r="R692" s="18" t="n">
        <x:f>H692-F692</x:f>
        <x:v>1912.2799999999997</x:v>
      </x:c>
      <x:c r="S692" s="18" t="n">
        <x:f>J692-H692</x:f>
        <x:v>0</x:v>
      </x:c>
      <x:c r="T692" s="18" t="n">
        <x:f>N692-L692</x:f>
        <x:v>0</x:v>
      </x:c>
      <x:c r="U692" s="18" t="n">
        <x:f>R692+S692+T692</x:f>
        <x:v>1912.2799999999997</x:v>
      </x:c>
      <x:c r="V692" s="18" t="str">
        <x:f>IF(MOD(C692-Settings!$B$32,Settings!$B$33)&lt;Settings!$B$30,"Up","Down")</x:f>
        <x:v>Up</x:v>
      </x:c>
      <x:c r="W692" s="18" t="n">
        <x:f>IF(OR(E692&gt;Settings!$B$30,Q692&gt;Settings!$B$37),0,1)</x:f>
        <x:v>0</x:v>
      </x:c>
      <x:c r="X692" s="18" t="n">
        <x:f>IF(AND(W692=1,Q692&lt;=Settings!$B$36),1,0)</x:f>
        <x:v>0</x:v>
      </x:c>
    </x:row>
    <x:row r="693">
      <x:c r="A693" t="n">
        <x:f>Arrivals!A693</x:f>
        <x:v>6</x:v>
      </x:c>
      <x:c r="B693" t="n">
        <x:f>Arrivals!B693</x:f>
        <x:v>88</x:v>
      </x:c>
      <x:c r="C693" s="18" t="n">
        <x:f>Arrivals!F693</x:f>
        <x:v>589</x:v>
      </x:c>
      <x:c r="D693" s="18" t="n">
        <x:f>Arrivals!K693</x:f>
        <x:v>300</x:v>
      </x:c>
      <x:c r="E693" s="18" t="n">
        <x:f>D693*8/ACE_Input!S93+ACE_Input!T93</x:f>
        <x:v>24.02</x:v>
      </x:c>
      <x:c r="F693" s="18" t="n">
        <x:f>C693</x:f>
        <x:v>589</x:v>
      </x:c>
      <x:c r="G693" s="18" t="n">
        <x:f>K692</x:f>
        <x:v>2520.2999999999997</x:v>
      </x:c>
      <x:c r="H693" s="18" t="n">
        <x:f>MAX(F693,G693)</x:f>
        <x:v>2520.2999999999997</x:v>
      </x:c>
      <x:c r="I693" s="18" t="n">
        <x:f>MOD(H693-Settings!$B$32,Settings!$B$33)</x:f>
        <x:v>360.2999999999997</x:v>
      </x:c>
      <x:c r="J693" s="18" t="n">
        <x:f>IF(I693&lt;Settings!$B$30,IF(Settings!$B$30-I693&gt;=E693,H693,H693+(Settings!$B$30-I693)+Settings!$B$31),H693+(Settings!$B$33-I693))</x:f>
        <x:v>2520.2999999999997</x:v>
      </x:c>
      <x:c r="K693" s="18" t="n">
        <x:f>J693+E693</x:f>
        <x:v>2544.3199999999997</x:v>
      </x:c>
      <x:c r="L693" s="18" t="n">
        <x:f>K693</x:f>
        <x:v>2544.3199999999997</x:v>
      </x:c>
      <x:c r="M693" s="18" t="n">
        <x:f>P692</x:f>
        <x:v>2521.197939508911</x:v>
      </x:c>
      <x:c r="N693" s="18" t="n">
        <x:f>MAX(L693,M693)</x:f>
        <x:v>2544.3199999999997</x:v>
      </x:c>
      <x:c r="O693" s="18" t="n">
        <x:f>Arrivals!I693</x:f>
        <x:v>2.19855514208497</x:v>
      </x:c>
      <x:c r="P693" s="18" t="n">
        <x:f>N693+O693</x:f>
        <x:v>2546.5185551420846</x:v>
      </x:c>
      <x:c r="Q693" s="18" t="n">
        <x:f>P693-C693</x:f>
        <x:v>1957.5185551420846</x:v>
      </x:c>
      <x:c r="R693" s="18" t="n">
        <x:f>H693-F693</x:f>
        <x:v>1931.2999999999997</x:v>
      </x:c>
      <x:c r="S693" s="18" t="n">
        <x:f>J693-H693</x:f>
        <x:v>0</x:v>
      </x:c>
      <x:c r="T693" s="18" t="n">
        <x:f>N693-L693</x:f>
        <x:v>0</x:v>
      </x:c>
      <x:c r="U693" s="18" t="n">
        <x:f>R693+S693+T693</x:f>
        <x:v>1931.2999999999997</x:v>
      </x:c>
      <x:c r="V693" s="18" t="str">
        <x:f>IF(MOD(C693-Settings!$B$32,Settings!$B$33)&lt;Settings!$B$30,"Up","Down")</x:f>
        <x:v>Up</x:v>
      </x:c>
      <x:c r="W693" s="18" t="n">
        <x:f>IF(OR(E693&gt;Settings!$B$30,Q693&gt;Settings!$B$37),0,1)</x:f>
        <x:v>0</x:v>
      </x:c>
      <x:c r="X693" s="18" t="n">
        <x:f>IF(AND(W693=1,Q693&lt;=Settings!$B$36),1,0)</x:f>
        <x:v>0</x:v>
      </x:c>
    </x:row>
    <x:row r="694">
      <x:c r="A694" t="n">
        <x:f>Arrivals!A694</x:f>
        <x:v>6</x:v>
      </x:c>
      <x:c r="B694" t="n">
        <x:f>Arrivals!B694</x:f>
        <x:v>89</x:v>
      </x:c>
      <x:c r="C694" s="18" t="n">
        <x:f>Arrivals!F694</x:f>
        <x:v>594</x:v>
      </x:c>
      <x:c r="D694" s="18" t="n">
        <x:f>Arrivals!K694</x:f>
        <x:v>300</x:v>
      </x:c>
      <x:c r="E694" s="18" t="n">
        <x:f>D694*8/ACE_Input!S94+ACE_Input!T94</x:f>
        <x:v>24.02</x:v>
      </x:c>
      <x:c r="F694" s="18" t="n">
        <x:f>C694</x:f>
        <x:v>594</x:v>
      </x:c>
      <x:c r="G694" s="18" t="n">
        <x:f>K693</x:f>
        <x:v>2544.3199999999997</x:v>
      </x:c>
      <x:c r="H694" s="18" t="n">
        <x:f>MAX(F694,G694)</x:f>
        <x:v>2544.3199999999997</x:v>
      </x:c>
      <x:c r="I694" s="18" t="n">
        <x:f>MOD(H694-Settings!$B$32,Settings!$B$33)</x:f>
        <x:v>384.3199999999997</x:v>
      </x:c>
      <x:c r="J694" s="18" t="n">
        <x:f>IF(I694&lt;Settings!$B$30,IF(Settings!$B$30-I694&gt;=E694,H694,H694+(Settings!$B$30-I694)+Settings!$B$31),H694+(Settings!$B$33-I694))</x:f>
        <x:v>2544.3199999999997</x:v>
      </x:c>
      <x:c r="K694" s="18" t="n">
        <x:f>J694+E694</x:f>
        <x:v>2568.3399999999997</x:v>
      </x:c>
      <x:c r="L694" s="18" t="n">
        <x:f>K694</x:f>
        <x:v>2568.3399999999997</x:v>
      </x:c>
      <x:c r="M694" s="18" t="n">
        <x:f>P693</x:f>
        <x:v>2546.5185551420846</x:v>
      </x:c>
      <x:c r="N694" s="18" t="n">
        <x:f>MAX(L694,M694)</x:f>
        <x:v>2568.3399999999997</x:v>
      </x:c>
      <x:c r="O694" s="18" t="n">
        <x:f>Arrivals!I694</x:f>
        <x:v>4.833012355008048</x:v>
      </x:c>
      <x:c r="P694" s="18" t="n">
        <x:f>N694+O694</x:f>
        <x:v>2573.173012355008</x:v>
      </x:c>
      <x:c r="Q694" s="18" t="n">
        <x:f>P694-C694</x:f>
        <x:v>1979.1730123550078</x:v>
      </x:c>
      <x:c r="R694" s="18" t="n">
        <x:f>H694-F694</x:f>
        <x:v>1950.3199999999997</x:v>
      </x:c>
      <x:c r="S694" s="18" t="n">
        <x:f>J694-H694</x:f>
        <x:v>0</x:v>
      </x:c>
      <x:c r="T694" s="18" t="n">
        <x:f>N694-L694</x:f>
        <x:v>0</x:v>
      </x:c>
      <x:c r="U694" s="18" t="n">
        <x:f>R694+S694+T694</x:f>
        <x:v>1950.3199999999997</x:v>
      </x:c>
      <x:c r="V694" s="18" t="str">
        <x:f>IF(MOD(C694-Settings!$B$32,Settings!$B$33)&lt;Settings!$B$30,"Up","Down")</x:f>
        <x:v>Up</x:v>
      </x:c>
      <x:c r="W694" s="18" t="n">
        <x:f>IF(OR(E694&gt;Settings!$B$30,Q694&gt;Settings!$B$37),0,1)</x:f>
        <x:v>0</x:v>
      </x:c>
      <x:c r="X694" s="18" t="n">
        <x:f>IF(AND(W694=1,Q694&lt;=Settings!$B$36),1,0)</x:f>
        <x:v>0</x:v>
      </x:c>
    </x:row>
    <x:row r="695">
      <x:c r="A695" t="n">
        <x:f>Arrivals!A695</x:f>
        <x:v>6</x:v>
      </x:c>
      <x:c r="B695" t="n">
        <x:f>Arrivals!B695</x:f>
        <x:v>90</x:v>
      </x:c>
      <x:c r="C695" s="18" t="n">
        <x:f>Arrivals!F695</x:f>
        <x:v>599</x:v>
      </x:c>
      <x:c r="D695" s="18" t="n">
        <x:f>Arrivals!K695</x:f>
        <x:v>300</x:v>
      </x:c>
      <x:c r="E695" s="18" t="n">
        <x:f>D695*8/ACE_Input!S95+ACE_Input!T95</x:f>
        <x:v>24.02</x:v>
      </x:c>
      <x:c r="F695" s="18" t="n">
        <x:f>C695</x:f>
        <x:v>599</x:v>
      </x:c>
      <x:c r="G695" s="18" t="n">
        <x:f>K694</x:f>
        <x:v>2568.3399999999997</x:v>
      </x:c>
      <x:c r="H695" s="18" t="n">
        <x:f>MAX(F695,G695)</x:f>
        <x:v>2568.3399999999997</x:v>
      </x:c>
      <x:c r="I695" s="18" t="n">
        <x:f>MOD(H695-Settings!$B$32,Settings!$B$33)</x:f>
        <x:v>408.3399999999997</x:v>
      </x:c>
      <x:c r="J695" s="18" t="n">
        <x:f>IF(I695&lt;Settings!$B$30,IF(Settings!$B$30-I695&gt;=E695,H695,H695+(Settings!$B$30-I695)+Settings!$B$31),H695+(Settings!$B$33-I695))</x:f>
        <x:v>2568.3399999999997</x:v>
      </x:c>
      <x:c r="K695" s="18" t="n">
        <x:f>J695+E695</x:f>
        <x:v>2592.3599999999997</x:v>
      </x:c>
      <x:c r="L695" s="18" t="n">
        <x:f>K695</x:f>
        <x:v>2592.3599999999997</x:v>
      </x:c>
      <x:c r="M695" s="18" t="n">
        <x:f>P694</x:f>
        <x:v>2573.173012355008</x:v>
      </x:c>
      <x:c r="N695" s="18" t="n">
        <x:f>MAX(L695,M695)</x:f>
        <x:v>2592.3599999999997</x:v>
      </x:c>
      <x:c r="O695" s="18" t="n">
        <x:f>Arrivals!I695</x:f>
        <x:v>2.2872609467337264</x:v>
      </x:c>
      <x:c r="P695" s="18" t="n">
        <x:f>N695+O695</x:f>
        <x:v>2594.6472609467332</x:v>
      </x:c>
      <x:c r="Q695" s="18" t="n">
        <x:f>P695-C695</x:f>
        <x:v>1995.6472609467332</x:v>
      </x:c>
      <x:c r="R695" s="18" t="n">
        <x:f>H695-F695</x:f>
        <x:v>1969.3399999999997</x:v>
      </x:c>
      <x:c r="S695" s="18" t="n">
        <x:f>J695-H695</x:f>
        <x:v>0</x:v>
      </x:c>
      <x:c r="T695" s="18" t="n">
        <x:f>N695-L695</x:f>
        <x:v>0</x:v>
      </x:c>
      <x:c r="U695" s="18" t="n">
        <x:f>R695+S695+T695</x:f>
        <x:v>1969.3399999999997</x:v>
      </x:c>
      <x:c r="V695" s="18" t="str">
        <x:f>IF(MOD(C695-Settings!$B$32,Settings!$B$33)&lt;Settings!$B$30,"Up","Down")</x:f>
        <x:v>Up</x:v>
      </x:c>
      <x:c r="W695" s="18" t="n">
        <x:f>IF(OR(E695&gt;Settings!$B$30,Q695&gt;Settings!$B$37),0,1)</x:f>
        <x:v>0</x:v>
      </x:c>
      <x:c r="X695" s="18" t="n">
        <x:f>IF(AND(W695=1,Q695&lt;=Settings!$B$36),1,0)</x:f>
        <x:v>0</x:v>
      </x:c>
    </x:row>
    <x:row r="696">
      <x:c r="A696" t="n">
        <x:f>Arrivals!A696</x:f>
        <x:v>6</x:v>
      </x:c>
      <x:c r="B696" t="n">
        <x:f>Arrivals!B696</x:f>
        <x:v>91</x:v>
      </x:c>
      <x:c r="C696" s="18" t="n">
        <x:f>Arrivals!F696</x:f>
        <x:v>604</x:v>
      </x:c>
      <x:c r="D696" s="18" t="n">
        <x:f>Arrivals!K696</x:f>
        <x:v>300</x:v>
      </x:c>
      <x:c r="E696" s="18" t="n">
        <x:f>D696*8/ACE_Input!S96+ACE_Input!T96</x:f>
        <x:v>24.02</x:v>
      </x:c>
      <x:c r="F696" s="18" t="n">
        <x:f>C696</x:f>
        <x:v>604</x:v>
      </x:c>
      <x:c r="G696" s="18" t="n">
        <x:f>K695</x:f>
        <x:v>2592.3599999999997</x:v>
      </x:c>
      <x:c r="H696" s="18" t="n">
        <x:f>MAX(F696,G696)</x:f>
        <x:v>2592.3599999999997</x:v>
      </x:c>
      <x:c r="I696" s="18" t="n">
        <x:f>MOD(H696-Settings!$B$32,Settings!$B$33)</x:f>
        <x:v>432.3599999999997</x:v>
      </x:c>
      <x:c r="J696" s="18" t="n">
        <x:f>IF(I696&lt;Settings!$B$30,IF(Settings!$B$30-I696&gt;=E696,H696,H696+(Settings!$B$30-I696)+Settings!$B$31),H696+(Settings!$B$33-I696))</x:f>
        <x:v>2592.3599999999997</x:v>
      </x:c>
      <x:c r="K696" s="18" t="n">
        <x:f>J696+E696</x:f>
        <x:v>2616.3799999999997</x:v>
      </x:c>
      <x:c r="L696" s="18" t="n">
        <x:f>K696</x:f>
        <x:v>2616.3799999999997</x:v>
      </x:c>
      <x:c r="M696" s="18" t="n">
        <x:f>P695</x:f>
        <x:v>2594.6472609467332</x:v>
      </x:c>
      <x:c r="N696" s="18" t="n">
        <x:f>MAX(L696,M696)</x:f>
        <x:v>2616.3799999999997</x:v>
      </x:c>
      <x:c r="O696" s="18" t="n">
        <x:f>Arrivals!I696</x:f>
        <x:v>2.4040081294305278</x:v>
      </x:c>
      <x:c r="P696" s="18" t="n">
        <x:f>N696+O696</x:f>
        <x:v>2618.7840081294303</x:v>
      </x:c>
      <x:c r="Q696" s="18" t="n">
        <x:f>P696-C696</x:f>
        <x:v>2014.7840081294303</x:v>
      </x:c>
      <x:c r="R696" s="18" t="n">
        <x:f>H696-F696</x:f>
        <x:v>1988.3599999999997</x:v>
      </x:c>
      <x:c r="S696" s="18" t="n">
        <x:f>J696-H696</x:f>
        <x:v>0</x:v>
      </x:c>
      <x:c r="T696" s="18" t="n">
        <x:f>N696-L696</x:f>
        <x:v>0</x:v>
      </x:c>
      <x:c r="U696" s="18" t="n">
        <x:f>R696+S696+T696</x:f>
        <x:v>1988.3599999999997</x:v>
      </x:c>
      <x:c r="V696" s="18" t="str">
        <x:f>IF(MOD(C696-Settings!$B$32,Settings!$B$33)&lt;Settings!$B$30,"Up","Down")</x:f>
        <x:v>Down</x:v>
      </x:c>
      <x:c r="W696" s="18" t="n">
        <x:f>IF(OR(E696&gt;Settings!$B$30,Q696&gt;Settings!$B$37),0,1)</x:f>
        <x:v>0</x:v>
      </x:c>
      <x:c r="X696" s="18" t="n">
        <x:f>IF(AND(W696=1,Q696&lt;=Settings!$B$36),1,0)</x:f>
        <x:v>0</x:v>
      </x:c>
    </x:row>
    <x:row r="697">
      <x:c r="A697" t="n">
        <x:f>Arrivals!A697</x:f>
        <x:v>6</x:v>
      </x:c>
      <x:c r="B697" t="n">
        <x:f>Arrivals!B697</x:f>
        <x:v>92</x:v>
      </x:c>
      <x:c r="C697" s="18" t="n">
        <x:f>Arrivals!F697</x:f>
        <x:v>609</x:v>
      </x:c>
      <x:c r="D697" s="18" t="n">
        <x:f>Arrivals!K697</x:f>
        <x:v>300</x:v>
      </x:c>
      <x:c r="E697" s="18" t="n">
        <x:f>D697*8/ACE_Input!S97+ACE_Input!T97</x:f>
        <x:v>24.02</x:v>
      </x:c>
      <x:c r="F697" s="18" t="n">
        <x:f>C697</x:f>
        <x:v>609</x:v>
      </x:c>
      <x:c r="G697" s="18" t="n">
        <x:f>K696</x:f>
        <x:v>2616.3799999999997</x:v>
      </x:c>
      <x:c r="H697" s="18" t="n">
        <x:f>MAX(F697,G697)</x:f>
        <x:v>2616.3799999999997</x:v>
      </x:c>
      <x:c r="I697" s="18" t="n">
        <x:f>MOD(H697-Settings!$B$32,Settings!$B$33)</x:f>
        <x:v>456.37999999999965</x:v>
      </x:c>
      <x:c r="J697" s="18" t="n">
        <x:f>IF(I697&lt;Settings!$B$30,IF(Settings!$B$30-I697&gt;=E697,H697,H697+(Settings!$B$30-I697)+Settings!$B$31),H697+(Settings!$B$33-I697))</x:f>
        <x:v>2616.3799999999997</x:v>
      </x:c>
      <x:c r="K697" s="18" t="n">
        <x:f>J697+E697</x:f>
        <x:v>2640.3999999999996</x:v>
      </x:c>
      <x:c r="L697" s="18" t="n">
        <x:f>K697</x:f>
        <x:v>2640.3999999999996</x:v>
      </x:c>
      <x:c r="M697" s="18" t="n">
        <x:f>P696</x:f>
        <x:v>2618.7840081294303</x:v>
      </x:c>
      <x:c r="N697" s="18" t="n">
        <x:f>MAX(L697,M697)</x:f>
        <x:v>2640.3999999999996</x:v>
      </x:c>
      <x:c r="O697" s="18" t="n">
        <x:f>Arrivals!I697</x:f>
        <x:v>1.7903167177159116</x:v>
      </x:c>
      <x:c r="P697" s="18" t="n">
        <x:f>N697+O697</x:f>
        <x:v>2642.1903167177156</x:v>
      </x:c>
      <x:c r="Q697" s="18" t="n">
        <x:f>P697-C697</x:f>
        <x:v>2033.1903167177156</x:v>
      </x:c>
      <x:c r="R697" s="18" t="n">
        <x:f>H697-F697</x:f>
        <x:v>2007.3799999999997</x:v>
      </x:c>
      <x:c r="S697" s="18" t="n">
        <x:f>J697-H697</x:f>
        <x:v>0</x:v>
      </x:c>
      <x:c r="T697" s="18" t="n">
        <x:f>N697-L697</x:f>
        <x:v>0</x:v>
      </x:c>
      <x:c r="U697" s="18" t="n">
        <x:f>R697+S697+T697</x:f>
        <x:v>2007.3799999999997</x:v>
      </x:c>
      <x:c r="V697" s="18" t="str">
        <x:f>IF(MOD(C697-Settings!$B$32,Settings!$B$33)&lt;Settings!$B$30,"Up","Down")</x:f>
        <x:v>Down</x:v>
      </x:c>
      <x:c r="W697" s="18" t="n">
        <x:f>IF(OR(E697&gt;Settings!$B$30,Q697&gt;Settings!$B$37),0,1)</x:f>
        <x:v>0</x:v>
      </x:c>
      <x:c r="X697" s="18" t="n">
        <x:f>IF(AND(W697=1,Q697&lt;=Settings!$B$36),1,0)</x:f>
        <x:v>0</x:v>
      </x:c>
    </x:row>
    <x:row r="698">
      <x:c r="A698" t="n">
        <x:f>Arrivals!A698</x:f>
        <x:v>6</x:v>
      </x:c>
      <x:c r="B698" t="n">
        <x:f>Arrivals!B698</x:f>
        <x:v>93</x:v>
      </x:c>
      <x:c r="C698" s="18" t="n">
        <x:f>Arrivals!F698</x:f>
        <x:v>614</x:v>
      </x:c>
      <x:c r="D698" s="18" t="n">
        <x:f>Arrivals!K698</x:f>
        <x:v>300</x:v>
      </x:c>
      <x:c r="E698" s="18" t="n">
        <x:f>D698*8/ACE_Input!S98+ACE_Input!T98</x:f>
        <x:v>24.02</x:v>
      </x:c>
      <x:c r="F698" s="18" t="n">
        <x:f>C698</x:f>
        <x:v>614</x:v>
      </x:c>
      <x:c r="G698" s="18" t="n">
        <x:f>K697</x:f>
        <x:v>2640.3999999999996</x:v>
      </x:c>
      <x:c r="H698" s="18" t="n">
        <x:f>MAX(F698,G698)</x:f>
        <x:v>2640.3999999999996</x:v>
      </x:c>
      <x:c r="I698" s="18" t="n">
        <x:f>MOD(H698-Settings!$B$32,Settings!$B$33)</x:f>
        <x:v>480.39999999999964</x:v>
      </x:c>
      <x:c r="J698" s="18" t="n">
        <x:f>IF(I698&lt;Settings!$B$30,IF(Settings!$B$30-I698&gt;=E698,H698,H698+(Settings!$B$30-I698)+Settings!$B$31),H698+(Settings!$B$33-I698))</x:f>
        <x:v>2640.3999999999996</x:v>
      </x:c>
      <x:c r="K698" s="18" t="n">
        <x:f>J698+E698</x:f>
        <x:v>2664.4199999999996</x:v>
      </x:c>
      <x:c r="L698" s="18" t="n">
        <x:f>K698</x:f>
        <x:v>2664.4199999999996</x:v>
      </x:c>
      <x:c r="M698" s="18" t="n">
        <x:f>P697</x:f>
        <x:v>2642.1903167177156</x:v>
      </x:c>
      <x:c r="N698" s="18" t="n">
        <x:f>MAX(L698,M698)</x:f>
        <x:v>2664.4199999999996</x:v>
      </x:c>
      <x:c r="O698" s="18" t="n">
        <x:f>Arrivals!I698</x:f>
        <x:v>2.10526907305736</x:v>
      </x:c>
      <x:c r="P698" s="18" t="n">
        <x:f>N698+O698</x:f>
        <x:v>2666.525269073057</x:v>
      </x:c>
      <x:c r="Q698" s="18" t="n">
        <x:f>P698-C698</x:f>
        <x:v>2052.525269073057</x:v>
      </x:c>
      <x:c r="R698" s="18" t="n">
        <x:f>H698-F698</x:f>
        <x:v>2026.3999999999996</x:v>
      </x:c>
      <x:c r="S698" s="18" t="n">
        <x:f>J698-H698</x:f>
        <x:v>0</x:v>
      </x:c>
      <x:c r="T698" s="18" t="n">
        <x:f>N698-L698</x:f>
        <x:v>0</x:v>
      </x:c>
      <x:c r="U698" s="18" t="n">
        <x:f>R698+S698+T698</x:f>
        <x:v>2026.3999999999996</x:v>
      </x:c>
      <x:c r="V698" s="18" t="str">
        <x:f>IF(MOD(C698-Settings!$B$32,Settings!$B$33)&lt;Settings!$B$30,"Up","Down")</x:f>
        <x:v>Down</x:v>
      </x:c>
      <x:c r="W698" s="18" t="n">
        <x:f>IF(OR(E698&gt;Settings!$B$30,Q698&gt;Settings!$B$37),0,1)</x:f>
        <x:v>0</x:v>
      </x:c>
      <x:c r="X698" s="18" t="n">
        <x:f>IF(AND(W698=1,Q698&lt;=Settings!$B$36),1,0)</x:f>
        <x:v>0</x:v>
      </x:c>
    </x:row>
    <x:row r="699">
      <x:c r="A699" t="n">
        <x:f>Arrivals!A699</x:f>
        <x:v>6</x:v>
      </x:c>
      <x:c r="B699" t="n">
        <x:f>Arrivals!B699</x:f>
        <x:v>94</x:v>
      </x:c>
      <x:c r="C699" s="18" t="n">
        <x:f>Arrivals!F699</x:f>
        <x:v>619</x:v>
      </x:c>
      <x:c r="D699" s="18" t="n">
        <x:f>Arrivals!K699</x:f>
        <x:v>300</x:v>
      </x:c>
      <x:c r="E699" s="18" t="n">
        <x:f>D699*8/ACE_Input!S99+ACE_Input!T99</x:f>
        <x:v>24.02</x:v>
      </x:c>
      <x:c r="F699" s="18" t="n">
        <x:f>C699</x:f>
        <x:v>619</x:v>
      </x:c>
      <x:c r="G699" s="18" t="n">
        <x:f>K698</x:f>
        <x:v>2664.4199999999996</x:v>
      </x:c>
      <x:c r="H699" s="18" t="n">
        <x:f>MAX(F699,G699)</x:f>
        <x:v>2664.4199999999996</x:v>
      </x:c>
      <x:c r="I699" s="18" t="n">
        <x:f>MOD(H699-Settings!$B$32,Settings!$B$33)</x:f>
        <x:v>504.4199999999996</x:v>
      </x:c>
      <x:c r="J699" s="18" t="n">
        <x:f>IF(I699&lt;Settings!$B$30,IF(Settings!$B$30-I699&gt;=E699,H699,H699+(Settings!$B$30-I699)+Settings!$B$31),H699+(Settings!$B$33-I699))</x:f>
        <x:v>2664.4199999999996</x:v>
      </x:c>
      <x:c r="K699" s="18" t="n">
        <x:f>J699+E699</x:f>
        <x:v>2688.4399999999996</x:v>
      </x:c>
      <x:c r="L699" s="18" t="n">
        <x:f>K699</x:f>
        <x:v>2688.4399999999996</x:v>
      </x:c>
      <x:c r="M699" s="18" t="n">
        <x:f>P698</x:f>
        <x:v>2666.525269073057</x:v>
      </x:c>
      <x:c r="N699" s="18" t="n">
        <x:f>MAX(L699,M699)</x:f>
        <x:v>2688.4399999999996</x:v>
      </x:c>
      <x:c r="O699" s="18" t="n">
        <x:f>Arrivals!I699</x:f>
        <x:v>6.793230734564794</x:v>
      </x:c>
      <x:c r="P699" s="18" t="n">
        <x:f>N699+O699</x:f>
        <x:v>2695.2332307345646</x:v>
      </x:c>
      <x:c r="Q699" s="18" t="n">
        <x:f>P699-C699</x:f>
        <x:v>2076.2332307345646</x:v>
      </x:c>
      <x:c r="R699" s="18" t="n">
        <x:f>H699-F699</x:f>
        <x:v>2045.4199999999996</x:v>
      </x:c>
      <x:c r="S699" s="18" t="n">
        <x:f>J699-H699</x:f>
        <x:v>0</x:v>
      </x:c>
      <x:c r="T699" s="18" t="n">
        <x:f>N699-L699</x:f>
        <x:v>0</x:v>
      </x:c>
      <x:c r="U699" s="18" t="n">
        <x:f>R699+S699+T699</x:f>
        <x:v>2045.4199999999996</x:v>
      </x:c>
      <x:c r="V699" s="18" t="str">
        <x:f>IF(MOD(C699-Settings!$B$32,Settings!$B$33)&lt;Settings!$B$30,"Up","Down")</x:f>
        <x:v>Down</x:v>
      </x:c>
      <x:c r="W699" s="18" t="n">
        <x:f>IF(OR(E699&gt;Settings!$B$30,Q699&gt;Settings!$B$37),0,1)</x:f>
        <x:v>0</x:v>
      </x:c>
      <x:c r="X699" s="18" t="n">
        <x:f>IF(AND(W699=1,Q699&lt;=Settings!$B$36),1,0)</x:f>
        <x:v>0</x:v>
      </x:c>
    </x:row>
    <x:row r="700">
      <x:c r="A700" t="n">
        <x:f>Arrivals!A700</x:f>
        <x:v>6</x:v>
      </x:c>
      <x:c r="B700" t="n">
        <x:f>Arrivals!B700</x:f>
        <x:v>95</x:v>
      </x:c>
      <x:c r="C700" s="18" t="n">
        <x:f>Arrivals!F700</x:f>
        <x:v>624</x:v>
      </x:c>
      <x:c r="D700" s="18" t="n">
        <x:f>Arrivals!K700</x:f>
        <x:v>300</x:v>
      </x:c>
      <x:c r="E700" s="18" t="n">
        <x:f>D700*8/ACE_Input!S100+ACE_Input!T100</x:f>
        <x:v>24.02</x:v>
      </x:c>
      <x:c r="F700" s="18" t="n">
        <x:f>C700</x:f>
        <x:v>624</x:v>
      </x:c>
      <x:c r="G700" s="18" t="n">
        <x:f>K699</x:f>
        <x:v>2688.4399999999996</x:v>
      </x:c>
      <x:c r="H700" s="18" t="n">
        <x:f>MAX(F700,G700)</x:f>
        <x:v>2688.4399999999996</x:v>
      </x:c>
      <x:c r="I700" s="18" t="n">
        <x:f>MOD(H700-Settings!$B$32,Settings!$B$33)</x:f>
        <x:v>528.4399999999996</x:v>
      </x:c>
      <x:c r="J700" s="18" t="n">
        <x:f>IF(I700&lt;Settings!$B$30,IF(Settings!$B$30-I700&gt;=E700,H700,H700+(Settings!$B$30-I700)+Settings!$B$31),H700+(Settings!$B$33-I700))</x:f>
        <x:v>2688.4399999999996</x:v>
      </x:c>
      <x:c r="K700" s="18" t="n">
        <x:f>J700+E700</x:f>
        <x:v>2712.4599999999996</x:v>
      </x:c>
      <x:c r="L700" s="18" t="n">
        <x:f>K700</x:f>
        <x:v>2712.4599999999996</x:v>
      </x:c>
      <x:c r="M700" s="18" t="n">
        <x:f>P699</x:f>
        <x:v>2695.2332307345646</x:v>
      </x:c>
      <x:c r="N700" s="18" t="n">
        <x:f>MAX(L700,M700)</x:f>
        <x:v>2712.4599999999996</x:v>
      </x:c>
      <x:c r="O700" s="18" t="n">
        <x:f>Arrivals!I700</x:f>
        <x:v>2.302084436125472</x:v>
      </x:c>
      <x:c r="P700" s="18" t="n">
        <x:f>N700+O700</x:f>
        <x:v>2714.762084436125</x:v>
      </x:c>
      <x:c r="Q700" s="18" t="n">
        <x:f>P700-C700</x:f>
        <x:v>2090.762084436125</x:v>
      </x:c>
      <x:c r="R700" s="18" t="n">
        <x:f>H700-F700</x:f>
        <x:v>2064.4399999999996</x:v>
      </x:c>
      <x:c r="S700" s="18" t="n">
        <x:f>J700-H700</x:f>
        <x:v>0</x:v>
      </x:c>
      <x:c r="T700" s="18" t="n">
        <x:f>N700-L700</x:f>
        <x:v>0</x:v>
      </x:c>
      <x:c r="U700" s="18" t="n">
        <x:f>R700+S700+T700</x:f>
        <x:v>2064.4399999999996</x:v>
      </x:c>
      <x:c r="V700" s="18" t="str">
        <x:f>IF(MOD(C700-Settings!$B$32,Settings!$B$33)&lt;Settings!$B$30,"Up","Down")</x:f>
        <x:v>Down</x:v>
      </x:c>
      <x:c r="W700" s="18" t="n">
        <x:f>IF(OR(E700&gt;Settings!$B$30,Q700&gt;Settings!$B$37),0,1)</x:f>
        <x:v>0</x:v>
      </x:c>
      <x:c r="X700" s="18" t="n">
        <x:f>IF(AND(W700=1,Q700&lt;=Settings!$B$36),1,0)</x:f>
        <x:v>0</x:v>
      </x:c>
    </x:row>
    <x:row r="701">
      <x:c r="A701" t="n">
        <x:f>Arrivals!A701</x:f>
        <x:v>6</x:v>
      </x:c>
      <x:c r="B701" t="n">
        <x:f>Arrivals!B701</x:f>
        <x:v>96</x:v>
      </x:c>
      <x:c r="C701" s="18" t="n">
        <x:f>Arrivals!F701</x:f>
        <x:v>629</x:v>
      </x:c>
      <x:c r="D701" s="18" t="n">
        <x:f>Arrivals!K701</x:f>
        <x:v>300</x:v>
      </x:c>
      <x:c r="E701" s="18" t="n">
        <x:f>D701*8/ACE_Input!S101+ACE_Input!T101</x:f>
        <x:v>24.02</x:v>
      </x:c>
      <x:c r="F701" s="18" t="n">
        <x:f>C701</x:f>
        <x:v>629</x:v>
      </x:c>
      <x:c r="G701" s="18" t="n">
        <x:f>K700</x:f>
        <x:v>2712.4599999999996</x:v>
      </x:c>
      <x:c r="H701" s="18" t="n">
        <x:f>MAX(F701,G701)</x:f>
        <x:v>2712.4599999999996</x:v>
      </x:c>
      <x:c r="I701" s="18" t="n">
        <x:f>MOD(H701-Settings!$B$32,Settings!$B$33)</x:f>
        <x:v>552.4599999999996</x:v>
      </x:c>
      <x:c r="J701" s="18" t="n">
        <x:f>IF(I701&lt;Settings!$B$30,IF(Settings!$B$30-I701&gt;=E701,H701,H701+(Settings!$B$30-I701)+Settings!$B$31),H701+(Settings!$B$33-I701))</x:f>
        <x:v>2712.4599999999996</x:v>
      </x:c>
      <x:c r="K701" s="18" t="n">
        <x:f>J701+E701</x:f>
        <x:v>2736.4799999999996</x:v>
      </x:c>
      <x:c r="L701" s="18" t="n">
        <x:f>K701</x:f>
        <x:v>2736.4799999999996</x:v>
      </x:c>
      <x:c r="M701" s="18" t="n">
        <x:f>P700</x:f>
        <x:v>2714.762084436125</x:v>
      </x:c>
      <x:c r="N701" s="18" t="n">
        <x:f>MAX(L701,M701)</x:f>
        <x:v>2736.4799999999996</x:v>
      </x:c>
      <x:c r="O701" s="18" t="n">
        <x:f>Arrivals!I701</x:f>
        <x:v>3.1613874424270056</x:v>
      </x:c>
      <x:c r="P701" s="18" t="n">
        <x:f>N701+O701</x:f>
        <x:v>2739.6413874424265</x:v>
      </x:c>
      <x:c r="Q701" s="18" t="n">
        <x:f>P701-C701</x:f>
        <x:v>2110.6413874424265</x:v>
      </x:c>
      <x:c r="R701" s="18" t="n">
        <x:f>H701-F701</x:f>
        <x:v>2083.4599999999996</x:v>
      </x:c>
      <x:c r="S701" s="18" t="n">
        <x:f>J701-H701</x:f>
        <x:v>0</x:v>
      </x:c>
      <x:c r="T701" s="18" t="n">
        <x:f>N701-L701</x:f>
        <x:v>0</x:v>
      </x:c>
      <x:c r="U701" s="18" t="n">
        <x:f>R701+S701+T701</x:f>
        <x:v>2083.4599999999996</x:v>
      </x:c>
      <x:c r="V701" s="18" t="str">
        <x:f>IF(MOD(C701-Settings!$B$32,Settings!$B$33)&lt;Settings!$B$30,"Up","Down")</x:f>
        <x:v>Down</x:v>
      </x:c>
      <x:c r="W701" s="18" t="n">
        <x:f>IF(OR(E701&gt;Settings!$B$30,Q701&gt;Settings!$B$37),0,1)</x:f>
        <x:v>0</x:v>
      </x:c>
      <x:c r="X701" s="18" t="n">
        <x:f>IF(AND(W701=1,Q701&lt;=Settings!$B$36),1,0)</x:f>
        <x:v>0</x:v>
      </x:c>
    </x:row>
    <x:row r="702">
      <x:c r="A702" t="n">
        <x:f>Arrivals!A702</x:f>
        <x:v>6</x:v>
      </x:c>
      <x:c r="B702" t="n">
        <x:f>Arrivals!B702</x:f>
        <x:v>97</x:v>
      </x:c>
      <x:c r="C702" s="18" t="n">
        <x:f>Arrivals!F702</x:f>
        <x:v>634</x:v>
      </x:c>
      <x:c r="D702" s="18" t="n">
        <x:f>Arrivals!K702</x:f>
        <x:v>300</x:v>
      </x:c>
      <x:c r="E702" s="18" t="n">
        <x:f>D702*8/ACE_Input!S102+ACE_Input!T102</x:f>
        <x:v>24.02</x:v>
      </x:c>
      <x:c r="F702" s="18" t="n">
        <x:f>C702</x:f>
        <x:v>634</x:v>
      </x:c>
      <x:c r="G702" s="18" t="n">
        <x:f>K701</x:f>
        <x:v>2736.4799999999996</x:v>
      </x:c>
      <x:c r="H702" s="18" t="n">
        <x:f>MAX(F702,G702)</x:f>
        <x:v>2736.4799999999996</x:v>
      </x:c>
      <x:c r="I702" s="18" t="n">
        <x:f>MOD(H702-Settings!$B$32,Settings!$B$33)</x:f>
        <x:v>576.4799999999996</x:v>
      </x:c>
      <x:c r="J702" s="18" t="n">
        <x:f>IF(I702&lt;Settings!$B$30,IF(Settings!$B$30-I702&gt;=E702,H702,H702+(Settings!$B$30-I702)+Settings!$B$31),H702+(Settings!$B$33-I702))</x:f>
        <x:v>2880</x:v>
      </x:c>
      <x:c r="K702" s="18" t="n">
        <x:f>J702+E702</x:f>
        <x:v>2904.02</x:v>
      </x:c>
      <x:c r="L702" s="18" t="n">
        <x:f>K702</x:f>
        <x:v>2904.02</x:v>
      </x:c>
      <x:c r="M702" s="18" t="n">
        <x:f>P701</x:f>
        <x:v>2739.6413874424265</x:v>
      </x:c>
      <x:c r="N702" s="18" t="n">
        <x:f>MAX(L702,M702)</x:f>
        <x:v>2904.02</x:v>
      </x:c>
      <x:c r="O702" s="18" t="n">
        <x:f>Arrivals!I702</x:f>
        <x:v>8.344725077824481</x:v>
      </x:c>
      <x:c r="P702" s="18" t="n">
        <x:f>N702+O702</x:f>
        <x:v>2912.3647250778245</x:v>
      </x:c>
      <x:c r="Q702" s="18" t="n">
        <x:f>P702-C702</x:f>
        <x:v>2278.3647250778245</x:v>
      </x:c>
      <x:c r="R702" s="18" t="n">
        <x:f>H702-F702</x:f>
        <x:v>2102.4799999999996</x:v>
      </x:c>
      <x:c r="S702" s="18" t="n">
        <x:f>J702-H702</x:f>
        <x:v>143.52000000000044</x:v>
      </x:c>
      <x:c r="T702" s="18" t="n">
        <x:f>N702-L702</x:f>
        <x:v>0</x:v>
      </x:c>
      <x:c r="U702" s="18" t="n">
        <x:f>R702+S702+T702</x:f>
        <x:v>2246</x:v>
      </x:c>
      <x:c r="V702" s="18" t="str">
        <x:f>IF(MOD(C702-Settings!$B$32,Settings!$B$33)&lt;Settings!$B$30,"Up","Down")</x:f>
        <x:v>Down</x:v>
      </x:c>
      <x:c r="W702" s="18" t="n">
        <x:f>IF(OR(E702&gt;Settings!$B$30,Q702&gt;Settings!$B$37),0,1)</x:f>
        <x:v>0</x:v>
      </x:c>
      <x:c r="X702" s="18" t="n">
        <x:f>IF(AND(W702=1,Q702&lt;=Settings!$B$36),1,0)</x:f>
        <x:v>0</x:v>
      </x:c>
    </x:row>
    <x:row r="703">
      <x:c r="A703" t="n">
        <x:f>Arrivals!A703</x:f>
        <x:v>6</x:v>
      </x:c>
      <x:c r="B703" t="n">
        <x:f>Arrivals!B703</x:f>
        <x:v>98</x:v>
      </x:c>
      <x:c r="C703" s="18" t="n">
        <x:f>Arrivals!F703</x:f>
        <x:v>639</x:v>
      </x:c>
      <x:c r="D703" s="18" t="n">
        <x:f>Arrivals!K703</x:f>
        <x:v>300</x:v>
      </x:c>
      <x:c r="E703" s="18" t="n">
        <x:f>D703*8/ACE_Input!S103+ACE_Input!T103</x:f>
        <x:v>24.02</x:v>
      </x:c>
      <x:c r="F703" s="18" t="n">
        <x:f>C703</x:f>
        <x:v>639</x:v>
      </x:c>
      <x:c r="G703" s="18" t="n">
        <x:f>K702</x:f>
        <x:v>2904.02</x:v>
      </x:c>
      <x:c r="H703" s="18" t="n">
        <x:f>MAX(F703,G703)</x:f>
        <x:v>2904.02</x:v>
      </x:c>
      <x:c r="I703" s="18" t="n">
        <x:f>MOD(H703-Settings!$B$32,Settings!$B$33)</x:f>
        <x:v>24.019999999999982</x:v>
      </x:c>
      <x:c r="J703" s="18" t="n">
        <x:f>IF(I703&lt;Settings!$B$30,IF(Settings!$B$30-I703&gt;=E703,H703,H703+(Settings!$B$30-I703)+Settings!$B$31),H703+(Settings!$B$33-I703))</x:f>
        <x:v>2904.02</x:v>
      </x:c>
      <x:c r="K703" s="18" t="n">
        <x:f>J703+E703</x:f>
        <x:v>2928.04</x:v>
      </x:c>
      <x:c r="L703" s="18" t="n">
        <x:f>K703</x:f>
        <x:v>2928.04</x:v>
      </x:c>
      <x:c r="M703" s="18" t="n">
        <x:f>P702</x:f>
        <x:v>2912.3647250778245</x:v>
      </x:c>
      <x:c r="N703" s="18" t="n">
        <x:f>MAX(L703,M703)</x:f>
        <x:v>2928.04</x:v>
      </x:c>
      <x:c r="O703" s="18" t="n">
        <x:f>Arrivals!I703</x:f>
        <x:v>1.0805088295853433</x:v>
      </x:c>
      <x:c r="P703" s="18" t="n">
        <x:f>N703+O703</x:f>
        <x:v>2929.120508829585</x:v>
      </x:c>
      <x:c r="Q703" s="18" t="n">
        <x:f>P703-C703</x:f>
        <x:v>2290.120508829585</x:v>
      </x:c>
      <x:c r="R703" s="18" t="n">
        <x:f>H703-F703</x:f>
        <x:v>2265.02</x:v>
      </x:c>
      <x:c r="S703" s="18" t="n">
        <x:f>J703-H703</x:f>
        <x:v>0</x:v>
      </x:c>
      <x:c r="T703" s="18" t="n">
        <x:f>N703-L703</x:f>
        <x:v>0</x:v>
      </x:c>
      <x:c r="U703" s="18" t="n">
        <x:f>R703+S703+T703</x:f>
        <x:v>2265.02</x:v>
      </x:c>
      <x:c r="V703" s="18" t="str">
        <x:f>IF(MOD(C703-Settings!$B$32,Settings!$B$33)&lt;Settings!$B$30,"Up","Down")</x:f>
        <x:v>Down</x:v>
      </x:c>
      <x:c r="W703" s="18" t="n">
        <x:f>IF(OR(E703&gt;Settings!$B$30,Q703&gt;Settings!$B$37),0,1)</x:f>
        <x:v>0</x:v>
      </x:c>
      <x:c r="X703" s="18" t="n">
        <x:f>IF(AND(W703=1,Q703&lt;=Settings!$B$36),1,0)</x:f>
        <x:v>0</x:v>
      </x:c>
    </x:row>
    <x:row r="704">
      <x:c r="A704" t="n">
        <x:f>Arrivals!A704</x:f>
        <x:v>6</x:v>
      </x:c>
      <x:c r="B704" t="n">
        <x:f>Arrivals!B704</x:f>
        <x:v>99</x:v>
      </x:c>
      <x:c r="C704" s="18" t="n">
        <x:f>Arrivals!F704</x:f>
        <x:v>684</x:v>
      </x:c>
      <x:c r="D704" s="18" t="n">
        <x:f>Arrivals!K704</x:f>
        <x:v>300</x:v>
      </x:c>
      <x:c r="E704" s="18" t="n">
        <x:f>D704*8/ACE_Input!S104+ACE_Input!T104</x:f>
        <x:v>24.02</x:v>
      </x:c>
      <x:c r="F704" s="18" t="n">
        <x:f>C704</x:f>
        <x:v>684</x:v>
      </x:c>
      <x:c r="G704" s="18" t="n">
        <x:f>K703</x:f>
        <x:v>2928.04</x:v>
      </x:c>
      <x:c r="H704" s="18" t="n">
        <x:f>MAX(F704,G704)</x:f>
        <x:v>2928.04</x:v>
      </x:c>
      <x:c r="I704" s="18" t="n">
        <x:f>MOD(H704-Settings!$B$32,Settings!$B$33)</x:f>
        <x:v>48.039999999999964</x:v>
      </x:c>
      <x:c r="J704" s="18" t="n">
        <x:f>IF(I704&lt;Settings!$B$30,IF(Settings!$B$30-I704&gt;=E704,H704,H704+(Settings!$B$30-I704)+Settings!$B$31),H704+(Settings!$B$33-I704))</x:f>
        <x:v>2928.04</x:v>
      </x:c>
      <x:c r="K704" s="18" t="n">
        <x:f>J704+E704</x:f>
        <x:v>2952.06</x:v>
      </x:c>
      <x:c r="L704" s="18" t="n">
        <x:f>K704</x:f>
        <x:v>2952.06</x:v>
      </x:c>
      <x:c r="M704" s="18" t="n">
        <x:f>P703</x:f>
        <x:v>2929.120508829585</x:v>
      </x:c>
      <x:c r="N704" s="18" t="n">
        <x:f>MAX(L704,M704)</x:f>
        <x:v>2952.06</x:v>
      </x:c>
      <x:c r="O704" s="18" t="n">
        <x:f>Arrivals!I704</x:f>
        <x:v>2.876494104532636</x:v>
      </x:c>
      <x:c r="P704" s="18" t="n">
        <x:f>N704+O704</x:f>
        <x:v>2954.9364941045324</x:v>
      </x:c>
      <x:c r="Q704" s="18" t="n">
        <x:f>P704-C704</x:f>
        <x:v>2270.9364941045324</x:v>
      </x:c>
      <x:c r="R704" s="18" t="n">
        <x:f>H704-F704</x:f>
        <x:v>2244.04</x:v>
      </x:c>
      <x:c r="S704" s="18" t="n">
        <x:f>J704-H704</x:f>
        <x:v>0</x:v>
      </x:c>
      <x:c r="T704" s="18" t="n">
        <x:f>N704-L704</x:f>
        <x:v>0</x:v>
      </x:c>
      <x:c r="U704" s="18" t="n">
        <x:f>R704+S704+T704</x:f>
        <x:v>2244.04</x:v>
      </x:c>
      <x:c r="V704" s="18" t="str">
        <x:f>IF(MOD(C704-Settings!$B$32,Settings!$B$33)&lt;Settings!$B$30,"Up","Down")</x:f>
        <x:v>Down</x:v>
      </x:c>
      <x:c r="W704" s="18" t="n">
        <x:f>IF(OR(E704&gt;Settings!$B$30,Q704&gt;Settings!$B$37),0,1)</x:f>
        <x:v>0</x:v>
      </x:c>
      <x:c r="X704" s="18" t="n">
        <x:f>IF(AND(W704=1,Q704&lt;=Settings!$B$36),1,0)</x:f>
        <x:v>0</x:v>
      </x:c>
    </x:row>
    <x:row r="705">
      <x:c r="A705" t="n">
        <x:f>Arrivals!A705</x:f>
        <x:v>6</x:v>
      </x:c>
      <x:c r="B705" t="n">
        <x:f>Arrivals!B705</x:f>
        <x:v>100</x:v>
      </x:c>
      <x:c r="C705" s="18" t="n">
        <x:f>Arrivals!F705</x:f>
        <x:v>689</x:v>
      </x:c>
      <x:c r="D705" s="18" t="n">
        <x:f>Arrivals!K705</x:f>
        <x:v>300</x:v>
      </x:c>
      <x:c r="E705" s="18" t="n">
        <x:f>D705*8/ACE_Input!S105+ACE_Input!T105</x:f>
        <x:v>24.02</x:v>
      </x:c>
      <x:c r="F705" s="18" t="n">
        <x:f>C705</x:f>
        <x:v>689</x:v>
      </x:c>
      <x:c r="G705" s="18" t="n">
        <x:f>K704</x:f>
        <x:v>2952.06</x:v>
      </x:c>
      <x:c r="H705" s="18" t="n">
        <x:f>MAX(F705,G705)</x:f>
        <x:v>2952.06</x:v>
      </x:c>
      <x:c r="I705" s="18" t="n">
        <x:f>MOD(H705-Settings!$B$32,Settings!$B$33)</x:f>
        <x:v>72.05999999999995</x:v>
      </x:c>
      <x:c r="J705" s="18" t="n">
        <x:f>IF(I705&lt;Settings!$B$30,IF(Settings!$B$30-I705&gt;=E705,H705,H705+(Settings!$B$30-I705)+Settings!$B$31),H705+(Settings!$B$33-I705))</x:f>
        <x:v>2952.06</x:v>
      </x:c>
      <x:c r="K705" s="18" t="n">
        <x:f>J705+E705</x:f>
        <x:v>2976.08</x:v>
      </x:c>
      <x:c r="L705" s="18" t="n">
        <x:f>K705</x:f>
        <x:v>2976.08</x:v>
      </x:c>
      <x:c r="M705" s="18" t="n">
        <x:f>P704</x:f>
        <x:v>2954.9364941045324</x:v>
      </x:c>
      <x:c r="N705" s="18" t="n">
        <x:f>MAX(L705,M705)</x:f>
        <x:v>2976.08</x:v>
      </x:c>
      <x:c r="O705" s="18" t="n">
        <x:f>Arrivals!I705</x:f>
        <x:v>15.937058223191181</x:v>
      </x:c>
      <x:c r="P705" s="18" t="n">
        <x:f>N705+O705</x:f>
        <x:v>2992.0170582231913</x:v>
      </x:c>
      <x:c r="Q705" s="18" t="n">
        <x:f>P705-C705</x:f>
        <x:v>2303.0170582231913</x:v>
      </x:c>
      <x:c r="R705" s="18" t="n">
        <x:f>H705-F705</x:f>
        <x:v>2263.06</x:v>
      </x:c>
      <x:c r="S705" s="18" t="n">
        <x:f>J705-H705</x:f>
        <x:v>0</x:v>
      </x:c>
      <x:c r="T705" s="18" t="n">
        <x:f>N705-L705</x:f>
        <x:v>0</x:v>
      </x:c>
      <x:c r="U705" s="18" t="n">
        <x:f>R705+S705+T705</x:f>
        <x:v>2263.06</x:v>
      </x:c>
      <x:c r="V705" s="18" t="str">
        <x:f>IF(MOD(C705-Settings!$B$32,Settings!$B$33)&lt;Settings!$B$30,"Up","Down")</x:f>
        <x:v>Down</x:v>
      </x:c>
      <x:c r="W705" s="18" t="n">
        <x:f>IF(OR(E705&gt;Settings!$B$30,Q705&gt;Settings!$B$37),0,1)</x:f>
        <x:v>0</x:v>
      </x:c>
      <x:c r="X705" s="18" t="n">
        <x:f>IF(AND(W705=1,Q705&lt;=Settings!$B$36),1,0)</x:f>
        <x:v>0</x:v>
      </x:c>
    </x:row>
    <x:row r="706">
      <x:c r="A706"/>
      <x:c r="B706"/>
      <x:c r="C706" s="18"/>
      <x:c r="D706" s="18"/>
      <x:c r="E706" s="18"/>
      <x:c r="F706" s="18"/>
      <x:c r="G706" s="18"/>
      <x:c r="H706" s="18"/>
      <x:c r="I706" s="18"/>
      <x:c r="J706" s="18"/>
      <x:c r="K706" s="18"/>
      <x:c r="L706" s="18"/>
      <x:c r="M706" s="18"/>
      <x:c r="N706" s="18"/>
      <x:c r="O706" s="18"/>
      <x:c r="P706" s="18"/>
      <x:c r="Q706" s="18"/>
      <x:c r="R706" s="18"/>
      <x:c r="S706" s="18"/>
      <x:c r="T706" s="18"/>
      <x:c r="U706" s="18"/>
      <x:c r="V706" s="18"/>
      <x:c r="W706" s="18"/>
      <x:c r="X706" s="18"/>
    </x:row>
    <x:row r="707">
      <x:c r="A707"/>
      <x:c r="B707"/>
      <x:c r="C707" s="18"/>
      <x:c r="D707" s="18"/>
      <x:c r="E707" s="18"/>
      <x:c r="F707" s="18"/>
      <x:c r="G707" s="18"/>
      <x:c r="H707" s="18"/>
      <x:c r="I707" s="18"/>
      <x:c r="J707" s="18"/>
      <x:c r="K707" s="18"/>
      <x:c r="L707" s="18"/>
      <x:c r="M707" s="18"/>
      <x:c r="N707" s="18"/>
      <x:c r="O707" s="18"/>
      <x:c r="P707" s="18"/>
      <x:c r="Q707" s="18"/>
      <x:c r="R707" s="18"/>
      <x:c r="S707" s="18"/>
      <x:c r="T707" s="18"/>
      <x:c r="U707" s="18"/>
      <x:c r="V707" s="18"/>
      <x:c r="W707" s="18"/>
      <x:c r="X707" s="18"/>
    </x:row>
    <x:row r="708">
      <x:c r="A708"/>
      <x:c r="B708"/>
      <x:c r="C708" s="18"/>
      <x:c r="D708" s="18"/>
      <x:c r="E708" s="18"/>
      <x:c r="F708" s="18"/>
      <x:c r="G708" s="18"/>
      <x:c r="H708" s="18"/>
      <x:c r="I708" s="18"/>
      <x:c r="J708" s="18"/>
      <x:c r="K708" s="18"/>
      <x:c r="L708" s="18"/>
      <x:c r="M708" s="18"/>
      <x:c r="N708" s="18"/>
      <x:c r="O708" s="18"/>
      <x:c r="P708" s="18"/>
      <x:c r="Q708" s="18"/>
      <x:c r="R708" s="18"/>
      <x:c r="S708" s="18"/>
      <x:c r="T708" s="18"/>
      <x:c r="U708" s="18"/>
      <x:c r="V708" s="18"/>
      <x:c r="W708" s="18"/>
      <x:c r="X708" s="18"/>
    </x:row>
    <x:row r="709">
      <x:c r="A709"/>
      <x:c r="B709"/>
      <x:c r="C709" s="18"/>
      <x:c r="D709" s="18"/>
      <x:c r="E709" s="18"/>
      <x:c r="F709" s="18"/>
      <x:c r="G709" s="18"/>
      <x:c r="H709" s="18"/>
      <x:c r="I709" s="18"/>
      <x:c r="J709" s="18"/>
      <x:c r="K709" s="18"/>
      <x:c r="L709" s="18"/>
      <x:c r="M709" s="18"/>
      <x:c r="N709" s="18"/>
      <x:c r="O709" s="18"/>
      <x:c r="P709" s="18"/>
      <x:c r="Q709" s="18"/>
      <x:c r="R709" s="18"/>
      <x:c r="S709" s="18"/>
      <x:c r="T709" s="18"/>
      <x:c r="U709" s="18"/>
      <x:c r="V709" s="18"/>
      <x:c r="W709" s="18"/>
      <x:c r="X709" s="18"/>
    </x:row>
    <x:row r="710">
      <x:c r="A710"/>
      <x:c r="B710"/>
      <x:c r="C710" s="18"/>
      <x:c r="D710" s="18"/>
      <x:c r="E710" s="18"/>
      <x:c r="F710" s="18"/>
      <x:c r="G710" s="18"/>
      <x:c r="H710" s="18"/>
      <x:c r="I710" s="18"/>
      <x:c r="J710" s="18"/>
      <x:c r="K710" s="18"/>
      <x:c r="L710" s="18"/>
      <x:c r="M710" s="18"/>
      <x:c r="N710" s="18"/>
      <x:c r="O710" s="18"/>
      <x:c r="P710" s="18"/>
      <x:c r="Q710" s="18"/>
      <x:c r="R710" s="18"/>
      <x:c r="S710" s="18"/>
      <x:c r="T710" s="18"/>
      <x:c r="U710" s="18"/>
      <x:c r="V710" s="18"/>
      <x:c r="W710" s="18"/>
      <x:c r="X710" s="18"/>
    </x:row>
    <x:row r="711">
      <x:c r="A711"/>
      <x:c r="B711"/>
      <x:c r="C711" s="18"/>
      <x:c r="D711" s="18"/>
      <x:c r="E711" s="18"/>
      <x:c r="F711" s="18"/>
      <x:c r="G711" s="18"/>
      <x:c r="H711" s="18"/>
      <x:c r="I711" s="18"/>
      <x:c r="J711" s="18"/>
      <x:c r="K711" s="18"/>
      <x:c r="L711" s="18"/>
      <x:c r="M711" s="18"/>
      <x:c r="N711" s="18"/>
      <x:c r="O711" s="18"/>
      <x:c r="P711" s="18"/>
      <x:c r="Q711" s="18"/>
      <x:c r="R711" s="18"/>
      <x:c r="S711" s="18"/>
      <x:c r="T711" s="18"/>
      <x:c r="U711" s="18"/>
      <x:c r="V711" s="18"/>
      <x:c r="W711" s="18"/>
      <x:c r="X711" s="18"/>
    </x:row>
    <x:row r="712">
      <x:c r="A712"/>
      <x:c r="B712"/>
      <x:c r="C712" s="18"/>
      <x:c r="D712" s="18"/>
      <x:c r="E712" s="18"/>
      <x:c r="F712" s="18"/>
      <x:c r="G712" s="18"/>
      <x:c r="H712" s="18"/>
      <x:c r="I712" s="18"/>
      <x:c r="J712" s="18"/>
      <x:c r="K712" s="18"/>
      <x:c r="L712" s="18"/>
      <x:c r="M712" s="18"/>
      <x:c r="N712" s="18"/>
      <x:c r="O712" s="18"/>
      <x:c r="P712" s="18"/>
      <x:c r="Q712" s="18"/>
      <x:c r="R712" s="18"/>
      <x:c r="S712" s="18"/>
      <x:c r="T712" s="18"/>
      <x:c r="U712" s="18"/>
      <x:c r="V712" s="18"/>
      <x:c r="W712" s="18"/>
      <x:c r="X712" s="18"/>
    </x:row>
    <x:row r="713">
      <x:c r="A713"/>
      <x:c r="B713"/>
      <x:c r="C713" s="18"/>
      <x:c r="D713" s="18"/>
      <x:c r="E713" s="18"/>
      <x:c r="F713" s="18"/>
      <x:c r="G713" s="18"/>
      <x:c r="H713" s="18"/>
      <x:c r="I713" s="18"/>
      <x:c r="J713" s="18"/>
      <x:c r="K713" s="18"/>
      <x:c r="L713" s="18"/>
      <x:c r="M713" s="18"/>
      <x:c r="N713" s="18"/>
      <x:c r="O713" s="18"/>
      <x:c r="P713" s="18"/>
      <x:c r="Q713" s="18"/>
      <x:c r="R713" s="18"/>
      <x:c r="S713" s="18"/>
      <x:c r="T713" s="18"/>
      <x:c r="U713" s="18"/>
      <x:c r="V713" s="18"/>
      <x:c r="W713" s="18"/>
      <x:c r="X713" s="18"/>
    </x:row>
    <x:row r="714">
      <x:c r="A714"/>
      <x:c r="B714"/>
      <x:c r="C714" s="18"/>
      <x:c r="D714" s="18"/>
      <x:c r="E714" s="18"/>
      <x:c r="F714" s="18"/>
      <x:c r="G714" s="18"/>
      <x:c r="H714" s="18"/>
      <x:c r="I714" s="18"/>
      <x:c r="J714" s="18"/>
      <x:c r="K714" s="18"/>
      <x:c r="L714" s="18"/>
      <x:c r="M714" s="18"/>
      <x:c r="N714" s="18"/>
      <x:c r="O714" s="18"/>
      <x:c r="P714" s="18"/>
      <x:c r="Q714" s="18"/>
      <x:c r="R714" s="18"/>
      <x:c r="S714" s="18"/>
      <x:c r="T714" s="18"/>
      <x:c r="U714" s="18"/>
      <x:c r="V714" s="18"/>
      <x:c r="W714" s="18"/>
      <x:c r="X714" s="18"/>
    </x:row>
    <x:row r="715">
      <x:c r="A715"/>
      <x:c r="B715"/>
      <x:c r="C715" s="18"/>
      <x:c r="D715" s="18"/>
      <x:c r="E715" s="18"/>
      <x:c r="F715" s="18"/>
      <x:c r="G715" s="18"/>
      <x:c r="H715" s="18"/>
      <x:c r="I715" s="18"/>
      <x:c r="J715" s="18"/>
      <x:c r="K715" s="18"/>
      <x:c r="L715" s="18"/>
      <x:c r="M715" s="18"/>
      <x:c r="N715" s="18"/>
      <x:c r="O715" s="18"/>
      <x:c r="P715" s="18"/>
      <x:c r="Q715" s="18"/>
      <x:c r="R715" s="18"/>
      <x:c r="S715" s="18"/>
      <x:c r="T715" s="18"/>
      <x:c r="U715" s="18"/>
      <x:c r="V715" s="18"/>
      <x:c r="W715" s="18"/>
      <x:c r="X715" s="18"/>
    </x:row>
    <x:row r="716">
      <x:c r="A716"/>
      <x:c r="B716"/>
      <x:c r="C716" s="18"/>
      <x:c r="D716" s="18"/>
      <x:c r="E716" s="18"/>
      <x:c r="F716" s="18"/>
      <x:c r="G716" s="18"/>
      <x:c r="H716" s="18"/>
      <x:c r="I716" s="18"/>
      <x:c r="J716" s="18"/>
      <x:c r="K716" s="18"/>
      <x:c r="L716" s="18"/>
      <x:c r="M716" s="18"/>
      <x:c r="N716" s="18"/>
      <x:c r="O716" s="18"/>
      <x:c r="P716" s="18"/>
      <x:c r="Q716" s="18"/>
      <x:c r="R716" s="18"/>
      <x:c r="S716" s="18"/>
      <x:c r="T716" s="18"/>
      <x:c r="U716" s="18"/>
      <x:c r="V716" s="18"/>
      <x:c r="W716" s="18"/>
      <x:c r="X716" s="18"/>
    </x:row>
    <x:row r="717">
      <x:c r="A717"/>
      <x:c r="B717"/>
      <x:c r="C717" s="18"/>
      <x:c r="D717" s="18"/>
      <x:c r="E717" s="18"/>
      <x:c r="F717" s="18"/>
      <x:c r="G717" s="18"/>
      <x:c r="H717" s="18"/>
      <x:c r="I717" s="18"/>
      <x:c r="J717" s="18"/>
      <x:c r="K717" s="18"/>
      <x:c r="L717" s="18"/>
      <x:c r="M717" s="18"/>
      <x:c r="N717" s="18"/>
      <x:c r="O717" s="18"/>
      <x:c r="P717" s="18"/>
      <x:c r="Q717" s="18"/>
      <x:c r="R717" s="18"/>
      <x:c r="S717" s="18"/>
      <x:c r="T717" s="18"/>
      <x:c r="U717" s="18"/>
      <x:c r="V717" s="18"/>
      <x:c r="W717" s="18"/>
      <x:c r="X717" s="18"/>
    </x:row>
    <x:row r="718">
      <x:c r="A718"/>
      <x:c r="B718"/>
      <x:c r="C718" s="18"/>
      <x:c r="D718" s="18"/>
      <x:c r="E718" s="18"/>
      <x:c r="F718" s="18"/>
      <x:c r="G718" s="18"/>
      <x:c r="H718" s="18"/>
      <x:c r="I718" s="18"/>
      <x:c r="J718" s="18"/>
      <x:c r="K718" s="18"/>
      <x:c r="L718" s="18"/>
      <x:c r="M718" s="18"/>
      <x:c r="N718" s="18"/>
      <x:c r="O718" s="18"/>
      <x:c r="P718" s="18"/>
      <x:c r="Q718" s="18"/>
      <x:c r="R718" s="18"/>
      <x:c r="S718" s="18"/>
      <x:c r="T718" s="18"/>
      <x:c r="U718" s="18"/>
      <x:c r="V718" s="18"/>
      <x:c r="W718" s="18"/>
      <x:c r="X718" s="18"/>
    </x:row>
    <x:row r="719">
      <x:c r="A719"/>
      <x:c r="B719"/>
      <x:c r="C719" s="18"/>
      <x:c r="D719" s="18"/>
      <x:c r="E719" s="18"/>
      <x:c r="F719" s="18"/>
      <x:c r="G719" s="18"/>
      <x:c r="H719" s="18"/>
      <x:c r="I719" s="18"/>
      <x:c r="J719" s="18"/>
      <x:c r="K719" s="18"/>
      <x:c r="L719" s="18"/>
      <x:c r="M719" s="18"/>
      <x:c r="N719" s="18"/>
      <x:c r="O719" s="18"/>
      <x:c r="P719" s="18"/>
      <x:c r="Q719" s="18"/>
      <x:c r="R719" s="18"/>
      <x:c r="S719" s="18"/>
      <x:c r="T719" s="18"/>
      <x:c r="U719" s="18"/>
      <x:c r="V719" s="18"/>
      <x:c r="W719" s="18"/>
      <x:c r="X719" s="18"/>
    </x:row>
    <x:row r="720">
      <x:c r="A720"/>
      <x:c r="B720"/>
      <x:c r="C720" s="18"/>
      <x:c r="D720" s="18"/>
      <x:c r="E720" s="18"/>
      <x:c r="F720" s="18"/>
      <x:c r="G720" s="18"/>
      <x:c r="H720" s="18"/>
      <x:c r="I720" s="18"/>
      <x:c r="J720" s="18"/>
      <x:c r="K720" s="18"/>
      <x:c r="L720" s="18"/>
      <x:c r="M720" s="18"/>
      <x:c r="N720" s="18"/>
      <x:c r="O720" s="18"/>
      <x:c r="P720" s="18"/>
      <x:c r="Q720" s="18"/>
      <x:c r="R720" s="18"/>
      <x:c r="S720" s="18"/>
      <x:c r="T720" s="18"/>
      <x:c r="U720" s="18"/>
      <x:c r="V720" s="18"/>
      <x:c r="W720" s="18"/>
      <x:c r="X720" s="18"/>
    </x:row>
    <x:row r="721">
      <x:c r="A721"/>
      <x:c r="B721"/>
      <x:c r="C721" s="18"/>
      <x:c r="D721" s="18"/>
      <x:c r="E721" s="18"/>
      <x:c r="F721" s="18"/>
      <x:c r="G721" s="18"/>
      <x:c r="H721" s="18"/>
      <x:c r="I721" s="18"/>
      <x:c r="J721" s="18"/>
      <x:c r="K721" s="18"/>
      <x:c r="L721" s="18"/>
      <x:c r="M721" s="18"/>
      <x:c r="N721" s="18"/>
      <x:c r="O721" s="18"/>
      <x:c r="P721" s="18"/>
      <x:c r="Q721" s="18"/>
      <x:c r="R721" s="18"/>
      <x:c r="S721" s="18"/>
      <x:c r="T721" s="18"/>
      <x:c r="U721" s="18"/>
      <x:c r="V721" s="18"/>
      <x:c r="W721" s="18"/>
      <x:c r="X721" s="18"/>
    </x:row>
    <x:row r="722">
      <x:c r="A722"/>
      <x:c r="B722"/>
      <x:c r="C722" s="18"/>
      <x:c r="D722" s="18"/>
      <x:c r="E722" s="18"/>
      <x:c r="F722" s="18"/>
      <x:c r="G722" s="18"/>
      <x:c r="H722" s="18"/>
      <x:c r="I722" s="18"/>
      <x:c r="J722" s="18"/>
      <x:c r="K722" s="18"/>
      <x:c r="L722" s="18"/>
      <x:c r="M722" s="18"/>
      <x:c r="N722" s="18"/>
      <x:c r="O722" s="18"/>
      <x:c r="P722" s="18"/>
      <x:c r="Q722" s="18"/>
      <x:c r="R722" s="18"/>
      <x:c r="S722" s="18"/>
      <x:c r="T722" s="18"/>
      <x:c r="U722" s="18"/>
      <x:c r="V722" s="18"/>
      <x:c r="W722" s="18"/>
      <x:c r="X722" s="18"/>
    </x:row>
    <x:row r="723">
      <x:c r="A723"/>
      <x:c r="B723"/>
      <x:c r="C723" s="18"/>
      <x:c r="D723" s="18"/>
      <x:c r="E723" s="18"/>
      <x:c r="F723" s="18"/>
      <x:c r="G723" s="18"/>
      <x:c r="H723" s="18"/>
      <x:c r="I723" s="18"/>
      <x:c r="J723" s="18"/>
      <x:c r="K723" s="18"/>
      <x:c r="L723" s="18"/>
      <x:c r="M723" s="18"/>
      <x:c r="N723" s="18"/>
      <x:c r="O723" s="18"/>
      <x:c r="P723" s="18"/>
      <x:c r="Q723" s="18"/>
      <x:c r="R723" s="18"/>
      <x:c r="S723" s="18"/>
      <x:c r="T723" s="18"/>
      <x:c r="U723" s="18"/>
      <x:c r="V723" s="18"/>
      <x:c r="W723" s="18"/>
      <x:c r="X723" s="18"/>
    </x:row>
    <x:row r="724">
      <x:c r="A724"/>
      <x:c r="B724"/>
      <x:c r="C724" s="18"/>
      <x:c r="D724" s="18"/>
      <x:c r="E724" s="18"/>
      <x:c r="F724" s="18"/>
      <x:c r="G724" s="18"/>
      <x:c r="H724" s="18"/>
      <x:c r="I724" s="18"/>
      <x:c r="J724" s="18"/>
      <x:c r="K724" s="18"/>
      <x:c r="L724" s="18"/>
      <x:c r="M724" s="18"/>
      <x:c r="N724" s="18"/>
      <x:c r="O724" s="18"/>
      <x:c r="P724" s="18"/>
      <x:c r="Q724" s="18"/>
      <x:c r="R724" s="18"/>
      <x:c r="S724" s="18"/>
      <x:c r="T724" s="18"/>
      <x:c r="U724" s="18"/>
      <x:c r="V724" s="18"/>
      <x:c r="W724" s="18"/>
      <x:c r="X724" s="18"/>
    </x:row>
    <x:row r="725">
      <x:c r="A725"/>
      <x:c r="B725"/>
      <x:c r="C725" s="18"/>
      <x:c r="D725" s="18"/>
      <x:c r="E725" s="18"/>
      <x:c r="F725" s="18"/>
      <x:c r="G725" s="18"/>
      <x:c r="H725" s="18"/>
      <x:c r="I725" s="18"/>
      <x:c r="J725" s="18"/>
      <x:c r="K725" s="18"/>
      <x:c r="L725" s="18"/>
      <x:c r="M725" s="18"/>
      <x:c r="N725" s="18"/>
      <x:c r="O725" s="18"/>
      <x:c r="P725" s="18"/>
      <x:c r="Q725" s="18"/>
      <x:c r="R725" s="18"/>
      <x:c r="S725" s="18"/>
      <x:c r="T725" s="18"/>
      <x:c r="U725" s="18"/>
      <x:c r="V725" s="18"/>
      <x:c r="W725" s="18"/>
      <x:c r="X725" s="18"/>
    </x:row>
    <x:row r="726">
      <x:c r="A726" t="n">
        <x:f>Arrivals!A726</x:f>
        <x:v>7</x:v>
      </x:c>
      <x:c r="B726" t="n">
        <x:f>Arrivals!B726</x:f>
        <x:v>1</x:v>
      </x:c>
      <x:c r="C726" s="18" t="n">
        <x:f>Arrivals!F726</x:f>
        <x:v>2</x:v>
      </x:c>
      <x:c r="D726" s="18" t="n">
        <x:f>Arrivals!K726</x:f>
        <x:v>300</x:v>
      </x:c>
      <x:c r="E726" s="18" t="n">
        <x:f>D726*8/ACE_Input!S6+ACE_Input!T6</x:f>
        <x:v>24.02</x:v>
      </x:c>
      <x:c r="F726" s="18" t="n">
        <x:f>C726</x:f>
        <x:v>2</x:v>
      </x:c>
      <x:c r="G726" s="18" t="n">
        <x:f>0</x:f>
        <x:v>0</x:v>
      </x:c>
      <x:c r="H726" s="18" t="n">
        <x:f>MAX(F726,G726)</x:f>
        <x:v>2</x:v>
      </x:c>
      <x:c r="I726" s="18" t="n">
        <x:f>MOD(H726-Settings!$B$32,Settings!$B$33)</x:f>
        <x:v>2</x:v>
      </x:c>
      <x:c r="J726" s="18" t="n">
        <x:f>IF(I726&lt;Settings!$B$30,IF(Settings!$B$30-I726&gt;=E726,H726,H726+(Settings!$B$30-I726)+Settings!$B$31),H726+(Settings!$B$33-I726))</x:f>
        <x:v>2</x:v>
      </x:c>
      <x:c r="K726" s="18" t="n">
        <x:f>J726+E726</x:f>
        <x:v>26.02</x:v>
      </x:c>
      <x:c r="L726" s="18" t="n">
        <x:f>K726</x:f>
        <x:v>26.02</x:v>
      </x:c>
      <x:c r="M726" s="18" t="n">
        <x:f>0</x:f>
        <x:v>0</x:v>
      </x:c>
      <x:c r="N726" s="18" t="n">
        <x:f>MAX(L726,M726)</x:f>
        <x:v>26.02</x:v>
      </x:c>
      <x:c r="O726" s="18" t="n">
        <x:f>Arrivals!I726</x:f>
        <x:v>2.9365368434811137</x:v>
      </x:c>
      <x:c r="P726" s="18" t="n">
        <x:f>N726+O726</x:f>
        <x:v>28.956536843481114</x:v>
      </x:c>
      <x:c r="Q726" s="18" t="n">
        <x:f>P726-C726</x:f>
        <x:v>26.956536843481114</x:v>
      </x:c>
      <x:c r="R726" s="18" t="n">
        <x:f>H726-F726</x:f>
        <x:v>0</x:v>
      </x:c>
      <x:c r="S726" s="18" t="n">
        <x:f>J726-H726</x:f>
        <x:v>0</x:v>
      </x:c>
      <x:c r="T726" s="18" t="n">
        <x:f>N726-L726</x:f>
        <x:v>0</x:v>
      </x:c>
      <x:c r="U726" s="18" t="n">
        <x:f>R726+S726+T726</x:f>
        <x:v>0</x:v>
      </x:c>
      <x:c r="V726" s="18" t="str">
        <x:f>IF(MOD(C726-Settings!$B$32,Settings!$B$33)&lt;Settings!$B$30,"Up","Down")</x:f>
        <x:v>Up</x:v>
      </x:c>
      <x:c r="W726" s="18" t="n">
        <x:f>IF(OR(E726&gt;Settings!$B$30,Q726&gt;Settings!$B$37),0,1)</x:f>
        <x:v>1</x:v>
      </x:c>
      <x:c r="X726" s="18" t="n">
        <x:f>IF(AND(W726=1,Q726&lt;=Settings!$B$36),1,0)</x:f>
        <x:v>1</x:v>
      </x:c>
    </x:row>
    <x:row r="727">
      <x:c r="A727" t="n">
        <x:f>Arrivals!A727</x:f>
        <x:v>7</x:v>
      </x:c>
      <x:c r="B727" t="n">
        <x:f>Arrivals!B727</x:f>
        <x:v>2</x:v>
      </x:c>
      <x:c r="C727" s="18" t="n">
        <x:f>Arrivals!F727</x:f>
        <x:v>7</x:v>
      </x:c>
      <x:c r="D727" s="18" t="n">
        <x:f>Arrivals!K727</x:f>
        <x:v>300</x:v>
      </x:c>
      <x:c r="E727" s="18" t="n">
        <x:f>D727*8/ACE_Input!S7+ACE_Input!T7</x:f>
        <x:v>24.02</x:v>
      </x:c>
      <x:c r="F727" s="18" t="n">
        <x:f>C727</x:f>
        <x:v>7</x:v>
      </x:c>
      <x:c r="G727" s="18" t="n">
        <x:f>K726</x:f>
        <x:v>26.02</x:v>
      </x:c>
      <x:c r="H727" s="18" t="n">
        <x:f>MAX(F727,G727)</x:f>
        <x:v>26.02</x:v>
      </x:c>
      <x:c r="I727" s="18" t="n">
        <x:f>MOD(H727-Settings!$B$32,Settings!$B$33)</x:f>
        <x:v>26.02</x:v>
      </x:c>
      <x:c r="J727" s="18" t="n">
        <x:f>IF(I727&lt;Settings!$B$30,IF(Settings!$B$30-I727&gt;=E727,H727,H727+(Settings!$B$30-I727)+Settings!$B$31),H727+(Settings!$B$33-I727))</x:f>
        <x:v>26.02</x:v>
      </x:c>
      <x:c r="K727" s="18" t="n">
        <x:f>J727+E727</x:f>
        <x:v>50.04</x:v>
      </x:c>
      <x:c r="L727" s="18" t="n">
        <x:f>K727</x:f>
        <x:v>50.04</x:v>
      </x:c>
      <x:c r="M727" s="18" t="n">
        <x:f>P726</x:f>
        <x:v>28.956536843481114</x:v>
      </x:c>
      <x:c r="N727" s="18" t="n">
        <x:f>MAX(L727,M727)</x:f>
        <x:v>50.04</x:v>
      </x:c>
      <x:c r="O727" s="18" t="n">
        <x:f>Arrivals!I727</x:f>
        <x:v>14.202495160215536</x:v>
      </x:c>
      <x:c r="P727" s="18" t="n">
        <x:f>N727+O727</x:f>
        <x:v>64.24249516021554</x:v>
      </x:c>
      <x:c r="Q727" s="18" t="n">
        <x:f>P727-C727</x:f>
        <x:v>57.24249516021554</x:v>
      </x:c>
      <x:c r="R727" s="18" t="n">
        <x:f>H727-F727</x:f>
        <x:v>19.02</x:v>
      </x:c>
      <x:c r="S727" s="18" t="n">
        <x:f>J727-H727</x:f>
        <x:v>0</x:v>
      </x:c>
      <x:c r="T727" s="18" t="n">
        <x:f>N727-L727</x:f>
        <x:v>0</x:v>
      </x:c>
      <x:c r="U727" s="18" t="n">
        <x:f>R727+S727+T727</x:f>
        <x:v>19.02</x:v>
      </x:c>
      <x:c r="V727" s="18" t="str">
        <x:f>IF(MOD(C727-Settings!$B$32,Settings!$B$33)&lt;Settings!$B$30,"Up","Down")</x:f>
        <x:v>Up</x:v>
      </x:c>
      <x:c r="W727" s="18" t="n">
        <x:f>IF(OR(E727&gt;Settings!$B$30,Q727&gt;Settings!$B$37),0,1)</x:f>
        <x:v>1</x:v>
      </x:c>
      <x:c r="X727" s="18" t="n">
        <x:f>IF(AND(W727=1,Q727&lt;=Settings!$B$36),1,0)</x:f>
        <x:v>1</x:v>
      </x:c>
    </x:row>
    <x:row r="728">
      <x:c r="A728" t="n">
        <x:f>Arrivals!A728</x:f>
        <x:v>7</x:v>
      </x:c>
      <x:c r="B728" t="n">
        <x:f>Arrivals!B728</x:f>
        <x:v>3</x:v>
      </x:c>
      <x:c r="C728" s="18" t="n">
        <x:f>Arrivals!F728</x:f>
        <x:v>32</x:v>
      </x:c>
      <x:c r="D728" s="18" t="n">
        <x:f>Arrivals!K728</x:f>
        <x:v>300</x:v>
      </x:c>
      <x:c r="E728" s="18" t="n">
        <x:f>D728*8/ACE_Input!S8+ACE_Input!T8</x:f>
        <x:v>24.02</x:v>
      </x:c>
      <x:c r="F728" s="18" t="n">
        <x:f>C728</x:f>
        <x:v>32</x:v>
      </x:c>
      <x:c r="G728" s="18" t="n">
        <x:f>K727</x:f>
        <x:v>50.04</x:v>
      </x:c>
      <x:c r="H728" s="18" t="n">
        <x:f>MAX(F728,G728)</x:f>
        <x:v>50.04</x:v>
      </x:c>
      <x:c r="I728" s="18" t="n">
        <x:f>MOD(H728-Settings!$B$32,Settings!$B$33)</x:f>
        <x:v>50.04</x:v>
      </x:c>
      <x:c r="J728" s="18" t="n">
        <x:f>IF(I728&lt;Settings!$B$30,IF(Settings!$B$30-I728&gt;=E728,H728,H728+(Settings!$B$30-I728)+Settings!$B$31),H728+(Settings!$B$33-I728))</x:f>
        <x:v>50.04</x:v>
      </x:c>
      <x:c r="K728" s="18" t="n">
        <x:f>J728+E728</x:f>
        <x:v>74.06</x:v>
      </x:c>
      <x:c r="L728" s="18" t="n">
        <x:f>K728</x:f>
        <x:v>74.06</x:v>
      </x:c>
      <x:c r="M728" s="18" t="n">
        <x:f>P727</x:f>
        <x:v>64.24249516021554</x:v>
      </x:c>
      <x:c r="N728" s="18" t="n">
        <x:f>MAX(L728,M728)</x:f>
        <x:v>74.06</x:v>
      </x:c>
      <x:c r="O728" s="18" t="n">
        <x:f>Arrivals!I728</x:f>
        <x:v>2.9865098026932735</x:v>
      </x:c>
      <x:c r="P728" s="18" t="n">
        <x:f>N728+O728</x:f>
        <x:v>77.04650980269328</x:v>
      </x:c>
      <x:c r="Q728" s="18" t="n">
        <x:f>P728-C728</x:f>
        <x:v>45.04650980269328</x:v>
      </x:c>
      <x:c r="R728" s="18" t="n">
        <x:f>H728-F728</x:f>
        <x:v>18.04</x:v>
      </x:c>
      <x:c r="S728" s="18" t="n">
        <x:f>J728-H728</x:f>
        <x:v>0</x:v>
      </x:c>
      <x:c r="T728" s="18" t="n">
        <x:f>N728-L728</x:f>
        <x:v>0</x:v>
      </x:c>
      <x:c r="U728" s="18" t="n">
        <x:f>R728+S728+T728</x:f>
        <x:v>18.04</x:v>
      </x:c>
      <x:c r="V728" s="18" t="str">
        <x:f>IF(MOD(C728-Settings!$B$32,Settings!$B$33)&lt;Settings!$B$30,"Up","Down")</x:f>
        <x:v>Up</x:v>
      </x:c>
      <x:c r="W728" s="18" t="n">
        <x:f>IF(OR(E728&gt;Settings!$B$30,Q728&gt;Settings!$B$37),0,1)</x:f>
        <x:v>1</x:v>
      </x:c>
      <x:c r="X728" s="18" t="n">
        <x:f>IF(AND(W728=1,Q728&lt;=Settings!$B$36),1,0)</x:f>
        <x:v>1</x:v>
      </x:c>
    </x:row>
    <x:row r="729">
      <x:c r="A729" t="n">
        <x:f>Arrivals!A729</x:f>
        <x:v>7</x:v>
      </x:c>
      <x:c r="B729" t="n">
        <x:f>Arrivals!B729</x:f>
        <x:v>4</x:v>
      </x:c>
      <x:c r="C729" s="18" t="n">
        <x:f>Arrivals!F729</x:f>
        <x:v>37</x:v>
      </x:c>
      <x:c r="D729" s="18" t="n">
        <x:f>Arrivals!K729</x:f>
        <x:v>300</x:v>
      </x:c>
      <x:c r="E729" s="18" t="n">
        <x:f>D729*8/ACE_Input!S9+ACE_Input!T9</x:f>
        <x:v>24.02</x:v>
      </x:c>
      <x:c r="F729" s="18" t="n">
        <x:f>C729</x:f>
        <x:v>37</x:v>
      </x:c>
      <x:c r="G729" s="18" t="n">
        <x:f>K728</x:f>
        <x:v>74.06</x:v>
      </x:c>
      <x:c r="H729" s="18" t="n">
        <x:f>MAX(F729,G729)</x:f>
        <x:v>74.06</x:v>
      </x:c>
      <x:c r="I729" s="18" t="n">
        <x:f>MOD(H729-Settings!$B$32,Settings!$B$33)</x:f>
        <x:v>74.06</x:v>
      </x:c>
      <x:c r="J729" s="18" t="n">
        <x:f>IF(I729&lt;Settings!$B$30,IF(Settings!$B$30-I729&gt;=E729,H729,H729+(Settings!$B$30-I729)+Settings!$B$31),H729+(Settings!$B$33-I729))</x:f>
        <x:v>74.06</x:v>
      </x:c>
      <x:c r="K729" s="18" t="n">
        <x:f>J729+E729</x:f>
        <x:v>98.08</x:v>
      </x:c>
      <x:c r="L729" s="18" t="n">
        <x:f>K729</x:f>
        <x:v>98.08</x:v>
      </x:c>
      <x:c r="M729" s="18" t="n">
        <x:f>P728</x:f>
        <x:v>77.04650980269328</x:v>
      </x:c>
      <x:c r="N729" s="18" t="n">
        <x:f>MAX(L729,M729)</x:f>
        <x:v>98.08</x:v>
      </x:c>
      <x:c r="O729" s="18" t="n">
        <x:f>Arrivals!I729</x:f>
        <x:v>0.48984730634007895</x:v>
      </x:c>
      <x:c r="P729" s="18" t="n">
        <x:f>N729+O729</x:f>
        <x:v>98.56984730634008</x:v>
      </x:c>
      <x:c r="Q729" s="18" t="n">
        <x:f>P729-C729</x:f>
        <x:v>61.56984730634008</x:v>
      </x:c>
      <x:c r="R729" s="18" t="n">
        <x:f>H729-F729</x:f>
        <x:v>37.06</x:v>
      </x:c>
      <x:c r="S729" s="18" t="n">
        <x:f>J729-H729</x:f>
        <x:v>0</x:v>
      </x:c>
      <x:c r="T729" s="18" t="n">
        <x:f>N729-L729</x:f>
        <x:v>0</x:v>
      </x:c>
      <x:c r="U729" s="18" t="n">
        <x:f>R729+S729+T729</x:f>
        <x:v>37.06</x:v>
      </x:c>
      <x:c r="V729" s="18" t="str">
        <x:f>IF(MOD(C729-Settings!$B$32,Settings!$B$33)&lt;Settings!$B$30,"Up","Down")</x:f>
        <x:v>Up</x:v>
      </x:c>
      <x:c r="W729" s="18" t="n">
        <x:f>IF(OR(E729&gt;Settings!$B$30,Q729&gt;Settings!$B$37),0,1)</x:f>
        <x:v>1</x:v>
      </x:c>
      <x:c r="X729" s="18" t="n">
        <x:f>IF(AND(W729=1,Q729&lt;=Settings!$B$36),1,0)</x:f>
        <x:v>1</x:v>
      </x:c>
    </x:row>
    <x:row r="730">
      <x:c r="A730" t="n">
        <x:f>Arrivals!A730</x:f>
        <x:v>7</x:v>
      </x:c>
      <x:c r="B730" t="n">
        <x:f>Arrivals!B730</x:f>
        <x:v>5</x:v>
      </x:c>
      <x:c r="C730" s="18" t="n">
        <x:f>Arrivals!F730</x:f>
        <x:v>42</x:v>
      </x:c>
      <x:c r="D730" s="18" t="n">
        <x:f>Arrivals!K730</x:f>
        <x:v>300</x:v>
      </x:c>
      <x:c r="E730" s="18" t="n">
        <x:f>D730*8/ACE_Input!S10+ACE_Input!T10</x:f>
        <x:v>24.02</x:v>
      </x:c>
      <x:c r="F730" s="18" t="n">
        <x:f>C730</x:f>
        <x:v>42</x:v>
      </x:c>
      <x:c r="G730" s="18" t="n">
        <x:f>K729</x:f>
        <x:v>98.08</x:v>
      </x:c>
      <x:c r="H730" s="18" t="n">
        <x:f>MAX(F730,G730)</x:f>
        <x:v>98.08</x:v>
      </x:c>
      <x:c r="I730" s="18" t="n">
        <x:f>MOD(H730-Settings!$B$32,Settings!$B$33)</x:f>
        <x:v>98.08</x:v>
      </x:c>
      <x:c r="J730" s="18" t="n">
        <x:f>IF(I730&lt;Settings!$B$30,IF(Settings!$B$30-I730&gt;=E730,H730,H730+(Settings!$B$30-I730)+Settings!$B$31),H730+(Settings!$B$33-I730))</x:f>
        <x:v>98.08</x:v>
      </x:c>
      <x:c r="K730" s="18" t="n">
        <x:f>J730+E730</x:f>
        <x:v>122.1</x:v>
      </x:c>
      <x:c r="L730" s="18" t="n">
        <x:f>K730</x:f>
        <x:v>122.1</x:v>
      </x:c>
      <x:c r="M730" s="18" t="n">
        <x:f>P729</x:f>
        <x:v>98.56984730634008</x:v>
      </x:c>
      <x:c r="N730" s="18" t="n">
        <x:f>MAX(L730,M730)</x:f>
        <x:v>122.1</x:v>
      </x:c>
      <x:c r="O730" s="18" t="n">
        <x:f>Arrivals!I730</x:f>
        <x:v>0.7949485448988407</x:v>
      </x:c>
      <x:c r="P730" s="18" t="n">
        <x:f>N730+O730</x:f>
        <x:v>122.89494854489884</x:v>
      </x:c>
      <x:c r="Q730" s="18" t="n">
        <x:f>P730-C730</x:f>
        <x:v>80.89494854489884</x:v>
      </x:c>
      <x:c r="R730" s="18" t="n">
        <x:f>H730-F730</x:f>
        <x:v>56.08</x:v>
      </x:c>
      <x:c r="S730" s="18" t="n">
        <x:f>J730-H730</x:f>
        <x:v>0</x:v>
      </x:c>
      <x:c r="T730" s="18" t="n">
        <x:f>N730-L730</x:f>
        <x:v>0</x:v>
      </x:c>
      <x:c r="U730" s="18" t="n">
        <x:f>R730+S730+T730</x:f>
        <x:v>56.08</x:v>
      </x:c>
      <x:c r="V730" s="18" t="str">
        <x:f>IF(MOD(C730-Settings!$B$32,Settings!$B$33)&lt;Settings!$B$30,"Up","Down")</x:f>
        <x:v>Up</x:v>
      </x:c>
      <x:c r="W730" s="18" t="n">
        <x:f>IF(OR(E730&gt;Settings!$B$30,Q730&gt;Settings!$B$37),0,1)</x:f>
        <x:v>1</x:v>
      </x:c>
      <x:c r="X730" s="18" t="n">
        <x:f>IF(AND(W730=1,Q730&lt;=Settings!$B$36),1,0)</x:f>
        <x:v>1</x:v>
      </x:c>
    </x:row>
    <x:row r="731">
      <x:c r="A731" t="n">
        <x:f>Arrivals!A731</x:f>
        <x:v>7</x:v>
      </x:c>
      <x:c r="B731" t="n">
        <x:f>Arrivals!B731</x:f>
        <x:v>6</x:v>
      </x:c>
      <x:c r="C731" s="18" t="n">
        <x:f>Arrivals!F731</x:f>
        <x:v>47</x:v>
      </x:c>
      <x:c r="D731" s="18" t="n">
        <x:f>Arrivals!K731</x:f>
        <x:v>300</x:v>
      </x:c>
      <x:c r="E731" s="18" t="n">
        <x:f>D731*8/ACE_Input!S11+ACE_Input!T11</x:f>
        <x:v>24.02</x:v>
      </x:c>
      <x:c r="F731" s="18" t="n">
        <x:f>C731</x:f>
        <x:v>47</x:v>
      </x:c>
      <x:c r="G731" s="18" t="n">
        <x:f>K730</x:f>
        <x:v>122.1</x:v>
      </x:c>
      <x:c r="H731" s="18" t="n">
        <x:f>MAX(F731,G731)</x:f>
        <x:v>122.1</x:v>
      </x:c>
      <x:c r="I731" s="18" t="n">
        <x:f>MOD(H731-Settings!$B$32,Settings!$B$33)</x:f>
        <x:v>122.1</x:v>
      </x:c>
      <x:c r="J731" s="18" t="n">
        <x:f>IF(I731&lt;Settings!$B$30,IF(Settings!$B$30-I731&gt;=E731,H731,H731+(Settings!$B$30-I731)+Settings!$B$31),H731+(Settings!$B$33-I731))</x:f>
        <x:v>122.1</x:v>
      </x:c>
      <x:c r="K731" s="18" t="n">
        <x:f>J731+E731</x:f>
        <x:v>146.12</x:v>
      </x:c>
      <x:c r="L731" s="18" t="n">
        <x:f>K731</x:f>
        <x:v>146.12</x:v>
      </x:c>
      <x:c r="M731" s="18" t="n">
        <x:f>P730</x:f>
        <x:v>122.89494854489884</x:v>
      </x:c>
      <x:c r="N731" s="18" t="n">
        <x:f>MAX(L731,M731)</x:f>
        <x:v>146.12</x:v>
      </x:c>
      <x:c r="O731" s="18" t="n">
        <x:f>Arrivals!I731</x:f>
        <x:v>0.9112938158417613</x:v>
      </x:c>
      <x:c r="P731" s="18" t="n">
        <x:f>N731+O731</x:f>
        <x:v>147.03129381584176</x:v>
      </x:c>
      <x:c r="Q731" s="18" t="n">
        <x:f>P731-C731</x:f>
        <x:v>100.03129381584176</x:v>
      </x:c>
      <x:c r="R731" s="18" t="n">
        <x:f>H731-F731</x:f>
        <x:v>75.1</x:v>
      </x:c>
      <x:c r="S731" s="18" t="n">
        <x:f>J731-H731</x:f>
        <x:v>0</x:v>
      </x:c>
      <x:c r="T731" s="18" t="n">
        <x:f>N731-L731</x:f>
        <x:v>0</x:v>
      </x:c>
      <x:c r="U731" s="18" t="n">
        <x:f>R731+S731+T731</x:f>
        <x:v>75.1</x:v>
      </x:c>
      <x:c r="V731" s="18" t="str">
        <x:f>IF(MOD(C731-Settings!$B$32,Settings!$B$33)&lt;Settings!$B$30,"Up","Down")</x:f>
        <x:v>Up</x:v>
      </x:c>
      <x:c r="W731" s="18" t="n">
        <x:f>IF(OR(E731&gt;Settings!$B$30,Q731&gt;Settings!$B$37),0,1)</x:f>
        <x:v>1</x:v>
      </x:c>
      <x:c r="X731" s="18" t="n">
        <x:f>IF(AND(W731=1,Q731&lt;=Settings!$B$36),1,0)</x:f>
        <x:v>1</x:v>
      </x:c>
    </x:row>
    <x:row r="732">
      <x:c r="A732" t="n">
        <x:f>Arrivals!A732</x:f>
        <x:v>7</x:v>
      </x:c>
      <x:c r="B732" t="n">
        <x:f>Arrivals!B732</x:f>
        <x:v>7</x:v>
      </x:c>
      <x:c r="C732" s="18" t="n">
        <x:f>Arrivals!F732</x:f>
        <x:v>52</x:v>
      </x:c>
      <x:c r="D732" s="18" t="n">
        <x:f>Arrivals!K732</x:f>
        <x:v>300</x:v>
      </x:c>
      <x:c r="E732" s="18" t="n">
        <x:f>D732*8/ACE_Input!S12+ACE_Input!T12</x:f>
        <x:v>24.02</x:v>
      </x:c>
      <x:c r="F732" s="18" t="n">
        <x:f>C732</x:f>
        <x:v>52</x:v>
      </x:c>
      <x:c r="G732" s="18" t="n">
        <x:f>K731</x:f>
        <x:v>146.12</x:v>
      </x:c>
      <x:c r="H732" s="18" t="n">
        <x:f>MAX(F732,G732)</x:f>
        <x:v>146.12</x:v>
      </x:c>
      <x:c r="I732" s="18" t="n">
        <x:f>MOD(H732-Settings!$B$32,Settings!$B$33)</x:f>
        <x:v>146.12</x:v>
      </x:c>
      <x:c r="J732" s="18" t="n">
        <x:f>IF(I732&lt;Settings!$B$30,IF(Settings!$B$30-I732&gt;=E732,H732,H732+(Settings!$B$30-I732)+Settings!$B$31),H732+(Settings!$B$33-I732))</x:f>
        <x:v>146.12</x:v>
      </x:c>
      <x:c r="K732" s="18" t="n">
        <x:f>J732+E732</x:f>
        <x:v>170.14000000000001</x:v>
      </x:c>
      <x:c r="L732" s="18" t="n">
        <x:f>K732</x:f>
        <x:v>170.14000000000001</x:v>
      </x:c>
      <x:c r="M732" s="18" t="n">
        <x:f>P731</x:f>
        <x:v>147.03129381584176</x:v>
      </x:c>
      <x:c r="N732" s="18" t="n">
        <x:f>MAX(L732,M732)</x:f>
        <x:v>170.14000000000001</x:v>
      </x:c>
      <x:c r="O732" s="18" t="n">
        <x:f>Arrivals!I732</x:f>
        <x:v>0.7796294423622159</x:v>
      </x:c>
      <x:c r="P732" s="18" t="n">
        <x:f>N732+O732</x:f>
        <x:v>170.91962944236224</x:v>
      </x:c>
      <x:c r="Q732" s="18" t="n">
        <x:f>P732-C732</x:f>
        <x:v>118.91962944236224</x:v>
      </x:c>
      <x:c r="R732" s="18" t="n">
        <x:f>H732-F732</x:f>
        <x:v>94.12</x:v>
      </x:c>
      <x:c r="S732" s="18" t="n">
        <x:f>J732-H732</x:f>
        <x:v>0</x:v>
      </x:c>
      <x:c r="T732" s="18" t="n">
        <x:f>N732-L732</x:f>
        <x:v>0</x:v>
      </x:c>
      <x:c r="U732" s="18" t="n">
        <x:f>R732+S732+T732</x:f>
        <x:v>94.12</x:v>
      </x:c>
      <x:c r="V732" s="18" t="str">
        <x:f>IF(MOD(C732-Settings!$B$32,Settings!$B$33)&lt;Settings!$B$30,"Up","Down")</x:f>
        <x:v>Up</x:v>
      </x:c>
      <x:c r="W732" s="18" t="n">
        <x:f>IF(OR(E732&gt;Settings!$B$30,Q732&gt;Settings!$B$37),0,1)</x:f>
        <x:v>1</x:v>
      </x:c>
      <x:c r="X732" s="18" t="n">
        <x:f>IF(AND(W732=1,Q732&lt;=Settings!$B$36),1,0)</x:f>
        <x:v>1</x:v>
      </x:c>
    </x:row>
    <x:row r="733">
      <x:c r="A733" t="n">
        <x:f>Arrivals!A733</x:f>
        <x:v>7</x:v>
      </x:c>
      <x:c r="B733" t="n">
        <x:f>Arrivals!B733</x:f>
        <x:v>8</x:v>
      </x:c>
      <x:c r="C733" s="18" t="n">
        <x:f>Arrivals!F733</x:f>
        <x:v>57</x:v>
      </x:c>
      <x:c r="D733" s="18" t="n">
        <x:f>Arrivals!K733</x:f>
        <x:v>300</x:v>
      </x:c>
      <x:c r="E733" s="18" t="n">
        <x:f>D733*8/ACE_Input!S13+ACE_Input!T13</x:f>
        <x:v>24.02</x:v>
      </x:c>
      <x:c r="F733" s="18" t="n">
        <x:f>C733</x:f>
        <x:v>57</x:v>
      </x:c>
      <x:c r="G733" s="18" t="n">
        <x:f>K732</x:f>
        <x:v>170.14000000000001</x:v>
      </x:c>
      <x:c r="H733" s="18" t="n">
        <x:f>MAX(F733,G733)</x:f>
        <x:v>170.14000000000001</x:v>
      </x:c>
      <x:c r="I733" s="18" t="n">
        <x:f>MOD(H733-Settings!$B$32,Settings!$B$33)</x:f>
        <x:v>170.14000000000001</x:v>
      </x:c>
      <x:c r="J733" s="18" t="n">
        <x:f>IF(I733&lt;Settings!$B$30,IF(Settings!$B$30-I733&gt;=E733,H733,H733+(Settings!$B$30-I733)+Settings!$B$31),H733+(Settings!$B$33-I733))</x:f>
        <x:v>170.14000000000001</x:v>
      </x:c>
      <x:c r="K733" s="18" t="n">
        <x:f>J733+E733</x:f>
        <x:v>194.16000000000003</x:v>
      </x:c>
      <x:c r="L733" s="18" t="n">
        <x:f>K733</x:f>
        <x:v>194.16000000000003</x:v>
      </x:c>
      <x:c r="M733" s="18" t="n">
        <x:f>P732</x:f>
        <x:v>170.91962944236224</x:v>
      </x:c>
      <x:c r="N733" s="18" t="n">
        <x:f>MAX(L733,M733)</x:f>
        <x:v>194.16000000000003</x:v>
      </x:c>
      <x:c r="O733" s="18" t="n">
        <x:f>Arrivals!I733</x:f>
        <x:v>1.6420930228630035</x:v>
      </x:c>
      <x:c r="P733" s="18" t="n">
        <x:f>N733+O733</x:f>
        <x:v>195.80209302286303</x:v>
      </x:c>
      <x:c r="Q733" s="18" t="n">
        <x:f>P733-C733</x:f>
        <x:v>138.80209302286303</x:v>
      </x:c>
      <x:c r="R733" s="18" t="n">
        <x:f>H733-F733</x:f>
        <x:v>113.14000000000001</x:v>
      </x:c>
      <x:c r="S733" s="18" t="n">
        <x:f>J733-H733</x:f>
        <x:v>0</x:v>
      </x:c>
      <x:c r="T733" s="18" t="n">
        <x:f>N733-L733</x:f>
        <x:v>0</x:v>
      </x:c>
      <x:c r="U733" s="18" t="n">
        <x:f>R733+S733+T733</x:f>
        <x:v>113.14000000000001</x:v>
      </x:c>
      <x:c r="V733" s="18" t="str">
        <x:f>IF(MOD(C733-Settings!$B$32,Settings!$B$33)&lt;Settings!$B$30,"Up","Down")</x:f>
        <x:v>Up</x:v>
      </x:c>
      <x:c r="W733" s="18" t="n">
        <x:f>IF(OR(E733&gt;Settings!$B$30,Q733&gt;Settings!$B$37),0,1)</x:f>
        <x:v>1</x:v>
      </x:c>
      <x:c r="X733" s="18" t="n">
        <x:f>IF(AND(W733=1,Q733&lt;=Settings!$B$36),1,0)</x:f>
        <x:v>0</x:v>
      </x:c>
    </x:row>
    <x:row r="734">
      <x:c r="A734" t="n">
        <x:f>Arrivals!A734</x:f>
        <x:v>7</x:v>
      </x:c>
      <x:c r="B734" t="n">
        <x:f>Arrivals!B734</x:f>
        <x:v>9</x:v>
      </x:c>
      <x:c r="C734" s="18" t="n">
        <x:f>Arrivals!F734</x:f>
        <x:v>172</x:v>
      </x:c>
      <x:c r="D734" s="18" t="n">
        <x:f>Arrivals!K734</x:f>
        <x:v>300</x:v>
      </x:c>
      <x:c r="E734" s="18" t="n">
        <x:f>D734*8/ACE_Input!S14+ACE_Input!T14</x:f>
        <x:v>24.02</x:v>
      </x:c>
      <x:c r="F734" s="18" t="n">
        <x:f>C734</x:f>
        <x:v>172</x:v>
      </x:c>
      <x:c r="G734" s="18" t="n">
        <x:f>K733</x:f>
        <x:v>194.16000000000003</x:v>
      </x:c>
      <x:c r="H734" s="18" t="n">
        <x:f>MAX(F734,G734)</x:f>
        <x:v>194.16000000000003</x:v>
      </x:c>
      <x:c r="I734" s="18" t="n">
        <x:f>MOD(H734-Settings!$B$32,Settings!$B$33)</x:f>
        <x:v>194.16000000000003</x:v>
      </x:c>
      <x:c r="J734" s="18" t="n">
        <x:f>IF(I734&lt;Settings!$B$30,IF(Settings!$B$30-I734&gt;=E734,H734,H734+(Settings!$B$30-I734)+Settings!$B$31),H734+(Settings!$B$33-I734))</x:f>
        <x:v>194.16000000000003</x:v>
      </x:c>
      <x:c r="K734" s="18" t="n">
        <x:f>J734+E734</x:f>
        <x:v>218.18000000000004</x:v>
      </x:c>
      <x:c r="L734" s="18" t="n">
        <x:f>K734</x:f>
        <x:v>218.18000000000004</x:v>
      </x:c>
      <x:c r="M734" s="18" t="n">
        <x:f>P733</x:f>
        <x:v>195.80209302286303</x:v>
      </x:c>
      <x:c r="N734" s="18" t="n">
        <x:f>MAX(L734,M734)</x:f>
        <x:v>218.18000000000004</x:v>
      </x:c>
      <x:c r="O734" s="18" t="n">
        <x:f>Arrivals!I734</x:f>
        <x:v>8.012817660539467</x:v>
      </x:c>
      <x:c r="P734" s="18" t="n">
        <x:f>N734+O734</x:f>
        <x:v>226.1928176605395</x:v>
      </x:c>
      <x:c r="Q734" s="18" t="n">
        <x:f>P734-C734</x:f>
        <x:v>54.192817660539504</x:v>
      </x:c>
      <x:c r="R734" s="18" t="n">
        <x:f>H734-F734</x:f>
        <x:v>22.160000000000025</x:v>
      </x:c>
      <x:c r="S734" s="18" t="n">
        <x:f>J734-H734</x:f>
        <x:v>0</x:v>
      </x:c>
      <x:c r="T734" s="18" t="n">
        <x:f>N734-L734</x:f>
        <x:v>0</x:v>
      </x:c>
      <x:c r="U734" s="18" t="n">
        <x:f>R734+S734+T734</x:f>
        <x:v>22.160000000000025</x:v>
      </x:c>
      <x:c r="V734" s="18" t="str">
        <x:f>IF(MOD(C734-Settings!$B$32,Settings!$B$33)&lt;Settings!$B$30,"Up","Down")</x:f>
        <x:v>Up</x:v>
      </x:c>
      <x:c r="W734" s="18" t="n">
        <x:f>IF(OR(E734&gt;Settings!$B$30,Q734&gt;Settings!$B$37),0,1)</x:f>
        <x:v>1</x:v>
      </x:c>
      <x:c r="X734" s="18" t="n">
        <x:f>IF(AND(W734=1,Q734&lt;=Settings!$B$36),1,0)</x:f>
        <x:v>1</x:v>
      </x:c>
    </x:row>
    <x:row r="735">
      <x:c r="A735" t="n">
        <x:f>Arrivals!A735</x:f>
        <x:v>7</x:v>
      </x:c>
      <x:c r="B735" t="n">
        <x:f>Arrivals!B735</x:f>
        <x:v>10</x:v>
      </x:c>
      <x:c r="C735" s="18" t="n">
        <x:f>Arrivals!F735</x:f>
        <x:v>177</x:v>
      </x:c>
      <x:c r="D735" s="18" t="n">
        <x:f>Arrivals!K735</x:f>
        <x:v>300</x:v>
      </x:c>
      <x:c r="E735" s="18" t="n">
        <x:f>D735*8/ACE_Input!S15+ACE_Input!T15</x:f>
        <x:v>24.02</x:v>
      </x:c>
      <x:c r="F735" s="18" t="n">
        <x:f>C735</x:f>
        <x:v>177</x:v>
      </x:c>
      <x:c r="G735" s="18" t="n">
        <x:f>K734</x:f>
        <x:v>218.18000000000004</x:v>
      </x:c>
      <x:c r="H735" s="18" t="n">
        <x:f>MAX(F735,G735)</x:f>
        <x:v>218.18000000000004</x:v>
      </x:c>
      <x:c r="I735" s="18" t="n">
        <x:f>MOD(H735-Settings!$B$32,Settings!$B$33)</x:f>
        <x:v>218.18000000000004</x:v>
      </x:c>
      <x:c r="J735" s="18" t="n">
        <x:f>IF(I735&lt;Settings!$B$30,IF(Settings!$B$30-I735&gt;=E735,H735,H735+(Settings!$B$30-I735)+Settings!$B$31),H735+(Settings!$B$33-I735))</x:f>
        <x:v>218.18000000000004</x:v>
      </x:c>
      <x:c r="K735" s="18" t="n">
        <x:f>J735+E735</x:f>
        <x:v>242.20000000000005</x:v>
      </x:c>
      <x:c r="L735" s="18" t="n">
        <x:f>K735</x:f>
        <x:v>242.20000000000005</x:v>
      </x:c>
      <x:c r="M735" s="18" t="n">
        <x:f>P734</x:f>
        <x:v>226.1928176605395</x:v>
      </x:c>
      <x:c r="N735" s="18" t="n">
        <x:f>MAX(L735,M735)</x:f>
        <x:v>242.20000000000005</x:v>
      </x:c>
      <x:c r="O735" s="18" t="n">
        <x:f>Arrivals!I735</x:f>
        <x:v>4.775139676854241</x:v>
      </x:c>
      <x:c r="P735" s="18" t="n">
        <x:f>N735+O735</x:f>
        <x:v>246.9751396768543</x:v>
      </x:c>
      <x:c r="Q735" s="18" t="n">
        <x:f>P735-C735</x:f>
        <x:v>69.9751396768543</x:v>
      </x:c>
      <x:c r="R735" s="18" t="n">
        <x:f>H735-F735</x:f>
        <x:v>41.180000000000035</x:v>
      </x:c>
      <x:c r="S735" s="18" t="n">
        <x:f>J735-H735</x:f>
        <x:v>0</x:v>
      </x:c>
      <x:c r="T735" s="18" t="n">
        <x:f>N735-L735</x:f>
        <x:v>0</x:v>
      </x:c>
      <x:c r="U735" s="18" t="n">
        <x:f>R735+S735+T735</x:f>
        <x:v>41.180000000000035</x:v>
      </x:c>
      <x:c r="V735" s="18" t="str">
        <x:f>IF(MOD(C735-Settings!$B$32,Settings!$B$33)&lt;Settings!$B$30,"Up","Down")</x:f>
        <x:v>Up</x:v>
      </x:c>
      <x:c r="W735" s="18" t="n">
        <x:f>IF(OR(E735&gt;Settings!$B$30,Q735&gt;Settings!$B$37),0,1)</x:f>
        <x:v>1</x:v>
      </x:c>
      <x:c r="X735" s="18" t="n">
        <x:f>IF(AND(W735=1,Q735&lt;=Settings!$B$36),1,0)</x:f>
        <x:v>1</x:v>
      </x:c>
    </x:row>
    <x:row r="736">
      <x:c r="A736" t="n">
        <x:f>Arrivals!A736</x:f>
        <x:v>7</x:v>
      </x:c>
      <x:c r="B736" t="n">
        <x:f>Arrivals!B736</x:f>
        <x:v>11</x:v>
      </x:c>
      <x:c r="C736" s="18" t="n">
        <x:f>Arrivals!F736</x:f>
        <x:v>182</x:v>
      </x:c>
      <x:c r="D736" s="18" t="n">
        <x:f>Arrivals!K736</x:f>
        <x:v>300</x:v>
      </x:c>
      <x:c r="E736" s="18" t="n">
        <x:f>D736*8/ACE_Input!S16+ACE_Input!T16</x:f>
        <x:v>24.02</x:v>
      </x:c>
      <x:c r="F736" s="18" t="n">
        <x:f>C736</x:f>
        <x:v>182</x:v>
      </x:c>
      <x:c r="G736" s="18" t="n">
        <x:f>K735</x:f>
        <x:v>242.20000000000005</x:v>
      </x:c>
      <x:c r="H736" s="18" t="n">
        <x:f>MAX(F736,G736)</x:f>
        <x:v>242.20000000000005</x:v>
      </x:c>
      <x:c r="I736" s="18" t="n">
        <x:f>MOD(H736-Settings!$B$32,Settings!$B$33)</x:f>
        <x:v>242.20000000000005</x:v>
      </x:c>
      <x:c r="J736" s="18" t="n">
        <x:f>IF(I736&lt;Settings!$B$30,IF(Settings!$B$30-I736&gt;=E736,H736,H736+(Settings!$B$30-I736)+Settings!$B$31),H736+(Settings!$B$33-I736))</x:f>
        <x:v>242.20000000000005</x:v>
      </x:c>
      <x:c r="K736" s="18" t="n">
        <x:f>J736+E736</x:f>
        <x:v>266.22</x:v>
      </x:c>
      <x:c r="L736" s="18" t="n">
        <x:f>K736</x:f>
        <x:v>266.22</x:v>
      </x:c>
      <x:c r="M736" s="18" t="n">
        <x:f>P735</x:f>
        <x:v>246.9751396768543</x:v>
      </x:c>
      <x:c r="N736" s="18" t="n">
        <x:f>MAX(L736,M736)</x:f>
        <x:v>266.22</x:v>
      </x:c>
      <x:c r="O736" s="18" t="n">
        <x:f>Arrivals!I736</x:f>
        <x:v>1.2539486834935727</x:v>
      </x:c>
      <x:c r="P736" s="18" t="n">
        <x:f>N736+O736</x:f>
        <x:v>267.4739486834936</x:v>
      </x:c>
      <x:c r="Q736" s="18" t="n">
        <x:f>P736-C736</x:f>
        <x:v>85.47394868349357</x:v>
      </x:c>
      <x:c r="R736" s="18" t="n">
        <x:f>H736-F736</x:f>
        <x:v>60.200000000000045</x:v>
      </x:c>
      <x:c r="S736" s="18" t="n">
        <x:f>J736-H736</x:f>
        <x:v>0</x:v>
      </x:c>
      <x:c r="T736" s="18" t="n">
        <x:f>N736-L736</x:f>
        <x:v>0</x:v>
      </x:c>
      <x:c r="U736" s="18" t="n">
        <x:f>R736+S736+T736</x:f>
        <x:v>60.200000000000045</x:v>
      </x:c>
      <x:c r="V736" s="18" t="str">
        <x:f>IF(MOD(C736-Settings!$B$32,Settings!$B$33)&lt;Settings!$B$30,"Up","Down")</x:f>
        <x:v>Up</x:v>
      </x:c>
      <x:c r="W736" s="18" t="n">
        <x:f>IF(OR(E736&gt;Settings!$B$30,Q736&gt;Settings!$B$37),0,1)</x:f>
        <x:v>1</x:v>
      </x:c>
      <x:c r="X736" s="18" t="n">
        <x:f>IF(AND(W736=1,Q736&lt;=Settings!$B$36),1,0)</x:f>
        <x:v>1</x:v>
      </x:c>
    </x:row>
    <x:row r="737">
      <x:c r="A737" t="n">
        <x:f>Arrivals!A737</x:f>
        <x:v>7</x:v>
      </x:c>
      <x:c r="B737" t="n">
        <x:f>Arrivals!B737</x:f>
        <x:v>12</x:v>
      </x:c>
      <x:c r="C737" s="18" t="n">
        <x:f>Arrivals!F737</x:f>
        <x:v>187</x:v>
      </x:c>
      <x:c r="D737" s="18" t="n">
        <x:f>Arrivals!K737</x:f>
        <x:v>300</x:v>
      </x:c>
      <x:c r="E737" s="18" t="n">
        <x:f>D737*8/ACE_Input!S17+ACE_Input!T17</x:f>
        <x:v>24.02</x:v>
      </x:c>
      <x:c r="F737" s="18" t="n">
        <x:f>C737</x:f>
        <x:v>187</x:v>
      </x:c>
      <x:c r="G737" s="18" t="n">
        <x:f>K736</x:f>
        <x:v>266.22</x:v>
      </x:c>
      <x:c r="H737" s="18" t="n">
        <x:f>MAX(F737,G737)</x:f>
        <x:v>266.22</x:v>
      </x:c>
      <x:c r="I737" s="18" t="n">
        <x:f>MOD(H737-Settings!$B$32,Settings!$B$33)</x:f>
        <x:v>266.22</x:v>
      </x:c>
      <x:c r="J737" s="18" t="n">
        <x:f>IF(I737&lt;Settings!$B$30,IF(Settings!$B$30-I737&gt;=E737,H737,H737+(Settings!$B$30-I737)+Settings!$B$31),H737+(Settings!$B$33-I737))</x:f>
        <x:v>266.22</x:v>
      </x:c>
      <x:c r="K737" s="18" t="n">
        <x:f>J737+E737</x:f>
        <x:v>290.24</x:v>
      </x:c>
      <x:c r="L737" s="18" t="n">
        <x:f>K737</x:f>
        <x:v>290.24</x:v>
      </x:c>
      <x:c r="M737" s="18" t="n">
        <x:f>P736</x:f>
        <x:v>267.4739486834936</x:v>
      </x:c>
      <x:c r="N737" s="18" t="n">
        <x:f>MAX(L737,M737)</x:f>
        <x:v>290.24</x:v>
      </x:c>
      <x:c r="O737" s="18" t="n">
        <x:f>Arrivals!I737</x:f>
        <x:v>8.119510965148576</x:v>
      </x:c>
      <x:c r="P737" s="18" t="n">
        <x:f>N737+O737</x:f>
        <x:v>298.35951096514856</x:v>
      </x:c>
      <x:c r="Q737" s="18" t="n">
        <x:f>P737-C737</x:f>
        <x:v>111.35951096514856</x:v>
      </x:c>
      <x:c r="R737" s="18" t="n">
        <x:f>H737-F737</x:f>
        <x:v>79.22000000000003</x:v>
      </x:c>
      <x:c r="S737" s="18" t="n">
        <x:f>J737-H737</x:f>
        <x:v>0</x:v>
      </x:c>
      <x:c r="T737" s="18" t="n">
        <x:f>N737-L737</x:f>
        <x:v>0</x:v>
      </x:c>
      <x:c r="U737" s="18" t="n">
        <x:f>R737+S737+T737</x:f>
        <x:v>79.22000000000003</x:v>
      </x:c>
      <x:c r="V737" s="18" t="str">
        <x:f>IF(MOD(C737-Settings!$B$32,Settings!$B$33)&lt;Settings!$B$30,"Up","Down")</x:f>
        <x:v>Up</x:v>
      </x:c>
      <x:c r="W737" s="18" t="n">
        <x:f>IF(OR(E737&gt;Settings!$B$30,Q737&gt;Settings!$B$37),0,1)</x:f>
        <x:v>1</x:v>
      </x:c>
      <x:c r="X737" s="18" t="n">
        <x:f>IF(AND(W737=1,Q737&lt;=Settings!$B$36),1,0)</x:f>
        <x:v>1</x:v>
      </x:c>
    </x:row>
    <x:row r="738">
      <x:c r="A738" t="n">
        <x:f>Arrivals!A738</x:f>
        <x:v>7</x:v>
      </x:c>
      <x:c r="B738" t="n">
        <x:f>Arrivals!B738</x:f>
        <x:v>13</x:v>
      </x:c>
      <x:c r="C738" s="18" t="n">
        <x:f>Arrivals!F738</x:f>
        <x:v>192</x:v>
      </x:c>
      <x:c r="D738" s="18" t="n">
        <x:f>Arrivals!K738</x:f>
        <x:v>300</x:v>
      </x:c>
      <x:c r="E738" s="18" t="n">
        <x:f>D738*8/ACE_Input!S18+ACE_Input!T18</x:f>
        <x:v>24.02</x:v>
      </x:c>
      <x:c r="F738" s="18" t="n">
        <x:f>C738</x:f>
        <x:v>192</x:v>
      </x:c>
      <x:c r="G738" s="18" t="n">
        <x:f>K737</x:f>
        <x:v>290.24</x:v>
      </x:c>
      <x:c r="H738" s="18" t="n">
        <x:f>MAX(F738,G738)</x:f>
        <x:v>290.24</x:v>
      </x:c>
      <x:c r="I738" s="18" t="n">
        <x:f>MOD(H738-Settings!$B$32,Settings!$B$33)</x:f>
        <x:v>290.24</x:v>
      </x:c>
      <x:c r="J738" s="18" t="n">
        <x:f>IF(I738&lt;Settings!$B$30,IF(Settings!$B$30-I738&gt;=E738,H738,H738+(Settings!$B$30-I738)+Settings!$B$31),H738+(Settings!$B$33-I738))</x:f>
        <x:v>290.24</x:v>
      </x:c>
      <x:c r="K738" s="18" t="n">
        <x:f>J738+E738</x:f>
        <x:v>314.26</x:v>
      </x:c>
      <x:c r="L738" s="18" t="n">
        <x:f>K738</x:f>
        <x:v>314.26</x:v>
      </x:c>
      <x:c r="M738" s="18" t="n">
        <x:f>P737</x:f>
        <x:v>298.35951096514856</x:v>
      </x:c>
      <x:c r="N738" s="18" t="n">
        <x:f>MAX(L738,M738)</x:f>
        <x:v>314.26</x:v>
      </x:c>
      <x:c r="O738" s="18" t="n">
        <x:f>Arrivals!I738</x:f>
        <x:v>1.8736901984978298</x:v>
      </x:c>
      <x:c r="P738" s="18" t="n">
        <x:f>N738+O738</x:f>
        <x:v>316.13369019849785</x:v>
      </x:c>
      <x:c r="Q738" s="18" t="n">
        <x:f>P738-C738</x:f>
        <x:v>124.13369019849785</x:v>
      </x:c>
      <x:c r="R738" s="18" t="n">
        <x:f>H738-F738</x:f>
        <x:v>98.24000000000001</x:v>
      </x:c>
      <x:c r="S738" s="18" t="n">
        <x:f>J738-H738</x:f>
        <x:v>0</x:v>
      </x:c>
      <x:c r="T738" s="18" t="n">
        <x:f>N738-L738</x:f>
        <x:v>0</x:v>
      </x:c>
      <x:c r="U738" s="18" t="n">
        <x:f>R738+S738+T738</x:f>
        <x:v>98.24000000000001</x:v>
      </x:c>
      <x:c r="V738" s="18" t="str">
        <x:f>IF(MOD(C738-Settings!$B$32,Settings!$B$33)&lt;Settings!$B$30,"Up","Down")</x:f>
        <x:v>Up</x:v>
      </x:c>
      <x:c r="W738" s="18" t="n">
        <x:f>IF(OR(E738&gt;Settings!$B$30,Q738&gt;Settings!$B$37),0,1)</x:f>
        <x:v>1</x:v>
      </x:c>
      <x:c r="X738" s="18" t="n">
        <x:f>IF(AND(W738=1,Q738&lt;=Settings!$B$36),1,0)</x:f>
        <x:v>0</x:v>
      </x:c>
    </x:row>
    <x:row r="739">
      <x:c r="A739" t="n">
        <x:f>Arrivals!A739</x:f>
        <x:v>7</x:v>
      </x:c>
      <x:c r="B739" t="n">
        <x:f>Arrivals!B739</x:f>
        <x:v>14</x:v>
      </x:c>
      <x:c r="C739" s="18" t="n">
        <x:f>Arrivals!F739</x:f>
        <x:v>197</x:v>
      </x:c>
      <x:c r="D739" s="18" t="n">
        <x:f>Arrivals!K739</x:f>
        <x:v>300</x:v>
      </x:c>
      <x:c r="E739" s="18" t="n">
        <x:f>D739*8/ACE_Input!S19+ACE_Input!T19</x:f>
        <x:v>24.02</x:v>
      </x:c>
      <x:c r="F739" s="18" t="n">
        <x:f>C739</x:f>
        <x:v>197</x:v>
      </x:c>
      <x:c r="G739" s="18" t="n">
        <x:f>K738</x:f>
        <x:v>314.26</x:v>
      </x:c>
      <x:c r="H739" s="18" t="n">
        <x:f>MAX(F739,G739)</x:f>
        <x:v>314.26</x:v>
      </x:c>
      <x:c r="I739" s="18" t="n">
        <x:f>MOD(H739-Settings!$B$32,Settings!$B$33)</x:f>
        <x:v>314.26</x:v>
      </x:c>
      <x:c r="J739" s="18" t="n">
        <x:f>IF(I739&lt;Settings!$B$30,IF(Settings!$B$30-I739&gt;=E739,H739,H739+(Settings!$B$30-I739)+Settings!$B$31),H739+(Settings!$B$33-I739))</x:f>
        <x:v>314.26</x:v>
      </x:c>
      <x:c r="K739" s="18" t="n">
        <x:f>J739+E739</x:f>
        <x:v>338.28</x:v>
      </x:c>
      <x:c r="L739" s="18" t="n">
        <x:f>K739</x:f>
        <x:v>338.28</x:v>
      </x:c>
      <x:c r="M739" s="18" t="n">
        <x:f>P738</x:f>
        <x:v>316.13369019849785</x:v>
      </x:c>
      <x:c r="N739" s="18" t="n">
        <x:f>MAX(L739,M739)</x:f>
        <x:v>338.28</x:v>
      </x:c>
      <x:c r="O739" s="18" t="n">
        <x:f>Arrivals!I739</x:f>
        <x:v>0.01446751425268241</x:v>
      </x:c>
      <x:c r="P739" s="18" t="n">
        <x:f>N739+O739</x:f>
        <x:v>338.29446751425263</x:v>
      </x:c>
      <x:c r="Q739" s="18" t="n">
        <x:f>P739-C739</x:f>
        <x:v>141.29446751425263</x:v>
      </x:c>
      <x:c r="R739" s="18" t="n">
        <x:f>H739-F739</x:f>
        <x:v>117.25999999999999</x:v>
      </x:c>
      <x:c r="S739" s="18" t="n">
        <x:f>J739-H739</x:f>
        <x:v>0</x:v>
      </x:c>
      <x:c r="T739" s="18" t="n">
        <x:f>N739-L739</x:f>
        <x:v>0</x:v>
      </x:c>
      <x:c r="U739" s="18" t="n">
        <x:f>R739+S739+T739</x:f>
        <x:v>117.25999999999999</x:v>
      </x:c>
      <x:c r="V739" s="18" t="str">
        <x:f>IF(MOD(C739-Settings!$B$32,Settings!$B$33)&lt;Settings!$B$30,"Up","Down")</x:f>
        <x:v>Up</x:v>
      </x:c>
      <x:c r="W739" s="18" t="n">
        <x:f>IF(OR(E739&gt;Settings!$B$30,Q739&gt;Settings!$B$37),0,1)</x:f>
        <x:v>1</x:v>
      </x:c>
      <x:c r="X739" s="18" t="n">
        <x:f>IF(AND(W739=1,Q739&lt;=Settings!$B$36),1,0)</x:f>
        <x:v>0</x:v>
      </x:c>
    </x:row>
    <x:row r="740">
      <x:c r="A740" t="n">
        <x:f>Arrivals!A740</x:f>
        <x:v>7</x:v>
      </x:c>
      <x:c r="B740" t="n">
        <x:f>Arrivals!B740</x:f>
        <x:v>15</x:v>
      </x:c>
      <x:c r="C740" s="18" t="n">
        <x:f>Arrivals!F740</x:f>
        <x:v>202</x:v>
      </x:c>
      <x:c r="D740" s="18" t="n">
        <x:f>Arrivals!K740</x:f>
        <x:v>300</x:v>
      </x:c>
      <x:c r="E740" s="18" t="n">
        <x:f>D740*8/ACE_Input!S20+ACE_Input!T20</x:f>
        <x:v>24.02</x:v>
      </x:c>
      <x:c r="F740" s="18" t="n">
        <x:f>C740</x:f>
        <x:v>202</x:v>
      </x:c>
      <x:c r="G740" s="18" t="n">
        <x:f>K739</x:f>
        <x:v>338.28</x:v>
      </x:c>
      <x:c r="H740" s="18" t="n">
        <x:f>MAX(F740,G740)</x:f>
        <x:v>338.28</x:v>
      </x:c>
      <x:c r="I740" s="18" t="n">
        <x:f>MOD(H740-Settings!$B$32,Settings!$B$33)</x:f>
        <x:v>338.28</x:v>
      </x:c>
      <x:c r="J740" s="18" t="n">
        <x:f>IF(I740&lt;Settings!$B$30,IF(Settings!$B$30-I740&gt;=E740,H740,H740+(Settings!$B$30-I740)+Settings!$B$31),H740+(Settings!$B$33-I740))</x:f>
        <x:v>338.28</x:v>
      </x:c>
      <x:c r="K740" s="18" t="n">
        <x:f>J740+E740</x:f>
        <x:v>362.29999999999995</x:v>
      </x:c>
      <x:c r="L740" s="18" t="n">
        <x:f>K740</x:f>
        <x:v>362.29999999999995</x:v>
      </x:c>
      <x:c r="M740" s="18" t="n">
        <x:f>P739</x:f>
        <x:v>338.29446751425263</x:v>
      </x:c>
      <x:c r="N740" s="18" t="n">
        <x:f>MAX(L740,M740)</x:f>
        <x:v>362.29999999999995</x:v>
      </x:c>
      <x:c r="O740" s="18" t="n">
        <x:f>Arrivals!I740</x:f>
        <x:v>4.54622165781367</x:v>
      </x:c>
      <x:c r="P740" s="18" t="n">
        <x:f>N740+O740</x:f>
        <x:v>366.8462216578136</x:v>
      </x:c>
      <x:c r="Q740" s="18" t="n">
        <x:f>P740-C740</x:f>
        <x:v>164.8462216578136</x:v>
      </x:c>
      <x:c r="R740" s="18" t="n">
        <x:f>H740-F740</x:f>
        <x:v>136.27999999999997</x:v>
      </x:c>
      <x:c r="S740" s="18" t="n">
        <x:f>J740-H740</x:f>
        <x:v>0</x:v>
      </x:c>
      <x:c r="T740" s="18" t="n">
        <x:f>N740-L740</x:f>
        <x:v>0</x:v>
      </x:c>
      <x:c r="U740" s="18" t="n">
        <x:f>R740+S740+T740</x:f>
        <x:v>136.27999999999997</x:v>
      </x:c>
      <x:c r="V740" s="18" t="str">
        <x:f>IF(MOD(C740-Settings!$B$32,Settings!$B$33)&lt;Settings!$B$30,"Up","Down")</x:f>
        <x:v>Up</x:v>
      </x:c>
      <x:c r="W740" s="18" t="n">
        <x:f>IF(OR(E740&gt;Settings!$B$30,Q740&gt;Settings!$B$37),0,1)</x:f>
        <x:v>1</x:v>
      </x:c>
      <x:c r="X740" s="18" t="n">
        <x:f>IF(AND(W740=1,Q740&lt;=Settings!$B$36),1,0)</x:f>
        <x:v>0</x:v>
      </x:c>
    </x:row>
    <x:row r="741">
      <x:c r="A741" t="n">
        <x:f>Arrivals!A741</x:f>
        <x:v>7</x:v>
      </x:c>
      <x:c r="B741" t="n">
        <x:f>Arrivals!B741</x:f>
        <x:v>16</x:v>
      </x:c>
      <x:c r="C741" s="18" t="n">
        <x:f>Arrivals!F741</x:f>
        <x:v>207</x:v>
      </x:c>
      <x:c r="D741" s="18" t="n">
        <x:f>Arrivals!K741</x:f>
        <x:v>300</x:v>
      </x:c>
      <x:c r="E741" s="18" t="n">
        <x:f>D741*8/ACE_Input!S21+ACE_Input!T21</x:f>
        <x:v>24.02</x:v>
      </x:c>
      <x:c r="F741" s="18" t="n">
        <x:f>C741</x:f>
        <x:v>207</x:v>
      </x:c>
      <x:c r="G741" s="18" t="n">
        <x:f>K740</x:f>
        <x:v>362.29999999999995</x:v>
      </x:c>
      <x:c r="H741" s="18" t="n">
        <x:f>MAX(F741,G741)</x:f>
        <x:v>362.29999999999995</x:v>
      </x:c>
      <x:c r="I741" s="18" t="n">
        <x:f>MOD(H741-Settings!$B$32,Settings!$B$33)</x:f>
        <x:v>362.29999999999995</x:v>
      </x:c>
      <x:c r="J741" s="18" t="n">
        <x:f>IF(I741&lt;Settings!$B$30,IF(Settings!$B$30-I741&gt;=E741,H741,H741+(Settings!$B$30-I741)+Settings!$B$31),H741+(Settings!$B$33-I741))</x:f>
        <x:v>362.29999999999995</x:v>
      </x:c>
      <x:c r="K741" s="18" t="n">
        <x:f>J741+E741</x:f>
        <x:v>386.31999999999994</x:v>
      </x:c>
      <x:c r="L741" s="18" t="n">
        <x:f>K741</x:f>
        <x:v>386.31999999999994</x:v>
      </x:c>
      <x:c r="M741" s="18" t="n">
        <x:f>P740</x:f>
        <x:v>366.8462216578136</x:v>
      </x:c>
      <x:c r="N741" s="18" t="n">
        <x:f>MAX(L741,M741)</x:f>
        <x:v>386.31999999999994</x:v>
      </x:c>
      <x:c r="O741" s="18" t="n">
        <x:f>Arrivals!I741</x:f>
        <x:v>1.1745027739451062</x:v>
      </x:c>
      <x:c r="P741" s="18" t="n">
        <x:f>N741+O741</x:f>
        <x:v>387.49450277394504</x:v>
      </x:c>
      <x:c r="Q741" s="18" t="n">
        <x:f>P741-C741</x:f>
        <x:v>180.49450277394504</x:v>
      </x:c>
      <x:c r="R741" s="18" t="n">
        <x:f>H741-F741</x:f>
        <x:v>155.29999999999995</x:v>
      </x:c>
      <x:c r="S741" s="18" t="n">
        <x:f>J741-H741</x:f>
        <x:v>0</x:v>
      </x:c>
      <x:c r="T741" s="18" t="n">
        <x:f>N741-L741</x:f>
        <x:v>0</x:v>
      </x:c>
      <x:c r="U741" s="18" t="n">
        <x:f>R741+S741+T741</x:f>
        <x:v>155.29999999999995</x:v>
      </x:c>
      <x:c r="V741" s="18" t="str">
        <x:f>IF(MOD(C741-Settings!$B$32,Settings!$B$33)&lt;Settings!$B$30,"Up","Down")</x:f>
        <x:v>Up</x:v>
      </x:c>
      <x:c r="W741" s="18" t="n">
        <x:f>IF(OR(E741&gt;Settings!$B$30,Q741&gt;Settings!$B$37),0,1)</x:f>
        <x:v>1</x:v>
      </x:c>
      <x:c r="X741" s="18" t="n">
        <x:f>IF(AND(W741=1,Q741&lt;=Settings!$B$36),1,0)</x:f>
        <x:v>0</x:v>
      </x:c>
    </x:row>
    <x:row r="742">
      <x:c r="A742" t="n">
        <x:f>Arrivals!A742</x:f>
        <x:v>7</x:v>
      </x:c>
      <x:c r="B742" t="n">
        <x:f>Arrivals!B742</x:f>
        <x:v>17</x:v>
      </x:c>
      <x:c r="C742" s="18" t="n">
        <x:f>Arrivals!F742</x:f>
        <x:v>212</x:v>
      </x:c>
      <x:c r="D742" s="18" t="n">
        <x:f>Arrivals!K742</x:f>
        <x:v>300</x:v>
      </x:c>
      <x:c r="E742" s="18" t="n">
        <x:f>D742*8/ACE_Input!S22+ACE_Input!T22</x:f>
        <x:v>24.02</x:v>
      </x:c>
      <x:c r="F742" s="18" t="n">
        <x:f>C742</x:f>
        <x:v>212</x:v>
      </x:c>
      <x:c r="G742" s="18" t="n">
        <x:f>K741</x:f>
        <x:v>386.31999999999994</x:v>
      </x:c>
      <x:c r="H742" s="18" t="n">
        <x:f>MAX(F742,G742)</x:f>
        <x:v>386.31999999999994</x:v>
      </x:c>
      <x:c r="I742" s="18" t="n">
        <x:f>MOD(H742-Settings!$B$32,Settings!$B$33)</x:f>
        <x:v>386.31999999999994</x:v>
      </x:c>
      <x:c r="J742" s="18" t="n">
        <x:f>IF(I742&lt;Settings!$B$30,IF(Settings!$B$30-I742&gt;=E742,H742,H742+(Settings!$B$30-I742)+Settings!$B$31),H742+(Settings!$B$33-I742))</x:f>
        <x:v>386.31999999999994</x:v>
      </x:c>
      <x:c r="K742" s="18" t="n">
        <x:f>J742+E742</x:f>
        <x:v>410.3399999999999</x:v>
      </x:c>
      <x:c r="L742" s="18" t="n">
        <x:f>K742</x:f>
        <x:v>410.3399999999999</x:v>
      </x:c>
      <x:c r="M742" s="18" t="n">
        <x:f>P741</x:f>
        <x:v>387.49450277394504</x:v>
      </x:c>
      <x:c r="N742" s="18" t="n">
        <x:f>MAX(L742,M742)</x:f>
        <x:v>410.3399999999999</x:v>
      </x:c>
      <x:c r="O742" s="18" t="n">
        <x:f>Arrivals!I742</x:f>
        <x:v>2.3813169507532685</x:v>
      </x:c>
      <x:c r="P742" s="18" t="n">
        <x:f>N742+O742</x:f>
        <x:v>412.7213169507532</x:v>
      </x:c>
      <x:c r="Q742" s="18" t="n">
        <x:f>P742-C742</x:f>
        <x:v>200.7213169507532</x:v>
      </x:c>
      <x:c r="R742" s="18" t="n">
        <x:f>H742-F742</x:f>
        <x:v>174.31999999999994</x:v>
      </x:c>
      <x:c r="S742" s="18" t="n">
        <x:f>J742-H742</x:f>
        <x:v>0</x:v>
      </x:c>
      <x:c r="T742" s="18" t="n">
        <x:f>N742-L742</x:f>
        <x:v>0</x:v>
      </x:c>
      <x:c r="U742" s="18" t="n">
        <x:f>R742+S742+T742</x:f>
        <x:v>174.31999999999994</x:v>
      </x:c>
      <x:c r="V742" s="18" t="str">
        <x:f>IF(MOD(C742-Settings!$B$32,Settings!$B$33)&lt;Settings!$B$30,"Up","Down")</x:f>
        <x:v>Up</x:v>
      </x:c>
      <x:c r="W742" s="18" t="n">
        <x:f>IF(OR(E742&gt;Settings!$B$30,Q742&gt;Settings!$B$37),0,1)</x:f>
        <x:v>1</x:v>
      </x:c>
      <x:c r="X742" s="18" t="n">
        <x:f>IF(AND(W742=1,Q742&lt;=Settings!$B$36),1,0)</x:f>
        <x:v>0</x:v>
      </x:c>
    </x:row>
    <x:row r="743">
      <x:c r="A743" t="n">
        <x:f>Arrivals!A743</x:f>
        <x:v>7</x:v>
      </x:c>
      <x:c r="B743" t="n">
        <x:f>Arrivals!B743</x:f>
        <x:v>18</x:v>
      </x:c>
      <x:c r="C743" s="18" t="n">
        <x:f>Arrivals!F743</x:f>
        <x:v>217</x:v>
      </x:c>
      <x:c r="D743" s="18" t="n">
        <x:f>Arrivals!K743</x:f>
        <x:v>300</x:v>
      </x:c>
      <x:c r="E743" s="18" t="n">
        <x:f>D743*8/ACE_Input!S23+ACE_Input!T23</x:f>
        <x:v>24.02</x:v>
      </x:c>
      <x:c r="F743" s="18" t="n">
        <x:f>C743</x:f>
        <x:v>217</x:v>
      </x:c>
      <x:c r="G743" s="18" t="n">
        <x:f>K742</x:f>
        <x:v>410.3399999999999</x:v>
      </x:c>
      <x:c r="H743" s="18" t="n">
        <x:f>MAX(F743,G743)</x:f>
        <x:v>410.3399999999999</x:v>
      </x:c>
      <x:c r="I743" s="18" t="n">
        <x:f>MOD(H743-Settings!$B$32,Settings!$B$33)</x:f>
        <x:v>410.3399999999999</x:v>
      </x:c>
      <x:c r="J743" s="18" t="n">
        <x:f>IF(I743&lt;Settings!$B$30,IF(Settings!$B$30-I743&gt;=E743,H743,H743+(Settings!$B$30-I743)+Settings!$B$31),H743+(Settings!$B$33-I743))</x:f>
        <x:v>410.3399999999999</x:v>
      </x:c>
      <x:c r="K743" s="18" t="n">
        <x:f>J743+E743</x:f>
        <x:v>434.3599999999999</x:v>
      </x:c>
      <x:c r="L743" s="18" t="n">
        <x:f>K743</x:f>
        <x:v>434.3599999999999</x:v>
      </x:c>
      <x:c r="M743" s="18" t="n">
        <x:f>P742</x:f>
        <x:v>412.7213169507532</x:v>
      </x:c>
      <x:c r="N743" s="18" t="n">
        <x:f>MAX(L743,M743)</x:f>
        <x:v>434.3599999999999</x:v>
      </x:c>
      <x:c r="O743" s="18" t="n">
        <x:f>Arrivals!I743</x:f>
        <x:v>11.221991505961713</x:v>
      </x:c>
      <x:c r="P743" s="18" t="n">
        <x:f>N743+O743</x:f>
        <x:v>445.58199150596164</x:v>
      </x:c>
      <x:c r="Q743" s="18" t="n">
        <x:f>P743-C743</x:f>
        <x:v>228.58199150596164</x:v>
      </x:c>
      <x:c r="R743" s="18" t="n">
        <x:f>H743-F743</x:f>
        <x:v>193.33999999999992</x:v>
      </x:c>
      <x:c r="S743" s="18" t="n">
        <x:f>J743-H743</x:f>
        <x:v>0</x:v>
      </x:c>
      <x:c r="T743" s="18" t="n">
        <x:f>N743-L743</x:f>
        <x:v>0</x:v>
      </x:c>
      <x:c r="U743" s="18" t="n">
        <x:f>R743+S743+T743</x:f>
        <x:v>193.33999999999992</x:v>
      </x:c>
      <x:c r="V743" s="18" t="str">
        <x:f>IF(MOD(C743-Settings!$B$32,Settings!$B$33)&lt;Settings!$B$30,"Up","Down")</x:f>
        <x:v>Up</x:v>
      </x:c>
      <x:c r="W743" s="18" t="n">
        <x:f>IF(OR(E743&gt;Settings!$B$30,Q743&gt;Settings!$B$37),0,1)</x:f>
        <x:v>1</x:v>
      </x:c>
      <x:c r="X743" s="18" t="n">
        <x:f>IF(AND(W743=1,Q743&lt;=Settings!$B$36),1,0)</x:f>
        <x:v>0</x:v>
      </x:c>
    </x:row>
    <x:row r="744">
      <x:c r="A744" t="n">
        <x:f>Arrivals!A744</x:f>
        <x:v>7</x:v>
      </x:c>
      <x:c r="B744" t="n">
        <x:f>Arrivals!B744</x:f>
        <x:v>19</x:v>
      </x:c>
      <x:c r="C744" s="18" t="n">
        <x:f>Arrivals!F744</x:f>
        <x:v>222</x:v>
      </x:c>
      <x:c r="D744" s="18" t="n">
        <x:f>Arrivals!K744</x:f>
        <x:v>300</x:v>
      </x:c>
      <x:c r="E744" s="18" t="n">
        <x:f>D744*8/ACE_Input!S24+ACE_Input!T24</x:f>
        <x:v>24.02</x:v>
      </x:c>
      <x:c r="F744" s="18" t="n">
        <x:f>C744</x:f>
        <x:v>222</x:v>
      </x:c>
      <x:c r="G744" s="18" t="n">
        <x:f>K743</x:f>
        <x:v>434.3599999999999</x:v>
      </x:c>
      <x:c r="H744" s="18" t="n">
        <x:f>MAX(F744,G744)</x:f>
        <x:v>434.3599999999999</x:v>
      </x:c>
      <x:c r="I744" s="18" t="n">
        <x:f>MOD(H744-Settings!$B$32,Settings!$B$33)</x:f>
        <x:v>434.3599999999999</x:v>
      </x:c>
      <x:c r="J744" s="18" t="n">
        <x:f>IF(I744&lt;Settings!$B$30,IF(Settings!$B$30-I744&gt;=E744,H744,H744+(Settings!$B$30-I744)+Settings!$B$31),H744+(Settings!$B$33-I744))</x:f>
        <x:v>434.3599999999999</x:v>
      </x:c>
      <x:c r="K744" s="18" t="n">
        <x:f>J744+E744</x:f>
        <x:v>458.3799999999999</x:v>
      </x:c>
      <x:c r="L744" s="18" t="n">
        <x:f>K744</x:f>
        <x:v>458.3799999999999</x:v>
      </x:c>
      <x:c r="M744" s="18" t="n">
        <x:f>P743</x:f>
        <x:v>445.58199150596164</x:v>
      </x:c>
      <x:c r="N744" s="18" t="n">
        <x:f>MAX(L744,M744)</x:f>
        <x:v>458.3799999999999</x:v>
      </x:c>
      <x:c r="O744" s="18" t="n">
        <x:f>Arrivals!I744</x:f>
        <x:v>3.3654757696733197</x:v>
      </x:c>
      <x:c r="P744" s="18" t="n">
        <x:f>N744+O744</x:f>
        <x:v>461.7454757696732</x:v>
      </x:c>
      <x:c r="Q744" s="18" t="n">
        <x:f>P744-C744</x:f>
        <x:v>239.7454757696732</x:v>
      </x:c>
      <x:c r="R744" s="18" t="n">
        <x:f>H744-F744</x:f>
        <x:v>212.3599999999999</x:v>
      </x:c>
      <x:c r="S744" s="18" t="n">
        <x:f>J744-H744</x:f>
        <x:v>0</x:v>
      </x:c>
      <x:c r="T744" s="18" t="n">
        <x:f>N744-L744</x:f>
        <x:v>0</x:v>
      </x:c>
      <x:c r="U744" s="18" t="n">
        <x:f>R744+S744+T744</x:f>
        <x:v>212.3599999999999</x:v>
      </x:c>
      <x:c r="V744" s="18" t="str">
        <x:f>IF(MOD(C744-Settings!$B$32,Settings!$B$33)&lt;Settings!$B$30,"Up","Down")</x:f>
        <x:v>Up</x:v>
      </x:c>
      <x:c r="W744" s="18" t="n">
        <x:f>IF(OR(E744&gt;Settings!$B$30,Q744&gt;Settings!$B$37),0,1)</x:f>
        <x:v>1</x:v>
      </x:c>
      <x:c r="X744" s="18" t="n">
        <x:f>IF(AND(W744=1,Q744&lt;=Settings!$B$36),1,0)</x:f>
        <x:v>0</x:v>
      </x:c>
    </x:row>
    <x:row r="745">
      <x:c r="A745" t="n">
        <x:f>Arrivals!A745</x:f>
        <x:v>7</x:v>
      </x:c>
      <x:c r="B745" t="n">
        <x:f>Arrivals!B745</x:f>
        <x:v>20</x:v>
      </x:c>
      <x:c r="C745" s="18" t="n">
        <x:f>Arrivals!F745</x:f>
        <x:v>227</x:v>
      </x:c>
      <x:c r="D745" s="18" t="n">
        <x:f>Arrivals!K745</x:f>
        <x:v>300</x:v>
      </x:c>
      <x:c r="E745" s="18" t="n">
        <x:f>D745*8/ACE_Input!S25+ACE_Input!T25</x:f>
        <x:v>24.02</x:v>
      </x:c>
      <x:c r="F745" s="18" t="n">
        <x:f>C745</x:f>
        <x:v>227</x:v>
      </x:c>
      <x:c r="G745" s="18" t="n">
        <x:f>K744</x:f>
        <x:v>458.3799999999999</x:v>
      </x:c>
      <x:c r="H745" s="18" t="n">
        <x:f>MAX(F745,G745)</x:f>
        <x:v>458.3799999999999</x:v>
      </x:c>
      <x:c r="I745" s="18" t="n">
        <x:f>MOD(H745-Settings!$B$32,Settings!$B$33)</x:f>
        <x:v>458.3799999999999</x:v>
      </x:c>
      <x:c r="J745" s="18" t="n">
        <x:f>IF(I745&lt;Settings!$B$30,IF(Settings!$B$30-I745&gt;=E745,H745,H745+(Settings!$B$30-I745)+Settings!$B$31),H745+(Settings!$B$33-I745))</x:f>
        <x:v>458.3799999999999</x:v>
      </x:c>
      <x:c r="K745" s="18" t="n">
        <x:f>J745+E745</x:f>
        <x:v>482.39999999999986</x:v>
      </x:c>
      <x:c r="L745" s="18" t="n">
        <x:f>K745</x:f>
        <x:v>482.39999999999986</x:v>
      </x:c>
      <x:c r="M745" s="18" t="n">
        <x:f>P744</x:f>
        <x:v>461.7454757696732</x:v>
      </x:c>
      <x:c r="N745" s="18" t="n">
        <x:f>MAX(L745,M745)</x:f>
        <x:v>482.39999999999986</x:v>
      </x:c>
      <x:c r="O745" s="18" t="n">
        <x:f>Arrivals!I745</x:f>
        <x:v>0.7316219056538253</x:v>
      </x:c>
      <x:c r="P745" s="18" t="n">
        <x:f>N745+O745</x:f>
        <x:v>483.1316219056537</x:v>
      </x:c>
      <x:c r="Q745" s="18" t="n">
        <x:f>P745-C745</x:f>
        <x:v>256.1316219056537</x:v>
      </x:c>
      <x:c r="R745" s="18" t="n">
        <x:f>H745-F745</x:f>
        <x:v>231.37999999999988</x:v>
      </x:c>
      <x:c r="S745" s="18" t="n">
        <x:f>J745-H745</x:f>
        <x:v>0</x:v>
      </x:c>
      <x:c r="T745" s="18" t="n">
        <x:f>N745-L745</x:f>
        <x:v>0</x:v>
      </x:c>
      <x:c r="U745" s="18" t="n">
        <x:f>R745+S745+T745</x:f>
        <x:v>231.37999999999988</x:v>
      </x:c>
      <x:c r="V745" s="18" t="str">
        <x:f>IF(MOD(C745-Settings!$B$32,Settings!$B$33)&lt;Settings!$B$30,"Up","Down")</x:f>
        <x:v>Up</x:v>
      </x:c>
      <x:c r="W745" s="18" t="n">
        <x:f>IF(OR(E745&gt;Settings!$B$30,Q745&gt;Settings!$B$37),0,1)</x:f>
        <x:v>1</x:v>
      </x:c>
      <x:c r="X745" s="18" t="n">
        <x:f>IF(AND(W745=1,Q745&lt;=Settings!$B$36),1,0)</x:f>
        <x:v>0</x:v>
      </x:c>
    </x:row>
    <x:row r="746">
      <x:c r="A746" t="n">
        <x:f>Arrivals!A746</x:f>
        <x:v>7</x:v>
      </x:c>
      <x:c r="B746" t="n">
        <x:f>Arrivals!B746</x:f>
        <x:v>21</x:v>
      </x:c>
      <x:c r="C746" s="18" t="n">
        <x:f>Arrivals!F746</x:f>
        <x:v>232</x:v>
      </x:c>
      <x:c r="D746" s="18" t="n">
        <x:f>Arrivals!K746</x:f>
        <x:v>300</x:v>
      </x:c>
      <x:c r="E746" s="18" t="n">
        <x:f>D746*8/ACE_Input!S26+ACE_Input!T26</x:f>
        <x:v>24.02</x:v>
      </x:c>
      <x:c r="F746" s="18" t="n">
        <x:f>C746</x:f>
        <x:v>232</x:v>
      </x:c>
      <x:c r="G746" s="18" t="n">
        <x:f>K745</x:f>
        <x:v>482.39999999999986</x:v>
      </x:c>
      <x:c r="H746" s="18" t="n">
        <x:f>MAX(F746,G746)</x:f>
        <x:v>482.39999999999986</x:v>
      </x:c>
      <x:c r="I746" s="18" t="n">
        <x:f>MOD(H746-Settings!$B$32,Settings!$B$33)</x:f>
        <x:v>482.39999999999986</x:v>
      </x:c>
      <x:c r="J746" s="18" t="n">
        <x:f>IF(I746&lt;Settings!$B$30,IF(Settings!$B$30-I746&gt;=E746,H746,H746+(Settings!$B$30-I746)+Settings!$B$31),H746+(Settings!$B$33-I746))</x:f>
        <x:v>482.39999999999986</x:v>
      </x:c>
      <x:c r="K746" s="18" t="n">
        <x:f>J746+E746</x:f>
        <x:v>506.41999999999985</x:v>
      </x:c>
      <x:c r="L746" s="18" t="n">
        <x:f>K746</x:f>
        <x:v>506.41999999999985</x:v>
      </x:c>
      <x:c r="M746" s="18" t="n">
        <x:f>P745</x:f>
        <x:v>483.1316219056537</x:v>
      </x:c>
      <x:c r="N746" s="18" t="n">
        <x:f>MAX(L746,M746)</x:f>
        <x:v>506.41999999999985</x:v>
      </x:c>
      <x:c r="O746" s="18" t="n">
        <x:f>Arrivals!I746</x:f>
        <x:v>1.6776087553017867</x:v>
      </x:c>
      <x:c r="P746" s="18" t="n">
        <x:f>N746+O746</x:f>
        <x:v>508.0976087553016</x:v>
      </x:c>
      <x:c r="Q746" s="18" t="n">
        <x:f>P746-C746</x:f>
        <x:v>276.0976087553016</x:v>
      </x:c>
      <x:c r="R746" s="18" t="n">
        <x:f>H746-F746</x:f>
        <x:v>250.39999999999986</x:v>
      </x:c>
      <x:c r="S746" s="18" t="n">
        <x:f>J746-H746</x:f>
        <x:v>0</x:v>
      </x:c>
      <x:c r="T746" s="18" t="n">
        <x:f>N746-L746</x:f>
        <x:v>0</x:v>
      </x:c>
      <x:c r="U746" s="18" t="n">
        <x:f>R746+S746+T746</x:f>
        <x:v>250.39999999999986</x:v>
      </x:c>
      <x:c r="V746" s="18" t="str">
        <x:f>IF(MOD(C746-Settings!$B$32,Settings!$B$33)&lt;Settings!$B$30,"Up","Down")</x:f>
        <x:v>Up</x:v>
      </x:c>
      <x:c r="W746" s="18" t="n">
        <x:f>IF(OR(E746&gt;Settings!$B$30,Q746&gt;Settings!$B$37),0,1)</x:f>
        <x:v>1</x:v>
      </x:c>
      <x:c r="X746" s="18" t="n">
        <x:f>IF(AND(W746=1,Q746&lt;=Settings!$B$36),1,0)</x:f>
        <x:v>0</x:v>
      </x:c>
    </x:row>
    <x:row r="747">
      <x:c r="A747" t="n">
        <x:f>Arrivals!A747</x:f>
        <x:v>7</x:v>
      </x:c>
      <x:c r="B747" t="n">
        <x:f>Arrivals!B747</x:f>
        <x:v>22</x:v>
      </x:c>
      <x:c r="C747" s="18" t="n">
        <x:f>Arrivals!F747</x:f>
        <x:v>237</x:v>
      </x:c>
      <x:c r="D747" s="18" t="n">
        <x:f>Arrivals!K747</x:f>
        <x:v>300</x:v>
      </x:c>
      <x:c r="E747" s="18" t="n">
        <x:f>D747*8/ACE_Input!S27+ACE_Input!T27</x:f>
        <x:v>24.02</x:v>
      </x:c>
      <x:c r="F747" s="18" t="n">
        <x:f>C747</x:f>
        <x:v>237</x:v>
      </x:c>
      <x:c r="G747" s="18" t="n">
        <x:f>K746</x:f>
        <x:v>506.41999999999985</x:v>
      </x:c>
      <x:c r="H747" s="18" t="n">
        <x:f>MAX(F747,G747)</x:f>
        <x:v>506.41999999999985</x:v>
      </x:c>
      <x:c r="I747" s="18" t="n">
        <x:f>MOD(H747-Settings!$B$32,Settings!$B$33)</x:f>
        <x:v>506.41999999999985</x:v>
      </x:c>
      <x:c r="J747" s="18" t="n">
        <x:f>IF(I747&lt;Settings!$B$30,IF(Settings!$B$30-I747&gt;=E747,H747,H747+(Settings!$B$30-I747)+Settings!$B$31),H747+(Settings!$B$33-I747))</x:f>
        <x:v>506.41999999999985</x:v>
      </x:c>
      <x:c r="K747" s="18" t="n">
        <x:f>J747+E747</x:f>
        <x:v>530.4399999999998</x:v>
      </x:c>
      <x:c r="L747" s="18" t="n">
        <x:f>K747</x:f>
        <x:v>530.4399999999998</x:v>
      </x:c>
      <x:c r="M747" s="18" t="n">
        <x:f>P746</x:f>
        <x:v>508.0976087553016</x:v>
      </x:c>
      <x:c r="N747" s="18" t="n">
        <x:f>MAX(L747,M747)</x:f>
        <x:v>530.4399999999998</x:v>
      </x:c>
      <x:c r="O747" s="18" t="n">
        <x:f>Arrivals!I747</x:f>
        <x:v>2.1139584840049754</x:v>
      </x:c>
      <x:c r="P747" s="18" t="n">
        <x:f>N747+O747</x:f>
        <x:v>532.5539584840049</x:v>
      </x:c>
      <x:c r="Q747" s="18" t="n">
        <x:f>P747-C747</x:f>
        <x:v>295.55395848400485</x:v>
      </x:c>
      <x:c r="R747" s="18" t="n">
        <x:f>H747-F747</x:f>
        <x:v>269.41999999999985</x:v>
      </x:c>
      <x:c r="S747" s="18" t="n">
        <x:f>J747-H747</x:f>
        <x:v>0</x:v>
      </x:c>
      <x:c r="T747" s="18" t="n">
        <x:f>N747-L747</x:f>
        <x:v>0</x:v>
      </x:c>
      <x:c r="U747" s="18" t="n">
        <x:f>R747+S747+T747</x:f>
        <x:v>269.41999999999985</x:v>
      </x:c>
      <x:c r="V747" s="18" t="str">
        <x:f>IF(MOD(C747-Settings!$B$32,Settings!$B$33)&lt;Settings!$B$30,"Up","Down")</x:f>
        <x:v>Up</x:v>
      </x:c>
      <x:c r="W747" s="18" t="n">
        <x:f>IF(OR(E747&gt;Settings!$B$30,Q747&gt;Settings!$B$37),0,1)</x:f>
        <x:v>1</x:v>
      </x:c>
      <x:c r="X747" s="18" t="n">
        <x:f>IF(AND(W747=1,Q747&lt;=Settings!$B$36),1,0)</x:f>
        <x:v>0</x:v>
      </x:c>
    </x:row>
    <x:row r="748">
      <x:c r="A748" t="n">
        <x:f>Arrivals!A748</x:f>
        <x:v>7</x:v>
      </x:c>
      <x:c r="B748" t="n">
        <x:f>Arrivals!B748</x:f>
        <x:v>23</x:v>
      </x:c>
      <x:c r="C748" s="18" t="n">
        <x:f>Arrivals!F748</x:f>
        <x:v>242</x:v>
      </x:c>
      <x:c r="D748" s="18" t="n">
        <x:f>Arrivals!K748</x:f>
        <x:v>300</x:v>
      </x:c>
      <x:c r="E748" s="18" t="n">
        <x:f>D748*8/ACE_Input!S28+ACE_Input!T28</x:f>
        <x:v>24.02</x:v>
      </x:c>
      <x:c r="F748" s="18" t="n">
        <x:f>C748</x:f>
        <x:v>242</x:v>
      </x:c>
      <x:c r="G748" s="18" t="n">
        <x:f>K747</x:f>
        <x:v>530.4399999999998</x:v>
      </x:c>
      <x:c r="H748" s="18" t="n">
        <x:f>MAX(F748,G748)</x:f>
        <x:v>530.4399999999998</x:v>
      </x:c>
      <x:c r="I748" s="18" t="n">
        <x:f>MOD(H748-Settings!$B$32,Settings!$B$33)</x:f>
        <x:v>530.4399999999998</x:v>
      </x:c>
      <x:c r="J748" s="18" t="n">
        <x:f>IF(I748&lt;Settings!$B$30,IF(Settings!$B$30-I748&gt;=E748,H748,H748+(Settings!$B$30-I748)+Settings!$B$31),H748+(Settings!$B$33-I748))</x:f>
        <x:v>530.4399999999998</x:v>
      </x:c>
      <x:c r="K748" s="18" t="n">
        <x:f>J748+E748</x:f>
        <x:v>554.4599999999998</x:v>
      </x:c>
      <x:c r="L748" s="18" t="n">
        <x:f>K748</x:f>
        <x:v>554.4599999999998</x:v>
      </x:c>
      <x:c r="M748" s="18" t="n">
        <x:f>P747</x:f>
        <x:v>532.5539584840049</x:v>
      </x:c>
      <x:c r="N748" s="18" t="n">
        <x:f>MAX(L748,M748)</x:f>
        <x:v>554.4599999999998</x:v>
      </x:c>
      <x:c r="O748" s="18" t="n">
        <x:f>Arrivals!I748</x:f>
        <x:v>1.8057223330674412</x:v>
      </x:c>
      <x:c r="P748" s="18" t="n">
        <x:f>N748+O748</x:f>
        <x:v>556.2657223330673</x:v>
      </x:c>
      <x:c r="Q748" s="18" t="n">
        <x:f>P748-C748</x:f>
        <x:v>314.2657223330673</x:v>
      </x:c>
      <x:c r="R748" s="18" t="n">
        <x:f>H748-F748</x:f>
        <x:v>288.4399999999998</x:v>
      </x:c>
      <x:c r="S748" s="18" t="n">
        <x:f>J748-H748</x:f>
        <x:v>0</x:v>
      </x:c>
      <x:c r="T748" s="18" t="n">
        <x:f>N748-L748</x:f>
        <x:v>0</x:v>
      </x:c>
      <x:c r="U748" s="18" t="n">
        <x:f>R748+S748+T748</x:f>
        <x:v>288.4399999999998</x:v>
      </x:c>
      <x:c r="V748" s="18" t="str">
        <x:f>IF(MOD(C748-Settings!$B$32,Settings!$B$33)&lt;Settings!$B$30,"Up","Down")</x:f>
        <x:v>Up</x:v>
      </x:c>
      <x:c r="W748" s="18" t="n">
        <x:f>IF(OR(E748&gt;Settings!$B$30,Q748&gt;Settings!$B$37),0,1)</x:f>
        <x:v>1</x:v>
      </x:c>
      <x:c r="X748" s="18" t="n">
        <x:f>IF(AND(W748=1,Q748&lt;=Settings!$B$36),1,0)</x:f>
        <x:v>0</x:v>
      </x:c>
    </x:row>
    <x:row r="749">
      <x:c r="A749" t="n">
        <x:f>Arrivals!A749</x:f>
        <x:v>7</x:v>
      </x:c>
      <x:c r="B749" t="n">
        <x:f>Arrivals!B749</x:f>
        <x:v>24</x:v>
      </x:c>
      <x:c r="C749" s="18" t="n">
        <x:f>Arrivals!F749</x:f>
        <x:v>247</x:v>
      </x:c>
      <x:c r="D749" s="18" t="n">
        <x:f>Arrivals!K749</x:f>
        <x:v>300</x:v>
      </x:c>
      <x:c r="E749" s="18" t="n">
        <x:f>D749*8/ACE_Input!S29+ACE_Input!T29</x:f>
        <x:v>24.02</x:v>
      </x:c>
      <x:c r="F749" s="18" t="n">
        <x:f>C749</x:f>
        <x:v>247</x:v>
      </x:c>
      <x:c r="G749" s="18" t="n">
        <x:f>K748</x:f>
        <x:v>554.4599999999998</x:v>
      </x:c>
      <x:c r="H749" s="18" t="n">
        <x:f>MAX(F749,G749)</x:f>
        <x:v>554.4599999999998</x:v>
      </x:c>
      <x:c r="I749" s="18" t="n">
        <x:f>MOD(H749-Settings!$B$32,Settings!$B$33)</x:f>
        <x:v>554.4599999999998</x:v>
      </x:c>
      <x:c r="J749" s="18" t="n">
        <x:f>IF(I749&lt;Settings!$B$30,IF(Settings!$B$30-I749&gt;=E749,H749,H749+(Settings!$B$30-I749)+Settings!$B$31),H749+(Settings!$B$33-I749))</x:f>
        <x:v>554.4599999999998</x:v>
      </x:c>
      <x:c r="K749" s="18" t="n">
        <x:f>J749+E749</x:f>
        <x:v>578.4799999999998</x:v>
      </x:c>
      <x:c r="L749" s="18" t="n">
        <x:f>K749</x:f>
        <x:v>578.4799999999998</x:v>
      </x:c>
      <x:c r="M749" s="18" t="n">
        <x:f>P748</x:f>
        <x:v>556.2657223330673</x:v>
      </x:c>
      <x:c r="N749" s="18" t="n">
        <x:f>MAX(L749,M749)</x:f>
        <x:v>578.4799999999998</x:v>
      </x:c>
      <x:c r="O749" s="18" t="n">
        <x:f>Arrivals!I749</x:f>
        <x:v>4.865623032874259</x:v>
      </x:c>
      <x:c r="P749" s="18" t="n">
        <x:f>N749+O749</x:f>
        <x:v>583.3456230328741</x:v>
      </x:c>
      <x:c r="Q749" s="18" t="n">
        <x:f>P749-C749</x:f>
        <x:v>336.3456230328741</x:v>
      </x:c>
      <x:c r="R749" s="18" t="n">
        <x:f>H749-F749</x:f>
        <x:v>307.4599999999998</x:v>
      </x:c>
      <x:c r="S749" s="18" t="n">
        <x:f>J749-H749</x:f>
        <x:v>0</x:v>
      </x:c>
      <x:c r="T749" s="18" t="n">
        <x:f>N749-L749</x:f>
        <x:v>0</x:v>
      </x:c>
      <x:c r="U749" s="18" t="n">
        <x:f>R749+S749+T749</x:f>
        <x:v>307.4599999999998</x:v>
      </x:c>
      <x:c r="V749" s="18" t="str">
        <x:f>IF(MOD(C749-Settings!$B$32,Settings!$B$33)&lt;Settings!$B$30,"Up","Down")</x:f>
        <x:v>Up</x:v>
      </x:c>
      <x:c r="W749" s="18" t="n">
        <x:f>IF(OR(E749&gt;Settings!$B$30,Q749&gt;Settings!$B$37),0,1)</x:f>
        <x:v>1</x:v>
      </x:c>
      <x:c r="X749" s="18" t="n">
        <x:f>IF(AND(W749=1,Q749&lt;=Settings!$B$36),1,0)</x:f>
        <x:v>0</x:v>
      </x:c>
    </x:row>
    <x:row r="750">
      <x:c r="A750" t="n">
        <x:f>Arrivals!A750</x:f>
        <x:v>7</x:v>
      </x:c>
      <x:c r="B750" t="n">
        <x:f>Arrivals!B750</x:f>
        <x:v>25</x:v>
      </x:c>
      <x:c r="C750" s="18" t="n">
        <x:f>Arrivals!F750</x:f>
        <x:v>252</x:v>
      </x:c>
      <x:c r="D750" s="18" t="n">
        <x:f>Arrivals!K750</x:f>
        <x:v>300</x:v>
      </x:c>
      <x:c r="E750" s="18" t="n">
        <x:f>D750*8/ACE_Input!S30+ACE_Input!T30</x:f>
        <x:v>24.02</x:v>
      </x:c>
      <x:c r="F750" s="18" t="n">
        <x:f>C750</x:f>
        <x:v>252</x:v>
      </x:c>
      <x:c r="G750" s="18" t="n">
        <x:f>K749</x:f>
        <x:v>578.4799999999998</x:v>
      </x:c>
      <x:c r="H750" s="18" t="n">
        <x:f>MAX(F750,G750)</x:f>
        <x:v>578.4799999999998</x:v>
      </x:c>
      <x:c r="I750" s="18" t="n">
        <x:f>MOD(H750-Settings!$B$32,Settings!$B$33)</x:f>
        <x:v>578.4799999999998</x:v>
      </x:c>
      <x:c r="J750" s="18" t="n">
        <x:f>IF(I750&lt;Settings!$B$30,IF(Settings!$B$30-I750&gt;=E750,H750,H750+(Settings!$B$30-I750)+Settings!$B$31),H750+(Settings!$B$33-I750))</x:f>
        <x:v>720</x:v>
      </x:c>
      <x:c r="K750" s="18" t="n">
        <x:f>J750+E750</x:f>
        <x:v>744.02</x:v>
      </x:c>
      <x:c r="L750" s="18" t="n">
        <x:f>K750</x:f>
        <x:v>744.02</x:v>
      </x:c>
      <x:c r="M750" s="18" t="n">
        <x:f>P749</x:f>
        <x:v>583.3456230328741</x:v>
      </x:c>
      <x:c r="N750" s="18" t="n">
        <x:f>MAX(L750,M750)</x:f>
        <x:v>744.02</x:v>
      </x:c>
      <x:c r="O750" s="18" t="n">
        <x:f>Arrivals!I750</x:f>
        <x:v>0.8931098601007352</x:v>
      </x:c>
      <x:c r="P750" s="18" t="n">
        <x:f>N750+O750</x:f>
        <x:v>744.9131098601007</x:v>
      </x:c>
      <x:c r="Q750" s="18" t="n">
        <x:f>P750-C750</x:f>
        <x:v>492.9131098601007</x:v>
      </x:c>
      <x:c r="R750" s="18" t="n">
        <x:f>H750-F750</x:f>
        <x:v>326.4799999999998</x:v>
      </x:c>
      <x:c r="S750" s="18" t="n">
        <x:f>J750-H750</x:f>
        <x:v>141.5200000000002</x:v>
      </x:c>
      <x:c r="T750" s="18" t="n">
        <x:f>N750-L750</x:f>
        <x:v>0</x:v>
      </x:c>
      <x:c r="U750" s="18" t="n">
        <x:f>R750+S750+T750</x:f>
        <x:v>468</x:v>
      </x:c>
      <x:c r="V750" s="18" t="str">
        <x:f>IF(MOD(C750-Settings!$B$32,Settings!$B$33)&lt;Settings!$B$30,"Up","Down")</x:f>
        <x:v>Up</x:v>
      </x:c>
      <x:c r="W750" s="18" t="n">
        <x:f>IF(OR(E750&gt;Settings!$B$30,Q750&gt;Settings!$B$37),0,1)</x:f>
        <x:v>1</x:v>
      </x:c>
      <x:c r="X750" s="18" t="n">
        <x:f>IF(AND(W750=1,Q750&lt;=Settings!$B$36),1,0)</x:f>
        <x:v>0</x:v>
      </x:c>
    </x:row>
    <x:row r="751">
      <x:c r="A751" t="n">
        <x:f>Arrivals!A751</x:f>
        <x:v>7</x:v>
      </x:c>
      <x:c r="B751" t="n">
        <x:f>Arrivals!B751</x:f>
        <x:v>26</x:v>
      </x:c>
      <x:c r="C751" s="18" t="n">
        <x:f>Arrivals!F751</x:f>
        <x:v>257</x:v>
      </x:c>
      <x:c r="D751" s="18" t="n">
        <x:f>Arrivals!K751</x:f>
        <x:v>300</x:v>
      </x:c>
      <x:c r="E751" s="18" t="n">
        <x:f>D751*8/ACE_Input!S31+ACE_Input!T31</x:f>
        <x:v>24.02</x:v>
      </x:c>
      <x:c r="F751" s="18" t="n">
        <x:f>C751</x:f>
        <x:v>257</x:v>
      </x:c>
      <x:c r="G751" s="18" t="n">
        <x:f>K750</x:f>
        <x:v>744.02</x:v>
      </x:c>
      <x:c r="H751" s="18" t="n">
        <x:f>MAX(F751,G751)</x:f>
        <x:v>744.02</x:v>
      </x:c>
      <x:c r="I751" s="18" t="n">
        <x:f>MOD(H751-Settings!$B$32,Settings!$B$33)</x:f>
        <x:v>24.019999999999982</x:v>
      </x:c>
      <x:c r="J751" s="18" t="n">
        <x:f>IF(I751&lt;Settings!$B$30,IF(Settings!$B$30-I751&gt;=E751,H751,H751+(Settings!$B$30-I751)+Settings!$B$31),H751+(Settings!$B$33-I751))</x:f>
        <x:v>744.02</x:v>
      </x:c>
      <x:c r="K751" s="18" t="n">
        <x:f>J751+E751</x:f>
        <x:v>768.04</x:v>
      </x:c>
      <x:c r="L751" s="18" t="n">
        <x:f>K751</x:f>
        <x:v>768.04</x:v>
      </x:c>
      <x:c r="M751" s="18" t="n">
        <x:f>P750</x:f>
        <x:v>744.9131098601007</x:v>
      </x:c>
      <x:c r="N751" s="18" t="n">
        <x:f>MAX(L751,M751)</x:f>
        <x:v>768.04</x:v>
      </x:c>
      <x:c r="O751" s="18" t="n">
        <x:f>Arrivals!I751</x:f>
        <x:v>0.8947229746816597</x:v>
      </x:c>
      <x:c r="P751" s="18" t="n">
        <x:f>N751+O751</x:f>
        <x:v>768.9347229746817</x:v>
      </x:c>
      <x:c r="Q751" s="18" t="n">
        <x:f>P751-C751</x:f>
        <x:v>511.9347229746817</x:v>
      </x:c>
      <x:c r="R751" s="18" t="n">
        <x:f>H751-F751</x:f>
        <x:v>487.02</x:v>
      </x:c>
      <x:c r="S751" s="18" t="n">
        <x:f>J751-H751</x:f>
        <x:v>0</x:v>
      </x:c>
      <x:c r="T751" s="18" t="n">
        <x:f>N751-L751</x:f>
        <x:v>0</x:v>
      </x:c>
      <x:c r="U751" s="18" t="n">
        <x:f>R751+S751+T751</x:f>
        <x:v>487.02</x:v>
      </x:c>
      <x:c r="V751" s="18" t="str">
        <x:f>IF(MOD(C751-Settings!$B$32,Settings!$B$33)&lt;Settings!$B$30,"Up","Down")</x:f>
        <x:v>Up</x:v>
      </x:c>
      <x:c r="W751" s="18" t="n">
        <x:f>IF(OR(E751&gt;Settings!$B$30,Q751&gt;Settings!$B$37),0,1)</x:f>
        <x:v>1</x:v>
      </x:c>
      <x:c r="X751" s="18" t="n">
        <x:f>IF(AND(W751=1,Q751&lt;=Settings!$B$36),1,0)</x:f>
        <x:v>0</x:v>
      </x:c>
    </x:row>
    <x:row r="752">
      <x:c r="A752" t="n">
        <x:f>Arrivals!A752</x:f>
        <x:v>7</x:v>
      </x:c>
      <x:c r="B752" t="n">
        <x:f>Arrivals!B752</x:f>
        <x:v>27</x:v>
      </x:c>
      <x:c r="C752" s="18" t="n">
        <x:f>Arrivals!F752</x:f>
        <x:v>262</x:v>
      </x:c>
      <x:c r="D752" s="18" t="n">
        <x:f>Arrivals!K752</x:f>
        <x:v>300</x:v>
      </x:c>
      <x:c r="E752" s="18" t="n">
        <x:f>D752*8/ACE_Input!S32+ACE_Input!T32</x:f>
        <x:v>24.02</x:v>
      </x:c>
      <x:c r="F752" s="18" t="n">
        <x:f>C752</x:f>
        <x:v>262</x:v>
      </x:c>
      <x:c r="G752" s="18" t="n">
        <x:f>K751</x:f>
        <x:v>768.04</x:v>
      </x:c>
      <x:c r="H752" s="18" t="n">
        <x:f>MAX(F752,G752)</x:f>
        <x:v>768.04</x:v>
      </x:c>
      <x:c r="I752" s="18" t="n">
        <x:f>MOD(H752-Settings!$B$32,Settings!$B$33)</x:f>
        <x:v>48.039999999999964</x:v>
      </x:c>
      <x:c r="J752" s="18" t="n">
        <x:f>IF(I752&lt;Settings!$B$30,IF(Settings!$B$30-I752&gt;=E752,H752,H752+(Settings!$B$30-I752)+Settings!$B$31),H752+(Settings!$B$33-I752))</x:f>
        <x:v>768.04</x:v>
      </x:c>
      <x:c r="K752" s="18" t="n">
        <x:f>J752+E752</x:f>
        <x:v>792.06</x:v>
      </x:c>
      <x:c r="L752" s="18" t="n">
        <x:f>K752</x:f>
        <x:v>792.06</x:v>
      </x:c>
      <x:c r="M752" s="18" t="n">
        <x:f>P751</x:f>
        <x:v>768.9347229746817</x:v>
      </x:c>
      <x:c r="N752" s="18" t="n">
        <x:f>MAX(L752,M752)</x:f>
        <x:v>792.06</x:v>
      </x:c>
      <x:c r="O752" s="18" t="n">
        <x:f>Arrivals!I752</x:f>
        <x:v>3.880178263709092</x:v>
      </x:c>
      <x:c r="P752" s="18" t="n">
        <x:f>N752+O752</x:f>
        <x:v>795.9401782637091</x:v>
      </x:c>
      <x:c r="Q752" s="18" t="n">
        <x:f>P752-C752</x:f>
        <x:v>533.9401782637091</x:v>
      </x:c>
      <x:c r="R752" s="18" t="n">
        <x:f>H752-F752</x:f>
        <x:v>506.03999999999996</x:v>
      </x:c>
      <x:c r="S752" s="18" t="n">
        <x:f>J752-H752</x:f>
        <x:v>0</x:v>
      </x:c>
      <x:c r="T752" s="18" t="n">
        <x:f>N752-L752</x:f>
        <x:v>0</x:v>
      </x:c>
      <x:c r="U752" s="18" t="n">
        <x:f>R752+S752+T752</x:f>
        <x:v>506.03999999999996</x:v>
      </x:c>
      <x:c r="V752" s="18" t="str">
        <x:f>IF(MOD(C752-Settings!$B$32,Settings!$B$33)&lt;Settings!$B$30,"Up","Down")</x:f>
        <x:v>Up</x:v>
      </x:c>
      <x:c r="W752" s="18" t="n">
        <x:f>IF(OR(E752&gt;Settings!$B$30,Q752&gt;Settings!$B$37),0,1)</x:f>
        <x:v>1</x:v>
      </x:c>
      <x:c r="X752" s="18" t="n">
        <x:f>IF(AND(W752=1,Q752&lt;=Settings!$B$36),1,0)</x:f>
        <x:v>0</x:v>
      </x:c>
    </x:row>
    <x:row r="753">
      <x:c r="A753" t="n">
        <x:f>Arrivals!A753</x:f>
        <x:v>7</x:v>
      </x:c>
      <x:c r="B753" t="n">
        <x:f>Arrivals!B753</x:f>
        <x:v>28</x:v>
      </x:c>
      <x:c r="C753" s="18" t="n">
        <x:f>Arrivals!F753</x:f>
        <x:v>268</x:v>
      </x:c>
      <x:c r="D753" s="18" t="n">
        <x:f>Arrivals!K753</x:f>
        <x:v>300</x:v>
      </x:c>
      <x:c r="E753" s="18" t="n">
        <x:f>D753*8/ACE_Input!S33+ACE_Input!T33</x:f>
        <x:v>24.02</x:v>
      </x:c>
      <x:c r="F753" s="18" t="n">
        <x:f>C753</x:f>
        <x:v>268</x:v>
      </x:c>
      <x:c r="G753" s="18" t="n">
        <x:f>K752</x:f>
        <x:v>792.06</x:v>
      </x:c>
      <x:c r="H753" s="18" t="n">
        <x:f>MAX(F753,G753)</x:f>
        <x:v>792.06</x:v>
      </x:c>
      <x:c r="I753" s="18" t="n">
        <x:f>MOD(H753-Settings!$B$32,Settings!$B$33)</x:f>
        <x:v>72.05999999999995</x:v>
      </x:c>
      <x:c r="J753" s="18" t="n">
        <x:f>IF(I753&lt;Settings!$B$30,IF(Settings!$B$30-I753&gt;=E753,H753,H753+(Settings!$B$30-I753)+Settings!$B$31),H753+(Settings!$B$33-I753))</x:f>
        <x:v>792.06</x:v>
      </x:c>
      <x:c r="K753" s="18" t="n">
        <x:f>J753+E753</x:f>
        <x:v>816.0799999999999</x:v>
      </x:c>
      <x:c r="L753" s="18" t="n">
        <x:f>K753</x:f>
        <x:v>816.0799999999999</x:v>
      </x:c>
      <x:c r="M753" s="18" t="n">
        <x:f>P752</x:f>
        <x:v>795.9401782637091</x:v>
      </x:c>
      <x:c r="N753" s="18" t="n">
        <x:f>MAX(L753,M753)</x:f>
        <x:v>816.0799999999999</x:v>
      </x:c>
      <x:c r="O753" s="18" t="n">
        <x:f>Arrivals!I753</x:f>
        <x:v>0.1438057993244187</x:v>
      </x:c>
      <x:c r="P753" s="18" t="n">
        <x:f>N753+O753</x:f>
        <x:v>816.2238057993244</x:v>
      </x:c>
      <x:c r="Q753" s="18" t="n">
        <x:f>P753-C753</x:f>
        <x:v>548.2238057993244</x:v>
      </x:c>
      <x:c r="R753" s="18" t="n">
        <x:f>H753-F753</x:f>
        <x:v>524.06</x:v>
      </x:c>
      <x:c r="S753" s="18" t="n">
        <x:f>J753-H753</x:f>
        <x:v>0</x:v>
      </x:c>
      <x:c r="T753" s="18" t="n">
        <x:f>N753-L753</x:f>
        <x:v>0</x:v>
      </x:c>
      <x:c r="U753" s="18" t="n">
        <x:f>R753+S753+T753</x:f>
        <x:v>524.06</x:v>
      </x:c>
      <x:c r="V753" s="18" t="str">
        <x:f>IF(MOD(C753-Settings!$B$32,Settings!$B$33)&lt;Settings!$B$30,"Up","Down")</x:f>
        <x:v>Up</x:v>
      </x:c>
      <x:c r="W753" s="18" t="n">
        <x:f>IF(OR(E753&gt;Settings!$B$30,Q753&gt;Settings!$B$37),0,1)</x:f>
        <x:v>1</x:v>
      </x:c>
      <x:c r="X753" s="18" t="n">
        <x:f>IF(AND(W753=1,Q753&lt;=Settings!$B$36),1,0)</x:f>
        <x:v>0</x:v>
      </x:c>
    </x:row>
    <x:row r="754">
      <x:c r="A754" t="n">
        <x:f>Arrivals!A754</x:f>
        <x:v>7</x:v>
      </x:c>
      <x:c r="B754" t="n">
        <x:f>Arrivals!B754</x:f>
        <x:v>29</x:v>
      </x:c>
      <x:c r="C754" s="18" t="n">
        <x:f>Arrivals!F754</x:f>
        <x:v>273</x:v>
      </x:c>
      <x:c r="D754" s="18" t="n">
        <x:f>Arrivals!K754</x:f>
        <x:v>300</x:v>
      </x:c>
      <x:c r="E754" s="18" t="n">
        <x:f>D754*8/ACE_Input!S34+ACE_Input!T34</x:f>
        <x:v>24.02</x:v>
      </x:c>
      <x:c r="F754" s="18" t="n">
        <x:f>C754</x:f>
        <x:v>273</x:v>
      </x:c>
      <x:c r="G754" s="18" t="n">
        <x:f>K753</x:f>
        <x:v>816.0799999999999</x:v>
      </x:c>
      <x:c r="H754" s="18" t="n">
        <x:f>MAX(F754,G754)</x:f>
        <x:v>816.0799999999999</x:v>
      </x:c>
      <x:c r="I754" s="18" t="n">
        <x:f>MOD(H754-Settings!$B$32,Settings!$B$33)</x:f>
        <x:v>96.07999999999993</x:v>
      </x:c>
      <x:c r="J754" s="18" t="n">
        <x:f>IF(I754&lt;Settings!$B$30,IF(Settings!$B$30-I754&gt;=E754,H754,H754+(Settings!$B$30-I754)+Settings!$B$31),H754+(Settings!$B$33-I754))</x:f>
        <x:v>816.0799999999999</x:v>
      </x:c>
      <x:c r="K754" s="18" t="n">
        <x:f>J754+E754</x:f>
        <x:v>840.0999999999999</x:v>
      </x:c>
      <x:c r="L754" s="18" t="n">
        <x:f>K754</x:f>
        <x:v>840.0999999999999</x:v>
      </x:c>
      <x:c r="M754" s="18" t="n">
        <x:f>P753</x:f>
        <x:v>816.2238057993244</x:v>
      </x:c>
      <x:c r="N754" s="18" t="n">
        <x:f>MAX(L754,M754)</x:f>
        <x:v>840.0999999999999</x:v>
      </x:c>
      <x:c r="O754" s="18" t="n">
        <x:f>Arrivals!I754</x:f>
        <x:v>2.8001920744130815</x:v>
      </x:c>
      <x:c r="P754" s="18" t="n">
        <x:f>N754+O754</x:f>
        <x:v>842.900192074413</x:v>
      </x:c>
      <x:c r="Q754" s="18" t="n">
        <x:f>P754-C754</x:f>
        <x:v>569.900192074413</x:v>
      </x:c>
      <x:c r="R754" s="18" t="n">
        <x:f>H754-F754</x:f>
        <x:v>543.0799999999999</x:v>
      </x:c>
      <x:c r="S754" s="18" t="n">
        <x:f>J754-H754</x:f>
        <x:v>0</x:v>
      </x:c>
      <x:c r="T754" s="18" t="n">
        <x:f>N754-L754</x:f>
        <x:v>0</x:v>
      </x:c>
      <x:c r="U754" s="18" t="n">
        <x:f>R754+S754+T754</x:f>
        <x:v>543.0799999999999</x:v>
      </x:c>
      <x:c r="V754" s="18" t="str">
        <x:f>IF(MOD(C754-Settings!$B$32,Settings!$B$33)&lt;Settings!$B$30,"Up","Down")</x:f>
        <x:v>Up</x:v>
      </x:c>
      <x:c r="W754" s="18" t="n">
        <x:f>IF(OR(E754&gt;Settings!$B$30,Q754&gt;Settings!$B$37),0,1)</x:f>
        <x:v>1</x:v>
      </x:c>
      <x:c r="X754" s="18" t="n">
        <x:f>IF(AND(W754=1,Q754&lt;=Settings!$B$36),1,0)</x:f>
        <x:v>0</x:v>
      </x:c>
    </x:row>
    <x:row r="755">
      <x:c r="A755" t="n">
        <x:f>Arrivals!A755</x:f>
        <x:v>7</x:v>
      </x:c>
      <x:c r="B755" t="n">
        <x:f>Arrivals!B755</x:f>
        <x:v>30</x:v>
      </x:c>
      <x:c r="C755" s="18" t="n">
        <x:f>Arrivals!F755</x:f>
        <x:v>278</x:v>
      </x:c>
      <x:c r="D755" s="18" t="n">
        <x:f>Arrivals!K755</x:f>
        <x:v>300</x:v>
      </x:c>
      <x:c r="E755" s="18" t="n">
        <x:f>D755*8/ACE_Input!S35+ACE_Input!T35</x:f>
        <x:v>24.02</x:v>
      </x:c>
      <x:c r="F755" s="18" t="n">
        <x:f>C755</x:f>
        <x:v>278</x:v>
      </x:c>
      <x:c r="G755" s="18" t="n">
        <x:f>K754</x:f>
        <x:v>840.0999999999999</x:v>
      </x:c>
      <x:c r="H755" s="18" t="n">
        <x:f>MAX(F755,G755)</x:f>
        <x:v>840.0999999999999</x:v>
      </x:c>
      <x:c r="I755" s="18" t="n">
        <x:f>MOD(H755-Settings!$B$32,Settings!$B$33)</x:f>
        <x:v>120.09999999999991</x:v>
      </x:c>
      <x:c r="J755" s="18" t="n">
        <x:f>IF(I755&lt;Settings!$B$30,IF(Settings!$B$30-I755&gt;=E755,H755,H755+(Settings!$B$30-I755)+Settings!$B$31),H755+(Settings!$B$33-I755))</x:f>
        <x:v>840.0999999999999</x:v>
      </x:c>
      <x:c r="K755" s="18" t="n">
        <x:f>J755+E755</x:f>
        <x:v>864.1199999999999</x:v>
      </x:c>
      <x:c r="L755" s="18" t="n">
        <x:f>K755</x:f>
        <x:v>864.1199999999999</x:v>
      </x:c>
      <x:c r="M755" s="18" t="n">
        <x:f>P754</x:f>
        <x:v>842.900192074413</x:v>
      </x:c>
      <x:c r="N755" s="18" t="n">
        <x:f>MAX(L755,M755)</x:f>
        <x:v>864.1199999999999</x:v>
      </x:c>
      <x:c r="O755" s="18" t="n">
        <x:f>Arrivals!I755</x:f>
        <x:v>1.378748697088513</x:v>
      </x:c>
      <x:c r="P755" s="18" t="n">
        <x:f>N755+O755</x:f>
        <x:v>865.4987486970884</x:v>
      </x:c>
      <x:c r="Q755" s="18" t="n">
        <x:f>P755-C755</x:f>
        <x:v>587.4987486970884</x:v>
      </x:c>
      <x:c r="R755" s="18" t="n">
        <x:f>H755-F755</x:f>
        <x:v>562.0999999999999</x:v>
      </x:c>
      <x:c r="S755" s="18" t="n">
        <x:f>J755-H755</x:f>
        <x:v>0</x:v>
      </x:c>
      <x:c r="T755" s="18" t="n">
        <x:f>N755-L755</x:f>
        <x:v>0</x:v>
      </x:c>
      <x:c r="U755" s="18" t="n">
        <x:f>R755+S755+T755</x:f>
        <x:v>562.0999999999999</x:v>
      </x:c>
      <x:c r="V755" s="18" t="str">
        <x:f>IF(MOD(C755-Settings!$B$32,Settings!$B$33)&lt;Settings!$B$30,"Up","Down")</x:f>
        <x:v>Up</x:v>
      </x:c>
      <x:c r="W755" s="18" t="n">
        <x:f>IF(OR(E755&gt;Settings!$B$30,Q755&gt;Settings!$B$37),0,1)</x:f>
        <x:v>1</x:v>
      </x:c>
      <x:c r="X755" s="18" t="n">
        <x:f>IF(AND(W755=1,Q755&lt;=Settings!$B$36),1,0)</x:f>
        <x:v>0</x:v>
      </x:c>
    </x:row>
    <x:row r="756">
      <x:c r="A756" t="n">
        <x:f>Arrivals!A756</x:f>
        <x:v>7</x:v>
      </x:c>
      <x:c r="B756" t="n">
        <x:f>Arrivals!B756</x:f>
        <x:v>31</x:v>
      </x:c>
      <x:c r="C756" s="18" t="n">
        <x:f>Arrivals!F756</x:f>
        <x:v>283</x:v>
      </x:c>
      <x:c r="D756" s="18" t="n">
        <x:f>Arrivals!K756</x:f>
        <x:v>300</x:v>
      </x:c>
      <x:c r="E756" s="18" t="n">
        <x:f>D756*8/ACE_Input!S36+ACE_Input!T36</x:f>
        <x:v>24.02</x:v>
      </x:c>
      <x:c r="F756" s="18" t="n">
        <x:f>C756</x:f>
        <x:v>283</x:v>
      </x:c>
      <x:c r="G756" s="18" t="n">
        <x:f>K755</x:f>
        <x:v>864.1199999999999</x:v>
      </x:c>
      <x:c r="H756" s="18" t="n">
        <x:f>MAX(F756,G756)</x:f>
        <x:v>864.1199999999999</x:v>
      </x:c>
      <x:c r="I756" s="18" t="n">
        <x:f>MOD(H756-Settings!$B$32,Settings!$B$33)</x:f>
        <x:v>144.1199999999999</x:v>
      </x:c>
      <x:c r="J756" s="18" t="n">
        <x:f>IF(I756&lt;Settings!$B$30,IF(Settings!$B$30-I756&gt;=E756,H756,H756+(Settings!$B$30-I756)+Settings!$B$31),H756+(Settings!$B$33-I756))</x:f>
        <x:v>864.1199999999999</x:v>
      </x:c>
      <x:c r="K756" s="18" t="n">
        <x:f>J756+E756</x:f>
        <x:v>888.1399999999999</x:v>
      </x:c>
      <x:c r="L756" s="18" t="n">
        <x:f>K756</x:f>
        <x:v>888.1399999999999</x:v>
      </x:c>
      <x:c r="M756" s="18" t="n">
        <x:f>P755</x:f>
        <x:v>865.4987486970884</x:v>
      </x:c>
      <x:c r="N756" s="18" t="n">
        <x:f>MAX(L756,M756)</x:f>
        <x:v>888.1399999999999</x:v>
      </x:c>
      <x:c r="O756" s="18" t="n">
        <x:f>Arrivals!I756</x:f>
        <x:v>0.9751892355887887</x:v>
      </x:c>
      <x:c r="P756" s="18" t="n">
        <x:f>N756+O756</x:f>
        <x:v>889.1151892355887</x:v>
      </x:c>
      <x:c r="Q756" s="18" t="n">
        <x:f>P756-C756</x:f>
        <x:v>606.1151892355887</x:v>
      </x:c>
      <x:c r="R756" s="18" t="n">
        <x:f>H756-F756</x:f>
        <x:v>581.1199999999999</x:v>
      </x:c>
      <x:c r="S756" s="18" t="n">
        <x:f>J756-H756</x:f>
        <x:v>0</x:v>
      </x:c>
      <x:c r="T756" s="18" t="n">
        <x:f>N756-L756</x:f>
        <x:v>0</x:v>
      </x:c>
      <x:c r="U756" s="18" t="n">
        <x:f>R756+S756+T756</x:f>
        <x:v>581.1199999999999</x:v>
      </x:c>
      <x:c r="V756" s="18" t="str">
        <x:f>IF(MOD(C756-Settings!$B$32,Settings!$B$33)&lt;Settings!$B$30,"Up","Down")</x:f>
        <x:v>Up</x:v>
      </x:c>
      <x:c r="W756" s="18" t="n">
        <x:f>IF(OR(E756&gt;Settings!$B$30,Q756&gt;Settings!$B$37),0,1)</x:f>
        <x:v>1</x:v>
      </x:c>
      <x:c r="X756" s="18" t="n">
        <x:f>IF(AND(W756=1,Q756&lt;=Settings!$B$36),1,0)</x:f>
        <x:v>0</x:v>
      </x:c>
    </x:row>
    <x:row r="757">
      <x:c r="A757" t="n">
        <x:f>Arrivals!A757</x:f>
        <x:v>7</x:v>
      </x:c>
      <x:c r="B757" t="n">
        <x:f>Arrivals!B757</x:f>
        <x:v>32</x:v>
      </x:c>
      <x:c r="C757" s="18" t="n">
        <x:f>Arrivals!F757</x:f>
        <x:v>288</x:v>
      </x:c>
      <x:c r="D757" s="18" t="n">
        <x:f>Arrivals!K757</x:f>
        <x:v>300</x:v>
      </x:c>
      <x:c r="E757" s="18" t="n">
        <x:f>D757*8/ACE_Input!S37+ACE_Input!T37</x:f>
        <x:v>24.02</x:v>
      </x:c>
      <x:c r="F757" s="18" t="n">
        <x:f>C757</x:f>
        <x:v>288</x:v>
      </x:c>
      <x:c r="G757" s="18" t="n">
        <x:f>K756</x:f>
        <x:v>888.1399999999999</x:v>
      </x:c>
      <x:c r="H757" s="18" t="n">
        <x:f>MAX(F757,G757)</x:f>
        <x:v>888.1399999999999</x:v>
      </x:c>
      <x:c r="I757" s="18" t="n">
        <x:f>MOD(H757-Settings!$B$32,Settings!$B$33)</x:f>
        <x:v>168.13999999999987</x:v>
      </x:c>
      <x:c r="J757" s="18" t="n">
        <x:f>IF(I757&lt;Settings!$B$30,IF(Settings!$B$30-I757&gt;=E757,H757,H757+(Settings!$B$30-I757)+Settings!$B$31),H757+(Settings!$B$33-I757))</x:f>
        <x:v>888.1399999999999</x:v>
      </x:c>
      <x:c r="K757" s="18" t="n">
        <x:f>J757+E757</x:f>
        <x:v>912.1599999999999</x:v>
      </x:c>
      <x:c r="L757" s="18" t="n">
        <x:f>K757</x:f>
        <x:v>912.1599999999999</x:v>
      </x:c>
      <x:c r="M757" s="18" t="n">
        <x:f>P756</x:f>
        <x:v>889.1151892355887</x:v>
      </x:c>
      <x:c r="N757" s="18" t="n">
        <x:f>MAX(L757,M757)</x:f>
        <x:v>912.1599999999999</x:v>
      </x:c>
      <x:c r="O757" s="18" t="n">
        <x:f>Arrivals!I757</x:f>
        <x:v>1.1721640097615014</x:v>
      </x:c>
      <x:c r="P757" s="18" t="n">
        <x:f>N757+O757</x:f>
        <x:v>913.3321640097613</x:v>
      </x:c>
      <x:c r="Q757" s="18" t="n">
        <x:f>P757-C757</x:f>
        <x:v>625.3321640097613</x:v>
      </x:c>
      <x:c r="R757" s="18" t="n">
        <x:f>H757-F757</x:f>
        <x:v>600.1399999999999</x:v>
      </x:c>
      <x:c r="S757" s="18" t="n">
        <x:f>J757-H757</x:f>
        <x:v>0</x:v>
      </x:c>
      <x:c r="T757" s="18" t="n">
        <x:f>N757-L757</x:f>
        <x:v>0</x:v>
      </x:c>
      <x:c r="U757" s="18" t="n">
        <x:f>R757+S757+T757</x:f>
        <x:v>600.1399999999999</x:v>
      </x:c>
      <x:c r="V757" s="18" t="str">
        <x:f>IF(MOD(C757-Settings!$B$32,Settings!$B$33)&lt;Settings!$B$30,"Up","Down")</x:f>
        <x:v>Up</x:v>
      </x:c>
      <x:c r="W757" s="18" t="n">
        <x:f>IF(OR(E757&gt;Settings!$B$30,Q757&gt;Settings!$B$37),0,1)</x:f>
        <x:v>1</x:v>
      </x:c>
      <x:c r="X757" s="18" t="n">
        <x:f>IF(AND(W757=1,Q757&lt;=Settings!$B$36),1,0)</x:f>
        <x:v>0</x:v>
      </x:c>
    </x:row>
    <x:row r="758">
      <x:c r="A758" t="n">
        <x:f>Arrivals!A758</x:f>
        <x:v>7</x:v>
      </x:c>
      <x:c r="B758" t="n">
        <x:f>Arrivals!B758</x:f>
        <x:v>33</x:v>
      </x:c>
      <x:c r="C758" s="18" t="n">
        <x:f>Arrivals!F758</x:f>
        <x:v>293</x:v>
      </x:c>
      <x:c r="D758" s="18" t="n">
        <x:f>Arrivals!K758</x:f>
        <x:v>300</x:v>
      </x:c>
      <x:c r="E758" s="18" t="n">
        <x:f>D758*8/ACE_Input!S38+ACE_Input!T38</x:f>
        <x:v>24.02</x:v>
      </x:c>
      <x:c r="F758" s="18" t="n">
        <x:f>C758</x:f>
        <x:v>293</x:v>
      </x:c>
      <x:c r="G758" s="18" t="n">
        <x:f>K757</x:f>
        <x:v>912.1599999999999</x:v>
      </x:c>
      <x:c r="H758" s="18" t="n">
        <x:f>MAX(F758,G758)</x:f>
        <x:v>912.1599999999999</x:v>
      </x:c>
      <x:c r="I758" s="18" t="n">
        <x:f>MOD(H758-Settings!$B$32,Settings!$B$33)</x:f>
        <x:v>192.15999999999985</x:v>
      </x:c>
      <x:c r="J758" s="18" t="n">
        <x:f>IF(I758&lt;Settings!$B$30,IF(Settings!$B$30-I758&gt;=E758,H758,H758+(Settings!$B$30-I758)+Settings!$B$31),H758+(Settings!$B$33-I758))</x:f>
        <x:v>912.1599999999999</x:v>
      </x:c>
      <x:c r="K758" s="18" t="n">
        <x:f>J758+E758</x:f>
        <x:v>936.1799999999998</x:v>
      </x:c>
      <x:c r="L758" s="18" t="n">
        <x:f>K758</x:f>
        <x:v>936.1799999999998</x:v>
      </x:c>
      <x:c r="M758" s="18" t="n">
        <x:f>P757</x:f>
        <x:v>913.3321640097613</x:v>
      </x:c>
      <x:c r="N758" s="18" t="n">
        <x:f>MAX(L758,M758)</x:f>
        <x:v>936.1799999999998</x:v>
      </x:c>
      <x:c r="O758" s="18" t="n">
        <x:f>Arrivals!I758</x:f>
        <x:v>0.511222212234697</x:v>
      </x:c>
      <x:c r="P758" s="18" t="n">
        <x:f>N758+O758</x:f>
        <x:v>936.6912222122345</x:v>
      </x:c>
      <x:c r="Q758" s="18" t="n">
        <x:f>P758-C758</x:f>
        <x:v>643.6912222122345</x:v>
      </x:c>
      <x:c r="R758" s="18" t="n">
        <x:f>H758-F758</x:f>
        <x:v>619.1599999999999</x:v>
      </x:c>
      <x:c r="S758" s="18" t="n">
        <x:f>J758-H758</x:f>
        <x:v>0</x:v>
      </x:c>
      <x:c r="T758" s="18" t="n">
        <x:f>N758-L758</x:f>
        <x:v>0</x:v>
      </x:c>
      <x:c r="U758" s="18" t="n">
        <x:f>R758+S758+T758</x:f>
        <x:v>619.1599999999999</x:v>
      </x:c>
      <x:c r="V758" s="18" t="str">
        <x:f>IF(MOD(C758-Settings!$B$32,Settings!$B$33)&lt;Settings!$B$30,"Up","Down")</x:f>
        <x:v>Up</x:v>
      </x:c>
      <x:c r="W758" s="18" t="n">
        <x:f>IF(OR(E758&gt;Settings!$B$30,Q758&gt;Settings!$B$37),0,1)</x:f>
        <x:v>1</x:v>
      </x:c>
      <x:c r="X758" s="18" t="n">
        <x:f>IF(AND(W758=1,Q758&lt;=Settings!$B$36),1,0)</x:f>
        <x:v>0</x:v>
      </x:c>
    </x:row>
    <x:row r="759">
      <x:c r="A759" t="n">
        <x:f>Arrivals!A759</x:f>
        <x:v>7</x:v>
      </x:c>
      <x:c r="B759" t="n">
        <x:f>Arrivals!B759</x:f>
        <x:v>34</x:v>
      </x:c>
      <x:c r="C759" s="18" t="n">
        <x:f>Arrivals!F759</x:f>
        <x:v>298</x:v>
      </x:c>
      <x:c r="D759" s="18" t="n">
        <x:f>Arrivals!K759</x:f>
        <x:v>300</x:v>
      </x:c>
      <x:c r="E759" s="18" t="n">
        <x:f>D759*8/ACE_Input!S39+ACE_Input!T39</x:f>
        <x:v>24.02</x:v>
      </x:c>
      <x:c r="F759" s="18" t="n">
        <x:f>C759</x:f>
        <x:v>298</x:v>
      </x:c>
      <x:c r="G759" s="18" t="n">
        <x:f>K758</x:f>
        <x:v>936.1799999999998</x:v>
      </x:c>
      <x:c r="H759" s="18" t="n">
        <x:f>MAX(F759,G759)</x:f>
        <x:v>936.1799999999998</x:v>
      </x:c>
      <x:c r="I759" s="18" t="n">
        <x:f>MOD(H759-Settings!$B$32,Settings!$B$33)</x:f>
        <x:v>216.17999999999984</x:v>
      </x:c>
      <x:c r="J759" s="18" t="n">
        <x:f>IF(I759&lt;Settings!$B$30,IF(Settings!$B$30-I759&gt;=E759,H759,H759+(Settings!$B$30-I759)+Settings!$B$31),H759+(Settings!$B$33-I759))</x:f>
        <x:v>936.1799999999998</x:v>
      </x:c>
      <x:c r="K759" s="18" t="n">
        <x:f>J759+E759</x:f>
        <x:v>960.1999999999998</x:v>
      </x:c>
      <x:c r="L759" s="18" t="n">
        <x:f>K759</x:f>
        <x:v>960.1999999999998</x:v>
      </x:c>
      <x:c r="M759" s="18" t="n">
        <x:f>P758</x:f>
        <x:v>936.6912222122345</x:v>
      </x:c>
      <x:c r="N759" s="18" t="n">
        <x:f>MAX(L759,M759)</x:f>
        <x:v>960.1999999999998</x:v>
      </x:c>
      <x:c r="O759" s="18" t="n">
        <x:f>Arrivals!I759</x:f>
        <x:v>2.2383476829132096</x:v>
      </x:c>
      <x:c r="P759" s="18" t="n">
        <x:f>N759+O759</x:f>
        <x:v>962.438347682913</x:v>
      </x:c>
      <x:c r="Q759" s="18" t="n">
        <x:f>P759-C759</x:f>
        <x:v>664.438347682913</x:v>
      </x:c>
      <x:c r="R759" s="18" t="n">
        <x:f>H759-F759</x:f>
        <x:v>638.1799999999998</x:v>
      </x:c>
      <x:c r="S759" s="18" t="n">
        <x:f>J759-H759</x:f>
        <x:v>0</x:v>
      </x:c>
      <x:c r="T759" s="18" t="n">
        <x:f>N759-L759</x:f>
        <x:v>0</x:v>
      </x:c>
      <x:c r="U759" s="18" t="n">
        <x:f>R759+S759+T759</x:f>
        <x:v>638.1799999999998</x:v>
      </x:c>
      <x:c r="V759" s="18" t="str">
        <x:f>IF(MOD(C759-Settings!$B$32,Settings!$B$33)&lt;Settings!$B$30,"Up","Down")</x:f>
        <x:v>Up</x:v>
      </x:c>
      <x:c r="W759" s="18" t="n">
        <x:f>IF(OR(E759&gt;Settings!$B$30,Q759&gt;Settings!$B$37),0,1)</x:f>
        <x:v>1</x:v>
      </x:c>
      <x:c r="X759" s="18" t="n">
        <x:f>IF(AND(W759=1,Q759&lt;=Settings!$B$36),1,0)</x:f>
        <x:v>0</x:v>
      </x:c>
    </x:row>
    <x:row r="760">
      <x:c r="A760" t="n">
        <x:f>Arrivals!A760</x:f>
        <x:v>7</x:v>
      </x:c>
      <x:c r="B760" t="n">
        <x:f>Arrivals!B760</x:f>
        <x:v>35</x:v>
      </x:c>
      <x:c r="C760" s="18" t="n">
        <x:f>Arrivals!F760</x:f>
        <x:v>303</x:v>
      </x:c>
      <x:c r="D760" s="18" t="n">
        <x:f>Arrivals!K760</x:f>
        <x:v>300</x:v>
      </x:c>
      <x:c r="E760" s="18" t="n">
        <x:f>D760*8/ACE_Input!S40+ACE_Input!T40</x:f>
        <x:v>24.02</x:v>
      </x:c>
      <x:c r="F760" s="18" t="n">
        <x:f>C760</x:f>
        <x:v>303</x:v>
      </x:c>
      <x:c r="G760" s="18" t="n">
        <x:f>K759</x:f>
        <x:v>960.1999999999998</x:v>
      </x:c>
      <x:c r="H760" s="18" t="n">
        <x:f>MAX(F760,G760)</x:f>
        <x:v>960.1999999999998</x:v>
      </x:c>
      <x:c r="I760" s="18" t="n">
        <x:f>MOD(H760-Settings!$B$32,Settings!$B$33)</x:f>
        <x:v>240.19999999999982</x:v>
      </x:c>
      <x:c r="J760" s="18" t="n">
        <x:f>IF(I760&lt;Settings!$B$30,IF(Settings!$B$30-I760&gt;=E760,H760,H760+(Settings!$B$30-I760)+Settings!$B$31),H760+(Settings!$B$33-I760))</x:f>
        <x:v>960.1999999999998</x:v>
      </x:c>
      <x:c r="K760" s="18" t="n">
        <x:f>J760+E760</x:f>
        <x:v>984.2199999999998</x:v>
      </x:c>
      <x:c r="L760" s="18" t="n">
        <x:f>K760</x:f>
        <x:v>984.2199999999998</x:v>
      </x:c>
      <x:c r="M760" s="18" t="n">
        <x:f>P759</x:f>
        <x:v>962.438347682913</x:v>
      </x:c>
      <x:c r="N760" s="18" t="n">
        <x:f>MAX(L760,M760)</x:f>
        <x:v>984.2199999999998</x:v>
      </x:c>
      <x:c r="O760" s="18" t="n">
        <x:f>Arrivals!I760</x:f>
        <x:v>5.131419671382514</x:v>
      </x:c>
      <x:c r="P760" s="18" t="n">
        <x:f>N760+O760</x:f>
        <x:v>989.3514196713824</x:v>
      </x:c>
      <x:c r="Q760" s="18" t="n">
        <x:f>P760-C760</x:f>
        <x:v>686.3514196713824</x:v>
      </x:c>
      <x:c r="R760" s="18" t="n">
        <x:f>H760-F760</x:f>
        <x:v>657.1999999999998</x:v>
      </x:c>
      <x:c r="S760" s="18" t="n">
        <x:f>J760-H760</x:f>
        <x:v>0</x:v>
      </x:c>
      <x:c r="T760" s="18" t="n">
        <x:f>N760-L760</x:f>
        <x:v>0</x:v>
      </x:c>
      <x:c r="U760" s="18" t="n">
        <x:f>R760+S760+T760</x:f>
        <x:v>657.1999999999998</x:v>
      </x:c>
      <x:c r="V760" s="18" t="str">
        <x:f>IF(MOD(C760-Settings!$B$32,Settings!$B$33)&lt;Settings!$B$30,"Up","Down")</x:f>
        <x:v>Up</x:v>
      </x:c>
      <x:c r="W760" s="18" t="n">
        <x:f>IF(OR(E760&gt;Settings!$B$30,Q760&gt;Settings!$B$37),0,1)</x:f>
        <x:v>1</x:v>
      </x:c>
      <x:c r="X760" s="18" t="n">
        <x:f>IF(AND(W760=1,Q760&lt;=Settings!$B$36),1,0)</x:f>
        <x:v>0</x:v>
      </x:c>
    </x:row>
    <x:row r="761">
      <x:c r="A761" t="n">
        <x:f>Arrivals!A761</x:f>
        <x:v>7</x:v>
      </x:c>
      <x:c r="B761" t="n">
        <x:f>Arrivals!B761</x:f>
        <x:v>36</x:v>
      </x:c>
      <x:c r="C761" s="18" t="n">
        <x:f>Arrivals!F761</x:f>
        <x:v>308</x:v>
      </x:c>
      <x:c r="D761" s="18" t="n">
        <x:f>Arrivals!K761</x:f>
        <x:v>300</x:v>
      </x:c>
      <x:c r="E761" s="18" t="n">
        <x:f>D761*8/ACE_Input!S41+ACE_Input!T41</x:f>
        <x:v>24.02</x:v>
      </x:c>
      <x:c r="F761" s="18" t="n">
        <x:f>C761</x:f>
        <x:v>308</x:v>
      </x:c>
      <x:c r="G761" s="18" t="n">
        <x:f>K760</x:f>
        <x:v>984.2199999999998</x:v>
      </x:c>
      <x:c r="H761" s="18" t="n">
        <x:f>MAX(F761,G761)</x:f>
        <x:v>984.2199999999998</x:v>
      </x:c>
      <x:c r="I761" s="18" t="n">
        <x:f>MOD(H761-Settings!$B$32,Settings!$B$33)</x:f>
        <x:v>264.2199999999998</x:v>
      </x:c>
      <x:c r="J761" s="18" t="n">
        <x:f>IF(I761&lt;Settings!$B$30,IF(Settings!$B$30-I761&gt;=E761,H761,H761+(Settings!$B$30-I761)+Settings!$B$31),H761+(Settings!$B$33-I761))</x:f>
        <x:v>984.2199999999998</x:v>
      </x:c>
      <x:c r="K761" s="18" t="n">
        <x:f>J761+E761</x:f>
        <x:v>1008.2399999999998</x:v>
      </x:c>
      <x:c r="L761" s="18" t="n">
        <x:f>K761</x:f>
        <x:v>1008.2399999999998</x:v>
      </x:c>
      <x:c r="M761" s="18" t="n">
        <x:f>P760</x:f>
        <x:v>989.3514196713824</x:v>
      </x:c>
      <x:c r="N761" s="18" t="n">
        <x:f>MAX(L761,M761)</x:f>
        <x:v>1008.2399999999998</x:v>
      </x:c>
      <x:c r="O761" s="18" t="n">
        <x:f>Arrivals!I761</x:f>
        <x:v>1.717102233698335</x:v>
      </x:c>
      <x:c r="P761" s="18" t="n">
        <x:f>N761+O761</x:f>
        <x:v>1009.9571022336982</x:v>
      </x:c>
      <x:c r="Q761" s="18" t="n">
        <x:f>P761-C761</x:f>
        <x:v>701.9571022336982</x:v>
      </x:c>
      <x:c r="R761" s="18" t="n">
        <x:f>H761-F761</x:f>
        <x:v>676.2199999999998</x:v>
      </x:c>
      <x:c r="S761" s="18" t="n">
        <x:f>J761-H761</x:f>
        <x:v>0</x:v>
      </x:c>
      <x:c r="T761" s="18" t="n">
        <x:f>N761-L761</x:f>
        <x:v>0</x:v>
      </x:c>
      <x:c r="U761" s="18" t="n">
        <x:f>R761+S761+T761</x:f>
        <x:v>676.2199999999998</x:v>
      </x:c>
      <x:c r="V761" s="18" t="str">
        <x:f>IF(MOD(C761-Settings!$B$32,Settings!$B$33)&lt;Settings!$B$30,"Up","Down")</x:f>
        <x:v>Up</x:v>
      </x:c>
      <x:c r="W761" s="18" t="n">
        <x:f>IF(OR(E761&gt;Settings!$B$30,Q761&gt;Settings!$B$37),0,1)</x:f>
        <x:v>1</x:v>
      </x:c>
      <x:c r="X761" s="18" t="n">
        <x:f>IF(AND(W761=1,Q761&lt;=Settings!$B$36),1,0)</x:f>
        <x:v>0</x:v>
      </x:c>
    </x:row>
    <x:row r="762">
      <x:c r="A762" t="n">
        <x:f>Arrivals!A762</x:f>
        <x:v>7</x:v>
      </x:c>
      <x:c r="B762" t="n">
        <x:f>Arrivals!B762</x:f>
        <x:v>37</x:v>
      </x:c>
      <x:c r="C762" s="18" t="n">
        <x:f>Arrivals!F762</x:f>
        <x:v>313</x:v>
      </x:c>
      <x:c r="D762" s="18" t="n">
        <x:f>Arrivals!K762</x:f>
        <x:v>300</x:v>
      </x:c>
      <x:c r="E762" s="18" t="n">
        <x:f>D762*8/ACE_Input!S42+ACE_Input!T42</x:f>
        <x:v>24.02</x:v>
      </x:c>
      <x:c r="F762" s="18" t="n">
        <x:f>C762</x:f>
        <x:v>313</x:v>
      </x:c>
      <x:c r="G762" s="18" t="n">
        <x:f>K761</x:f>
        <x:v>1008.2399999999998</x:v>
      </x:c>
      <x:c r="H762" s="18" t="n">
        <x:f>MAX(F762,G762)</x:f>
        <x:v>1008.2399999999998</x:v>
      </x:c>
      <x:c r="I762" s="18" t="n">
        <x:f>MOD(H762-Settings!$B$32,Settings!$B$33)</x:f>
        <x:v>288.2399999999998</x:v>
      </x:c>
      <x:c r="J762" s="18" t="n">
        <x:f>IF(I762&lt;Settings!$B$30,IF(Settings!$B$30-I762&gt;=E762,H762,H762+(Settings!$B$30-I762)+Settings!$B$31),H762+(Settings!$B$33-I762))</x:f>
        <x:v>1008.2399999999998</x:v>
      </x:c>
      <x:c r="K762" s="18" t="n">
        <x:f>J762+E762</x:f>
        <x:v>1032.2599999999998</x:v>
      </x:c>
      <x:c r="L762" s="18" t="n">
        <x:f>K762</x:f>
        <x:v>1032.2599999999998</x:v>
      </x:c>
      <x:c r="M762" s="18" t="n">
        <x:f>P761</x:f>
        <x:v>1009.9571022336982</x:v>
      </x:c>
      <x:c r="N762" s="18" t="n">
        <x:f>MAX(L762,M762)</x:f>
        <x:v>1032.2599999999998</x:v>
      </x:c>
      <x:c r="O762" s="18" t="n">
        <x:f>Arrivals!I762</x:f>
        <x:v>14.077028491121707</x:v>
      </x:c>
      <x:c r="P762" s="18" t="n">
        <x:f>N762+O762</x:f>
        <x:v>1046.3370284911214</x:v>
      </x:c>
      <x:c r="Q762" s="18" t="n">
        <x:f>P762-C762</x:f>
        <x:v>733.3370284911214</x:v>
      </x:c>
      <x:c r="R762" s="18" t="n">
        <x:f>H762-F762</x:f>
        <x:v>695.2399999999998</x:v>
      </x:c>
      <x:c r="S762" s="18" t="n">
        <x:f>J762-H762</x:f>
        <x:v>0</x:v>
      </x:c>
      <x:c r="T762" s="18" t="n">
        <x:f>N762-L762</x:f>
        <x:v>0</x:v>
      </x:c>
      <x:c r="U762" s="18" t="n">
        <x:f>R762+S762+T762</x:f>
        <x:v>695.2399999999998</x:v>
      </x:c>
      <x:c r="V762" s="18" t="str">
        <x:f>IF(MOD(C762-Settings!$B$32,Settings!$B$33)&lt;Settings!$B$30,"Up","Down")</x:f>
        <x:v>Up</x:v>
      </x:c>
      <x:c r="W762" s="18" t="n">
        <x:f>IF(OR(E762&gt;Settings!$B$30,Q762&gt;Settings!$B$37),0,1)</x:f>
        <x:v>1</x:v>
      </x:c>
      <x:c r="X762" s="18" t="n">
        <x:f>IF(AND(W762=1,Q762&lt;=Settings!$B$36),1,0)</x:f>
        <x:v>0</x:v>
      </x:c>
    </x:row>
    <x:row r="763">
      <x:c r="A763" t="n">
        <x:f>Arrivals!A763</x:f>
        <x:v>7</x:v>
      </x:c>
      <x:c r="B763" t="n">
        <x:f>Arrivals!B763</x:f>
        <x:v>38</x:v>
      </x:c>
      <x:c r="C763" s="18" t="n">
        <x:f>Arrivals!F763</x:f>
        <x:v>318</x:v>
      </x:c>
      <x:c r="D763" s="18" t="n">
        <x:f>Arrivals!K763</x:f>
        <x:v>300</x:v>
      </x:c>
      <x:c r="E763" s="18" t="n">
        <x:f>D763*8/ACE_Input!S43+ACE_Input!T43</x:f>
        <x:v>24.02</x:v>
      </x:c>
      <x:c r="F763" s="18" t="n">
        <x:f>C763</x:f>
        <x:v>318</x:v>
      </x:c>
      <x:c r="G763" s="18" t="n">
        <x:f>K762</x:f>
        <x:v>1032.2599999999998</x:v>
      </x:c>
      <x:c r="H763" s="18" t="n">
        <x:f>MAX(F763,G763)</x:f>
        <x:v>1032.2599999999998</x:v>
      </x:c>
      <x:c r="I763" s="18" t="n">
        <x:f>MOD(H763-Settings!$B$32,Settings!$B$33)</x:f>
        <x:v>312.25999999999976</x:v>
      </x:c>
      <x:c r="J763" s="18" t="n">
        <x:f>IF(I763&lt;Settings!$B$30,IF(Settings!$B$30-I763&gt;=E763,H763,H763+(Settings!$B$30-I763)+Settings!$B$31),H763+(Settings!$B$33-I763))</x:f>
        <x:v>1032.2599999999998</x:v>
      </x:c>
      <x:c r="K763" s="18" t="n">
        <x:f>J763+E763</x:f>
        <x:v>1056.2799999999997</x:v>
      </x:c>
      <x:c r="L763" s="18" t="n">
        <x:f>K763</x:f>
        <x:v>1056.2799999999997</x:v>
      </x:c>
      <x:c r="M763" s="18" t="n">
        <x:f>P762</x:f>
        <x:v>1046.3370284911214</x:v>
      </x:c>
      <x:c r="N763" s="18" t="n">
        <x:f>MAX(L763,M763)</x:f>
        <x:v>1056.2799999999997</x:v>
      </x:c>
      <x:c r="O763" s="18" t="n">
        <x:f>Arrivals!I763</x:f>
        <x:v>0.6622871526144479</x:v>
      </x:c>
      <x:c r="P763" s="18" t="n">
        <x:f>N763+O763</x:f>
        <x:v>1056.9422871526142</x:v>
      </x:c>
      <x:c r="Q763" s="18" t="n">
        <x:f>P763-C763</x:f>
        <x:v>738.9422871526142</x:v>
      </x:c>
      <x:c r="R763" s="18" t="n">
        <x:f>H763-F763</x:f>
        <x:v>714.2599999999998</x:v>
      </x:c>
      <x:c r="S763" s="18" t="n">
        <x:f>J763-H763</x:f>
        <x:v>0</x:v>
      </x:c>
      <x:c r="T763" s="18" t="n">
        <x:f>N763-L763</x:f>
        <x:v>0</x:v>
      </x:c>
      <x:c r="U763" s="18" t="n">
        <x:f>R763+S763+T763</x:f>
        <x:v>714.2599999999998</x:v>
      </x:c>
      <x:c r="V763" s="18" t="str">
        <x:f>IF(MOD(C763-Settings!$B$32,Settings!$B$33)&lt;Settings!$B$30,"Up","Down")</x:f>
        <x:v>Up</x:v>
      </x:c>
      <x:c r="W763" s="18" t="n">
        <x:f>IF(OR(E763&gt;Settings!$B$30,Q763&gt;Settings!$B$37),0,1)</x:f>
        <x:v>1</x:v>
      </x:c>
      <x:c r="X763" s="18" t="n">
        <x:f>IF(AND(W763=1,Q763&lt;=Settings!$B$36),1,0)</x:f>
        <x:v>0</x:v>
      </x:c>
    </x:row>
    <x:row r="764">
      <x:c r="A764" t="n">
        <x:f>Arrivals!A764</x:f>
        <x:v>7</x:v>
      </x:c>
      <x:c r="B764" t="n">
        <x:f>Arrivals!B764</x:f>
        <x:v>39</x:v>
      </x:c>
      <x:c r="C764" s="18" t="n">
        <x:f>Arrivals!F764</x:f>
        <x:v>323</x:v>
      </x:c>
      <x:c r="D764" s="18" t="n">
        <x:f>Arrivals!K764</x:f>
        <x:v>300</x:v>
      </x:c>
      <x:c r="E764" s="18" t="n">
        <x:f>D764*8/ACE_Input!S44+ACE_Input!T44</x:f>
        <x:v>24.02</x:v>
      </x:c>
      <x:c r="F764" s="18" t="n">
        <x:f>C764</x:f>
        <x:v>323</x:v>
      </x:c>
      <x:c r="G764" s="18" t="n">
        <x:f>K763</x:f>
        <x:v>1056.2799999999997</x:v>
      </x:c>
      <x:c r="H764" s="18" t="n">
        <x:f>MAX(F764,G764)</x:f>
        <x:v>1056.2799999999997</x:v>
      </x:c>
      <x:c r="I764" s="18" t="n">
        <x:f>MOD(H764-Settings!$B$32,Settings!$B$33)</x:f>
        <x:v>336.27999999999975</x:v>
      </x:c>
      <x:c r="J764" s="18" t="n">
        <x:f>IF(I764&lt;Settings!$B$30,IF(Settings!$B$30-I764&gt;=E764,H764,H764+(Settings!$B$30-I764)+Settings!$B$31),H764+(Settings!$B$33-I764))</x:f>
        <x:v>1056.2799999999997</x:v>
      </x:c>
      <x:c r="K764" s="18" t="n">
        <x:f>J764+E764</x:f>
        <x:v>1080.2999999999997</x:v>
      </x:c>
      <x:c r="L764" s="18" t="n">
        <x:f>K764</x:f>
        <x:v>1080.2999999999997</x:v>
      </x:c>
      <x:c r="M764" s="18" t="n">
        <x:f>P763</x:f>
        <x:v>1056.9422871526142</x:v>
      </x:c>
      <x:c r="N764" s="18" t="n">
        <x:f>MAX(L764,M764)</x:f>
        <x:v>1080.2999999999997</x:v>
      </x:c>
      <x:c r="O764" s="18" t="n">
        <x:f>Arrivals!I764</x:f>
        <x:v>3.6301334265883565</x:v>
      </x:c>
      <x:c r="P764" s="18" t="n">
        <x:f>N764+O764</x:f>
        <x:v>1083.930133426588</x:v>
      </x:c>
      <x:c r="Q764" s="18" t="n">
        <x:f>P764-C764</x:f>
        <x:v>760.9301334265881</x:v>
      </x:c>
      <x:c r="R764" s="18" t="n">
        <x:f>H764-F764</x:f>
        <x:v>733.2799999999997</x:v>
      </x:c>
      <x:c r="S764" s="18" t="n">
        <x:f>J764-H764</x:f>
        <x:v>0</x:v>
      </x:c>
      <x:c r="T764" s="18" t="n">
        <x:f>N764-L764</x:f>
        <x:v>0</x:v>
      </x:c>
      <x:c r="U764" s="18" t="n">
        <x:f>R764+S764+T764</x:f>
        <x:v>733.2799999999997</x:v>
      </x:c>
      <x:c r="V764" s="18" t="str">
        <x:f>IF(MOD(C764-Settings!$B$32,Settings!$B$33)&lt;Settings!$B$30,"Up","Down")</x:f>
        <x:v>Up</x:v>
      </x:c>
      <x:c r="W764" s="18" t="n">
        <x:f>IF(OR(E764&gt;Settings!$B$30,Q764&gt;Settings!$B$37),0,1)</x:f>
        <x:v>1</x:v>
      </x:c>
      <x:c r="X764" s="18" t="n">
        <x:f>IF(AND(W764=1,Q764&lt;=Settings!$B$36),1,0)</x:f>
        <x:v>0</x:v>
      </x:c>
    </x:row>
    <x:row r="765">
      <x:c r="A765" t="n">
        <x:f>Arrivals!A765</x:f>
        <x:v>7</x:v>
      </x:c>
      <x:c r="B765" t="n">
        <x:f>Arrivals!B765</x:f>
        <x:v>40</x:v>
      </x:c>
      <x:c r="C765" s="18" t="n">
        <x:f>Arrivals!F765</x:f>
        <x:v>328</x:v>
      </x:c>
      <x:c r="D765" s="18" t="n">
        <x:f>Arrivals!K765</x:f>
        <x:v>300</x:v>
      </x:c>
      <x:c r="E765" s="18" t="n">
        <x:f>D765*8/ACE_Input!S45+ACE_Input!T45</x:f>
        <x:v>24.02</x:v>
      </x:c>
      <x:c r="F765" s="18" t="n">
        <x:f>C765</x:f>
        <x:v>328</x:v>
      </x:c>
      <x:c r="G765" s="18" t="n">
        <x:f>K764</x:f>
        <x:v>1080.2999999999997</x:v>
      </x:c>
      <x:c r="H765" s="18" t="n">
        <x:f>MAX(F765,G765)</x:f>
        <x:v>1080.2999999999997</x:v>
      </x:c>
      <x:c r="I765" s="18" t="n">
        <x:f>MOD(H765-Settings!$B$32,Settings!$B$33)</x:f>
        <x:v>360.2999999999997</x:v>
      </x:c>
      <x:c r="J765" s="18" t="n">
        <x:f>IF(I765&lt;Settings!$B$30,IF(Settings!$B$30-I765&gt;=E765,H765,H765+(Settings!$B$30-I765)+Settings!$B$31),H765+(Settings!$B$33-I765))</x:f>
        <x:v>1080.2999999999997</x:v>
      </x:c>
      <x:c r="K765" s="18" t="n">
        <x:f>J765+E765</x:f>
        <x:v>1104.3199999999997</x:v>
      </x:c>
      <x:c r="L765" s="18" t="n">
        <x:f>K765</x:f>
        <x:v>1104.3199999999997</x:v>
      </x:c>
      <x:c r="M765" s="18" t="n">
        <x:f>P764</x:f>
        <x:v>1083.930133426588</x:v>
      </x:c>
      <x:c r="N765" s="18" t="n">
        <x:f>MAX(L765,M765)</x:f>
        <x:v>1104.3199999999997</x:v>
      </x:c>
      <x:c r="O765" s="18" t="n">
        <x:f>Arrivals!I765</x:f>
        <x:v>0.2789973467353245</x:v>
      </x:c>
      <x:c r="P765" s="18" t="n">
        <x:f>N765+O765</x:f>
        <x:v>1104.5989973467351</x:v>
      </x:c>
      <x:c r="Q765" s="18" t="n">
        <x:f>P765-C765</x:f>
        <x:v>776.5989973467351</x:v>
      </x:c>
      <x:c r="R765" s="18" t="n">
        <x:f>H765-F765</x:f>
        <x:v>752.2999999999997</x:v>
      </x:c>
      <x:c r="S765" s="18" t="n">
        <x:f>J765-H765</x:f>
        <x:v>0</x:v>
      </x:c>
      <x:c r="T765" s="18" t="n">
        <x:f>N765-L765</x:f>
        <x:v>0</x:v>
      </x:c>
      <x:c r="U765" s="18" t="n">
        <x:f>R765+S765+T765</x:f>
        <x:v>752.2999999999997</x:v>
      </x:c>
      <x:c r="V765" s="18" t="str">
        <x:f>IF(MOD(C765-Settings!$B$32,Settings!$B$33)&lt;Settings!$B$30,"Up","Down")</x:f>
        <x:v>Up</x:v>
      </x:c>
      <x:c r="W765" s="18" t="n">
        <x:f>IF(OR(E765&gt;Settings!$B$30,Q765&gt;Settings!$B$37),0,1)</x:f>
        <x:v>1</x:v>
      </x:c>
      <x:c r="X765" s="18" t="n">
        <x:f>IF(AND(W765=1,Q765&lt;=Settings!$B$36),1,0)</x:f>
        <x:v>0</x:v>
      </x:c>
    </x:row>
    <x:row r="766">
      <x:c r="A766" t="n">
        <x:f>Arrivals!A766</x:f>
        <x:v>7</x:v>
      </x:c>
      <x:c r="B766" t="n">
        <x:f>Arrivals!B766</x:f>
        <x:v>41</x:v>
      </x:c>
      <x:c r="C766" s="18" t="n">
        <x:f>Arrivals!F766</x:f>
        <x:v>333</x:v>
      </x:c>
      <x:c r="D766" s="18" t="n">
        <x:f>Arrivals!K766</x:f>
        <x:v>300</x:v>
      </x:c>
      <x:c r="E766" s="18" t="n">
        <x:f>D766*8/ACE_Input!S46+ACE_Input!T46</x:f>
        <x:v>24.02</x:v>
      </x:c>
      <x:c r="F766" s="18" t="n">
        <x:f>C766</x:f>
        <x:v>333</x:v>
      </x:c>
      <x:c r="G766" s="18" t="n">
        <x:f>K765</x:f>
        <x:v>1104.3199999999997</x:v>
      </x:c>
      <x:c r="H766" s="18" t="n">
        <x:f>MAX(F766,G766)</x:f>
        <x:v>1104.3199999999997</x:v>
      </x:c>
      <x:c r="I766" s="18" t="n">
        <x:f>MOD(H766-Settings!$B$32,Settings!$B$33)</x:f>
        <x:v>384.3199999999997</x:v>
      </x:c>
      <x:c r="J766" s="18" t="n">
        <x:f>IF(I766&lt;Settings!$B$30,IF(Settings!$B$30-I766&gt;=E766,H766,H766+(Settings!$B$30-I766)+Settings!$B$31),H766+(Settings!$B$33-I766))</x:f>
        <x:v>1104.3199999999997</x:v>
      </x:c>
      <x:c r="K766" s="18" t="n">
        <x:f>J766+E766</x:f>
        <x:v>1128.3399999999997</x:v>
      </x:c>
      <x:c r="L766" s="18" t="n">
        <x:f>K766</x:f>
        <x:v>1128.3399999999997</x:v>
      </x:c>
      <x:c r="M766" s="18" t="n">
        <x:f>P765</x:f>
        <x:v>1104.5989973467351</x:v>
      </x:c>
      <x:c r="N766" s="18" t="n">
        <x:f>MAX(L766,M766)</x:f>
        <x:v>1128.3399999999997</x:v>
      </x:c>
      <x:c r="O766" s="18" t="n">
        <x:f>Arrivals!I766</x:f>
        <x:v>1.5929418015618315</x:v>
      </x:c>
      <x:c r="P766" s="18" t="n">
        <x:f>N766+O766</x:f>
        <x:v>1129.9329418015616</x:v>
      </x:c>
      <x:c r="Q766" s="18" t="n">
        <x:f>P766-C766</x:f>
        <x:v>796.9329418015616</x:v>
      </x:c>
      <x:c r="R766" s="18" t="n">
        <x:f>H766-F766</x:f>
        <x:v>771.3199999999997</x:v>
      </x:c>
      <x:c r="S766" s="18" t="n">
        <x:f>J766-H766</x:f>
        <x:v>0</x:v>
      </x:c>
      <x:c r="T766" s="18" t="n">
        <x:f>N766-L766</x:f>
        <x:v>0</x:v>
      </x:c>
      <x:c r="U766" s="18" t="n">
        <x:f>R766+S766+T766</x:f>
        <x:v>771.3199999999997</x:v>
      </x:c>
      <x:c r="V766" s="18" t="str">
        <x:f>IF(MOD(C766-Settings!$B$32,Settings!$B$33)&lt;Settings!$B$30,"Up","Down")</x:f>
        <x:v>Up</x:v>
      </x:c>
      <x:c r="W766" s="18" t="n">
        <x:f>IF(OR(E766&gt;Settings!$B$30,Q766&gt;Settings!$B$37),0,1)</x:f>
        <x:v>1</x:v>
      </x:c>
      <x:c r="X766" s="18" t="n">
        <x:f>IF(AND(W766=1,Q766&lt;=Settings!$B$36),1,0)</x:f>
        <x:v>0</x:v>
      </x:c>
    </x:row>
    <x:row r="767">
      <x:c r="A767" t="n">
        <x:f>Arrivals!A767</x:f>
        <x:v>7</x:v>
      </x:c>
      <x:c r="B767" t="n">
        <x:f>Arrivals!B767</x:f>
        <x:v>42</x:v>
      </x:c>
      <x:c r="C767" s="18" t="n">
        <x:f>Arrivals!F767</x:f>
        <x:v>338</x:v>
      </x:c>
      <x:c r="D767" s="18" t="n">
        <x:f>Arrivals!K767</x:f>
        <x:v>300</x:v>
      </x:c>
      <x:c r="E767" s="18" t="n">
        <x:f>D767*8/ACE_Input!S47+ACE_Input!T47</x:f>
        <x:v>24.02</x:v>
      </x:c>
      <x:c r="F767" s="18" t="n">
        <x:f>C767</x:f>
        <x:v>338</x:v>
      </x:c>
      <x:c r="G767" s="18" t="n">
        <x:f>K766</x:f>
        <x:v>1128.3399999999997</x:v>
      </x:c>
      <x:c r="H767" s="18" t="n">
        <x:f>MAX(F767,G767)</x:f>
        <x:v>1128.3399999999997</x:v>
      </x:c>
      <x:c r="I767" s="18" t="n">
        <x:f>MOD(H767-Settings!$B$32,Settings!$B$33)</x:f>
        <x:v>408.3399999999997</x:v>
      </x:c>
      <x:c r="J767" s="18" t="n">
        <x:f>IF(I767&lt;Settings!$B$30,IF(Settings!$B$30-I767&gt;=E767,H767,H767+(Settings!$B$30-I767)+Settings!$B$31),H767+(Settings!$B$33-I767))</x:f>
        <x:v>1128.3399999999997</x:v>
      </x:c>
      <x:c r="K767" s="18" t="n">
        <x:f>J767+E767</x:f>
        <x:v>1152.3599999999997</x:v>
      </x:c>
      <x:c r="L767" s="18" t="n">
        <x:f>K767</x:f>
        <x:v>1152.3599999999997</x:v>
      </x:c>
      <x:c r="M767" s="18" t="n">
        <x:f>P766</x:f>
        <x:v>1129.9329418015616</x:v>
      </x:c>
      <x:c r="N767" s="18" t="n">
        <x:f>MAX(L767,M767)</x:f>
        <x:v>1152.3599999999997</x:v>
      </x:c>
      <x:c r="O767" s="18" t="n">
        <x:f>Arrivals!I767</x:f>
        <x:v>0.13794784532651524</x:v>
      </x:c>
      <x:c r="P767" s="18" t="n">
        <x:f>N767+O767</x:f>
        <x:v>1152.4979478453263</x:v>
      </x:c>
      <x:c r="Q767" s="18" t="n">
        <x:f>P767-C767</x:f>
        <x:v>814.4979478453263</x:v>
      </x:c>
      <x:c r="R767" s="18" t="n">
        <x:f>H767-F767</x:f>
        <x:v>790.3399999999997</x:v>
      </x:c>
      <x:c r="S767" s="18" t="n">
        <x:f>J767-H767</x:f>
        <x:v>0</x:v>
      </x:c>
      <x:c r="T767" s="18" t="n">
        <x:f>N767-L767</x:f>
        <x:v>0</x:v>
      </x:c>
      <x:c r="U767" s="18" t="n">
        <x:f>R767+S767+T767</x:f>
        <x:v>790.3399999999997</x:v>
      </x:c>
      <x:c r="V767" s="18" t="str">
        <x:f>IF(MOD(C767-Settings!$B$32,Settings!$B$33)&lt;Settings!$B$30,"Up","Down")</x:f>
        <x:v>Up</x:v>
      </x:c>
      <x:c r="W767" s="18" t="n">
        <x:f>IF(OR(E767&gt;Settings!$B$30,Q767&gt;Settings!$B$37),0,1)</x:f>
        <x:v>1</x:v>
      </x:c>
      <x:c r="X767" s="18" t="n">
        <x:f>IF(AND(W767=1,Q767&lt;=Settings!$B$36),1,0)</x:f>
        <x:v>0</x:v>
      </x:c>
    </x:row>
    <x:row r="768">
      <x:c r="A768" t="n">
        <x:f>Arrivals!A768</x:f>
        <x:v>7</x:v>
      </x:c>
      <x:c r="B768" t="n">
        <x:f>Arrivals!B768</x:f>
        <x:v>43</x:v>
      </x:c>
      <x:c r="C768" s="18" t="n">
        <x:f>Arrivals!F768</x:f>
        <x:v>343</x:v>
      </x:c>
      <x:c r="D768" s="18" t="n">
        <x:f>Arrivals!K768</x:f>
        <x:v>300</x:v>
      </x:c>
      <x:c r="E768" s="18" t="n">
        <x:f>D768*8/ACE_Input!S48+ACE_Input!T48</x:f>
        <x:v>24.02</x:v>
      </x:c>
      <x:c r="F768" s="18" t="n">
        <x:f>C768</x:f>
        <x:v>343</x:v>
      </x:c>
      <x:c r="G768" s="18" t="n">
        <x:f>K767</x:f>
        <x:v>1152.3599999999997</x:v>
      </x:c>
      <x:c r="H768" s="18" t="n">
        <x:f>MAX(F768,G768)</x:f>
        <x:v>1152.3599999999997</x:v>
      </x:c>
      <x:c r="I768" s="18" t="n">
        <x:f>MOD(H768-Settings!$B$32,Settings!$B$33)</x:f>
        <x:v>432.3599999999997</x:v>
      </x:c>
      <x:c r="J768" s="18" t="n">
        <x:f>IF(I768&lt;Settings!$B$30,IF(Settings!$B$30-I768&gt;=E768,H768,H768+(Settings!$B$30-I768)+Settings!$B$31),H768+(Settings!$B$33-I768))</x:f>
        <x:v>1152.3599999999997</x:v>
      </x:c>
      <x:c r="K768" s="18" t="n">
        <x:f>J768+E768</x:f>
        <x:v>1176.3799999999997</x:v>
      </x:c>
      <x:c r="L768" s="18" t="n">
        <x:f>K768</x:f>
        <x:v>1176.3799999999997</x:v>
      </x:c>
      <x:c r="M768" s="18" t="n">
        <x:f>P767</x:f>
        <x:v>1152.4979478453263</x:v>
      </x:c>
      <x:c r="N768" s="18" t="n">
        <x:f>MAX(L768,M768)</x:f>
        <x:v>1176.3799999999997</x:v>
      </x:c>
      <x:c r="O768" s="18" t="n">
        <x:f>Arrivals!I768</x:f>
        <x:v>5.412429431555643</x:v>
      </x:c>
      <x:c r="P768" s="18" t="n">
        <x:f>N768+O768</x:f>
        <x:v>1181.7924294315553</x:v>
      </x:c>
      <x:c r="Q768" s="18" t="n">
        <x:f>P768-C768</x:f>
        <x:v>838.7924294315553</x:v>
      </x:c>
      <x:c r="R768" s="18" t="n">
        <x:f>H768-F768</x:f>
        <x:v>809.3599999999997</x:v>
      </x:c>
      <x:c r="S768" s="18" t="n">
        <x:f>J768-H768</x:f>
        <x:v>0</x:v>
      </x:c>
      <x:c r="T768" s="18" t="n">
        <x:f>N768-L768</x:f>
        <x:v>0</x:v>
      </x:c>
      <x:c r="U768" s="18" t="n">
        <x:f>R768+S768+T768</x:f>
        <x:v>809.3599999999997</x:v>
      </x:c>
      <x:c r="V768" s="18" t="str">
        <x:f>IF(MOD(C768-Settings!$B$32,Settings!$B$33)&lt;Settings!$B$30,"Up","Down")</x:f>
        <x:v>Up</x:v>
      </x:c>
      <x:c r="W768" s="18" t="n">
        <x:f>IF(OR(E768&gt;Settings!$B$30,Q768&gt;Settings!$B$37),0,1)</x:f>
        <x:v>1</x:v>
      </x:c>
      <x:c r="X768" s="18" t="n">
        <x:f>IF(AND(W768=1,Q768&lt;=Settings!$B$36),1,0)</x:f>
        <x:v>0</x:v>
      </x:c>
    </x:row>
    <x:row r="769">
      <x:c r="A769" t="n">
        <x:f>Arrivals!A769</x:f>
        <x:v>7</x:v>
      </x:c>
      <x:c r="B769" t="n">
        <x:f>Arrivals!B769</x:f>
        <x:v>44</x:v>
      </x:c>
      <x:c r="C769" s="18" t="n">
        <x:f>Arrivals!F769</x:f>
        <x:v>348</x:v>
      </x:c>
      <x:c r="D769" s="18" t="n">
        <x:f>Arrivals!K769</x:f>
        <x:v>300</x:v>
      </x:c>
      <x:c r="E769" s="18" t="n">
        <x:f>D769*8/ACE_Input!S49+ACE_Input!T49</x:f>
        <x:v>24.02</x:v>
      </x:c>
      <x:c r="F769" s="18" t="n">
        <x:f>C769</x:f>
        <x:v>348</x:v>
      </x:c>
      <x:c r="G769" s="18" t="n">
        <x:f>K768</x:f>
        <x:v>1176.3799999999997</x:v>
      </x:c>
      <x:c r="H769" s="18" t="n">
        <x:f>MAX(F769,G769)</x:f>
        <x:v>1176.3799999999997</x:v>
      </x:c>
      <x:c r="I769" s="18" t="n">
        <x:f>MOD(H769-Settings!$B$32,Settings!$B$33)</x:f>
        <x:v>456.37999999999965</x:v>
      </x:c>
      <x:c r="J769" s="18" t="n">
        <x:f>IF(I769&lt;Settings!$B$30,IF(Settings!$B$30-I769&gt;=E769,H769,H769+(Settings!$B$30-I769)+Settings!$B$31),H769+(Settings!$B$33-I769))</x:f>
        <x:v>1176.3799999999997</x:v>
      </x:c>
      <x:c r="K769" s="18" t="n">
        <x:f>J769+E769</x:f>
        <x:v>1200.3999999999996</x:v>
      </x:c>
      <x:c r="L769" s="18" t="n">
        <x:f>K769</x:f>
        <x:v>1200.3999999999996</x:v>
      </x:c>
      <x:c r="M769" s="18" t="n">
        <x:f>P768</x:f>
        <x:v>1181.7924294315553</x:v>
      </x:c>
      <x:c r="N769" s="18" t="n">
        <x:f>MAX(L769,M769)</x:f>
        <x:v>1200.3999999999996</x:v>
      </x:c>
      <x:c r="O769" s="18" t="n">
        <x:f>Arrivals!I769</x:f>
        <x:v>2.5157569887778566</x:v>
      </x:c>
      <x:c r="P769" s="18" t="n">
        <x:f>N769+O769</x:f>
        <x:v>1202.9157569887775</x:v>
      </x:c>
      <x:c r="Q769" s="18" t="n">
        <x:f>P769-C769</x:f>
        <x:v>854.9157569887775</x:v>
      </x:c>
      <x:c r="R769" s="18" t="n">
        <x:f>H769-F769</x:f>
        <x:v>828.3799999999997</x:v>
      </x:c>
      <x:c r="S769" s="18" t="n">
        <x:f>J769-H769</x:f>
        <x:v>0</x:v>
      </x:c>
      <x:c r="T769" s="18" t="n">
        <x:f>N769-L769</x:f>
        <x:v>0</x:v>
      </x:c>
      <x:c r="U769" s="18" t="n">
        <x:f>R769+S769+T769</x:f>
        <x:v>828.3799999999997</x:v>
      </x:c>
      <x:c r="V769" s="18" t="str">
        <x:f>IF(MOD(C769-Settings!$B$32,Settings!$B$33)&lt;Settings!$B$30,"Up","Down")</x:f>
        <x:v>Up</x:v>
      </x:c>
      <x:c r="W769" s="18" t="n">
        <x:f>IF(OR(E769&gt;Settings!$B$30,Q769&gt;Settings!$B$37),0,1)</x:f>
        <x:v>1</x:v>
      </x:c>
      <x:c r="X769" s="18" t="n">
        <x:f>IF(AND(W769=1,Q769&lt;=Settings!$B$36),1,0)</x:f>
        <x:v>0</x:v>
      </x:c>
    </x:row>
    <x:row r="770">
      <x:c r="A770" t="n">
        <x:f>Arrivals!A770</x:f>
        <x:v>7</x:v>
      </x:c>
      <x:c r="B770" t="n">
        <x:f>Arrivals!B770</x:f>
        <x:v>45</x:v>
      </x:c>
      <x:c r="C770" s="18" t="n">
        <x:f>Arrivals!F770</x:f>
        <x:v>354</x:v>
      </x:c>
      <x:c r="D770" s="18" t="n">
        <x:f>Arrivals!K770</x:f>
        <x:v>300</x:v>
      </x:c>
      <x:c r="E770" s="18" t="n">
        <x:f>D770*8/ACE_Input!S50+ACE_Input!T50</x:f>
        <x:v>24.02</x:v>
      </x:c>
      <x:c r="F770" s="18" t="n">
        <x:f>C770</x:f>
        <x:v>354</x:v>
      </x:c>
      <x:c r="G770" s="18" t="n">
        <x:f>K769</x:f>
        <x:v>1200.3999999999996</x:v>
      </x:c>
      <x:c r="H770" s="18" t="n">
        <x:f>MAX(F770,G770)</x:f>
        <x:v>1200.3999999999996</x:v>
      </x:c>
      <x:c r="I770" s="18" t="n">
        <x:f>MOD(H770-Settings!$B$32,Settings!$B$33)</x:f>
        <x:v>480.39999999999964</x:v>
      </x:c>
      <x:c r="J770" s="18" t="n">
        <x:f>IF(I770&lt;Settings!$B$30,IF(Settings!$B$30-I770&gt;=E770,H770,H770+(Settings!$B$30-I770)+Settings!$B$31),H770+(Settings!$B$33-I770))</x:f>
        <x:v>1200.3999999999996</x:v>
      </x:c>
      <x:c r="K770" s="18" t="n">
        <x:f>J770+E770</x:f>
        <x:v>1224.4199999999996</x:v>
      </x:c>
      <x:c r="L770" s="18" t="n">
        <x:f>K770</x:f>
        <x:v>1224.4199999999996</x:v>
      </x:c>
      <x:c r="M770" s="18" t="n">
        <x:f>P769</x:f>
        <x:v>1202.9157569887775</x:v>
      </x:c>
      <x:c r="N770" s="18" t="n">
        <x:f>MAX(L770,M770)</x:f>
        <x:v>1224.4199999999996</x:v>
      </x:c>
      <x:c r="O770" s="18" t="n">
        <x:f>Arrivals!I770</x:f>
        <x:v>1.04274588567188</x:v>
      </x:c>
      <x:c r="P770" s="18" t="n">
        <x:f>N770+O770</x:f>
        <x:v>1225.4627458856714</x:v>
      </x:c>
      <x:c r="Q770" s="18" t="n">
        <x:f>P770-C770</x:f>
        <x:v>871.4627458856714</x:v>
      </x:c>
      <x:c r="R770" s="18" t="n">
        <x:f>H770-F770</x:f>
        <x:v>846.3999999999996</x:v>
      </x:c>
      <x:c r="S770" s="18" t="n">
        <x:f>J770-H770</x:f>
        <x:v>0</x:v>
      </x:c>
      <x:c r="T770" s="18" t="n">
        <x:f>N770-L770</x:f>
        <x:v>0</x:v>
      </x:c>
      <x:c r="U770" s="18" t="n">
        <x:f>R770+S770+T770</x:f>
        <x:v>846.3999999999996</x:v>
      </x:c>
      <x:c r="V770" s="18" t="str">
        <x:f>IF(MOD(C770-Settings!$B$32,Settings!$B$33)&lt;Settings!$B$30,"Up","Down")</x:f>
        <x:v>Up</x:v>
      </x:c>
      <x:c r="W770" s="18" t="n">
        <x:f>IF(OR(E770&gt;Settings!$B$30,Q770&gt;Settings!$B$37),0,1)</x:f>
        <x:v>1</x:v>
      </x:c>
      <x:c r="X770" s="18" t="n">
        <x:f>IF(AND(W770=1,Q770&lt;=Settings!$B$36),1,0)</x:f>
        <x:v>0</x:v>
      </x:c>
    </x:row>
    <x:row r="771">
      <x:c r="A771" t="n">
        <x:f>Arrivals!A771</x:f>
        <x:v>7</x:v>
      </x:c>
      <x:c r="B771" t="n">
        <x:f>Arrivals!B771</x:f>
        <x:v>46</x:v>
      </x:c>
      <x:c r="C771" s="18" t="n">
        <x:f>Arrivals!F771</x:f>
        <x:v>359</x:v>
      </x:c>
      <x:c r="D771" s="18" t="n">
        <x:f>Arrivals!K771</x:f>
        <x:v>300</x:v>
      </x:c>
      <x:c r="E771" s="18" t="n">
        <x:f>D771*8/ACE_Input!S51+ACE_Input!T51</x:f>
        <x:v>24.02</x:v>
      </x:c>
      <x:c r="F771" s="18" t="n">
        <x:f>C771</x:f>
        <x:v>359</x:v>
      </x:c>
      <x:c r="G771" s="18" t="n">
        <x:f>K770</x:f>
        <x:v>1224.4199999999996</x:v>
      </x:c>
      <x:c r="H771" s="18" t="n">
        <x:f>MAX(F771,G771)</x:f>
        <x:v>1224.4199999999996</x:v>
      </x:c>
      <x:c r="I771" s="18" t="n">
        <x:f>MOD(H771-Settings!$B$32,Settings!$B$33)</x:f>
        <x:v>504.4199999999996</x:v>
      </x:c>
      <x:c r="J771" s="18" t="n">
        <x:f>IF(I771&lt;Settings!$B$30,IF(Settings!$B$30-I771&gt;=E771,H771,H771+(Settings!$B$30-I771)+Settings!$B$31),H771+(Settings!$B$33-I771))</x:f>
        <x:v>1224.4199999999996</x:v>
      </x:c>
      <x:c r="K771" s="18" t="n">
        <x:f>J771+E771</x:f>
        <x:v>1248.4399999999996</x:v>
      </x:c>
      <x:c r="L771" s="18" t="n">
        <x:f>K771</x:f>
        <x:v>1248.4399999999996</x:v>
      </x:c>
      <x:c r="M771" s="18" t="n">
        <x:f>P770</x:f>
        <x:v>1225.4627458856714</x:v>
      </x:c>
      <x:c r="N771" s="18" t="n">
        <x:f>MAX(L771,M771)</x:f>
        <x:v>1248.4399999999996</x:v>
      </x:c>
      <x:c r="O771" s="18" t="n">
        <x:f>Arrivals!I771</x:f>
        <x:v>7.063705080805803</x:v>
      </x:c>
      <x:c r="P771" s="18" t="n">
        <x:f>N771+O771</x:f>
        <x:v>1255.5037050808055</x:v>
      </x:c>
      <x:c r="Q771" s="18" t="n">
        <x:f>P771-C771</x:f>
        <x:v>896.5037050808055</x:v>
      </x:c>
      <x:c r="R771" s="18" t="n">
        <x:f>H771-F771</x:f>
        <x:v>865.4199999999996</x:v>
      </x:c>
      <x:c r="S771" s="18" t="n">
        <x:f>J771-H771</x:f>
        <x:v>0</x:v>
      </x:c>
      <x:c r="T771" s="18" t="n">
        <x:f>N771-L771</x:f>
        <x:v>0</x:v>
      </x:c>
      <x:c r="U771" s="18" t="n">
        <x:f>R771+S771+T771</x:f>
        <x:v>865.4199999999996</x:v>
      </x:c>
      <x:c r="V771" s="18" t="str">
        <x:f>IF(MOD(C771-Settings!$B$32,Settings!$B$33)&lt;Settings!$B$30,"Up","Down")</x:f>
        <x:v>Up</x:v>
      </x:c>
      <x:c r="W771" s="18" t="n">
        <x:f>IF(OR(E771&gt;Settings!$B$30,Q771&gt;Settings!$B$37),0,1)</x:f>
        <x:v>1</x:v>
      </x:c>
      <x:c r="X771" s="18" t="n">
        <x:f>IF(AND(W771=1,Q771&lt;=Settings!$B$36),1,0)</x:f>
        <x:v>0</x:v>
      </x:c>
    </x:row>
    <x:row r="772">
      <x:c r="A772" t="n">
        <x:f>Arrivals!A772</x:f>
        <x:v>7</x:v>
      </x:c>
      <x:c r="B772" t="n">
        <x:f>Arrivals!B772</x:f>
        <x:v>47</x:v>
      </x:c>
      <x:c r="C772" s="18" t="n">
        <x:f>Arrivals!F772</x:f>
        <x:v>364</x:v>
      </x:c>
      <x:c r="D772" s="18" t="n">
        <x:f>Arrivals!K772</x:f>
        <x:v>300</x:v>
      </x:c>
      <x:c r="E772" s="18" t="n">
        <x:f>D772*8/ACE_Input!S52+ACE_Input!T52</x:f>
        <x:v>24.02</x:v>
      </x:c>
      <x:c r="F772" s="18" t="n">
        <x:f>C772</x:f>
        <x:v>364</x:v>
      </x:c>
      <x:c r="G772" s="18" t="n">
        <x:f>K771</x:f>
        <x:v>1248.4399999999996</x:v>
      </x:c>
      <x:c r="H772" s="18" t="n">
        <x:f>MAX(F772,G772)</x:f>
        <x:v>1248.4399999999996</x:v>
      </x:c>
      <x:c r="I772" s="18" t="n">
        <x:f>MOD(H772-Settings!$B$32,Settings!$B$33)</x:f>
        <x:v>528.4399999999996</x:v>
      </x:c>
      <x:c r="J772" s="18" t="n">
        <x:f>IF(I772&lt;Settings!$B$30,IF(Settings!$B$30-I772&gt;=E772,H772,H772+(Settings!$B$30-I772)+Settings!$B$31),H772+(Settings!$B$33-I772))</x:f>
        <x:v>1248.4399999999996</x:v>
      </x:c>
      <x:c r="K772" s="18" t="n">
        <x:f>J772+E772</x:f>
        <x:v>1272.4599999999996</x:v>
      </x:c>
      <x:c r="L772" s="18" t="n">
        <x:f>K772</x:f>
        <x:v>1272.4599999999996</x:v>
      </x:c>
      <x:c r="M772" s="18" t="n">
        <x:f>P771</x:f>
        <x:v>1255.5037050808055</x:v>
      </x:c>
      <x:c r="N772" s="18" t="n">
        <x:f>MAX(L772,M772)</x:f>
        <x:v>1272.4599999999996</x:v>
      </x:c>
      <x:c r="O772" s="18" t="n">
        <x:f>Arrivals!I772</x:f>
        <x:v>2.9984579596875625</x:v>
      </x:c>
      <x:c r="P772" s="18" t="n">
        <x:f>N772+O772</x:f>
        <x:v>1275.4584579596872</x:v>
      </x:c>
      <x:c r="Q772" s="18" t="n">
        <x:f>P772-C772</x:f>
        <x:v>911.4584579596872</x:v>
      </x:c>
      <x:c r="R772" s="18" t="n">
        <x:f>H772-F772</x:f>
        <x:v>884.4399999999996</x:v>
      </x:c>
      <x:c r="S772" s="18" t="n">
        <x:f>J772-H772</x:f>
        <x:v>0</x:v>
      </x:c>
      <x:c r="T772" s="18" t="n">
        <x:f>N772-L772</x:f>
        <x:v>0</x:v>
      </x:c>
      <x:c r="U772" s="18" t="n">
        <x:f>R772+S772+T772</x:f>
        <x:v>884.4399999999996</x:v>
      </x:c>
      <x:c r="V772" s="18" t="str">
        <x:f>IF(MOD(C772-Settings!$B$32,Settings!$B$33)&lt;Settings!$B$30,"Up","Down")</x:f>
        <x:v>Up</x:v>
      </x:c>
      <x:c r="W772" s="18" t="n">
        <x:f>IF(OR(E772&gt;Settings!$B$30,Q772&gt;Settings!$B$37),0,1)</x:f>
        <x:v>0</x:v>
      </x:c>
      <x:c r="X772" s="18" t="n">
        <x:f>IF(AND(W772=1,Q772&lt;=Settings!$B$36),1,0)</x:f>
        <x:v>0</x:v>
      </x:c>
    </x:row>
    <x:row r="773">
      <x:c r="A773" t="n">
        <x:f>Arrivals!A773</x:f>
        <x:v>7</x:v>
      </x:c>
      <x:c r="B773" t="n">
        <x:f>Arrivals!B773</x:f>
        <x:v>48</x:v>
      </x:c>
      <x:c r="C773" s="18" t="n">
        <x:f>Arrivals!F773</x:f>
        <x:v>369</x:v>
      </x:c>
      <x:c r="D773" s="18" t="n">
        <x:f>Arrivals!K773</x:f>
        <x:v>300</x:v>
      </x:c>
      <x:c r="E773" s="18" t="n">
        <x:f>D773*8/ACE_Input!S53+ACE_Input!T53</x:f>
        <x:v>24.02</x:v>
      </x:c>
      <x:c r="F773" s="18" t="n">
        <x:f>C773</x:f>
        <x:v>369</x:v>
      </x:c>
      <x:c r="G773" s="18" t="n">
        <x:f>K772</x:f>
        <x:v>1272.4599999999996</x:v>
      </x:c>
      <x:c r="H773" s="18" t="n">
        <x:f>MAX(F773,G773)</x:f>
        <x:v>1272.4599999999996</x:v>
      </x:c>
      <x:c r="I773" s="18" t="n">
        <x:f>MOD(H773-Settings!$B$32,Settings!$B$33)</x:f>
        <x:v>552.4599999999996</x:v>
      </x:c>
      <x:c r="J773" s="18" t="n">
        <x:f>IF(I773&lt;Settings!$B$30,IF(Settings!$B$30-I773&gt;=E773,H773,H773+(Settings!$B$30-I773)+Settings!$B$31),H773+(Settings!$B$33-I773))</x:f>
        <x:v>1272.4599999999996</x:v>
      </x:c>
      <x:c r="K773" s="18" t="n">
        <x:f>J773+E773</x:f>
        <x:v>1296.4799999999996</x:v>
      </x:c>
      <x:c r="L773" s="18" t="n">
        <x:f>K773</x:f>
        <x:v>1296.4799999999996</x:v>
      </x:c>
      <x:c r="M773" s="18" t="n">
        <x:f>P772</x:f>
        <x:v>1275.4584579596872</x:v>
      </x:c>
      <x:c r="N773" s="18" t="n">
        <x:f>MAX(L773,M773)</x:f>
        <x:v>1296.4799999999996</x:v>
      </x:c>
      <x:c r="O773" s="18" t="n">
        <x:f>Arrivals!I773</x:f>
        <x:v>8.291250338163177</x:v>
      </x:c>
      <x:c r="P773" s="18" t="n">
        <x:f>N773+O773</x:f>
        <x:v>1304.7712503381626</x:v>
      </x:c>
      <x:c r="Q773" s="18" t="n">
        <x:f>P773-C773</x:f>
        <x:v>935.7712503381626</x:v>
      </x:c>
      <x:c r="R773" s="18" t="n">
        <x:f>H773-F773</x:f>
        <x:v>903.4599999999996</x:v>
      </x:c>
      <x:c r="S773" s="18" t="n">
        <x:f>J773-H773</x:f>
        <x:v>0</x:v>
      </x:c>
      <x:c r="T773" s="18" t="n">
        <x:f>N773-L773</x:f>
        <x:v>0</x:v>
      </x:c>
      <x:c r="U773" s="18" t="n">
        <x:f>R773+S773+T773</x:f>
        <x:v>903.4599999999996</x:v>
      </x:c>
      <x:c r="V773" s="18" t="str">
        <x:f>IF(MOD(C773-Settings!$B$32,Settings!$B$33)&lt;Settings!$B$30,"Up","Down")</x:f>
        <x:v>Up</x:v>
      </x:c>
      <x:c r="W773" s="18" t="n">
        <x:f>IF(OR(E773&gt;Settings!$B$30,Q773&gt;Settings!$B$37),0,1)</x:f>
        <x:v>0</x:v>
      </x:c>
      <x:c r="X773" s="18" t="n">
        <x:f>IF(AND(W773=1,Q773&lt;=Settings!$B$36),1,0)</x:f>
        <x:v>0</x:v>
      </x:c>
    </x:row>
    <x:row r="774">
      <x:c r="A774" t="n">
        <x:f>Arrivals!A774</x:f>
        <x:v>7</x:v>
      </x:c>
      <x:c r="B774" t="n">
        <x:f>Arrivals!B774</x:f>
        <x:v>49</x:v>
      </x:c>
      <x:c r="C774" s="18" t="n">
        <x:f>Arrivals!F774</x:f>
        <x:v>374</x:v>
      </x:c>
      <x:c r="D774" s="18" t="n">
        <x:f>Arrivals!K774</x:f>
        <x:v>300</x:v>
      </x:c>
      <x:c r="E774" s="18" t="n">
        <x:f>D774*8/ACE_Input!S54+ACE_Input!T54</x:f>
        <x:v>24.02</x:v>
      </x:c>
      <x:c r="F774" s="18" t="n">
        <x:f>C774</x:f>
        <x:v>374</x:v>
      </x:c>
      <x:c r="G774" s="18" t="n">
        <x:f>K773</x:f>
        <x:v>1296.4799999999996</x:v>
      </x:c>
      <x:c r="H774" s="18" t="n">
        <x:f>MAX(F774,G774)</x:f>
        <x:v>1296.4799999999996</x:v>
      </x:c>
      <x:c r="I774" s="18" t="n">
        <x:f>MOD(H774-Settings!$B$32,Settings!$B$33)</x:f>
        <x:v>576.4799999999996</x:v>
      </x:c>
      <x:c r="J774" s="18" t="n">
        <x:f>IF(I774&lt;Settings!$B$30,IF(Settings!$B$30-I774&gt;=E774,H774,H774+(Settings!$B$30-I774)+Settings!$B$31),H774+(Settings!$B$33-I774))</x:f>
        <x:v>1440</x:v>
      </x:c>
      <x:c r="K774" s="18" t="n">
        <x:f>J774+E774</x:f>
        <x:v>1464.02</x:v>
      </x:c>
      <x:c r="L774" s="18" t="n">
        <x:f>K774</x:f>
        <x:v>1464.02</x:v>
      </x:c>
      <x:c r="M774" s="18" t="n">
        <x:f>P773</x:f>
        <x:v>1304.7712503381626</x:v>
      </x:c>
      <x:c r="N774" s="18" t="n">
        <x:f>MAX(L774,M774)</x:f>
        <x:v>1464.02</x:v>
      </x:c>
      <x:c r="O774" s="18" t="n">
        <x:f>Arrivals!I774</x:f>
        <x:v>0.6601026440046659</x:v>
      </x:c>
      <x:c r="P774" s="18" t="n">
        <x:f>N774+O774</x:f>
        <x:v>1464.6801026440046</x:v>
      </x:c>
      <x:c r="Q774" s="18" t="n">
        <x:f>P774-C774</x:f>
        <x:v>1090.6801026440046</x:v>
      </x:c>
      <x:c r="R774" s="18" t="n">
        <x:f>H774-F774</x:f>
        <x:v>922.4799999999996</x:v>
      </x:c>
      <x:c r="S774" s="18" t="n">
        <x:f>J774-H774</x:f>
        <x:v>143.52000000000044</x:v>
      </x:c>
      <x:c r="T774" s="18" t="n">
        <x:f>N774-L774</x:f>
        <x:v>0</x:v>
      </x:c>
      <x:c r="U774" s="18" t="n">
        <x:f>R774+S774+T774</x:f>
        <x:v>1066</x:v>
      </x:c>
      <x:c r="V774" s="18" t="str">
        <x:f>IF(MOD(C774-Settings!$B$32,Settings!$B$33)&lt;Settings!$B$30,"Up","Down")</x:f>
        <x:v>Up</x:v>
      </x:c>
      <x:c r="W774" s="18" t="n">
        <x:f>IF(OR(E774&gt;Settings!$B$30,Q774&gt;Settings!$B$37),0,1)</x:f>
        <x:v>0</x:v>
      </x:c>
      <x:c r="X774" s="18" t="n">
        <x:f>IF(AND(W774=1,Q774&lt;=Settings!$B$36),1,0)</x:f>
        <x:v>0</x:v>
      </x:c>
    </x:row>
    <x:row r="775">
      <x:c r="A775" t="n">
        <x:f>Arrivals!A775</x:f>
        <x:v>7</x:v>
      </x:c>
      <x:c r="B775" t="n">
        <x:f>Arrivals!B775</x:f>
        <x:v>50</x:v>
      </x:c>
      <x:c r="C775" s="18" t="n">
        <x:f>Arrivals!F775</x:f>
        <x:v>379</x:v>
      </x:c>
      <x:c r="D775" s="18" t="n">
        <x:f>Arrivals!K775</x:f>
        <x:v>300</x:v>
      </x:c>
      <x:c r="E775" s="18" t="n">
        <x:f>D775*8/ACE_Input!S55+ACE_Input!T55</x:f>
        <x:v>24.02</x:v>
      </x:c>
      <x:c r="F775" s="18" t="n">
        <x:f>C775</x:f>
        <x:v>379</x:v>
      </x:c>
      <x:c r="G775" s="18" t="n">
        <x:f>K774</x:f>
        <x:v>1464.02</x:v>
      </x:c>
      <x:c r="H775" s="18" t="n">
        <x:f>MAX(F775,G775)</x:f>
        <x:v>1464.02</x:v>
      </x:c>
      <x:c r="I775" s="18" t="n">
        <x:f>MOD(H775-Settings!$B$32,Settings!$B$33)</x:f>
        <x:v>24.019999999999982</x:v>
      </x:c>
      <x:c r="J775" s="18" t="n">
        <x:f>IF(I775&lt;Settings!$B$30,IF(Settings!$B$30-I775&gt;=E775,H775,H775+(Settings!$B$30-I775)+Settings!$B$31),H775+(Settings!$B$33-I775))</x:f>
        <x:v>1464.02</x:v>
      </x:c>
      <x:c r="K775" s="18" t="n">
        <x:f>J775+E775</x:f>
        <x:v>1488.04</x:v>
      </x:c>
      <x:c r="L775" s="18" t="n">
        <x:f>K775</x:f>
        <x:v>1488.04</x:v>
      </x:c>
      <x:c r="M775" s="18" t="n">
        <x:f>P774</x:f>
        <x:v>1464.6801026440046</x:v>
      </x:c>
      <x:c r="N775" s="18" t="n">
        <x:f>MAX(L775,M775)</x:f>
        <x:v>1488.04</x:v>
      </x:c>
      <x:c r="O775" s="18" t="n">
        <x:f>Arrivals!I775</x:f>
        <x:v>6.775499213823856</x:v>
      </x:c>
      <x:c r="P775" s="18" t="n">
        <x:f>N775+O775</x:f>
        <x:v>1494.8154992138238</x:v>
      </x:c>
      <x:c r="Q775" s="18" t="n">
        <x:f>P775-C775</x:f>
        <x:v>1115.8154992138238</x:v>
      </x:c>
      <x:c r="R775" s="18" t="n">
        <x:f>H775-F775</x:f>
        <x:v>1085.02</x:v>
      </x:c>
      <x:c r="S775" s="18" t="n">
        <x:f>J775-H775</x:f>
        <x:v>0</x:v>
      </x:c>
      <x:c r="T775" s="18" t="n">
        <x:f>N775-L775</x:f>
        <x:v>0</x:v>
      </x:c>
      <x:c r="U775" s="18" t="n">
        <x:f>R775+S775+T775</x:f>
        <x:v>1085.02</x:v>
      </x:c>
      <x:c r="V775" s="18" t="str">
        <x:f>IF(MOD(C775-Settings!$B$32,Settings!$B$33)&lt;Settings!$B$30,"Up","Down")</x:f>
        <x:v>Up</x:v>
      </x:c>
      <x:c r="W775" s="18" t="n">
        <x:f>IF(OR(E775&gt;Settings!$B$30,Q775&gt;Settings!$B$37),0,1)</x:f>
        <x:v>0</x:v>
      </x:c>
      <x:c r="X775" s="18" t="n">
        <x:f>IF(AND(W775=1,Q775&lt;=Settings!$B$36),1,0)</x:f>
        <x:v>0</x:v>
      </x:c>
    </x:row>
    <x:row r="776">
      <x:c r="A776" t="n">
        <x:f>Arrivals!A776</x:f>
        <x:v>7</x:v>
      </x:c>
      <x:c r="B776" t="n">
        <x:f>Arrivals!B776</x:f>
        <x:v>51</x:v>
      </x:c>
      <x:c r="C776" s="18" t="n">
        <x:f>Arrivals!F776</x:f>
        <x:v>384</x:v>
      </x:c>
      <x:c r="D776" s="18" t="n">
        <x:f>Arrivals!K776</x:f>
        <x:v>300</x:v>
      </x:c>
      <x:c r="E776" s="18" t="n">
        <x:f>D776*8/ACE_Input!S56+ACE_Input!T56</x:f>
        <x:v>24.02</x:v>
      </x:c>
      <x:c r="F776" s="18" t="n">
        <x:f>C776</x:f>
        <x:v>384</x:v>
      </x:c>
      <x:c r="G776" s="18" t="n">
        <x:f>K775</x:f>
        <x:v>1488.04</x:v>
      </x:c>
      <x:c r="H776" s="18" t="n">
        <x:f>MAX(F776,G776)</x:f>
        <x:v>1488.04</x:v>
      </x:c>
      <x:c r="I776" s="18" t="n">
        <x:f>MOD(H776-Settings!$B$32,Settings!$B$33)</x:f>
        <x:v>48.039999999999964</x:v>
      </x:c>
      <x:c r="J776" s="18" t="n">
        <x:f>IF(I776&lt;Settings!$B$30,IF(Settings!$B$30-I776&gt;=E776,H776,H776+(Settings!$B$30-I776)+Settings!$B$31),H776+(Settings!$B$33-I776))</x:f>
        <x:v>1488.04</x:v>
      </x:c>
      <x:c r="K776" s="18" t="n">
        <x:f>J776+E776</x:f>
        <x:v>1512.06</x:v>
      </x:c>
      <x:c r="L776" s="18" t="n">
        <x:f>K776</x:f>
        <x:v>1512.06</x:v>
      </x:c>
      <x:c r="M776" s="18" t="n">
        <x:f>P775</x:f>
        <x:v>1494.8154992138238</x:v>
      </x:c>
      <x:c r="N776" s="18" t="n">
        <x:f>MAX(L776,M776)</x:f>
        <x:v>1512.06</x:v>
      </x:c>
      <x:c r="O776" s="18" t="n">
        <x:f>Arrivals!I776</x:f>
        <x:v>5.944031928264921</x:v>
      </x:c>
      <x:c r="P776" s="18" t="n">
        <x:f>N776+O776</x:f>
        <x:v>1518.0040319282648</x:v>
      </x:c>
      <x:c r="Q776" s="18" t="n">
        <x:f>P776-C776</x:f>
        <x:v>1134.0040319282648</x:v>
      </x:c>
      <x:c r="R776" s="18" t="n">
        <x:f>H776-F776</x:f>
        <x:v>1104.04</x:v>
      </x:c>
      <x:c r="S776" s="18" t="n">
        <x:f>J776-H776</x:f>
        <x:v>0</x:v>
      </x:c>
      <x:c r="T776" s="18" t="n">
        <x:f>N776-L776</x:f>
        <x:v>0</x:v>
      </x:c>
      <x:c r="U776" s="18" t="n">
        <x:f>R776+S776+T776</x:f>
        <x:v>1104.04</x:v>
      </x:c>
      <x:c r="V776" s="18" t="str">
        <x:f>IF(MOD(C776-Settings!$B$32,Settings!$B$33)&lt;Settings!$B$30,"Up","Down")</x:f>
        <x:v>Up</x:v>
      </x:c>
      <x:c r="W776" s="18" t="n">
        <x:f>IF(OR(E776&gt;Settings!$B$30,Q776&gt;Settings!$B$37),0,1)</x:f>
        <x:v>0</x:v>
      </x:c>
      <x:c r="X776" s="18" t="n">
        <x:f>IF(AND(W776=1,Q776&lt;=Settings!$B$36),1,0)</x:f>
        <x:v>0</x:v>
      </x:c>
    </x:row>
    <x:row r="777">
      <x:c r="A777" t="n">
        <x:f>Arrivals!A777</x:f>
        <x:v>7</x:v>
      </x:c>
      <x:c r="B777" t="n">
        <x:f>Arrivals!B777</x:f>
        <x:v>52</x:v>
      </x:c>
      <x:c r="C777" s="18" t="n">
        <x:f>Arrivals!F777</x:f>
        <x:v>389</x:v>
      </x:c>
      <x:c r="D777" s="18" t="n">
        <x:f>Arrivals!K777</x:f>
        <x:v>300</x:v>
      </x:c>
      <x:c r="E777" s="18" t="n">
        <x:f>D777*8/ACE_Input!S57+ACE_Input!T57</x:f>
        <x:v>24.02</x:v>
      </x:c>
      <x:c r="F777" s="18" t="n">
        <x:f>C777</x:f>
        <x:v>389</x:v>
      </x:c>
      <x:c r="G777" s="18" t="n">
        <x:f>K776</x:f>
        <x:v>1512.06</x:v>
      </x:c>
      <x:c r="H777" s="18" t="n">
        <x:f>MAX(F777,G777)</x:f>
        <x:v>1512.06</x:v>
      </x:c>
      <x:c r="I777" s="18" t="n">
        <x:f>MOD(H777-Settings!$B$32,Settings!$B$33)</x:f>
        <x:v>72.05999999999995</x:v>
      </x:c>
      <x:c r="J777" s="18" t="n">
        <x:f>IF(I777&lt;Settings!$B$30,IF(Settings!$B$30-I777&gt;=E777,H777,H777+(Settings!$B$30-I777)+Settings!$B$31),H777+(Settings!$B$33-I777))</x:f>
        <x:v>1512.06</x:v>
      </x:c>
      <x:c r="K777" s="18" t="n">
        <x:f>J777+E777</x:f>
        <x:v>1536.08</x:v>
      </x:c>
      <x:c r="L777" s="18" t="n">
        <x:f>K777</x:f>
        <x:v>1536.08</x:v>
      </x:c>
      <x:c r="M777" s="18" t="n">
        <x:f>P776</x:f>
        <x:v>1518.0040319282648</x:v>
      </x:c>
      <x:c r="N777" s="18" t="n">
        <x:f>MAX(L777,M777)</x:f>
        <x:v>1536.08</x:v>
      </x:c>
      <x:c r="O777" s="18" t="n">
        <x:f>Arrivals!I777</x:f>
        <x:v>0.041972029968103605</x:v>
      </x:c>
      <x:c r="P777" s="18" t="n">
        <x:f>N777+O777</x:f>
        <x:v>1536.121972029968</x:v>
      </x:c>
      <x:c r="Q777" s="18" t="n">
        <x:f>P777-C777</x:f>
        <x:v>1147.121972029968</x:v>
      </x:c>
      <x:c r="R777" s="18" t="n">
        <x:f>H777-F777</x:f>
        <x:v>1123.06</x:v>
      </x:c>
      <x:c r="S777" s="18" t="n">
        <x:f>J777-H777</x:f>
        <x:v>0</x:v>
      </x:c>
      <x:c r="T777" s="18" t="n">
        <x:f>N777-L777</x:f>
        <x:v>0</x:v>
      </x:c>
      <x:c r="U777" s="18" t="n">
        <x:f>R777+S777+T777</x:f>
        <x:v>1123.06</x:v>
      </x:c>
      <x:c r="V777" s="18" t="str">
        <x:f>IF(MOD(C777-Settings!$B$32,Settings!$B$33)&lt;Settings!$B$30,"Up","Down")</x:f>
        <x:v>Up</x:v>
      </x:c>
      <x:c r="W777" s="18" t="n">
        <x:f>IF(OR(E777&gt;Settings!$B$30,Q777&gt;Settings!$B$37),0,1)</x:f>
        <x:v>0</x:v>
      </x:c>
      <x:c r="X777" s="18" t="n">
        <x:f>IF(AND(W777=1,Q777&lt;=Settings!$B$36),1,0)</x:f>
        <x:v>0</x:v>
      </x:c>
    </x:row>
    <x:row r="778">
      <x:c r="A778" t="n">
        <x:f>Arrivals!A778</x:f>
        <x:v>7</x:v>
      </x:c>
      <x:c r="B778" t="n">
        <x:f>Arrivals!B778</x:f>
        <x:v>53</x:v>
      </x:c>
      <x:c r="C778" s="18" t="n">
        <x:f>Arrivals!F778</x:f>
        <x:v>394</x:v>
      </x:c>
      <x:c r="D778" s="18" t="n">
        <x:f>Arrivals!K778</x:f>
        <x:v>300</x:v>
      </x:c>
      <x:c r="E778" s="18" t="n">
        <x:f>D778*8/ACE_Input!S58+ACE_Input!T58</x:f>
        <x:v>24.02</x:v>
      </x:c>
      <x:c r="F778" s="18" t="n">
        <x:f>C778</x:f>
        <x:v>394</x:v>
      </x:c>
      <x:c r="G778" s="18" t="n">
        <x:f>K777</x:f>
        <x:v>1536.08</x:v>
      </x:c>
      <x:c r="H778" s="18" t="n">
        <x:f>MAX(F778,G778)</x:f>
        <x:v>1536.08</x:v>
      </x:c>
      <x:c r="I778" s="18" t="n">
        <x:f>MOD(H778-Settings!$B$32,Settings!$B$33)</x:f>
        <x:v>96.07999999999993</x:v>
      </x:c>
      <x:c r="J778" s="18" t="n">
        <x:f>IF(I778&lt;Settings!$B$30,IF(Settings!$B$30-I778&gt;=E778,H778,H778+(Settings!$B$30-I778)+Settings!$B$31),H778+(Settings!$B$33-I778))</x:f>
        <x:v>1536.08</x:v>
      </x:c>
      <x:c r="K778" s="18" t="n">
        <x:f>J778+E778</x:f>
        <x:v>1560.1</x:v>
      </x:c>
      <x:c r="L778" s="18" t="n">
        <x:f>K778</x:f>
        <x:v>1560.1</x:v>
      </x:c>
      <x:c r="M778" s="18" t="n">
        <x:f>P777</x:f>
        <x:v>1536.121972029968</x:v>
      </x:c>
      <x:c r="N778" s="18" t="n">
        <x:f>MAX(L778,M778)</x:f>
        <x:v>1560.1</x:v>
      </x:c>
      <x:c r="O778" s="18" t="n">
        <x:f>Arrivals!I778</x:f>
        <x:v>2.2763082781073742</x:v>
      </x:c>
      <x:c r="P778" s="18" t="n">
        <x:f>N778+O778</x:f>
        <x:v>1562.3763082781072</x:v>
      </x:c>
      <x:c r="Q778" s="18" t="n">
        <x:f>P778-C778</x:f>
        <x:v>1168.3763082781072</x:v>
      </x:c>
      <x:c r="R778" s="18" t="n">
        <x:f>H778-F778</x:f>
        <x:v>1142.08</x:v>
      </x:c>
      <x:c r="S778" s="18" t="n">
        <x:f>J778-H778</x:f>
        <x:v>0</x:v>
      </x:c>
      <x:c r="T778" s="18" t="n">
        <x:f>N778-L778</x:f>
        <x:v>0</x:v>
      </x:c>
      <x:c r="U778" s="18" t="n">
        <x:f>R778+S778+T778</x:f>
        <x:v>1142.08</x:v>
      </x:c>
      <x:c r="V778" s="18" t="str">
        <x:f>IF(MOD(C778-Settings!$B$32,Settings!$B$33)&lt;Settings!$B$30,"Up","Down")</x:f>
        <x:v>Up</x:v>
      </x:c>
      <x:c r="W778" s="18" t="n">
        <x:f>IF(OR(E778&gt;Settings!$B$30,Q778&gt;Settings!$B$37),0,1)</x:f>
        <x:v>0</x:v>
      </x:c>
      <x:c r="X778" s="18" t="n">
        <x:f>IF(AND(W778=1,Q778&lt;=Settings!$B$36),1,0)</x:f>
        <x:v>0</x:v>
      </x:c>
    </x:row>
    <x:row r="779">
      <x:c r="A779" t="n">
        <x:f>Arrivals!A779</x:f>
        <x:v>7</x:v>
      </x:c>
      <x:c r="B779" t="n">
        <x:f>Arrivals!B779</x:f>
        <x:v>54</x:v>
      </x:c>
      <x:c r="C779" s="18" t="n">
        <x:f>Arrivals!F779</x:f>
        <x:v>399</x:v>
      </x:c>
      <x:c r="D779" s="18" t="n">
        <x:f>Arrivals!K779</x:f>
        <x:v>300</x:v>
      </x:c>
      <x:c r="E779" s="18" t="n">
        <x:f>D779*8/ACE_Input!S59+ACE_Input!T59</x:f>
        <x:v>24.02</x:v>
      </x:c>
      <x:c r="F779" s="18" t="n">
        <x:f>C779</x:f>
        <x:v>399</x:v>
      </x:c>
      <x:c r="G779" s="18" t="n">
        <x:f>K778</x:f>
        <x:v>1560.1</x:v>
      </x:c>
      <x:c r="H779" s="18" t="n">
        <x:f>MAX(F779,G779)</x:f>
        <x:v>1560.1</x:v>
      </x:c>
      <x:c r="I779" s="18" t="n">
        <x:f>MOD(H779-Settings!$B$32,Settings!$B$33)</x:f>
        <x:v>120.09999999999991</x:v>
      </x:c>
      <x:c r="J779" s="18" t="n">
        <x:f>IF(I779&lt;Settings!$B$30,IF(Settings!$B$30-I779&gt;=E779,H779,H779+(Settings!$B$30-I779)+Settings!$B$31),H779+(Settings!$B$33-I779))</x:f>
        <x:v>1560.1</x:v>
      </x:c>
      <x:c r="K779" s="18" t="n">
        <x:f>J779+E779</x:f>
        <x:v>1584.12</x:v>
      </x:c>
      <x:c r="L779" s="18" t="n">
        <x:f>K779</x:f>
        <x:v>1584.12</x:v>
      </x:c>
      <x:c r="M779" s="18" t="n">
        <x:f>P778</x:f>
        <x:v>1562.3763082781072</x:v>
      </x:c>
      <x:c r="N779" s="18" t="n">
        <x:f>MAX(L779,M779)</x:f>
        <x:v>1584.12</x:v>
      </x:c>
      <x:c r="O779" s="18" t="n">
        <x:f>Arrivals!I779</x:f>
        <x:v>2.302493193786445</x:v>
      </x:c>
      <x:c r="P779" s="18" t="n">
        <x:f>N779+O779</x:f>
        <x:v>1586.4224931937863</x:v>
      </x:c>
      <x:c r="Q779" s="18" t="n">
        <x:f>P779-C779</x:f>
        <x:v>1187.4224931937863</x:v>
      </x:c>
      <x:c r="R779" s="18" t="n">
        <x:f>H779-F779</x:f>
        <x:v>1161.1</x:v>
      </x:c>
      <x:c r="S779" s="18" t="n">
        <x:f>J779-H779</x:f>
        <x:v>0</x:v>
      </x:c>
      <x:c r="T779" s="18" t="n">
        <x:f>N779-L779</x:f>
        <x:v>0</x:v>
      </x:c>
      <x:c r="U779" s="18" t="n">
        <x:f>R779+S779+T779</x:f>
        <x:v>1161.1</x:v>
      </x:c>
      <x:c r="V779" s="18" t="str">
        <x:f>IF(MOD(C779-Settings!$B$32,Settings!$B$33)&lt;Settings!$B$30,"Up","Down")</x:f>
        <x:v>Up</x:v>
      </x:c>
      <x:c r="W779" s="18" t="n">
        <x:f>IF(OR(E779&gt;Settings!$B$30,Q779&gt;Settings!$B$37),0,1)</x:f>
        <x:v>0</x:v>
      </x:c>
      <x:c r="X779" s="18" t="n">
        <x:f>IF(AND(W779=1,Q779&lt;=Settings!$B$36),1,0)</x:f>
        <x:v>0</x:v>
      </x:c>
    </x:row>
    <x:row r="780">
      <x:c r="A780" t="n">
        <x:f>Arrivals!A780</x:f>
        <x:v>7</x:v>
      </x:c>
      <x:c r="B780" t="n">
        <x:f>Arrivals!B780</x:f>
        <x:v>55</x:v>
      </x:c>
      <x:c r="C780" s="18" t="n">
        <x:f>Arrivals!F780</x:f>
        <x:v>404</x:v>
      </x:c>
      <x:c r="D780" s="18" t="n">
        <x:f>Arrivals!K780</x:f>
        <x:v>300</x:v>
      </x:c>
      <x:c r="E780" s="18" t="n">
        <x:f>D780*8/ACE_Input!S60+ACE_Input!T60</x:f>
        <x:v>24.02</x:v>
      </x:c>
      <x:c r="F780" s="18" t="n">
        <x:f>C780</x:f>
        <x:v>404</x:v>
      </x:c>
      <x:c r="G780" s="18" t="n">
        <x:f>K779</x:f>
        <x:v>1584.12</x:v>
      </x:c>
      <x:c r="H780" s="18" t="n">
        <x:f>MAX(F780,G780)</x:f>
        <x:v>1584.12</x:v>
      </x:c>
      <x:c r="I780" s="18" t="n">
        <x:f>MOD(H780-Settings!$B$32,Settings!$B$33)</x:f>
        <x:v>144.1199999999999</x:v>
      </x:c>
      <x:c r="J780" s="18" t="n">
        <x:f>IF(I780&lt;Settings!$B$30,IF(Settings!$B$30-I780&gt;=E780,H780,H780+(Settings!$B$30-I780)+Settings!$B$31),H780+(Settings!$B$33-I780))</x:f>
        <x:v>1584.12</x:v>
      </x:c>
      <x:c r="K780" s="18" t="n">
        <x:f>J780+E780</x:f>
        <x:v>1608.1399999999999</x:v>
      </x:c>
      <x:c r="L780" s="18" t="n">
        <x:f>K780</x:f>
        <x:v>1608.1399999999999</x:v>
      </x:c>
      <x:c r="M780" s="18" t="n">
        <x:f>P779</x:f>
        <x:v>1586.4224931937863</x:v>
      </x:c>
      <x:c r="N780" s="18" t="n">
        <x:f>MAX(L780,M780)</x:f>
        <x:v>1608.1399999999999</x:v>
      </x:c>
      <x:c r="O780" s="18" t="n">
        <x:f>Arrivals!I780</x:f>
        <x:v>2.871431648966921</x:v>
      </x:c>
      <x:c r="P780" s="18" t="n">
        <x:f>N780+O780</x:f>
        <x:v>1611.011431648967</x:v>
      </x:c>
      <x:c r="Q780" s="18" t="n">
        <x:f>P780-C780</x:f>
        <x:v>1207.011431648967</x:v>
      </x:c>
      <x:c r="R780" s="18" t="n">
        <x:f>H780-F780</x:f>
        <x:v>1180.12</x:v>
      </x:c>
      <x:c r="S780" s="18" t="n">
        <x:f>J780-H780</x:f>
        <x:v>0</x:v>
      </x:c>
      <x:c r="T780" s="18" t="n">
        <x:f>N780-L780</x:f>
        <x:v>0</x:v>
      </x:c>
      <x:c r="U780" s="18" t="n">
        <x:f>R780+S780+T780</x:f>
        <x:v>1180.12</x:v>
      </x:c>
      <x:c r="V780" s="18" t="str">
        <x:f>IF(MOD(C780-Settings!$B$32,Settings!$B$33)&lt;Settings!$B$30,"Up","Down")</x:f>
        <x:v>Up</x:v>
      </x:c>
      <x:c r="W780" s="18" t="n">
        <x:f>IF(OR(E780&gt;Settings!$B$30,Q780&gt;Settings!$B$37),0,1)</x:f>
        <x:v>0</x:v>
      </x:c>
      <x:c r="X780" s="18" t="n">
        <x:f>IF(AND(W780=1,Q780&lt;=Settings!$B$36),1,0)</x:f>
        <x:v>0</x:v>
      </x:c>
    </x:row>
    <x:row r="781">
      <x:c r="A781" t="n">
        <x:f>Arrivals!A781</x:f>
        <x:v>7</x:v>
      </x:c>
      <x:c r="B781" t="n">
        <x:f>Arrivals!B781</x:f>
        <x:v>56</x:v>
      </x:c>
      <x:c r="C781" s="18" t="n">
        <x:f>Arrivals!F781</x:f>
        <x:v>409</x:v>
      </x:c>
      <x:c r="D781" s="18" t="n">
        <x:f>Arrivals!K781</x:f>
        <x:v>300</x:v>
      </x:c>
      <x:c r="E781" s="18" t="n">
        <x:f>D781*8/ACE_Input!S61+ACE_Input!T61</x:f>
        <x:v>24.02</x:v>
      </x:c>
      <x:c r="F781" s="18" t="n">
        <x:f>C781</x:f>
        <x:v>409</x:v>
      </x:c>
      <x:c r="G781" s="18" t="n">
        <x:f>K780</x:f>
        <x:v>1608.1399999999999</x:v>
      </x:c>
      <x:c r="H781" s="18" t="n">
        <x:f>MAX(F781,G781)</x:f>
        <x:v>1608.1399999999999</x:v>
      </x:c>
      <x:c r="I781" s="18" t="n">
        <x:f>MOD(H781-Settings!$B$32,Settings!$B$33)</x:f>
        <x:v>168.13999999999987</x:v>
      </x:c>
      <x:c r="J781" s="18" t="n">
        <x:f>IF(I781&lt;Settings!$B$30,IF(Settings!$B$30-I781&gt;=E781,H781,H781+(Settings!$B$30-I781)+Settings!$B$31),H781+(Settings!$B$33-I781))</x:f>
        <x:v>1608.1399999999999</x:v>
      </x:c>
      <x:c r="K781" s="18" t="n">
        <x:f>J781+E781</x:f>
        <x:v>1632.1599999999999</x:v>
      </x:c>
      <x:c r="L781" s="18" t="n">
        <x:f>K781</x:f>
        <x:v>1632.1599999999999</x:v>
      </x:c>
      <x:c r="M781" s="18" t="n">
        <x:f>P780</x:f>
        <x:v>1611.011431648967</x:v>
      </x:c>
      <x:c r="N781" s="18" t="n">
        <x:f>MAX(L781,M781)</x:f>
        <x:v>1632.1599999999999</x:v>
      </x:c>
      <x:c r="O781" s="18" t="n">
        <x:f>Arrivals!I781</x:f>
        <x:v>3.7866216537130413</x:v>
      </x:c>
      <x:c r="P781" s="18" t="n">
        <x:f>N781+O781</x:f>
        <x:v>1635.946621653713</x:v>
      </x:c>
      <x:c r="Q781" s="18" t="n">
        <x:f>P781-C781</x:f>
        <x:v>1226.946621653713</x:v>
      </x:c>
      <x:c r="R781" s="18" t="n">
        <x:f>H781-F781</x:f>
        <x:v>1199.1399999999999</x:v>
      </x:c>
      <x:c r="S781" s="18" t="n">
        <x:f>J781-H781</x:f>
        <x:v>0</x:v>
      </x:c>
      <x:c r="T781" s="18" t="n">
        <x:f>N781-L781</x:f>
        <x:v>0</x:v>
      </x:c>
      <x:c r="U781" s="18" t="n">
        <x:f>R781+S781+T781</x:f>
        <x:v>1199.1399999999999</x:v>
      </x:c>
      <x:c r="V781" s="18" t="str">
        <x:f>IF(MOD(C781-Settings!$B$32,Settings!$B$33)&lt;Settings!$B$30,"Up","Down")</x:f>
        <x:v>Up</x:v>
      </x:c>
      <x:c r="W781" s="18" t="n">
        <x:f>IF(OR(E781&gt;Settings!$B$30,Q781&gt;Settings!$B$37),0,1)</x:f>
        <x:v>0</x:v>
      </x:c>
      <x:c r="X781" s="18" t="n">
        <x:f>IF(AND(W781=1,Q781&lt;=Settings!$B$36),1,0)</x:f>
        <x:v>0</x:v>
      </x:c>
    </x:row>
    <x:row r="782">
      <x:c r="A782" t="n">
        <x:f>Arrivals!A782</x:f>
        <x:v>7</x:v>
      </x:c>
      <x:c r="B782" t="n">
        <x:f>Arrivals!B782</x:f>
        <x:v>57</x:v>
      </x:c>
      <x:c r="C782" s="18" t="n">
        <x:f>Arrivals!F782</x:f>
        <x:v>414</x:v>
      </x:c>
      <x:c r="D782" s="18" t="n">
        <x:f>Arrivals!K782</x:f>
        <x:v>300</x:v>
      </x:c>
      <x:c r="E782" s="18" t="n">
        <x:f>D782*8/ACE_Input!S62+ACE_Input!T62</x:f>
        <x:v>24.02</x:v>
      </x:c>
      <x:c r="F782" s="18" t="n">
        <x:f>C782</x:f>
        <x:v>414</x:v>
      </x:c>
      <x:c r="G782" s="18" t="n">
        <x:f>K781</x:f>
        <x:v>1632.1599999999999</x:v>
      </x:c>
      <x:c r="H782" s="18" t="n">
        <x:f>MAX(F782,G782)</x:f>
        <x:v>1632.1599999999999</x:v>
      </x:c>
      <x:c r="I782" s="18" t="n">
        <x:f>MOD(H782-Settings!$B$32,Settings!$B$33)</x:f>
        <x:v>192.15999999999985</x:v>
      </x:c>
      <x:c r="J782" s="18" t="n">
        <x:f>IF(I782&lt;Settings!$B$30,IF(Settings!$B$30-I782&gt;=E782,H782,H782+(Settings!$B$30-I782)+Settings!$B$31),H782+(Settings!$B$33-I782))</x:f>
        <x:v>1632.1599999999999</x:v>
      </x:c>
      <x:c r="K782" s="18" t="n">
        <x:f>J782+E782</x:f>
        <x:v>1656.1799999999998</x:v>
      </x:c>
      <x:c r="L782" s="18" t="n">
        <x:f>K782</x:f>
        <x:v>1656.1799999999998</x:v>
      </x:c>
      <x:c r="M782" s="18" t="n">
        <x:f>P781</x:f>
        <x:v>1635.946621653713</x:v>
      </x:c>
      <x:c r="N782" s="18" t="n">
        <x:f>MAX(L782,M782)</x:f>
        <x:v>1656.1799999999998</x:v>
      </x:c>
      <x:c r="O782" s="18" t="n">
        <x:f>Arrivals!I782</x:f>
        <x:v>1.2454752428477394</x:v>
      </x:c>
      <x:c r="P782" s="18" t="n">
        <x:f>N782+O782</x:f>
        <x:v>1657.4254752428476</x:v>
      </x:c>
      <x:c r="Q782" s="18" t="n">
        <x:f>P782-C782</x:f>
        <x:v>1243.4254752428476</x:v>
      </x:c>
      <x:c r="R782" s="18" t="n">
        <x:f>H782-F782</x:f>
        <x:v>1218.1599999999999</x:v>
      </x:c>
      <x:c r="S782" s="18" t="n">
        <x:f>J782-H782</x:f>
        <x:v>0</x:v>
      </x:c>
      <x:c r="T782" s="18" t="n">
        <x:f>N782-L782</x:f>
        <x:v>0</x:v>
      </x:c>
      <x:c r="U782" s="18" t="n">
        <x:f>R782+S782+T782</x:f>
        <x:v>1218.1599999999999</x:v>
      </x:c>
      <x:c r="V782" s="18" t="str">
        <x:f>IF(MOD(C782-Settings!$B$32,Settings!$B$33)&lt;Settings!$B$30,"Up","Down")</x:f>
        <x:v>Up</x:v>
      </x:c>
      <x:c r="W782" s="18" t="n">
        <x:f>IF(OR(E782&gt;Settings!$B$30,Q782&gt;Settings!$B$37),0,1)</x:f>
        <x:v>0</x:v>
      </x:c>
      <x:c r="X782" s="18" t="n">
        <x:f>IF(AND(W782=1,Q782&lt;=Settings!$B$36),1,0)</x:f>
        <x:v>0</x:v>
      </x:c>
    </x:row>
    <x:row r="783">
      <x:c r="A783" t="n">
        <x:f>Arrivals!A783</x:f>
        <x:v>7</x:v>
      </x:c>
      <x:c r="B783" t="n">
        <x:f>Arrivals!B783</x:f>
        <x:v>58</x:v>
      </x:c>
      <x:c r="C783" s="18" t="n">
        <x:f>Arrivals!F783</x:f>
        <x:v>419</x:v>
      </x:c>
      <x:c r="D783" s="18" t="n">
        <x:f>Arrivals!K783</x:f>
        <x:v>300</x:v>
      </x:c>
      <x:c r="E783" s="18" t="n">
        <x:f>D783*8/ACE_Input!S63+ACE_Input!T63</x:f>
        <x:v>24.02</x:v>
      </x:c>
      <x:c r="F783" s="18" t="n">
        <x:f>C783</x:f>
        <x:v>419</x:v>
      </x:c>
      <x:c r="G783" s="18" t="n">
        <x:f>K782</x:f>
        <x:v>1656.1799999999998</x:v>
      </x:c>
      <x:c r="H783" s="18" t="n">
        <x:f>MAX(F783,G783)</x:f>
        <x:v>1656.1799999999998</x:v>
      </x:c>
      <x:c r="I783" s="18" t="n">
        <x:f>MOD(H783-Settings!$B$32,Settings!$B$33)</x:f>
        <x:v>216.17999999999984</x:v>
      </x:c>
      <x:c r="J783" s="18" t="n">
        <x:f>IF(I783&lt;Settings!$B$30,IF(Settings!$B$30-I783&gt;=E783,H783,H783+(Settings!$B$30-I783)+Settings!$B$31),H783+(Settings!$B$33-I783))</x:f>
        <x:v>1656.1799999999998</x:v>
      </x:c>
      <x:c r="K783" s="18" t="n">
        <x:f>J783+E783</x:f>
        <x:v>1680.1999999999998</x:v>
      </x:c>
      <x:c r="L783" s="18" t="n">
        <x:f>K783</x:f>
        <x:v>1680.1999999999998</x:v>
      </x:c>
      <x:c r="M783" s="18" t="n">
        <x:f>P782</x:f>
        <x:v>1657.4254752428476</x:v>
      </x:c>
      <x:c r="N783" s="18" t="n">
        <x:f>MAX(L783,M783)</x:f>
        <x:v>1680.1999999999998</x:v>
      </x:c>
      <x:c r="O783" s="18" t="n">
        <x:f>Arrivals!I783</x:f>
        <x:v>6.83376943603659</x:v>
      </x:c>
      <x:c r="P783" s="18" t="n">
        <x:f>N783+O783</x:f>
        <x:v>1687.0337694360364</x:v>
      </x:c>
      <x:c r="Q783" s="18" t="n">
        <x:f>P783-C783</x:f>
        <x:v>1268.0337694360364</x:v>
      </x:c>
      <x:c r="R783" s="18" t="n">
        <x:f>H783-F783</x:f>
        <x:v>1237.1799999999998</x:v>
      </x:c>
      <x:c r="S783" s="18" t="n">
        <x:f>J783-H783</x:f>
        <x:v>0</x:v>
      </x:c>
      <x:c r="T783" s="18" t="n">
        <x:f>N783-L783</x:f>
        <x:v>0</x:v>
      </x:c>
      <x:c r="U783" s="18" t="n">
        <x:f>R783+S783+T783</x:f>
        <x:v>1237.1799999999998</x:v>
      </x:c>
      <x:c r="V783" s="18" t="str">
        <x:f>IF(MOD(C783-Settings!$B$32,Settings!$B$33)&lt;Settings!$B$30,"Up","Down")</x:f>
        <x:v>Up</x:v>
      </x:c>
      <x:c r="W783" s="18" t="n">
        <x:f>IF(OR(E783&gt;Settings!$B$30,Q783&gt;Settings!$B$37),0,1)</x:f>
        <x:v>0</x:v>
      </x:c>
      <x:c r="X783" s="18" t="n">
        <x:f>IF(AND(W783=1,Q783&lt;=Settings!$B$36),1,0)</x:f>
        <x:v>0</x:v>
      </x:c>
    </x:row>
    <x:row r="784">
      <x:c r="A784" t="n">
        <x:f>Arrivals!A784</x:f>
        <x:v>7</x:v>
      </x:c>
      <x:c r="B784" t="n">
        <x:f>Arrivals!B784</x:f>
        <x:v>59</x:v>
      </x:c>
      <x:c r="C784" s="18" t="n">
        <x:f>Arrivals!F784</x:f>
        <x:v>424</x:v>
      </x:c>
      <x:c r="D784" s="18" t="n">
        <x:f>Arrivals!K784</x:f>
        <x:v>300</x:v>
      </x:c>
      <x:c r="E784" s="18" t="n">
        <x:f>D784*8/ACE_Input!S64+ACE_Input!T64</x:f>
        <x:v>24.02</x:v>
      </x:c>
      <x:c r="F784" s="18" t="n">
        <x:f>C784</x:f>
        <x:v>424</x:v>
      </x:c>
      <x:c r="G784" s="18" t="n">
        <x:f>K783</x:f>
        <x:v>1680.1999999999998</x:v>
      </x:c>
      <x:c r="H784" s="18" t="n">
        <x:f>MAX(F784,G784)</x:f>
        <x:v>1680.1999999999998</x:v>
      </x:c>
      <x:c r="I784" s="18" t="n">
        <x:f>MOD(H784-Settings!$B$32,Settings!$B$33)</x:f>
        <x:v>240.19999999999982</x:v>
      </x:c>
      <x:c r="J784" s="18" t="n">
        <x:f>IF(I784&lt;Settings!$B$30,IF(Settings!$B$30-I784&gt;=E784,H784,H784+(Settings!$B$30-I784)+Settings!$B$31),H784+(Settings!$B$33-I784))</x:f>
        <x:v>1680.1999999999998</x:v>
      </x:c>
      <x:c r="K784" s="18" t="n">
        <x:f>J784+E784</x:f>
        <x:v>1704.2199999999998</x:v>
      </x:c>
      <x:c r="L784" s="18" t="n">
        <x:f>K784</x:f>
        <x:v>1704.2199999999998</x:v>
      </x:c>
      <x:c r="M784" s="18" t="n">
        <x:f>P783</x:f>
        <x:v>1687.0337694360364</x:v>
      </x:c>
      <x:c r="N784" s="18" t="n">
        <x:f>MAX(L784,M784)</x:f>
        <x:v>1704.2199999999998</x:v>
      </x:c>
      <x:c r="O784" s="18" t="n">
        <x:f>Arrivals!I784</x:f>
        <x:v>2.3913414561688</x:v>
      </x:c>
      <x:c r="P784" s="18" t="n">
        <x:f>N784+O784</x:f>
        <x:v>1706.6113414561687</x:v>
      </x:c>
      <x:c r="Q784" s="18" t="n">
        <x:f>P784-C784</x:f>
        <x:v>1282.6113414561687</x:v>
      </x:c>
      <x:c r="R784" s="18" t="n">
        <x:f>H784-F784</x:f>
        <x:v>1256.1999999999998</x:v>
      </x:c>
      <x:c r="S784" s="18" t="n">
        <x:f>J784-H784</x:f>
        <x:v>0</x:v>
      </x:c>
      <x:c r="T784" s="18" t="n">
        <x:f>N784-L784</x:f>
        <x:v>0</x:v>
      </x:c>
      <x:c r="U784" s="18" t="n">
        <x:f>R784+S784+T784</x:f>
        <x:v>1256.1999999999998</x:v>
      </x:c>
      <x:c r="V784" s="18" t="str">
        <x:f>IF(MOD(C784-Settings!$B$32,Settings!$B$33)&lt;Settings!$B$30,"Up","Down")</x:f>
        <x:v>Up</x:v>
      </x:c>
      <x:c r="W784" s="18" t="n">
        <x:f>IF(OR(E784&gt;Settings!$B$30,Q784&gt;Settings!$B$37),0,1)</x:f>
        <x:v>0</x:v>
      </x:c>
      <x:c r="X784" s="18" t="n">
        <x:f>IF(AND(W784=1,Q784&lt;=Settings!$B$36),1,0)</x:f>
        <x:v>0</x:v>
      </x:c>
    </x:row>
    <x:row r="785">
      <x:c r="A785" t="n">
        <x:f>Arrivals!A785</x:f>
        <x:v>7</x:v>
      </x:c>
      <x:c r="B785" t="n">
        <x:f>Arrivals!B785</x:f>
        <x:v>60</x:v>
      </x:c>
      <x:c r="C785" s="18" t="n">
        <x:f>Arrivals!F785</x:f>
        <x:v>429</x:v>
      </x:c>
      <x:c r="D785" s="18" t="n">
        <x:f>Arrivals!K785</x:f>
        <x:v>300</x:v>
      </x:c>
      <x:c r="E785" s="18" t="n">
        <x:f>D785*8/ACE_Input!S65+ACE_Input!T65</x:f>
        <x:v>24.02</x:v>
      </x:c>
      <x:c r="F785" s="18" t="n">
        <x:f>C785</x:f>
        <x:v>429</x:v>
      </x:c>
      <x:c r="G785" s="18" t="n">
        <x:f>K784</x:f>
        <x:v>1704.2199999999998</x:v>
      </x:c>
      <x:c r="H785" s="18" t="n">
        <x:f>MAX(F785,G785)</x:f>
        <x:v>1704.2199999999998</x:v>
      </x:c>
      <x:c r="I785" s="18" t="n">
        <x:f>MOD(H785-Settings!$B$32,Settings!$B$33)</x:f>
        <x:v>264.2199999999998</x:v>
      </x:c>
      <x:c r="J785" s="18" t="n">
        <x:f>IF(I785&lt;Settings!$B$30,IF(Settings!$B$30-I785&gt;=E785,H785,H785+(Settings!$B$30-I785)+Settings!$B$31),H785+(Settings!$B$33-I785))</x:f>
        <x:v>1704.2199999999998</x:v>
      </x:c>
      <x:c r="K785" s="18" t="n">
        <x:f>J785+E785</x:f>
        <x:v>1728.2399999999998</x:v>
      </x:c>
      <x:c r="L785" s="18" t="n">
        <x:f>K785</x:f>
        <x:v>1728.2399999999998</x:v>
      </x:c>
      <x:c r="M785" s="18" t="n">
        <x:f>P784</x:f>
        <x:v>1706.6113414561687</x:v>
      </x:c>
      <x:c r="N785" s="18" t="n">
        <x:f>MAX(L785,M785)</x:f>
        <x:v>1728.2399999999998</x:v>
      </x:c>
      <x:c r="O785" s="18" t="n">
        <x:f>Arrivals!I785</x:f>
        <x:v>0.5795040776382896</x:v>
      </x:c>
      <x:c r="P785" s="18" t="n">
        <x:f>N785+O785</x:f>
        <x:v>1728.8195040776382</x:v>
      </x:c>
      <x:c r="Q785" s="18" t="n">
        <x:f>P785-C785</x:f>
        <x:v>1299.8195040776382</x:v>
      </x:c>
      <x:c r="R785" s="18" t="n">
        <x:f>H785-F785</x:f>
        <x:v>1275.2199999999998</x:v>
      </x:c>
      <x:c r="S785" s="18" t="n">
        <x:f>J785-H785</x:f>
        <x:v>0</x:v>
      </x:c>
      <x:c r="T785" s="18" t="n">
        <x:f>N785-L785</x:f>
        <x:v>0</x:v>
      </x:c>
      <x:c r="U785" s="18" t="n">
        <x:f>R785+S785+T785</x:f>
        <x:v>1275.2199999999998</x:v>
      </x:c>
      <x:c r="V785" s="18" t="str">
        <x:f>IF(MOD(C785-Settings!$B$32,Settings!$B$33)&lt;Settings!$B$30,"Up","Down")</x:f>
        <x:v>Up</x:v>
      </x:c>
      <x:c r="W785" s="18" t="n">
        <x:f>IF(OR(E785&gt;Settings!$B$30,Q785&gt;Settings!$B$37),0,1)</x:f>
        <x:v>0</x:v>
      </x:c>
      <x:c r="X785" s="18" t="n">
        <x:f>IF(AND(W785=1,Q785&lt;=Settings!$B$36),1,0)</x:f>
        <x:v>0</x:v>
      </x:c>
    </x:row>
    <x:row r="786">
      <x:c r="A786" t="n">
        <x:f>Arrivals!A786</x:f>
        <x:v>7</x:v>
      </x:c>
      <x:c r="B786" t="n">
        <x:f>Arrivals!B786</x:f>
        <x:v>61</x:v>
      </x:c>
      <x:c r="C786" s="18" t="n">
        <x:f>Arrivals!F786</x:f>
        <x:v>434</x:v>
      </x:c>
      <x:c r="D786" s="18" t="n">
        <x:f>Arrivals!K786</x:f>
        <x:v>300</x:v>
      </x:c>
      <x:c r="E786" s="18" t="n">
        <x:f>D786*8/ACE_Input!S66+ACE_Input!T66</x:f>
        <x:v>24.02</x:v>
      </x:c>
      <x:c r="F786" s="18" t="n">
        <x:f>C786</x:f>
        <x:v>434</x:v>
      </x:c>
      <x:c r="G786" s="18" t="n">
        <x:f>K785</x:f>
        <x:v>1728.2399999999998</x:v>
      </x:c>
      <x:c r="H786" s="18" t="n">
        <x:f>MAX(F786,G786)</x:f>
        <x:v>1728.2399999999998</x:v>
      </x:c>
      <x:c r="I786" s="18" t="n">
        <x:f>MOD(H786-Settings!$B$32,Settings!$B$33)</x:f>
        <x:v>288.2399999999998</x:v>
      </x:c>
      <x:c r="J786" s="18" t="n">
        <x:f>IF(I786&lt;Settings!$B$30,IF(Settings!$B$30-I786&gt;=E786,H786,H786+(Settings!$B$30-I786)+Settings!$B$31),H786+(Settings!$B$33-I786))</x:f>
        <x:v>1728.2399999999998</x:v>
      </x:c>
      <x:c r="K786" s="18" t="n">
        <x:f>J786+E786</x:f>
        <x:v>1752.2599999999998</x:v>
      </x:c>
      <x:c r="L786" s="18" t="n">
        <x:f>K786</x:f>
        <x:v>1752.2599999999998</x:v>
      </x:c>
      <x:c r="M786" s="18" t="n">
        <x:f>P785</x:f>
        <x:v>1728.8195040776382</x:v>
      </x:c>
      <x:c r="N786" s="18" t="n">
        <x:f>MAX(L786,M786)</x:f>
        <x:v>1752.2599999999998</x:v>
      </x:c>
      <x:c r="O786" s="18" t="n">
        <x:f>Arrivals!I786</x:f>
        <x:v>5.83933049255333</x:v>
      </x:c>
      <x:c r="P786" s="18" t="n">
        <x:f>N786+O786</x:f>
        <x:v>1758.099330492553</x:v>
      </x:c>
      <x:c r="Q786" s="18" t="n">
        <x:f>P786-C786</x:f>
        <x:v>1324.099330492553</x:v>
      </x:c>
      <x:c r="R786" s="18" t="n">
        <x:f>H786-F786</x:f>
        <x:v>1294.2399999999998</x:v>
      </x:c>
      <x:c r="S786" s="18" t="n">
        <x:f>J786-H786</x:f>
        <x:v>0</x:v>
      </x:c>
      <x:c r="T786" s="18" t="n">
        <x:f>N786-L786</x:f>
        <x:v>0</x:v>
      </x:c>
      <x:c r="U786" s="18" t="n">
        <x:f>R786+S786+T786</x:f>
        <x:v>1294.2399999999998</x:v>
      </x:c>
      <x:c r="V786" s="18" t="str">
        <x:f>IF(MOD(C786-Settings!$B$32,Settings!$B$33)&lt;Settings!$B$30,"Up","Down")</x:f>
        <x:v>Up</x:v>
      </x:c>
      <x:c r="W786" s="18" t="n">
        <x:f>IF(OR(E786&gt;Settings!$B$30,Q786&gt;Settings!$B$37),0,1)</x:f>
        <x:v>0</x:v>
      </x:c>
      <x:c r="X786" s="18" t="n">
        <x:f>IF(AND(W786=1,Q786&lt;=Settings!$B$36),1,0)</x:f>
        <x:v>0</x:v>
      </x:c>
    </x:row>
    <x:row r="787">
      <x:c r="A787" t="n">
        <x:f>Arrivals!A787</x:f>
        <x:v>7</x:v>
      </x:c>
      <x:c r="B787" t="n">
        <x:f>Arrivals!B787</x:f>
        <x:v>62</x:v>
      </x:c>
      <x:c r="C787" s="18" t="n">
        <x:f>Arrivals!F787</x:f>
        <x:v>439</x:v>
      </x:c>
      <x:c r="D787" s="18" t="n">
        <x:f>Arrivals!K787</x:f>
        <x:v>300</x:v>
      </x:c>
      <x:c r="E787" s="18" t="n">
        <x:f>D787*8/ACE_Input!S67+ACE_Input!T67</x:f>
        <x:v>24.02</x:v>
      </x:c>
      <x:c r="F787" s="18" t="n">
        <x:f>C787</x:f>
        <x:v>439</x:v>
      </x:c>
      <x:c r="G787" s="18" t="n">
        <x:f>K786</x:f>
        <x:v>1752.2599999999998</x:v>
      </x:c>
      <x:c r="H787" s="18" t="n">
        <x:f>MAX(F787,G787)</x:f>
        <x:v>1752.2599999999998</x:v>
      </x:c>
      <x:c r="I787" s="18" t="n">
        <x:f>MOD(H787-Settings!$B$32,Settings!$B$33)</x:f>
        <x:v>312.25999999999976</x:v>
      </x:c>
      <x:c r="J787" s="18" t="n">
        <x:f>IF(I787&lt;Settings!$B$30,IF(Settings!$B$30-I787&gt;=E787,H787,H787+(Settings!$B$30-I787)+Settings!$B$31),H787+(Settings!$B$33-I787))</x:f>
        <x:v>1752.2599999999998</x:v>
      </x:c>
      <x:c r="K787" s="18" t="n">
        <x:f>J787+E787</x:f>
        <x:v>1776.2799999999997</x:v>
      </x:c>
      <x:c r="L787" s="18" t="n">
        <x:f>K787</x:f>
        <x:v>1776.2799999999997</x:v>
      </x:c>
      <x:c r="M787" s="18" t="n">
        <x:f>P786</x:f>
        <x:v>1758.099330492553</x:v>
      </x:c>
      <x:c r="N787" s="18" t="n">
        <x:f>MAX(L787,M787)</x:f>
        <x:v>1776.2799999999997</x:v>
      </x:c>
      <x:c r="O787" s="18" t="n">
        <x:f>Arrivals!I787</x:f>
        <x:v>0.6574773791202869</x:v>
      </x:c>
      <x:c r="P787" s="18" t="n">
        <x:f>N787+O787</x:f>
        <x:v>1776.93747737912</x:v>
      </x:c>
      <x:c r="Q787" s="18" t="n">
        <x:f>P787-C787</x:f>
        <x:v>1337.93747737912</x:v>
      </x:c>
      <x:c r="R787" s="18" t="n">
        <x:f>H787-F787</x:f>
        <x:v>1313.2599999999998</x:v>
      </x:c>
      <x:c r="S787" s="18" t="n">
        <x:f>J787-H787</x:f>
        <x:v>0</x:v>
      </x:c>
      <x:c r="T787" s="18" t="n">
        <x:f>N787-L787</x:f>
        <x:v>0</x:v>
      </x:c>
      <x:c r="U787" s="18" t="n">
        <x:f>R787+S787+T787</x:f>
        <x:v>1313.2599999999998</x:v>
      </x:c>
      <x:c r="V787" s="18" t="str">
        <x:f>IF(MOD(C787-Settings!$B$32,Settings!$B$33)&lt;Settings!$B$30,"Up","Down")</x:f>
        <x:v>Up</x:v>
      </x:c>
      <x:c r="W787" s="18" t="n">
        <x:f>IF(OR(E787&gt;Settings!$B$30,Q787&gt;Settings!$B$37),0,1)</x:f>
        <x:v>0</x:v>
      </x:c>
      <x:c r="X787" s="18" t="n">
        <x:f>IF(AND(W787=1,Q787&lt;=Settings!$B$36),1,0)</x:f>
        <x:v>0</x:v>
      </x:c>
    </x:row>
    <x:row r="788">
      <x:c r="A788" t="n">
        <x:f>Arrivals!A788</x:f>
        <x:v>7</x:v>
      </x:c>
      <x:c r="B788" t="n">
        <x:f>Arrivals!B788</x:f>
        <x:v>63</x:v>
      </x:c>
      <x:c r="C788" s="18" t="n">
        <x:f>Arrivals!F788</x:f>
        <x:v>444</x:v>
      </x:c>
      <x:c r="D788" s="18" t="n">
        <x:f>Arrivals!K788</x:f>
        <x:v>300</x:v>
      </x:c>
      <x:c r="E788" s="18" t="n">
        <x:f>D788*8/ACE_Input!S68+ACE_Input!T68</x:f>
        <x:v>24.02</x:v>
      </x:c>
      <x:c r="F788" s="18" t="n">
        <x:f>C788</x:f>
        <x:v>444</x:v>
      </x:c>
      <x:c r="G788" s="18" t="n">
        <x:f>K787</x:f>
        <x:v>1776.2799999999997</x:v>
      </x:c>
      <x:c r="H788" s="18" t="n">
        <x:f>MAX(F788,G788)</x:f>
        <x:v>1776.2799999999997</x:v>
      </x:c>
      <x:c r="I788" s="18" t="n">
        <x:f>MOD(H788-Settings!$B$32,Settings!$B$33)</x:f>
        <x:v>336.27999999999975</x:v>
      </x:c>
      <x:c r="J788" s="18" t="n">
        <x:f>IF(I788&lt;Settings!$B$30,IF(Settings!$B$30-I788&gt;=E788,H788,H788+(Settings!$B$30-I788)+Settings!$B$31),H788+(Settings!$B$33-I788))</x:f>
        <x:v>1776.2799999999997</x:v>
      </x:c>
      <x:c r="K788" s="18" t="n">
        <x:f>J788+E788</x:f>
        <x:v>1800.2999999999997</x:v>
      </x:c>
      <x:c r="L788" s="18" t="n">
        <x:f>K788</x:f>
        <x:v>1800.2999999999997</x:v>
      </x:c>
      <x:c r="M788" s="18" t="n">
        <x:f>P787</x:f>
        <x:v>1776.93747737912</x:v>
      </x:c>
      <x:c r="N788" s="18" t="n">
        <x:f>MAX(L788,M788)</x:f>
        <x:v>1800.2999999999997</x:v>
      </x:c>
      <x:c r="O788" s="18" t="n">
        <x:f>Arrivals!I788</x:f>
        <x:v>2.4684312352631865</x:v>
      </x:c>
      <x:c r="P788" s="18" t="n">
        <x:f>N788+O788</x:f>
        <x:v>1802.7684312352628</x:v>
      </x:c>
      <x:c r="Q788" s="18" t="n">
        <x:f>P788-C788</x:f>
        <x:v>1358.7684312352628</x:v>
      </x:c>
      <x:c r="R788" s="18" t="n">
        <x:f>H788-F788</x:f>
        <x:v>1332.2799999999997</x:v>
      </x:c>
      <x:c r="S788" s="18" t="n">
        <x:f>J788-H788</x:f>
        <x:v>0</x:v>
      </x:c>
      <x:c r="T788" s="18" t="n">
        <x:f>N788-L788</x:f>
        <x:v>0</x:v>
      </x:c>
      <x:c r="U788" s="18" t="n">
        <x:f>R788+S788+T788</x:f>
        <x:v>1332.2799999999997</x:v>
      </x:c>
      <x:c r="V788" s="18" t="str">
        <x:f>IF(MOD(C788-Settings!$B$32,Settings!$B$33)&lt;Settings!$B$30,"Up","Down")</x:f>
        <x:v>Up</x:v>
      </x:c>
      <x:c r="W788" s="18" t="n">
        <x:f>IF(OR(E788&gt;Settings!$B$30,Q788&gt;Settings!$B$37),0,1)</x:f>
        <x:v>0</x:v>
      </x:c>
      <x:c r="X788" s="18" t="n">
        <x:f>IF(AND(W788=1,Q788&lt;=Settings!$B$36),1,0)</x:f>
        <x:v>0</x:v>
      </x:c>
    </x:row>
    <x:row r="789">
      <x:c r="A789" t="n">
        <x:f>Arrivals!A789</x:f>
        <x:v>7</x:v>
      </x:c>
      <x:c r="B789" t="n">
        <x:f>Arrivals!B789</x:f>
        <x:v>64</x:v>
      </x:c>
      <x:c r="C789" s="18" t="n">
        <x:f>Arrivals!F789</x:f>
        <x:v>449</x:v>
      </x:c>
      <x:c r="D789" s="18" t="n">
        <x:f>Arrivals!K789</x:f>
        <x:v>300</x:v>
      </x:c>
      <x:c r="E789" s="18" t="n">
        <x:f>D789*8/ACE_Input!S69+ACE_Input!T69</x:f>
        <x:v>24.02</x:v>
      </x:c>
      <x:c r="F789" s="18" t="n">
        <x:f>C789</x:f>
        <x:v>449</x:v>
      </x:c>
      <x:c r="G789" s="18" t="n">
        <x:f>K788</x:f>
        <x:v>1800.2999999999997</x:v>
      </x:c>
      <x:c r="H789" s="18" t="n">
        <x:f>MAX(F789,G789)</x:f>
        <x:v>1800.2999999999997</x:v>
      </x:c>
      <x:c r="I789" s="18" t="n">
        <x:f>MOD(H789-Settings!$B$32,Settings!$B$33)</x:f>
        <x:v>360.2999999999997</x:v>
      </x:c>
      <x:c r="J789" s="18" t="n">
        <x:f>IF(I789&lt;Settings!$B$30,IF(Settings!$B$30-I789&gt;=E789,H789,H789+(Settings!$B$30-I789)+Settings!$B$31),H789+(Settings!$B$33-I789))</x:f>
        <x:v>1800.2999999999997</x:v>
      </x:c>
      <x:c r="K789" s="18" t="n">
        <x:f>J789+E789</x:f>
        <x:v>1824.3199999999997</x:v>
      </x:c>
      <x:c r="L789" s="18" t="n">
        <x:f>K789</x:f>
        <x:v>1824.3199999999997</x:v>
      </x:c>
      <x:c r="M789" s="18" t="n">
        <x:f>P788</x:f>
        <x:v>1802.7684312352628</x:v>
      </x:c>
      <x:c r="N789" s="18" t="n">
        <x:f>MAX(L789,M789)</x:f>
        <x:v>1824.3199999999997</x:v>
      </x:c>
      <x:c r="O789" s="18" t="n">
        <x:f>Arrivals!I789</x:f>
        <x:v>3.4796806050557936</x:v>
      </x:c>
      <x:c r="P789" s="18" t="n">
        <x:f>N789+O789</x:f>
        <x:v>1827.7996806050555</x:v>
      </x:c>
      <x:c r="Q789" s="18" t="n">
        <x:f>P789-C789</x:f>
        <x:v>1378.7996806050555</x:v>
      </x:c>
      <x:c r="R789" s="18" t="n">
        <x:f>H789-F789</x:f>
        <x:v>1351.2999999999997</x:v>
      </x:c>
      <x:c r="S789" s="18" t="n">
        <x:f>J789-H789</x:f>
        <x:v>0</x:v>
      </x:c>
      <x:c r="T789" s="18" t="n">
        <x:f>N789-L789</x:f>
        <x:v>0</x:v>
      </x:c>
      <x:c r="U789" s="18" t="n">
        <x:f>R789+S789+T789</x:f>
        <x:v>1351.2999999999997</x:v>
      </x:c>
      <x:c r="V789" s="18" t="str">
        <x:f>IF(MOD(C789-Settings!$B$32,Settings!$B$33)&lt;Settings!$B$30,"Up","Down")</x:f>
        <x:v>Up</x:v>
      </x:c>
      <x:c r="W789" s="18" t="n">
        <x:f>IF(OR(E789&gt;Settings!$B$30,Q789&gt;Settings!$B$37),0,1)</x:f>
        <x:v>0</x:v>
      </x:c>
      <x:c r="X789" s="18" t="n">
        <x:f>IF(AND(W789=1,Q789&lt;=Settings!$B$36),1,0)</x:f>
        <x:v>0</x:v>
      </x:c>
    </x:row>
    <x:row r="790">
      <x:c r="A790" t="n">
        <x:f>Arrivals!A790</x:f>
        <x:v>7</x:v>
      </x:c>
      <x:c r="B790" t="n">
        <x:f>Arrivals!B790</x:f>
        <x:v>65</x:v>
      </x:c>
      <x:c r="C790" s="18" t="n">
        <x:f>Arrivals!F790</x:f>
        <x:v>454</x:v>
      </x:c>
      <x:c r="D790" s="18" t="n">
        <x:f>Arrivals!K790</x:f>
        <x:v>300</x:v>
      </x:c>
      <x:c r="E790" s="18" t="n">
        <x:f>D790*8/ACE_Input!S70+ACE_Input!T70</x:f>
        <x:v>24.02</x:v>
      </x:c>
      <x:c r="F790" s="18" t="n">
        <x:f>C790</x:f>
        <x:v>454</x:v>
      </x:c>
      <x:c r="G790" s="18" t="n">
        <x:f>K789</x:f>
        <x:v>1824.3199999999997</x:v>
      </x:c>
      <x:c r="H790" s="18" t="n">
        <x:f>MAX(F790,G790)</x:f>
        <x:v>1824.3199999999997</x:v>
      </x:c>
      <x:c r="I790" s="18" t="n">
        <x:f>MOD(H790-Settings!$B$32,Settings!$B$33)</x:f>
        <x:v>384.3199999999997</x:v>
      </x:c>
      <x:c r="J790" s="18" t="n">
        <x:f>IF(I790&lt;Settings!$B$30,IF(Settings!$B$30-I790&gt;=E790,H790,H790+(Settings!$B$30-I790)+Settings!$B$31),H790+(Settings!$B$33-I790))</x:f>
        <x:v>1824.3199999999997</x:v>
      </x:c>
      <x:c r="K790" s="18" t="n">
        <x:f>J790+E790</x:f>
        <x:v>1848.3399999999997</x:v>
      </x:c>
      <x:c r="L790" s="18" t="n">
        <x:f>K790</x:f>
        <x:v>1848.3399999999997</x:v>
      </x:c>
      <x:c r="M790" s="18" t="n">
        <x:f>P789</x:f>
        <x:v>1827.7996806050555</x:v>
      </x:c>
      <x:c r="N790" s="18" t="n">
        <x:f>MAX(L790,M790)</x:f>
        <x:v>1848.3399999999997</x:v>
      </x:c>
      <x:c r="O790" s="18" t="n">
        <x:f>Arrivals!I790</x:f>
        <x:v>0.5070128651330315</x:v>
      </x:c>
      <x:c r="P790" s="18" t="n">
        <x:f>N790+O790</x:f>
        <x:v>1848.8470128651327</x:v>
      </x:c>
      <x:c r="Q790" s="18" t="n">
        <x:f>P790-C790</x:f>
        <x:v>1394.8470128651327</x:v>
      </x:c>
      <x:c r="R790" s="18" t="n">
        <x:f>H790-F790</x:f>
        <x:v>1370.3199999999997</x:v>
      </x:c>
      <x:c r="S790" s="18" t="n">
        <x:f>J790-H790</x:f>
        <x:v>0</x:v>
      </x:c>
      <x:c r="T790" s="18" t="n">
        <x:f>N790-L790</x:f>
        <x:v>0</x:v>
      </x:c>
      <x:c r="U790" s="18" t="n">
        <x:f>R790+S790+T790</x:f>
        <x:v>1370.3199999999997</x:v>
      </x:c>
      <x:c r="V790" s="18" t="str">
        <x:f>IF(MOD(C790-Settings!$B$32,Settings!$B$33)&lt;Settings!$B$30,"Up","Down")</x:f>
        <x:v>Up</x:v>
      </x:c>
      <x:c r="W790" s="18" t="n">
        <x:f>IF(OR(E790&gt;Settings!$B$30,Q790&gt;Settings!$B$37),0,1)</x:f>
        <x:v>0</x:v>
      </x:c>
      <x:c r="X790" s="18" t="n">
        <x:f>IF(AND(W790=1,Q790&lt;=Settings!$B$36),1,0)</x:f>
        <x:v>0</x:v>
      </x:c>
    </x:row>
    <x:row r="791">
      <x:c r="A791" t="n">
        <x:f>Arrivals!A791</x:f>
        <x:v>7</x:v>
      </x:c>
      <x:c r="B791" t="n">
        <x:f>Arrivals!B791</x:f>
        <x:v>66</x:v>
      </x:c>
      <x:c r="C791" s="18" t="n">
        <x:f>Arrivals!F791</x:f>
        <x:v>459</x:v>
      </x:c>
      <x:c r="D791" s="18" t="n">
        <x:f>Arrivals!K791</x:f>
        <x:v>300</x:v>
      </x:c>
      <x:c r="E791" s="18" t="n">
        <x:f>D791*8/ACE_Input!S71+ACE_Input!T71</x:f>
        <x:v>24.02</x:v>
      </x:c>
      <x:c r="F791" s="18" t="n">
        <x:f>C791</x:f>
        <x:v>459</x:v>
      </x:c>
      <x:c r="G791" s="18" t="n">
        <x:f>K790</x:f>
        <x:v>1848.3399999999997</x:v>
      </x:c>
      <x:c r="H791" s="18" t="n">
        <x:f>MAX(F791,G791)</x:f>
        <x:v>1848.3399999999997</x:v>
      </x:c>
      <x:c r="I791" s="18" t="n">
        <x:f>MOD(H791-Settings!$B$32,Settings!$B$33)</x:f>
        <x:v>408.3399999999997</x:v>
      </x:c>
      <x:c r="J791" s="18" t="n">
        <x:f>IF(I791&lt;Settings!$B$30,IF(Settings!$B$30-I791&gt;=E791,H791,H791+(Settings!$B$30-I791)+Settings!$B$31),H791+(Settings!$B$33-I791))</x:f>
        <x:v>1848.3399999999997</x:v>
      </x:c>
      <x:c r="K791" s="18" t="n">
        <x:f>J791+E791</x:f>
        <x:v>1872.3599999999997</x:v>
      </x:c>
      <x:c r="L791" s="18" t="n">
        <x:f>K791</x:f>
        <x:v>1872.3599999999997</x:v>
      </x:c>
      <x:c r="M791" s="18" t="n">
        <x:f>P790</x:f>
        <x:v>1848.8470128651327</x:v>
      </x:c>
      <x:c r="N791" s="18" t="n">
        <x:f>MAX(L791,M791)</x:f>
        <x:v>1872.3599999999997</x:v>
      </x:c>
      <x:c r="O791" s="18" t="n">
        <x:f>Arrivals!I791</x:f>
        <x:v>7.74344782567799</x:v>
      </x:c>
      <x:c r="P791" s="18" t="n">
        <x:f>N791+O791</x:f>
        <x:v>1880.1034478256777</x:v>
      </x:c>
      <x:c r="Q791" s="18" t="n">
        <x:f>P791-C791</x:f>
        <x:v>1421.1034478256777</x:v>
      </x:c>
      <x:c r="R791" s="18" t="n">
        <x:f>H791-F791</x:f>
        <x:v>1389.3399999999997</x:v>
      </x:c>
      <x:c r="S791" s="18" t="n">
        <x:f>J791-H791</x:f>
        <x:v>0</x:v>
      </x:c>
      <x:c r="T791" s="18" t="n">
        <x:f>N791-L791</x:f>
        <x:v>0</x:v>
      </x:c>
      <x:c r="U791" s="18" t="n">
        <x:f>R791+S791+T791</x:f>
        <x:v>1389.3399999999997</x:v>
      </x:c>
      <x:c r="V791" s="18" t="str">
        <x:f>IF(MOD(C791-Settings!$B$32,Settings!$B$33)&lt;Settings!$B$30,"Up","Down")</x:f>
        <x:v>Up</x:v>
      </x:c>
      <x:c r="W791" s="18" t="n">
        <x:f>IF(OR(E791&gt;Settings!$B$30,Q791&gt;Settings!$B$37),0,1)</x:f>
        <x:v>0</x:v>
      </x:c>
      <x:c r="X791" s="18" t="n">
        <x:f>IF(AND(W791=1,Q791&lt;=Settings!$B$36),1,0)</x:f>
        <x:v>0</x:v>
      </x:c>
    </x:row>
    <x:row r="792">
      <x:c r="A792" t="n">
        <x:f>Arrivals!A792</x:f>
        <x:v>7</x:v>
      </x:c>
      <x:c r="B792" t="n">
        <x:f>Arrivals!B792</x:f>
        <x:v>67</x:v>
      </x:c>
      <x:c r="C792" s="18" t="n">
        <x:f>Arrivals!F792</x:f>
        <x:v>474</x:v>
      </x:c>
      <x:c r="D792" s="18" t="n">
        <x:f>Arrivals!K792</x:f>
        <x:v>300</x:v>
      </x:c>
      <x:c r="E792" s="18" t="n">
        <x:f>D792*8/ACE_Input!S72+ACE_Input!T72</x:f>
        <x:v>24.02</x:v>
      </x:c>
      <x:c r="F792" s="18" t="n">
        <x:f>C792</x:f>
        <x:v>474</x:v>
      </x:c>
      <x:c r="G792" s="18" t="n">
        <x:f>K791</x:f>
        <x:v>1872.3599999999997</x:v>
      </x:c>
      <x:c r="H792" s="18" t="n">
        <x:f>MAX(F792,G792)</x:f>
        <x:v>1872.3599999999997</x:v>
      </x:c>
      <x:c r="I792" s="18" t="n">
        <x:f>MOD(H792-Settings!$B$32,Settings!$B$33)</x:f>
        <x:v>432.3599999999997</x:v>
      </x:c>
      <x:c r="J792" s="18" t="n">
        <x:f>IF(I792&lt;Settings!$B$30,IF(Settings!$B$30-I792&gt;=E792,H792,H792+(Settings!$B$30-I792)+Settings!$B$31),H792+(Settings!$B$33-I792))</x:f>
        <x:v>1872.3599999999997</x:v>
      </x:c>
      <x:c r="K792" s="18" t="n">
        <x:f>J792+E792</x:f>
        <x:v>1896.3799999999997</x:v>
      </x:c>
      <x:c r="L792" s="18" t="n">
        <x:f>K792</x:f>
        <x:v>1896.3799999999997</x:v>
      </x:c>
      <x:c r="M792" s="18" t="n">
        <x:f>P791</x:f>
        <x:v>1880.1034478256777</x:v>
      </x:c>
      <x:c r="N792" s="18" t="n">
        <x:f>MAX(L792,M792)</x:f>
        <x:v>1896.3799999999997</x:v>
      </x:c>
      <x:c r="O792" s="18" t="n">
        <x:f>Arrivals!I792</x:f>
        <x:v>5.588169029684352</x:v>
      </x:c>
      <x:c r="P792" s="18" t="n">
        <x:f>N792+O792</x:f>
        <x:v>1901.968169029684</x:v>
      </x:c>
      <x:c r="Q792" s="18" t="n">
        <x:f>P792-C792</x:f>
        <x:v>1427.968169029684</x:v>
      </x:c>
      <x:c r="R792" s="18" t="n">
        <x:f>H792-F792</x:f>
        <x:v>1398.3599999999997</x:v>
      </x:c>
      <x:c r="S792" s="18" t="n">
        <x:f>J792-H792</x:f>
        <x:v>0</x:v>
      </x:c>
      <x:c r="T792" s="18" t="n">
        <x:f>N792-L792</x:f>
        <x:v>0</x:v>
      </x:c>
      <x:c r="U792" s="18" t="n">
        <x:f>R792+S792+T792</x:f>
        <x:v>1398.3599999999997</x:v>
      </x:c>
      <x:c r="V792" s="18" t="str">
        <x:f>IF(MOD(C792-Settings!$B$32,Settings!$B$33)&lt;Settings!$B$30,"Up","Down")</x:f>
        <x:v>Up</x:v>
      </x:c>
      <x:c r="W792" s="18" t="n">
        <x:f>IF(OR(E792&gt;Settings!$B$30,Q792&gt;Settings!$B$37),0,1)</x:f>
        <x:v>0</x:v>
      </x:c>
      <x:c r="X792" s="18" t="n">
        <x:f>IF(AND(W792=1,Q792&lt;=Settings!$B$36),1,0)</x:f>
        <x:v>0</x:v>
      </x:c>
    </x:row>
    <x:row r="793">
      <x:c r="A793" t="n">
        <x:f>Arrivals!A793</x:f>
        <x:v>7</x:v>
      </x:c>
      <x:c r="B793" t="n">
        <x:f>Arrivals!B793</x:f>
        <x:v>68</x:v>
      </x:c>
      <x:c r="C793" s="18" t="n">
        <x:f>Arrivals!F793</x:f>
        <x:v>479</x:v>
      </x:c>
      <x:c r="D793" s="18" t="n">
        <x:f>Arrivals!K793</x:f>
        <x:v>300</x:v>
      </x:c>
      <x:c r="E793" s="18" t="n">
        <x:f>D793*8/ACE_Input!S73+ACE_Input!T73</x:f>
        <x:v>24.02</x:v>
      </x:c>
      <x:c r="F793" s="18" t="n">
        <x:f>C793</x:f>
        <x:v>479</x:v>
      </x:c>
      <x:c r="G793" s="18" t="n">
        <x:f>K792</x:f>
        <x:v>1896.3799999999997</x:v>
      </x:c>
      <x:c r="H793" s="18" t="n">
        <x:f>MAX(F793,G793)</x:f>
        <x:v>1896.3799999999997</x:v>
      </x:c>
      <x:c r="I793" s="18" t="n">
        <x:f>MOD(H793-Settings!$B$32,Settings!$B$33)</x:f>
        <x:v>456.37999999999965</x:v>
      </x:c>
      <x:c r="J793" s="18" t="n">
        <x:f>IF(I793&lt;Settings!$B$30,IF(Settings!$B$30-I793&gt;=E793,H793,H793+(Settings!$B$30-I793)+Settings!$B$31),H793+(Settings!$B$33-I793))</x:f>
        <x:v>1896.3799999999997</x:v>
      </x:c>
      <x:c r="K793" s="18" t="n">
        <x:f>J793+E793</x:f>
        <x:v>1920.3999999999996</x:v>
      </x:c>
      <x:c r="L793" s="18" t="n">
        <x:f>K793</x:f>
        <x:v>1920.3999999999996</x:v>
      </x:c>
      <x:c r="M793" s="18" t="n">
        <x:f>P792</x:f>
        <x:v>1901.968169029684</x:v>
      </x:c>
      <x:c r="N793" s="18" t="n">
        <x:f>MAX(L793,M793)</x:f>
        <x:v>1920.3999999999996</x:v>
      </x:c>
      <x:c r="O793" s="18" t="n">
        <x:f>Arrivals!I793</x:f>
        <x:v>0.7364272710729658</x:v>
      </x:c>
      <x:c r="P793" s="18" t="n">
        <x:f>N793+O793</x:f>
        <x:v>1921.1364272710725</x:v>
      </x:c>
      <x:c r="Q793" s="18" t="n">
        <x:f>P793-C793</x:f>
        <x:v>1442.1364272710725</x:v>
      </x:c>
      <x:c r="R793" s="18" t="n">
        <x:f>H793-F793</x:f>
        <x:v>1417.3799999999997</x:v>
      </x:c>
      <x:c r="S793" s="18" t="n">
        <x:f>J793-H793</x:f>
        <x:v>0</x:v>
      </x:c>
      <x:c r="T793" s="18" t="n">
        <x:f>N793-L793</x:f>
        <x:v>0</x:v>
      </x:c>
      <x:c r="U793" s="18" t="n">
        <x:f>R793+S793+T793</x:f>
        <x:v>1417.3799999999997</x:v>
      </x:c>
      <x:c r="V793" s="18" t="str">
        <x:f>IF(MOD(C793-Settings!$B$32,Settings!$B$33)&lt;Settings!$B$30,"Up","Down")</x:f>
        <x:v>Up</x:v>
      </x:c>
      <x:c r="W793" s="18" t="n">
        <x:f>IF(OR(E793&gt;Settings!$B$30,Q793&gt;Settings!$B$37),0,1)</x:f>
        <x:v>0</x:v>
      </x:c>
      <x:c r="X793" s="18" t="n">
        <x:f>IF(AND(W793=1,Q793&lt;=Settings!$B$36),1,0)</x:f>
        <x:v>0</x:v>
      </x:c>
    </x:row>
    <x:row r="794">
      <x:c r="A794" t="n">
        <x:f>Arrivals!A794</x:f>
        <x:v>7</x:v>
      </x:c>
      <x:c r="B794" t="n">
        <x:f>Arrivals!B794</x:f>
        <x:v>69</x:v>
      </x:c>
      <x:c r="C794" s="18" t="n">
        <x:f>Arrivals!F794</x:f>
        <x:v>494</x:v>
      </x:c>
      <x:c r="D794" s="18" t="n">
        <x:f>Arrivals!K794</x:f>
        <x:v>300</x:v>
      </x:c>
      <x:c r="E794" s="18" t="n">
        <x:f>D794*8/ACE_Input!S74+ACE_Input!T74</x:f>
        <x:v>24.02</x:v>
      </x:c>
      <x:c r="F794" s="18" t="n">
        <x:f>C794</x:f>
        <x:v>494</x:v>
      </x:c>
      <x:c r="G794" s="18" t="n">
        <x:f>K793</x:f>
        <x:v>1920.3999999999996</x:v>
      </x:c>
      <x:c r="H794" s="18" t="n">
        <x:f>MAX(F794,G794)</x:f>
        <x:v>1920.3999999999996</x:v>
      </x:c>
      <x:c r="I794" s="18" t="n">
        <x:f>MOD(H794-Settings!$B$32,Settings!$B$33)</x:f>
        <x:v>480.39999999999964</x:v>
      </x:c>
      <x:c r="J794" s="18" t="n">
        <x:f>IF(I794&lt;Settings!$B$30,IF(Settings!$B$30-I794&gt;=E794,H794,H794+(Settings!$B$30-I794)+Settings!$B$31),H794+(Settings!$B$33-I794))</x:f>
        <x:v>1920.3999999999996</x:v>
      </x:c>
      <x:c r="K794" s="18" t="n">
        <x:f>J794+E794</x:f>
        <x:v>1944.4199999999996</x:v>
      </x:c>
      <x:c r="L794" s="18" t="n">
        <x:f>K794</x:f>
        <x:v>1944.4199999999996</x:v>
      </x:c>
      <x:c r="M794" s="18" t="n">
        <x:f>P793</x:f>
        <x:v>1921.1364272710725</x:v>
      </x:c>
      <x:c r="N794" s="18" t="n">
        <x:f>MAX(L794,M794)</x:f>
        <x:v>1944.4199999999996</x:v>
      </x:c>
      <x:c r="O794" s="18" t="n">
        <x:f>Arrivals!I794</x:f>
        <x:v>0.6426858989118301</x:v>
      </x:c>
      <x:c r="P794" s="18" t="n">
        <x:f>N794+O794</x:f>
        <x:v>1945.0626858989115</x:v>
      </x:c>
      <x:c r="Q794" s="18" t="n">
        <x:f>P794-C794</x:f>
        <x:v>1451.0626858989115</x:v>
      </x:c>
      <x:c r="R794" s="18" t="n">
        <x:f>H794-F794</x:f>
        <x:v>1426.3999999999996</x:v>
      </x:c>
      <x:c r="S794" s="18" t="n">
        <x:f>J794-H794</x:f>
        <x:v>0</x:v>
      </x:c>
      <x:c r="T794" s="18" t="n">
        <x:f>N794-L794</x:f>
        <x:v>0</x:v>
      </x:c>
      <x:c r="U794" s="18" t="n">
        <x:f>R794+S794+T794</x:f>
        <x:v>1426.3999999999996</x:v>
      </x:c>
      <x:c r="V794" s="18" t="str">
        <x:f>IF(MOD(C794-Settings!$B$32,Settings!$B$33)&lt;Settings!$B$30,"Up","Down")</x:f>
        <x:v>Up</x:v>
      </x:c>
      <x:c r="W794" s="18" t="n">
        <x:f>IF(OR(E794&gt;Settings!$B$30,Q794&gt;Settings!$B$37),0,1)</x:f>
        <x:v>0</x:v>
      </x:c>
      <x:c r="X794" s="18" t="n">
        <x:f>IF(AND(W794=1,Q794&lt;=Settings!$B$36),1,0)</x:f>
        <x:v>0</x:v>
      </x:c>
    </x:row>
    <x:row r="795">
      <x:c r="A795" t="n">
        <x:f>Arrivals!A795</x:f>
        <x:v>7</x:v>
      </x:c>
      <x:c r="B795" t="n">
        <x:f>Arrivals!B795</x:f>
        <x:v>70</x:v>
      </x:c>
      <x:c r="C795" s="18" t="n">
        <x:f>Arrivals!F795</x:f>
        <x:v>499</x:v>
      </x:c>
      <x:c r="D795" s="18" t="n">
        <x:f>Arrivals!K795</x:f>
        <x:v>300</x:v>
      </x:c>
      <x:c r="E795" s="18" t="n">
        <x:f>D795*8/ACE_Input!S75+ACE_Input!T75</x:f>
        <x:v>24.02</x:v>
      </x:c>
      <x:c r="F795" s="18" t="n">
        <x:f>C795</x:f>
        <x:v>499</x:v>
      </x:c>
      <x:c r="G795" s="18" t="n">
        <x:f>K794</x:f>
        <x:v>1944.4199999999996</x:v>
      </x:c>
      <x:c r="H795" s="18" t="n">
        <x:f>MAX(F795,G795)</x:f>
        <x:v>1944.4199999999996</x:v>
      </x:c>
      <x:c r="I795" s="18" t="n">
        <x:f>MOD(H795-Settings!$B$32,Settings!$B$33)</x:f>
        <x:v>504.4199999999996</x:v>
      </x:c>
      <x:c r="J795" s="18" t="n">
        <x:f>IF(I795&lt;Settings!$B$30,IF(Settings!$B$30-I795&gt;=E795,H795,H795+(Settings!$B$30-I795)+Settings!$B$31),H795+(Settings!$B$33-I795))</x:f>
        <x:v>1944.4199999999996</x:v>
      </x:c>
      <x:c r="K795" s="18" t="n">
        <x:f>J795+E795</x:f>
        <x:v>1968.4399999999996</x:v>
      </x:c>
      <x:c r="L795" s="18" t="n">
        <x:f>K795</x:f>
        <x:v>1968.4399999999996</x:v>
      </x:c>
      <x:c r="M795" s="18" t="n">
        <x:f>P794</x:f>
        <x:v>1945.0626858989115</x:v>
      </x:c>
      <x:c r="N795" s="18" t="n">
        <x:f>MAX(L795,M795)</x:f>
        <x:v>1968.4399999999996</x:v>
      </x:c>
      <x:c r="O795" s="18" t="n">
        <x:f>Arrivals!I795</x:f>
        <x:v>4.00912579759947</x:v>
      </x:c>
      <x:c r="P795" s="18" t="n">
        <x:f>N795+O795</x:f>
        <x:v>1972.449125797599</x:v>
      </x:c>
      <x:c r="Q795" s="18" t="n">
        <x:f>P795-C795</x:f>
        <x:v>1473.449125797599</x:v>
      </x:c>
      <x:c r="R795" s="18" t="n">
        <x:f>H795-F795</x:f>
        <x:v>1445.4199999999996</x:v>
      </x:c>
      <x:c r="S795" s="18" t="n">
        <x:f>J795-H795</x:f>
        <x:v>0</x:v>
      </x:c>
      <x:c r="T795" s="18" t="n">
        <x:f>N795-L795</x:f>
        <x:v>0</x:v>
      </x:c>
      <x:c r="U795" s="18" t="n">
        <x:f>R795+S795+T795</x:f>
        <x:v>1445.4199999999996</x:v>
      </x:c>
      <x:c r="V795" s="18" t="str">
        <x:f>IF(MOD(C795-Settings!$B$32,Settings!$B$33)&lt;Settings!$B$30,"Up","Down")</x:f>
        <x:v>Up</x:v>
      </x:c>
      <x:c r="W795" s="18" t="n">
        <x:f>IF(OR(E795&gt;Settings!$B$30,Q795&gt;Settings!$B$37),0,1)</x:f>
        <x:v>0</x:v>
      </x:c>
      <x:c r="X795" s="18" t="n">
        <x:f>IF(AND(W795=1,Q795&lt;=Settings!$B$36),1,0)</x:f>
        <x:v>0</x:v>
      </x:c>
    </x:row>
    <x:row r="796">
      <x:c r="A796" t="n">
        <x:f>Arrivals!A796</x:f>
        <x:v>7</x:v>
      </x:c>
      <x:c r="B796" t="n">
        <x:f>Arrivals!B796</x:f>
        <x:v>71</x:v>
      </x:c>
      <x:c r="C796" s="18" t="n">
        <x:f>Arrivals!F796</x:f>
        <x:v>504</x:v>
      </x:c>
      <x:c r="D796" s="18" t="n">
        <x:f>Arrivals!K796</x:f>
        <x:v>300</x:v>
      </x:c>
      <x:c r="E796" s="18" t="n">
        <x:f>D796*8/ACE_Input!S76+ACE_Input!T76</x:f>
        <x:v>24.02</x:v>
      </x:c>
      <x:c r="F796" s="18" t="n">
        <x:f>C796</x:f>
        <x:v>504</x:v>
      </x:c>
      <x:c r="G796" s="18" t="n">
        <x:f>K795</x:f>
        <x:v>1968.4399999999996</x:v>
      </x:c>
      <x:c r="H796" s="18" t="n">
        <x:f>MAX(F796,G796)</x:f>
        <x:v>1968.4399999999996</x:v>
      </x:c>
      <x:c r="I796" s="18" t="n">
        <x:f>MOD(H796-Settings!$B$32,Settings!$B$33)</x:f>
        <x:v>528.4399999999996</x:v>
      </x:c>
      <x:c r="J796" s="18" t="n">
        <x:f>IF(I796&lt;Settings!$B$30,IF(Settings!$B$30-I796&gt;=E796,H796,H796+(Settings!$B$30-I796)+Settings!$B$31),H796+(Settings!$B$33-I796))</x:f>
        <x:v>1968.4399999999996</x:v>
      </x:c>
      <x:c r="K796" s="18" t="n">
        <x:f>J796+E796</x:f>
        <x:v>1992.4599999999996</x:v>
      </x:c>
      <x:c r="L796" s="18" t="n">
        <x:f>K796</x:f>
        <x:v>1992.4599999999996</x:v>
      </x:c>
      <x:c r="M796" s="18" t="n">
        <x:f>P795</x:f>
        <x:v>1972.449125797599</x:v>
      </x:c>
      <x:c r="N796" s="18" t="n">
        <x:f>MAX(L796,M796)</x:f>
        <x:v>1992.4599999999996</x:v>
      </x:c>
      <x:c r="O796" s="18" t="n">
        <x:f>Arrivals!I796</x:f>
        <x:v>0.6044095609026592</x:v>
      </x:c>
      <x:c r="P796" s="18" t="n">
        <x:f>N796+O796</x:f>
        <x:v>1993.0644095609023</x:v>
      </x:c>
      <x:c r="Q796" s="18" t="n">
        <x:f>P796-C796</x:f>
        <x:v>1489.0644095609023</x:v>
      </x:c>
      <x:c r="R796" s="18" t="n">
        <x:f>H796-F796</x:f>
        <x:v>1464.4399999999996</x:v>
      </x:c>
      <x:c r="S796" s="18" t="n">
        <x:f>J796-H796</x:f>
        <x:v>0</x:v>
      </x:c>
      <x:c r="T796" s="18" t="n">
        <x:f>N796-L796</x:f>
        <x:v>0</x:v>
      </x:c>
      <x:c r="U796" s="18" t="n">
        <x:f>R796+S796+T796</x:f>
        <x:v>1464.4399999999996</x:v>
      </x:c>
      <x:c r="V796" s="18" t="str">
        <x:f>IF(MOD(C796-Settings!$B$32,Settings!$B$33)&lt;Settings!$B$30,"Up","Down")</x:f>
        <x:v>Up</x:v>
      </x:c>
      <x:c r="W796" s="18" t="n">
        <x:f>IF(OR(E796&gt;Settings!$B$30,Q796&gt;Settings!$B$37),0,1)</x:f>
        <x:v>0</x:v>
      </x:c>
      <x:c r="X796" s="18" t="n">
        <x:f>IF(AND(W796=1,Q796&lt;=Settings!$B$36),1,0)</x:f>
        <x:v>0</x:v>
      </x:c>
    </x:row>
    <x:row r="797">
      <x:c r="A797" t="n">
        <x:f>Arrivals!A797</x:f>
        <x:v>7</x:v>
      </x:c>
      <x:c r="B797" t="n">
        <x:f>Arrivals!B797</x:f>
        <x:v>72</x:v>
      </x:c>
      <x:c r="C797" s="18" t="n">
        <x:f>Arrivals!F797</x:f>
        <x:v>509</x:v>
      </x:c>
      <x:c r="D797" s="18" t="n">
        <x:f>Arrivals!K797</x:f>
        <x:v>300</x:v>
      </x:c>
      <x:c r="E797" s="18" t="n">
        <x:f>D797*8/ACE_Input!S77+ACE_Input!T77</x:f>
        <x:v>24.02</x:v>
      </x:c>
      <x:c r="F797" s="18" t="n">
        <x:f>C797</x:f>
        <x:v>509</x:v>
      </x:c>
      <x:c r="G797" s="18" t="n">
        <x:f>K796</x:f>
        <x:v>1992.4599999999996</x:v>
      </x:c>
      <x:c r="H797" s="18" t="n">
        <x:f>MAX(F797,G797)</x:f>
        <x:v>1992.4599999999996</x:v>
      </x:c>
      <x:c r="I797" s="18" t="n">
        <x:f>MOD(H797-Settings!$B$32,Settings!$B$33)</x:f>
        <x:v>552.4599999999996</x:v>
      </x:c>
      <x:c r="J797" s="18" t="n">
        <x:f>IF(I797&lt;Settings!$B$30,IF(Settings!$B$30-I797&gt;=E797,H797,H797+(Settings!$B$30-I797)+Settings!$B$31),H797+(Settings!$B$33-I797))</x:f>
        <x:v>1992.4599999999996</x:v>
      </x:c>
      <x:c r="K797" s="18" t="n">
        <x:f>J797+E797</x:f>
        <x:v>2016.4799999999996</x:v>
      </x:c>
      <x:c r="L797" s="18" t="n">
        <x:f>K797</x:f>
        <x:v>2016.4799999999996</x:v>
      </x:c>
      <x:c r="M797" s="18" t="n">
        <x:f>P796</x:f>
        <x:v>1993.0644095609023</x:v>
      </x:c>
      <x:c r="N797" s="18" t="n">
        <x:f>MAX(L797,M797)</x:f>
        <x:v>2016.4799999999996</x:v>
      </x:c>
      <x:c r="O797" s="18" t="n">
        <x:f>Arrivals!I797</x:f>
        <x:v>0.07812260169372022</x:v>
      </x:c>
      <x:c r="P797" s="18" t="n">
        <x:f>N797+O797</x:f>
        <x:v>2016.5581226016932</x:v>
      </x:c>
      <x:c r="Q797" s="18" t="n">
        <x:f>P797-C797</x:f>
        <x:v>1507.5581226016932</x:v>
      </x:c>
      <x:c r="R797" s="18" t="n">
        <x:f>H797-F797</x:f>
        <x:v>1483.4599999999996</x:v>
      </x:c>
      <x:c r="S797" s="18" t="n">
        <x:f>J797-H797</x:f>
        <x:v>0</x:v>
      </x:c>
      <x:c r="T797" s="18" t="n">
        <x:f>N797-L797</x:f>
        <x:v>0</x:v>
      </x:c>
      <x:c r="U797" s="18" t="n">
        <x:f>R797+S797+T797</x:f>
        <x:v>1483.4599999999996</x:v>
      </x:c>
      <x:c r="V797" s="18" t="str">
        <x:f>IF(MOD(C797-Settings!$B$32,Settings!$B$33)&lt;Settings!$B$30,"Up","Down")</x:f>
        <x:v>Up</x:v>
      </x:c>
      <x:c r="W797" s="18" t="n">
        <x:f>IF(OR(E797&gt;Settings!$B$30,Q797&gt;Settings!$B$37),0,1)</x:f>
        <x:v>0</x:v>
      </x:c>
      <x:c r="X797" s="18" t="n">
        <x:f>IF(AND(W797=1,Q797&lt;=Settings!$B$36),1,0)</x:f>
        <x:v>0</x:v>
      </x:c>
    </x:row>
    <x:row r="798">
      <x:c r="A798" t="n">
        <x:f>Arrivals!A798</x:f>
        <x:v>7</x:v>
      </x:c>
      <x:c r="B798" t="n">
        <x:f>Arrivals!B798</x:f>
        <x:v>73</x:v>
      </x:c>
      <x:c r="C798" s="18" t="n">
        <x:f>Arrivals!F798</x:f>
        <x:v>514</x:v>
      </x:c>
      <x:c r="D798" s="18" t="n">
        <x:f>Arrivals!K798</x:f>
        <x:v>300</x:v>
      </x:c>
      <x:c r="E798" s="18" t="n">
        <x:f>D798*8/ACE_Input!S78+ACE_Input!T78</x:f>
        <x:v>24.02</x:v>
      </x:c>
      <x:c r="F798" s="18" t="n">
        <x:f>C798</x:f>
        <x:v>514</x:v>
      </x:c>
      <x:c r="G798" s="18" t="n">
        <x:f>K797</x:f>
        <x:v>2016.4799999999996</x:v>
      </x:c>
      <x:c r="H798" s="18" t="n">
        <x:f>MAX(F798,G798)</x:f>
        <x:v>2016.4799999999996</x:v>
      </x:c>
      <x:c r="I798" s="18" t="n">
        <x:f>MOD(H798-Settings!$B$32,Settings!$B$33)</x:f>
        <x:v>576.4799999999996</x:v>
      </x:c>
      <x:c r="J798" s="18" t="n">
        <x:f>IF(I798&lt;Settings!$B$30,IF(Settings!$B$30-I798&gt;=E798,H798,H798+(Settings!$B$30-I798)+Settings!$B$31),H798+(Settings!$B$33-I798))</x:f>
        <x:v>2160</x:v>
      </x:c>
      <x:c r="K798" s="18" t="n">
        <x:f>J798+E798</x:f>
        <x:v>2184.02</x:v>
      </x:c>
      <x:c r="L798" s="18" t="n">
        <x:f>K798</x:f>
        <x:v>2184.02</x:v>
      </x:c>
      <x:c r="M798" s="18" t="n">
        <x:f>P797</x:f>
        <x:v>2016.5581226016932</x:v>
      </x:c>
      <x:c r="N798" s="18" t="n">
        <x:f>MAX(L798,M798)</x:f>
        <x:v>2184.02</x:v>
      </x:c>
      <x:c r="O798" s="18" t="n">
        <x:f>Arrivals!I798</x:f>
        <x:v>0.2770767836637157</x:v>
      </x:c>
      <x:c r="P798" s="18" t="n">
        <x:f>N798+O798</x:f>
        <x:v>2184.2970767836637</x:v>
      </x:c>
      <x:c r="Q798" s="18" t="n">
        <x:f>P798-C798</x:f>
        <x:v>1670.2970767836637</x:v>
      </x:c>
      <x:c r="R798" s="18" t="n">
        <x:f>H798-F798</x:f>
        <x:v>1502.4799999999996</x:v>
      </x:c>
      <x:c r="S798" s="18" t="n">
        <x:f>J798-H798</x:f>
        <x:v>143.52000000000044</x:v>
      </x:c>
      <x:c r="T798" s="18" t="n">
        <x:f>N798-L798</x:f>
        <x:v>0</x:v>
      </x:c>
      <x:c r="U798" s="18" t="n">
        <x:f>R798+S798+T798</x:f>
        <x:v>1646</x:v>
      </x:c>
      <x:c r="V798" s="18" t="str">
        <x:f>IF(MOD(C798-Settings!$B$32,Settings!$B$33)&lt;Settings!$B$30,"Up","Down")</x:f>
        <x:v>Up</x:v>
      </x:c>
      <x:c r="W798" s="18" t="n">
        <x:f>IF(OR(E798&gt;Settings!$B$30,Q798&gt;Settings!$B$37),0,1)</x:f>
        <x:v>0</x:v>
      </x:c>
      <x:c r="X798" s="18" t="n">
        <x:f>IF(AND(W798=1,Q798&lt;=Settings!$B$36),1,0)</x:f>
        <x:v>0</x:v>
      </x:c>
    </x:row>
    <x:row r="799">
      <x:c r="A799" t="n">
        <x:f>Arrivals!A799</x:f>
        <x:v>7</x:v>
      </x:c>
      <x:c r="B799" t="n">
        <x:f>Arrivals!B799</x:f>
        <x:v>74</x:v>
      </x:c>
      <x:c r="C799" s="18" t="n">
        <x:f>Arrivals!F799</x:f>
        <x:v>519</x:v>
      </x:c>
      <x:c r="D799" s="18" t="n">
        <x:f>Arrivals!K799</x:f>
        <x:v>300</x:v>
      </x:c>
      <x:c r="E799" s="18" t="n">
        <x:f>D799*8/ACE_Input!S79+ACE_Input!T79</x:f>
        <x:v>24.02</x:v>
      </x:c>
      <x:c r="F799" s="18" t="n">
        <x:f>C799</x:f>
        <x:v>519</x:v>
      </x:c>
      <x:c r="G799" s="18" t="n">
        <x:f>K798</x:f>
        <x:v>2184.02</x:v>
      </x:c>
      <x:c r="H799" s="18" t="n">
        <x:f>MAX(F799,G799)</x:f>
        <x:v>2184.02</x:v>
      </x:c>
      <x:c r="I799" s="18" t="n">
        <x:f>MOD(H799-Settings!$B$32,Settings!$B$33)</x:f>
        <x:v>24.019999999999982</x:v>
      </x:c>
      <x:c r="J799" s="18" t="n">
        <x:f>IF(I799&lt;Settings!$B$30,IF(Settings!$B$30-I799&gt;=E799,H799,H799+(Settings!$B$30-I799)+Settings!$B$31),H799+(Settings!$B$33-I799))</x:f>
        <x:v>2184.02</x:v>
      </x:c>
      <x:c r="K799" s="18" t="n">
        <x:f>J799+E799</x:f>
        <x:v>2208.04</x:v>
      </x:c>
      <x:c r="L799" s="18" t="n">
        <x:f>K799</x:f>
        <x:v>2208.04</x:v>
      </x:c>
      <x:c r="M799" s="18" t="n">
        <x:f>P798</x:f>
        <x:v>2184.2970767836637</x:v>
      </x:c>
      <x:c r="N799" s="18" t="n">
        <x:f>MAX(L799,M799)</x:f>
        <x:v>2208.04</x:v>
      </x:c>
      <x:c r="O799" s="18" t="n">
        <x:f>Arrivals!I799</x:f>
        <x:v>6.450576460775566</x:v>
      </x:c>
      <x:c r="P799" s="18" t="n">
        <x:f>N799+O799</x:f>
        <x:v>2214.4905764607756</x:v>
      </x:c>
      <x:c r="Q799" s="18" t="n">
        <x:f>P799-C799</x:f>
        <x:v>1695.4905764607756</x:v>
      </x:c>
      <x:c r="R799" s="18" t="n">
        <x:f>H799-F799</x:f>
        <x:v>1665.02</x:v>
      </x:c>
      <x:c r="S799" s="18" t="n">
        <x:f>J799-H799</x:f>
        <x:v>0</x:v>
      </x:c>
      <x:c r="T799" s="18" t="n">
        <x:f>N799-L799</x:f>
        <x:v>0</x:v>
      </x:c>
      <x:c r="U799" s="18" t="n">
        <x:f>R799+S799+T799</x:f>
        <x:v>1665.02</x:v>
      </x:c>
      <x:c r="V799" s="18" t="str">
        <x:f>IF(MOD(C799-Settings!$B$32,Settings!$B$33)&lt;Settings!$B$30,"Up","Down")</x:f>
        <x:v>Up</x:v>
      </x:c>
      <x:c r="W799" s="18" t="n">
        <x:f>IF(OR(E799&gt;Settings!$B$30,Q799&gt;Settings!$B$37),0,1)</x:f>
        <x:v>0</x:v>
      </x:c>
      <x:c r="X799" s="18" t="n">
        <x:f>IF(AND(W799=1,Q799&lt;=Settings!$B$36),1,0)</x:f>
        <x:v>0</x:v>
      </x:c>
    </x:row>
    <x:row r="800">
      <x:c r="A800" t="n">
        <x:f>Arrivals!A800</x:f>
        <x:v>7</x:v>
      </x:c>
      <x:c r="B800" t="n">
        <x:f>Arrivals!B800</x:f>
        <x:v>75</x:v>
      </x:c>
      <x:c r="C800" s="18" t="n">
        <x:f>Arrivals!F800</x:f>
        <x:v>524</x:v>
      </x:c>
      <x:c r="D800" s="18" t="n">
        <x:f>Arrivals!K800</x:f>
        <x:v>300</x:v>
      </x:c>
      <x:c r="E800" s="18" t="n">
        <x:f>D800*8/ACE_Input!S80+ACE_Input!T80</x:f>
        <x:v>24.02</x:v>
      </x:c>
      <x:c r="F800" s="18" t="n">
        <x:f>C800</x:f>
        <x:v>524</x:v>
      </x:c>
      <x:c r="G800" s="18" t="n">
        <x:f>K799</x:f>
        <x:v>2208.04</x:v>
      </x:c>
      <x:c r="H800" s="18" t="n">
        <x:f>MAX(F800,G800)</x:f>
        <x:v>2208.04</x:v>
      </x:c>
      <x:c r="I800" s="18" t="n">
        <x:f>MOD(H800-Settings!$B$32,Settings!$B$33)</x:f>
        <x:v>48.039999999999964</x:v>
      </x:c>
      <x:c r="J800" s="18" t="n">
        <x:f>IF(I800&lt;Settings!$B$30,IF(Settings!$B$30-I800&gt;=E800,H800,H800+(Settings!$B$30-I800)+Settings!$B$31),H800+(Settings!$B$33-I800))</x:f>
        <x:v>2208.04</x:v>
      </x:c>
      <x:c r="K800" s="18" t="n">
        <x:f>J800+E800</x:f>
        <x:v>2232.06</x:v>
      </x:c>
      <x:c r="L800" s="18" t="n">
        <x:f>K800</x:f>
        <x:v>2232.06</x:v>
      </x:c>
      <x:c r="M800" s="18" t="n">
        <x:f>P799</x:f>
        <x:v>2214.4905764607756</x:v>
      </x:c>
      <x:c r="N800" s="18" t="n">
        <x:f>MAX(L800,M800)</x:f>
        <x:v>2232.06</x:v>
      </x:c>
      <x:c r="O800" s="18" t="n">
        <x:f>Arrivals!I800</x:f>
        <x:v>1.7855937736218328</x:v>
      </x:c>
      <x:c r="P800" s="18" t="n">
        <x:f>N800+O800</x:f>
        <x:v>2233.8455937736217</x:v>
      </x:c>
      <x:c r="Q800" s="18" t="n">
        <x:f>P800-C800</x:f>
        <x:v>1709.8455937736217</x:v>
      </x:c>
      <x:c r="R800" s="18" t="n">
        <x:f>H800-F800</x:f>
        <x:v>1684.04</x:v>
      </x:c>
      <x:c r="S800" s="18" t="n">
        <x:f>J800-H800</x:f>
        <x:v>0</x:v>
      </x:c>
      <x:c r="T800" s="18" t="n">
        <x:f>N800-L800</x:f>
        <x:v>0</x:v>
      </x:c>
      <x:c r="U800" s="18" t="n">
        <x:f>R800+S800+T800</x:f>
        <x:v>1684.04</x:v>
      </x:c>
      <x:c r="V800" s="18" t="str">
        <x:f>IF(MOD(C800-Settings!$B$32,Settings!$B$33)&lt;Settings!$B$30,"Up","Down")</x:f>
        <x:v>Up</x:v>
      </x:c>
      <x:c r="W800" s="18" t="n">
        <x:f>IF(OR(E800&gt;Settings!$B$30,Q800&gt;Settings!$B$37),0,1)</x:f>
        <x:v>0</x:v>
      </x:c>
      <x:c r="X800" s="18" t="n">
        <x:f>IF(AND(W800=1,Q800&lt;=Settings!$B$36),1,0)</x:f>
        <x:v>0</x:v>
      </x:c>
    </x:row>
    <x:row r="801">
      <x:c r="A801" t="n">
        <x:f>Arrivals!A801</x:f>
        <x:v>7</x:v>
      </x:c>
      <x:c r="B801" t="n">
        <x:f>Arrivals!B801</x:f>
        <x:v>76</x:v>
      </x:c>
      <x:c r="C801" s="18" t="n">
        <x:f>Arrivals!F801</x:f>
        <x:v>529</x:v>
      </x:c>
      <x:c r="D801" s="18" t="n">
        <x:f>Arrivals!K801</x:f>
        <x:v>300</x:v>
      </x:c>
      <x:c r="E801" s="18" t="n">
        <x:f>D801*8/ACE_Input!S81+ACE_Input!T81</x:f>
        <x:v>24.02</x:v>
      </x:c>
      <x:c r="F801" s="18" t="n">
        <x:f>C801</x:f>
        <x:v>529</x:v>
      </x:c>
      <x:c r="G801" s="18" t="n">
        <x:f>K800</x:f>
        <x:v>2232.06</x:v>
      </x:c>
      <x:c r="H801" s="18" t="n">
        <x:f>MAX(F801,G801)</x:f>
        <x:v>2232.06</x:v>
      </x:c>
      <x:c r="I801" s="18" t="n">
        <x:f>MOD(H801-Settings!$B$32,Settings!$B$33)</x:f>
        <x:v>72.05999999999995</x:v>
      </x:c>
      <x:c r="J801" s="18" t="n">
        <x:f>IF(I801&lt;Settings!$B$30,IF(Settings!$B$30-I801&gt;=E801,H801,H801+(Settings!$B$30-I801)+Settings!$B$31),H801+(Settings!$B$33-I801))</x:f>
        <x:v>2232.06</x:v>
      </x:c>
      <x:c r="K801" s="18" t="n">
        <x:f>J801+E801</x:f>
        <x:v>2256.08</x:v>
      </x:c>
      <x:c r="L801" s="18" t="n">
        <x:f>K801</x:f>
        <x:v>2256.08</x:v>
      </x:c>
      <x:c r="M801" s="18" t="n">
        <x:f>P800</x:f>
        <x:v>2233.8455937736217</x:v>
      </x:c>
      <x:c r="N801" s="18" t="n">
        <x:f>MAX(L801,M801)</x:f>
        <x:v>2256.08</x:v>
      </x:c>
      <x:c r="O801" s="18" t="n">
        <x:f>Arrivals!I801</x:f>
        <x:v>5.057272284282681</x:v>
      </x:c>
      <x:c r="P801" s="18" t="n">
        <x:f>N801+O801</x:f>
        <x:v>2261.1372722842825</x:v>
      </x:c>
      <x:c r="Q801" s="18" t="n">
        <x:f>P801-C801</x:f>
        <x:v>1732.1372722842825</x:v>
      </x:c>
      <x:c r="R801" s="18" t="n">
        <x:f>H801-F801</x:f>
        <x:v>1703.06</x:v>
      </x:c>
      <x:c r="S801" s="18" t="n">
        <x:f>J801-H801</x:f>
        <x:v>0</x:v>
      </x:c>
      <x:c r="T801" s="18" t="n">
        <x:f>N801-L801</x:f>
        <x:v>0</x:v>
      </x:c>
      <x:c r="U801" s="18" t="n">
        <x:f>R801+S801+T801</x:f>
        <x:v>1703.06</x:v>
      </x:c>
      <x:c r="V801" s="18" t="str">
        <x:f>IF(MOD(C801-Settings!$B$32,Settings!$B$33)&lt;Settings!$B$30,"Up","Down")</x:f>
        <x:v>Up</x:v>
      </x:c>
      <x:c r="W801" s="18" t="n">
        <x:f>IF(OR(E801&gt;Settings!$B$30,Q801&gt;Settings!$B$37),0,1)</x:f>
        <x:v>0</x:v>
      </x:c>
      <x:c r="X801" s="18" t="n">
        <x:f>IF(AND(W801=1,Q801&lt;=Settings!$B$36),1,0)</x:f>
        <x:v>0</x:v>
      </x:c>
    </x:row>
    <x:row r="802">
      <x:c r="A802" t="n">
        <x:f>Arrivals!A802</x:f>
        <x:v>7</x:v>
      </x:c>
      <x:c r="B802" t="n">
        <x:f>Arrivals!B802</x:f>
        <x:v>77</x:v>
      </x:c>
      <x:c r="C802" s="18" t="n">
        <x:f>Arrivals!F802</x:f>
        <x:v>534</x:v>
      </x:c>
      <x:c r="D802" s="18" t="n">
        <x:f>Arrivals!K802</x:f>
        <x:v>300</x:v>
      </x:c>
      <x:c r="E802" s="18" t="n">
        <x:f>D802*8/ACE_Input!S82+ACE_Input!T82</x:f>
        <x:v>24.02</x:v>
      </x:c>
      <x:c r="F802" s="18" t="n">
        <x:f>C802</x:f>
        <x:v>534</x:v>
      </x:c>
      <x:c r="G802" s="18" t="n">
        <x:f>K801</x:f>
        <x:v>2256.08</x:v>
      </x:c>
      <x:c r="H802" s="18" t="n">
        <x:f>MAX(F802,G802)</x:f>
        <x:v>2256.08</x:v>
      </x:c>
      <x:c r="I802" s="18" t="n">
        <x:f>MOD(H802-Settings!$B$32,Settings!$B$33)</x:f>
        <x:v>96.07999999999993</x:v>
      </x:c>
      <x:c r="J802" s="18" t="n">
        <x:f>IF(I802&lt;Settings!$B$30,IF(Settings!$B$30-I802&gt;=E802,H802,H802+(Settings!$B$30-I802)+Settings!$B$31),H802+(Settings!$B$33-I802))</x:f>
        <x:v>2256.08</x:v>
      </x:c>
      <x:c r="K802" s="18" t="n">
        <x:f>J802+E802</x:f>
        <x:v>2280.1</x:v>
      </x:c>
      <x:c r="L802" s="18" t="n">
        <x:f>K802</x:f>
        <x:v>2280.1</x:v>
      </x:c>
      <x:c r="M802" s="18" t="n">
        <x:f>P801</x:f>
        <x:v>2261.1372722842825</x:v>
      </x:c>
      <x:c r="N802" s="18" t="n">
        <x:f>MAX(L802,M802)</x:f>
        <x:v>2280.1</x:v>
      </x:c>
      <x:c r="O802" s="18" t="n">
        <x:f>Arrivals!I802</x:f>
        <x:v>0.7368998328723368</x:v>
      </x:c>
      <x:c r="P802" s="18" t="n">
        <x:f>N802+O802</x:f>
        <x:v>2280.8368998328724</x:v>
      </x:c>
      <x:c r="Q802" s="18" t="n">
        <x:f>P802-C802</x:f>
        <x:v>1746.8368998328724</x:v>
      </x:c>
      <x:c r="R802" s="18" t="n">
        <x:f>H802-F802</x:f>
        <x:v>1722.08</x:v>
      </x:c>
      <x:c r="S802" s="18" t="n">
        <x:f>J802-H802</x:f>
        <x:v>0</x:v>
      </x:c>
      <x:c r="T802" s="18" t="n">
        <x:f>N802-L802</x:f>
        <x:v>0</x:v>
      </x:c>
      <x:c r="U802" s="18" t="n">
        <x:f>R802+S802+T802</x:f>
        <x:v>1722.08</x:v>
      </x:c>
      <x:c r="V802" s="18" t="str">
        <x:f>IF(MOD(C802-Settings!$B$32,Settings!$B$33)&lt;Settings!$B$30,"Up","Down")</x:f>
        <x:v>Up</x:v>
      </x:c>
      <x:c r="W802" s="18" t="n">
        <x:f>IF(OR(E802&gt;Settings!$B$30,Q802&gt;Settings!$B$37),0,1)</x:f>
        <x:v>0</x:v>
      </x:c>
      <x:c r="X802" s="18" t="n">
        <x:f>IF(AND(W802=1,Q802&lt;=Settings!$B$36),1,0)</x:f>
        <x:v>0</x:v>
      </x:c>
    </x:row>
    <x:row r="803">
      <x:c r="A803" t="n">
        <x:f>Arrivals!A803</x:f>
        <x:v>7</x:v>
      </x:c>
      <x:c r="B803" t="n">
        <x:f>Arrivals!B803</x:f>
        <x:v>78</x:v>
      </x:c>
      <x:c r="C803" s="18" t="n">
        <x:f>Arrivals!F803</x:f>
        <x:v>539</x:v>
      </x:c>
      <x:c r="D803" s="18" t="n">
        <x:f>Arrivals!K803</x:f>
        <x:v>300</x:v>
      </x:c>
      <x:c r="E803" s="18" t="n">
        <x:f>D803*8/ACE_Input!S83+ACE_Input!T83</x:f>
        <x:v>24.02</x:v>
      </x:c>
      <x:c r="F803" s="18" t="n">
        <x:f>C803</x:f>
        <x:v>539</x:v>
      </x:c>
      <x:c r="G803" s="18" t="n">
        <x:f>K802</x:f>
        <x:v>2280.1</x:v>
      </x:c>
      <x:c r="H803" s="18" t="n">
        <x:f>MAX(F803,G803)</x:f>
        <x:v>2280.1</x:v>
      </x:c>
      <x:c r="I803" s="18" t="n">
        <x:f>MOD(H803-Settings!$B$32,Settings!$B$33)</x:f>
        <x:v>120.09999999999991</x:v>
      </x:c>
      <x:c r="J803" s="18" t="n">
        <x:f>IF(I803&lt;Settings!$B$30,IF(Settings!$B$30-I803&gt;=E803,H803,H803+(Settings!$B$30-I803)+Settings!$B$31),H803+(Settings!$B$33-I803))</x:f>
        <x:v>2280.1</x:v>
      </x:c>
      <x:c r="K803" s="18" t="n">
        <x:f>J803+E803</x:f>
        <x:v>2304.12</x:v>
      </x:c>
      <x:c r="L803" s="18" t="n">
        <x:f>K803</x:f>
        <x:v>2304.12</x:v>
      </x:c>
      <x:c r="M803" s="18" t="n">
        <x:f>P802</x:f>
        <x:v>2280.8368998328724</x:v>
      </x:c>
      <x:c r="N803" s="18" t="n">
        <x:f>MAX(L803,M803)</x:f>
        <x:v>2304.12</x:v>
      </x:c>
      <x:c r="O803" s="18" t="n">
        <x:f>Arrivals!I803</x:f>
        <x:v>6.4384465735963365</x:v>
      </x:c>
      <x:c r="P803" s="18" t="n">
        <x:f>N803+O803</x:f>
        <x:v>2310.558446573596</x:v>
      </x:c>
      <x:c r="Q803" s="18" t="n">
        <x:f>P803-C803</x:f>
        <x:v>1771.558446573596</x:v>
      </x:c>
      <x:c r="R803" s="18" t="n">
        <x:f>H803-F803</x:f>
        <x:v>1741.1</x:v>
      </x:c>
      <x:c r="S803" s="18" t="n">
        <x:f>J803-H803</x:f>
        <x:v>0</x:v>
      </x:c>
      <x:c r="T803" s="18" t="n">
        <x:f>N803-L803</x:f>
        <x:v>0</x:v>
      </x:c>
      <x:c r="U803" s="18" t="n">
        <x:f>R803+S803+T803</x:f>
        <x:v>1741.1</x:v>
      </x:c>
      <x:c r="V803" s="18" t="str">
        <x:f>IF(MOD(C803-Settings!$B$32,Settings!$B$33)&lt;Settings!$B$30,"Up","Down")</x:f>
        <x:v>Up</x:v>
      </x:c>
      <x:c r="W803" s="18" t="n">
        <x:f>IF(OR(E803&gt;Settings!$B$30,Q803&gt;Settings!$B$37),0,1)</x:f>
        <x:v>0</x:v>
      </x:c>
      <x:c r="X803" s="18" t="n">
        <x:f>IF(AND(W803=1,Q803&lt;=Settings!$B$36),1,0)</x:f>
        <x:v>0</x:v>
      </x:c>
    </x:row>
    <x:row r="804">
      <x:c r="A804" t="n">
        <x:f>Arrivals!A804</x:f>
        <x:v>7</x:v>
      </x:c>
      <x:c r="B804" t="n">
        <x:f>Arrivals!B804</x:f>
        <x:v>79</x:v>
      </x:c>
      <x:c r="C804" s="18" t="n">
        <x:f>Arrivals!F804</x:f>
        <x:v>544</x:v>
      </x:c>
      <x:c r="D804" s="18" t="n">
        <x:f>Arrivals!K804</x:f>
        <x:v>300</x:v>
      </x:c>
      <x:c r="E804" s="18" t="n">
        <x:f>D804*8/ACE_Input!S84+ACE_Input!T84</x:f>
        <x:v>24.02</x:v>
      </x:c>
      <x:c r="F804" s="18" t="n">
        <x:f>C804</x:f>
        <x:v>544</x:v>
      </x:c>
      <x:c r="G804" s="18" t="n">
        <x:f>K803</x:f>
        <x:v>2304.12</x:v>
      </x:c>
      <x:c r="H804" s="18" t="n">
        <x:f>MAX(F804,G804)</x:f>
        <x:v>2304.12</x:v>
      </x:c>
      <x:c r="I804" s="18" t="n">
        <x:f>MOD(H804-Settings!$B$32,Settings!$B$33)</x:f>
        <x:v>144.1199999999999</x:v>
      </x:c>
      <x:c r="J804" s="18" t="n">
        <x:f>IF(I804&lt;Settings!$B$30,IF(Settings!$B$30-I804&gt;=E804,H804,H804+(Settings!$B$30-I804)+Settings!$B$31),H804+(Settings!$B$33-I804))</x:f>
        <x:v>2304.12</x:v>
      </x:c>
      <x:c r="K804" s="18" t="n">
        <x:f>J804+E804</x:f>
        <x:v>2328.14</x:v>
      </x:c>
      <x:c r="L804" s="18" t="n">
        <x:f>K804</x:f>
        <x:v>2328.14</x:v>
      </x:c>
      <x:c r="M804" s="18" t="n">
        <x:f>P803</x:f>
        <x:v>2310.558446573596</x:v>
      </x:c>
      <x:c r="N804" s="18" t="n">
        <x:f>MAX(L804,M804)</x:f>
        <x:v>2328.14</x:v>
      </x:c>
      <x:c r="O804" s="18" t="n">
        <x:f>Arrivals!I804</x:f>
        <x:v>0.8130134221612433</x:v>
      </x:c>
      <x:c r="P804" s="18" t="n">
        <x:f>N804+O804</x:f>
        <x:v>2328.953013422161</x:v>
      </x:c>
      <x:c r="Q804" s="18" t="n">
        <x:f>P804-C804</x:f>
        <x:v>1784.953013422161</x:v>
      </x:c>
      <x:c r="R804" s="18" t="n">
        <x:f>H804-F804</x:f>
        <x:v>1760.12</x:v>
      </x:c>
      <x:c r="S804" s="18" t="n">
        <x:f>J804-H804</x:f>
        <x:v>0</x:v>
      </x:c>
      <x:c r="T804" s="18" t="n">
        <x:f>N804-L804</x:f>
        <x:v>0</x:v>
      </x:c>
      <x:c r="U804" s="18" t="n">
        <x:f>R804+S804+T804</x:f>
        <x:v>1760.12</x:v>
      </x:c>
      <x:c r="V804" s="18" t="str">
        <x:f>IF(MOD(C804-Settings!$B$32,Settings!$B$33)&lt;Settings!$B$30,"Up","Down")</x:f>
        <x:v>Up</x:v>
      </x:c>
      <x:c r="W804" s="18" t="n">
        <x:f>IF(OR(E804&gt;Settings!$B$30,Q804&gt;Settings!$B$37),0,1)</x:f>
        <x:v>0</x:v>
      </x:c>
      <x:c r="X804" s="18" t="n">
        <x:f>IF(AND(W804=1,Q804&lt;=Settings!$B$36),1,0)</x:f>
        <x:v>0</x:v>
      </x:c>
    </x:row>
    <x:row r="805">
      <x:c r="A805" t="n">
        <x:f>Arrivals!A805</x:f>
        <x:v>7</x:v>
      </x:c>
      <x:c r="B805" t="n">
        <x:f>Arrivals!B805</x:f>
        <x:v>80</x:v>
      </x:c>
      <x:c r="C805" s="18" t="n">
        <x:f>Arrivals!F805</x:f>
        <x:v>549</x:v>
      </x:c>
      <x:c r="D805" s="18" t="n">
        <x:f>Arrivals!K805</x:f>
        <x:v>300</x:v>
      </x:c>
      <x:c r="E805" s="18" t="n">
        <x:f>D805*8/ACE_Input!S85+ACE_Input!T85</x:f>
        <x:v>24.02</x:v>
      </x:c>
      <x:c r="F805" s="18" t="n">
        <x:f>C805</x:f>
        <x:v>549</x:v>
      </x:c>
      <x:c r="G805" s="18" t="n">
        <x:f>K804</x:f>
        <x:v>2328.14</x:v>
      </x:c>
      <x:c r="H805" s="18" t="n">
        <x:f>MAX(F805,G805)</x:f>
        <x:v>2328.14</x:v>
      </x:c>
      <x:c r="I805" s="18" t="n">
        <x:f>MOD(H805-Settings!$B$32,Settings!$B$33)</x:f>
        <x:v>168.13999999999987</x:v>
      </x:c>
      <x:c r="J805" s="18" t="n">
        <x:f>IF(I805&lt;Settings!$B$30,IF(Settings!$B$30-I805&gt;=E805,H805,H805+(Settings!$B$30-I805)+Settings!$B$31),H805+(Settings!$B$33-I805))</x:f>
        <x:v>2328.14</x:v>
      </x:c>
      <x:c r="K805" s="18" t="n">
        <x:f>J805+E805</x:f>
        <x:v>2352.16</x:v>
      </x:c>
      <x:c r="L805" s="18" t="n">
        <x:f>K805</x:f>
        <x:v>2352.16</x:v>
      </x:c>
      <x:c r="M805" s="18" t="n">
        <x:f>P804</x:f>
        <x:v>2328.953013422161</x:v>
      </x:c>
      <x:c r="N805" s="18" t="n">
        <x:f>MAX(L805,M805)</x:f>
        <x:v>2352.16</x:v>
      </x:c>
      <x:c r="O805" s="18" t="n">
        <x:f>Arrivals!I805</x:f>
        <x:v>1.3530307890187059</x:v>
      </x:c>
      <x:c r="P805" s="18" t="n">
        <x:f>N805+O805</x:f>
        <x:v>2353.5130307890186</x:v>
      </x:c>
      <x:c r="Q805" s="18" t="n">
        <x:f>P805-C805</x:f>
        <x:v>1804.5130307890186</x:v>
      </x:c>
      <x:c r="R805" s="18" t="n">
        <x:f>H805-F805</x:f>
        <x:v>1779.1399999999999</x:v>
      </x:c>
      <x:c r="S805" s="18" t="n">
        <x:f>J805-H805</x:f>
        <x:v>0</x:v>
      </x:c>
      <x:c r="T805" s="18" t="n">
        <x:f>N805-L805</x:f>
        <x:v>0</x:v>
      </x:c>
      <x:c r="U805" s="18" t="n">
        <x:f>R805+S805+T805</x:f>
        <x:v>1779.1399999999999</x:v>
      </x:c>
      <x:c r="V805" s="18" t="str">
        <x:f>IF(MOD(C805-Settings!$B$32,Settings!$B$33)&lt;Settings!$B$30,"Up","Down")</x:f>
        <x:v>Up</x:v>
      </x:c>
      <x:c r="W805" s="18" t="n">
        <x:f>IF(OR(E805&gt;Settings!$B$30,Q805&gt;Settings!$B$37),0,1)</x:f>
        <x:v>0</x:v>
      </x:c>
      <x:c r="X805" s="18" t="n">
        <x:f>IF(AND(W805=1,Q805&lt;=Settings!$B$36),1,0)</x:f>
        <x:v>0</x:v>
      </x:c>
    </x:row>
    <x:row r="806">
      <x:c r="A806" t="n">
        <x:f>Arrivals!A806</x:f>
        <x:v>7</x:v>
      </x:c>
      <x:c r="B806" t="n">
        <x:f>Arrivals!B806</x:f>
        <x:v>81</x:v>
      </x:c>
      <x:c r="C806" s="18" t="n">
        <x:f>Arrivals!F806</x:f>
        <x:v>554</x:v>
      </x:c>
      <x:c r="D806" s="18" t="n">
        <x:f>Arrivals!K806</x:f>
        <x:v>300</x:v>
      </x:c>
      <x:c r="E806" s="18" t="n">
        <x:f>D806*8/ACE_Input!S86+ACE_Input!T86</x:f>
        <x:v>24.02</x:v>
      </x:c>
      <x:c r="F806" s="18" t="n">
        <x:f>C806</x:f>
        <x:v>554</x:v>
      </x:c>
      <x:c r="G806" s="18" t="n">
        <x:f>K805</x:f>
        <x:v>2352.16</x:v>
      </x:c>
      <x:c r="H806" s="18" t="n">
        <x:f>MAX(F806,G806)</x:f>
        <x:v>2352.16</x:v>
      </x:c>
      <x:c r="I806" s="18" t="n">
        <x:f>MOD(H806-Settings!$B$32,Settings!$B$33)</x:f>
        <x:v>192.15999999999985</x:v>
      </x:c>
      <x:c r="J806" s="18" t="n">
        <x:f>IF(I806&lt;Settings!$B$30,IF(Settings!$B$30-I806&gt;=E806,H806,H806+(Settings!$B$30-I806)+Settings!$B$31),H806+(Settings!$B$33-I806))</x:f>
        <x:v>2352.16</x:v>
      </x:c>
      <x:c r="K806" s="18" t="n">
        <x:f>J806+E806</x:f>
        <x:v>2376.18</x:v>
      </x:c>
      <x:c r="L806" s="18" t="n">
        <x:f>K806</x:f>
        <x:v>2376.18</x:v>
      </x:c>
      <x:c r="M806" s="18" t="n">
        <x:f>P805</x:f>
        <x:v>2353.5130307890186</x:v>
      </x:c>
      <x:c r="N806" s="18" t="n">
        <x:f>MAX(L806,M806)</x:f>
        <x:v>2376.18</x:v>
      </x:c>
      <x:c r="O806" s="18" t="n">
        <x:f>Arrivals!I806</x:f>
        <x:v>2.14683830164117</x:v>
      </x:c>
      <x:c r="P806" s="18" t="n">
        <x:f>N806+O806</x:f>
        <x:v>2378.326838301641</x:v>
      </x:c>
      <x:c r="Q806" s="18" t="n">
        <x:f>P806-C806</x:f>
        <x:v>1824.3268383016411</x:v>
      </x:c>
      <x:c r="R806" s="18" t="n">
        <x:f>H806-F806</x:f>
        <x:v>1798.1599999999999</x:v>
      </x:c>
      <x:c r="S806" s="18" t="n">
        <x:f>J806-H806</x:f>
        <x:v>0</x:v>
      </x:c>
      <x:c r="T806" s="18" t="n">
        <x:f>N806-L806</x:f>
        <x:v>0</x:v>
      </x:c>
      <x:c r="U806" s="18" t="n">
        <x:f>R806+S806+T806</x:f>
        <x:v>1798.1599999999999</x:v>
      </x:c>
      <x:c r="V806" s="18" t="str">
        <x:f>IF(MOD(C806-Settings!$B$32,Settings!$B$33)&lt;Settings!$B$30,"Up","Down")</x:f>
        <x:v>Up</x:v>
      </x:c>
      <x:c r="W806" s="18" t="n">
        <x:f>IF(OR(E806&gt;Settings!$B$30,Q806&gt;Settings!$B$37),0,1)</x:f>
        <x:v>0</x:v>
      </x:c>
      <x:c r="X806" s="18" t="n">
        <x:f>IF(AND(W806=1,Q806&lt;=Settings!$B$36),1,0)</x:f>
        <x:v>0</x:v>
      </x:c>
    </x:row>
    <x:row r="807">
      <x:c r="A807" t="n">
        <x:f>Arrivals!A807</x:f>
        <x:v>7</x:v>
      </x:c>
      <x:c r="B807" t="n">
        <x:f>Arrivals!B807</x:f>
        <x:v>82</x:v>
      </x:c>
      <x:c r="C807" s="18" t="n">
        <x:f>Arrivals!F807</x:f>
        <x:v>559</x:v>
      </x:c>
      <x:c r="D807" s="18" t="n">
        <x:f>Arrivals!K807</x:f>
        <x:v>300</x:v>
      </x:c>
      <x:c r="E807" s="18" t="n">
        <x:f>D807*8/ACE_Input!S87+ACE_Input!T87</x:f>
        <x:v>24.02</x:v>
      </x:c>
      <x:c r="F807" s="18" t="n">
        <x:f>C807</x:f>
        <x:v>559</x:v>
      </x:c>
      <x:c r="G807" s="18" t="n">
        <x:f>K806</x:f>
        <x:v>2376.18</x:v>
      </x:c>
      <x:c r="H807" s="18" t="n">
        <x:f>MAX(F807,G807)</x:f>
        <x:v>2376.18</x:v>
      </x:c>
      <x:c r="I807" s="18" t="n">
        <x:f>MOD(H807-Settings!$B$32,Settings!$B$33)</x:f>
        <x:v>216.17999999999984</x:v>
      </x:c>
      <x:c r="J807" s="18" t="n">
        <x:f>IF(I807&lt;Settings!$B$30,IF(Settings!$B$30-I807&gt;=E807,H807,H807+(Settings!$B$30-I807)+Settings!$B$31),H807+(Settings!$B$33-I807))</x:f>
        <x:v>2376.18</x:v>
      </x:c>
      <x:c r="K807" s="18" t="n">
        <x:f>J807+E807</x:f>
        <x:v>2400.2</x:v>
      </x:c>
      <x:c r="L807" s="18" t="n">
        <x:f>K807</x:f>
        <x:v>2400.2</x:v>
      </x:c>
      <x:c r="M807" s="18" t="n">
        <x:f>P806</x:f>
        <x:v>2378.326838301641</x:v>
      </x:c>
      <x:c r="N807" s="18" t="n">
        <x:f>MAX(L807,M807)</x:f>
        <x:v>2400.2</x:v>
      </x:c>
      <x:c r="O807" s="18" t="n">
        <x:f>Arrivals!I807</x:f>
        <x:v>2.5380255272943266</x:v>
      </x:c>
      <x:c r="P807" s="18" t="n">
        <x:f>N807+O807</x:f>
        <x:v>2402.738025527294</x:v>
      </x:c>
      <x:c r="Q807" s="18" t="n">
        <x:f>P807-C807</x:f>
        <x:v>1843.7380255272942</x:v>
      </x:c>
      <x:c r="R807" s="18" t="n">
        <x:f>H807-F807</x:f>
        <x:v>1817.1799999999998</x:v>
      </x:c>
      <x:c r="S807" s="18" t="n">
        <x:f>J807-H807</x:f>
        <x:v>0</x:v>
      </x:c>
      <x:c r="T807" s="18" t="n">
        <x:f>N807-L807</x:f>
        <x:v>0</x:v>
      </x:c>
      <x:c r="U807" s="18" t="n">
        <x:f>R807+S807+T807</x:f>
        <x:v>1817.1799999999998</x:v>
      </x:c>
      <x:c r="V807" s="18" t="str">
        <x:f>IF(MOD(C807-Settings!$B$32,Settings!$B$33)&lt;Settings!$B$30,"Up","Down")</x:f>
        <x:v>Up</x:v>
      </x:c>
      <x:c r="W807" s="18" t="n">
        <x:f>IF(OR(E807&gt;Settings!$B$30,Q807&gt;Settings!$B$37),0,1)</x:f>
        <x:v>0</x:v>
      </x:c>
      <x:c r="X807" s="18" t="n">
        <x:f>IF(AND(W807=1,Q807&lt;=Settings!$B$36),1,0)</x:f>
        <x:v>0</x:v>
      </x:c>
    </x:row>
    <x:row r="808">
      <x:c r="A808" t="n">
        <x:f>Arrivals!A808</x:f>
        <x:v>7</x:v>
      </x:c>
      <x:c r="B808" t="n">
        <x:f>Arrivals!B808</x:f>
        <x:v>83</x:v>
      </x:c>
      <x:c r="C808" s="18" t="n">
        <x:f>Arrivals!F808</x:f>
        <x:v>564</x:v>
      </x:c>
      <x:c r="D808" s="18" t="n">
        <x:f>Arrivals!K808</x:f>
        <x:v>300</x:v>
      </x:c>
      <x:c r="E808" s="18" t="n">
        <x:f>D808*8/ACE_Input!S88+ACE_Input!T88</x:f>
        <x:v>24.02</x:v>
      </x:c>
      <x:c r="F808" s="18" t="n">
        <x:f>C808</x:f>
        <x:v>564</x:v>
      </x:c>
      <x:c r="G808" s="18" t="n">
        <x:f>K807</x:f>
        <x:v>2400.2</x:v>
      </x:c>
      <x:c r="H808" s="18" t="n">
        <x:f>MAX(F808,G808)</x:f>
        <x:v>2400.2</x:v>
      </x:c>
      <x:c r="I808" s="18" t="n">
        <x:f>MOD(H808-Settings!$B$32,Settings!$B$33)</x:f>
        <x:v>240.19999999999982</x:v>
      </x:c>
      <x:c r="J808" s="18" t="n">
        <x:f>IF(I808&lt;Settings!$B$30,IF(Settings!$B$30-I808&gt;=E808,H808,H808+(Settings!$B$30-I808)+Settings!$B$31),H808+(Settings!$B$33-I808))</x:f>
        <x:v>2400.2</x:v>
      </x:c>
      <x:c r="K808" s="18" t="n">
        <x:f>J808+E808</x:f>
        <x:v>2424.22</x:v>
      </x:c>
      <x:c r="L808" s="18" t="n">
        <x:f>K808</x:f>
        <x:v>2424.22</x:v>
      </x:c>
      <x:c r="M808" s="18" t="n">
        <x:f>P807</x:f>
        <x:v>2402.738025527294</x:v>
      </x:c>
      <x:c r="N808" s="18" t="n">
        <x:f>MAX(L808,M808)</x:f>
        <x:v>2424.22</x:v>
      </x:c>
      <x:c r="O808" s="18" t="n">
        <x:f>Arrivals!I808</x:f>
        <x:v>15.035528525775579</x:v>
      </x:c>
      <x:c r="P808" s="18" t="n">
        <x:f>N808+O808</x:f>
        <x:v>2439.2555285257754</x:v>
      </x:c>
      <x:c r="Q808" s="18" t="n">
        <x:f>P808-C808</x:f>
        <x:v>1875.2555285257754</x:v>
      </x:c>
      <x:c r="R808" s="18" t="n">
        <x:f>H808-F808</x:f>
        <x:v>1836.1999999999998</x:v>
      </x:c>
      <x:c r="S808" s="18" t="n">
        <x:f>J808-H808</x:f>
        <x:v>0</x:v>
      </x:c>
      <x:c r="T808" s="18" t="n">
        <x:f>N808-L808</x:f>
        <x:v>0</x:v>
      </x:c>
      <x:c r="U808" s="18" t="n">
        <x:f>R808+S808+T808</x:f>
        <x:v>1836.1999999999998</x:v>
      </x:c>
      <x:c r="V808" s="18" t="str">
        <x:f>IF(MOD(C808-Settings!$B$32,Settings!$B$33)&lt;Settings!$B$30,"Up","Down")</x:f>
        <x:v>Up</x:v>
      </x:c>
      <x:c r="W808" s="18" t="n">
        <x:f>IF(OR(E808&gt;Settings!$B$30,Q808&gt;Settings!$B$37),0,1)</x:f>
        <x:v>0</x:v>
      </x:c>
      <x:c r="X808" s="18" t="n">
        <x:f>IF(AND(W808=1,Q808&lt;=Settings!$B$36),1,0)</x:f>
        <x:v>0</x:v>
      </x:c>
    </x:row>
    <x:row r="809">
      <x:c r="A809" t="n">
        <x:f>Arrivals!A809</x:f>
        <x:v>7</x:v>
      </x:c>
      <x:c r="B809" t="n">
        <x:f>Arrivals!B809</x:f>
        <x:v>84</x:v>
      </x:c>
      <x:c r="C809" s="18" t="n">
        <x:f>Arrivals!F809</x:f>
        <x:v>569</x:v>
      </x:c>
      <x:c r="D809" s="18" t="n">
        <x:f>Arrivals!K809</x:f>
        <x:v>300</x:v>
      </x:c>
      <x:c r="E809" s="18" t="n">
        <x:f>D809*8/ACE_Input!S89+ACE_Input!T89</x:f>
        <x:v>24.02</x:v>
      </x:c>
      <x:c r="F809" s="18" t="n">
        <x:f>C809</x:f>
        <x:v>569</x:v>
      </x:c>
      <x:c r="G809" s="18" t="n">
        <x:f>K808</x:f>
        <x:v>2424.22</x:v>
      </x:c>
      <x:c r="H809" s="18" t="n">
        <x:f>MAX(F809,G809)</x:f>
        <x:v>2424.22</x:v>
      </x:c>
      <x:c r="I809" s="18" t="n">
        <x:f>MOD(H809-Settings!$B$32,Settings!$B$33)</x:f>
        <x:v>264.2199999999998</x:v>
      </x:c>
      <x:c r="J809" s="18" t="n">
        <x:f>IF(I809&lt;Settings!$B$30,IF(Settings!$B$30-I809&gt;=E809,H809,H809+(Settings!$B$30-I809)+Settings!$B$31),H809+(Settings!$B$33-I809))</x:f>
        <x:v>2424.22</x:v>
      </x:c>
      <x:c r="K809" s="18" t="n">
        <x:f>J809+E809</x:f>
        <x:v>2448.24</x:v>
      </x:c>
      <x:c r="L809" s="18" t="n">
        <x:f>K809</x:f>
        <x:v>2448.24</x:v>
      </x:c>
      <x:c r="M809" s="18" t="n">
        <x:f>P808</x:f>
        <x:v>2439.2555285257754</x:v>
      </x:c>
      <x:c r="N809" s="18" t="n">
        <x:f>MAX(L809,M809)</x:f>
        <x:v>2448.24</x:v>
      </x:c>
      <x:c r="O809" s="18" t="n">
        <x:f>Arrivals!I809</x:f>
        <x:v>1.0583401035661717</x:v>
      </x:c>
      <x:c r="P809" s="18" t="n">
        <x:f>N809+O809</x:f>
        <x:v>2449.298340103566</x:v>
      </x:c>
      <x:c r="Q809" s="18" t="n">
        <x:f>P809-C809</x:f>
        <x:v>1880.2983401035658</x:v>
      </x:c>
      <x:c r="R809" s="18" t="n">
        <x:f>H809-F809</x:f>
        <x:v>1855.2199999999998</x:v>
      </x:c>
      <x:c r="S809" s="18" t="n">
        <x:f>J809-H809</x:f>
        <x:v>0</x:v>
      </x:c>
      <x:c r="T809" s="18" t="n">
        <x:f>N809-L809</x:f>
        <x:v>0</x:v>
      </x:c>
      <x:c r="U809" s="18" t="n">
        <x:f>R809+S809+T809</x:f>
        <x:v>1855.2199999999998</x:v>
      </x:c>
      <x:c r="V809" s="18" t="str">
        <x:f>IF(MOD(C809-Settings!$B$32,Settings!$B$33)&lt;Settings!$B$30,"Up","Down")</x:f>
        <x:v>Up</x:v>
      </x:c>
      <x:c r="W809" s="18" t="n">
        <x:f>IF(OR(E809&gt;Settings!$B$30,Q809&gt;Settings!$B$37),0,1)</x:f>
        <x:v>0</x:v>
      </x:c>
      <x:c r="X809" s="18" t="n">
        <x:f>IF(AND(W809=1,Q809&lt;=Settings!$B$36),1,0)</x:f>
        <x:v>0</x:v>
      </x:c>
    </x:row>
    <x:row r="810">
      <x:c r="A810" t="n">
        <x:f>Arrivals!A810</x:f>
        <x:v>7</x:v>
      </x:c>
      <x:c r="B810" t="n">
        <x:f>Arrivals!B810</x:f>
        <x:v>85</x:v>
      </x:c>
      <x:c r="C810" s="18" t="n">
        <x:f>Arrivals!F810</x:f>
        <x:v>574</x:v>
      </x:c>
      <x:c r="D810" s="18" t="n">
        <x:f>Arrivals!K810</x:f>
        <x:v>300</x:v>
      </x:c>
      <x:c r="E810" s="18" t="n">
        <x:f>D810*8/ACE_Input!S90+ACE_Input!T90</x:f>
        <x:v>24.02</x:v>
      </x:c>
      <x:c r="F810" s="18" t="n">
        <x:f>C810</x:f>
        <x:v>574</x:v>
      </x:c>
      <x:c r="G810" s="18" t="n">
        <x:f>K809</x:f>
        <x:v>2448.24</x:v>
      </x:c>
      <x:c r="H810" s="18" t="n">
        <x:f>MAX(F810,G810)</x:f>
        <x:v>2448.24</x:v>
      </x:c>
      <x:c r="I810" s="18" t="n">
        <x:f>MOD(H810-Settings!$B$32,Settings!$B$33)</x:f>
        <x:v>288.2399999999998</x:v>
      </x:c>
      <x:c r="J810" s="18" t="n">
        <x:f>IF(I810&lt;Settings!$B$30,IF(Settings!$B$30-I810&gt;=E810,H810,H810+(Settings!$B$30-I810)+Settings!$B$31),H810+(Settings!$B$33-I810))</x:f>
        <x:v>2448.24</x:v>
      </x:c>
      <x:c r="K810" s="18" t="n">
        <x:f>J810+E810</x:f>
        <x:v>2472.2599999999998</x:v>
      </x:c>
      <x:c r="L810" s="18" t="n">
        <x:f>K810</x:f>
        <x:v>2472.2599999999998</x:v>
      </x:c>
      <x:c r="M810" s="18" t="n">
        <x:f>P809</x:f>
        <x:v>2449.298340103566</x:v>
      </x:c>
      <x:c r="N810" s="18" t="n">
        <x:f>MAX(L810,M810)</x:f>
        <x:v>2472.2599999999998</x:v>
      </x:c>
      <x:c r="O810" s="18" t="n">
        <x:f>Arrivals!I810</x:f>
        <x:v>0.9817284714016621</x:v>
      </x:c>
      <x:c r="P810" s="18" t="n">
        <x:f>N810+O810</x:f>
        <x:v>2473.2417284714015</x:v>
      </x:c>
      <x:c r="Q810" s="18" t="n">
        <x:f>P810-C810</x:f>
        <x:v>1899.2417284714015</x:v>
      </x:c>
      <x:c r="R810" s="18" t="n">
        <x:f>H810-F810</x:f>
        <x:v>1874.2399999999998</x:v>
      </x:c>
      <x:c r="S810" s="18" t="n">
        <x:f>J810-H810</x:f>
        <x:v>0</x:v>
      </x:c>
      <x:c r="T810" s="18" t="n">
        <x:f>N810-L810</x:f>
        <x:v>0</x:v>
      </x:c>
      <x:c r="U810" s="18" t="n">
        <x:f>R810+S810+T810</x:f>
        <x:v>1874.2399999999998</x:v>
      </x:c>
      <x:c r="V810" s="18" t="str">
        <x:f>IF(MOD(C810-Settings!$B$32,Settings!$B$33)&lt;Settings!$B$30,"Up","Down")</x:f>
        <x:v>Up</x:v>
      </x:c>
      <x:c r="W810" s="18" t="n">
        <x:f>IF(OR(E810&gt;Settings!$B$30,Q810&gt;Settings!$B$37),0,1)</x:f>
        <x:v>0</x:v>
      </x:c>
      <x:c r="X810" s="18" t="n">
        <x:f>IF(AND(W810=1,Q810&lt;=Settings!$B$36),1,0)</x:f>
        <x:v>0</x:v>
      </x:c>
    </x:row>
    <x:row r="811">
      <x:c r="A811" t="n">
        <x:f>Arrivals!A811</x:f>
        <x:v>7</x:v>
      </x:c>
      <x:c r="B811" t="n">
        <x:f>Arrivals!B811</x:f>
        <x:v>86</x:v>
      </x:c>
      <x:c r="C811" s="18" t="n">
        <x:f>Arrivals!F811</x:f>
        <x:v>579</x:v>
      </x:c>
      <x:c r="D811" s="18" t="n">
        <x:f>Arrivals!K811</x:f>
        <x:v>300</x:v>
      </x:c>
      <x:c r="E811" s="18" t="n">
        <x:f>D811*8/ACE_Input!S91+ACE_Input!T91</x:f>
        <x:v>24.02</x:v>
      </x:c>
      <x:c r="F811" s="18" t="n">
        <x:f>C811</x:f>
        <x:v>579</x:v>
      </x:c>
      <x:c r="G811" s="18" t="n">
        <x:f>K810</x:f>
        <x:v>2472.2599999999998</x:v>
      </x:c>
      <x:c r="H811" s="18" t="n">
        <x:f>MAX(F811,G811)</x:f>
        <x:v>2472.2599999999998</x:v>
      </x:c>
      <x:c r="I811" s="18" t="n">
        <x:f>MOD(H811-Settings!$B$32,Settings!$B$33)</x:f>
        <x:v>312.25999999999976</x:v>
      </x:c>
      <x:c r="J811" s="18" t="n">
        <x:f>IF(I811&lt;Settings!$B$30,IF(Settings!$B$30-I811&gt;=E811,H811,H811+(Settings!$B$30-I811)+Settings!$B$31),H811+(Settings!$B$33-I811))</x:f>
        <x:v>2472.2599999999998</x:v>
      </x:c>
      <x:c r="K811" s="18" t="n">
        <x:f>J811+E811</x:f>
        <x:v>2496.2799999999997</x:v>
      </x:c>
      <x:c r="L811" s="18" t="n">
        <x:f>K811</x:f>
        <x:v>2496.2799999999997</x:v>
      </x:c>
      <x:c r="M811" s="18" t="n">
        <x:f>P810</x:f>
        <x:v>2473.2417284714015</x:v>
      </x:c>
      <x:c r="N811" s="18" t="n">
        <x:f>MAX(L811,M811)</x:f>
        <x:v>2496.2799999999997</x:v>
      </x:c>
      <x:c r="O811" s="18" t="n">
        <x:f>Arrivals!I811</x:f>
        <x:v>5.845303405528347</x:v>
      </x:c>
      <x:c r="P811" s="18" t="n">
        <x:f>N811+O811</x:f>
        <x:v>2502.125303405528</x:v>
      </x:c>
      <x:c r="Q811" s="18" t="n">
        <x:f>P811-C811</x:f>
        <x:v>1923.125303405528</x:v>
      </x:c>
      <x:c r="R811" s="18" t="n">
        <x:f>H811-F811</x:f>
        <x:v>1893.2599999999998</x:v>
      </x:c>
      <x:c r="S811" s="18" t="n">
        <x:f>J811-H811</x:f>
        <x:v>0</x:v>
      </x:c>
      <x:c r="T811" s="18" t="n">
        <x:f>N811-L811</x:f>
        <x:v>0</x:v>
      </x:c>
      <x:c r="U811" s="18" t="n">
        <x:f>R811+S811+T811</x:f>
        <x:v>1893.2599999999998</x:v>
      </x:c>
      <x:c r="V811" s="18" t="str">
        <x:f>IF(MOD(C811-Settings!$B$32,Settings!$B$33)&lt;Settings!$B$30,"Up","Down")</x:f>
        <x:v>Up</x:v>
      </x:c>
      <x:c r="W811" s="18" t="n">
        <x:f>IF(OR(E811&gt;Settings!$B$30,Q811&gt;Settings!$B$37),0,1)</x:f>
        <x:v>0</x:v>
      </x:c>
      <x:c r="X811" s="18" t="n">
        <x:f>IF(AND(W811=1,Q811&lt;=Settings!$B$36),1,0)</x:f>
        <x:v>0</x:v>
      </x:c>
    </x:row>
    <x:row r="812">
      <x:c r="A812" t="n">
        <x:f>Arrivals!A812</x:f>
        <x:v>7</x:v>
      </x:c>
      <x:c r="B812" t="n">
        <x:f>Arrivals!B812</x:f>
        <x:v>87</x:v>
      </x:c>
      <x:c r="C812" s="18" t="n">
        <x:f>Arrivals!F812</x:f>
        <x:v>584</x:v>
      </x:c>
      <x:c r="D812" s="18" t="n">
        <x:f>Arrivals!K812</x:f>
        <x:v>300</x:v>
      </x:c>
      <x:c r="E812" s="18" t="n">
        <x:f>D812*8/ACE_Input!S92+ACE_Input!T92</x:f>
        <x:v>24.02</x:v>
      </x:c>
      <x:c r="F812" s="18" t="n">
        <x:f>C812</x:f>
        <x:v>584</x:v>
      </x:c>
      <x:c r="G812" s="18" t="n">
        <x:f>K811</x:f>
        <x:v>2496.2799999999997</x:v>
      </x:c>
      <x:c r="H812" s="18" t="n">
        <x:f>MAX(F812,G812)</x:f>
        <x:v>2496.2799999999997</x:v>
      </x:c>
      <x:c r="I812" s="18" t="n">
        <x:f>MOD(H812-Settings!$B$32,Settings!$B$33)</x:f>
        <x:v>336.27999999999975</x:v>
      </x:c>
      <x:c r="J812" s="18" t="n">
        <x:f>IF(I812&lt;Settings!$B$30,IF(Settings!$B$30-I812&gt;=E812,H812,H812+(Settings!$B$30-I812)+Settings!$B$31),H812+(Settings!$B$33-I812))</x:f>
        <x:v>2496.2799999999997</x:v>
      </x:c>
      <x:c r="K812" s="18" t="n">
        <x:f>J812+E812</x:f>
        <x:v>2520.2999999999997</x:v>
      </x:c>
      <x:c r="L812" s="18" t="n">
        <x:f>K812</x:f>
        <x:v>2520.2999999999997</x:v>
      </x:c>
      <x:c r="M812" s="18" t="n">
        <x:f>P811</x:f>
        <x:v>2502.125303405528</x:v>
      </x:c>
      <x:c r="N812" s="18" t="n">
        <x:f>MAX(L812,M812)</x:f>
        <x:v>2520.2999999999997</x:v>
      </x:c>
      <x:c r="O812" s="18" t="n">
        <x:f>Arrivals!I812</x:f>
        <x:v>15.012909429729127</x:v>
      </x:c>
      <x:c r="P812" s="18" t="n">
        <x:f>N812+O812</x:f>
        <x:v>2535.3129094297287</x:v>
      </x:c>
      <x:c r="Q812" s="18" t="n">
        <x:f>P812-C812</x:f>
        <x:v>1951.3129094297287</x:v>
      </x:c>
      <x:c r="R812" s="18" t="n">
        <x:f>H812-F812</x:f>
        <x:v>1912.2799999999997</x:v>
      </x:c>
      <x:c r="S812" s="18" t="n">
        <x:f>J812-H812</x:f>
        <x:v>0</x:v>
      </x:c>
      <x:c r="T812" s="18" t="n">
        <x:f>N812-L812</x:f>
        <x:v>0</x:v>
      </x:c>
      <x:c r="U812" s="18" t="n">
        <x:f>R812+S812+T812</x:f>
        <x:v>1912.2799999999997</x:v>
      </x:c>
      <x:c r="V812" s="18" t="str">
        <x:f>IF(MOD(C812-Settings!$B$32,Settings!$B$33)&lt;Settings!$B$30,"Up","Down")</x:f>
        <x:v>Up</x:v>
      </x:c>
      <x:c r="W812" s="18" t="n">
        <x:f>IF(OR(E812&gt;Settings!$B$30,Q812&gt;Settings!$B$37),0,1)</x:f>
        <x:v>0</x:v>
      </x:c>
      <x:c r="X812" s="18" t="n">
        <x:f>IF(AND(W812=1,Q812&lt;=Settings!$B$36),1,0)</x:f>
        <x:v>0</x:v>
      </x:c>
    </x:row>
    <x:row r="813">
      <x:c r="A813" t="n">
        <x:f>Arrivals!A813</x:f>
        <x:v>7</x:v>
      </x:c>
      <x:c r="B813" t="n">
        <x:f>Arrivals!B813</x:f>
        <x:v>88</x:v>
      </x:c>
      <x:c r="C813" s="18" t="n">
        <x:f>Arrivals!F813</x:f>
        <x:v>589</x:v>
      </x:c>
      <x:c r="D813" s="18" t="n">
        <x:f>Arrivals!K813</x:f>
        <x:v>300</x:v>
      </x:c>
      <x:c r="E813" s="18" t="n">
        <x:f>D813*8/ACE_Input!S93+ACE_Input!T93</x:f>
        <x:v>24.02</x:v>
      </x:c>
      <x:c r="F813" s="18" t="n">
        <x:f>C813</x:f>
        <x:v>589</x:v>
      </x:c>
      <x:c r="G813" s="18" t="n">
        <x:f>K812</x:f>
        <x:v>2520.2999999999997</x:v>
      </x:c>
      <x:c r="H813" s="18" t="n">
        <x:f>MAX(F813,G813)</x:f>
        <x:v>2520.2999999999997</x:v>
      </x:c>
      <x:c r="I813" s="18" t="n">
        <x:f>MOD(H813-Settings!$B$32,Settings!$B$33)</x:f>
        <x:v>360.2999999999997</x:v>
      </x:c>
      <x:c r="J813" s="18" t="n">
        <x:f>IF(I813&lt;Settings!$B$30,IF(Settings!$B$30-I813&gt;=E813,H813,H813+(Settings!$B$30-I813)+Settings!$B$31),H813+(Settings!$B$33-I813))</x:f>
        <x:v>2520.2999999999997</x:v>
      </x:c>
      <x:c r="K813" s="18" t="n">
        <x:f>J813+E813</x:f>
        <x:v>2544.3199999999997</x:v>
      </x:c>
      <x:c r="L813" s="18" t="n">
        <x:f>K813</x:f>
        <x:v>2544.3199999999997</x:v>
      </x:c>
      <x:c r="M813" s="18" t="n">
        <x:f>P812</x:f>
        <x:v>2535.3129094297287</x:v>
      </x:c>
      <x:c r="N813" s="18" t="n">
        <x:f>MAX(L813,M813)</x:f>
        <x:v>2544.3199999999997</x:v>
      </x:c>
      <x:c r="O813" s="18" t="n">
        <x:f>Arrivals!I813</x:f>
        <x:v>0.04361008241004007</x:v>
      </x:c>
      <x:c r="P813" s="18" t="n">
        <x:f>N813+O813</x:f>
        <x:v>2544.3636100824097</x:v>
      </x:c>
      <x:c r="Q813" s="18" t="n">
        <x:f>P813-C813</x:f>
        <x:v>1955.3636100824097</x:v>
      </x:c>
      <x:c r="R813" s="18" t="n">
        <x:f>H813-F813</x:f>
        <x:v>1931.2999999999997</x:v>
      </x:c>
      <x:c r="S813" s="18" t="n">
        <x:f>J813-H813</x:f>
        <x:v>0</x:v>
      </x:c>
      <x:c r="T813" s="18" t="n">
        <x:f>N813-L813</x:f>
        <x:v>0</x:v>
      </x:c>
      <x:c r="U813" s="18" t="n">
        <x:f>R813+S813+T813</x:f>
        <x:v>1931.2999999999997</x:v>
      </x:c>
      <x:c r="V813" s="18" t="str">
        <x:f>IF(MOD(C813-Settings!$B$32,Settings!$B$33)&lt;Settings!$B$30,"Up","Down")</x:f>
        <x:v>Up</x:v>
      </x:c>
      <x:c r="W813" s="18" t="n">
        <x:f>IF(OR(E813&gt;Settings!$B$30,Q813&gt;Settings!$B$37),0,1)</x:f>
        <x:v>0</x:v>
      </x:c>
      <x:c r="X813" s="18" t="n">
        <x:f>IF(AND(W813=1,Q813&lt;=Settings!$B$36),1,0)</x:f>
        <x:v>0</x:v>
      </x:c>
    </x:row>
    <x:row r="814">
      <x:c r="A814" t="n">
        <x:f>Arrivals!A814</x:f>
        <x:v>7</x:v>
      </x:c>
      <x:c r="B814" t="n">
        <x:f>Arrivals!B814</x:f>
        <x:v>89</x:v>
      </x:c>
      <x:c r="C814" s="18" t="n">
        <x:f>Arrivals!F814</x:f>
        <x:v>594</x:v>
      </x:c>
      <x:c r="D814" s="18" t="n">
        <x:f>Arrivals!K814</x:f>
        <x:v>300</x:v>
      </x:c>
      <x:c r="E814" s="18" t="n">
        <x:f>D814*8/ACE_Input!S94+ACE_Input!T94</x:f>
        <x:v>24.02</x:v>
      </x:c>
      <x:c r="F814" s="18" t="n">
        <x:f>C814</x:f>
        <x:v>594</x:v>
      </x:c>
      <x:c r="G814" s="18" t="n">
        <x:f>K813</x:f>
        <x:v>2544.3199999999997</x:v>
      </x:c>
      <x:c r="H814" s="18" t="n">
        <x:f>MAX(F814,G814)</x:f>
        <x:v>2544.3199999999997</x:v>
      </x:c>
      <x:c r="I814" s="18" t="n">
        <x:f>MOD(H814-Settings!$B$32,Settings!$B$33)</x:f>
        <x:v>384.3199999999997</x:v>
      </x:c>
      <x:c r="J814" s="18" t="n">
        <x:f>IF(I814&lt;Settings!$B$30,IF(Settings!$B$30-I814&gt;=E814,H814,H814+(Settings!$B$30-I814)+Settings!$B$31),H814+(Settings!$B$33-I814))</x:f>
        <x:v>2544.3199999999997</x:v>
      </x:c>
      <x:c r="K814" s="18" t="n">
        <x:f>J814+E814</x:f>
        <x:v>2568.3399999999997</x:v>
      </x:c>
      <x:c r="L814" s="18" t="n">
        <x:f>K814</x:f>
        <x:v>2568.3399999999997</x:v>
      </x:c>
      <x:c r="M814" s="18" t="n">
        <x:f>P813</x:f>
        <x:v>2544.3636100824097</x:v>
      </x:c>
      <x:c r="N814" s="18" t="n">
        <x:f>MAX(L814,M814)</x:f>
        <x:v>2568.3399999999997</x:v>
      </x:c>
      <x:c r="O814" s="18" t="n">
        <x:f>Arrivals!I814</x:f>
        <x:v>1.115694688036602</x:v>
      </x:c>
      <x:c r="P814" s="18" t="n">
        <x:f>N814+O814</x:f>
        <x:v>2569.455694688036</x:v>
      </x:c>
      <x:c r="Q814" s="18" t="n">
        <x:f>P814-C814</x:f>
        <x:v>1975.4556946880361</x:v>
      </x:c>
      <x:c r="R814" s="18" t="n">
        <x:f>H814-F814</x:f>
        <x:v>1950.3199999999997</x:v>
      </x:c>
      <x:c r="S814" s="18" t="n">
        <x:f>J814-H814</x:f>
        <x:v>0</x:v>
      </x:c>
      <x:c r="T814" s="18" t="n">
        <x:f>N814-L814</x:f>
        <x:v>0</x:v>
      </x:c>
      <x:c r="U814" s="18" t="n">
        <x:f>R814+S814+T814</x:f>
        <x:v>1950.3199999999997</x:v>
      </x:c>
      <x:c r="V814" s="18" t="str">
        <x:f>IF(MOD(C814-Settings!$B$32,Settings!$B$33)&lt;Settings!$B$30,"Up","Down")</x:f>
        <x:v>Up</x:v>
      </x:c>
      <x:c r="W814" s="18" t="n">
        <x:f>IF(OR(E814&gt;Settings!$B$30,Q814&gt;Settings!$B$37),0,1)</x:f>
        <x:v>0</x:v>
      </x:c>
      <x:c r="X814" s="18" t="n">
        <x:f>IF(AND(W814=1,Q814&lt;=Settings!$B$36),1,0)</x:f>
        <x:v>0</x:v>
      </x:c>
    </x:row>
    <x:row r="815">
      <x:c r="A815" t="n">
        <x:f>Arrivals!A815</x:f>
        <x:v>7</x:v>
      </x:c>
      <x:c r="B815" t="n">
        <x:f>Arrivals!B815</x:f>
        <x:v>90</x:v>
      </x:c>
      <x:c r="C815" s="18" t="n">
        <x:f>Arrivals!F815</x:f>
        <x:v>599</x:v>
      </x:c>
      <x:c r="D815" s="18" t="n">
        <x:f>Arrivals!K815</x:f>
        <x:v>300</x:v>
      </x:c>
      <x:c r="E815" s="18" t="n">
        <x:f>D815*8/ACE_Input!S95+ACE_Input!T95</x:f>
        <x:v>24.02</x:v>
      </x:c>
      <x:c r="F815" s="18" t="n">
        <x:f>C815</x:f>
        <x:v>599</x:v>
      </x:c>
      <x:c r="G815" s="18" t="n">
        <x:f>K814</x:f>
        <x:v>2568.3399999999997</x:v>
      </x:c>
      <x:c r="H815" s="18" t="n">
        <x:f>MAX(F815,G815)</x:f>
        <x:v>2568.3399999999997</x:v>
      </x:c>
      <x:c r="I815" s="18" t="n">
        <x:f>MOD(H815-Settings!$B$32,Settings!$B$33)</x:f>
        <x:v>408.3399999999997</x:v>
      </x:c>
      <x:c r="J815" s="18" t="n">
        <x:f>IF(I815&lt;Settings!$B$30,IF(Settings!$B$30-I815&gt;=E815,H815,H815+(Settings!$B$30-I815)+Settings!$B$31),H815+(Settings!$B$33-I815))</x:f>
        <x:v>2568.3399999999997</x:v>
      </x:c>
      <x:c r="K815" s="18" t="n">
        <x:f>J815+E815</x:f>
        <x:v>2592.3599999999997</x:v>
      </x:c>
      <x:c r="L815" s="18" t="n">
        <x:f>K815</x:f>
        <x:v>2592.3599999999997</x:v>
      </x:c>
      <x:c r="M815" s="18" t="n">
        <x:f>P814</x:f>
        <x:v>2569.455694688036</x:v>
      </x:c>
      <x:c r="N815" s="18" t="n">
        <x:f>MAX(L815,M815)</x:f>
        <x:v>2592.3599999999997</x:v>
      </x:c>
      <x:c r="O815" s="18" t="n">
        <x:f>Arrivals!I815</x:f>
        <x:v>7.9594722735609</x:v>
      </x:c>
      <x:c r="P815" s="18" t="n">
        <x:f>N815+O815</x:f>
        <x:v>2600.3194722735607</x:v>
      </x:c>
      <x:c r="Q815" s="18" t="n">
        <x:f>P815-C815</x:f>
        <x:v>2001.3194722735607</x:v>
      </x:c>
      <x:c r="R815" s="18" t="n">
        <x:f>H815-F815</x:f>
        <x:v>1969.3399999999997</x:v>
      </x:c>
      <x:c r="S815" s="18" t="n">
        <x:f>J815-H815</x:f>
        <x:v>0</x:v>
      </x:c>
      <x:c r="T815" s="18" t="n">
        <x:f>N815-L815</x:f>
        <x:v>0</x:v>
      </x:c>
      <x:c r="U815" s="18" t="n">
        <x:f>R815+S815+T815</x:f>
        <x:v>1969.3399999999997</x:v>
      </x:c>
      <x:c r="V815" s="18" t="str">
        <x:f>IF(MOD(C815-Settings!$B$32,Settings!$B$33)&lt;Settings!$B$30,"Up","Down")</x:f>
        <x:v>Up</x:v>
      </x:c>
      <x:c r="W815" s="18" t="n">
        <x:f>IF(OR(E815&gt;Settings!$B$30,Q815&gt;Settings!$B$37),0,1)</x:f>
        <x:v>0</x:v>
      </x:c>
      <x:c r="X815" s="18" t="n">
        <x:f>IF(AND(W815=1,Q815&lt;=Settings!$B$36),1,0)</x:f>
        <x:v>0</x:v>
      </x:c>
    </x:row>
    <x:row r="816">
      <x:c r="A816" t="n">
        <x:f>Arrivals!A816</x:f>
        <x:v>7</x:v>
      </x:c>
      <x:c r="B816" t="n">
        <x:f>Arrivals!B816</x:f>
        <x:v>91</x:v>
      </x:c>
      <x:c r="C816" s="18" t="n">
        <x:f>Arrivals!F816</x:f>
        <x:v>604</x:v>
      </x:c>
      <x:c r="D816" s="18" t="n">
        <x:f>Arrivals!K816</x:f>
        <x:v>300</x:v>
      </x:c>
      <x:c r="E816" s="18" t="n">
        <x:f>D816*8/ACE_Input!S96+ACE_Input!T96</x:f>
        <x:v>24.02</x:v>
      </x:c>
      <x:c r="F816" s="18" t="n">
        <x:f>C816</x:f>
        <x:v>604</x:v>
      </x:c>
      <x:c r="G816" s="18" t="n">
        <x:f>K815</x:f>
        <x:v>2592.3599999999997</x:v>
      </x:c>
      <x:c r="H816" s="18" t="n">
        <x:f>MAX(F816,G816)</x:f>
        <x:v>2592.3599999999997</x:v>
      </x:c>
      <x:c r="I816" s="18" t="n">
        <x:f>MOD(H816-Settings!$B$32,Settings!$B$33)</x:f>
        <x:v>432.3599999999997</x:v>
      </x:c>
      <x:c r="J816" s="18" t="n">
        <x:f>IF(I816&lt;Settings!$B$30,IF(Settings!$B$30-I816&gt;=E816,H816,H816+(Settings!$B$30-I816)+Settings!$B$31),H816+(Settings!$B$33-I816))</x:f>
        <x:v>2592.3599999999997</x:v>
      </x:c>
      <x:c r="K816" s="18" t="n">
        <x:f>J816+E816</x:f>
        <x:v>2616.3799999999997</x:v>
      </x:c>
      <x:c r="L816" s="18" t="n">
        <x:f>K816</x:f>
        <x:v>2616.3799999999997</x:v>
      </x:c>
      <x:c r="M816" s="18" t="n">
        <x:f>P815</x:f>
        <x:v>2600.3194722735607</x:v>
      </x:c>
      <x:c r="N816" s="18" t="n">
        <x:f>MAX(L816,M816)</x:f>
        <x:v>2616.3799999999997</x:v>
      </x:c>
      <x:c r="O816" s="18" t="n">
        <x:f>Arrivals!I816</x:f>
        <x:v>1.187481057133452</x:v>
      </x:c>
      <x:c r="P816" s="18" t="n">
        <x:f>N816+O816</x:f>
        <x:v>2617.567481057133</x:v>
      </x:c>
      <x:c r="Q816" s="18" t="n">
        <x:f>P816-C816</x:f>
        <x:v>2013.5674810571331</x:v>
      </x:c>
      <x:c r="R816" s="18" t="n">
        <x:f>H816-F816</x:f>
        <x:v>1988.3599999999997</x:v>
      </x:c>
      <x:c r="S816" s="18" t="n">
        <x:f>J816-H816</x:f>
        <x:v>0</x:v>
      </x:c>
      <x:c r="T816" s="18" t="n">
        <x:f>N816-L816</x:f>
        <x:v>0</x:v>
      </x:c>
      <x:c r="U816" s="18" t="n">
        <x:f>R816+S816+T816</x:f>
        <x:v>1988.3599999999997</x:v>
      </x:c>
      <x:c r="V816" s="18" t="str">
        <x:f>IF(MOD(C816-Settings!$B$32,Settings!$B$33)&lt;Settings!$B$30,"Up","Down")</x:f>
        <x:v>Down</x:v>
      </x:c>
      <x:c r="W816" s="18" t="n">
        <x:f>IF(OR(E816&gt;Settings!$B$30,Q816&gt;Settings!$B$37),0,1)</x:f>
        <x:v>0</x:v>
      </x:c>
      <x:c r="X816" s="18" t="n">
        <x:f>IF(AND(W816=1,Q816&lt;=Settings!$B$36),1,0)</x:f>
        <x:v>0</x:v>
      </x:c>
    </x:row>
    <x:row r="817">
      <x:c r="A817" t="n">
        <x:f>Arrivals!A817</x:f>
        <x:v>7</x:v>
      </x:c>
      <x:c r="B817" t="n">
        <x:f>Arrivals!B817</x:f>
        <x:v>92</x:v>
      </x:c>
      <x:c r="C817" s="18" t="n">
        <x:f>Arrivals!F817</x:f>
        <x:v>609</x:v>
      </x:c>
      <x:c r="D817" s="18" t="n">
        <x:f>Arrivals!K817</x:f>
        <x:v>300</x:v>
      </x:c>
      <x:c r="E817" s="18" t="n">
        <x:f>D817*8/ACE_Input!S97+ACE_Input!T97</x:f>
        <x:v>24.02</x:v>
      </x:c>
      <x:c r="F817" s="18" t="n">
        <x:f>C817</x:f>
        <x:v>609</x:v>
      </x:c>
      <x:c r="G817" s="18" t="n">
        <x:f>K816</x:f>
        <x:v>2616.3799999999997</x:v>
      </x:c>
      <x:c r="H817" s="18" t="n">
        <x:f>MAX(F817,G817)</x:f>
        <x:v>2616.3799999999997</x:v>
      </x:c>
      <x:c r="I817" s="18" t="n">
        <x:f>MOD(H817-Settings!$B$32,Settings!$B$33)</x:f>
        <x:v>456.37999999999965</x:v>
      </x:c>
      <x:c r="J817" s="18" t="n">
        <x:f>IF(I817&lt;Settings!$B$30,IF(Settings!$B$30-I817&gt;=E817,H817,H817+(Settings!$B$30-I817)+Settings!$B$31),H817+(Settings!$B$33-I817))</x:f>
        <x:v>2616.3799999999997</x:v>
      </x:c>
      <x:c r="K817" s="18" t="n">
        <x:f>J817+E817</x:f>
        <x:v>2640.3999999999996</x:v>
      </x:c>
      <x:c r="L817" s="18" t="n">
        <x:f>K817</x:f>
        <x:v>2640.3999999999996</x:v>
      </x:c>
      <x:c r="M817" s="18" t="n">
        <x:f>P816</x:f>
        <x:v>2617.567481057133</x:v>
      </x:c>
      <x:c r="N817" s="18" t="n">
        <x:f>MAX(L817,M817)</x:f>
        <x:v>2640.3999999999996</x:v>
      </x:c>
      <x:c r="O817" s="18" t="n">
        <x:f>Arrivals!I817</x:f>
        <x:v>0.15910390927103366</x:v>
      </x:c>
      <x:c r="P817" s="18" t="n">
        <x:f>N817+O817</x:f>
        <x:v>2640.5591039092706</x:v>
      </x:c>
      <x:c r="Q817" s="18" t="n">
        <x:f>P817-C817</x:f>
        <x:v>2031.5591039092706</x:v>
      </x:c>
      <x:c r="R817" s="18" t="n">
        <x:f>H817-F817</x:f>
        <x:v>2007.3799999999997</x:v>
      </x:c>
      <x:c r="S817" s="18" t="n">
        <x:f>J817-H817</x:f>
        <x:v>0</x:v>
      </x:c>
      <x:c r="T817" s="18" t="n">
        <x:f>N817-L817</x:f>
        <x:v>0</x:v>
      </x:c>
      <x:c r="U817" s="18" t="n">
        <x:f>R817+S817+T817</x:f>
        <x:v>2007.3799999999997</x:v>
      </x:c>
      <x:c r="V817" s="18" t="str">
        <x:f>IF(MOD(C817-Settings!$B$32,Settings!$B$33)&lt;Settings!$B$30,"Up","Down")</x:f>
        <x:v>Down</x:v>
      </x:c>
      <x:c r="W817" s="18" t="n">
        <x:f>IF(OR(E817&gt;Settings!$B$30,Q817&gt;Settings!$B$37),0,1)</x:f>
        <x:v>0</x:v>
      </x:c>
      <x:c r="X817" s="18" t="n">
        <x:f>IF(AND(W817=1,Q817&lt;=Settings!$B$36),1,0)</x:f>
        <x:v>0</x:v>
      </x:c>
    </x:row>
    <x:row r="818">
      <x:c r="A818" t="n">
        <x:f>Arrivals!A818</x:f>
        <x:v>7</x:v>
      </x:c>
      <x:c r="B818" t="n">
        <x:f>Arrivals!B818</x:f>
        <x:v>93</x:v>
      </x:c>
      <x:c r="C818" s="18" t="n">
        <x:f>Arrivals!F818</x:f>
        <x:v>614</x:v>
      </x:c>
      <x:c r="D818" s="18" t="n">
        <x:f>Arrivals!K818</x:f>
        <x:v>300</x:v>
      </x:c>
      <x:c r="E818" s="18" t="n">
        <x:f>D818*8/ACE_Input!S98+ACE_Input!T98</x:f>
        <x:v>24.02</x:v>
      </x:c>
      <x:c r="F818" s="18" t="n">
        <x:f>C818</x:f>
        <x:v>614</x:v>
      </x:c>
      <x:c r="G818" s="18" t="n">
        <x:f>K817</x:f>
        <x:v>2640.3999999999996</x:v>
      </x:c>
      <x:c r="H818" s="18" t="n">
        <x:f>MAX(F818,G818)</x:f>
        <x:v>2640.3999999999996</x:v>
      </x:c>
      <x:c r="I818" s="18" t="n">
        <x:f>MOD(H818-Settings!$B$32,Settings!$B$33)</x:f>
        <x:v>480.39999999999964</x:v>
      </x:c>
      <x:c r="J818" s="18" t="n">
        <x:f>IF(I818&lt;Settings!$B$30,IF(Settings!$B$30-I818&gt;=E818,H818,H818+(Settings!$B$30-I818)+Settings!$B$31),H818+(Settings!$B$33-I818))</x:f>
        <x:v>2640.3999999999996</x:v>
      </x:c>
      <x:c r="K818" s="18" t="n">
        <x:f>J818+E818</x:f>
        <x:v>2664.4199999999996</x:v>
      </x:c>
      <x:c r="L818" s="18" t="n">
        <x:f>K818</x:f>
        <x:v>2664.4199999999996</x:v>
      </x:c>
      <x:c r="M818" s="18" t="n">
        <x:f>P817</x:f>
        <x:v>2640.5591039092706</x:v>
      </x:c>
      <x:c r="N818" s="18" t="n">
        <x:f>MAX(L818,M818)</x:f>
        <x:v>2664.4199999999996</x:v>
      </x:c>
      <x:c r="O818" s="18" t="n">
        <x:f>Arrivals!I818</x:f>
        <x:v>2.0033383105677403</x:v>
      </x:c>
      <x:c r="P818" s="18" t="n">
        <x:f>N818+O818</x:f>
        <x:v>2666.4233383105675</x:v>
      </x:c>
      <x:c r="Q818" s="18" t="n">
        <x:f>P818-C818</x:f>
        <x:v>2052.4233383105675</x:v>
      </x:c>
      <x:c r="R818" s="18" t="n">
        <x:f>H818-F818</x:f>
        <x:v>2026.3999999999996</x:v>
      </x:c>
      <x:c r="S818" s="18" t="n">
        <x:f>J818-H818</x:f>
        <x:v>0</x:v>
      </x:c>
      <x:c r="T818" s="18" t="n">
        <x:f>N818-L818</x:f>
        <x:v>0</x:v>
      </x:c>
      <x:c r="U818" s="18" t="n">
        <x:f>R818+S818+T818</x:f>
        <x:v>2026.3999999999996</x:v>
      </x:c>
      <x:c r="V818" s="18" t="str">
        <x:f>IF(MOD(C818-Settings!$B$32,Settings!$B$33)&lt;Settings!$B$30,"Up","Down")</x:f>
        <x:v>Down</x:v>
      </x:c>
      <x:c r="W818" s="18" t="n">
        <x:f>IF(OR(E818&gt;Settings!$B$30,Q818&gt;Settings!$B$37),0,1)</x:f>
        <x:v>0</x:v>
      </x:c>
      <x:c r="X818" s="18" t="n">
        <x:f>IF(AND(W818=1,Q818&lt;=Settings!$B$36),1,0)</x:f>
        <x:v>0</x:v>
      </x:c>
    </x:row>
    <x:row r="819">
      <x:c r="A819" t="n">
        <x:f>Arrivals!A819</x:f>
        <x:v>7</x:v>
      </x:c>
      <x:c r="B819" t="n">
        <x:f>Arrivals!B819</x:f>
        <x:v>94</x:v>
      </x:c>
      <x:c r="C819" s="18" t="n">
        <x:f>Arrivals!F819</x:f>
        <x:v>619</x:v>
      </x:c>
      <x:c r="D819" s="18" t="n">
        <x:f>Arrivals!K819</x:f>
        <x:v>300</x:v>
      </x:c>
      <x:c r="E819" s="18" t="n">
        <x:f>D819*8/ACE_Input!S99+ACE_Input!T99</x:f>
        <x:v>24.02</x:v>
      </x:c>
      <x:c r="F819" s="18" t="n">
        <x:f>C819</x:f>
        <x:v>619</x:v>
      </x:c>
      <x:c r="G819" s="18" t="n">
        <x:f>K818</x:f>
        <x:v>2664.4199999999996</x:v>
      </x:c>
      <x:c r="H819" s="18" t="n">
        <x:f>MAX(F819,G819)</x:f>
        <x:v>2664.4199999999996</x:v>
      </x:c>
      <x:c r="I819" s="18" t="n">
        <x:f>MOD(H819-Settings!$B$32,Settings!$B$33)</x:f>
        <x:v>504.4199999999996</x:v>
      </x:c>
      <x:c r="J819" s="18" t="n">
        <x:f>IF(I819&lt;Settings!$B$30,IF(Settings!$B$30-I819&gt;=E819,H819,H819+(Settings!$B$30-I819)+Settings!$B$31),H819+(Settings!$B$33-I819))</x:f>
        <x:v>2664.4199999999996</x:v>
      </x:c>
      <x:c r="K819" s="18" t="n">
        <x:f>J819+E819</x:f>
        <x:v>2688.4399999999996</x:v>
      </x:c>
      <x:c r="L819" s="18" t="n">
        <x:f>K819</x:f>
        <x:v>2688.4399999999996</x:v>
      </x:c>
      <x:c r="M819" s="18" t="n">
        <x:f>P818</x:f>
        <x:v>2666.4233383105675</x:v>
      </x:c>
      <x:c r="N819" s="18" t="n">
        <x:f>MAX(L819,M819)</x:f>
        <x:v>2688.4399999999996</x:v>
      </x:c>
      <x:c r="O819" s="18" t="n">
        <x:f>Arrivals!I819</x:f>
        <x:v>3.1349563970956695</x:v>
      </x:c>
      <x:c r="P819" s="18" t="n">
        <x:f>N819+O819</x:f>
        <x:v>2691.5749563970953</x:v>
      </x:c>
      <x:c r="Q819" s="18" t="n">
        <x:f>P819-C819</x:f>
        <x:v>2072.5749563970953</x:v>
      </x:c>
      <x:c r="R819" s="18" t="n">
        <x:f>H819-F819</x:f>
        <x:v>2045.4199999999996</x:v>
      </x:c>
      <x:c r="S819" s="18" t="n">
        <x:f>J819-H819</x:f>
        <x:v>0</x:v>
      </x:c>
      <x:c r="T819" s="18" t="n">
        <x:f>N819-L819</x:f>
        <x:v>0</x:v>
      </x:c>
      <x:c r="U819" s="18" t="n">
        <x:f>R819+S819+T819</x:f>
        <x:v>2045.4199999999996</x:v>
      </x:c>
      <x:c r="V819" s="18" t="str">
        <x:f>IF(MOD(C819-Settings!$B$32,Settings!$B$33)&lt;Settings!$B$30,"Up","Down")</x:f>
        <x:v>Down</x:v>
      </x:c>
      <x:c r="W819" s="18" t="n">
        <x:f>IF(OR(E819&gt;Settings!$B$30,Q819&gt;Settings!$B$37),0,1)</x:f>
        <x:v>0</x:v>
      </x:c>
      <x:c r="X819" s="18" t="n">
        <x:f>IF(AND(W819=1,Q819&lt;=Settings!$B$36),1,0)</x:f>
        <x:v>0</x:v>
      </x:c>
    </x:row>
    <x:row r="820">
      <x:c r="A820" t="n">
        <x:f>Arrivals!A820</x:f>
        <x:v>7</x:v>
      </x:c>
      <x:c r="B820" t="n">
        <x:f>Arrivals!B820</x:f>
        <x:v>95</x:v>
      </x:c>
      <x:c r="C820" s="18" t="n">
        <x:f>Arrivals!F820</x:f>
        <x:v>624</x:v>
      </x:c>
      <x:c r="D820" s="18" t="n">
        <x:f>Arrivals!K820</x:f>
        <x:v>300</x:v>
      </x:c>
      <x:c r="E820" s="18" t="n">
        <x:f>D820*8/ACE_Input!S100+ACE_Input!T100</x:f>
        <x:v>24.02</x:v>
      </x:c>
      <x:c r="F820" s="18" t="n">
        <x:f>C820</x:f>
        <x:v>624</x:v>
      </x:c>
      <x:c r="G820" s="18" t="n">
        <x:f>K819</x:f>
        <x:v>2688.4399999999996</x:v>
      </x:c>
      <x:c r="H820" s="18" t="n">
        <x:f>MAX(F820,G820)</x:f>
        <x:v>2688.4399999999996</x:v>
      </x:c>
      <x:c r="I820" s="18" t="n">
        <x:f>MOD(H820-Settings!$B$32,Settings!$B$33)</x:f>
        <x:v>528.4399999999996</x:v>
      </x:c>
      <x:c r="J820" s="18" t="n">
        <x:f>IF(I820&lt;Settings!$B$30,IF(Settings!$B$30-I820&gt;=E820,H820,H820+(Settings!$B$30-I820)+Settings!$B$31),H820+(Settings!$B$33-I820))</x:f>
        <x:v>2688.4399999999996</x:v>
      </x:c>
      <x:c r="K820" s="18" t="n">
        <x:f>J820+E820</x:f>
        <x:v>2712.4599999999996</x:v>
      </x:c>
      <x:c r="L820" s="18" t="n">
        <x:f>K820</x:f>
        <x:v>2712.4599999999996</x:v>
      </x:c>
      <x:c r="M820" s="18" t="n">
        <x:f>P819</x:f>
        <x:v>2691.5749563970953</x:v>
      </x:c>
      <x:c r="N820" s="18" t="n">
        <x:f>MAX(L820,M820)</x:f>
        <x:v>2712.4599999999996</x:v>
      </x:c>
      <x:c r="O820" s="18" t="n">
        <x:f>Arrivals!I820</x:f>
        <x:v>1.5662828750855315</x:v>
      </x:c>
      <x:c r="P820" s="18" t="n">
        <x:f>N820+O820</x:f>
        <x:v>2714.026282875085</x:v>
      </x:c>
      <x:c r="Q820" s="18" t="n">
        <x:f>P820-C820</x:f>
        <x:v>2090.026282875085</x:v>
      </x:c>
      <x:c r="R820" s="18" t="n">
        <x:f>H820-F820</x:f>
        <x:v>2064.4399999999996</x:v>
      </x:c>
      <x:c r="S820" s="18" t="n">
        <x:f>J820-H820</x:f>
        <x:v>0</x:v>
      </x:c>
      <x:c r="T820" s="18" t="n">
        <x:f>N820-L820</x:f>
        <x:v>0</x:v>
      </x:c>
      <x:c r="U820" s="18" t="n">
        <x:f>R820+S820+T820</x:f>
        <x:v>2064.4399999999996</x:v>
      </x:c>
      <x:c r="V820" s="18" t="str">
        <x:f>IF(MOD(C820-Settings!$B$32,Settings!$B$33)&lt;Settings!$B$30,"Up","Down")</x:f>
        <x:v>Down</x:v>
      </x:c>
      <x:c r="W820" s="18" t="n">
        <x:f>IF(OR(E820&gt;Settings!$B$30,Q820&gt;Settings!$B$37),0,1)</x:f>
        <x:v>0</x:v>
      </x:c>
      <x:c r="X820" s="18" t="n">
        <x:f>IF(AND(W820=1,Q820&lt;=Settings!$B$36),1,0)</x:f>
        <x:v>0</x:v>
      </x:c>
    </x:row>
    <x:row r="821">
      <x:c r="A821" t="n">
        <x:f>Arrivals!A821</x:f>
        <x:v>7</x:v>
      </x:c>
      <x:c r="B821" t="n">
        <x:f>Arrivals!B821</x:f>
        <x:v>96</x:v>
      </x:c>
      <x:c r="C821" s="18" t="n">
        <x:f>Arrivals!F821</x:f>
        <x:v>629</x:v>
      </x:c>
      <x:c r="D821" s="18" t="n">
        <x:f>Arrivals!K821</x:f>
        <x:v>300</x:v>
      </x:c>
      <x:c r="E821" s="18" t="n">
        <x:f>D821*8/ACE_Input!S101+ACE_Input!T101</x:f>
        <x:v>24.02</x:v>
      </x:c>
      <x:c r="F821" s="18" t="n">
        <x:f>C821</x:f>
        <x:v>629</x:v>
      </x:c>
      <x:c r="G821" s="18" t="n">
        <x:f>K820</x:f>
        <x:v>2712.4599999999996</x:v>
      </x:c>
      <x:c r="H821" s="18" t="n">
        <x:f>MAX(F821,G821)</x:f>
        <x:v>2712.4599999999996</x:v>
      </x:c>
      <x:c r="I821" s="18" t="n">
        <x:f>MOD(H821-Settings!$B$32,Settings!$B$33)</x:f>
        <x:v>552.4599999999996</x:v>
      </x:c>
      <x:c r="J821" s="18" t="n">
        <x:f>IF(I821&lt;Settings!$B$30,IF(Settings!$B$30-I821&gt;=E821,H821,H821+(Settings!$B$30-I821)+Settings!$B$31),H821+(Settings!$B$33-I821))</x:f>
        <x:v>2712.4599999999996</x:v>
      </x:c>
      <x:c r="K821" s="18" t="n">
        <x:f>J821+E821</x:f>
        <x:v>2736.4799999999996</x:v>
      </x:c>
      <x:c r="L821" s="18" t="n">
        <x:f>K821</x:f>
        <x:v>2736.4799999999996</x:v>
      </x:c>
      <x:c r="M821" s="18" t="n">
        <x:f>P820</x:f>
        <x:v>2714.026282875085</x:v>
      </x:c>
      <x:c r="N821" s="18" t="n">
        <x:f>MAX(L821,M821)</x:f>
        <x:v>2736.4799999999996</x:v>
      </x:c>
      <x:c r="O821" s="18" t="n">
        <x:f>Arrivals!I821</x:f>
        <x:v>3.327361668207231</x:v>
      </x:c>
      <x:c r="P821" s="18" t="n">
        <x:f>N821+O821</x:f>
        <x:v>2739.807361668207</x:v>
      </x:c>
      <x:c r="Q821" s="18" t="n">
        <x:f>P821-C821</x:f>
        <x:v>2110.807361668207</x:v>
      </x:c>
      <x:c r="R821" s="18" t="n">
        <x:f>H821-F821</x:f>
        <x:v>2083.4599999999996</x:v>
      </x:c>
      <x:c r="S821" s="18" t="n">
        <x:f>J821-H821</x:f>
        <x:v>0</x:v>
      </x:c>
      <x:c r="T821" s="18" t="n">
        <x:f>N821-L821</x:f>
        <x:v>0</x:v>
      </x:c>
      <x:c r="U821" s="18" t="n">
        <x:f>R821+S821+T821</x:f>
        <x:v>2083.4599999999996</x:v>
      </x:c>
      <x:c r="V821" s="18" t="str">
        <x:f>IF(MOD(C821-Settings!$B$32,Settings!$B$33)&lt;Settings!$B$30,"Up","Down")</x:f>
        <x:v>Down</x:v>
      </x:c>
      <x:c r="W821" s="18" t="n">
        <x:f>IF(OR(E821&gt;Settings!$B$30,Q821&gt;Settings!$B$37),0,1)</x:f>
        <x:v>0</x:v>
      </x:c>
      <x:c r="X821" s="18" t="n">
        <x:f>IF(AND(W821=1,Q821&lt;=Settings!$B$36),1,0)</x:f>
        <x:v>0</x:v>
      </x:c>
    </x:row>
    <x:row r="822">
      <x:c r="A822" t="n">
        <x:f>Arrivals!A822</x:f>
        <x:v>7</x:v>
      </x:c>
      <x:c r="B822" t="n">
        <x:f>Arrivals!B822</x:f>
        <x:v>97</x:v>
      </x:c>
      <x:c r="C822" s="18" t="n">
        <x:f>Arrivals!F822</x:f>
        <x:v>634</x:v>
      </x:c>
      <x:c r="D822" s="18" t="n">
        <x:f>Arrivals!K822</x:f>
        <x:v>300</x:v>
      </x:c>
      <x:c r="E822" s="18" t="n">
        <x:f>D822*8/ACE_Input!S102+ACE_Input!T102</x:f>
        <x:v>24.02</x:v>
      </x:c>
      <x:c r="F822" s="18" t="n">
        <x:f>C822</x:f>
        <x:v>634</x:v>
      </x:c>
      <x:c r="G822" s="18" t="n">
        <x:f>K821</x:f>
        <x:v>2736.4799999999996</x:v>
      </x:c>
      <x:c r="H822" s="18" t="n">
        <x:f>MAX(F822,G822)</x:f>
        <x:v>2736.4799999999996</x:v>
      </x:c>
      <x:c r="I822" s="18" t="n">
        <x:f>MOD(H822-Settings!$B$32,Settings!$B$33)</x:f>
        <x:v>576.4799999999996</x:v>
      </x:c>
      <x:c r="J822" s="18" t="n">
        <x:f>IF(I822&lt;Settings!$B$30,IF(Settings!$B$30-I822&gt;=E822,H822,H822+(Settings!$B$30-I822)+Settings!$B$31),H822+(Settings!$B$33-I822))</x:f>
        <x:v>2880</x:v>
      </x:c>
      <x:c r="K822" s="18" t="n">
        <x:f>J822+E822</x:f>
        <x:v>2904.02</x:v>
      </x:c>
      <x:c r="L822" s="18" t="n">
        <x:f>K822</x:f>
        <x:v>2904.02</x:v>
      </x:c>
      <x:c r="M822" s="18" t="n">
        <x:f>P821</x:f>
        <x:v>2739.807361668207</x:v>
      </x:c>
      <x:c r="N822" s="18" t="n">
        <x:f>MAX(L822,M822)</x:f>
        <x:v>2904.02</x:v>
      </x:c>
      <x:c r="O822" s="18" t="n">
        <x:f>Arrivals!I822</x:f>
        <x:v>6.340329387728322</x:v>
      </x:c>
      <x:c r="P822" s="18" t="n">
        <x:f>N822+O822</x:f>
        <x:v>2910.360329387728</x:v>
      </x:c>
      <x:c r="Q822" s="18" t="n">
        <x:f>P822-C822</x:f>
        <x:v>2276.360329387728</x:v>
      </x:c>
      <x:c r="R822" s="18" t="n">
        <x:f>H822-F822</x:f>
        <x:v>2102.4799999999996</x:v>
      </x:c>
      <x:c r="S822" s="18" t="n">
        <x:f>J822-H822</x:f>
        <x:v>143.52000000000044</x:v>
      </x:c>
      <x:c r="T822" s="18" t="n">
        <x:f>N822-L822</x:f>
        <x:v>0</x:v>
      </x:c>
      <x:c r="U822" s="18" t="n">
        <x:f>R822+S822+T822</x:f>
        <x:v>2246</x:v>
      </x:c>
      <x:c r="V822" s="18" t="str">
        <x:f>IF(MOD(C822-Settings!$B$32,Settings!$B$33)&lt;Settings!$B$30,"Up","Down")</x:f>
        <x:v>Down</x:v>
      </x:c>
      <x:c r="W822" s="18" t="n">
        <x:f>IF(OR(E822&gt;Settings!$B$30,Q822&gt;Settings!$B$37),0,1)</x:f>
        <x:v>0</x:v>
      </x:c>
      <x:c r="X822" s="18" t="n">
        <x:f>IF(AND(W822=1,Q822&lt;=Settings!$B$36),1,0)</x:f>
        <x:v>0</x:v>
      </x:c>
    </x:row>
    <x:row r="823">
      <x:c r="A823" t="n">
        <x:f>Arrivals!A823</x:f>
        <x:v>7</x:v>
      </x:c>
      <x:c r="B823" t="n">
        <x:f>Arrivals!B823</x:f>
        <x:v>98</x:v>
      </x:c>
      <x:c r="C823" s="18" t="n">
        <x:f>Arrivals!F823</x:f>
        <x:v>639</x:v>
      </x:c>
      <x:c r="D823" s="18" t="n">
        <x:f>Arrivals!K823</x:f>
        <x:v>300</x:v>
      </x:c>
      <x:c r="E823" s="18" t="n">
        <x:f>D823*8/ACE_Input!S103+ACE_Input!T103</x:f>
        <x:v>24.02</x:v>
      </x:c>
      <x:c r="F823" s="18" t="n">
        <x:f>C823</x:f>
        <x:v>639</x:v>
      </x:c>
      <x:c r="G823" s="18" t="n">
        <x:f>K822</x:f>
        <x:v>2904.02</x:v>
      </x:c>
      <x:c r="H823" s="18" t="n">
        <x:f>MAX(F823,G823)</x:f>
        <x:v>2904.02</x:v>
      </x:c>
      <x:c r="I823" s="18" t="n">
        <x:f>MOD(H823-Settings!$B$32,Settings!$B$33)</x:f>
        <x:v>24.019999999999982</x:v>
      </x:c>
      <x:c r="J823" s="18" t="n">
        <x:f>IF(I823&lt;Settings!$B$30,IF(Settings!$B$30-I823&gt;=E823,H823,H823+(Settings!$B$30-I823)+Settings!$B$31),H823+(Settings!$B$33-I823))</x:f>
        <x:v>2904.02</x:v>
      </x:c>
      <x:c r="K823" s="18" t="n">
        <x:f>J823+E823</x:f>
        <x:v>2928.04</x:v>
      </x:c>
      <x:c r="L823" s="18" t="n">
        <x:f>K823</x:f>
        <x:v>2928.04</x:v>
      </x:c>
      <x:c r="M823" s="18" t="n">
        <x:f>P822</x:f>
        <x:v>2910.360329387728</x:v>
      </x:c>
      <x:c r="N823" s="18" t="n">
        <x:f>MAX(L823,M823)</x:f>
        <x:v>2928.04</x:v>
      </x:c>
      <x:c r="O823" s="18" t="n">
        <x:f>Arrivals!I823</x:f>
        <x:v>5.17964979994917</x:v>
      </x:c>
      <x:c r="P823" s="18" t="n">
        <x:f>N823+O823</x:f>
        <x:v>2933.219649799949</x:v>
      </x:c>
      <x:c r="Q823" s="18" t="n">
        <x:f>P823-C823</x:f>
        <x:v>2294.219649799949</x:v>
      </x:c>
      <x:c r="R823" s="18" t="n">
        <x:f>H823-F823</x:f>
        <x:v>2265.02</x:v>
      </x:c>
      <x:c r="S823" s="18" t="n">
        <x:f>J823-H823</x:f>
        <x:v>0</x:v>
      </x:c>
      <x:c r="T823" s="18" t="n">
        <x:f>N823-L823</x:f>
        <x:v>0</x:v>
      </x:c>
      <x:c r="U823" s="18" t="n">
        <x:f>R823+S823+T823</x:f>
        <x:v>2265.02</x:v>
      </x:c>
      <x:c r="V823" s="18" t="str">
        <x:f>IF(MOD(C823-Settings!$B$32,Settings!$B$33)&lt;Settings!$B$30,"Up","Down")</x:f>
        <x:v>Down</x:v>
      </x:c>
      <x:c r="W823" s="18" t="n">
        <x:f>IF(OR(E823&gt;Settings!$B$30,Q823&gt;Settings!$B$37),0,1)</x:f>
        <x:v>0</x:v>
      </x:c>
      <x:c r="X823" s="18" t="n">
        <x:f>IF(AND(W823=1,Q823&lt;=Settings!$B$36),1,0)</x:f>
        <x:v>0</x:v>
      </x:c>
    </x:row>
    <x:row r="824">
      <x:c r="A824" t="n">
        <x:f>Arrivals!A824</x:f>
        <x:v>7</x:v>
      </x:c>
      <x:c r="B824" t="n">
        <x:f>Arrivals!B824</x:f>
        <x:v>99</x:v>
      </x:c>
      <x:c r="C824" s="18" t="n">
        <x:f>Arrivals!F824</x:f>
        <x:v>684</x:v>
      </x:c>
      <x:c r="D824" s="18" t="n">
        <x:f>Arrivals!K824</x:f>
        <x:v>300</x:v>
      </x:c>
      <x:c r="E824" s="18" t="n">
        <x:f>D824*8/ACE_Input!S104+ACE_Input!T104</x:f>
        <x:v>24.02</x:v>
      </x:c>
      <x:c r="F824" s="18" t="n">
        <x:f>C824</x:f>
        <x:v>684</x:v>
      </x:c>
      <x:c r="G824" s="18" t="n">
        <x:f>K823</x:f>
        <x:v>2928.04</x:v>
      </x:c>
      <x:c r="H824" s="18" t="n">
        <x:f>MAX(F824,G824)</x:f>
        <x:v>2928.04</x:v>
      </x:c>
      <x:c r="I824" s="18" t="n">
        <x:f>MOD(H824-Settings!$B$32,Settings!$B$33)</x:f>
        <x:v>48.039999999999964</x:v>
      </x:c>
      <x:c r="J824" s="18" t="n">
        <x:f>IF(I824&lt;Settings!$B$30,IF(Settings!$B$30-I824&gt;=E824,H824,H824+(Settings!$B$30-I824)+Settings!$B$31),H824+(Settings!$B$33-I824))</x:f>
        <x:v>2928.04</x:v>
      </x:c>
      <x:c r="K824" s="18" t="n">
        <x:f>J824+E824</x:f>
        <x:v>2952.06</x:v>
      </x:c>
      <x:c r="L824" s="18" t="n">
        <x:f>K824</x:f>
        <x:v>2952.06</x:v>
      </x:c>
      <x:c r="M824" s="18" t="n">
        <x:f>P823</x:f>
        <x:v>2933.219649799949</x:v>
      </x:c>
      <x:c r="N824" s="18" t="n">
        <x:f>MAX(L824,M824)</x:f>
        <x:v>2952.06</x:v>
      </x:c>
      <x:c r="O824" s="18" t="n">
        <x:f>Arrivals!I824</x:f>
        <x:v>0.8703793296463228</x:v>
      </x:c>
      <x:c r="P824" s="18" t="n">
        <x:f>N824+O824</x:f>
        <x:v>2952.9303793296463</x:v>
      </x:c>
      <x:c r="Q824" s="18" t="n">
        <x:f>P824-C824</x:f>
        <x:v>2268.9303793296463</x:v>
      </x:c>
      <x:c r="R824" s="18" t="n">
        <x:f>H824-F824</x:f>
        <x:v>2244.04</x:v>
      </x:c>
      <x:c r="S824" s="18" t="n">
        <x:f>J824-H824</x:f>
        <x:v>0</x:v>
      </x:c>
      <x:c r="T824" s="18" t="n">
        <x:f>N824-L824</x:f>
        <x:v>0</x:v>
      </x:c>
      <x:c r="U824" s="18" t="n">
        <x:f>R824+S824+T824</x:f>
        <x:v>2244.04</x:v>
      </x:c>
      <x:c r="V824" s="18" t="str">
        <x:f>IF(MOD(C824-Settings!$B$32,Settings!$B$33)&lt;Settings!$B$30,"Up","Down")</x:f>
        <x:v>Down</x:v>
      </x:c>
      <x:c r="W824" s="18" t="n">
        <x:f>IF(OR(E824&gt;Settings!$B$30,Q824&gt;Settings!$B$37),0,1)</x:f>
        <x:v>0</x:v>
      </x:c>
      <x:c r="X824" s="18" t="n">
        <x:f>IF(AND(W824=1,Q824&lt;=Settings!$B$36),1,0)</x:f>
        <x:v>0</x:v>
      </x:c>
    </x:row>
    <x:row r="825">
      <x:c r="A825" t="n">
        <x:f>Arrivals!A825</x:f>
        <x:v>7</x:v>
      </x:c>
      <x:c r="B825" t="n">
        <x:f>Arrivals!B825</x:f>
        <x:v>100</x:v>
      </x:c>
      <x:c r="C825" s="18" t="n">
        <x:f>Arrivals!F825</x:f>
        <x:v>689</x:v>
      </x:c>
      <x:c r="D825" s="18" t="n">
        <x:f>Arrivals!K825</x:f>
        <x:v>300</x:v>
      </x:c>
      <x:c r="E825" s="18" t="n">
        <x:f>D825*8/ACE_Input!S105+ACE_Input!T105</x:f>
        <x:v>24.02</x:v>
      </x:c>
      <x:c r="F825" s="18" t="n">
        <x:f>C825</x:f>
        <x:v>689</x:v>
      </x:c>
      <x:c r="G825" s="18" t="n">
        <x:f>K824</x:f>
        <x:v>2952.06</x:v>
      </x:c>
      <x:c r="H825" s="18" t="n">
        <x:f>MAX(F825,G825)</x:f>
        <x:v>2952.06</x:v>
      </x:c>
      <x:c r="I825" s="18" t="n">
        <x:f>MOD(H825-Settings!$B$32,Settings!$B$33)</x:f>
        <x:v>72.05999999999995</x:v>
      </x:c>
      <x:c r="J825" s="18" t="n">
        <x:f>IF(I825&lt;Settings!$B$30,IF(Settings!$B$30-I825&gt;=E825,H825,H825+(Settings!$B$30-I825)+Settings!$B$31),H825+(Settings!$B$33-I825))</x:f>
        <x:v>2952.06</x:v>
      </x:c>
      <x:c r="K825" s="18" t="n">
        <x:f>J825+E825</x:f>
        <x:v>2976.08</x:v>
      </x:c>
      <x:c r="L825" s="18" t="n">
        <x:f>K825</x:f>
        <x:v>2976.08</x:v>
      </x:c>
      <x:c r="M825" s="18" t="n">
        <x:f>P824</x:f>
        <x:v>2952.9303793296463</x:v>
      </x:c>
      <x:c r="N825" s="18" t="n">
        <x:f>MAX(L825,M825)</x:f>
        <x:v>2976.08</x:v>
      </x:c>
      <x:c r="O825" s="18" t="n">
        <x:f>Arrivals!I825</x:f>
        <x:v>3.535084119734021</x:v>
      </x:c>
      <x:c r="P825" s="18" t="n">
        <x:f>N825+O825</x:f>
        <x:v>2979.615084119734</x:v>
      </x:c>
      <x:c r="Q825" s="18" t="n">
        <x:f>P825-C825</x:f>
        <x:v>2290.615084119734</x:v>
      </x:c>
      <x:c r="R825" s="18" t="n">
        <x:f>H825-F825</x:f>
        <x:v>2263.06</x:v>
      </x:c>
      <x:c r="S825" s="18" t="n">
        <x:f>J825-H825</x:f>
        <x:v>0</x:v>
      </x:c>
      <x:c r="T825" s="18" t="n">
        <x:f>N825-L825</x:f>
        <x:v>0</x:v>
      </x:c>
      <x:c r="U825" s="18" t="n">
        <x:f>R825+S825+T825</x:f>
        <x:v>2263.06</x:v>
      </x:c>
      <x:c r="V825" s="18" t="str">
        <x:f>IF(MOD(C825-Settings!$B$32,Settings!$B$33)&lt;Settings!$B$30,"Up","Down")</x:f>
        <x:v>Down</x:v>
      </x:c>
      <x:c r="W825" s="18" t="n">
        <x:f>IF(OR(E825&gt;Settings!$B$30,Q825&gt;Settings!$B$37),0,1)</x:f>
        <x:v>0</x:v>
      </x:c>
      <x:c r="X825" s="18" t="n">
        <x:f>IF(AND(W825=1,Q825&lt;=Settings!$B$36),1,0)</x:f>
        <x:v>0</x:v>
      </x:c>
    </x:row>
    <x:row r="826">
      <x:c r="A826"/>
      <x:c r="B826"/>
      <x:c r="C826" s="18"/>
      <x:c r="D826" s="18"/>
      <x:c r="E826" s="18"/>
      <x:c r="F826" s="18"/>
      <x:c r="G826" s="18"/>
      <x:c r="H826" s="18"/>
      <x:c r="I826" s="18"/>
      <x:c r="J826" s="18"/>
      <x:c r="K826" s="18"/>
      <x:c r="L826" s="18"/>
      <x:c r="M826" s="18"/>
      <x:c r="N826" s="18"/>
      <x:c r="O826" s="18"/>
      <x:c r="P826" s="18"/>
      <x:c r="Q826" s="18"/>
      <x:c r="R826" s="18"/>
      <x:c r="S826" s="18"/>
      <x:c r="T826" s="18"/>
      <x:c r="U826" s="18"/>
      <x:c r="V826" s="18"/>
      <x:c r="W826" s="18"/>
      <x:c r="X826" s="18"/>
    </x:row>
    <x:row r="827">
      <x:c r="A827"/>
      <x:c r="B827"/>
      <x:c r="C827" s="18"/>
      <x:c r="D827" s="18"/>
      <x:c r="E827" s="18"/>
      <x:c r="F827" s="18"/>
      <x:c r="G827" s="18"/>
      <x:c r="H827" s="18"/>
      <x:c r="I827" s="18"/>
      <x:c r="J827" s="18"/>
      <x:c r="K827" s="18"/>
      <x:c r="L827" s="18"/>
      <x:c r="M827" s="18"/>
      <x:c r="N827" s="18"/>
      <x:c r="O827" s="18"/>
      <x:c r="P827" s="18"/>
      <x:c r="Q827" s="18"/>
      <x:c r="R827" s="18"/>
      <x:c r="S827" s="18"/>
      <x:c r="T827" s="18"/>
      <x:c r="U827" s="18"/>
      <x:c r="V827" s="18"/>
      <x:c r="W827" s="18"/>
      <x:c r="X827" s="18"/>
    </x:row>
    <x:row r="828">
      <x:c r="A828"/>
      <x:c r="B828"/>
      <x:c r="C828" s="18"/>
      <x:c r="D828" s="18"/>
      <x:c r="E828" s="18"/>
      <x:c r="F828" s="18"/>
      <x:c r="G828" s="18"/>
      <x:c r="H828" s="18"/>
      <x:c r="I828" s="18"/>
      <x:c r="J828" s="18"/>
      <x:c r="K828" s="18"/>
      <x:c r="L828" s="18"/>
      <x:c r="M828" s="18"/>
      <x:c r="N828" s="18"/>
      <x:c r="O828" s="18"/>
      <x:c r="P828" s="18"/>
      <x:c r="Q828" s="18"/>
      <x:c r="R828" s="18"/>
      <x:c r="S828" s="18"/>
      <x:c r="T828" s="18"/>
      <x:c r="U828" s="18"/>
      <x:c r="V828" s="18"/>
      <x:c r="W828" s="18"/>
      <x:c r="X828" s="18"/>
    </x:row>
    <x:row r="829">
      <x:c r="A829"/>
      <x:c r="B829"/>
      <x:c r="C829" s="18"/>
      <x:c r="D829" s="18"/>
      <x:c r="E829" s="18"/>
      <x:c r="F829" s="18"/>
      <x:c r="G829" s="18"/>
      <x:c r="H829" s="18"/>
      <x:c r="I829" s="18"/>
      <x:c r="J829" s="18"/>
      <x:c r="K829" s="18"/>
      <x:c r="L829" s="18"/>
      <x:c r="M829" s="18"/>
      <x:c r="N829" s="18"/>
      <x:c r="O829" s="18"/>
      <x:c r="P829" s="18"/>
      <x:c r="Q829" s="18"/>
      <x:c r="R829" s="18"/>
      <x:c r="S829" s="18"/>
      <x:c r="T829" s="18"/>
      <x:c r="U829" s="18"/>
      <x:c r="V829" s="18"/>
      <x:c r="W829" s="18"/>
      <x:c r="X829" s="18"/>
    </x:row>
    <x:row r="830">
      <x:c r="A830"/>
      <x:c r="B830"/>
      <x:c r="C830" s="18"/>
      <x:c r="D830" s="18"/>
      <x:c r="E830" s="18"/>
      <x:c r="F830" s="18"/>
      <x:c r="G830" s="18"/>
      <x:c r="H830" s="18"/>
      <x:c r="I830" s="18"/>
      <x:c r="J830" s="18"/>
      <x:c r="K830" s="18"/>
      <x:c r="L830" s="18"/>
      <x:c r="M830" s="18"/>
      <x:c r="N830" s="18"/>
      <x:c r="O830" s="18"/>
      <x:c r="P830" s="18"/>
      <x:c r="Q830" s="18"/>
      <x:c r="R830" s="18"/>
      <x:c r="S830" s="18"/>
      <x:c r="T830" s="18"/>
      <x:c r="U830" s="18"/>
      <x:c r="V830" s="18"/>
      <x:c r="W830" s="18"/>
      <x:c r="X830" s="18"/>
    </x:row>
    <x:row r="831">
      <x:c r="A831"/>
      <x:c r="B831"/>
      <x:c r="C831" s="18"/>
      <x:c r="D831" s="18"/>
      <x:c r="E831" s="18"/>
      <x:c r="F831" s="18"/>
      <x:c r="G831" s="18"/>
      <x:c r="H831" s="18"/>
      <x:c r="I831" s="18"/>
      <x:c r="J831" s="18"/>
      <x:c r="K831" s="18"/>
      <x:c r="L831" s="18"/>
      <x:c r="M831" s="18"/>
      <x:c r="N831" s="18"/>
      <x:c r="O831" s="18"/>
      <x:c r="P831" s="18"/>
      <x:c r="Q831" s="18"/>
      <x:c r="R831" s="18"/>
      <x:c r="S831" s="18"/>
      <x:c r="T831" s="18"/>
      <x:c r="U831" s="18"/>
      <x:c r="V831" s="18"/>
      <x:c r="W831" s="18"/>
      <x:c r="X831" s="18"/>
    </x:row>
    <x:row r="832">
      <x:c r="A832"/>
      <x:c r="B832"/>
      <x:c r="C832" s="18"/>
      <x:c r="D832" s="18"/>
      <x:c r="E832" s="18"/>
      <x:c r="F832" s="18"/>
      <x:c r="G832" s="18"/>
      <x:c r="H832" s="18"/>
      <x:c r="I832" s="18"/>
      <x:c r="J832" s="18"/>
      <x:c r="K832" s="18"/>
      <x:c r="L832" s="18"/>
      <x:c r="M832" s="18"/>
      <x:c r="N832" s="18"/>
      <x:c r="O832" s="18"/>
      <x:c r="P832" s="18"/>
      <x:c r="Q832" s="18"/>
      <x:c r="R832" s="18"/>
      <x:c r="S832" s="18"/>
      <x:c r="T832" s="18"/>
      <x:c r="U832" s="18"/>
      <x:c r="V832" s="18"/>
      <x:c r="W832" s="18"/>
      <x:c r="X832" s="18"/>
    </x:row>
    <x:row r="833">
      <x:c r="A833"/>
      <x:c r="B833"/>
      <x:c r="C833" s="18"/>
      <x:c r="D833" s="18"/>
      <x:c r="E833" s="18"/>
      <x:c r="F833" s="18"/>
      <x:c r="G833" s="18"/>
      <x:c r="H833" s="18"/>
      <x:c r="I833" s="18"/>
      <x:c r="J833" s="18"/>
      <x:c r="K833" s="18"/>
      <x:c r="L833" s="18"/>
      <x:c r="M833" s="18"/>
      <x:c r="N833" s="18"/>
      <x:c r="O833" s="18"/>
      <x:c r="P833" s="18"/>
      <x:c r="Q833" s="18"/>
      <x:c r="R833" s="18"/>
      <x:c r="S833" s="18"/>
      <x:c r="T833" s="18"/>
      <x:c r="U833" s="18"/>
      <x:c r="V833" s="18"/>
      <x:c r="W833" s="18"/>
      <x:c r="X833" s="18"/>
    </x:row>
    <x:row r="834">
      <x:c r="A834"/>
      <x:c r="B834"/>
      <x:c r="C834" s="18"/>
      <x:c r="D834" s="18"/>
      <x:c r="E834" s="18"/>
      <x:c r="F834" s="18"/>
      <x:c r="G834" s="18"/>
      <x:c r="H834" s="18"/>
      <x:c r="I834" s="18"/>
      <x:c r="J834" s="18"/>
      <x:c r="K834" s="18"/>
      <x:c r="L834" s="18"/>
      <x:c r="M834" s="18"/>
      <x:c r="N834" s="18"/>
      <x:c r="O834" s="18"/>
      <x:c r="P834" s="18"/>
      <x:c r="Q834" s="18"/>
      <x:c r="R834" s="18"/>
      <x:c r="S834" s="18"/>
      <x:c r="T834" s="18"/>
      <x:c r="U834" s="18"/>
      <x:c r="V834" s="18"/>
      <x:c r="W834" s="18"/>
      <x:c r="X834" s="18"/>
    </x:row>
    <x:row r="835">
      <x:c r="A835"/>
      <x:c r="B835"/>
      <x:c r="C835" s="18"/>
      <x:c r="D835" s="18"/>
      <x:c r="E835" s="18"/>
      <x:c r="F835" s="18"/>
      <x:c r="G835" s="18"/>
      <x:c r="H835" s="18"/>
      <x:c r="I835" s="18"/>
      <x:c r="J835" s="18"/>
      <x:c r="K835" s="18"/>
      <x:c r="L835" s="18"/>
      <x:c r="M835" s="18"/>
      <x:c r="N835" s="18"/>
      <x:c r="O835" s="18"/>
      <x:c r="P835" s="18"/>
      <x:c r="Q835" s="18"/>
      <x:c r="R835" s="18"/>
      <x:c r="S835" s="18"/>
      <x:c r="T835" s="18"/>
      <x:c r="U835" s="18"/>
      <x:c r="V835" s="18"/>
      <x:c r="W835" s="18"/>
      <x:c r="X835" s="18"/>
    </x:row>
    <x:row r="836">
      <x:c r="A836"/>
      <x:c r="B836"/>
      <x:c r="C836" s="18"/>
      <x:c r="D836" s="18"/>
      <x:c r="E836" s="18"/>
      <x:c r="F836" s="18"/>
      <x:c r="G836" s="18"/>
      <x:c r="H836" s="18"/>
      <x:c r="I836" s="18"/>
      <x:c r="J836" s="18"/>
      <x:c r="K836" s="18"/>
      <x:c r="L836" s="18"/>
      <x:c r="M836" s="18"/>
      <x:c r="N836" s="18"/>
      <x:c r="O836" s="18"/>
      <x:c r="P836" s="18"/>
      <x:c r="Q836" s="18"/>
      <x:c r="R836" s="18"/>
      <x:c r="S836" s="18"/>
      <x:c r="T836" s="18"/>
      <x:c r="U836" s="18"/>
      <x:c r="V836" s="18"/>
      <x:c r="W836" s="18"/>
      <x:c r="X836" s="18"/>
    </x:row>
    <x:row r="837">
      <x:c r="A837"/>
      <x:c r="B837"/>
      <x:c r="C837" s="18"/>
      <x:c r="D837" s="18"/>
      <x:c r="E837" s="18"/>
      <x:c r="F837" s="18"/>
      <x:c r="G837" s="18"/>
      <x:c r="H837" s="18"/>
      <x:c r="I837" s="18"/>
      <x:c r="J837" s="18"/>
      <x:c r="K837" s="18"/>
      <x:c r="L837" s="18"/>
      <x:c r="M837" s="18"/>
      <x:c r="N837" s="18"/>
      <x:c r="O837" s="18"/>
      <x:c r="P837" s="18"/>
      <x:c r="Q837" s="18"/>
      <x:c r="R837" s="18"/>
      <x:c r="S837" s="18"/>
      <x:c r="T837" s="18"/>
      <x:c r="U837" s="18"/>
      <x:c r="V837" s="18"/>
      <x:c r="W837" s="18"/>
      <x:c r="X837" s="18"/>
    </x:row>
    <x:row r="838">
      <x:c r="A838"/>
      <x:c r="B838"/>
      <x:c r="C838" s="18"/>
      <x:c r="D838" s="18"/>
      <x:c r="E838" s="18"/>
      <x:c r="F838" s="18"/>
      <x:c r="G838" s="18"/>
      <x:c r="H838" s="18"/>
      <x:c r="I838" s="18"/>
      <x:c r="J838" s="18"/>
      <x:c r="K838" s="18"/>
      <x:c r="L838" s="18"/>
      <x:c r="M838" s="18"/>
      <x:c r="N838" s="18"/>
      <x:c r="O838" s="18"/>
      <x:c r="P838" s="18"/>
      <x:c r="Q838" s="18"/>
      <x:c r="R838" s="18"/>
      <x:c r="S838" s="18"/>
      <x:c r="T838" s="18"/>
      <x:c r="U838" s="18"/>
      <x:c r="V838" s="18"/>
      <x:c r="W838" s="18"/>
      <x:c r="X838" s="18"/>
    </x:row>
    <x:row r="839">
      <x:c r="A839"/>
      <x:c r="B839"/>
      <x:c r="C839" s="18"/>
      <x:c r="D839" s="18"/>
      <x:c r="E839" s="18"/>
      <x:c r="F839" s="18"/>
      <x:c r="G839" s="18"/>
      <x:c r="H839" s="18"/>
      <x:c r="I839" s="18"/>
      <x:c r="J839" s="18"/>
      <x:c r="K839" s="18"/>
      <x:c r="L839" s="18"/>
      <x:c r="M839" s="18"/>
      <x:c r="N839" s="18"/>
      <x:c r="O839" s="18"/>
      <x:c r="P839" s="18"/>
      <x:c r="Q839" s="18"/>
      <x:c r="R839" s="18"/>
      <x:c r="S839" s="18"/>
      <x:c r="T839" s="18"/>
      <x:c r="U839" s="18"/>
      <x:c r="V839" s="18"/>
      <x:c r="W839" s="18"/>
      <x:c r="X839" s="18"/>
    </x:row>
    <x:row r="840">
      <x:c r="A840"/>
      <x:c r="B840"/>
      <x:c r="C840" s="18"/>
      <x:c r="D840" s="18"/>
      <x:c r="E840" s="18"/>
      <x:c r="F840" s="18"/>
      <x:c r="G840" s="18"/>
      <x:c r="H840" s="18"/>
      <x:c r="I840" s="18"/>
      <x:c r="J840" s="18"/>
      <x:c r="K840" s="18"/>
      <x:c r="L840" s="18"/>
      <x:c r="M840" s="18"/>
      <x:c r="N840" s="18"/>
      <x:c r="O840" s="18"/>
      <x:c r="P840" s="18"/>
      <x:c r="Q840" s="18"/>
      <x:c r="R840" s="18"/>
      <x:c r="S840" s="18"/>
      <x:c r="T840" s="18"/>
      <x:c r="U840" s="18"/>
      <x:c r="V840" s="18"/>
      <x:c r="W840" s="18"/>
      <x:c r="X840" s="18"/>
    </x:row>
    <x:row r="841">
      <x:c r="A841"/>
      <x:c r="B841"/>
      <x:c r="C841" s="18"/>
      <x:c r="D841" s="18"/>
      <x:c r="E841" s="18"/>
      <x:c r="F841" s="18"/>
      <x:c r="G841" s="18"/>
      <x:c r="H841" s="18"/>
      <x:c r="I841" s="18"/>
      <x:c r="J841" s="18"/>
      <x:c r="K841" s="18"/>
      <x:c r="L841" s="18"/>
      <x:c r="M841" s="18"/>
      <x:c r="N841" s="18"/>
      <x:c r="O841" s="18"/>
      <x:c r="P841" s="18"/>
      <x:c r="Q841" s="18"/>
      <x:c r="R841" s="18"/>
      <x:c r="S841" s="18"/>
      <x:c r="T841" s="18"/>
      <x:c r="U841" s="18"/>
      <x:c r="V841" s="18"/>
      <x:c r="W841" s="18"/>
      <x:c r="X841" s="18"/>
    </x:row>
    <x:row r="842">
      <x:c r="A842"/>
      <x:c r="B842"/>
      <x:c r="C842" s="18"/>
      <x:c r="D842" s="18"/>
      <x:c r="E842" s="18"/>
      <x:c r="F842" s="18"/>
      <x:c r="G842" s="18"/>
      <x:c r="H842" s="18"/>
      <x:c r="I842" s="18"/>
      <x:c r="J842" s="18"/>
      <x:c r="K842" s="18"/>
      <x:c r="L842" s="18"/>
      <x:c r="M842" s="18"/>
      <x:c r="N842" s="18"/>
      <x:c r="O842" s="18"/>
      <x:c r="P842" s="18"/>
      <x:c r="Q842" s="18"/>
      <x:c r="R842" s="18"/>
      <x:c r="S842" s="18"/>
      <x:c r="T842" s="18"/>
      <x:c r="U842" s="18"/>
      <x:c r="V842" s="18"/>
      <x:c r="W842" s="18"/>
      <x:c r="X842" s="18"/>
    </x:row>
    <x:row r="843">
      <x:c r="A843"/>
      <x:c r="B843"/>
      <x:c r="C843" s="18"/>
      <x:c r="D843" s="18"/>
      <x:c r="E843" s="18"/>
      <x:c r="F843" s="18"/>
      <x:c r="G843" s="18"/>
      <x:c r="H843" s="18"/>
      <x:c r="I843" s="18"/>
      <x:c r="J843" s="18"/>
      <x:c r="K843" s="18"/>
      <x:c r="L843" s="18"/>
      <x:c r="M843" s="18"/>
      <x:c r="N843" s="18"/>
      <x:c r="O843" s="18"/>
      <x:c r="P843" s="18"/>
      <x:c r="Q843" s="18"/>
      <x:c r="R843" s="18"/>
      <x:c r="S843" s="18"/>
      <x:c r="T843" s="18"/>
      <x:c r="U843" s="18"/>
      <x:c r="V843" s="18"/>
      <x:c r="W843" s="18"/>
      <x:c r="X843" s="18"/>
    </x:row>
    <x:row r="844">
      <x:c r="A844"/>
      <x:c r="B844"/>
      <x:c r="C844" s="18"/>
      <x:c r="D844" s="18"/>
      <x:c r="E844" s="18"/>
      <x:c r="F844" s="18"/>
      <x:c r="G844" s="18"/>
      <x:c r="H844" s="18"/>
      <x:c r="I844" s="18"/>
      <x:c r="J844" s="18"/>
      <x:c r="K844" s="18"/>
      <x:c r="L844" s="18"/>
      <x:c r="M844" s="18"/>
      <x:c r="N844" s="18"/>
      <x:c r="O844" s="18"/>
      <x:c r="P844" s="18"/>
      <x:c r="Q844" s="18"/>
      <x:c r="R844" s="18"/>
      <x:c r="S844" s="18"/>
      <x:c r="T844" s="18"/>
      <x:c r="U844" s="18"/>
      <x:c r="V844" s="18"/>
      <x:c r="W844" s="18"/>
      <x:c r="X844" s="18"/>
    </x:row>
    <x:row r="845">
      <x:c r="A845"/>
      <x:c r="B845"/>
      <x:c r="C845" s="18"/>
      <x:c r="D845" s="18"/>
      <x:c r="E845" s="18"/>
      <x:c r="F845" s="18"/>
      <x:c r="G845" s="18"/>
      <x:c r="H845" s="18"/>
      <x:c r="I845" s="18"/>
      <x:c r="J845" s="18"/>
      <x:c r="K845" s="18"/>
      <x:c r="L845" s="18"/>
      <x:c r="M845" s="18"/>
      <x:c r="N845" s="18"/>
      <x:c r="O845" s="18"/>
      <x:c r="P845" s="18"/>
      <x:c r="Q845" s="18"/>
      <x:c r="R845" s="18"/>
      <x:c r="S845" s="18"/>
      <x:c r="T845" s="18"/>
      <x:c r="U845" s="18"/>
      <x:c r="V845" s="18"/>
      <x:c r="W845" s="18"/>
      <x:c r="X845" s="18"/>
    </x:row>
    <x:row r="846">
      <x:c r="A846" t="n">
        <x:f>Arrivals!A846</x:f>
        <x:v>8</x:v>
      </x:c>
      <x:c r="B846" t="n">
        <x:f>Arrivals!B846</x:f>
        <x:v>1</x:v>
      </x:c>
      <x:c r="C846" s="18" t="n">
        <x:f>Arrivals!F846</x:f>
        <x:v>2</x:v>
      </x:c>
      <x:c r="D846" s="18" t="n">
        <x:f>Arrivals!K846</x:f>
        <x:v>300</x:v>
      </x:c>
      <x:c r="E846" s="18" t="n">
        <x:f>D846*8/ACE_Input!S6+ACE_Input!T6</x:f>
        <x:v>24.02</x:v>
      </x:c>
      <x:c r="F846" s="18" t="n">
        <x:f>C846</x:f>
        <x:v>2</x:v>
      </x:c>
      <x:c r="G846" s="18" t="n">
        <x:f>0</x:f>
        <x:v>0</x:v>
      </x:c>
      <x:c r="H846" s="18" t="n">
        <x:f>MAX(F846,G846)</x:f>
        <x:v>2</x:v>
      </x:c>
      <x:c r="I846" s="18" t="n">
        <x:f>MOD(H846-Settings!$B$32,Settings!$B$33)</x:f>
        <x:v>2</x:v>
      </x:c>
      <x:c r="J846" s="18" t="n">
        <x:f>IF(I846&lt;Settings!$B$30,IF(Settings!$B$30-I846&gt;=E846,H846,H846+(Settings!$B$30-I846)+Settings!$B$31),H846+(Settings!$B$33-I846))</x:f>
        <x:v>2</x:v>
      </x:c>
      <x:c r="K846" s="18" t="n">
        <x:f>J846+E846</x:f>
        <x:v>26.02</x:v>
      </x:c>
      <x:c r="L846" s="18" t="n">
        <x:f>K846</x:f>
        <x:v>26.02</x:v>
      </x:c>
      <x:c r="M846" s="18" t="n">
        <x:f>0</x:f>
        <x:v>0</x:v>
      </x:c>
      <x:c r="N846" s="18" t="n">
        <x:f>MAX(L846,M846)</x:f>
        <x:v>26.02</x:v>
      </x:c>
      <x:c r="O846" s="18" t="n">
        <x:f>Arrivals!I846</x:f>
        <x:v>2.871832499948369</x:v>
      </x:c>
      <x:c r="P846" s="18" t="n">
        <x:f>N846+O846</x:f>
        <x:v>28.891832499948368</x:v>
      </x:c>
      <x:c r="Q846" s="18" t="n">
        <x:f>P846-C846</x:f>
        <x:v>26.891832499948368</x:v>
      </x:c>
      <x:c r="R846" s="18" t="n">
        <x:f>H846-F846</x:f>
        <x:v>0</x:v>
      </x:c>
      <x:c r="S846" s="18" t="n">
        <x:f>J846-H846</x:f>
        <x:v>0</x:v>
      </x:c>
      <x:c r="T846" s="18" t="n">
        <x:f>N846-L846</x:f>
        <x:v>0</x:v>
      </x:c>
      <x:c r="U846" s="18" t="n">
        <x:f>R846+S846+T846</x:f>
        <x:v>0</x:v>
      </x:c>
      <x:c r="V846" s="18" t="str">
        <x:f>IF(MOD(C846-Settings!$B$32,Settings!$B$33)&lt;Settings!$B$30,"Up","Down")</x:f>
        <x:v>Up</x:v>
      </x:c>
      <x:c r="W846" s="18" t="n">
        <x:f>IF(OR(E846&gt;Settings!$B$30,Q846&gt;Settings!$B$37),0,1)</x:f>
        <x:v>1</x:v>
      </x:c>
      <x:c r="X846" s="18" t="n">
        <x:f>IF(AND(W846=1,Q846&lt;=Settings!$B$36),1,0)</x:f>
        <x:v>1</x:v>
      </x:c>
    </x:row>
    <x:row r="847">
      <x:c r="A847" t="n">
        <x:f>Arrivals!A847</x:f>
        <x:v>8</x:v>
      </x:c>
      <x:c r="B847" t="n">
        <x:f>Arrivals!B847</x:f>
        <x:v>2</x:v>
      </x:c>
      <x:c r="C847" s="18" t="n">
        <x:f>Arrivals!F847</x:f>
        <x:v>7</x:v>
      </x:c>
      <x:c r="D847" s="18" t="n">
        <x:f>Arrivals!K847</x:f>
        <x:v>300</x:v>
      </x:c>
      <x:c r="E847" s="18" t="n">
        <x:f>D847*8/ACE_Input!S7+ACE_Input!T7</x:f>
        <x:v>24.02</x:v>
      </x:c>
      <x:c r="F847" s="18" t="n">
        <x:f>C847</x:f>
        <x:v>7</x:v>
      </x:c>
      <x:c r="G847" s="18" t="n">
        <x:f>K846</x:f>
        <x:v>26.02</x:v>
      </x:c>
      <x:c r="H847" s="18" t="n">
        <x:f>MAX(F847,G847)</x:f>
        <x:v>26.02</x:v>
      </x:c>
      <x:c r="I847" s="18" t="n">
        <x:f>MOD(H847-Settings!$B$32,Settings!$B$33)</x:f>
        <x:v>26.02</x:v>
      </x:c>
      <x:c r="J847" s="18" t="n">
        <x:f>IF(I847&lt;Settings!$B$30,IF(Settings!$B$30-I847&gt;=E847,H847,H847+(Settings!$B$30-I847)+Settings!$B$31),H847+(Settings!$B$33-I847))</x:f>
        <x:v>26.02</x:v>
      </x:c>
      <x:c r="K847" s="18" t="n">
        <x:f>J847+E847</x:f>
        <x:v>50.04</x:v>
      </x:c>
      <x:c r="L847" s="18" t="n">
        <x:f>K847</x:f>
        <x:v>50.04</x:v>
      </x:c>
      <x:c r="M847" s="18" t="n">
        <x:f>P846</x:f>
        <x:v>28.891832499948368</x:v>
      </x:c>
      <x:c r="N847" s="18" t="n">
        <x:f>MAX(L847,M847)</x:f>
        <x:v>50.04</x:v>
      </x:c>
      <x:c r="O847" s="18" t="n">
        <x:f>Arrivals!I847</x:f>
        <x:v>2.2731490147789386</x:v>
      </x:c>
      <x:c r="P847" s="18" t="n">
        <x:f>N847+O847</x:f>
        <x:v>52.313149014778936</x:v>
      </x:c>
      <x:c r="Q847" s="18" t="n">
        <x:f>P847-C847</x:f>
        <x:v>45.313149014778936</x:v>
      </x:c>
      <x:c r="R847" s="18" t="n">
        <x:f>H847-F847</x:f>
        <x:v>19.02</x:v>
      </x:c>
      <x:c r="S847" s="18" t="n">
        <x:f>J847-H847</x:f>
        <x:v>0</x:v>
      </x:c>
      <x:c r="T847" s="18" t="n">
        <x:f>N847-L847</x:f>
        <x:v>0</x:v>
      </x:c>
      <x:c r="U847" s="18" t="n">
        <x:f>R847+S847+T847</x:f>
        <x:v>19.02</x:v>
      </x:c>
      <x:c r="V847" s="18" t="str">
        <x:f>IF(MOD(C847-Settings!$B$32,Settings!$B$33)&lt;Settings!$B$30,"Up","Down")</x:f>
        <x:v>Up</x:v>
      </x:c>
      <x:c r="W847" s="18" t="n">
        <x:f>IF(OR(E847&gt;Settings!$B$30,Q847&gt;Settings!$B$37),0,1)</x:f>
        <x:v>1</x:v>
      </x:c>
      <x:c r="X847" s="18" t="n">
        <x:f>IF(AND(W847=1,Q847&lt;=Settings!$B$36),1,0)</x:f>
        <x:v>1</x:v>
      </x:c>
    </x:row>
    <x:row r="848">
      <x:c r="A848" t="n">
        <x:f>Arrivals!A848</x:f>
        <x:v>8</x:v>
      </x:c>
      <x:c r="B848" t="n">
        <x:f>Arrivals!B848</x:f>
        <x:v>3</x:v>
      </x:c>
      <x:c r="C848" s="18" t="n">
        <x:f>Arrivals!F848</x:f>
        <x:v>32</x:v>
      </x:c>
      <x:c r="D848" s="18" t="n">
        <x:f>Arrivals!K848</x:f>
        <x:v>300</x:v>
      </x:c>
      <x:c r="E848" s="18" t="n">
        <x:f>D848*8/ACE_Input!S8+ACE_Input!T8</x:f>
        <x:v>24.02</x:v>
      </x:c>
      <x:c r="F848" s="18" t="n">
        <x:f>C848</x:f>
        <x:v>32</x:v>
      </x:c>
      <x:c r="G848" s="18" t="n">
        <x:f>K847</x:f>
        <x:v>50.04</x:v>
      </x:c>
      <x:c r="H848" s="18" t="n">
        <x:f>MAX(F848,G848)</x:f>
        <x:v>50.04</x:v>
      </x:c>
      <x:c r="I848" s="18" t="n">
        <x:f>MOD(H848-Settings!$B$32,Settings!$B$33)</x:f>
        <x:v>50.04</x:v>
      </x:c>
      <x:c r="J848" s="18" t="n">
        <x:f>IF(I848&lt;Settings!$B$30,IF(Settings!$B$30-I848&gt;=E848,H848,H848+(Settings!$B$30-I848)+Settings!$B$31),H848+(Settings!$B$33-I848))</x:f>
        <x:v>50.04</x:v>
      </x:c>
      <x:c r="K848" s="18" t="n">
        <x:f>J848+E848</x:f>
        <x:v>74.06</x:v>
      </x:c>
      <x:c r="L848" s="18" t="n">
        <x:f>K848</x:f>
        <x:v>74.06</x:v>
      </x:c>
      <x:c r="M848" s="18" t="n">
        <x:f>P847</x:f>
        <x:v>52.313149014778936</x:v>
      </x:c>
      <x:c r="N848" s="18" t="n">
        <x:f>MAX(L848,M848)</x:f>
        <x:v>74.06</x:v>
      </x:c>
      <x:c r="O848" s="18" t="n">
        <x:f>Arrivals!I848</x:f>
        <x:v>10.138849678086995</x:v>
      </x:c>
      <x:c r="P848" s="18" t="n">
        <x:f>N848+O848</x:f>
        <x:v>84.198849678087</x:v>
      </x:c>
      <x:c r="Q848" s="18" t="n">
        <x:f>P848-C848</x:f>
        <x:v>52.198849678087</x:v>
      </x:c>
      <x:c r="R848" s="18" t="n">
        <x:f>H848-F848</x:f>
        <x:v>18.04</x:v>
      </x:c>
      <x:c r="S848" s="18" t="n">
        <x:f>J848-H848</x:f>
        <x:v>0</x:v>
      </x:c>
      <x:c r="T848" s="18" t="n">
        <x:f>N848-L848</x:f>
        <x:v>0</x:v>
      </x:c>
      <x:c r="U848" s="18" t="n">
        <x:f>R848+S848+T848</x:f>
        <x:v>18.04</x:v>
      </x:c>
      <x:c r="V848" s="18" t="str">
        <x:f>IF(MOD(C848-Settings!$B$32,Settings!$B$33)&lt;Settings!$B$30,"Up","Down")</x:f>
        <x:v>Up</x:v>
      </x:c>
      <x:c r="W848" s="18" t="n">
        <x:f>IF(OR(E848&gt;Settings!$B$30,Q848&gt;Settings!$B$37),0,1)</x:f>
        <x:v>1</x:v>
      </x:c>
      <x:c r="X848" s="18" t="n">
        <x:f>IF(AND(W848=1,Q848&lt;=Settings!$B$36),1,0)</x:f>
        <x:v>1</x:v>
      </x:c>
    </x:row>
    <x:row r="849">
      <x:c r="A849" t="n">
        <x:f>Arrivals!A849</x:f>
        <x:v>8</x:v>
      </x:c>
      <x:c r="B849" t="n">
        <x:f>Arrivals!B849</x:f>
        <x:v>4</x:v>
      </x:c>
      <x:c r="C849" s="18" t="n">
        <x:f>Arrivals!F849</x:f>
        <x:v>37</x:v>
      </x:c>
      <x:c r="D849" s="18" t="n">
        <x:f>Arrivals!K849</x:f>
        <x:v>300</x:v>
      </x:c>
      <x:c r="E849" s="18" t="n">
        <x:f>D849*8/ACE_Input!S9+ACE_Input!T9</x:f>
        <x:v>24.02</x:v>
      </x:c>
      <x:c r="F849" s="18" t="n">
        <x:f>C849</x:f>
        <x:v>37</x:v>
      </x:c>
      <x:c r="G849" s="18" t="n">
        <x:f>K848</x:f>
        <x:v>74.06</x:v>
      </x:c>
      <x:c r="H849" s="18" t="n">
        <x:f>MAX(F849,G849)</x:f>
        <x:v>74.06</x:v>
      </x:c>
      <x:c r="I849" s="18" t="n">
        <x:f>MOD(H849-Settings!$B$32,Settings!$B$33)</x:f>
        <x:v>74.06</x:v>
      </x:c>
      <x:c r="J849" s="18" t="n">
        <x:f>IF(I849&lt;Settings!$B$30,IF(Settings!$B$30-I849&gt;=E849,H849,H849+(Settings!$B$30-I849)+Settings!$B$31),H849+(Settings!$B$33-I849))</x:f>
        <x:v>74.06</x:v>
      </x:c>
      <x:c r="K849" s="18" t="n">
        <x:f>J849+E849</x:f>
        <x:v>98.08</x:v>
      </x:c>
      <x:c r="L849" s="18" t="n">
        <x:f>K849</x:f>
        <x:v>98.08</x:v>
      </x:c>
      <x:c r="M849" s="18" t="n">
        <x:f>P848</x:f>
        <x:v>84.198849678087</x:v>
      </x:c>
      <x:c r="N849" s="18" t="n">
        <x:f>MAX(L849,M849)</x:f>
        <x:v>98.08</x:v>
      </x:c>
      <x:c r="O849" s="18" t="n">
        <x:f>Arrivals!I849</x:f>
        <x:v>2.5029142339679455</x:v>
      </x:c>
      <x:c r="P849" s="18" t="n">
        <x:f>N849+O849</x:f>
        <x:v>100.58291423396794</x:v>
      </x:c>
      <x:c r="Q849" s="18" t="n">
        <x:f>P849-C849</x:f>
        <x:v>63.58291423396794</x:v>
      </x:c>
      <x:c r="R849" s="18" t="n">
        <x:f>H849-F849</x:f>
        <x:v>37.06</x:v>
      </x:c>
      <x:c r="S849" s="18" t="n">
        <x:f>J849-H849</x:f>
        <x:v>0</x:v>
      </x:c>
      <x:c r="T849" s="18" t="n">
        <x:f>N849-L849</x:f>
        <x:v>0</x:v>
      </x:c>
      <x:c r="U849" s="18" t="n">
        <x:f>R849+S849+T849</x:f>
        <x:v>37.06</x:v>
      </x:c>
      <x:c r="V849" s="18" t="str">
        <x:f>IF(MOD(C849-Settings!$B$32,Settings!$B$33)&lt;Settings!$B$30,"Up","Down")</x:f>
        <x:v>Up</x:v>
      </x:c>
      <x:c r="W849" s="18" t="n">
        <x:f>IF(OR(E849&gt;Settings!$B$30,Q849&gt;Settings!$B$37),0,1)</x:f>
        <x:v>1</x:v>
      </x:c>
      <x:c r="X849" s="18" t="n">
        <x:f>IF(AND(W849=1,Q849&lt;=Settings!$B$36),1,0)</x:f>
        <x:v>1</x:v>
      </x:c>
    </x:row>
    <x:row r="850">
      <x:c r="A850" t="n">
        <x:f>Arrivals!A850</x:f>
        <x:v>8</x:v>
      </x:c>
      <x:c r="B850" t="n">
        <x:f>Arrivals!B850</x:f>
        <x:v>5</x:v>
      </x:c>
      <x:c r="C850" s="18" t="n">
        <x:f>Arrivals!F850</x:f>
        <x:v>42</x:v>
      </x:c>
      <x:c r="D850" s="18" t="n">
        <x:f>Arrivals!K850</x:f>
        <x:v>300</x:v>
      </x:c>
      <x:c r="E850" s="18" t="n">
        <x:f>D850*8/ACE_Input!S10+ACE_Input!T10</x:f>
        <x:v>24.02</x:v>
      </x:c>
      <x:c r="F850" s="18" t="n">
        <x:f>C850</x:f>
        <x:v>42</x:v>
      </x:c>
      <x:c r="G850" s="18" t="n">
        <x:f>K849</x:f>
        <x:v>98.08</x:v>
      </x:c>
      <x:c r="H850" s="18" t="n">
        <x:f>MAX(F850,G850)</x:f>
        <x:v>98.08</x:v>
      </x:c>
      <x:c r="I850" s="18" t="n">
        <x:f>MOD(H850-Settings!$B$32,Settings!$B$33)</x:f>
        <x:v>98.08</x:v>
      </x:c>
      <x:c r="J850" s="18" t="n">
        <x:f>IF(I850&lt;Settings!$B$30,IF(Settings!$B$30-I850&gt;=E850,H850,H850+(Settings!$B$30-I850)+Settings!$B$31),H850+(Settings!$B$33-I850))</x:f>
        <x:v>98.08</x:v>
      </x:c>
      <x:c r="K850" s="18" t="n">
        <x:f>J850+E850</x:f>
        <x:v>122.1</x:v>
      </x:c>
      <x:c r="L850" s="18" t="n">
        <x:f>K850</x:f>
        <x:v>122.1</x:v>
      </x:c>
      <x:c r="M850" s="18" t="n">
        <x:f>P849</x:f>
        <x:v>100.58291423396794</x:v>
      </x:c>
      <x:c r="N850" s="18" t="n">
        <x:f>MAX(L850,M850)</x:f>
        <x:v>122.1</x:v>
      </x:c>
      <x:c r="O850" s="18" t="n">
        <x:f>Arrivals!I850</x:f>
        <x:v>2.130903003284036</x:v>
      </x:c>
      <x:c r="P850" s="18" t="n">
        <x:f>N850+O850</x:f>
        <x:v>124.23090300328403</x:v>
      </x:c>
      <x:c r="Q850" s="18" t="n">
        <x:f>P850-C850</x:f>
        <x:v>82.23090300328403</x:v>
      </x:c>
      <x:c r="R850" s="18" t="n">
        <x:f>H850-F850</x:f>
        <x:v>56.08</x:v>
      </x:c>
      <x:c r="S850" s="18" t="n">
        <x:f>J850-H850</x:f>
        <x:v>0</x:v>
      </x:c>
      <x:c r="T850" s="18" t="n">
        <x:f>N850-L850</x:f>
        <x:v>0</x:v>
      </x:c>
      <x:c r="U850" s="18" t="n">
        <x:f>R850+S850+T850</x:f>
        <x:v>56.08</x:v>
      </x:c>
      <x:c r="V850" s="18" t="str">
        <x:f>IF(MOD(C850-Settings!$B$32,Settings!$B$33)&lt;Settings!$B$30,"Up","Down")</x:f>
        <x:v>Up</x:v>
      </x:c>
      <x:c r="W850" s="18" t="n">
        <x:f>IF(OR(E850&gt;Settings!$B$30,Q850&gt;Settings!$B$37),0,1)</x:f>
        <x:v>1</x:v>
      </x:c>
      <x:c r="X850" s="18" t="n">
        <x:f>IF(AND(W850=1,Q850&lt;=Settings!$B$36),1,0)</x:f>
        <x:v>1</x:v>
      </x:c>
    </x:row>
    <x:row r="851">
      <x:c r="A851" t="n">
        <x:f>Arrivals!A851</x:f>
        <x:v>8</x:v>
      </x:c>
      <x:c r="B851" t="n">
        <x:f>Arrivals!B851</x:f>
        <x:v>6</x:v>
      </x:c>
      <x:c r="C851" s="18" t="n">
        <x:f>Arrivals!F851</x:f>
        <x:v>47</x:v>
      </x:c>
      <x:c r="D851" s="18" t="n">
        <x:f>Arrivals!K851</x:f>
        <x:v>300</x:v>
      </x:c>
      <x:c r="E851" s="18" t="n">
        <x:f>D851*8/ACE_Input!S11+ACE_Input!T11</x:f>
        <x:v>24.02</x:v>
      </x:c>
      <x:c r="F851" s="18" t="n">
        <x:f>C851</x:f>
        <x:v>47</x:v>
      </x:c>
      <x:c r="G851" s="18" t="n">
        <x:f>K850</x:f>
        <x:v>122.1</x:v>
      </x:c>
      <x:c r="H851" s="18" t="n">
        <x:f>MAX(F851,G851)</x:f>
        <x:v>122.1</x:v>
      </x:c>
      <x:c r="I851" s="18" t="n">
        <x:f>MOD(H851-Settings!$B$32,Settings!$B$33)</x:f>
        <x:v>122.1</x:v>
      </x:c>
      <x:c r="J851" s="18" t="n">
        <x:f>IF(I851&lt;Settings!$B$30,IF(Settings!$B$30-I851&gt;=E851,H851,H851+(Settings!$B$30-I851)+Settings!$B$31),H851+(Settings!$B$33-I851))</x:f>
        <x:v>122.1</x:v>
      </x:c>
      <x:c r="K851" s="18" t="n">
        <x:f>J851+E851</x:f>
        <x:v>146.12</x:v>
      </x:c>
      <x:c r="L851" s="18" t="n">
        <x:f>K851</x:f>
        <x:v>146.12</x:v>
      </x:c>
      <x:c r="M851" s="18" t="n">
        <x:f>P850</x:f>
        <x:v>124.23090300328403</x:v>
      </x:c>
      <x:c r="N851" s="18" t="n">
        <x:f>MAX(L851,M851)</x:f>
        <x:v>146.12</x:v>
      </x:c>
      <x:c r="O851" s="18" t="n">
        <x:f>Arrivals!I851</x:f>
        <x:v>1.1217606186502354</x:v>
      </x:c>
      <x:c r="P851" s="18" t="n">
        <x:f>N851+O851</x:f>
        <x:v>147.24176061865023</x:v>
      </x:c>
      <x:c r="Q851" s="18" t="n">
        <x:f>P851-C851</x:f>
        <x:v>100.24176061865023</x:v>
      </x:c>
      <x:c r="R851" s="18" t="n">
        <x:f>H851-F851</x:f>
        <x:v>75.1</x:v>
      </x:c>
      <x:c r="S851" s="18" t="n">
        <x:f>J851-H851</x:f>
        <x:v>0</x:v>
      </x:c>
      <x:c r="T851" s="18" t="n">
        <x:f>N851-L851</x:f>
        <x:v>0</x:v>
      </x:c>
      <x:c r="U851" s="18" t="n">
        <x:f>R851+S851+T851</x:f>
        <x:v>75.1</x:v>
      </x:c>
      <x:c r="V851" s="18" t="str">
        <x:f>IF(MOD(C851-Settings!$B$32,Settings!$B$33)&lt;Settings!$B$30,"Up","Down")</x:f>
        <x:v>Up</x:v>
      </x:c>
      <x:c r="W851" s="18" t="n">
        <x:f>IF(OR(E851&gt;Settings!$B$30,Q851&gt;Settings!$B$37),0,1)</x:f>
        <x:v>1</x:v>
      </x:c>
      <x:c r="X851" s="18" t="n">
        <x:f>IF(AND(W851=1,Q851&lt;=Settings!$B$36),1,0)</x:f>
        <x:v>1</x:v>
      </x:c>
    </x:row>
    <x:row r="852">
      <x:c r="A852" t="n">
        <x:f>Arrivals!A852</x:f>
        <x:v>8</x:v>
      </x:c>
      <x:c r="B852" t="n">
        <x:f>Arrivals!B852</x:f>
        <x:v>7</x:v>
      </x:c>
      <x:c r="C852" s="18" t="n">
        <x:f>Arrivals!F852</x:f>
        <x:v>52</x:v>
      </x:c>
      <x:c r="D852" s="18" t="n">
        <x:f>Arrivals!K852</x:f>
        <x:v>300</x:v>
      </x:c>
      <x:c r="E852" s="18" t="n">
        <x:f>D852*8/ACE_Input!S12+ACE_Input!T12</x:f>
        <x:v>24.02</x:v>
      </x:c>
      <x:c r="F852" s="18" t="n">
        <x:f>C852</x:f>
        <x:v>52</x:v>
      </x:c>
      <x:c r="G852" s="18" t="n">
        <x:f>K851</x:f>
        <x:v>146.12</x:v>
      </x:c>
      <x:c r="H852" s="18" t="n">
        <x:f>MAX(F852,G852)</x:f>
        <x:v>146.12</x:v>
      </x:c>
      <x:c r="I852" s="18" t="n">
        <x:f>MOD(H852-Settings!$B$32,Settings!$B$33)</x:f>
        <x:v>146.12</x:v>
      </x:c>
      <x:c r="J852" s="18" t="n">
        <x:f>IF(I852&lt;Settings!$B$30,IF(Settings!$B$30-I852&gt;=E852,H852,H852+(Settings!$B$30-I852)+Settings!$B$31),H852+(Settings!$B$33-I852))</x:f>
        <x:v>146.12</x:v>
      </x:c>
      <x:c r="K852" s="18" t="n">
        <x:f>J852+E852</x:f>
        <x:v>170.14000000000001</x:v>
      </x:c>
      <x:c r="L852" s="18" t="n">
        <x:f>K852</x:f>
        <x:v>170.14000000000001</x:v>
      </x:c>
      <x:c r="M852" s="18" t="n">
        <x:f>P851</x:f>
        <x:v>147.24176061865023</x:v>
      </x:c>
      <x:c r="N852" s="18" t="n">
        <x:f>MAX(L852,M852)</x:f>
        <x:v>170.14000000000001</x:v>
      </x:c>
      <x:c r="O852" s="18" t="n">
        <x:f>Arrivals!I852</x:f>
        <x:v>0.5684341000382431</x:v>
      </x:c>
      <x:c r="P852" s="18" t="n">
        <x:f>N852+O852</x:f>
        <x:v>170.70843410003826</x:v>
      </x:c>
      <x:c r="Q852" s="18" t="n">
        <x:f>P852-C852</x:f>
        <x:v>118.70843410003826</x:v>
      </x:c>
      <x:c r="R852" s="18" t="n">
        <x:f>H852-F852</x:f>
        <x:v>94.12</x:v>
      </x:c>
      <x:c r="S852" s="18" t="n">
        <x:f>J852-H852</x:f>
        <x:v>0</x:v>
      </x:c>
      <x:c r="T852" s="18" t="n">
        <x:f>N852-L852</x:f>
        <x:v>0</x:v>
      </x:c>
      <x:c r="U852" s="18" t="n">
        <x:f>R852+S852+T852</x:f>
        <x:v>94.12</x:v>
      </x:c>
      <x:c r="V852" s="18" t="str">
        <x:f>IF(MOD(C852-Settings!$B$32,Settings!$B$33)&lt;Settings!$B$30,"Up","Down")</x:f>
        <x:v>Up</x:v>
      </x:c>
      <x:c r="W852" s="18" t="n">
        <x:f>IF(OR(E852&gt;Settings!$B$30,Q852&gt;Settings!$B$37),0,1)</x:f>
        <x:v>1</x:v>
      </x:c>
      <x:c r="X852" s="18" t="n">
        <x:f>IF(AND(W852=1,Q852&lt;=Settings!$B$36),1,0)</x:f>
        <x:v>1</x:v>
      </x:c>
    </x:row>
    <x:row r="853">
      <x:c r="A853" t="n">
        <x:f>Arrivals!A853</x:f>
        <x:v>8</x:v>
      </x:c>
      <x:c r="B853" t="n">
        <x:f>Arrivals!B853</x:f>
        <x:v>8</x:v>
      </x:c>
      <x:c r="C853" s="18" t="n">
        <x:f>Arrivals!F853</x:f>
        <x:v>57</x:v>
      </x:c>
      <x:c r="D853" s="18" t="n">
        <x:f>Arrivals!K853</x:f>
        <x:v>300</x:v>
      </x:c>
      <x:c r="E853" s="18" t="n">
        <x:f>D853*8/ACE_Input!S13+ACE_Input!T13</x:f>
        <x:v>24.02</x:v>
      </x:c>
      <x:c r="F853" s="18" t="n">
        <x:f>C853</x:f>
        <x:v>57</x:v>
      </x:c>
      <x:c r="G853" s="18" t="n">
        <x:f>K852</x:f>
        <x:v>170.14000000000001</x:v>
      </x:c>
      <x:c r="H853" s="18" t="n">
        <x:f>MAX(F853,G853)</x:f>
        <x:v>170.14000000000001</x:v>
      </x:c>
      <x:c r="I853" s="18" t="n">
        <x:f>MOD(H853-Settings!$B$32,Settings!$B$33)</x:f>
        <x:v>170.14000000000001</x:v>
      </x:c>
      <x:c r="J853" s="18" t="n">
        <x:f>IF(I853&lt;Settings!$B$30,IF(Settings!$B$30-I853&gt;=E853,H853,H853+(Settings!$B$30-I853)+Settings!$B$31),H853+(Settings!$B$33-I853))</x:f>
        <x:v>170.14000000000001</x:v>
      </x:c>
      <x:c r="K853" s="18" t="n">
        <x:f>J853+E853</x:f>
        <x:v>194.16000000000003</x:v>
      </x:c>
      <x:c r="L853" s="18" t="n">
        <x:f>K853</x:f>
        <x:v>194.16000000000003</x:v>
      </x:c>
      <x:c r="M853" s="18" t="n">
        <x:f>P852</x:f>
        <x:v>170.70843410003826</x:v>
      </x:c>
      <x:c r="N853" s="18" t="n">
        <x:f>MAX(L853,M853)</x:f>
        <x:v>194.16000000000003</x:v>
      </x:c>
      <x:c r="O853" s="18" t="n">
        <x:f>Arrivals!I853</x:f>
        <x:v>2.5544848437667644</x:v>
      </x:c>
      <x:c r="P853" s="18" t="n">
        <x:f>N853+O853</x:f>
        <x:v>196.7144848437668</x:v>
      </x:c>
      <x:c r="Q853" s="18" t="n">
        <x:f>P853-C853</x:f>
        <x:v>139.7144848437668</x:v>
      </x:c>
      <x:c r="R853" s="18" t="n">
        <x:f>H853-F853</x:f>
        <x:v>113.14000000000001</x:v>
      </x:c>
      <x:c r="S853" s="18" t="n">
        <x:f>J853-H853</x:f>
        <x:v>0</x:v>
      </x:c>
      <x:c r="T853" s="18" t="n">
        <x:f>N853-L853</x:f>
        <x:v>0</x:v>
      </x:c>
      <x:c r="U853" s="18" t="n">
        <x:f>R853+S853+T853</x:f>
        <x:v>113.14000000000001</x:v>
      </x:c>
      <x:c r="V853" s="18" t="str">
        <x:f>IF(MOD(C853-Settings!$B$32,Settings!$B$33)&lt;Settings!$B$30,"Up","Down")</x:f>
        <x:v>Up</x:v>
      </x:c>
      <x:c r="W853" s="18" t="n">
        <x:f>IF(OR(E853&gt;Settings!$B$30,Q853&gt;Settings!$B$37),0,1)</x:f>
        <x:v>1</x:v>
      </x:c>
      <x:c r="X853" s="18" t="n">
        <x:f>IF(AND(W853=1,Q853&lt;=Settings!$B$36),1,0)</x:f>
        <x:v>0</x:v>
      </x:c>
    </x:row>
    <x:row r="854">
      <x:c r="A854" t="n">
        <x:f>Arrivals!A854</x:f>
        <x:v>8</x:v>
      </x:c>
      <x:c r="B854" t="n">
        <x:f>Arrivals!B854</x:f>
        <x:v>9</x:v>
      </x:c>
      <x:c r="C854" s="18" t="n">
        <x:f>Arrivals!F854</x:f>
        <x:v>172</x:v>
      </x:c>
      <x:c r="D854" s="18" t="n">
        <x:f>Arrivals!K854</x:f>
        <x:v>300</x:v>
      </x:c>
      <x:c r="E854" s="18" t="n">
        <x:f>D854*8/ACE_Input!S14+ACE_Input!T14</x:f>
        <x:v>24.02</x:v>
      </x:c>
      <x:c r="F854" s="18" t="n">
        <x:f>C854</x:f>
        <x:v>172</x:v>
      </x:c>
      <x:c r="G854" s="18" t="n">
        <x:f>K853</x:f>
        <x:v>194.16000000000003</x:v>
      </x:c>
      <x:c r="H854" s="18" t="n">
        <x:f>MAX(F854,G854)</x:f>
        <x:v>194.16000000000003</x:v>
      </x:c>
      <x:c r="I854" s="18" t="n">
        <x:f>MOD(H854-Settings!$B$32,Settings!$B$33)</x:f>
        <x:v>194.16000000000003</x:v>
      </x:c>
      <x:c r="J854" s="18" t="n">
        <x:f>IF(I854&lt;Settings!$B$30,IF(Settings!$B$30-I854&gt;=E854,H854,H854+(Settings!$B$30-I854)+Settings!$B$31),H854+(Settings!$B$33-I854))</x:f>
        <x:v>194.16000000000003</x:v>
      </x:c>
      <x:c r="K854" s="18" t="n">
        <x:f>J854+E854</x:f>
        <x:v>218.18000000000004</x:v>
      </x:c>
      <x:c r="L854" s="18" t="n">
        <x:f>K854</x:f>
        <x:v>218.18000000000004</x:v>
      </x:c>
      <x:c r="M854" s="18" t="n">
        <x:f>P853</x:f>
        <x:v>196.7144848437668</x:v>
      </x:c>
      <x:c r="N854" s="18" t="n">
        <x:f>MAX(L854,M854)</x:f>
        <x:v>218.18000000000004</x:v>
      </x:c>
      <x:c r="O854" s="18" t="n">
        <x:f>Arrivals!I854</x:f>
        <x:v>3.3637299768015287</x:v>
      </x:c>
      <x:c r="P854" s="18" t="n">
        <x:f>N854+O854</x:f>
        <x:v>221.54372997680156</x:v>
      </x:c>
      <x:c r="Q854" s="18" t="n">
        <x:f>P854-C854</x:f>
        <x:v>49.54372997680156</x:v>
      </x:c>
      <x:c r="R854" s="18" t="n">
        <x:f>H854-F854</x:f>
        <x:v>22.160000000000025</x:v>
      </x:c>
      <x:c r="S854" s="18" t="n">
        <x:f>J854-H854</x:f>
        <x:v>0</x:v>
      </x:c>
      <x:c r="T854" s="18" t="n">
        <x:f>N854-L854</x:f>
        <x:v>0</x:v>
      </x:c>
      <x:c r="U854" s="18" t="n">
        <x:f>R854+S854+T854</x:f>
        <x:v>22.160000000000025</x:v>
      </x:c>
      <x:c r="V854" s="18" t="str">
        <x:f>IF(MOD(C854-Settings!$B$32,Settings!$B$33)&lt;Settings!$B$30,"Up","Down")</x:f>
        <x:v>Up</x:v>
      </x:c>
      <x:c r="W854" s="18" t="n">
        <x:f>IF(OR(E854&gt;Settings!$B$30,Q854&gt;Settings!$B$37),0,1)</x:f>
        <x:v>1</x:v>
      </x:c>
      <x:c r="X854" s="18" t="n">
        <x:f>IF(AND(W854=1,Q854&lt;=Settings!$B$36),1,0)</x:f>
        <x:v>1</x:v>
      </x:c>
    </x:row>
    <x:row r="855">
      <x:c r="A855" t="n">
        <x:f>Arrivals!A855</x:f>
        <x:v>8</x:v>
      </x:c>
      <x:c r="B855" t="n">
        <x:f>Arrivals!B855</x:f>
        <x:v>10</x:v>
      </x:c>
      <x:c r="C855" s="18" t="n">
        <x:f>Arrivals!F855</x:f>
        <x:v>177</x:v>
      </x:c>
      <x:c r="D855" s="18" t="n">
        <x:f>Arrivals!K855</x:f>
        <x:v>300</x:v>
      </x:c>
      <x:c r="E855" s="18" t="n">
        <x:f>D855*8/ACE_Input!S15+ACE_Input!T15</x:f>
        <x:v>24.02</x:v>
      </x:c>
      <x:c r="F855" s="18" t="n">
        <x:f>C855</x:f>
        <x:v>177</x:v>
      </x:c>
      <x:c r="G855" s="18" t="n">
        <x:f>K854</x:f>
        <x:v>218.18000000000004</x:v>
      </x:c>
      <x:c r="H855" s="18" t="n">
        <x:f>MAX(F855,G855)</x:f>
        <x:v>218.18000000000004</x:v>
      </x:c>
      <x:c r="I855" s="18" t="n">
        <x:f>MOD(H855-Settings!$B$32,Settings!$B$33)</x:f>
        <x:v>218.18000000000004</x:v>
      </x:c>
      <x:c r="J855" s="18" t="n">
        <x:f>IF(I855&lt;Settings!$B$30,IF(Settings!$B$30-I855&gt;=E855,H855,H855+(Settings!$B$30-I855)+Settings!$B$31),H855+(Settings!$B$33-I855))</x:f>
        <x:v>218.18000000000004</x:v>
      </x:c>
      <x:c r="K855" s="18" t="n">
        <x:f>J855+E855</x:f>
        <x:v>242.20000000000005</x:v>
      </x:c>
      <x:c r="L855" s="18" t="n">
        <x:f>K855</x:f>
        <x:v>242.20000000000005</x:v>
      </x:c>
      <x:c r="M855" s="18" t="n">
        <x:f>P854</x:f>
        <x:v>221.54372997680156</x:v>
      </x:c>
      <x:c r="N855" s="18" t="n">
        <x:f>MAX(L855,M855)</x:f>
        <x:v>242.20000000000005</x:v>
      </x:c>
      <x:c r="O855" s="18" t="n">
        <x:f>Arrivals!I855</x:f>
        <x:v>0.01616088959851301</x:v>
      </x:c>
      <x:c r="P855" s="18" t="n">
        <x:f>N855+O855</x:f>
        <x:v>242.21616088959857</x:v>
      </x:c>
      <x:c r="Q855" s="18" t="n">
        <x:f>P855-C855</x:f>
        <x:v>65.21616088959857</x:v>
      </x:c>
      <x:c r="R855" s="18" t="n">
        <x:f>H855-F855</x:f>
        <x:v>41.180000000000035</x:v>
      </x:c>
      <x:c r="S855" s="18" t="n">
        <x:f>J855-H855</x:f>
        <x:v>0</x:v>
      </x:c>
      <x:c r="T855" s="18" t="n">
        <x:f>N855-L855</x:f>
        <x:v>0</x:v>
      </x:c>
      <x:c r="U855" s="18" t="n">
        <x:f>R855+S855+T855</x:f>
        <x:v>41.180000000000035</x:v>
      </x:c>
      <x:c r="V855" s="18" t="str">
        <x:f>IF(MOD(C855-Settings!$B$32,Settings!$B$33)&lt;Settings!$B$30,"Up","Down")</x:f>
        <x:v>Up</x:v>
      </x:c>
      <x:c r="W855" s="18" t="n">
        <x:f>IF(OR(E855&gt;Settings!$B$30,Q855&gt;Settings!$B$37),0,1)</x:f>
        <x:v>1</x:v>
      </x:c>
      <x:c r="X855" s="18" t="n">
        <x:f>IF(AND(W855=1,Q855&lt;=Settings!$B$36),1,0)</x:f>
        <x:v>1</x:v>
      </x:c>
    </x:row>
    <x:row r="856">
      <x:c r="A856" t="n">
        <x:f>Arrivals!A856</x:f>
        <x:v>8</x:v>
      </x:c>
      <x:c r="B856" t="n">
        <x:f>Arrivals!B856</x:f>
        <x:v>11</x:v>
      </x:c>
      <x:c r="C856" s="18" t="n">
        <x:f>Arrivals!F856</x:f>
        <x:v>182</x:v>
      </x:c>
      <x:c r="D856" s="18" t="n">
        <x:f>Arrivals!K856</x:f>
        <x:v>300</x:v>
      </x:c>
      <x:c r="E856" s="18" t="n">
        <x:f>D856*8/ACE_Input!S16+ACE_Input!T16</x:f>
        <x:v>24.02</x:v>
      </x:c>
      <x:c r="F856" s="18" t="n">
        <x:f>C856</x:f>
        <x:v>182</x:v>
      </x:c>
      <x:c r="G856" s="18" t="n">
        <x:f>K855</x:f>
        <x:v>242.20000000000005</x:v>
      </x:c>
      <x:c r="H856" s="18" t="n">
        <x:f>MAX(F856,G856)</x:f>
        <x:v>242.20000000000005</x:v>
      </x:c>
      <x:c r="I856" s="18" t="n">
        <x:f>MOD(H856-Settings!$B$32,Settings!$B$33)</x:f>
        <x:v>242.20000000000005</x:v>
      </x:c>
      <x:c r="J856" s="18" t="n">
        <x:f>IF(I856&lt;Settings!$B$30,IF(Settings!$B$30-I856&gt;=E856,H856,H856+(Settings!$B$30-I856)+Settings!$B$31),H856+(Settings!$B$33-I856))</x:f>
        <x:v>242.20000000000005</x:v>
      </x:c>
      <x:c r="K856" s="18" t="n">
        <x:f>J856+E856</x:f>
        <x:v>266.22</x:v>
      </x:c>
      <x:c r="L856" s="18" t="n">
        <x:f>K856</x:f>
        <x:v>266.22</x:v>
      </x:c>
      <x:c r="M856" s="18" t="n">
        <x:f>P855</x:f>
        <x:v>242.21616088959857</x:v>
      </x:c>
      <x:c r="N856" s="18" t="n">
        <x:f>MAX(L856,M856)</x:f>
        <x:v>266.22</x:v>
      </x:c>
      <x:c r="O856" s="18" t="n">
        <x:f>Arrivals!I856</x:f>
        <x:v>5.827360971073328</x:v>
      </x:c>
      <x:c r="P856" s="18" t="n">
        <x:f>N856+O856</x:f>
        <x:v>272.0473609710734</x:v>
      </x:c>
      <x:c r="Q856" s="18" t="n">
        <x:f>P856-C856</x:f>
        <x:v>90.04736097107337</x:v>
      </x:c>
      <x:c r="R856" s="18" t="n">
        <x:f>H856-F856</x:f>
        <x:v>60.200000000000045</x:v>
      </x:c>
      <x:c r="S856" s="18" t="n">
        <x:f>J856-H856</x:f>
        <x:v>0</x:v>
      </x:c>
      <x:c r="T856" s="18" t="n">
        <x:f>N856-L856</x:f>
        <x:v>0</x:v>
      </x:c>
      <x:c r="U856" s="18" t="n">
        <x:f>R856+S856+T856</x:f>
        <x:v>60.200000000000045</x:v>
      </x:c>
      <x:c r="V856" s="18" t="str">
        <x:f>IF(MOD(C856-Settings!$B$32,Settings!$B$33)&lt;Settings!$B$30,"Up","Down")</x:f>
        <x:v>Up</x:v>
      </x:c>
      <x:c r="W856" s="18" t="n">
        <x:f>IF(OR(E856&gt;Settings!$B$30,Q856&gt;Settings!$B$37),0,1)</x:f>
        <x:v>1</x:v>
      </x:c>
      <x:c r="X856" s="18" t="n">
        <x:f>IF(AND(W856=1,Q856&lt;=Settings!$B$36),1,0)</x:f>
        <x:v>1</x:v>
      </x:c>
    </x:row>
    <x:row r="857">
      <x:c r="A857" t="n">
        <x:f>Arrivals!A857</x:f>
        <x:v>8</x:v>
      </x:c>
      <x:c r="B857" t="n">
        <x:f>Arrivals!B857</x:f>
        <x:v>12</x:v>
      </x:c>
      <x:c r="C857" s="18" t="n">
        <x:f>Arrivals!F857</x:f>
        <x:v>187</x:v>
      </x:c>
      <x:c r="D857" s="18" t="n">
        <x:f>Arrivals!K857</x:f>
        <x:v>300</x:v>
      </x:c>
      <x:c r="E857" s="18" t="n">
        <x:f>D857*8/ACE_Input!S17+ACE_Input!T17</x:f>
        <x:v>24.02</x:v>
      </x:c>
      <x:c r="F857" s="18" t="n">
        <x:f>C857</x:f>
        <x:v>187</x:v>
      </x:c>
      <x:c r="G857" s="18" t="n">
        <x:f>K856</x:f>
        <x:v>266.22</x:v>
      </x:c>
      <x:c r="H857" s="18" t="n">
        <x:f>MAX(F857,G857)</x:f>
        <x:v>266.22</x:v>
      </x:c>
      <x:c r="I857" s="18" t="n">
        <x:f>MOD(H857-Settings!$B$32,Settings!$B$33)</x:f>
        <x:v>266.22</x:v>
      </x:c>
      <x:c r="J857" s="18" t="n">
        <x:f>IF(I857&lt;Settings!$B$30,IF(Settings!$B$30-I857&gt;=E857,H857,H857+(Settings!$B$30-I857)+Settings!$B$31),H857+(Settings!$B$33-I857))</x:f>
        <x:v>266.22</x:v>
      </x:c>
      <x:c r="K857" s="18" t="n">
        <x:f>J857+E857</x:f>
        <x:v>290.24</x:v>
      </x:c>
      <x:c r="L857" s="18" t="n">
        <x:f>K857</x:f>
        <x:v>290.24</x:v>
      </x:c>
      <x:c r="M857" s="18" t="n">
        <x:f>P856</x:f>
        <x:v>272.0473609710734</x:v>
      </x:c>
      <x:c r="N857" s="18" t="n">
        <x:f>MAX(L857,M857)</x:f>
        <x:v>290.24</x:v>
      </x:c>
      <x:c r="O857" s="18" t="n">
        <x:f>Arrivals!I857</x:f>
        <x:v>2.4079376521406823</x:v>
      </x:c>
      <x:c r="P857" s="18" t="n">
        <x:f>N857+O857</x:f>
        <x:v>292.6479376521407</x:v>
      </x:c>
      <x:c r="Q857" s="18" t="n">
        <x:f>P857-C857</x:f>
        <x:v>105.64793765214068</x:v>
      </x:c>
      <x:c r="R857" s="18" t="n">
        <x:f>H857-F857</x:f>
        <x:v>79.22000000000003</x:v>
      </x:c>
      <x:c r="S857" s="18" t="n">
        <x:f>J857-H857</x:f>
        <x:v>0</x:v>
      </x:c>
      <x:c r="T857" s="18" t="n">
        <x:f>N857-L857</x:f>
        <x:v>0</x:v>
      </x:c>
      <x:c r="U857" s="18" t="n">
        <x:f>R857+S857+T857</x:f>
        <x:v>79.22000000000003</x:v>
      </x:c>
      <x:c r="V857" s="18" t="str">
        <x:f>IF(MOD(C857-Settings!$B$32,Settings!$B$33)&lt;Settings!$B$30,"Up","Down")</x:f>
        <x:v>Up</x:v>
      </x:c>
      <x:c r="W857" s="18" t="n">
        <x:f>IF(OR(E857&gt;Settings!$B$30,Q857&gt;Settings!$B$37),0,1)</x:f>
        <x:v>1</x:v>
      </x:c>
      <x:c r="X857" s="18" t="n">
        <x:f>IF(AND(W857=1,Q857&lt;=Settings!$B$36),1,0)</x:f>
        <x:v>1</x:v>
      </x:c>
    </x:row>
    <x:row r="858">
      <x:c r="A858" t="n">
        <x:f>Arrivals!A858</x:f>
        <x:v>8</x:v>
      </x:c>
      <x:c r="B858" t="n">
        <x:f>Arrivals!B858</x:f>
        <x:v>13</x:v>
      </x:c>
      <x:c r="C858" s="18" t="n">
        <x:f>Arrivals!F858</x:f>
        <x:v>192</x:v>
      </x:c>
      <x:c r="D858" s="18" t="n">
        <x:f>Arrivals!K858</x:f>
        <x:v>300</x:v>
      </x:c>
      <x:c r="E858" s="18" t="n">
        <x:f>D858*8/ACE_Input!S18+ACE_Input!T18</x:f>
        <x:v>24.02</x:v>
      </x:c>
      <x:c r="F858" s="18" t="n">
        <x:f>C858</x:f>
        <x:v>192</x:v>
      </x:c>
      <x:c r="G858" s="18" t="n">
        <x:f>K857</x:f>
        <x:v>290.24</x:v>
      </x:c>
      <x:c r="H858" s="18" t="n">
        <x:f>MAX(F858,G858)</x:f>
        <x:v>290.24</x:v>
      </x:c>
      <x:c r="I858" s="18" t="n">
        <x:f>MOD(H858-Settings!$B$32,Settings!$B$33)</x:f>
        <x:v>290.24</x:v>
      </x:c>
      <x:c r="J858" s="18" t="n">
        <x:f>IF(I858&lt;Settings!$B$30,IF(Settings!$B$30-I858&gt;=E858,H858,H858+(Settings!$B$30-I858)+Settings!$B$31),H858+(Settings!$B$33-I858))</x:f>
        <x:v>290.24</x:v>
      </x:c>
      <x:c r="K858" s="18" t="n">
        <x:f>J858+E858</x:f>
        <x:v>314.26</x:v>
      </x:c>
      <x:c r="L858" s="18" t="n">
        <x:f>K858</x:f>
        <x:v>314.26</x:v>
      </x:c>
      <x:c r="M858" s="18" t="n">
        <x:f>P857</x:f>
        <x:v>292.6479376521407</x:v>
      </x:c>
      <x:c r="N858" s="18" t="n">
        <x:f>MAX(L858,M858)</x:f>
        <x:v>314.26</x:v>
      </x:c>
      <x:c r="O858" s="18" t="n">
        <x:f>Arrivals!I858</x:f>
        <x:v>2.1014898802526916</x:v>
      </x:c>
      <x:c r="P858" s="18" t="n">
        <x:f>N858+O858</x:f>
        <x:v>316.3614898802527</x:v>
      </x:c>
      <x:c r="Q858" s="18" t="n">
        <x:f>P858-C858</x:f>
        <x:v>124.36148988025269</x:v>
      </x:c>
      <x:c r="R858" s="18" t="n">
        <x:f>H858-F858</x:f>
        <x:v>98.24000000000001</x:v>
      </x:c>
      <x:c r="S858" s="18" t="n">
        <x:f>J858-H858</x:f>
        <x:v>0</x:v>
      </x:c>
      <x:c r="T858" s="18" t="n">
        <x:f>N858-L858</x:f>
        <x:v>0</x:v>
      </x:c>
      <x:c r="U858" s="18" t="n">
        <x:f>R858+S858+T858</x:f>
        <x:v>98.24000000000001</x:v>
      </x:c>
      <x:c r="V858" s="18" t="str">
        <x:f>IF(MOD(C858-Settings!$B$32,Settings!$B$33)&lt;Settings!$B$30,"Up","Down")</x:f>
        <x:v>Up</x:v>
      </x:c>
      <x:c r="W858" s="18" t="n">
        <x:f>IF(OR(E858&gt;Settings!$B$30,Q858&gt;Settings!$B$37),0,1)</x:f>
        <x:v>1</x:v>
      </x:c>
      <x:c r="X858" s="18" t="n">
        <x:f>IF(AND(W858=1,Q858&lt;=Settings!$B$36),1,0)</x:f>
        <x:v>0</x:v>
      </x:c>
    </x:row>
    <x:row r="859">
      <x:c r="A859" t="n">
        <x:f>Arrivals!A859</x:f>
        <x:v>8</x:v>
      </x:c>
      <x:c r="B859" t="n">
        <x:f>Arrivals!B859</x:f>
        <x:v>14</x:v>
      </x:c>
      <x:c r="C859" s="18" t="n">
        <x:f>Arrivals!F859</x:f>
        <x:v>197</x:v>
      </x:c>
      <x:c r="D859" s="18" t="n">
        <x:f>Arrivals!K859</x:f>
        <x:v>300</x:v>
      </x:c>
      <x:c r="E859" s="18" t="n">
        <x:f>D859*8/ACE_Input!S19+ACE_Input!T19</x:f>
        <x:v>24.02</x:v>
      </x:c>
      <x:c r="F859" s="18" t="n">
        <x:f>C859</x:f>
        <x:v>197</x:v>
      </x:c>
      <x:c r="G859" s="18" t="n">
        <x:f>K858</x:f>
        <x:v>314.26</x:v>
      </x:c>
      <x:c r="H859" s="18" t="n">
        <x:f>MAX(F859,G859)</x:f>
        <x:v>314.26</x:v>
      </x:c>
      <x:c r="I859" s="18" t="n">
        <x:f>MOD(H859-Settings!$B$32,Settings!$B$33)</x:f>
        <x:v>314.26</x:v>
      </x:c>
      <x:c r="J859" s="18" t="n">
        <x:f>IF(I859&lt;Settings!$B$30,IF(Settings!$B$30-I859&gt;=E859,H859,H859+(Settings!$B$30-I859)+Settings!$B$31),H859+(Settings!$B$33-I859))</x:f>
        <x:v>314.26</x:v>
      </x:c>
      <x:c r="K859" s="18" t="n">
        <x:f>J859+E859</x:f>
        <x:v>338.28</x:v>
      </x:c>
      <x:c r="L859" s="18" t="n">
        <x:f>K859</x:f>
        <x:v>338.28</x:v>
      </x:c>
      <x:c r="M859" s="18" t="n">
        <x:f>P858</x:f>
        <x:v>316.3614898802527</x:v>
      </x:c>
      <x:c r="N859" s="18" t="n">
        <x:f>MAX(L859,M859)</x:f>
        <x:v>338.28</x:v>
      </x:c>
      <x:c r="O859" s="18" t="n">
        <x:f>Arrivals!I859</x:f>
        <x:v>2.259014583132725</x:v>
      </x:c>
      <x:c r="P859" s="18" t="n">
        <x:f>N859+O859</x:f>
        <x:v>340.5390145831327</x:v>
      </x:c>
      <x:c r="Q859" s="18" t="n">
        <x:f>P859-C859</x:f>
        <x:v>143.5390145831327</x:v>
      </x:c>
      <x:c r="R859" s="18" t="n">
        <x:f>H859-F859</x:f>
        <x:v>117.25999999999999</x:v>
      </x:c>
      <x:c r="S859" s="18" t="n">
        <x:f>J859-H859</x:f>
        <x:v>0</x:v>
      </x:c>
      <x:c r="T859" s="18" t="n">
        <x:f>N859-L859</x:f>
        <x:v>0</x:v>
      </x:c>
      <x:c r="U859" s="18" t="n">
        <x:f>R859+S859+T859</x:f>
        <x:v>117.25999999999999</x:v>
      </x:c>
      <x:c r="V859" s="18" t="str">
        <x:f>IF(MOD(C859-Settings!$B$32,Settings!$B$33)&lt;Settings!$B$30,"Up","Down")</x:f>
        <x:v>Up</x:v>
      </x:c>
      <x:c r="W859" s="18" t="n">
        <x:f>IF(OR(E859&gt;Settings!$B$30,Q859&gt;Settings!$B$37),0,1)</x:f>
        <x:v>1</x:v>
      </x:c>
      <x:c r="X859" s="18" t="n">
        <x:f>IF(AND(W859=1,Q859&lt;=Settings!$B$36),1,0)</x:f>
        <x:v>0</x:v>
      </x:c>
    </x:row>
    <x:row r="860">
      <x:c r="A860" t="n">
        <x:f>Arrivals!A860</x:f>
        <x:v>8</x:v>
      </x:c>
      <x:c r="B860" t="n">
        <x:f>Arrivals!B860</x:f>
        <x:v>15</x:v>
      </x:c>
      <x:c r="C860" s="18" t="n">
        <x:f>Arrivals!F860</x:f>
        <x:v>202</x:v>
      </x:c>
      <x:c r="D860" s="18" t="n">
        <x:f>Arrivals!K860</x:f>
        <x:v>300</x:v>
      </x:c>
      <x:c r="E860" s="18" t="n">
        <x:f>D860*8/ACE_Input!S20+ACE_Input!T20</x:f>
        <x:v>24.02</x:v>
      </x:c>
      <x:c r="F860" s="18" t="n">
        <x:f>C860</x:f>
        <x:v>202</x:v>
      </x:c>
      <x:c r="G860" s="18" t="n">
        <x:f>K859</x:f>
        <x:v>338.28</x:v>
      </x:c>
      <x:c r="H860" s="18" t="n">
        <x:f>MAX(F860,G860)</x:f>
        <x:v>338.28</x:v>
      </x:c>
      <x:c r="I860" s="18" t="n">
        <x:f>MOD(H860-Settings!$B$32,Settings!$B$33)</x:f>
        <x:v>338.28</x:v>
      </x:c>
      <x:c r="J860" s="18" t="n">
        <x:f>IF(I860&lt;Settings!$B$30,IF(Settings!$B$30-I860&gt;=E860,H860,H860+(Settings!$B$30-I860)+Settings!$B$31),H860+(Settings!$B$33-I860))</x:f>
        <x:v>338.28</x:v>
      </x:c>
      <x:c r="K860" s="18" t="n">
        <x:f>J860+E860</x:f>
        <x:v>362.29999999999995</x:v>
      </x:c>
      <x:c r="L860" s="18" t="n">
        <x:f>K860</x:f>
        <x:v>362.29999999999995</x:v>
      </x:c>
      <x:c r="M860" s="18" t="n">
        <x:f>P859</x:f>
        <x:v>340.5390145831327</x:v>
      </x:c>
      <x:c r="N860" s="18" t="n">
        <x:f>MAX(L860,M860)</x:f>
        <x:v>362.29999999999995</x:v>
      </x:c>
      <x:c r="O860" s="18" t="n">
        <x:f>Arrivals!I860</x:f>
        <x:v>0.9807509458375199</x:v>
      </x:c>
      <x:c r="P860" s="18" t="n">
        <x:f>N860+O860</x:f>
        <x:v>363.2807509458375</x:v>
      </x:c>
      <x:c r="Q860" s="18" t="n">
        <x:f>P860-C860</x:f>
        <x:v>161.2807509458375</x:v>
      </x:c>
      <x:c r="R860" s="18" t="n">
        <x:f>H860-F860</x:f>
        <x:v>136.27999999999997</x:v>
      </x:c>
      <x:c r="S860" s="18" t="n">
        <x:f>J860-H860</x:f>
        <x:v>0</x:v>
      </x:c>
      <x:c r="T860" s="18" t="n">
        <x:f>N860-L860</x:f>
        <x:v>0</x:v>
      </x:c>
      <x:c r="U860" s="18" t="n">
        <x:f>R860+S860+T860</x:f>
        <x:v>136.27999999999997</x:v>
      </x:c>
      <x:c r="V860" s="18" t="str">
        <x:f>IF(MOD(C860-Settings!$B$32,Settings!$B$33)&lt;Settings!$B$30,"Up","Down")</x:f>
        <x:v>Up</x:v>
      </x:c>
      <x:c r="W860" s="18" t="n">
        <x:f>IF(OR(E860&gt;Settings!$B$30,Q860&gt;Settings!$B$37),0,1)</x:f>
        <x:v>1</x:v>
      </x:c>
      <x:c r="X860" s="18" t="n">
        <x:f>IF(AND(W860=1,Q860&lt;=Settings!$B$36),1,0)</x:f>
        <x:v>0</x:v>
      </x:c>
    </x:row>
    <x:row r="861">
      <x:c r="A861" t="n">
        <x:f>Arrivals!A861</x:f>
        <x:v>8</x:v>
      </x:c>
      <x:c r="B861" t="n">
        <x:f>Arrivals!B861</x:f>
        <x:v>16</x:v>
      </x:c>
      <x:c r="C861" s="18" t="n">
        <x:f>Arrivals!F861</x:f>
        <x:v>207</x:v>
      </x:c>
      <x:c r="D861" s="18" t="n">
        <x:f>Arrivals!K861</x:f>
        <x:v>300</x:v>
      </x:c>
      <x:c r="E861" s="18" t="n">
        <x:f>D861*8/ACE_Input!S21+ACE_Input!T21</x:f>
        <x:v>24.02</x:v>
      </x:c>
      <x:c r="F861" s="18" t="n">
        <x:f>C861</x:f>
        <x:v>207</x:v>
      </x:c>
      <x:c r="G861" s="18" t="n">
        <x:f>K860</x:f>
        <x:v>362.29999999999995</x:v>
      </x:c>
      <x:c r="H861" s="18" t="n">
        <x:f>MAX(F861,G861)</x:f>
        <x:v>362.29999999999995</x:v>
      </x:c>
      <x:c r="I861" s="18" t="n">
        <x:f>MOD(H861-Settings!$B$32,Settings!$B$33)</x:f>
        <x:v>362.29999999999995</x:v>
      </x:c>
      <x:c r="J861" s="18" t="n">
        <x:f>IF(I861&lt;Settings!$B$30,IF(Settings!$B$30-I861&gt;=E861,H861,H861+(Settings!$B$30-I861)+Settings!$B$31),H861+(Settings!$B$33-I861))</x:f>
        <x:v>362.29999999999995</x:v>
      </x:c>
      <x:c r="K861" s="18" t="n">
        <x:f>J861+E861</x:f>
        <x:v>386.31999999999994</x:v>
      </x:c>
      <x:c r="L861" s="18" t="n">
        <x:f>K861</x:f>
        <x:v>386.31999999999994</x:v>
      </x:c>
      <x:c r="M861" s="18" t="n">
        <x:f>P860</x:f>
        <x:v>363.2807509458375</x:v>
      </x:c>
      <x:c r="N861" s="18" t="n">
        <x:f>MAX(L861,M861)</x:f>
        <x:v>386.31999999999994</x:v>
      </x:c>
      <x:c r="O861" s="18" t="n">
        <x:f>Arrivals!I861</x:f>
        <x:v>3.231998492412631</x:v>
      </x:c>
      <x:c r="P861" s="18" t="n">
        <x:f>N861+O861</x:f>
        <x:v>389.55199849241257</x:v>
      </x:c>
      <x:c r="Q861" s="18" t="n">
        <x:f>P861-C861</x:f>
        <x:v>182.55199849241257</x:v>
      </x:c>
      <x:c r="R861" s="18" t="n">
        <x:f>H861-F861</x:f>
        <x:v>155.29999999999995</x:v>
      </x:c>
      <x:c r="S861" s="18" t="n">
        <x:f>J861-H861</x:f>
        <x:v>0</x:v>
      </x:c>
      <x:c r="T861" s="18" t="n">
        <x:f>N861-L861</x:f>
        <x:v>0</x:v>
      </x:c>
      <x:c r="U861" s="18" t="n">
        <x:f>R861+S861+T861</x:f>
        <x:v>155.29999999999995</x:v>
      </x:c>
      <x:c r="V861" s="18" t="str">
        <x:f>IF(MOD(C861-Settings!$B$32,Settings!$B$33)&lt;Settings!$B$30,"Up","Down")</x:f>
        <x:v>Up</x:v>
      </x:c>
      <x:c r="W861" s="18" t="n">
        <x:f>IF(OR(E861&gt;Settings!$B$30,Q861&gt;Settings!$B$37),0,1)</x:f>
        <x:v>1</x:v>
      </x:c>
      <x:c r="X861" s="18" t="n">
        <x:f>IF(AND(W861=1,Q861&lt;=Settings!$B$36),1,0)</x:f>
        <x:v>0</x:v>
      </x:c>
    </x:row>
    <x:row r="862">
      <x:c r="A862" t="n">
        <x:f>Arrivals!A862</x:f>
        <x:v>8</x:v>
      </x:c>
      <x:c r="B862" t="n">
        <x:f>Arrivals!B862</x:f>
        <x:v>17</x:v>
      </x:c>
      <x:c r="C862" s="18" t="n">
        <x:f>Arrivals!F862</x:f>
        <x:v>212</x:v>
      </x:c>
      <x:c r="D862" s="18" t="n">
        <x:f>Arrivals!K862</x:f>
        <x:v>300</x:v>
      </x:c>
      <x:c r="E862" s="18" t="n">
        <x:f>D862*8/ACE_Input!S22+ACE_Input!T22</x:f>
        <x:v>24.02</x:v>
      </x:c>
      <x:c r="F862" s="18" t="n">
        <x:f>C862</x:f>
        <x:v>212</x:v>
      </x:c>
      <x:c r="G862" s="18" t="n">
        <x:f>K861</x:f>
        <x:v>386.31999999999994</x:v>
      </x:c>
      <x:c r="H862" s="18" t="n">
        <x:f>MAX(F862,G862)</x:f>
        <x:v>386.31999999999994</x:v>
      </x:c>
      <x:c r="I862" s="18" t="n">
        <x:f>MOD(H862-Settings!$B$32,Settings!$B$33)</x:f>
        <x:v>386.31999999999994</x:v>
      </x:c>
      <x:c r="J862" s="18" t="n">
        <x:f>IF(I862&lt;Settings!$B$30,IF(Settings!$B$30-I862&gt;=E862,H862,H862+(Settings!$B$30-I862)+Settings!$B$31),H862+(Settings!$B$33-I862))</x:f>
        <x:v>386.31999999999994</x:v>
      </x:c>
      <x:c r="K862" s="18" t="n">
        <x:f>J862+E862</x:f>
        <x:v>410.3399999999999</x:v>
      </x:c>
      <x:c r="L862" s="18" t="n">
        <x:f>K862</x:f>
        <x:v>410.3399999999999</x:v>
      </x:c>
      <x:c r="M862" s="18" t="n">
        <x:f>P861</x:f>
        <x:v>389.55199849241257</x:v>
      </x:c>
      <x:c r="N862" s="18" t="n">
        <x:f>MAX(L862,M862)</x:f>
        <x:v>410.3399999999999</x:v>
      </x:c>
      <x:c r="O862" s="18" t="n">
        <x:f>Arrivals!I862</x:f>
        <x:v>1.422330289936792</x:v>
      </x:c>
      <x:c r="P862" s="18" t="n">
        <x:f>N862+O862</x:f>
        <x:v>411.7623302899367</x:v>
      </x:c>
      <x:c r="Q862" s="18" t="n">
        <x:f>P862-C862</x:f>
        <x:v>199.7623302899367</x:v>
      </x:c>
      <x:c r="R862" s="18" t="n">
        <x:f>H862-F862</x:f>
        <x:v>174.31999999999994</x:v>
      </x:c>
      <x:c r="S862" s="18" t="n">
        <x:f>J862-H862</x:f>
        <x:v>0</x:v>
      </x:c>
      <x:c r="T862" s="18" t="n">
        <x:f>N862-L862</x:f>
        <x:v>0</x:v>
      </x:c>
      <x:c r="U862" s="18" t="n">
        <x:f>R862+S862+T862</x:f>
        <x:v>174.31999999999994</x:v>
      </x:c>
      <x:c r="V862" s="18" t="str">
        <x:f>IF(MOD(C862-Settings!$B$32,Settings!$B$33)&lt;Settings!$B$30,"Up","Down")</x:f>
        <x:v>Up</x:v>
      </x:c>
      <x:c r="W862" s="18" t="n">
        <x:f>IF(OR(E862&gt;Settings!$B$30,Q862&gt;Settings!$B$37),0,1)</x:f>
        <x:v>1</x:v>
      </x:c>
      <x:c r="X862" s="18" t="n">
        <x:f>IF(AND(W862=1,Q862&lt;=Settings!$B$36),1,0)</x:f>
        <x:v>0</x:v>
      </x:c>
    </x:row>
    <x:row r="863">
      <x:c r="A863" t="n">
        <x:f>Arrivals!A863</x:f>
        <x:v>8</x:v>
      </x:c>
      <x:c r="B863" t="n">
        <x:f>Arrivals!B863</x:f>
        <x:v>18</x:v>
      </x:c>
      <x:c r="C863" s="18" t="n">
        <x:f>Arrivals!F863</x:f>
        <x:v>217</x:v>
      </x:c>
      <x:c r="D863" s="18" t="n">
        <x:f>Arrivals!K863</x:f>
        <x:v>300</x:v>
      </x:c>
      <x:c r="E863" s="18" t="n">
        <x:f>D863*8/ACE_Input!S23+ACE_Input!T23</x:f>
        <x:v>24.02</x:v>
      </x:c>
      <x:c r="F863" s="18" t="n">
        <x:f>C863</x:f>
        <x:v>217</x:v>
      </x:c>
      <x:c r="G863" s="18" t="n">
        <x:f>K862</x:f>
        <x:v>410.3399999999999</x:v>
      </x:c>
      <x:c r="H863" s="18" t="n">
        <x:f>MAX(F863,G863)</x:f>
        <x:v>410.3399999999999</x:v>
      </x:c>
      <x:c r="I863" s="18" t="n">
        <x:f>MOD(H863-Settings!$B$32,Settings!$B$33)</x:f>
        <x:v>410.3399999999999</x:v>
      </x:c>
      <x:c r="J863" s="18" t="n">
        <x:f>IF(I863&lt;Settings!$B$30,IF(Settings!$B$30-I863&gt;=E863,H863,H863+(Settings!$B$30-I863)+Settings!$B$31),H863+(Settings!$B$33-I863))</x:f>
        <x:v>410.3399999999999</x:v>
      </x:c>
      <x:c r="K863" s="18" t="n">
        <x:f>J863+E863</x:f>
        <x:v>434.3599999999999</x:v>
      </x:c>
      <x:c r="L863" s="18" t="n">
        <x:f>K863</x:f>
        <x:v>434.3599999999999</x:v>
      </x:c>
      <x:c r="M863" s="18" t="n">
        <x:f>P862</x:f>
        <x:v>411.7623302899367</x:v>
      </x:c>
      <x:c r="N863" s="18" t="n">
        <x:f>MAX(L863,M863)</x:f>
        <x:v>434.3599999999999</x:v>
      </x:c>
      <x:c r="O863" s="18" t="n">
        <x:f>Arrivals!I863</x:f>
        <x:v>1.1047911340294376</x:v>
      </x:c>
      <x:c r="P863" s="18" t="n">
        <x:f>N863+O863</x:f>
        <x:v>435.4647911340293</x:v>
      </x:c>
      <x:c r="Q863" s="18" t="n">
        <x:f>P863-C863</x:f>
        <x:v>218.46479113402933</x:v>
      </x:c>
      <x:c r="R863" s="18" t="n">
        <x:f>H863-F863</x:f>
        <x:v>193.33999999999992</x:v>
      </x:c>
      <x:c r="S863" s="18" t="n">
        <x:f>J863-H863</x:f>
        <x:v>0</x:v>
      </x:c>
      <x:c r="T863" s="18" t="n">
        <x:f>N863-L863</x:f>
        <x:v>0</x:v>
      </x:c>
      <x:c r="U863" s="18" t="n">
        <x:f>R863+S863+T863</x:f>
        <x:v>193.33999999999992</x:v>
      </x:c>
      <x:c r="V863" s="18" t="str">
        <x:f>IF(MOD(C863-Settings!$B$32,Settings!$B$33)&lt;Settings!$B$30,"Up","Down")</x:f>
        <x:v>Up</x:v>
      </x:c>
      <x:c r="W863" s="18" t="n">
        <x:f>IF(OR(E863&gt;Settings!$B$30,Q863&gt;Settings!$B$37),0,1)</x:f>
        <x:v>1</x:v>
      </x:c>
      <x:c r="X863" s="18" t="n">
        <x:f>IF(AND(W863=1,Q863&lt;=Settings!$B$36),1,0)</x:f>
        <x:v>0</x:v>
      </x:c>
    </x:row>
    <x:row r="864">
      <x:c r="A864" t="n">
        <x:f>Arrivals!A864</x:f>
        <x:v>8</x:v>
      </x:c>
      <x:c r="B864" t="n">
        <x:f>Arrivals!B864</x:f>
        <x:v>19</x:v>
      </x:c>
      <x:c r="C864" s="18" t="n">
        <x:f>Arrivals!F864</x:f>
        <x:v>222</x:v>
      </x:c>
      <x:c r="D864" s="18" t="n">
        <x:f>Arrivals!K864</x:f>
        <x:v>300</x:v>
      </x:c>
      <x:c r="E864" s="18" t="n">
        <x:f>D864*8/ACE_Input!S24+ACE_Input!T24</x:f>
        <x:v>24.02</x:v>
      </x:c>
      <x:c r="F864" s="18" t="n">
        <x:f>C864</x:f>
        <x:v>222</x:v>
      </x:c>
      <x:c r="G864" s="18" t="n">
        <x:f>K863</x:f>
        <x:v>434.3599999999999</x:v>
      </x:c>
      <x:c r="H864" s="18" t="n">
        <x:f>MAX(F864,G864)</x:f>
        <x:v>434.3599999999999</x:v>
      </x:c>
      <x:c r="I864" s="18" t="n">
        <x:f>MOD(H864-Settings!$B$32,Settings!$B$33)</x:f>
        <x:v>434.3599999999999</x:v>
      </x:c>
      <x:c r="J864" s="18" t="n">
        <x:f>IF(I864&lt;Settings!$B$30,IF(Settings!$B$30-I864&gt;=E864,H864,H864+(Settings!$B$30-I864)+Settings!$B$31),H864+(Settings!$B$33-I864))</x:f>
        <x:v>434.3599999999999</x:v>
      </x:c>
      <x:c r="K864" s="18" t="n">
        <x:f>J864+E864</x:f>
        <x:v>458.3799999999999</x:v>
      </x:c>
      <x:c r="L864" s="18" t="n">
        <x:f>K864</x:f>
        <x:v>458.3799999999999</x:v>
      </x:c>
      <x:c r="M864" s="18" t="n">
        <x:f>P863</x:f>
        <x:v>435.4647911340293</x:v>
      </x:c>
      <x:c r="N864" s="18" t="n">
        <x:f>MAX(L864,M864)</x:f>
        <x:v>458.3799999999999</x:v>
      </x:c>
      <x:c r="O864" s="18" t="n">
        <x:f>Arrivals!I864</x:f>
        <x:v>0.6653013844978104</x:v>
      </x:c>
      <x:c r="P864" s="18" t="n">
        <x:f>N864+O864</x:f>
        <x:v>459.0453013844977</x:v>
      </x:c>
      <x:c r="Q864" s="18" t="n">
        <x:f>P864-C864</x:f>
        <x:v>237.0453013844977</x:v>
      </x:c>
      <x:c r="R864" s="18" t="n">
        <x:f>H864-F864</x:f>
        <x:v>212.3599999999999</x:v>
      </x:c>
      <x:c r="S864" s="18" t="n">
        <x:f>J864-H864</x:f>
        <x:v>0</x:v>
      </x:c>
      <x:c r="T864" s="18" t="n">
        <x:f>N864-L864</x:f>
        <x:v>0</x:v>
      </x:c>
      <x:c r="U864" s="18" t="n">
        <x:f>R864+S864+T864</x:f>
        <x:v>212.3599999999999</x:v>
      </x:c>
      <x:c r="V864" s="18" t="str">
        <x:f>IF(MOD(C864-Settings!$B$32,Settings!$B$33)&lt;Settings!$B$30,"Up","Down")</x:f>
        <x:v>Up</x:v>
      </x:c>
      <x:c r="W864" s="18" t="n">
        <x:f>IF(OR(E864&gt;Settings!$B$30,Q864&gt;Settings!$B$37),0,1)</x:f>
        <x:v>1</x:v>
      </x:c>
      <x:c r="X864" s="18" t="n">
        <x:f>IF(AND(W864=1,Q864&lt;=Settings!$B$36),1,0)</x:f>
        <x:v>0</x:v>
      </x:c>
    </x:row>
    <x:row r="865">
      <x:c r="A865" t="n">
        <x:f>Arrivals!A865</x:f>
        <x:v>8</x:v>
      </x:c>
      <x:c r="B865" t="n">
        <x:f>Arrivals!B865</x:f>
        <x:v>20</x:v>
      </x:c>
      <x:c r="C865" s="18" t="n">
        <x:f>Arrivals!F865</x:f>
        <x:v>227</x:v>
      </x:c>
      <x:c r="D865" s="18" t="n">
        <x:f>Arrivals!K865</x:f>
        <x:v>300</x:v>
      </x:c>
      <x:c r="E865" s="18" t="n">
        <x:f>D865*8/ACE_Input!S25+ACE_Input!T25</x:f>
        <x:v>24.02</x:v>
      </x:c>
      <x:c r="F865" s="18" t="n">
        <x:f>C865</x:f>
        <x:v>227</x:v>
      </x:c>
      <x:c r="G865" s="18" t="n">
        <x:f>K864</x:f>
        <x:v>458.3799999999999</x:v>
      </x:c>
      <x:c r="H865" s="18" t="n">
        <x:f>MAX(F865,G865)</x:f>
        <x:v>458.3799999999999</x:v>
      </x:c>
      <x:c r="I865" s="18" t="n">
        <x:f>MOD(H865-Settings!$B$32,Settings!$B$33)</x:f>
        <x:v>458.3799999999999</x:v>
      </x:c>
      <x:c r="J865" s="18" t="n">
        <x:f>IF(I865&lt;Settings!$B$30,IF(Settings!$B$30-I865&gt;=E865,H865,H865+(Settings!$B$30-I865)+Settings!$B$31),H865+(Settings!$B$33-I865))</x:f>
        <x:v>458.3799999999999</x:v>
      </x:c>
      <x:c r="K865" s="18" t="n">
        <x:f>J865+E865</x:f>
        <x:v>482.39999999999986</x:v>
      </x:c>
      <x:c r="L865" s="18" t="n">
        <x:f>K865</x:f>
        <x:v>482.39999999999986</x:v>
      </x:c>
      <x:c r="M865" s="18" t="n">
        <x:f>P864</x:f>
        <x:v>459.0453013844977</x:v>
      </x:c>
      <x:c r="N865" s="18" t="n">
        <x:f>MAX(L865,M865)</x:f>
        <x:v>482.39999999999986</x:v>
      </x:c>
      <x:c r="O865" s="18" t="n">
        <x:f>Arrivals!I865</x:f>
        <x:v>1.5716702696171143</x:v>
      </x:c>
      <x:c r="P865" s="18" t="n">
        <x:f>N865+O865</x:f>
        <x:v>483.971670269617</x:v>
      </x:c>
      <x:c r="Q865" s="18" t="n">
        <x:f>P865-C865</x:f>
        <x:v>256.971670269617</x:v>
      </x:c>
      <x:c r="R865" s="18" t="n">
        <x:f>H865-F865</x:f>
        <x:v>231.37999999999988</x:v>
      </x:c>
      <x:c r="S865" s="18" t="n">
        <x:f>J865-H865</x:f>
        <x:v>0</x:v>
      </x:c>
      <x:c r="T865" s="18" t="n">
        <x:f>N865-L865</x:f>
        <x:v>0</x:v>
      </x:c>
      <x:c r="U865" s="18" t="n">
        <x:f>R865+S865+T865</x:f>
        <x:v>231.37999999999988</x:v>
      </x:c>
      <x:c r="V865" s="18" t="str">
        <x:f>IF(MOD(C865-Settings!$B$32,Settings!$B$33)&lt;Settings!$B$30,"Up","Down")</x:f>
        <x:v>Up</x:v>
      </x:c>
      <x:c r="W865" s="18" t="n">
        <x:f>IF(OR(E865&gt;Settings!$B$30,Q865&gt;Settings!$B$37),0,1)</x:f>
        <x:v>1</x:v>
      </x:c>
      <x:c r="X865" s="18" t="n">
        <x:f>IF(AND(W865=1,Q865&lt;=Settings!$B$36),1,0)</x:f>
        <x:v>0</x:v>
      </x:c>
    </x:row>
    <x:row r="866">
      <x:c r="A866" t="n">
        <x:f>Arrivals!A866</x:f>
        <x:v>8</x:v>
      </x:c>
      <x:c r="B866" t="n">
        <x:f>Arrivals!B866</x:f>
        <x:v>21</x:v>
      </x:c>
      <x:c r="C866" s="18" t="n">
        <x:f>Arrivals!F866</x:f>
        <x:v>232</x:v>
      </x:c>
      <x:c r="D866" s="18" t="n">
        <x:f>Arrivals!K866</x:f>
        <x:v>300</x:v>
      </x:c>
      <x:c r="E866" s="18" t="n">
        <x:f>D866*8/ACE_Input!S26+ACE_Input!T26</x:f>
        <x:v>24.02</x:v>
      </x:c>
      <x:c r="F866" s="18" t="n">
        <x:f>C866</x:f>
        <x:v>232</x:v>
      </x:c>
      <x:c r="G866" s="18" t="n">
        <x:f>K865</x:f>
        <x:v>482.39999999999986</x:v>
      </x:c>
      <x:c r="H866" s="18" t="n">
        <x:f>MAX(F866,G866)</x:f>
        <x:v>482.39999999999986</x:v>
      </x:c>
      <x:c r="I866" s="18" t="n">
        <x:f>MOD(H866-Settings!$B$32,Settings!$B$33)</x:f>
        <x:v>482.39999999999986</x:v>
      </x:c>
      <x:c r="J866" s="18" t="n">
        <x:f>IF(I866&lt;Settings!$B$30,IF(Settings!$B$30-I866&gt;=E866,H866,H866+(Settings!$B$30-I866)+Settings!$B$31),H866+(Settings!$B$33-I866))</x:f>
        <x:v>482.39999999999986</x:v>
      </x:c>
      <x:c r="K866" s="18" t="n">
        <x:f>J866+E866</x:f>
        <x:v>506.41999999999985</x:v>
      </x:c>
      <x:c r="L866" s="18" t="n">
        <x:f>K866</x:f>
        <x:v>506.41999999999985</x:v>
      </x:c>
      <x:c r="M866" s="18" t="n">
        <x:f>P865</x:f>
        <x:v>483.971670269617</x:v>
      </x:c>
      <x:c r="N866" s="18" t="n">
        <x:f>MAX(L866,M866)</x:f>
        <x:v>506.41999999999985</x:v>
      </x:c>
      <x:c r="O866" s="18" t="n">
        <x:f>Arrivals!I866</x:f>
        <x:v>7.768073746864486</x:v>
      </x:c>
      <x:c r="P866" s="18" t="n">
        <x:f>N866+O866</x:f>
        <x:v>514.1880737468643</x:v>
      </x:c>
      <x:c r="Q866" s="18" t="n">
        <x:f>P866-C866</x:f>
        <x:v>282.18807374686435</x:v>
      </x:c>
      <x:c r="R866" s="18" t="n">
        <x:f>H866-F866</x:f>
        <x:v>250.39999999999986</x:v>
      </x:c>
      <x:c r="S866" s="18" t="n">
        <x:f>J866-H866</x:f>
        <x:v>0</x:v>
      </x:c>
      <x:c r="T866" s="18" t="n">
        <x:f>N866-L866</x:f>
        <x:v>0</x:v>
      </x:c>
      <x:c r="U866" s="18" t="n">
        <x:f>R866+S866+T866</x:f>
        <x:v>250.39999999999986</x:v>
      </x:c>
      <x:c r="V866" s="18" t="str">
        <x:f>IF(MOD(C866-Settings!$B$32,Settings!$B$33)&lt;Settings!$B$30,"Up","Down")</x:f>
        <x:v>Up</x:v>
      </x:c>
      <x:c r="W866" s="18" t="n">
        <x:f>IF(OR(E866&gt;Settings!$B$30,Q866&gt;Settings!$B$37),0,1)</x:f>
        <x:v>1</x:v>
      </x:c>
      <x:c r="X866" s="18" t="n">
        <x:f>IF(AND(W866=1,Q866&lt;=Settings!$B$36),1,0)</x:f>
        <x:v>0</x:v>
      </x:c>
    </x:row>
    <x:row r="867">
      <x:c r="A867" t="n">
        <x:f>Arrivals!A867</x:f>
        <x:v>8</x:v>
      </x:c>
      <x:c r="B867" t="n">
        <x:f>Arrivals!B867</x:f>
        <x:v>22</x:v>
      </x:c>
      <x:c r="C867" s="18" t="n">
        <x:f>Arrivals!F867</x:f>
        <x:v>237</x:v>
      </x:c>
      <x:c r="D867" s="18" t="n">
        <x:f>Arrivals!K867</x:f>
        <x:v>300</x:v>
      </x:c>
      <x:c r="E867" s="18" t="n">
        <x:f>D867*8/ACE_Input!S27+ACE_Input!T27</x:f>
        <x:v>24.02</x:v>
      </x:c>
      <x:c r="F867" s="18" t="n">
        <x:f>C867</x:f>
        <x:v>237</x:v>
      </x:c>
      <x:c r="G867" s="18" t="n">
        <x:f>K866</x:f>
        <x:v>506.41999999999985</x:v>
      </x:c>
      <x:c r="H867" s="18" t="n">
        <x:f>MAX(F867,G867)</x:f>
        <x:v>506.41999999999985</x:v>
      </x:c>
      <x:c r="I867" s="18" t="n">
        <x:f>MOD(H867-Settings!$B$32,Settings!$B$33)</x:f>
        <x:v>506.41999999999985</x:v>
      </x:c>
      <x:c r="J867" s="18" t="n">
        <x:f>IF(I867&lt;Settings!$B$30,IF(Settings!$B$30-I867&gt;=E867,H867,H867+(Settings!$B$30-I867)+Settings!$B$31),H867+(Settings!$B$33-I867))</x:f>
        <x:v>506.41999999999985</x:v>
      </x:c>
      <x:c r="K867" s="18" t="n">
        <x:f>J867+E867</x:f>
        <x:v>530.4399999999998</x:v>
      </x:c>
      <x:c r="L867" s="18" t="n">
        <x:f>K867</x:f>
        <x:v>530.4399999999998</x:v>
      </x:c>
      <x:c r="M867" s="18" t="n">
        <x:f>P866</x:f>
        <x:v>514.1880737468643</x:v>
      </x:c>
      <x:c r="N867" s="18" t="n">
        <x:f>MAX(L867,M867)</x:f>
        <x:v>530.4399999999998</x:v>
      </x:c>
      <x:c r="O867" s="18" t="n">
        <x:f>Arrivals!I867</x:f>
        <x:v>4.062157425514143</x:v>
      </x:c>
      <x:c r="P867" s="18" t="n">
        <x:f>N867+O867</x:f>
        <x:v>534.5021574255139</x:v>
      </x:c>
      <x:c r="Q867" s="18" t="n">
        <x:f>P867-C867</x:f>
        <x:v>297.50215742551393</x:v>
      </x:c>
      <x:c r="R867" s="18" t="n">
        <x:f>H867-F867</x:f>
        <x:v>269.41999999999985</x:v>
      </x:c>
      <x:c r="S867" s="18" t="n">
        <x:f>J867-H867</x:f>
        <x:v>0</x:v>
      </x:c>
      <x:c r="T867" s="18" t="n">
        <x:f>N867-L867</x:f>
        <x:v>0</x:v>
      </x:c>
      <x:c r="U867" s="18" t="n">
        <x:f>R867+S867+T867</x:f>
        <x:v>269.41999999999985</x:v>
      </x:c>
      <x:c r="V867" s="18" t="str">
        <x:f>IF(MOD(C867-Settings!$B$32,Settings!$B$33)&lt;Settings!$B$30,"Up","Down")</x:f>
        <x:v>Up</x:v>
      </x:c>
      <x:c r="W867" s="18" t="n">
        <x:f>IF(OR(E867&gt;Settings!$B$30,Q867&gt;Settings!$B$37),0,1)</x:f>
        <x:v>1</x:v>
      </x:c>
      <x:c r="X867" s="18" t="n">
        <x:f>IF(AND(W867=1,Q867&lt;=Settings!$B$36),1,0)</x:f>
        <x:v>0</x:v>
      </x:c>
    </x:row>
    <x:row r="868">
      <x:c r="A868" t="n">
        <x:f>Arrivals!A868</x:f>
        <x:v>8</x:v>
      </x:c>
      <x:c r="B868" t="n">
        <x:f>Arrivals!B868</x:f>
        <x:v>23</x:v>
      </x:c>
      <x:c r="C868" s="18" t="n">
        <x:f>Arrivals!F868</x:f>
        <x:v>242</x:v>
      </x:c>
      <x:c r="D868" s="18" t="n">
        <x:f>Arrivals!K868</x:f>
        <x:v>300</x:v>
      </x:c>
      <x:c r="E868" s="18" t="n">
        <x:f>D868*8/ACE_Input!S28+ACE_Input!T28</x:f>
        <x:v>24.02</x:v>
      </x:c>
      <x:c r="F868" s="18" t="n">
        <x:f>C868</x:f>
        <x:v>242</x:v>
      </x:c>
      <x:c r="G868" s="18" t="n">
        <x:f>K867</x:f>
        <x:v>530.4399999999998</x:v>
      </x:c>
      <x:c r="H868" s="18" t="n">
        <x:f>MAX(F868,G868)</x:f>
        <x:v>530.4399999999998</x:v>
      </x:c>
      <x:c r="I868" s="18" t="n">
        <x:f>MOD(H868-Settings!$B$32,Settings!$B$33)</x:f>
        <x:v>530.4399999999998</x:v>
      </x:c>
      <x:c r="J868" s="18" t="n">
        <x:f>IF(I868&lt;Settings!$B$30,IF(Settings!$B$30-I868&gt;=E868,H868,H868+(Settings!$B$30-I868)+Settings!$B$31),H868+(Settings!$B$33-I868))</x:f>
        <x:v>530.4399999999998</x:v>
      </x:c>
      <x:c r="K868" s="18" t="n">
        <x:f>J868+E868</x:f>
        <x:v>554.4599999999998</x:v>
      </x:c>
      <x:c r="L868" s="18" t="n">
        <x:f>K868</x:f>
        <x:v>554.4599999999998</x:v>
      </x:c>
      <x:c r="M868" s="18" t="n">
        <x:f>P867</x:f>
        <x:v>534.5021574255139</x:v>
      </x:c>
      <x:c r="N868" s="18" t="n">
        <x:f>MAX(L868,M868)</x:f>
        <x:v>554.4599999999998</x:v>
      </x:c>
      <x:c r="O868" s="18" t="n">
        <x:f>Arrivals!I868</x:f>
        <x:v>1.9552163471460078</x:v>
      </x:c>
      <x:c r="P868" s="18" t="n">
        <x:f>N868+O868</x:f>
        <x:v>556.4152163471458</x:v>
      </x:c>
      <x:c r="Q868" s="18" t="n">
        <x:f>P868-C868</x:f>
        <x:v>314.4152163471458</x:v>
      </x:c>
      <x:c r="R868" s="18" t="n">
        <x:f>H868-F868</x:f>
        <x:v>288.4399999999998</x:v>
      </x:c>
      <x:c r="S868" s="18" t="n">
        <x:f>J868-H868</x:f>
        <x:v>0</x:v>
      </x:c>
      <x:c r="T868" s="18" t="n">
        <x:f>N868-L868</x:f>
        <x:v>0</x:v>
      </x:c>
      <x:c r="U868" s="18" t="n">
        <x:f>R868+S868+T868</x:f>
        <x:v>288.4399999999998</x:v>
      </x:c>
      <x:c r="V868" s="18" t="str">
        <x:f>IF(MOD(C868-Settings!$B$32,Settings!$B$33)&lt;Settings!$B$30,"Up","Down")</x:f>
        <x:v>Up</x:v>
      </x:c>
      <x:c r="W868" s="18" t="n">
        <x:f>IF(OR(E868&gt;Settings!$B$30,Q868&gt;Settings!$B$37),0,1)</x:f>
        <x:v>1</x:v>
      </x:c>
      <x:c r="X868" s="18" t="n">
        <x:f>IF(AND(W868=1,Q868&lt;=Settings!$B$36),1,0)</x:f>
        <x:v>0</x:v>
      </x:c>
    </x:row>
    <x:row r="869">
      <x:c r="A869" t="n">
        <x:f>Arrivals!A869</x:f>
        <x:v>8</x:v>
      </x:c>
      <x:c r="B869" t="n">
        <x:f>Arrivals!B869</x:f>
        <x:v>24</x:v>
      </x:c>
      <x:c r="C869" s="18" t="n">
        <x:f>Arrivals!F869</x:f>
        <x:v>247</x:v>
      </x:c>
      <x:c r="D869" s="18" t="n">
        <x:f>Arrivals!K869</x:f>
        <x:v>300</x:v>
      </x:c>
      <x:c r="E869" s="18" t="n">
        <x:f>D869*8/ACE_Input!S29+ACE_Input!T29</x:f>
        <x:v>24.02</x:v>
      </x:c>
      <x:c r="F869" s="18" t="n">
        <x:f>C869</x:f>
        <x:v>247</x:v>
      </x:c>
      <x:c r="G869" s="18" t="n">
        <x:f>K868</x:f>
        <x:v>554.4599999999998</x:v>
      </x:c>
      <x:c r="H869" s="18" t="n">
        <x:f>MAX(F869,G869)</x:f>
        <x:v>554.4599999999998</x:v>
      </x:c>
      <x:c r="I869" s="18" t="n">
        <x:f>MOD(H869-Settings!$B$32,Settings!$B$33)</x:f>
        <x:v>554.4599999999998</x:v>
      </x:c>
      <x:c r="J869" s="18" t="n">
        <x:f>IF(I869&lt;Settings!$B$30,IF(Settings!$B$30-I869&gt;=E869,H869,H869+(Settings!$B$30-I869)+Settings!$B$31),H869+(Settings!$B$33-I869))</x:f>
        <x:v>554.4599999999998</x:v>
      </x:c>
      <x:c r="K869" s="18" t="n">
        <x:f>J869+E869</x:f>
        <x:v>578.4799999999998</x:v>
      </x:c>
      <x:c r="L869" s="18" t="n">
        <x:f>K869</x:f>
        <x:v>578.4799999999998</x:v>
      </x:c>
      <x:c r="M869" s="18" t="n">
        <x:f>P868</x:f>
        <x:v>556.4152163471458</x:v>
      </x:c>
      <x:c r="N869" s="18" t="n">
        <x:f>MAX(L869,M869)</x:f>
        <x:v>578.4799999999998</x:v>
      </x:c>
      <x:c r="O869" s="18" t="n">
        <x:f>Arrivals!I869</x:f>
        <x:v>1.2435957330612182</x:v>
      </x:c>
      <x:c r="P869" s="18" t="n">
        <x:f>N869+O869</x:f>
        <x:v>579.723595733061</x:v>
      </x:c>
      <x:c r="Q869" s="18" t="n">
        <x:f>P869-C869</x:f>
        <x:v>332.72359573306096</x:v>
      </x:c>
      <x:c r="R869" s="18" t="n">
        <x:f>H869-F869</x:f>
        <x:v>307.4599999999998</x:v>
      </x:c>
      <x:c r="S869" s="18" t="n">
        <x:f>J869-H869</x:f>
        <x:v>0</x:v>
      </x:c>
      <x:c r="T869" s="18" t="n">
        <x:f>N869-L869</x:f>
        <x:v>0</x:v>
      </x:c>
      <x:c r="U869" s="18" t="n">
        <x:f>R869+S869+T869</x:f>
        <x:v>307.4599999999998</x:v>
      </x:c>
      <x:c r="V869" s="18" t="str">
        <x:f>IF(MOD(C869-Settings!$B$32,Settings!$B$33)&lt;Settings!$B$30,"Up","Down")</x:f>
        <x:v>Up</x:v>
      </x:c>
      <x:c r="W869" s="18" t="n">
        <x:f>IF(OR(E869&gt;Settings!$B$30,Q869&gt;Settings!$B$37),0,1)</x:f>
        <x:v>1</x:v>
      </x:c>
      <x:c r="X869" s="18" t="n">
        <x:f>IF(AND(W869=1,Q869&lt;=Settings!$B$36),1,0)</x:f>
        <x:v>0</x:v>
      </x:c>
    </x:row>
    <x:row r="870">
      <x:c r="A870" t="n">
        <x:f>Arrivals!A870</x:f>
        <x:v>8</x:v>
      </x:c>
      <x:c r="B870" t="n">
        <x:f>Arrivals!B870</x:f>
        <x:v>25</x:v>
      </x:c>
      <x:c r="C870" s="18" t="n">
        <x:f>Arrivals!F870</x:f>
        <x:v>252</x:v>
      </x:c>
      <x:c r="D870" s="18" t="n">
        <x:f>Arrivals!K870</x:f>
        <x:v>300</x:v>
      </x:c>
      <x:c r="E870" s="18" t="n">
        <x:f>D870*8/ACE_Input!S30+ACE_Input!T30</x:f>
        <x:v>24.02</x:v>
      </x:c>
      <x:c r="F870" s="18" t="n">
        <x:f>C870</x:f>
        <x:v>252</x:v>
      </x:c>
      <x:c r="G870" s="18" t="n">
        <x:f>K869</x:f>
        <x:v>578.4799999999998</x:v>
      </x:c>
      <x:c r="H870" s="18" t="n">
        <x:f>MAX(F870,G870)</x:f>
        <x:v>578.4799999999998</x:v>
      </x:c>
      <x:c r="I870" s="18" t="n">
        <x:f>MOD(H870-Settings!$B$32,Settings!$B$33)</x:f>
        <x:v>578.4799999999998</x:v>
      </x:c>
      <x:c r="J870" s="18" t="n">
        <x:f>IF(I870&lt;Settings!$B$30,IF(Settings!$B$30-I870&gt;=E870,H870,H870+(Settings!$B$30-I870)+Settings!$B$31),H870+(Settings!$B$33-I870))</x:f>
        <x:v>720</x:v>
      </x:c>
      <x:c r="K870" s="18" t="n">
        <x:f>J870+E870</x:f>
        <x:v>744.02</x:v>
      </x:c>
      <x:c r="L870" s="18" t="n">
        <x:f>K870</x:f>
        <x:v>744.02</x:v>
      </x:c>
      <x:c r="M870" s="18" t="n">
        <x:f>P869</x:f>
        <x:v>579.723595733061</x:v>
      </x:c>
      <x:c r="N870" s="18" t="n">
        <x:f>MAX(L870,M870)</x:f>
        <x:v>744.02</x:v>
      </x:c>
      <x:c r="O870" s="18" t="n">
        <x:f>Arrivals!I870</x:f>
        <x:v>0.13512326436686553</x:v>
      </x:c>
      <x:c r="P870" s="18" t="n">
        <x:f>N870+O870</x:f>
        <x:v>744.1551232643668</x:v>
      </x:c>
      <x:c r="Q870" s="18" t="n">
        <x:f>P870-C870</x:f>
        <x:v>492.1551232643668</x:v>
      </x:c>
      <x:c r="R870" s="18" t="n">
        <x:f>H870-F870</x:f>
        <x:v>326.4799999999998</x:v>
      </x:c>
      <x:c r="S870" s="18" t="n">
        <x:f>J870-H870</x:f>
        <x:v>141.5200000000002</x:v>
      </x:c>
      <x:c r="T870" s="18" t="n">
        <x:f>N870-L870</x:f>
        <x:v>0</x:v>
      </x:c>
      <x:c r="U870" s="18" t="n">
        <x:f>R870+S870+T870</x:f>
        <x:v>468</x:v>
      </x:c>
      <x:c r="V870" s="18" t="str">
        <x:f>IF(MOD(C870-Settings!$B$32,Settings!$B$33)&lt;Settings!$B$30,"Up","Down")</x:f>
        <x:v>Up</x:v>
      </x:c>
      <x:c r="W870" s="18" t="n">
        <x:f>IF(OR(E870&gt;Settings!$B$30,Q870&gt;Settings!$B$37),0,1)</x:f>
        <x:v>1</x:v>
      </x:c>
      <x:c r="X870" s="18" t="n">
        <x:f>IF(AND(W870=1,Q870&lt;=Settings!$B$36),1,0)</x:f>
        <x:v>0</x:v>
      </x:c>
    </x:row>
    <x:row r="871">
      <x:c r="A871" t="n">
        <x:f>Arrivals!A871</x:f>
        <x:v>8</x:v>
      </x:c>
      <x:c r="B871" t="n">
        <x:f>Arrivals!B871</x:f>
        <x:v>26</x:v>
      </x:c>
      <x:c r="C871" s="18" t="n">
        <x:f>Arrivals!F871</x:f>
        <x:v>257</x:v>
      </x:c>
      <x:c r="D871" s="18" t="n">
        <x:f>Arrivals!K871</x:f>
        <x:v>300</x:v>
      </x:c>
      <x:c r="E871" s="18" t="n">
        <x:f>D871*8/ACE_Input!S31+ACE_Input!T31</x:f>
        <x:v>24.02</x:v>
      </x:c>
      <x:c r="F871" s="18" t="n">
        <x:f>C871</x:f>
        <x:v>257</x:v>
      </x:c>
      <x:c r="G871" s="18" t="n">
        <x:f>K870</x:f>
        <x:v>744.02</x:v>
      </x:c>
      <x:c r="H871" s="18" t="n">
        <x:f>MAX(F871,G871)</x:f>
        <x:v>744.02</x:v>
      </x:c>
      <x:c r="I871" s="18" t="n">
        <x:f>MOD(H871-Settings!$B$32,Settings!$B$33)</x:f>
        <x:v>24.019999999999982</x:v>
      </x:c>
      <x:c r="J871" s="18" t="n">
        <x:f>IF(I871&lt;Settings!$B$30,IF(Settings!$B$30-I871&gt;=E871,H871,H871+(Settings!$B$30-I871)+Settings!$B$31),H871+(Settings!$B$33-I871))</x:f>
        <x:v>744.02</x:v>
      </x:c>
      <x:c r="K871" s="18" t="n">
        <x:f>J871+E871</x:f>
        <x:v>768.04</x:v>
      </x:c>
      <x:c r="L871" s="18" t="n">
        <x:f>K871</x:f>
        <x:v>768.04</x:v>
      </x:c>
      <x:c r="M871" s="18" t="n">
        <x:f>P870</x:f>
        <x:v>744.1551232643668</x:v>
      </x:c>
      <x:c r="N871" s="18" t="n">
        <x:f>MAX(L871,M871)</x:f>
        <x:v>768.04</x:v>
      </x:c>
      <x:c r="O871" s="18" t="n">
        <x:f>Arrivals!I871</x:f>
        <x:v>1.2679055793495762</x:v>
      </x:c>
      <x:c r="P871" s="18" t="n">
        <x:f>N871+O871</x:f>
        <x:v>769.3079055793495</x:v>
      </x:c>
      <x:c r="Q871" s="18" t="n">
        <x:f>P871-C871</x:f>
        <x:v>512.3079055793495</x:v>
      </x:c>
      <x:c r="R871" s="18" t="n">
        <x:f>H871-F871</x:f>
        <x:v>487.02</x:v>
      </x:c>
      <x:c r="S871" s="18" t="n">
        <x:f>J871-H871</x:f>
        <x:v>0</x:v>
      </x:c>
      <x:c r="T871" s="18" t="n">
        <x:f>N871-L871</x:f>
        <x:v>0</x:v>
      </x:c>
      <x:c r="U871" s="18" t="n">
        <x:f>R871+S871+T871</x:f>
        <x:v>487.02</x:v>
      </x:c>
      <x:c r="V871" s="18" t="str">
        <x:f>IF(MOD(C871-Settings!$B$32,Settings!$B$33)&lt;Settings!$B$30,"Up","Down")</x:f>
        <x:v>Up</x:v>
      </x:c>
      <x:c r="W871" s="18" t="n">
        <x:f>IF(OR(E871&gt;Settings!$B$30,Q871&gt;Settings!$B$37),0,1)</x:f>
        <x:v>1</x:v>
      </x:c>
      <x:c r="X871" s="18" t="n">
        <x:f>IF(AND(W871=1,Q871&lt;=Settings!$B$36),1,0)</x:f>
        <x:v>0</x:v>
      </x:c>
    </x:row>
    <x:row r="872">
      <x:c r="A872" t="n">
        <x:f>Arrivals!A872</x:f>
        <x:v>8</x:v>
      </x:c>
      <x:c r="B872" t="n">
        <x:f>Arrivals!B872</x:f>
        <x:v>27</x:v>
      </x:c>
      <x:c r="C872" s="18" t="n">
        <x:f>Arrivals!F872</x:f>
        <x:v>262</x:v>
      </x:c>
      <x:c r="D872" s="18" t="n">
        <x:f>Arrivals!K872</x:f>
        <x:v>300</x:v>
      </x:c>
      <x:c r="E872" s="18" t="n">
        <x:f>D872*8/ACE_Input!S32+ACE_Input!T32</x:f>
        <x:v>24.02</x:v>
      </x:c>
      <x:c r="F872" s="18" t="n">
        <x:f>C872</x:f>
        <x:v>262</x:v>
      </x:c>
      <x:c r="G872" s="18" t="n">
        <x:f>K871</x:f>
        <x:v>768.04</x:v>
      </x:c>
      <x:c r="H872" s="18" t="n">
        <x:f>MAX(F872,G872)</x:f>
        <x:v>768.04</x:v>
      </x:c>
      <x:c r="I872" s="18" t="n">
        <x:f>MOD(H872-Settings!$B$32,Settings!$B$33)</x:f>
        <x:v>48.039999999999964</x:v>
      </x:c>
      <x:c r="J872" s="18" t="n">
        <x:f>IF(I872&lt;Settings!$B$30,IF(Settings!$B$30-I872&gt;=E872,H872,H872+(Settings!$B$30-I872)+Settings!$B$31),H872+(Settings!$B$33-I872))</x:f>
        <x:v>768.04</x:v>
      </x:c>
      <x:c r="K872" s="18" t="n">
        <x:f>J872+E872</x:f>
        <x:v>792.06</x:v>
      </x:c>
      <x:c r="L872" s="18" t="n">
        <x:f>K872</x:f>
        <x:v>792.06</x:v>
      </x:c>
      <x:c r="M872" s="18" t="n">
        <x:f>P871</x:f>
        <x:v>769.3079055793495</x:v>
      </x:c>
      <x:c r="N872" s="18" t="n">
        <x:f>MAX(L872,M872)</x:f>
        <x:v>792.06</x:v>
      </x:c>
      <x:c r="O872" s="18" t="n">
        <x:f>Arrivals!I872</x:f>
        <x:v>4.268955659085962</x:v>
      </x:c>
      <x:c r="P872" s="18" t="n">
        <x:f>N872+O872</x:f>
        <x:v>796.3289556590859</x:v>
      </x:c>
      <x:c r="Q872" s="18" t="n">
        <x:f>P872-C872</x:f>
        <x:v>534.3289556590859</x:v>
      </x:c>
      <x:c r="R872" s="18" t="n">
        <x:f>H872-F872</x:f>
        <x:v>506.03999999999996</x:v>
      </x:c>
      <x:c r="S872" s="18" t="n">
        <x:f>J872-H872</x:f>
        <x:v>0</x:v>
      </x:c>
      <x:c r="T872" s="18" t="n">
        <x:f>N872-L872</x:f>
        <x:v>0</x:v>
      </x:c>
      <x:c r="U872" s="18" t="n">
        <x:f>R872+S872+T872</x:f>
        <x:v>506.03999999999996</x:v>
      </x:c>
      <x:c r="V872" s="18" t="str">
        <x:f>IF(MOD(C872-Settings!$B$32,Settings!$B$33)&lt;Settings!$B$30,"Up","Down")</x:f>
        <x:v>Up</x:v>
      </x:c>
      <x:c r="W872" s="18" t="n">
        <x:f>IF(OR(E872&gt;Settings!$B$30,Q872&gt;Settings!$B$37),0,1)</x:f>
        <x:v>1</x:v>
      </x:c>
      <x:c r="X872" s="18" t="n">
        <x:f>IF(AND(W872=1,Q872&lt;=Settings!$B$36),1,0)</x:f>
        <x:v>0</x:v>
      </x:c>
    </x:row>
    <x:row r="873">
      <x:c r="A873" t="n">
        <x:f>Arrivals!A873</x:f>
        <x:v>8</x:v>
      </x:c>
      <x:c r="B873" t="n">
        <x:f>Arrivals!B873</x:f>
        <x:v>28</x:v>
      </x:c>
      <x:c r="C873" s="18" t="n">
        <x:f>Arrivals!F873</x:f>
        <x:v>268</x:v>
      </x:c>
      <x:c r="D873" s="18" t="n">
        <x:f>Arrivals!K873</x:f>
        <x:v>300</x:v>
      </x:c>
      <x:c r="E873" s="18" t="n">
        <x:f>D873*8/ACE_Input!S33+ACE_Input!T33</x:f>
        <x:v>24.02</x:v>
      </x:c>
      <x:c r="F873" s="18" t="n">
        <x:f>C873</x:f>
        <x:v>268</x:v>
      </x:c>
      <x:c r="G873" s="18" t="n">
        <x:f>K872</x:f>
        <x:v>792.06</x:v>
      </x:c>
      <x:c r="H873" s="18" t="n">
        <x:f>MAX(F873,G873)</x:f>
        <x:v>792.06</x:v>
      </x:c>
      <x:c r="I873" s="18" t="n">
        <x:f>MOD(H873-Settings!$B$32,Settings!$B$33)</x:f>
        <x:v>72.05999999999995</x:v>
      </x:c>
      <x:c r="J873" s="18" t="n">
        <x:f>IF(I873&lt;Settings!$B$30,IF(Settings!$B$30-I873&gt;=E873,H873,H873+(Settings!$B$30-I873)+Settings!$B$31),H873+(Settings!$B$33-I873))</x:f>
        <x:v>792.06</x:v>
      </x:c>
      <x:c r="K873" s="18" t="n">
        <x:f>J873+E873</x:f>
        <x:v>816.0799999999999</x:v>
      </x:c>
      <x:c r="L873" s="18" t="n">
        <x:f>K873</x:f>
        <x:v>816.0799999999999</x:v>
      </x:c>
      <x:c r="M873" s="18" t="n">
        <x:f>P872</x:f>
        <x:v>796.3289556590859</x:v>
      </x:c>
      <x:c r="N873" s="18" t="n">
        <x:f>MAX(L873,M873)</x:f>
        <x:v>816.0799999999999</x:v>
      </x:c>
      <x:c r="O873" s="18" t="n">
        <x:f>Arrivals!I873</x:f>
        <x:v>0.4947794835177718</x:v>
      </x:c>
      <x:c r="P873" s="18" t="n">
        <x:f>N873+O873</x:f>
        <x:v>816.5747794835177</x:v>
      </x:c>
      <x:c r="Q873" s="18" t="n">
        <x:f>P873-C873</x:f>
        <x:v>548.5747794835177</x:v>
      </x:c>
      <x:c r="R873" s="18" t="n">
        <x:f>H873-F873</x:f>
        <x:v>524.06</x:v>
      </x:c>
      <x:c r="S873" s="18" t="n">
        <x:f>J873-H873</x:f>
        <x:v>0</x:v>
      </x:c>
      <x:c r="T873" s="18" t="n">
        <x:f>N873-L873</x:f>
        <x:v>0</x:v>
      </x:c>
      <x:c r="U873" s="18" t="n">
        <x:f>R873+S873+T873</x:f>
        <x:v>524.06</x:v>
      </x:c>
      <x:c r="V873" s="18" t="str">
        <x:f>IF(MOD(C873-Settings!$B$32,Settings!$B$33)&lt;Settings!$B$30,"Up","Down")</x:f>
        <x:v>Up</x:v>
      </x:c>
      <x:c r="W873" s="18" t="n">
        <x:f>IF(OR(E873&gt;Settings!$B$30,Q873&gt;Settings!$B$37),0,1)</x:f>
        <x:v>1</x:v>
      </x:c>
      <x:c r="X873" s="18" t="n">
        <x:f>IF(AND(W873=1,Q873&lt;=Settings!$B$36),1,0)</x:f>
        <x:v>0</x:v>
      </x:c>
    </x:row>
    <x:row r="874">
      <x:c r="A874" t="n">
        <x:f>Arrivals!A874</x:f>
        <x:v>8</x:v>
      </x:c>
      <x:c r="B874" t="n">
        <x:f>Arrivals!B874</x:f>
        <x:v>29</x:v>
      </x:c>
      <x:c r="C874" s="18" t="n">
        <x:f>Arrivals!F874</x:f>
        <x:v>273</x:v>
      </x:c>
      <x:c r="D874" s="18" t="n">
        <x:f>Arrivals!K874</x:f>
        <x:v>300</x:v>
      </x:c>
      <x:c r="E874" s="18" t="n">
        <x:f>D874*8/ACE_Input!S34+ACE_Input!T34</x:f>
        <x:v>24.02</x:v>
      </x:c>
      <x:c r="F874" s="18" t="n">
        <x:f>C874</x:f>
        <x:v>273</x:v>
      </x:c>
      <x:c r="G874" s="18" t="n">
        <x:f>K873</x:f>
        <x:v>816.0799999999999</x:v>
      </x:c>
      <x:c r="H874" s="18" t="n">
        <x:f>MAX(F874,G874)</x:f>
        <x:v>816.0799999999999</x:v>
      </x:c>
      <x:c r="I874" s="18" t="n">
        <x:f>MOD(H874-Settings!$B$32,Settings!$B$33)</x:f>
        <x:v>96.07999999999993</x:v>
      </x:c>
      <x:c r="J874" s="18" t="n">
        <x:f>IF(I874&lt;Settings!$B$30,IF(Settings!$B$30-I874&gt;=E874,H874,H874+(Settings!$B$30-I874)+Settings!$B$31),H874+(Settings!$B$33-I874))</x:f>
        <x:v>816.0799999999999</x:v>
      </x:c>
      <x:c r="K874" s="18" t="n">
        <x:f>J874+E874</x:f>
        <x:v>840.0999999999999</x:v>
      </x:c>
      <x:c r="L874" s="18" t="n">
        <x:f>K874</x:f>
        <x:v>840.0999999999999</x:v>
      </x:c>
      <x:c r="M874" s="18" t="n">
        <x:f>P873</x:f>
        <x:v>816.5747794835177</x:v>
      </x:c>
      <x:c r="N874" s="18" t="n">
        <x:f>MAX(L874,M874)</x:f>
        <x:v>840.0999999999999</x:v>
      </x:c>
      <x:c r="O874" s="18" t="n">
        <x:f>Arrivals!I874</x:f>
        <x:v>2.8053762535060884</x:v>
      </x:c>
      <x:c r="P874" s="18" t="n">
        <x:f>N874+O874</x:f>
        <x:v>842.905376253506</x:v>
      </x:c>
      <x:c r="Q874" s="18" t="n">
        <x:f>P874-C874</x:f>
        <x:v>569.905376253506</x:v>
      </x:c>
      <x:c r="R874" s="18" t="n">
        <x:f>H874-F874</x:f>
        <x:v>543.0799999999999</x:v>
      </x:c>
      <x:c r="S874" s="18" t="n">
        <x:f>J874-H874</x:f>
        <x:v>0</x:v>
      </x:c>
      <x:c r="T874" s="18" t="n">
        <x:f>N874-L874</x:f>
        <x:v>0</x:v>
      </x:c>
      <x:c r="U874" s="18" t="n">
        <x:f>R874+S874+T874</x:f>
        <x:v>543.0799999999999</x:v>
      </x:c>
      <x:c r="V874" s="18" t="str">
        <x:f>IF(MOD(C874-Settings!$B$32,Settings!$B$33)&lt;Settings!$B$30,"Up","Down")</x:f>
        <x:v>Up</x:v>
      </x:c>
      <x:c r="W874" s="18" t="n">
        <x:f>IF(OR(E874&gt;Settings!$B$30,Q874&gt;Settings!$B$37),0,1)</x:f>
        <x:v>1</x:v>
      </x:c>
      <x:c r="X874" s="18" t="n">
        <x:f>IF(AND(W874=1,Q874&lt;=Settings!$B$36),1,0)</x:f>
        <x:v>0</x:v>
      </x:c>
    </x:row>
    <x:row r="875">
      <x:c r="A875" t="n">
        <x:f>Arrivals!A875</x:f>
        <x:v>8</x:v>
      </x:c>
      <x:c r="B875" t="n">
        <x:f>Arrivals!B875</x:f>
        <x:v>30</x:v>
      </x:c>
      <x:c r="C875" s="18" t="n">
        <x:f>Arrivals!F875</x:f>
        <x:v>278</x:v>
      </x:c>
      <x:c r="D875" s="18" t="n">
        <x:f>Arrivals!K875</x:f>
        <x:v>300</x:v>
      </x:c>
      <x:c r="E875" s="18" t="n">
        <x:f>D875*8/ACE_Input!S35+ACE_Input!T35</x:f>
        <x:v>24.02</x:v>
      </x:c>
      <x:c r="F875" s="18" t="n">
        <x:f>C875</x:f>
        <x:v>278</x:v>
      </x:c>
      <x:c r="G875" s="18" t="n">
        <x:f>K874</x:f>
        <x:v>840.0999999999999</x:v>
      </x:c>
      <x:c r="H875" s="18" t="n">
        <x:f>MAX(F875,G875)</x:f>
        <x:v>840.0999999999999</x:v>
      </x:c>
      <x:c r="I875" s="18" t="n">
        <x:f>MOD(H875-Settings!$B$32,Settings!$B$33)</x:f>
        <x:v>120.09999999999991</x:v>
      </x:c>
      <x:c r="J875" s="18" t="n">
        <x:f>IF(I875&lt;Settings!$B$30,IF(Settings!$B$30-I875&gt;=E875,H875,H875+(Settings!$B$30-I875)+Settings!$B$31),H875+(Settings!$B$33-I875))</x:f>
        <x:v>840.0999999999999</x:v>
      </x:c>
      <x:c r="K875" s="18" t="n">
        <x:f>J875+E875</x:f>
        <x:v>864.1199999999999</x:v>
      </x:c>
      <x:c r="L875" s="18" t="n">
        <x:f>K875</x:f>
        <x:v>864.1199999999999</x:v>
      </x:c>
      <x:c r="M875" s="18" t="n">
        <x:f>P874</x:f>
        <x:v>842.905376253506</x:v>
      </x:c>
      <x:c r="N875" s="18" t="n">
        <x:f>MAX(L875,M875)</x:f>
        <x:v>864.1199999999999</x:v>
      </x:c>
      <x:c r="O875" s="18" t="n">
        <x:f>Arrivals!I875</x:f>
        <x:v>0.42572710243891543</x:v>
      </x:c>
      <x:c r="P875" s="18" t="n">
        <x:f>N875+O875</x:f>
        <x:v>864.5457271024388</x:v>
      </x:c>
      <x:c r="Q875" s="18" t="n">
        <x:f>P875-C875</x:f>
        <x:v>586.5457271024388</x:v>
      </x:c>
      <x:c r="R875" s="18" t="n">
        <x:f>H875-F875</x:f>
        <x:v>562.0999999999999</x:v>
      </x:c>
      <x:c r="S875" s="18" t="n">
        <x:f>J875-H875</x:f>
        <x:v>0</x:v>
      </x:c>
      <x:c r="T875" s="18" t="n">
        <x:f>N875-L875</x:f>
        <x:v>0</x:v>
      </x:c>
      <x:c r="U875" s="18" t="n">
        <x:f>R875+S875+T875</x:f>
        <x:v>562.0999999999999</x:v>
      </x:c>
      <x:c r="V875" s="18" t="str">
        <x:f>IF(MOD(C875-Settings!$B$32,Settings!$B$33)&lt;Settings!$B$30,"Up","Down")</x:f>
        <x:v>Up</x:v>
      </x:c>
      <x:c r="W875" s="18" t="n">
        <x:f>IF(OR(E875&gt;Settings!$B$30,Q875&gt;Settings!$B$37),0,1)</x:f>
        <x:v>1</x:v>
      </x:c>
      <x:c r="X875" s="18" t="n">
        <x:f>IF(AND(W875=1,Q875&lt;=Settings!$B$36),1,0)</x:f>
        <x:v>0</x:v>
      </x:c>
    </x:row>
    <x:row r="876">
      <x:c r="A876" t="n">
        <x:f>Arrivals!A876</x:f>
        <x:v>8</x:v>
      </x:c>
      <x:c r="B876" t="n">
        <x:f>Arrivals!B876</x:f>
        <x:v>31</x:v>
      </x:c>
      <x:c r="C876" s="18" t="n">
        <x:f>Arrivals!F876</x:f>
        <x:v>283</x:v>
      </x:c>
      <x:c r="D876" s="18" t="n">
        <x:f>Arrivals!K876</x:f>
        <x:v>300</x:v>
      </x:c>
      <x:c r="E876" s="18" t="n">
        <x:f>D876*8/ACE_Input!S36+ACE_Input!T36</x:f>
        <x:v>24.02</x:v>
      </x:c>
      <x:c r="F876" s="18" t="n">
        <x:f>C876</x:f>
        <x:v>283</x:v>
      </x:c>
      <x:c r="G876" s="18" t="n">
        <x:f>K875</x:f>
        <x:v>864.1199999999999</x:v>
      </x:c>
      <x:c r="H876" s="18" t="n">
        <x:f>MAX(F876,G876)</x:f>
        <x:v>864.1199999999999</x:v>
      </x:c>
      <x:c r="I876" s="18" t="n">
        <x:f>MOD(H876-Settings!$B$32,Settings!$B$33)</x:f>
        <x:v>144.1199999999999</x:v>
      </x:c>
      <x:c r="J876" s="18" t="n">
        <x:f>IF(I876&lt;Settings!$B$30,IF(Settings!$B$30-I876&gt;=E876,H876,H876+(Settings!$B$30-I876)+Settings!$B$31),H876+(Settings!$B$33-I876))</x:f>
        <x:v>864.1199999999999</x:v>
      </x:c>
      <x:c r="K876" s="18" t="n">
        <x:f>J876+E876</x:f>
        <x:v>888.1399999999999</x:v>
      </x:c>
      <x:c r="L876" s="18" t="n">
        <x:f>K876</x:f>
        <x:v>888.1399999999999</x:v>
      </x:c>
      <x:c r="M876" s="18" t="n">
        <x:f>P875</x:f>
        <x:v>864.5457271024388</x:v>
      </x:c>
      <x:c r="N876" s="18" t="n">
        <x:f>MAX(L876,M876)</x:f>
        <x:v>888.1399999999999</x:v>
      </x:c>
      <x:c r="O876" s="18" t="n">
        <x:f>Arrivals!I876</x:f>
        <x:v>9.035155377842868</x:v>
      </x:c>
      <x:c r="P876" s="18" t="n">
        <x:f>N876+O876</x:f>
        <x:v>897.1751553778428</x:v>
      </x:c>
      <x:c r="Q876" s="18" t="n">
        <x:f>P876-C876</x:f>
        <x:v>614.1751553778428</x:v>
      </x:c>
      <x:c r="R876" s="18" t="n">
        <x:f>H876-F876</x:f>
        <x:v>581.1199999999999</x:v>
      </x:c>
      <x:c r="S876" s="18" t="n">
        <x:f>J876-H876</x:f>
        <x:v>0</x:v>
      </x:c>
      <x:c r="T876" s="18" t="n">
        <x:f>N876-L876</x:f>
        <x:v>0</x:v>
      </x:c>
      <x:c r="U876" s="18" t="n">
        <x:f>R876+S876+T876</x:f>
        <x:v>581.1199999999999</x:v>
      </x:c>
      <x:c r="V876" s="18" t="str">
        <x:f>IF(MOD(C876-Settings!$B$32,Settings!$B$33)&lt;Settings!$B$30,"Up","Down")</x:f>
        <x:v>Up</x:v>
      </x:c>
      <x:c r="W876" s="18" t="n">
        <x:f>IF(OR(E876&gt;Settings!$B$30,Q876&gt;Settings!$B$37),0,1)</x:f>
        <x:v>1</x:v>
      </x:c>
      <x:c r="X876" s="18" t="n">
        <x:f>IF(AND(W876=1,Q876&lt;=Settings!$B$36),1,0)</x:f>
        <x:v>0</x:v>
      </x:c>
    </x:row>
    <x:row r="877">
      <x:c r="A877" t="n">
        <x:f>Arrivals!A877</x:f>
        <x:v>8</x:v>
      </x:c>
      <x:c r="B877" t="n">
        <x:f>Arrivals!B877</x:f>
        <x:v>32</x:v>
      </x:c>
      <x:c r="C877" s="18" t="n">
        <x:f>Arrivals!F877</x:f>
        <x:v>288</x:v>
      </x:c>
      <x:c r="D877" s="18" t="n">
        <x:f>Arrivals!K877</x:f>
        <x:v>300</x:v>
      </x:c>
      <x:c r="E877" s="18" t="n">
        <x:f>D877*8/ACE_Input!S37+ACE_Input!T37</x:f>
        <x:v>24.02</x:v>
      </x:c>
      <x:c r="F877" s="18" t="n">
        <x:f>C877</x:f>
        <x:v>288</x:v>
      </x:c>
      <x:c r="G877" s="18" t="n">
        <x:f>K876</x:f>
        <x:v>888.1399999999999</x:v>
      </x:c>
      <x:c r="H877" s="18" t="n">
        <x:f>MAX(F877,G877)</x:f>
        <x:v>888.1399999999999</x:v>
      </x:c>
      <x:c r="I877" s="18" t="n">
        <x:f>MOD(H877-Settings!$B$32,Settings!$B$33)</x:f>
        <x:v>168.13999999999987</x:v>
      </x:c>
      <x:c r="J877" s="18" t="n">
        <x:f>IF(I877&lt;Settings!$B$30,IF(Settings!$B$30-I877&gt;=E877,H877,H877+(Settings!$B$30-I877)+Settings!$B$31),H877+(Settings!$B$33-I877))</x:f>
        <x:v>888.1399999999999</x:v>
      </x:c>
      <x:c r="K877" s="18" t="n">
        <x:f>J877+E877</x:f>
        <x:v>912.1599999999999</x:v>
      </x:c>
      <x:c r="L877" s="18" t="n">
        <x:f>K877</x:f>
        <x:v>912.1599999999999</x:v>
      </x:c>
      <x:c r="M877" s="18" t="n">
        <x:f>P876</x:f>
        <x:v>897.1751553778428</x:v>
      </x:c>
      <x:c r="N877" s="18" t="n">
        <x:f>MAX(L877,M877)</x:f>
        <x:v>912.1599999999999</x:v>
      </x:c>
      <x:c r="O877" s="18" t="n">
        <x:f>Arrivals!I877</x:f>
        <x:v>0.23038408885780057</x:v>
      </x:c>
      <x:c r="P877" s="18" t="n">
        <x:f>N877+O877</x:f>
        <x:v>912.3903840888577</x:v>
      </x:c>
      <x:c r="Q877" s="18" t="n">
        <x:f>P877-C877</x:f>
        <x:v>624.3903840888577</x:v>
      </x:c>
      <x:c r="R877" s="18" t="n">
        <x:f>H877-F877</x:f>
        <x:v>600.1399999999999</x:v>
      </x:c>
      <x:c r="S877" s="18" t="n">
        <x:f>J877-H877</x:f>
        <x:v>0</x:v>
      </x:c>
      <x:c r="T877" s="18" t="n">
        <x:f>N877-L877</x:f>
        <x:v>0</x:v>
      </x:c>
      <x:c r="U877" s="18" t="n">
        <x:f>R877+S877+T877</x:f>
        <x:v>600.1399999999999</x:v>
      </x:c>
      <x:c r="V877" s="18" t="str">
        <x:f>IF(MOD(C877-Settings!$B$32,Settings!$B$33)&lt;Settings!$B$30,"Up","Down")</x:f>
        <x:v>Up</x:v>
      </x:c>
      <x:c r="W877" s="18" t="n">
        <x:f>IF(OR(E877&gt;Settings!$B$30,Q877&gt;Settings!$B$37),0,1)</x:f>
        <x:v>1</x:v>
      </x:c>
      <x:c r="X877" s="18" t="n">
        <x:f>IF(AND(W877=1,Q877&lt;=Settings!$B$36),1,0)</x:f>
        <x:v>0</x:v>
      </x:c>
    </x:row>
    <x:row r="878">
      <x:c r="A878" t="n">
        <x:f>Arrivals!A878</x:f>
        <x:v>8</x:v>
      </x:c>
      <x:c r="B878" t="n">
        <x:f>Arrivals!B878</x:f>
        <x:v>33</x:v>
      </x:c>
      <x:c r="C878" s="18" t="n">
        <x:f>Arrivals!F878</x:f>
        <x:v>293</x:v>
      </x:c>
      <x:c r="D878" s="18" t="n">
        <x:f>Arrivals!K878</x:f>
        <x:v>300</x:v>
      </x:c>
      <x:c r="E878" s="18" t="n">
        <x:f>D878*8/ACE_Input!S38+ACE_Input!T38</x:f>
        <x:v>24.02</x:v>
      </x:c>
      <x:c r="F878" s="18" t="n">
        <x:f>C878</x:f>
        <x:v>293</x:v>
      </x:c>
      <x:c r="G878" s="18" t="n">
        <x:f>K877</x:f>
        <x:v>912.1599999999999</x:v>
      </x:c>
      <x:c r="H878" s="18" t="n">
        <x:f>MAX(F878,G878)</x:f>
        <x:v>912.1599999999999</x:v>
      </x:c>
      <x:c r="I878" s="18" t="n">
        <x:f>MOD(H878-Settings!$B$32,Settings!$B$33)</x:f>
        <x:v>192.15999999999985</x:v>
      </x:c>
      <x:c r="J878" s="18" t="n">
        <x:f>IF(I878&lt;Settings!$B$30,IF(Settings!$B$30-I878&gt;=E878,H878,H878+(Settings!$B$30-I878)+Settings!$B$31),H878+(Settings!$B$33-I878))</x:f>
        <x:v>912.1599999999999</x:v>
      </x:c>
      <x:c r="K878" s="18" t="n">
        <x:f>J878+E878</x:f>
        <x:v>936.1799999999998</x:v>
      </x:c>
      <x:c r="L878" s="18" t="n">
        <x:f>K878</x:f>
        <x:v>936.1799999999998</x:v>
      </x:c>
      <x:c r="M878" s="18" t="n">
        <x:f>P877</x:f>
        <x:v>912.3903840888577</x:v>
      </x:c>
      <x:c r="N878" s="18" t="n">
        <x:f>MAX(L878,M878)</x:f>
        <x:v>936.1799999999998</x:v>
      </x:c>
      <x:c r="O878" s="18" t="n">
        <x:f>Arrivals!I878</x:f>
        <x:v>4.398233207017076</x:v>
      </x:c>
      <x:c r="P878" s="18" t="n">
        <x:f>N878+O878</x:f>
        <x:v>940.5782332070169</x:v>
      </x:c>
      <x:c r="Q878" s="18" t="n">
        <x:f>P878-C878</x:f>
        <x:v>647.5782332070169</x:v>
      </x:c>
      <x:c r="R878" s="18" t="n">
        <x:f>H878-F878</x:f>
        <x:v>619.1599999999999</x:v>
      </x:c>
      <x:c r="S878" s="18" t="n">
        <x:f>J878-H878</x:f>
        <x:v>0</x:v>
      </x:c>
      <x:c r="T878" s="18" t="n">
        <x:f>N878-L878</x:f>
        <x:v>0</x:v>
      </x:c>
      <x:c r="U878" s="18" t="n">
        <x:f>R878+S878+T878</x:f>
        <x:v>619.1599999999999</x:v>
      </x:c>
      <x:c r="V878" s="18" t="str">
        <x:f>IF(MOD(C878-Settings!$B$32,Settings!$B$33)&lt;Settings!$B$30,"Up","Down")</x:f>
        <x:v>Up</x:v>
      </x:c>
      <x:c r="W878" s="18" t="n">
        <x:f>IF(OR(E878&gt;Settings!$B$30,Q878&gt;Settings!$B$37),0,1)</x:f>
        <x:v>1</x:v>
      </x:c>
      <x:c r="X878" s="18" t="n">
        <x:f>IF(AND(W878=1,Q878&lt;=Settings!$B$36),1,0)</x:f>
        <x:v>0</x:v>
      </x:c>
    </x:row>
    <x:row r="879">
      <x:c r="A879" t="n">
        <x:f>Arrivals!A879</x:f>
        <x:v>8</x:v>
      </x:c>
      <x:c r="B879" t="n">
        <x:f>Arrivals!B879</x:f>
        <x:v>34</x:v>
      </x:c>
      <x:c r="C879" s="18" t="n">
        <x:f>Arrivals!F879</x:f>
        <x:v>298</x:v>
      </x:c>
      <x:c r="D879" s="18" t="n">
        <x:f>Arrivals!K879</x:f>
        <x:v>300</x:v>
      </x:c>
      <x:c r="E879" s="18" t="n">
        <x:f>D879*8/ACE_Input!S39+ACE_Input!T39</x:f>
        <x:v>24.02</x:v>
      </x:c>
      <x:c r="F879" s="18" t="n">
        <x:f>C879</x:f>
        <x:v>298</x:v>
      </x:c>
      <x:c r="G879" s="18" t="n">
        <x:f>K878</x:f>
        <x:v>936.1799999999998</x:v>
      </x:c>
      <x:c r="H879" s="18" t="n">
        <x:f>MAX(F879,G879)</x:f>
        <x:v>936.1799999999998</x:v>
      </x:c>
      <x:c r="I879" s="18" t="n">
        <x:f>MOD(H879-Settings!$B$32,Settings!$B$33)</x:f>
        <x:v>216.17999999999984</x:v>
      </x:c>
      <x:c r="J879" s="18" t="n">
        <x:f>IF(I879&lt;Settings!$B$30,IF(Settings!$B$30-I879&gt;=E879,H879,H879+(Settings!$B$30-I879)+Settings!$B$31),H879+(Settings!$B$33-I879))</x:f>
        <x:v>936.1799999999998</x:v>
      </x:c>
      <x:c r="K879" s="18" t="n">
        <x:f>J879+E879</x:f>
        <x:v>960.1999999999998</x:v>
      </x:c>
      <x:c r="L879" s="18" t="n">
        <x:f>K879</x:f>
        <x:v>960.1999999999998</x:v>
      </x:c>
      <x:c r="M879" s="18" t="n">
        <x:f>P878</x:f>
        <x:v>940.5782332070169</x:v>
      </x:c>
      <x:c r="N879" s="18" t="n">
        <x:f>MAX(L879,M879)</x:f>
        <x:v>960.1999999999998</x:v>
      </x:c>
      <x:c r="O879" s="18" t="n">
        <x:f>Arrivals!I879</x:f>
        <x:v>13.301528556783806</x:v>
      </x:c>
      <x:c r="P879" s="18" t="n">
        <x:f>N879+O879</x:f>
        <x:v>973.5015285567836</x:v>
      </x:c>
      <x:c r="Q879" s="18" t="n">
        <x:f>P879-C879</x:f>
        <x:v>675.5015285567836</x:v>
      </x:c>
      <x:c r="R879" s="18" t="n">
        <x:f>H879-F879</x:f>
        <x:v>638.1799999999998</x:v>
      </x:c>
      <x:c r="S879" s="18" t="n">
        <x:f>J879-H879</x:f>
        <x:v>0</x:v>
      </x:c>
      <x:c r="T879" s="18" t="n">
        <x:f>N879-L879</x:f>
        <x:v>0</x:v>
      </x:c>
      <x:c r="U879" s="18" t="n">
        <x:f>R879+S879+T879</x:f>
        <x:v>638.1799999999998</x:v>
      </x:c>
      <x:c r="V879" s="18" t="str">
        <x:f>IF(MOD(C879-Settings!$B$32,Settings!$B$33)&lt;Settings!$B$30,"Up","Down")</x:f>
        <x:v>Up</x:v>
      </x:c>
      <x:c r="W879" s="18" t="n">
        <x:f>IF(OR(E879&gt;Settings!$B$30,Q879&gt;Settings!$B$37),0,1)</x:f>
        <x:v>1</x:v>
      </x:c>
      <x:c r="X879" s="18" t="n">
        <x:f>IF(AND(W879=1,Q879&lt;=Settings!$B$36),1,0)</x:f>
        <x:v>0</x:v>
      </x:c>
    </x:row>
    <x:row r="880">
      <x:c r="A880" t="n">
        <x:f>Arrivals!A880</x:f>
        <x:v>8</x:v>
      </x:c>
      <x:c r="B880" t="n">
        <x:f>Arrivals!B880</x:f>
        <x:v>35</x:v>
      </x:c>
      <x:c r="C880" s="18" t="n">
        <x:f>Arrivals!F880</x:f>
        <x:v>303</x:v>
      </x:c>
      <x:c r="D880" s="18" t="n">
        <x:f>Arrivals!K880</x:f>
        <x:v>300</x:v>
      </x:c>
      <x:c r="E880" s="18" t="n">
        <x:f>D880*8/ACE_Input!S40+ACE_Input!T40</x:f>
        <x:v>24.02</x:v>
      </x:c>
      <x:c r="F880" s="18" t="n">
        <x:f>C880</x:f>
        <x:v>303</x:v>
      </x:c>
      <x:c r="G880" s="18" t="n">
        <x:f>K879</x:f>
        <x:v>960.1999999999998</x:v>
      </x:c>
      <x:c r="H880" s="18" t="n">
        <x:f>MAX(F880,G880)</x:f>
        <x:v>960.1999999999998</x:v>
      </x:c>
      <x:c r="I880" s="18" t="n">
        <x:f>MOD(H880-Settings!$B$32,Settings!$B$33)</x:f>
        <x:v>240.19999999999982</x:v>
      </x:c>
      <x:c r="J880" s="18" t="n">
        <x:f>IF(I880&lt;Settings!$B$30,IF(Settings!$B$30-I880&gt;=E880,H880,H880+(Settings!$B$30-I880)+Settings!$B$31),H880+(Settings!$B$33-I880))</x:f>
        <x:v>960.1999999999998</x:v>
      </x:c>
      <x:c r="K880" s="18" t="n">
        <x:f>J880+E880</x:f>
        <x:v>984.2199999999998</x:v>
      </x:c>
      <x:c r="L880" s="18" t="n">
        <x:f>K880</x:f>
        <x:v>984.2199999999998</x:v>
      </x:c>
      <x:c r="M880" s="18" t="n">
        <x:f>P879</x:f>
        <x:v>973.5015285567836</x:v>
      </x:c>
      <x:c r="N880" s="18" t="n">
        <x:f>MAX(L880,M880)</x:f>
        <x:v>984.2199999999998</x:v>
      </x:c>
      <x:c r="O880" s="18" t="n">
        <x:f>Arrivals!I880</x:f>
        <x:v>4.096291774743006</x:v>
      </x:c>
      <x:c r="P880" s="18" t="n">
        <x:f>N880+O880</x:f>
        <x:v>988.3162917747428</x:v>
      </x:c>
      <x:c r="Q880" s="18" t="n">
        <x:f>P880-C880</x:f>
        <x:v>685.3162917747428</x:v>
      </x:c>
      <x:c r="R880" s="18" t="n">
        <x:f>H880-F880</x:f>
        <x:v>657.1999999999998</x:v>
      </x:c>
      <x:c r="S880" s="18" t="n">
        <x:f>J880-H880</x:f>
        <x:v>0</x:v>
      </x:c>
      <x:c r="T880" s="18" t="n">
        <x:f>N880-L880</x:f>
        <x:v>0</x:v>
      </x:c>
      <x:c r="U880" s="18" t="n">
        <x:f>R880+S880+T880</x:f>
        <x:v>657.1999999999998</x:v>
      </x:c>
      <x:c r="V880" s="18" t="str">
        <x:f>IF(MOD(C880-Settings!$B$32,Settings!$B$33)&lt;Settings!$B$30,"Up","Down")</x:f>
        <x:v>Up</x:v>
      </x:c>
      <x:c r="W880" s="18" t="n">
        <x:f>IF(OR(E880&gt;Settings!$B$30,Q880&gt;Settings!$B$37),0,1)</x:f>
        <x:v>1</x:v>
      </x:c>
      <x:c r="X880" s="18" t="n">
        <x:f>IF(AND(W880=1,Q880&lt;=Settings!$B$36),1,0)</x:f>
        <x:v>0</x:v>
      </x:c>
    </x:row>
    <x:row r="881">
      <x:c r="A881" t="n">
        <x:f>Arrivals!A881</x:f>
        <x:v>8</x:v>
      </x:c>
      <x:c r="B881" t="n">
        <x:f>Arrivals!B881</x:f>
        <x:v>36</x:v>
      </x:c>
      <x:c r="C881" s="18" t="n">
        <x:f>Arrivals!F881</x:f>
        <x:v>308</x:v>
      </x:c>
      <x:c r="D881" s="18" t="n">
        <x:f>Arrivals!K881</x:f>
        <x:v>300</x:v>
      </x:c>
      <x:c r="E881" s="18" t="n">
        <x:f>D881*8/ACE_Input!S41+ACE_Input!T41</x:f>
        <x:v>24.02</x:v>
      </x:c>
      <x:c r="F881" s="18" t="n">
        <x:f>C881</x:f>
        <x:v>308</x:v>
      </x:c>
      <x:c r="G881" s="18" t="n">
        <x:f>K880</x:f>
        <x:v>984.2199999999998</x:v>
      </x:c>
      <x:c r="H881" s="18" t="n">
        <x:f>MAX(F881,G881)</x:f>
        <x:v>984.2199999999998</x:v>
      </x:c>
      <x:c r="I881" s="18" t="n">
        <x:f>MOD(H881-Settings!$B$32,Settings!$B$33)</x:f>
        <x:v>264.2199999999998</x:v>
      </x:c>
      <x:c r="J881" s="18" t="n">
        <x:f>IF(I881&lt;Settings!$B$30,IF(Settings!$B$30-I881&gt;=E881,H881,H881+(Settings!$B$30-I881)+Settings!$B$31),H881+(Settings!$B$33-I881))</x:f>
        <x:v>984.2199999999998</x:v>
      </x:c>
      <x:c r="K881" s="18" t="n">
        <x:f>J881+E881</x:f>
        <x:v>1008.2399999999998</x:v>
      </x:c>
      <x:c r="L881" s="18" t="n">
        <x:f>K881</x:f>
        <x:v>1008.2399999999998</x:v>
      </x:c>
      <x:c r="M881" s="18" t="n">
        <x:f>P880</x:f>
        <x:v>988.3162917747428</x:v>
      </x:c>
      <x:c r="N881" s="18" t="n">
        <x:f>MAX(L881,M881)</x:f>
        <x:v>1008.2399999999998</x:v>
      </x:c>
      <x:c r="O881" s="18" t="n">
        <x:f>Arrivals!I881</x:f>
        <x:v>0.48773662750573427</x:v>
      </x:c>
      <x:c r="P881" s="18" t="n">
        <x:f>N881+O881</x:f>
        <x:v>1008.7277366275055</x:v>
      </x:c>
      <x:c r="Q881" s="18" t="n">
        <x:f>P881-C881</x:f>
        <x:v>700.7277366275055</x:v>
      </x:c>
      <x:c r="R881" s="18" t="n">
        <x:f>H881-F881</x:f>
        <x:v>676.2199999999998</x:v>
      </x:c>
      <x:c r="S881" s="18" t="n">
        <x:f>J881-H881</x:f>
        <x:v>0</x:v>
      </x:c>
      <x:c r="T881" s="18" t="n">
        <x:f>N881-L881</x:f>
        <x:v>0</x:v>
      </x:c>
      <x:c r="U881" s="18" t="n">
        <x:f>R881+S881+T881</x:f>
        <x:v>676.2199999999998</x:v>
      </x:c>
      <x:c r="V881" s="18" t="str">
        <x:f>IF(MOD(C881-Settings!$B$32,Settings!$B$33)&lt;Settings!$B$30,"Up","Down")</x:f>
        <x:v>Up</x:v>
      </x:c>
      <x:c r="W881" s="18" t="n">
        <x:f>IF(OR(E881&gt;Settings!$B$30,Q881&gt;Settings!$B$37),0,1)</x:f>
        <x:v>1</x:v>
      </x:c>
      <x:c r="X881" s="18" t="n">
        <x:f>IF(AND(W881=1,Q881&lt;=Settings!$B$36),1,0)</x:f>
        <x:v>0</x:v>
      </x:c>
    </x:row>
    <x:row r="882">
      <x:c r="A882" t="n">
        <x:f>Arrivals!A882</x:f>
        <x:v>8</x:v>
      </x:c>
      <x:c r="B882" t="n">
        <x:f>Arrivals!B882</x:f>
        <x:v>37</x:v>
      </x:c>
      <x:c r="C882" s="18" t="n">
        <x:f>Arrivals!F882</x:f>
        <x:v>313</x:v>
      </x:c>
      <x:c r="D882" s="18" t="n">
        <x:f>Arrivals!K882</x:f>
        <x:v>300</x:v>
      </x:c>
      <x:c r="E882" s="18" t="n">
        <x:f>D882*8/ACE_Input!S42+ACE_Input!T42</x:f>
        <x:v>24.02</x:v>
      </x:c>
      <x:c r="F882" s="18" t="n">
        <x:f>C882</x:f>
        <x:v>313</x:v>
      </x:c>
      <x:c r="G882" s="18" t="n">
        <x:f>K881</x:f>
        <x:v>1008.2399999999998</x:v>
      </x:c>
      <x:c r="H882" s="18" t="n">
        <x:f>MAX(F882,G882)</x:f>
        <x:v>1008.2399999999998</x:v>
      </x:c>
      <x:c r="I882" s="18" t="n">
        <x:f>MOD(H882-Settings!$B$32,Settings!$B$33)</x:f>
        <x:v>288.2399999999998</x:v>
      </x:c>
      <x:c r="J882" s="18" t="n">
        <x:f>IF(I882&lt;Settings!$B$30,IF(Settings!$B$30-I882&gt;=E882,H882,H882+(Settings!$B$30-I882)+Settings!$B$31),H882+(Settings!$B$33-I882))</x:f>
        <x:v>1008.2399999999998</x:v>
      </x:c>
      <x:c r="K882" s="18" t="n">
        <x:f>J882+E882</x:f>
        <x:v>1032.2599999999998</x:v>
      </x:c>
      <x:c r="L882" s="18" t="n">
        <x:f>K882</x:f>
        <x:v>1032.2599999999998</x:v>
      </x:c>
      <x:c r="M882" s="18" t="n">
        <x:f>P881</x:f>
        <x:v>1008.7277366275055</x:v>
      </x:c>
      <x:c r="N882" s="18" t="n">
        <x:f>MAX(L882,M882)</x:f>
        <x:v>1032.2599999999998</x:v>
      </x:c>
      <x:c r="O882" s="18" t="n">
        <x:f>Arrivals!I882</x:f>
        <x:v>1.6127349319332824</x:v>
      </x:c>
      <x:c r="P882" s="18" t="n">
        <x:f>N882+O882</x:f>
        <x:v>1033.872734931933</x:v>
      </x:c>
      <x:c r="Q882" s="18" t="n">
        <x:f>P882-C882</x:f>
        <x:v>720.8727349319331</x:v>
      </x:c>
      <x:c r="R882" s="18" t="n">
        <x:f>H882-F882</x:f>
        <x:v>695.2399999999998</x:v>
      </x:c>
      <x:c r="S882" s="18" t="n">
        <x:f>J882-H882</x:f>
        <x:v>0</x:v>
      </x:c>
      <x:c r="T882" s="18" t="n">
        <x:f>N882-L882</x:f>
        <x:v>0</x:v>
      </x:c>
      <x:c r="U882" s="18" t="n">
        <x:f>R882+S882+T882</x:f>
        <x:v>695.2399999999998</x:v>
      </x:c>
      <x:c r="V882" s="18" t="str">
        <x:f>IF(MOD(C882-Settings!$B$32,Settings!$B$33)&lt;Settings!$B$30,"Up","Down")</x:f>
        <x:v>Up</x:v>
      </x:c>
      <x:c r="W882" s="18" t="n">
        <x:f>IF(OR(E882&gt;Settings!$B$30,Q882&gt;Settings!$B$37),0,1)</x:f>
        <x:v>1</x:v>
      </x:c>
      <x:c r="X882" s="18" t="n">
        <x:f>IF(AND(W882=1,Q882&lt;=Settings!$B$36),1,0)</x:f>
        <x:v>0</x:v>
      </x:c>
    </x:row>
    <x:row r="883">
      <x:c r="A883" t="n">
        <x:f>Arrivals!A883</x:f>
        <x:v>8</x:v>
      </x:c>
      <x:c r="B883" t="n">
        <x:f>Arrivals!B883</x:f>
        <x:v>38</x:v>
      </x:c>
      <x:c r="C883" s="18" t="n">
        <x:f>Arrivals!F883</x:f>
        <x:v>318</x:v>
      </x:c>
      <x:c r="D883" s="18" t="n">
        <x:f>Arrivals!K883</x:f>
        <x:v>300</x:v>
      </x:c>
      <x:c r="E883" s="18" t="n">
        <x:f>D883*8/ACE_Input!S43+ACE_Input!T43</x:f>
        <x:v>24.02</x:v>
      </x:c>
      <x:c r="F883" s="18" t="n">
        <x:f>C883</x:f>
        <x:v>318</x:v>
      </x:c>
      <x:c r="G883" s="18" t="n">
        <x:f>K882</x:f>
        <x:v>1032.2599999999998</x:v>
      </x:c>
      <x:c r="H883" s="18" t="n">
        <x:f>MAX(F883,G883)</x:f>
        <x:v>1032.2599999999998</x:v>
      </x:c>
      <x:c r="I883" s="18" t="n">
        <x:f>MOD(H883-Settings!$B$32,Settings!$B$33)</x:f>
        <x:v>312.25999999999976</x:v>
      </x:c>
      <x:c r="J883" s="18" t="n">
        <x:f>IF(I883&lt;Settings!$B$30,IF(Settings!$B$30-I883&gt;=E883,H883,H883+(Settings!$B$30-I883)+Settings!$B$31),H883+(Settings!$B$33-I883))</x:f>
        <x:v>1032.2599999999998</x:v>
      </x:c>
      <x:c r="K883" s="18" t="n">
        <x:f>J883+E883</x:f>
        <x:v>1056.2799999999997</x:v>
      </x:c>
      <x:c r="L883" s="18" t="n">
        <x:f>K883</x:f>
        <x:v>1056.2799999999997</x:v>
      </x:c>
      <x:c r="M883" s="18" t="n">
        <x:f>P882</x:f>
        <x:v>1033.872734931933</x:v>
      </x:c>
      <x:c r="N883" s="18" t="n">
        <x:f>MAX(L883,M883)</x:f>
        <x:v>1056.2799999999997</x:v>
      </x:c>
      <x:c r="O883" s="18" t="n">
        <x:f>Arrivals!I883</x:f>
        <x:v>5.420811347836902</x:v>
      </x:c>
      <x:c r="P883" s="18" t="n">
        <x:f>N883+O883</x:f>
        <x:v>1061.7008113478366</x:v>
      </x:c>
      <x:c r="Q883" s="18" t="n">
        <x:f>P883-C883</x:f>
        <x:v>743.7008113478366</x:v>
      </x:c>
      <x:c r="R883" s="18" t="n">
        <x:f>H883-F883</x:f>
        <x:v>714.2599999999998</x:v>
      </x:c>
      <x:c r="S883" s="18" t="n">
        <x:f>J883-H883</x:f>
        <x:v>0</x:v>
      </x:c>
      <x:c r="T883" s="18" t="n">
        <x:f>N883-L883</x:f>
        <x:v>0</x:v>
      </x:c>
      <x:c r="U883" s="18" t="n">
        <x:f>R883+S883+T883</x:f>
        <x:v>714.2599999999998</x:v>
      </x:c>
      <x:c r="V883" s="18" t="str">
        <x:f>IF(MOD(C883-Settings!$B$32,Settings!$B$33)&lt;Settings!$B$30,"Up","Down")</x:f>
        <x:v>Up</x:v>
      </x:c>
      <x:c r="W883" s="18" t="n">
        <x:f>IF(OR(E883&gt;Settings!$B$30,Q883&gt;Settings!$B$37),0,1)</x:f>
        <x:v>1</x:v>
      </x:c>
      <x:c r="X883" s="18" t="n">
        <x:f>IF(AND(W883=1,Q883&lt;=Settings!$B$36),1,0)</x:f>
        <x:v>0</x:v>
      </x:c>
    </x:row>
    <x:row r="884">
      <x:c r="A884" t="n">
        <x:f>Arrivals!A884</x:f>
        <x:v>8</x:v>
      </x:c>
      <x:c r="B884" t="n">
        <x:f>Arrivals!B884</x:f>
        <x:v>39</x:v>
      </x:c>
      <x:c r="C884" s="18" t="n">
        <x:f>Arrivals!F884</x:f>
        <x:v>323</x:v>
      </x:c>
      <x:c r="D884" s="18" t="n">
        <x:f>Arrivals!K884</x:f>
        <x:v>300</x:v>
      </x:c>
      <x:c r="E884" s="18" t="n">
        <x:f>D884*8/ACE_Input!S44+ACE_Input!T44</x:f>
        <x:v>24.02</x:v>
      </x:c>
      <x:c r="F884" s="18" t="n">
        <x:f>C884</x:f>
        <x:v>323</x:v>
      </x:c>
      <x:c r="G884" s="18" t="n">
        <x:f>K883</x:f>
        <x:v>1056.2799999999997</x:v>
      </x:c>
      <x:c r="H884" s="18" t="n">
        <x:f>MAX(F884,G884)</x:f>
        <x:v>1056.2799999999997</x:v>
      </x:c>
      <x:c r="I884" s="18" t="n">
        <x:f>MOD(H884-Settings!$B$32,Settings!$B$33)</x:f>
        <x:v>336.27999999999975</x:v>
      </x:c>
      <x:c r="J884" s="18" t="n">
        <x:f>IF(I884&lt;Settings!$B$30,IF(Settings!$B$30-I884&gt;=E884,H884,H884+(Settings!$B$30-I884)+Settings!$B$31),H884+(Settings!$B$33-I884))</x:f>
        <x:v>1056.2799999999997</x:v>
      </x:c>
      <x:c r="K884" s="18" t="n">
        <x:f>J884+E884</x:f>
        <x:v>1080.2999999999997</x:v>
      </x:c>
      <x:c r="L884" s="18" t="n">
        <x:f>K884</x:f>
        <x:v>1080.2999999999997</x:v>
      </x:c>
      <x:c r="M884" s="18" t="n">
        <x:f>P883</x:f>
        <x:v>1061.7008113478366</x:v>
      </x:c>
      <x:c r="N884" s="18" t="n">
        <x:f>MAX(L884,M884)</x:f>
        <x:v>1080.2999999999997</x:v>
      </x:c>
      <x:c r="O884" s="18" t="n">
        <x:f>Arrivals!I884</x:f>
        <x:v>3.275713660806504</x:v>
      </x:c>
      <x:c r="P884" s="18" t="n">
        <x:f>N884+O884</x:f>
        <x:v>1083.5757136608063</x:v>
      </x:c>
      <x:c r="Q884" s="18" t="n">
        <x:f>P884-C884</x:f>
        <x:v>760.5757136608063</x:v>
      </x:c>
      <x:c r="R884" s="18" t="n">
        <x:f>H884-F884</x:f>
        <x:v>733.2799999999997</x:v>
      </x:c>
      <x:c r="S884" s="18" t="n">
        <x:f>J884-H884</x:f>
        <x:v>0</x:v>
      </x:c>
      <x:c r="T884" s="18" t="n">
        <x:f>N884-L884</x:f>
        <x:v>0</x:v>
      </x:c>
      <x:c r="U884" s="18" t="n">
        <x:f>R884+S884+T884</x:f>
        <x:v>733.2799999999997</x:v>
      </x:c>
      <x:c r="V884" s="18" t="str">
        <x:f>IF(MOD(C884-Settings!$B$32,Settings!$B$33)&lt;Settings!$B$30,"Up","Down")</x:f>
        <x:v>Up</x:v>
      </x:c>
      <x:c r="W884" s="18" t="n">
        <x:f>IF(OR(E884&gt;Settings!$B$30,Q884&gt;Settings!$B$37),0,1)</x:f>
        <x:v>1</x:v>
      </x:c>
      <x:c r="X884" s="18" t="n">
        <x:f>IF(AND(W884=1,Q884&lt;=Settings!$B$36),1,0)</x:f>
        <x:v>0</x:v>
      </x:c>
    </x:row>
    <x:row r="885">
      <x:c r="A885" t="n">
        <x:f>Arrivals!A885</x:f>
        <x:v>8</x:v>
      </x:c>
      <x:c r="B885" t="n">
        <x:f>Arrivals!B885</x:f>
        <x:v>40</x:v>
      </x:c>
      <x:c r="C885" s="18" t="n">
        <x:f>Arrivals!F885</x:f>
        <x:v>328</x:v>
      </x:c>
      <x:c r="D885" s="18" t="n">
        <x:f>Arrivals!K885</x:f>
        <x:v>300</x:v>
      </x:c>
      <x:c r="E885" s="18" t="n">
        <x:f>D885*8/ACE_Input!S45+ACE_Input!T45</x:f>
        <x:v>24.02</x:v>
      </x:c>
      <x:c r="F885" s="18" t="n">
        <x:f>C885</x:f>
        <x:v>328</x:v>
      </x:c>
      <x:c r="G885" s="18" t="n">
        <x:f>K884</x:f>
        <x:v>1080.2999999999997</x:v>
      </x:c>
      <x:c r="H885" s="18" t="n">
        <x:f>MAX(F885,G885)</x:f>
        <x:v>1080.2999999999997</x:v>
      </x:c>
      <x:c r="I885" s="18" t="n">
        <x:f>MOD(H885-Settings!$B$32,Settings!$B$33)</x:f>
        <x:v>360.2999999999997</x:v>
      </x:c>
      <x:c r="J885" s="18" t="n">
        <x:f>IF(I885&lt;Settings!$B$30,IF(Settings!$B$30-I885&gt;=E885,H885,H885+(Settings!$B$30-I885)+Settings!$B$31),H885+(Settings!$B$33-I885))</x:f>
        <x:v>1080.2999999999997</x:v>
      </x:c>
      <x:c r="K885" s="18" t="n">
        <x:f>J885+E885</x:f>
        <x:v>1104.3199999999997</x:v>
      </x:c>
      <x:c r="L885" s="18" t="n">
        <x:f>K885</x:f>
        <x:v>1104.3199999999997</x:v>
      </x:c>
      <x:c r="M885" s="18" t="n">
        <x:f>P884</x:f>
        <x:v>1083.5757136608063</x:v>
      </x:c>
      <x:c r="N885" s="18" t="n">
        <x:f>MAX(L885,M885)</x:f>
        <x:v>1104.3199999999997</x:v>
      </x:c>
      <x:c r="O885" s="18" t="n">
        <x:f>Arrivals!I885</x:f>
        <x:v>5.218145423435274</x:v>
      </x:c>
      <x:c r="P885" s="18" t="n">
        <x:f>N885+O885</x:f>
        <x:v>1109.538145423435</x:v>
      </x:c>
      <x:c r="Q885" s="18" t="n">
        <x:f>P885-C885</x:f>
        <x:v>781.538145423435</x:v>
      </x:c>
      <x:c r="R885" s="18" t="n">
        <x:f>H885-F885</x:f>
        <x:v>752.2999999999997</x:v>
      </x:c>
      <x:c r="S885" s="18" t="n">
        <x:f>J885-H885</x:f>
        <x:v>0</x:v>
      </x:c>
      <x:c r="T885" s="18" t="n">
        <x:f>N885-L885</x:f>
        <x:v>0</x:v>
      </x:c>
      <x:c r="U885" s="18" t="n">
        <x:f>R885+S885+T885</x:f>
        <x:v>752.2999999999997</x:v>
      </x:c>
      <x:c r="V885" s="18" t="str">
        <x:f>IF(MOD(C885-Settings!$B$32,Settings!$B$33)&lt;Settings!$B$30,"Up","Down")</x:f>
        <x:v>Up</x:v>
      </x:c>
      <x:c r="W885" s="18" t="n">
        <x:f>IF(OR(E885&gt;Settings!$B$30,Q885&gt;Settings!$B$37),0,1)</x:f>
        <x:v>1</x:v>
      </x:c>
      <x:c r="X885" s="18" t="n">
        <x:f>IF(AND(W885=1,Q885&lt;=Settings!$B$36),1,0)</x:f>
        <x:v>0</x:v>
      </x:c>
    </x:row>
    <x:row r="886">
      <x:c r="A886" t="n">
        <x:f>Arrivals!A886</x:f>
        <x:v>8</x:v>
      </x:c>
      <x:c r="B886" t="n">
        <x:f>Arrivals!B886</x:f>
        <x:v>41</x:v>
      </x:c>
      <x:c r="C886" s="18" t="n">
        <x:f>Arrivals!F886</x:f>
        <x:v>333</x:v>
      </x:c>
      <x:c r="D886" s="18" t="n">
        <x:f>Arrivals!K886</x:f>
        <x:v>300</x:v>
      </x:c>
      <x:c r="E886" s="18" t="n">
        <x:f>D886*8/ACE_Input!S46+ACE_Input!T46</x:f>
        <x:v>24.02</x:v>
      </x:c>
      <x:c r="F886" s="18" t="n">
        <x:f>C886</x:f>
        <x:v>333</x:v>
      </x:c>
      <x:c r="G886" s="18" t="n">
        <x:f>K885</x:f>
        <x:v>1104.3199999999997</x:v>
      </x:c>
      <x:c r="H886" s="18" t="n">
        <x:f>MAX(F886,G886)</x:f>
        <x:v>1104.3199999999997</x:v>
      </x:c>
      <x:c r="I886" s="18" t="n">
        <x:f>MOD(H886-Settings!$B$32,Settings!$B$33)</x:f>
        <x:v>384.3199999999997</x:v>
      </x:c>
      <x:c r="J886" s="18" t="n">
        <x:f>IF(I886&lt;Settings!$B$30,IF(Settings!$B$30-I886&gt;=E886,H886,H886+(Settings!$B$30-I886)+Settings!$B$31),H886+(Settings!$B$33-I886))</x:f>
        <x:v>1104.3199999999997</x:v>
      </x:c>
      <x:c r="K886" s="18" t="n">
        <x:f>J886+E886</x:f>
        <x:v>1128.3399999999997</x:v>
      </x:c>
      <x:c r="L886" s="18" t="n">
        <x:f>K886</x:f>
        <x:v>1128.3399999999997</x:v>
      </x:c>
      <x:c r="M886" s="18" t="n">
        <x:f>P885</x:f>
        <x:v>1109.538145423435</x:v>
      </x:c>
      <x:c r="N886" s="18" t="n">
        <x:f>MAX(L886,M886)</x:f>
        <x:v>1128.3399999999997</x:v>
      </x:c>
      <x:c r="O886" s="18" t="n">
        <x:f>Arrivals!I886</x:f>
        <x:v>1.3677674509560391</x:v>
      </x:c>
      <x:c r="P886" s="18" t="n">
        <x:f>N886+O886</x:f>
        <x:v>1129.7077674509558</x:v>
      </x:c>
      <x:c r="Q886" s="18" t="n">
        <x:f>P886-C886</x:f>
        <x:v>796.7077674509558</x:v>
      </x:c>
      <x:c r="R886" s="18" t="n">
        <x:f>H886-F886</x:f>
        <x:v>771.3199999999997</x:v>
      </x:c>
      <x:c r="S886" s="18" t="n">
        <x:f>J886-H886</x:f>
        <x:v>0</x:v>
      </x:c>
      <x:c r="T886" s="18" t="n">
        <x:f>N886-L886</x:f>
        <x:v>0</x:v>
      </x:c>
      <x:c r="U886" s="18" t="n">
        <x:f>R886+S886+T886</x:f>
        <x:v>771.3199999999997</x:v>
      </x:c>
      <x:c r="V886" s="18" t="str">
        <x:f>IF(MOD(C886-Settings!$B$32,Settings!$B$33)&lt;Settings!$B$30,"Up","Down")</x:f>
        <x:v>Up</x:v>
      </x:c>
      <x:c r="W886" s="18" t="n">
        <x:f>IF(OR(E886&gt;Settings!$B$30,Q886&gt;Settings!$B$37),0,1)</x:f>
        <x:v>1</x:v>
      </x:c>
      <x:c r="X886" s="18" t="n">
        <x:f>IF(AND(W886=1,Q886&lt;=Settings!$B$36),1,0)</x:f>
        <x:v>0</x:v>
      </x:c>
    </x:row>
    <x:row r="887">
      <x:c r="A887" t="n">
        <x:f>Arrivals!A887</x:f>
        <x:v>8</x:v>
      </x:c>
      <x:c r="B887" t="n">
        <x:f>Arrivals!B887</x:f>
        <x:v>42</x:v>
      </x:c>
      <x:c r="C887" s="18" t="n">
        <x:f>Arrivals!F887</x:f>
        <x:v>338</x:v>
      </x:c>
      <x:c r="D887" s="18" t="n">
        <x:f>Arrivals!K887</x:f>
        <x:v>300</x:v>
      </x:c>
      <x:c r="E887" s="18" t="n">
        <x:f>D887*8/ACE_Input!S47+ACE_Input!T47</x:f>
        <x:v>24.02</x:v>
      </x:c>
      <x:c r="F887" s="18" t="n">
        <x:f>C887</x:f>
        <x:v>338</x:v>
      </x:c>
      <x:c r="G887" s="18" t="n">
        <x:f>K886</x:f>
        <x:v>1128.3399999999997</x:v>
      </x:c>
      <x:c r="H887" s="18" t="n">
        <x:f>MAX(F887,G887)</x:f>
        <x:v>1128.3399999999997</x:v>
      </x:c>
      <x:c r="I887" s="18" t="n">
        <x:f>MOD(H887-Settings!$B$32,Settings!$B$33)</x:f>
        <x:v>408.3399999999997</x:v>
      </x:c>
      <x:c r="J887" s="18" t="n">
        <x:f>IF(I887&lt;Settings!$B$30,IF(Settings!$B$30-I887&gt;=E887,H887,H887+(Settings!$B$30-I887)+Settings!$B$31),H887+(Settings!$B$33-I887))</x:f>
        <x:v>1128.3399999999997</x:v>
      </x:c>
      <x:c r="K887" s="18" t="n">
        <x:f>J887+E887</x:f>
        <x:v>1152.3599999999997</x:v>
      </x:c>
      <x:c r="L887" s="18" t="n">
        <x:f>K887</x:f>
        <x:v>1152.3599999999997</x:v>
      </x:c>
      <x:c r="M887" s="18" t="n">
        <x:f>P886</x:f>
        <x:v>1129.7077674509558</x:v>
      </x:c>
      <x:c r="N887" s="18" t="n">
        <x:f>MAX(L887,M887)</x:f>
        <x:v>1152.3599999999997</x:v>
      </x:c>
      <x:c r="O887" s="18" t="n">
        <x:f>Arrivals!I887</x:f>
        <x:v>2.6435940134403544</x:v>
      </x:c>
      <x:c r="P887" s="18" t="n">
        <x:f>N887+O887</x:f>
        <x:v>1155.00359401344</x:v>
      </x:c>
      <x:c r="Q887" s="18" t="n">
        <x:f>P887-C887</x:f>
        <x:v>817.0035940134401</x:v>
      </x:c>
      <x:c r="R887" s="18" t="n">
        <x:f>H887-F887</x:f>
        <x:v>790.3399999999997</x:v>
      </x:c>
      <x:c r="S887" s="18" t="n">
        <x:f>J887-H887</x:f>
        <x:v>0</x:v>
      </x:c>
      <x:c r="T887" s="18" t="n">
        <x:f>N887-L887</x:f>
        <x:v>0</x:v>
      </x:c>
      <x:c r="U887" s="18" t="n">
        <x:f>R887+S887+T887</x:f>
        <x:v>790.3399999999997</x:v>
      </x:c>
      <x:c r="V887" s="18" t="str">
        <x:f>IF(MOD(C887-Settings!$B$32,Settings!$B$33)&lt;Settings!$B$30,"Up","Down")</x:f>
        <x:v>Up</x:v>
      </x:c>
      <x:c r="W887" s="18" t="n">
        <x:f>IF(OR(E887&gt;Settings!$B$30,Q887&gt;Settings!$B$37),0,1)</x:f>
        <x:v>1</x:v>
      </x:c>
      <x:c r="X887" s="18" t="n">
        <x:f>IF(AND(W887=1,Q887&lt;=Settings!$B$36),1,0)</x:f>
        <x:v>0</x:v>
      </x:c>
    </x:row>
    <x:row r="888">
      <x:c r="A888" t="n">
        <x:f>Arrivals!A888</x:f>
        <x:v>8</x:v>
      </x:c>
      <x:c r="B888" t="n">
        <x:f>Arrivals!B888</x:f>
        <x:v>43</x:v>
      </x:c>
      <x:c r="C888" s="18" t="n">
        <x:f>Arrivals!F888</x:f>
        <x:v>343</x:v>
      </x:c>
      <x:c r="D888" s="18" t="n">
        <x:f>Arrivals!K888</x:f>
        <x:v>300</x:v>
      </x:c>
      <x:c r="E888" s="18" t="n">
        <x:f>D888*8/ACE_Input!S48+ACE_Input!T48</x:f>
        <x:v>24.02</x:v>
      </x:c>
      <x:c r="F888" s="18" t="n">
        <x:f>C888</x:f>
        <x:v>343</x:v>
      </x:c>
      <x:c r="G888" s="18" t="n">
        <x:f>K887</x:f>
        <x:v>1152.3599999999997</x:v>
      </x:c>
      <x:c r="H888" s="18" t="n">
        <x:f>MAX(F888,G888)</x:f>
        <x:v>1152.3599999999997</x:v>
      </x:c>
      <x:c r="I888" s="18" t="n">
        <x:f>MOD(H888-Settings!$B$32,Settings!$B$33)</x:f>
        <x:v>432.3599999999997</x:v>
      </x:c>
      <x:c r="J888" s="18" t="n">
        <x:f>IF(I888&lt;Settings!$B$30,IF(Settings!$B$30-I888&gt;=E888,H888,H888+(Settings!$B$30-I888)+Settings!$B$31),H888+(Settings!$B$33-I888))</x:f>
        <x:v>1152.3599999999997</x:v>
      </x:c>
      <x:c r="K888" s="18" t="n">
        <x:f>J888+E888</x:f>
        <x:v>1176.3799999999997</x:v>
      </x:c>
      <x:c r="L888" s="18" t="n">
        <x:f>K888</x:f>
        <x:v>1176.3799999999997</x:v>
      </x:c>
      <x:c r="M888" s="18" t="n">
        <x:f>P887</x:f>
        <x:v>1155.00359401344</x:v>
      </x:c>
      <x:c r="N888" s="18" t="n">
        <x:f>MAX(L888,M888)</x:f>
        <x:v>1176.3799999999997</x:v>
      </x:c>
      <x:c r="O888" s="18" t="n">
        <x:f>Arrivals!I888</x:f>
        <x:v>0.3385873132715856</x:v>
      </x:c>
      <x:c r="P888" s="18" t="n">
        <x:f>N888+O888</x:f>
        <x:v>1176.7185873132712</x:v>
      </x:c>
      <x:c r="Q888" s="18" t="n">
        <x:f>P888-C888</x:f>
        <x:v>833.7185873132712</x:v>
      </x:c>
      <x:c r="R888" s="18" t="n">
        <x:f>H888-F888</x:f>
        <x:v>809.3599999999997</x:v>
      </x:c>
      <x:c r="S888" s="18" t="n">
        <x:f>J888-H888</x:f>
        <x:v>0</x:v>
      </x:c>
      <x:c r="T888" s="18" t="n">
        <x:f>N888-L888</x:f>
        <x:v>0</x:v>
      </x:c>
      <x:c r="U888" s="18" t="n">
        <x:f>R888+S888+T888</x:f>
        <x:v>809.3599999999997</x:v>
      </x:c>
      <x:c r="V888" s="18" t="str">
        <x:f>IF(MOD(C888-Settings!$B$32,Settings!$B$33)&lt;Settings!$B$30,"Up","Down")</x:f>
        <x:v>Up</x:v>
      </x:c>
      <x:c r="W888" s="18" t="n">
        <x:f>IF(OR(E888&gt;Settings!$B$30,Q888&gt;Settings!$B$37),0,1)</x:f>
        <x:v>1</x:v>
      </x:c>
      <x:c r="X888" s="18" t="n">
        <x:f>IF(AND(W888=1,Q888&lt;=Settings!$B$36),1,0)</x:f>
        <x:v>0</x:v>
      </x:c>
    </x:row>
    <x:row r="889">
      <x:c r="A889" t="n">
        <x:f>Arrivals!A889</x:f>
        <x:v>8</x:v>
      </x:c>
      <x:c r="B889" t="n">
        <x:f>Arrivals!B889</x:f>
        <x:v>44</x:v>
      </x:c>
      <x:c r="C889" s="18" t="n">
        <x:f>Arrivals!F889</x:f>
        <x:v>348</x:v>
      </x:c>
      <x:c r="D889" s="18" t="n">
        <x:f>Arrivals!K889</x:f>
        <x:v>300</x:v>
      </x:c>
      <x:c r="E889" s="18" t="n">
        <x:f>D889*8/ACE_Input!S49+ACE_Input!T49</x:f>
        <x:v>24.02</x:v>
      </x:c>
      <x:c r="F889" s="18" t="n">
        <x:f>C889</x:f>
        <x:v>348</x:v>
      </x:c>
      <x:c r="G889" s="18" t="n">
        <x:f>K888</x:f>
        <x:v>1176.3799999999997</x:v>
      </x:c>
      <x:c r="H889" s="18" t="n">
        <x:f>MAX(F889,G889)</x:f>
        <x:v>1176.3799999999997</x:v>
      </x:c>
      <x:c r="I889" s="18" t="n">
        <x:f>MOD(H889-Settings!$B$32,Settings!$B$33)</x:f>
        <x:v>456.37999999999965</x:v>
      </x:c>
      <x:c r="J889" s="18" t="n">
        <x:f>IF(I889&lt;Settings!$B$30,IF(Settings!$B$30-I889&gt;=E889,H889,H889+(Settings!$B$30-I889)+Settings!$B$31),H889+(Settings!$B$33-I889))</x:f>
        <x:v>1176.3799999999997</x:v>
      </x:c>
      <x:c r="K889" s="18" t="n">
        <x:f>J889+E889</x:f>
        <x:v>1200.3999999999996</x:v>
      </x:c>
      <x:c r="L889" s="18" t="n">
        <x:f>K889</x:f>
        <x:v>1200.3999999999996</x:v>
      </x:c>
      <x:c r="M889" s="18" t="n">
        <x:f>P888</x:f>
        <x:v>1176.7185873132712</x:v>
      </x:c>
      <x:c r="N889" s="18" t="n">
        <x:f>MAX(L889,M889)</x:f>
        <x:v>1200.3999999999996</x:v>
      </x:c>
      <x:c r="O889" s="18" t="n">
        <x:f>Arrivals!I889</x:f>
        <x:v>0.47066802143146474</x:v>
      </x:c>
      <x:c r="P889" s="18" t="n">
        <x:f>N889+O889</x:f>
        <x:v>1200.8706680214311</x:v>
      </x:c>
      <x:c r="Q889" s="18" t="n">
        <x:f>P889-C889</x:f>
        <x:v>852.8706680214311</x:v>
      </x:c>
      <x:c r="R889" s="18" t="n">
        <x:f>H889-F889</x:f>
        <x:v>828.3799999999997</x:v>
      </x:c>
      <x:c r="S889" s="18" t="n">
        <x:f>J889-H889</x:f>
        <x:v>0</x:v>
      </x:c>
      <x:c r="T889" s="18" t="n">
        <x:f>N889-L889</x:f>
        <x:v>0</x:v>
      </x:c>
      <x:c r="U889" s="18" t="n">
        <x:f>R889+S889+T889</x:f>
        <x:v>828.3799999999997</x:v>
      </x:c>
      <x:c r="V889" s="18" t="str">
        <x:f>IF(MOD(C889-Settings!$B$32,Settings!$B$33)&lt;Settings!$B$30,"Up","Down")</x:f>
        <x:v>Up</x:v>
      </x:c>
      <x:c r="W889" s="18" t="n">
        <x:f>IF(OR(E889&gt;Settings!$B$30,Q889&gt;Settings!$B$37),0,1)</x:f>
        <x:v>1</x:v>
      </x:c>
      <x:c r="X889" s="18" t="n">
        <x:f>IF(AND(W889=1,Q889&lt;=Settings!$B$36),1,0)</x:f>
        <x:v>0</x:v>
      </x:c>
    </x:row>
    <x:row r="890">
      <x:c r="A890" t="n">
        <x:f>Arrivals!A890</x:f>
        <x:v>8</x:v>
      </x:c>
      <x:c r="B890" t="n">
        <x:f>Arrivals!B890</x:f>
        <x:v>45</x:v>
      </x:c>
      <x:c r="C890" s="18" t="n">
        <x:f>Arrivals!F890</x:f>
        <x:v>354</x:v>
      </x:c>
      <x:c r="D890" s="18" t="n">
        <x:f>Arrivals!K890</x:f>
        <x:v>300</x:v>
      </x:c>
      <x:c r="E890" s="18" t="n">
        <x:f>D890*8/ACE_Input!S50+ACE_Input!T50</x:f>
        <x:v>24.02</x:v>
      </x:c>
      <x:c r="F890" s="18" t="n">
        <x:f>C890</x:f>
        <x:v>354</x:v>
      </x:c>
      <x:c r="G890" s="18" t="n">
        <x:f>K889</x:f>
        <x:v>1200.3999999999996</x:v>
      </x:c>
      <x:c r="H890" s="18" t="n">
        <x:f>MAX(F890,G890)</x:f>
        <x:v>1200.3999999999996</x:v>
      </x:c>
      <x:c r="I890" s="18" t="n">
        <x:f>MOD(H890-Settings!$B$32,Settings!$B$33)</x:f>
        <x:v>480.39999999999964</x:v>
      </x:c>
      <x:c r="J890" s="18" t="n">
        <x:f>IF(I890&lt;Settings!$B$30,IF(Settings!$B$30-I890&gt;=E890,H890,H890+(Settings!$B$30-I890)+Settings!$B$31),H890+(Settings!$B$33-I890))</x:f>
        <x:v>1200.3999999999996</x:v>
      </x:c>
      <x:c r="K890" s="18" t="n">
        <x:f>J890+E890</x:f>
        <x:v>1224.4199999999996</x:v>
      </x:c>
      <x:c r="L890" s="18" t="n">
        <x:f>K890</x:f>
        <x:v>1224.4199999999996</x:v>
      </x:c>
      <x:c r="M890" s="18" t="n">
        <x:f>P889</x:f>
        <x:v>1200.8706680214311</x:v>
      </x:c>
      <x:c r="N890" s="18" t="n">
        <x:f>MAX(L890,M890)</x:f>
        <x:v>1224.4199999999996</x:v>
      </x:c>
      <x:c r="O890" s="18" t="n">
        <x:f>Arrivals!I890</x:f>
        <x:v>4.963969037978275</x:v>
      </x:c>
      <x:c r="P890" s="18" t="n">
        <x:f>N890+O890</x:f>
        <x:v>1229.383969037978</x:v>
      </x:c>
      <x:c r="Q890" s="18" t="n">
        <x:f>P890-C890</x:f>
        <x:v>875.383969037978</x:v>
      </x:c>
      <x:c r="R890" s="18" t="n">
        <x:f>H890-F890</x:f>
        <x:v>846.3999999999996</x:v>
      </x:c>
      <x:c r="S890" s="18" t="n">
        <x:f>J890-H890</x:f>
        <x:v>0</x:v>
      </x:c>
      <x:c r="T890" s="18" t="n">
        <x:f>N890-L890</x:f>
        <x:v>0</x:v>
      </x:c>
      <x:c r="U890" s="18" t="n">
        <x:f>R890+S890+T890</x:f>
        <x:v>846.3999999999996</x:v>
      </x:c>
      <x:c r="V890" s="18" t="str">
        <x:f>IF(MOD(C890-Settings!$B$32,Settings!$B$33)&lt;Settings!$B$30,"Up","Down")</x:f>
        <x:v>Up</x:v>
      </x:c>
      <x:c r="W890" s="18" t="n">
        <x:f>IF(OR(E890&gt;Settings!$B$30,Q890&gt;Settings!$B$37),0,1)</x:f>
        <x:v>1</x:v>
      </x:c>
      <x:c r="X890" s="18" t="n">
        <x:f>IF(AND(W890=1,Q890&lt;=Settings!$B$36),1,0)</x:f>
        <x:v>0</x:v>
      </x:c>
    </x:row>
    <x:row r="891">
      <x:c r="A891" t="n">
        <x:f>Arrivals!A891</x:f>
        <x:v>8</x:v>
      </x:c>
      <x:c r="B891" t="n">
        <x:f>Arrivals!B891</x:f>
        <x:v>46</x:v>
      </x:c>
      <x:c r="C891" s="18" t="n">
        <x:f>Arrivals!F891</x:f>
        <x:v>359</x:v>
      </x:c>
      <x:c r="D891" s="18" t="n">
        <x:f>Arrivals!K891</x:f>
        <x:v>300</x:v>
      </x:c>
      <x:c r="E891" s="18" t="n">
        <x:f>D891*8/ACE_Input!S51+ACE_Input!T51</x:f>
        <x:v>24.02</x:v>
      </x:c>
      <x:c r="F891" s="18" t="n">
        <x:f>C891</x:f>
        <x:v>359</x:v>
      </x:c>
      <x:c r="G891" s="18" t="n">
        <x:f>K890</x:f>
        <x:v>1224.4199999999996</x:v>
      </x:c>
      <x:c r="H891" s="18" t="n">
        <x:f>MAX(F891,G891)</x:f>
        <x:v>1224.4199999999996</x:v>
      </x:c>
      <x:c r="I891" s="18" t="n">
        <x:f>MOD(H891-Settings!$B$32,Settings!$B$33)</x:f>
        <x:v>504.4199999999996</x:v>
      </x:c>
      <x:c r="J891" s="18" t="n">
        <x:f>IF(I891&lt;Settings!$B$30,IF(Settings!$B$30-I891&gt;=E891,H891,H891+(Settings!$B$30-I891)+Settings!$B$31),H891+(Settings!$B$33-I891))</x:f>
        <x:v>1224.4199999999996</x:v>
      </x:c>
      <x:c r="K891" s="18" t="n">
        <x:f>J891+E891</x:f>
        <x:v>1248.4399999999996</x:v>
      </x:c>
      <x:c r="L891" s="18" t="n">
        <x:f>K891</x:f>
        <x:v>1248.4399999999996</x:v>
      </x:c>
      <x:c r="M891" s="18" t="n">
        <x:f>P890</x:f>
        <x:v>1229.383969037978</x:v>
      </x:c>
      <x:c r="N891" s="18" t="n">
        <x:f>MAX(L891,M891)</x:f>
        <x:v>1248.4399999999996</x:v>
      </x:c>
      <x:c r="O891" s="18" t="n">
        <x:f>Arrivals!I891</x:f>
        <x:v>0.6176837297888756</x:v>
      </x:c>
      <x:c r="P891" s="18" t="n">
        <x:f>N891+O891</x:f>
        <x:v>1249.0576837297886</x:v>
      </x:c>
      <x:c r="Q891" s="18" t="n">
        <x:f>P891-C891</x:f>
        <x:v>890.0576837297886</x:v>
      </x:c>
      <x:c r="R891" s="18" t="n">
        <x:f>H891-F891</x:f>
        <x:v>865.4199999999996</x:v>
      </x:c>
      <x:c r="S891" s="18" t="n">
        <x:f>J891-H891</x:f>
        <x:v>0</x:v>
      </x:c>
      <x:c r="T891" s="18" t="n">
        <x:f>N891-L891</x:f>
        <x:v>0</x:v>
      </x:c>
      <x:c r="U891" s="18" t="n">
        <x:f>R891+S891+T891</x:f>
        <x:v>865.4199999999996</x:v>
      </x:c>
      <x:c r="V891" s="18" t="str">
        <x:f>IF(MOD(C891-Settings!$B$32,Settings!$B$33)&lt;Settings!$B$30,"Up","Down")</x:f>
        <x:v>Up</x:v>
      </x:c>
      <x:c r="W891" s="18" t="n">
        <x:f>IF(OR(E891&gt;Settings!$B$30,Q891&gt;Settings!$B$37),0,1)</x:f>
        <x:v>1</x:v>
      </x:c>
      <x:c r="X891" s="18" t="n">
        <x:f>IF(AND(W891=1,Q891&lt;=Settings!$B$36),1,0)</x:f>
        <x:v>0</x:v>
      </x:c>
    </x:row>
    <x:row r="892">
      <x:c r="A892" t="n">
        <x:f>Arrivals!A892</x:f>
        <x:v>8</x:v>
      </x:c>
      <x:c r="B892" t="n">
        <x:f>Arrivals!B892</x:f>
        <x:v>47</x:v>
      </x:c>
      <x:c r="C892" s="18" t="n">
        <x:f>Arrivals!F892</x:f>
        <x:v>364</x:v>
      </x:c>
      <x:c r="D892" s="18" t="n">
        <x:f>Arrivals!K892</x:f>
        <x:v>300</x:v>
      </x:c>
      <x:c r="E892" s="18" t="n">
        <x:f>D892*8/ACE_Input!S52+ACE_Input!T52</x:f>
        <x:v>24.02</x:v>
      </x:c>
      <x:c r="F892" s="18" t="n">
        <x:f>C892</x:f>
        <x:v>364</x:v>
      </x:c>
      <x:c r="G892" s="18" t="n">
        <x:f>K891</x:f>
        <x:v>1248.4399999999996</x:v>
      </x:c>
      <x:c r="H892" s="18" t="n">
        <x:f>MAX(F892,G892)</x:f>
        <x:v>1248.4399999999996</x:v>
      </x:c>
      <x:c r="I892" s="18" t="n">
        <x:f>MOD(H892-Settings!$B$32,Settings!$B$33)</x:f>
        <x:v>528.4399999999996</x:v>
      </x:c>
      <x:c r="J892" s="18" t="n">
        <x:f>IF(I892&lt;Settings!$B$30,IF(Settings!$B$30-I892&gt;=E892,H892,H892+(Settings!$B$30-I892)+Settings!$B$31),H892+(Settings!$B$33-I892))</x:f>
        <x:v>1248.4399999999996</x:v>
      </x:c>
      <x:c r="K892" s="18" t="n">
        <x:f>J892+E892</x:f>
        <x:v>1272.4599999999996</x:v>
      </x:c>
      <x:c r="L892" s="18" t="n">
        <x:f>K892</x:f>
        <x:v>1272.4599999999996</x:v>
      </x:c>
      <x:c r="M892" s="18" t="n">
        <x:f>P891</x:f>
        <x:v>1249.0576837297886</x:v>
      </x:c>
      <x:c r="N892" s="18" t="n">
        <x:f>MAX(L892,M892)</x:f>
        <x:v>1272.4599999999996</x:v>
      </x:c>
      <x:c r="O892" s="18" t="n">
        <x:f>Arrivals!I892</x:f>
        <x:v>8.929744687939538</x:v>
      </x:c>
      <x:c r="P892" s="18" t="n">
        <x:f>N892+O892</x:f>
        <x:v>1281.3897446879391</x:v>
      </x:c>
      <x:c r="Q892" s="18" t="n">
        <x:f>P892-C892</x:f>
        <x:v>917.3897446879391</x:v>
      </x:c>
      <x:c r="R892" s="18" t="n">
        <x:f>H892-F892</x:f>
        <x:v>884.4399999999996</x:v>
      </x:c>
      <x:c r="S892" s="18" t="n">
        <x:f>J892-H892</x:f>
        <x:v>0</x:v>
      </x:c>
      <x:c r="T892" s="18" t="n">
        <x:f>N892-L892</x:f>
        <x:v>0</x:v>
      </x:c>
      <x:c r="U892" s="18" t="n">
        <x:f>R892+S892+T892</x:f>
        <x:v>884.4399999999996</x:v>
      </x:c>
      <x:c r="V892" s="18" t="str">
        <x:f>IF(MOD(C892-Settings!$B$32,Settings!$B$33)&lt;Settings!$B$30,"Up","Down")</x:f>
        <x:v>Up</x:v>
      </x:c>
      <x:c r="W892" s="18" t="n">
        <x:f>IF(OR(E892&gt;Settings!$B$30,Q892&gt;Settings!$B$37),0,1)</x:f>
        <x:v>0</x:v>
      </x:c>
      <x:c r="X892" s="18" t="n">
        <x:f>IF(AND(W892=1,Q892&lt;=Settings!$B$36),1,0)</x:f>
        <x:v>0</x:v>
      </x:c>
    </x:row>
    <x:row r="893">
      <x:c r="A893" t="n">
        <x:f>Arrivals!A893</x:f>
        <x:v>8</x:v>
      </x:c>
      <x:c r="B893" t="n">
        <x:f>Arrivals!B893</x:f>
        <x:v>48</x:v>
      </x:c>
      <x:c r="C893" s="18" t="n">
        <x:f>Arrivals!F893</x:f>
        <x:v>369</x:v>
      </x:c>
      <x:c r="D893" s="18" t="n">
        <x:f>Arrivals!K893</x:f>
        <x:v>300</x:v>
      </x:c>
      <x:c r="E893" s="18" t="n">
        <x:f>D893*8/ACE_Input!S53+ACE_Input!T53</x:f>
        <x:v>24.02</x:v>
      </x:c>
      <x:c r="F893" s="18" t="n">
        <x:f>C893</x:f>
        <x:v>369</x:v>
      </x:c>
      <x:c r="G893" s="18" t="n">
        <x:f>K892</x:f>
        <x:v>1272.4599999999996</x:v>
      </x:c>
      <x:c r="H893" s="18" t="n">
        <x:f>MAX(F893,G893)</x:f>
        <x:v>1272.4599999999996</x:v>
      </x:c>
      <x:c r="I893" s="18" t="n">
        <x:f>MOD(H893-Settings!$B$32,Settings!$B$33)</x:f>
        <x:v>552.4599999999996</x:v>
      </x:c>
      <x:c r="J893" s="18" t="n">
        <x:f>IF(I893&lt;Settings!$B$30,IF(Settings!$B$30-I893&gt;=E893,H893,H893+(Settings!$B$30-I893)+Settings!$B$31),H893+(Settings!$B$33-I893))</x:f>
        <x:v>1272.4599999999996</x:v>
      </x:c>
      <x:c r="K893" s="18" t="n">
        <x:f>J893+E893</x:f>
        <x:v>1296.4799999999996</x:v>
      </x:c>
      <x:c r="L893" s="18" t="n">
        <x:f>K893</x:f>
        <x:v>1296.4799999999996</x:v>
      </x:c>
      <x:c r="M893" s="18" t="n">
        <x:f>P892</x:f>
        <x:v>1281.3897446879391</x:v>
      </x:c>
      <x:c r="N893" s="18" t="n">
        <x:f>MAX(L893,M893)</x:f>
        <x:v>1296.4799999999996</x:v>
      </x:c>
      <x:c r="O893" s="18" t="n">
        <x:f>Arrivals!I893</x:f>
        <x:v>0.7310788805086194</x:v>
      </x:c>
      <x:c r="P893" s="18" t="n">
        <x:f>N893+O893</x:f>
        <x:v>1297.2110788805082</x:v>
      </x:c>
      <x:c r="Q893" s="18" t="n">
        <x:f>P893-C893</x:f>
        <x:v>928.2110788805082</x:v>
      </x:c>
      <x:c r="R893" s="18" t="n">
        <x:f>H893-F893</x:f>
        <x:v>903.4599999999996</x:v>
      </x:c>
      <x:c r="S893" s="18" t="n">
        <x:f>J893-H893</x:f>
        <x:v>0</x:v>
      </x:c>
      <x:c r="T893" s="18" t="n">
        <x:f>N893-L893</x:f>
        <x:v>0</x:v>
      </x:c>
      <x:c r="U893" s="18" t="n">
        <x:f>R893+S893+T893</x:f>
        <x:v>903.4599999999996</x:v>
      </x:c>
      <x:c r="V893" s="18" t="str">
        <x:f>IF(MOD(C893-Settings!$B$32,Settings!$B$33)&lt;Settings!$B$30,"Up","Down")</x:f>
        <x:v>Up</x:v>
      </x:c>
      <x:c r="W893" s="18" t="n">
        <x:f>IF(OR(E893&gt;Settings!$B$30,Q893&gt;Settings!$B$37),0,1)</x:f>
        <x:v>0</x:v>
      </x:c>
      <x:c r="X893" s="18" t="n">
        <x:f>IF(AND(W893=1,Q893&lt;=Settings!$B$36),1,0)</x:f>
        <x:v>0</x:v>
      </x:c>
    </x:row>
    <x:row r="894">
      <x:c r="A894" t="n">
        <x:f>Arrivals!A894</x:f>
        <x:v>8</x:v>
      </x:c>
      <x:c r="B894" t="n">
        <x:f>Arrivals!B894</x:f>
        <x:v>49</x:v>
      </x:c>
      <x:c r="C894" s="18" t="n">
        <x:f>Arrivals!F894</x:f>
        <x:v>374</x:v>
      </x:c>
      <x:c r="D894" s="18" t="n">
        <x:f>Arrivals!K894</x:f>
        <x:v>300</x:v>
      </x:c>
      <x:c r="E894" s="18" t="n">
        <x:f>D894*8/ACE_Input!S54+ACE_Input!T54</x:f>
        <x:v>24.02</x:v>
      </x:c>
      <x:c r="F894" s="18" t="n">
        <x:f>C894</x:f>
        <x:v>374</x:v>
      </x:c>
      <x:c r="G894" s="18" t="n">
        <x:f>K893</x:f>
        <x:v>1296.4799999999996</x:v>
      </x:c>
      <x:c r="H894" s="18" t="n">
        <x:f>MAX(F894,G894)</x:f>
        <x:v>1296.4799999999996</x:v>
      </x:c>
      <x:c r="I894" s="18" t="n">
        <x:f>MOD(H894-Settings!$B$32,Settings!$B$33)</x:f>
        <x:v>576.4799999999996</x:v>
      </x:c>
      <x:c r="J894" s="18" t="n">
        <x:f>IF(I894&lt;Settings!$B$30,IF(Settings!$B$30-I894&gt;=E894,H894,H894+(Settings!$B$30-I894)+Settings!$B$31),H894+(Settings!$B$33-I894))</x:f>
        <x:v>1440</x:v>
      </x:c>
      <x:c r="K894" s="18" t="n">
        <x:f>J894+E894</x:f>
        <x:v>1464.02</x:v>
      </x:c>
      <x:c r="L894" s="18" t="n">
        <x:f>K894</x:f>
        <x:v>1464.02</x:v>
      </x:c>
      <x:c r="M894" s="18" t="n">
        <x:f>P893</x:f>
        <x:v>1297.2110788805082</x:v>
      </x:c>
      <x:c r="N894" s="18" t="n">
        <x:f>MAX(L894,M894)</x:f>
        <x:v>1464.02</x:v>
      </x:c>
      <x:c r="O894" s="18" t="n">
        <x:f>Arrivals!I894</x:f>
        <x:v>2.33474162887176</x:v>
      </x:c>
      <x:c r="P894" s="18" t="n">
        <x:f>N894+O894</x:f>
        <x:v>1466.3547416288718</x:v>
      </x:c>
      <x:c r="Q894" s="18" t="n">
        <x:f>P894-C894</x:f>
        <x:v>1092.3547416288718</x:v>
      </x:c>
      <x:c r="R894" s="18" t="n">
        <x:f>H894-F894</x:f>
        <x:v>922.4799999999996</x:v>
      </x:c>
      <x:c r="S894" s="18" t="n">
        <x:f>J894-H894</x:f>
        <x:v>143.52000000000044</x:v>
      </x:c>
      <x:c r="T894" s="18" t="n">
        <x:f>N894-L894</x:f>
        <x:v>0</x:v>
      </x:c>
      <x:c r="U894" s="18" t="n">
        <x:f>R894+S894+T894</x:f>
        <x:v>1066</x:v>
      </x:c>
      <x:c r="V894" s="18" t="str">
        <x:f>IF(MOD(C894-Settings!$B$32,Settings!$B$33)&lt;Settings!$B$30,"Up","Down")</x:f>
        <x:v>Up</x:v>
      </x:c>
      <x:c r="W894" s="18" t="n">
        <x:f>IF(OR(E894&gt;Settings!$B$30,Q894&gt;Settings!$B$37),0,1)</x:f>
        <x:v>0</x:v>
      </x:c>
      <x:c r="X894" s="18" t="n">
        <x:f>IF(AND(W894=1,Q894&lt;=Settings!$B$36),1,0)</x:f>
        <x:v>0</x:v>
      </x:c>
    </x:row>
    <x:row r="895">
      <x:c r="A895" t="n">
        <x:f>Arrivals!A895</x:f>
        <x:v>8</x:v>
      </x:c>
      <x:c r="B895" t="n">
        <x:f>Arrivals!B895</x:f>
        <x:v>50</x:v>
      </x:c>
      <x:c r="C895" s="18" t="n">
        <x:f>Arrivals!F895</x:f>
        <x:v>379</x:v>
      </x:c>
      <x:c r="D895" s="18" t="n">
        <x:f>Arrivals!K895</x:f>
        <x:v>300</x:v>
      </x:c>
      <x:c r="E895" s="18" t="n">
        <x:f>D895*8/ACE_Input!S55+ACE_Input!T55</x:f>
        <x:v>24.02</x:v>
      </x:c>
      <x:c r="F895" s="18" t="n">
        <x:f>C895</x:f>
        <x:v>379</x:v>
      </x:c>
      <x:c r="G895" s="18" t="n">
        <x:f>K894</x:f>
        <x:v>1464.02</x:v>
      </x:c>
      <x:c r="H895" s="18" t="n">
        <x:f>MAX(F895,G895)</x:f>
        <x:v>1464.02</x:v>
      </x:c>
      <x:c r="I895" s="18" t="n">
        <x:f>MOD(H895-Settings!$B$32,Settings!$B$33)</x:f>
        <x:v>24.019999999999982</x:v>
      </x:c>
      <x:c r="J895" s="18" t="n">
        <x:f>IF(I895&lt;Settings!$B$30,IF(Settings!$B$30-I895&gt;=E895,H895,H895+(Settings!$B$30-I895)+Settings!$B$31),H895+(Settings!$B$33-I895))</x:f>
        <x:v>1464.02</x:v>
      </x:c>
      <x:c r="K895" s="18" t="n">
        <x:f>J895+E895</x:f>
        <x:v>1488.04</x:v>
      </x:c>
      <x:c r="L895" s="18" t="n">
        <x:f>K895</x:f>
        <x:v>1488.04</x:v>
      </x:c>
      <x:c r="M895" s="18" t="n">
        <x:f>P894</x:f>
        <x:v>1466.3547416288718</x:v>
      </x:c>
      <x:c r="N895" s="18" t="n">
        <x:f>MAX(L895,M895)</x:f>
        <x:v>1488.04</x:v>
      </x:c>
      <x:c r="O895" s="18" t="n">
        <x:f>Arrivals!I895</x:f>
        <x:v>2.075353349248785</x:v>
      </x:c>
      <x:c r="P895" s="18" t="n">
        <x:f>N895+O895</x:f>
        <x:v>1490.1153533492488</x:v>
      </x:c>
      <x:c r="Q895" s="18" t="n">
        <x:f>P895-C895</x:f>
        <x:v>1111.1153533492488</x:v>
      </x:c>
      <x:c r="R895" s="18" t="n">
        <x:f>H895-F895</x:f>
        <x:v>1085.02</x:v>
      </x:c>
      <x:c r="S895" s="18" t="n">
        <x:f>J895-H895</x:f>
        <x:v>0</x:v>
      </x:c>
      <x:c r="T895" s="18" t="n">
        <x:f>N895-L895</x:f>
        <x:v>0</x:v>
      </x:c>
      <x:c r="U895" s="18" t="n">
        <x:f>R895+S895+T895</x:f>
        <x:v>1085.02</x:v>
      </x:c>
      <x:c r="V895" s="18" t="str">
        <x:f>IF(MOD(C895-Settings!$B$32,Settings!$B$33)&lt;Settings!$B$30,"Up","Down")</x:f>
        <x:v>Up</x:v>
      </x:c>
      <x:c r="W895" s="18" t="n">
        <x:f>IF(OR(E895&gt;Settings!$B$30,Q895&gt;Settings!$B$37),0,1)</x:f>
        <x:v>0</x:v>
      </x:c>
      <x:c r="X895" s="18" t="n">
        <x:f>IF(AND(W895=1,Q895&lt;=Settings!$B$36),1,0)</x:f>
        <x:v>0</x:v>
      </x:c>
    </x:row>
    <x:row r="896">
      <x:c r="A896" t="n">
        <x:f>Arrivals!A896</x:f>
        <x:v>8</x:v>
      </x:c>
      <x:c r="B896" t="n">
        <x:f>Arrivals!B896</x:f>
        <x:v>51</x:v>
      </x:c>
      <x:c r="C896" s="18" t="n">
        <x:f>Arrivals!F896</x:f>
        <x:v>384</x:v>
      </x:c>
      <x:c r="D896" s="18" t="n">
        <x:f>Arrivals!K896</x:f>
        <x:v>300</x:v>
      </x:c>
      <x:c r="E896" s="18" t="n">
        <x:f>D896*8/ACE_Input!S56+ACE_Input!T56</x:f>
        <x:v>24.02</x:v>
      </x:c>
      <x:c r="F896" s="18" t="n">
        <x:f>C896</x:f>
        <x:v>384</x:v>
      </x:c>
      <x:c r="G896" s="18" t="n">
        <x:f>K895</x:f>
        <x:v>1488.04</x:v>
      </x:c>
      <x:c r="H896" s="18" t="n">
        <x:f>MAX(F896,G896)</x:f>
        <x:v>1488.04</x:v>
      </x:c>
      <x:c r="I896" s="18" t="n">
        <x:f>MOD(H896-Settings!$B$32,Settings!$B$33)</x:f>
        <x:v>48.039999999999964</x:v>
      </x:c>
      <x:c r="J896" s="18" t="n">
        <x:f>IF(I896&lt;Settings!$B$30,IF(Settings!$B$30-I896&gt;=E896,H896,H896+(Settings!$B$30-I896)+Settings!$B$31),H896+(Settings!$B$33-I896))</x:f>
        <x:v>1488.04</x:v>
      </x:c>
      <x:c r="K896" s="18" t="n">
        <x:f>J896+E896</x:f>
        <x:v>1512.06</x:v>
      </x:c>
      <x:c r="L896" s="18" t="n">
        <x:f>K896</x:f>
        <x:v>1512.06</x:v>
      </x:c>
      <x:c r="M896" s="18" t="n">
        <x:f>P895</x:f>
        <x:v>1490.1153533492488</x:v>
      </x:c>
      <x:c r="N896" s="18" t="n">
        <x:f>MAX(L896,M896)</x:f>
        <x:v>1512.06</x:v>
      </x:c>
      <x:c r="O896" s="18" t="n">
        <x:f>Arrivals!I896</x:f>
        <x:v>1.3081759692132762</x:v>
      </x:c>
      <x:c r="P896" s="18" t="n">
        <x:f>N896+O896</x:f>
        <x:v>1513.3681759692133</x:v>
      </x:c>
      <x:c r="Q896" s="18" t="n">
        <x:f>P896-C896</x:f>
        <x:v>1129.3681759692133</x:v>
      </x:c>
      <x:c r="R896" s="18" t="n">
        <x:f>H896-F896</x:f>
        <x:v>1104.04</x:v>
      </x:c>
      <x:c r="S896" s="18" t="n">
        <x:f>J896-H896</x:f>
        <x:v>0</x:v>
      </x:c>
      <x:c r="T896" s="18" t="n">
        <x:f>N896-L896</x:f>
        <x:v>0</x:v>
      </x:c>
      <x:c r="U896" s="18" t="n">
        <x:f>R896+S896+T896</x:f>
        <x:v>1104.04</x:v>
      </x:c>
      <x:c r="V896" s="18" t="str">
        <x:f>IF(MOD(C896-Settings!$B$32,Settings!$B$33)&lt;Settings!$B$30,"Up","Down")</x:f>
        <x:v>Up</x:v>
      </x:c>
      <x:c r="W896" s="18" t="n">
        <x:f>IF(OR(E896&gt;Settings!$B$30,Q896&gt;Settings!$B$37),0,1)</x:f>
        <x:v>0</x:v>
      </x:c>
      <x:c r="X896" s="18" t="n">
        <x:f>IF(AND(W896=1,Q896&lt;=Settings!$B$36),1,0)</x:f>
        <x:v>0</x:v>
      </x:c>
    </x:row>
    <x:row r="897">
      <x:c r="A897" t="n">
        <x:f>Arrivals!A897</x:f>
        <x:v>8</x:v>
      </x:c>
      <x:c r="B897" t="n">
        <x:f>Arrivals!B897</x:f>
        <x:v>52</x:v>
      </x:c>
      <x:c r="C897" s="18" t="n">
        <x:f>Arrivals!F897</x:f>
        <x:v>389</x:v>
      </x:c>
      <x:c r="D897" s="18" t="n">
        <x:f>Arrivals!K897</x:f>
        <x:v>300</x:v>
      </x:c>
      <x:c r="E897" s="18" t="n">
        <x:f>D897*8/ACE_Input!S57+ACE_Input!T57</x:f>
        <x:v>24.02</x:v>
      </x:c>
      <x:c r="F897" s="18" t="n">
        <x:f>C897</x:f>
        <x:v>389</x:v>
      </x:c>
      <x:c r="G897" s="18" t="n">
        <x:f>K896</x:f>
        <x:v>1512.06</x:v>
      </x:c>
      <x:c r="H897" s="18" t="n">
        <x:f>MAX(F897,G897)</x:f>
        <x:v>1512.06</x:v>
      </x:c>
      <x:c r="I897" s="18" t="n">
        <x:f>MOD(H897-Settings!$B$32,Settings!$B$33)</x:f>
        <x:v>72.05999999999995</x:v>
      </x:c>
      <x:c r="J897" s="18" t="n">
        <x:f>IF(I897&lt;Settings!$B$30,IF(Settings!$B$30-I897&gt;=E897,H897,H897+(Settings!$B$30-I897)+Settings!$B$31),H897+(Settings!$B$33-I897))</x:f>
        <x:v>1512.06</x:v>
      </x:c>
      <x:c r="K897" s="18" t="n">
        <x:f>J897+E897</x:f>
        <x:v>1536.08</x:v>
      </x:c>
      <x:c r="L897" s="18" t="n">
        <x:f>K897</x:f>
        <x:v>1536.08</x:v>
      </x:c>
      <x:c r="M897" s="18" t="n">
        <x:f>P896</x:f>
        <x:v>1513.3681759692133</x:v>
      </x:c>
      <x:c r="N897" s="18" t="n">
        <x:f>MAX(L897,M897)</x:f>
        <x:v>1536.08</x:v>
      </x:c>
      <x:c r="O897" s="18" t="n">
        <x:f>Arrivals!I897</x:f>
        <x:v>1.30665162543927</x:v>
      </x:c>
      <x:c r="P897" s="18" t="n">
        <x:f>N897+O897</x:f>
        <x:v>1537.3866516254393</x:v>
      </x:c>
      <x:c r="Q897" s="18" t="n">
        <x:f>P897-C897</x:f>
        <x:v>1148.3866516254393</x:v>
      </x:c>
      <x:c r="R897" s="18" t="n">
        <x:f>H897-F897</x:f>
        <x:v>1123.06</x:v>
      </x:c>
      <x:c r="S897" s="18" t="n">
        <x:f>J897-H897</x:f>
        <x:v>0</x:v>
      </x:c>
      <x:c r="T897" s="18" t="n">
        <x:f>N897-L897</x:f>
        <x:v>0</x:v>
      </x:c>
      <x:c r="U897" s="18" t="n">
        <x:f>R897+S897+T897</x:f>
        <x:v>1123.06</x:v>
      </x:c>
      <x:c r="V897" s="18" t="str">
        <x:f>IF(MOD(C897-Settings!$B$32,Settings!$B$33)&lt;Settings!$B$30,"Up","Down")</x:f>
        <x:v>Up</x:v>
      </x:c>
      <x:c r="W897" s="18" t="n">
        <x:f>IF(OR(E897&gt;Settings!$B$30,Q897&gt;Settings!$B$37),0,1)</x:f>
        <x:v>0</x:v>
      </x:c>
      <x:c r="X897" s="18" t="n">
        <x:f>IF(AND(W897=1,Q897&lt;=Settings!$B$36),1,0)</x:f>
        <x:v>0</x:v>
      </x:c>
    </x:row>
    <x:row r="898">
      <x:c r="A898" t="n">
        <x:f>Arrivals!A898</x:f>
        <x:v>8</x:v>
      </x:c>
      <x:c r="B898" t="n">
        <x:f>Arrivals!B898</x:f>
        <x:v>53</x:v>
      </x:c>
      <x:c r="C898" s="18" t="n">
        <x:f>Arrivals!F898</x:f>
        <x:v>394</x:v>
      </x:c>
      <x:c r="D898" s="18" t="n">
        <x:f>Arrivals!K898</x:f>
        <x:v>300</x:v>
      </x:c>
      <x:c r="E898" s="18" t="n">
        <x:f>D898*8/ACE_Input!S58+ACE_Input!T58</x:f>
        <x:v>24.02</x:v>
      </x:c>
      <x:c r="F898" s="18" t="n">
        <x:f>C898</x:f>
        <x:v>394</x:v>
      </x:c>
      <x:c r="G898" s="18" t="n">
        <x:f>K897</x:f>
        <x:v>1536.08</x:v>
      </x:c>
      <x:c r="H898" s="18" t="n">
        <x:f>MAX(F898,G898)</x:f>
        <x:v>1536.08</x:v>
      </x:c>
      <x:c r="I898" s="18" t="n">
        <x:f>MOD(H898-Settings!$B$32,Settings!$B$33)</x:f>
        <x:v>96.07999999999993</x:v>
      </x:c>
      <x:c r="J898" s="18" t="n">
        <x:f>IF(I898&lt;Settings!$B$30,IF(Settings!$B$30-I898&gt;=E898,H898,H898+(Settings!$B$30-I898)+Settings!$B$31),H898+(Settings!$B$33-I898))</x:f>
        <x:v>1536.08</x:v>
      </x:c>
      <x:c r="K898" s="18" t="n">
        <x:f>J898+E898</x:f>
        <x:v>1560.1</x:v>
      </x:c>
      <x:c r="L898" s="18" t="n">
        <x:f>K898</x:f>
        <x:v>1560.1</x:v>
      </x:c>
      <x:c r="M898" s="18" t="n">
        <x:f>P897</x:f>
        <x:v>1537.3866516254393</x:v>
      </x:c>
      <x:c r="N898" s="18" t="n">
        <x:f>MAX(L898,M898)</x:f>
        <x:v>1560.1</x:v>
      </x:c>
      <x:c r="O898" s="18" t="n">
        <x:f>Arrivals!I898</x:f>
        <x:v>4.309580306719951</x:v>
      </x:c>
      <x:c r="P898" s="18" t="n">
        <x:f>N898+O898</x:f>
        <x:v>1564.4095803067198</x:v>
      </x:c>
      <x:c r="Q898" s="18" t="n">
        <x:f>P898-C898</x:f>
        <x:v>1170.4095803067198</x:v>
      </x:c>
      <x:c r="R898" s="18" t="n">
        <x:f>H898-F898</x:f>
        <x:v>1142.08</x:v>
      </x:c>
      <x:c r="S898" s="18" t="n">
        <x:f>J898-H898</x:f>
        <x:v>0</x:v>
      </x:c>
      <x:c r="T898" s="18" t="n">
        <x:f>N898-L898</x:f>
        <x:v>0</x:v>
      </x:c>
      <x:c r="U898" s="18" t="n">
        <x:f>R898+S898+T898</x:f>
        <x:v>1142.08</x:v>
      </x:c>
      <x:c r="V898" s="18" t="str">
        <x:f>IF(MOD(C898-Settings!$B$32,Settings!$B$33)&lt;Settings!$B$30,"Up","Down")</x:f>
        <x:v>Up</x:v>
      </x:c>
      <x:c r="W898" s="18" t="n">
        <x:f>IF(OR(E898&gt;Settings!$B$30,Q898&gt;Settings!$B$37),0,1)</x:f>
        <x:v>0</x:v>
      </x:c>
      <x:c r="X898" s="18" t="n">
        <x:f>IF(AND(W898=1,Q898&lt;=Settings!$B$36),1,0)</x:f>
        <x:v>0</x:v>
      </x:c>
    </x:row>
    <x:row r="899">
      <x:c r="A899" t="n">
        <x:f>Arrivals!A899</x:f>
        <x:v>8</x:v>
      </x:c>
      <x:c r="B899" t="n">
        <x:f>Arrivals!B899</x:f>
        <x:v>54</x:v>
      </x:c>
      <x:c r="C899" s="18" t="n">
        <x:f>Arrivals!F899</x:f>
        <x:v>399</x:v>
      </x:c>
      <x:c r="D899" s="18" t="n">
        <x:f>Arrivals!K899</x:f>
        <x:v>300</x:v>
      </x:c>
      <x:c r="E899" s="18" t="n">
        <x:f>D899*8/ACE_Input!S59+ACE_Input!T59</x:f>
        <x:v>24.02</x:v>
      </x:c>
      <x:c r="F899" s="18" t="n">
        <x:f>C899</x:f>
        <x:v>399</x:v>
      </x:c>
      <x:c r="G899" s="18" t="n">
        <x:f>K898</x:f>
        <x:v>1560.1</x:v>
      </x:c>
      <x:c r="H899" s="18" t="n">
        <x:f>MAX(F899,G899)</x:f>
        <x:v>1560.1</x:v>
      </x:c>
      <x:c r="I899" s="18" t="n">
        <x:f>MOD(H899-Settings!$B$32,Settings!$B$33)</x:f>
        <x:v>120.09999999999991</x:v>
      </x:c>
      <x:c r="J899" s="18" t="n">
        <x:f>IF(I899&lt;Settings!$B$30,IF(Settings!$B$30-I899&gt;=E899,H899,H899+(Settings!$B$30-I899)+Settings!$B$31),H899+(Settings!$B$33-I899))</x:f>
        <x:v>1560.1</x:v>
      </x:c>
      <x:c r="K899" s="18" t="n">
        <x:f>J899+E899</x:f>
        <x:v>1584.12</x:v>
      </x:c>
      <x:c r="L899" s="18" t="n">
        <x:f>K899</x:f>
        <x:v>1584.12</x:v>
      </x:c>
      <x:c r="M899" s="18" t="n">
        <x:f>P898</x:f>
        <x:v>1564.4095803067198</x:v>
      </x:c>
      <x:c r="N899" s="18" t="n">
        <x:f>MAX(L899,M899)</x:f>
        <x:v>1584.12</x:v>
      </x:c>
      <x:c r="O899" s="18" t="n">
        <x:f>Arrivals!I899</x:f>
        <x:v>3.026951124588282</x:v>
      </x:c>
      <x:c r="P899" s="18" t="n">
        <x:f>N899+O899</x:f>
        <x:v>1587.1469511245882</x:v>
      </x:c>
      <x:c r="Q899" s="18" t="n">
        <x:f>P899-C899</x:f>
        <x:v>1188.1469511245882</x:v>
      </x:c>
      <x:c r="R899" s="18" t="n">
        <x:f>H899-F899</x:f>
        <x:v>1161.1</x:v>
      </x:c>
      <x:c r="S899" s="18" t="n">
        <x:f>J899-H899</x:f>
        <x:v>0</x:v>
      </x:c>
      <x:c r="T899" s="18" t="n">
        <x:f>N899-L899</x:f>
        <x:v>0</x:v>
      </x:c>
      <x:c r="U899" s="18" t="n">
        <x:f>R899+S899+T899</x:f>
        <x:v>1161.1</x:v>
      </x:c>
      <x:c r="V899" s="18" t="str">
        <x:f>IF(MOD(C899-Settings!$B$32,Settings!$B$33)&lt;Settings!$B$30,"Up","Down")</x:f>
        <x:v>Up</x:v>
      </x:c>
      <x:c r="W899" s="18" t="n">
        <x:f>IF(OR(E899&gt;Settings!$B$30,Q899&gt;Settings!$B$37),0,1)</x:f>
        <x:v>0</x:v>
      </x:c>
      <x:c r="X899" s="18" t="n">
        <x:f>IF(AND(W899=1,Q899&lt;=Settings!$B$36),1,0)</x:f>
        <x:v>0</x:v>
      </x:c>
    </x:row>
    <x:row r="900">
      <x:c r="A900" t="n">
        <x:f>Arrivals!A900</x:f>
        <x:v>8</x:v>
      </x:c>
      <x:c r="B900" t="n">
        <x:f>Arrivals!B900</x:f>
        <x:v>55</x:v>
      </x:c>
      <x:c r="C900" s="18" t="n">
        <x:f>Arrivals!F900</x:f>
        <x:v>404</x:v>
      </x:c>
      <x:c r="D900" s="18" t="n">
        <x:f>Arrivals!K900</x:f>
        <x:v>300</x:v>
      </x:c>
      <x:c r="E900" s="18" t="n">
        <x:f>D900*8/ACE_Input!S60+ACE_Input!T60</x:f>
        <x:v>24.02</x:v>
      </x:c>
      <x:c r="F900" s="18" t="n">
        <x:f>C900</x:f>
        <x:v>404</x:v>
      </x:c>
      <x:c r="G900" s="18" t="n">
        <x:f>K899</x:f>
        <x:v>1584.12</x:v>
      </x:c>
      <x:c r="H900" s="18" t="n">
        <x:f>MAX(F900,G900)</x:f>
        <x:v>1584.12</x:v>
      </x:c>
      <x:c r="I900" s="18" t="n">
        <x:f>MOD(H900-Settings!$B$32,Settings!$B$33)</x:f>
        <x:v>144.1199999999999</x:v>
      </x:c>
      <x:c r="J900" s="18" t="n">
        <x:f>IF(I900&lt;Settings!$B$30,IF(Settings!$B$30-I900&gt;=E900,H900,H900+(Settings!$B$30-I900)+Settings!$B$31),H900+(Settings!$B$33-I900))</x:f>
        <x:v>1584.12</x:v>
      </x:c>
      <x:c r="K900" s="18" t="n">
        <x:f>J900+E900</x:f>
        <x:v>1608.1399999999999</x:v>
      </x:c>
      <x:c r="L900" s="18" t="n">
        <x:f>K900</x:f>
        <x:v>1608.1399999999999</x:v>
      </x:c>
      <x:c r="M900" s="18" t="n">
        <x:f>P899</x:f>
        <x:v>1587.1469511245882</x:v>
      </x:c>
      <x:c r="N900" s="18" t="n">
        <x:f>MAX(L900,M900)</x:f>
        <x:v>1608.1399999999999</x:v>
      </x:c>
      <x:c r="O900" s="18" t="n">
        <x:f>Arrivals!I900</x:f>
        <x:v>1.1359537649154776</x:v>
      </x:c>
      <x:c r="P900" s="18" t="n">
        <x:f>N900+O900</x:f>
        <x:v>1609.2759537649154</x:v>
      </x:c>
      <x:c r="Q900" s="18" t="n">
        <x:f>P900-C900</x:f>
        <x:v>1205.2759537649154</x:v>
      </x:c>
      <x:c r="R900" s="18" t="n">
        <x:f>H900-F900</x:f>
        <x:v>1180.12</x:v>
      </x:c>
      <x:c r="S900" s="18" t="n">
        <x:f>J900-H900</x:f>
        <x:v>0</x:v>
      </x:c>
      <x:c r="T900" s="18" t="n">
        <x:f>N900-L900</x:f>
        <x:v>0</x:v>
      </x:c>
      <x:c r="U900" s="18" t="n">
        <x:f>R900+S900+T900</x:f>
        <x:v>1180.12</x:v>
      </x:c>
      <x:c r="V900" s="18" t="str">
        <x:f>IF(MOD(C900-Settings!$B$32,Settings!$B$33)&lt;Settings!$B$30,"Up","Down")</x:f>
        <x:v>Up</x:v>
      </x:c>
      <x:c r="W900" s="18" t="n">
        <x:f>IF(OR(E900&gt;Settings!$B$30,Q900&gt;Settings!$B$37),0,1)</x:f>
        <x:v>0</x:v>
      </x:c>
      <x:c r="X900" s="18" t="n">
        <x:f>IF(AND(W900=1,Q900&lt;=Settings!$B$36),1,0)</x:f>
        <x:v>0</x:v>
      </x:c>
    </x:row>
    <x:row r="901">
      <x:c r="A901" t="n">
        <x:f>Arrivals!A901</x:f>
        <x:v>8</x:v>
      </x:c>
      <x:c r="B901" t="n">
        <x:f>Arrivals!B901</x:f>
        <x:v>56</x:v>
      </x:c>
      <x:c r="C901" s="18" t="n">
        <x:f>Arrivals!F901</x:f>
        <x:v>409</x:v>
      </x:c>
      <x:c r="D901" s="18" t="n">
        <x:f>Arrivals!K901</x:f>
        <x:v>300</x:v>
      </x:c>
      <x:c r="E901" s="18" t="n">
        <x:f>D901*8/ACE_Input!S61+ACE_Input!T61</x:f>
        <x:v>24.02</x:v>
      </x:c>
      <x:c r="F901" s="18" t="n">
        <x:f>C901</x:f>
        <x:v>409</x:v>
      </x:c>
      <x:c r="G901" s="18" t="n">
        <x:f>K900</x:f>
        <x:v>1608.1399999999999</x:v>
      </x:c>
      <x:c r="H901" s="18" t="n">
        <x:f>MAX(F901,G901)</x:f>
        <x:v>1608.1399999999999</x:v>
      </x:c>
      <x:c r="I901" s="18" t="n">
        <x:f>MOD(H901-Settings!$B$32,Settings!$B$33)</x:f>
        <x:v>168.13999999999987</x:v>
      </x:c>
      <x:c r="J901" s="18" t="n">
        <x:f>IF(I901&lt;Settings!$B$30,IF(Settings!$B$30-I901&gt;=E901,H901,H901+(Settings!$B$30-I901)+Settings!$B$31),H901+(Settings!$B$33-I901))</x:f>
        <x:v>1608.1399999999999</x:v>
      </x:c>
      <x:c r="K901" s="18" t="n">
        <x:f>J901+E901</x:f>
        <x:v>1632.1599999999999</x:v>
      </x:c>
      <x:c r="L901" s="18" t="n">
        <x:f>K901</x:f>
        <x:v>1632.1599999999999</x:v>
      </x:c>
      <x:c r="M901" s="18" t="n">
        <x:f>P900</x:f>
        <x:v>1609.2759537649154</x:v>
      </x:c>
      <x:c r="N901" s="18" t="n">
        <x:f>MAX(L901,M901)</x:f>
        <x:v>1632.1599999999999</x:v>
      </x:c>
      <x:c r="O901" s="18" t="n">
        <x:f>Arrivals!I901</x:f>
        <x:v>0.44266674840038583</x:v>
      </x:c>
      <x:c r="P901" s="18" t="n">
        <x:f>N901+O901</x:f>
        <x:v>1632.6026667484002</x:v>
      </x:c>
      <x:c r="Q901" s="18" t="n">
        <x:f>P901-C901</x:f>
        <x:v>1223.6026667484002</x:v>
      </x:c>
      <x:c r="R901" s="18" t="n">
        <x:f>H901-F901</x:f>
        <x:v>1199.1399999999999</x:v>
      </x:c>
      <x:c r="S901" s="18" t="n">
        <x:f>J901-H901</x:f>
        <x:v>0</x:v>
      </x:c>
      <x:c r="T901" s="18" t="n">
        <x:f>N901-L901</x:f>
        <x:v>0</x:v>
      </x:c>
      <x:c r="U901" s="18" t="n">
        <x:f>R901+S901+T901</x:f>
        <x:v>1199.1399999999999</x:v>
      </x:c>
      <x:c r="V901" s="18" t="str">
        <x:f>IF(MOD(C901-Settings!$B$32,Settings!$B$33)&lt;Settings!$B$30,"Up","Down")</x:f>
        <x:v>Up</x:v>
      </x:c>
      <x:c r="W901" s="18" t="n">
        <x:f>IF(OR(E901&gt;Settings!$B$30,Q901&gt;Settings!$B$37),0,1)</x:f>
        <x:v>0</x:v>
      </x:c>
      <x:c r="X901" s="18" t="n">
        <x:f>IF(AND(W901=1,Q901&lt;=Settings!$B$36),1,0)</x:f>
        <x:v>0</x:v>
      </x:c>
    </x:row>
    <x:row r="902">
      <x:c r="A902" t="n">
        <x:f>Arrivals!A902</x:f>
        <x:v>8</x:v>
      </x:c>
      <x:c r="B902" t="n">
        <x:f>Arrivals!B902</x:f>
        <x:v>57</x:v>
      </x:c>
      <x:c r="C902" s="18" t="n">
        <x:f>Arrivals!F902</x:f>
        <x:v>414</x:v>
      </x:c>
      <x:c r="D902" s="18" t="n">
        <x:f>Arrivals!K902</x:f>
        <x:v>300</x:v>
      </x:c>
      <x:c r="E902" s="18" t="n">
        <x:f>D902*8/ACE_Input!S62+ACE_Input!T62</x:f>
        <x:v>24.02</x:v>
      </x:c>
      <x:c r="F902" s="18" t="n">
        <x:f>C902</x:f>
        <x:v>414</x:v>
      </x:c>
      <x:c r="G902" s="18" t="n">
        <x:f>K901</x:f>
        <x:v>1632.1599999999999</x:v>
      </x:c>
      <x:c r="H902" s="18" t="n">
        <x:f>MAX(F902,G902)</x:f>
        <x:v>1632.1599999999999</x:v>
      </x:c>
      <x:c r="I902" s="18" t="n">
        <x:f>MOD(H902-Settings!$B$32,Settings!$B$33)</x:f>
        <x:v>192.15999999999985</x:v>
      </x:c>
      <x:c r="J902" s="18" t="n">
        <x:f>IF(I902&lt;Settings!$B$30,IF(Settings!$B$30-I902&gt;=E902,H902,H902+(Settings!$B$30-I902)+Settings!$B$31),H902+(Settings!$B$33-I902))</x:f>
        <x:v>1632.1599999999999</x:v>
      </x:c>
      <x:c r="K902" s="18" t="n">
        <x:f>J902+E902</x:f>
        <x:v>1656.1799999999998</x:v>
      </x:c>
      <x:c r="L902" s="18" t="n">
        <x:f>K902</x:f>
        <x:v>1656.1799999999998</x:v>
      </x:c>
      <x:c r="M902" s="18" t="n">
        <x:f>P901</x:f>
        <x:v>1632.6026667484002</x:v>
      </x:c>
      <x:c r="N902" s="18" t="n">
        <x:f>MAX(L902,M902)</x:f>
        <x:v>1656.1799999999998</x:v>
      </x:c>
      <x:c r="O902" s="18" t="n">
        <x:f>Arrivals!I902</x:f>
        <x:v>5.547951122725329</x:v>
      </x:c>
      <x:c r="P902" s="18" t="n">
        <x:f>N902+O902</x:f>
        <x:v>1661.7279511227252</x:v>
      </x:c>
      <x:c r="Q902" s="18" t="n">
        <x:f>P902-C902</x:f>
        <x:v>1247.7279511227252</x:v>
      </x:c>
      <x:c r="R902" s="18" t="n">
        <x:f>H902-F902</x:f>
        <x:v>1218.1599999999999</x:v>
      </x:c>
      <x:c r="S902" s="18" t="n">
        <x:f>J902-H902</x:f>
        <x:v>0</x:v>
      </x:c>
      <x:c r="T902" s="18" t="n">
        <x:f>N902-L902</x:f>
        <x:v>0</x:v>
      </x:c>
      <x:c r="U902" s="18" t="n">
        <x:f>R902+S902+T902</x:f>
        <x:v>1218.1599999999999</x:v>
      </x:c>
      <x:c r="V902" s="18" t="str">
        <x:f>IF(MOD(C902-Settings!$B$32,Settings!$B$33)&lt;Settings!$B$30,"Up","Down")</x:f>
        <x:v>Up</x:v>
      </x:c>
      <x:c r="W902" s="18" t="n">
        <x:f>IF(OR(E902&gt;Settings!$B$30,Q902&gt;Settings!$B$37),0,1)</x:f>
        <x:v>0</x:v>
      </x:c>
      <x:c r="X902" s="18" t="n">
        <x:f>IF(AND(W902=1,Q902&lt;=Settings!$B$36),1,0)</x:f>
        <x:v>0</x:v>
      </x:c>
    </x:row>
    <x:row r="903">
      <x:c r="A903" t="n">
        <x:f>Arrivals!A903</x:f>
        <x:v>8</x:v>
      </x:c>
      <x:c r="B903" t="n">
        <x:f>Arrivals!B903</x:f>
        <x:v>58</x:v>
      </x:c>
      <x:c r="C903" s="18" t="n">
        <x:f>Arrivals!F903</x:f>
        <x:v>419</x:v>
      </x:c>
      <x:c r="D903" s="18" t="n">
        <x:f>Arrivals!K903</x:f>
        <x:v>300</x:v>
      </x:c>
      <x:c r="E903" s="18" t="n">
        <x:f>D903*8/ACE_Input!S63+ACE_Input!T63</x:f>
        <x:v>24.02</x:v>
      </x:c>
      <x:c r="F903" s="18" t="n">
        <x:f>C903</x:f>
        <x:v>419</x:v>
      </x:c>
      <x:c r="G903" s="18" t="n">
        <x:f>K902</x:f>
        <x:v>1656.1799999999998</x:v>
      </x:c>
      <x:c r="H903" s="18" t="n">
        <x:f>MAX(F903,G903)</x:f>
        <x:v>1656.1799999999998</x:v>
      </x:c>
      <x:c r="I903" s="18" t="n">
        <x:f>MOD(H903-Settings!$B$32,Settings!$B$33)</x:f>
        <x:v>216.17999999999984</x:v>
      </x:c>
      <x:c r="J903" s="18" t="n">
        <x:f>IF(I903&lt;Settings!$B$30,IF(Settings!$B$30-I903&gt;=E903,H903,H903+(Settings!$B$30-I903)+Settings!$B$31),H903+(Settings!$B$33-I903))</x:f>
        <x:v>1656.1799999999998</x:v>
      </x:c>
      <x:c r="K903" s="18" t="n">
        <x:f>J903+E903</x:f>
        <x:v>1680.1999999999998</x:v>
      </x:c>
      <x:c r="L903" s="18" t="n">
        <x:f>K903</x:f>
        <x:v>1680.1999999999998</x:v>
      </x:c>
      <x:c r="M903" s="18" t="n">
        <x:f>P902</x:f>
        <x:v>1661.7279511227252</x:v>
      </x:c>
      <x:c r="N903" s="18" t="n">
        <x:f>MAX(L903,M903)</x:f>
        <x:v>1680.1999999999998</x:v>
      </x:c>
      <x:c r="O903" s="18" t="n">
        <x:f>Arrivals!I903</x:f>
        <x:v>0.7096499149460145</x:v>
      </x:c>
      <x:c r="P903" s="18" t="n">
        <x:f>N903+O903</x:f>
        <x:v>1680.909649914946</x:v>
      </x:c>
      <x:c r="Q903" s="18" t="n">
        <x:f>P903-C903</x:f>
        <x:v>1261.909649914946</x:v>
      </x:c>
      <x:c r="R903" s="18" t="n">
        <x:f>H903-F903</x:f>
        <x:v>1237.1799999999998</x:v>
      </x:c>
      <x:c r="S903" s="18" t="n">
        <x:f>J903-H903</x:f>
        <x:v>0</x:v>
      </x:c>
      <x:c r="T903" s="18" t="n">
        <x:f>N903-L903</x:f>
        <x:v>0</x:v>
      </x:c>
      <x:c r="U903" s="18" t="n">
        <x:f>R903+S903+T903</x:f>
        <x:v>1237.1799999999998</x:v>
      </x:c>
      <x:c r="V903" s="18" t="str">
        <x:f>IF(MOD(C903-Settings!$B$32,Settings!$B$33)&lt;Settings!$B$30,"Up","Down")</x:f>
        <x:v>Up</x:v>
      </x:c>
      <x:c r="W903" s="18" t="n">
        <x:f>IF(OR(E903&gt;Settings!$B$30,Q903&gt;Settings!$B$37),0,1)</x:f>
        <x:v>0</x:v>
      </x:c>
      <x:c r="X903" s="18" t="n">
        <x:f>IF(AND(W903=1,Q903&lt;=Settings!$B$36),1,0)</x:f>
        <x:v>0</x:v>
      </x:c>
    </x:row>
    <x:row r="904">
      <x:c r="A904" t="n">
        <x:f>Arrivals!A904</x:f>
        <x:v>8</x:v>
      </x:c>
      <x:c r="B904" t="n">
        <x:f>Arrivals!B904</x:f>
        <x:v>59</x:v>
      </x:c>
      <x:c r="C904" s="18" t="n">
        <x:f>Arrivals!F904</x:f>
        <x:v>424</x:v>
      </x:c>
      <x:c r="D904" s="18" t="n">
        <x:f>Arrivals!K904</x:f>
        <x:v>300</x:v>
      </x:c>
      <x:c r="E904" s="18" t="n">
        <x:f>D904*8/ACE_Input!S64+ACE_Input!T64</x:f>
        <x:v>24.02</x:v>
      </x:c>
      <x:c r="F904" s="18" t="n">
        <x:f>C904</x:f>
        <x:v>424</x:v>
      </x:c>
      <x:c r="G904" s="18" t="n">
        <x:f>K903</x:f>
        <x:v>1680.1999999999998</x:v>
      </x:c>
      <x:c r="H904" s="18" t="n">
        <x:f>MAX(F904,G904)</x:f>
        <x:v>1680.1999999999998</x:v>
      </x:c>
      <x:c r="I904" s="18" t="n">
        <x:f>MOD(H904-Settings!$B$32,Settings!$B$33)</x:f>
        <x:v>240.19999999999982</x:v>
      </x:c>
      <x:c r="J904" s="18" t="n">
        <x:f>IF(I904&lt;Settings!$B$30,IF(Settings!$B$30-I904&gt;=E904,H904,H904+(Settings!$B$30-I904)+Settings!$B$31),H904+(Settings!$B$33-I904))</x:f>
        <x:v>1680.1999999999998</x:v>
      </x:c>
      <x:c r="K904" s="18" t="n">
        <x:f>J904+E904</x:f>
        <x:v>1704.2199999999998</x:v>
      </x:c>
      <x:c r="L904" s="18" t="n">
        <x:f>K904</x:f>
        <x:v>1704.2199999999998</x:v>
      </x:c>
      <x:c r="M904" s="18" t="n">
        <x:f>P903</x:f>
        <x:v>1680.909649914946</x:v>
      </x:c>
      <x:c r="N904" s="18" t="n">
        <x:f>MAX(L904,M904)</x:f>
        <x:v>1704.2199999999998</x:v>
      </x:c>
      <x:c r="O904" s="18" t="n">
        <x:f>Arrivals!I904</x:f>
        <x:v>1.1077464806439887</x:v>
      </x:c>
      <x:c r="P904" s="18" t="n">
        <x:f>N904+O904</x:f>
        <x:v>1705.3277464806438</x:v>
      </x:c>
      <x:c r="Q904" s="18" t="n">
        <x:f>P904-C904</x:f>
        <x:v>1281.3277464806438</x:v>
      </x:c>
      <x:c r="R904" s="18" t="n">
        <x:f>H904-F904</x:f>
        <x:v>1256.1999999999998</x:v>
      </x:c>
      <x:c r="S904" s="18" t="n">
        <x:f>J904-H904</x:f>
        <x:v>0</x:v>
      </x:c>
      <x:c r="T904" s="18" t="n">
        <x:f>N904-L904</x:f>
        <x:v>0</x:v>
      </x:c>
      <x:c r="U904" s="18" t="n">
        <x:f>R904+S904+T904</x:f>
        <x:v>1256.1999999999998</x:v>
      </x:c>
      <x:c r="V904" s="18" t="str">
        <x:f>IF(MOD(C904-Settings!$B$32,Settings!$B$33)&lt;Settings!$B$30,"Up","Down")</x:f>
        <x:v>Up</x:v>
      </x:c>
      <x:c r="W904" s="18" t="n">
        <x:f>IF(OR(E904&gt;Settings!$B$30,Q904&gt;Settings!$B$37),0,1)</x:f>
        <x:v>0</x:v>
      </x:c>
      <x:c r="X904" s="18" t="n">
        <x:f>IF(AND(W904=1,Q904&lt;=Settings!$B$36),1,0)</x:f>
        <x:v>0</x:v>
      </x:c>
    </x:row>
    <x:row r="905">
      <x:c r="A905" t="n">
        <x:f>Arrivals!A905</x:f>
        <x:v>8</x:v>
      </x:c>
      <x:c r="B905" t="n">
        <x:f>Arrivals!B905</x:f>
        <x:v>60</x:v>
      </x:c>
      <x:c r="C905" s="18" t="n">
        <x:f>Arrivals!F905</x:f>
        <x:v>429</x:v>
      </x:c>
      <x:c r="D905" s="18" t="n">
        <x:f>Arrivals!K905</x:f>
        <x:v>300</x:v>
      </x:c>
      <x:c r="E905" s="18" t="n">
        <x:f>D905*8/ACE_Input!S65+ACE_Input!T65</x:f>
        <x:v>24.02</x:v>
      </x:c>
      <x:c r="F905" s="18" t="n">
        <x:f>C905</x:f>
        <x:v>429</x:v>
      </x:c>
      <x:c r="G905" s="18" t="n">
        <x:f>K904</x:f>
        <x:v>1704.2199999999998</x:v>
      </x:c>
      <x:c r="H905" s="18" t="n">
        <x:f>MAX(F905,G905)</x:f>
        <x:v>1704.2199999999998</x:v>
      </x:c>
      <x:c r="I905" s="18" t="n">
        <x:f>MOD(H905-Settings!$B$32,Settings!$B$33)</x:f>
        <x:v>264.2199999999998</x:v>
      </x:c>
      <x:c r="J905" s="18" t="n">
        <x:f>IF(I905&lt;Settings!$B$30,IF(Settings!$B$30-I905&gt;=E905,H905,H905+(Settings!$B$30-I905)+Settings!$B$31),H905+(Settings!$B$33-I905))</x:f>
        <x:v>1704.2199999999998</x:v>
      </x:c>
      <x:c r="K905" s="18" t="n">
        <x:f>J905+E905</x:f>
        <x:v>1728.2399999999998</x:v>
      </x:c>
      <x:c r="L905" s="18" t="n">
        <x:f>K905</x:f>
        <x:v>1728.2399999999998</x:v>
      </x:c>
      <x:c r="M905" s="18" t="n">
        <x:f>P904</x:f>
        <x:v>1705.3277464806438</x:v>
      </x:c>
      <x:c r="N905" s="18" t="n">
        <x:f>MAX(L905,M905)</x:f>
        <x:v>1728.2399999999998</x:v>
      </x:c>
      <x:c r="O905" s="18" t="n">
        <x:f>Arrivals!I905</x:f>
        <x:v>3.3809337667154478</x:v>
      </x:c>
      <x:c r="P905" s="18" t="n">
        <x:f>N905+O905</x:f>
        <x:v>1731.6209337667153</x:v>
      </x:c>
      <x:c r="Q905" s="18" t="n">
        <x:f>P905-C905</x:f>
        <x:v>1302.6209337667153</x:v>
      </x:c>
      <x:c r="R905" s="18" t="n">
        <x:f>H905-F905</x:f>
        <x:v>1275.2199999999998</x:v>
      </x:c>
      <x:c r="S905" s="18" t="n">
        <x:f>J905-H905</x:f>
        <x:v>0</x:v>
      </x:c>
      <x:c r="T905" s="18" t="n">
        <x:f>N905-L905</x:f>
        <x:v>0</x:v>
      </x:c>
      <x:c r="U905" s="18" t="n">
        <x:f>R905+S905+T905</x:f>
        <x:v>1275.2199999999998</x:v>
      </x:c>
      <x:c r="V905" s="18" t="str">
        <x:f>IF(MOD(C905-Settings!$B$32,Settings!$B$33)&lt;Settings!$B$30,"Up","Down")</x:f>
        <x:v>Up</x:v>
      </x:c>
      <x:c r="W905" s="18" t="n">
        <x:f>IF(OR(E905&gt;Settings!$B$30,Q905&gt;Settings!$B$37),0,1)</x:f>
        <x:v>0</x:v>
      </x:c>
      <x:c r="X905" s="18" t="n">
        <x:f>IF(AND(W905=1,Q905&lt;=Settings!$B$36),1,0)</x:f>
        <x:v>0</x:v>
      </x:c>
    </x:row>
    <x:row r="906">
      <x:c r="A906" t="n">
        <x:f>Arrivals!A906</x:f>
        <x:v>8</x:v>
      </x:c>
      <x:c r="B906" t="n">
        <x:f>Arrivals!B906</x:f>
        <x:v>61</x:v>
      </x:c>
      <x:c r="C906" s="18" t="n">
        <x:f>Arrivals!F906</x:f>
        <x:v>434</x:v>
      </x:c>
      <x:c r="D906" s="18" t="n">
        <x:f>Arrivals!K906</x:f>
        <x:v>300</x:v>
      </x:c>
      <x:c r="E906" s="18" t="n">
        <x:f>D906*8/ACE_Input!S66+ACE_Input!T66</x:f>
        <x:v>24.02</x:v>
      </x:c>
      <x:c r="F906" s="18" t="n">
        <x:f>C906</x:f>
        <x:v>434</x:v>
      </x:c>
      <x:c r="G906" s="18" t="n">
        <x:f>K905</x:f>
        <x:v>1728.2399999999998</x:v>
      </x:c>
      <x:c r="H906" s="18" t="n">
        <x:f>MAX(F906,G906)</x:f>
        <x:v>1728.2399999999998</x:v>
      </x:c>
      <x:c r="I906" s="18" t="n">
        <x:f>MOD(H906-Settings!$B$32,Settings!$B$33)</x:f>
        <x:v>288.2399999999998</x:v>
      </x:c>
      <x:c r="J906" s="18" t="n">
        <x:f>IF(I906&lt;Settings!$B$30,IF(Settings!$B$30-I906&gt;=E906,H906,H906+(Settings!$B$30-I906)+Settings!$B$31),H906+(Settings!$B$33-I906))</x:f>
        <x:v>1728.2399999999998</x:v>
      </x:c>
      <x:c r="K906" s="18" t="n">
        <x:f>J906+E906</x:f>
        <x:v>1752.2599999999998</x:v>
      </x:c>
      <x:c r="L906" s="18" t="n">
        <x:f>K906</x:f>
        <x:v>1752.2599999999998</x:v>
      </x:c>
      <x:c r="M906" s="18" t="n">
        <x:f>P905</x:f>
        <x:v>1731.6209337667153</x:v>
      </x:c>
      <x:c r="N906" s="18" t="n">
        <x:f>MAX(L906,M906)</x:f>
        <x:v>1752.2599999999998</x:v>
      </x:c>
      <x:c r="O906" s="18" t="n">
        <x:f>Arrivals!I906</x:f>
        <x:v>0.48700993069976817</x:v>
      </x:c>
      <x:c r="P906" s="18" t="n">
        <x:f>N906+O906</x:f>
        <x:v>1752.7470099306995</x:v>
      </x:c>
      <x:c r="Q906" s="18" t="n">
        <x:f>P906-C906</x:f>
        <x:v>1318.7470099306995</x:v>
      </x:c>
      <x:c r="R906" s="18" t="n">
        <x:f>H906-F906</x:f>
        <x:v>1294.2399999999998</x:v>
      </x:c>
      <x:c r="S906" s="18" t="n">
        <x:f>J906-H906</x:f>
        <x:v>0</x:v>
      </x:c>
      <x:c r="T906" s="18" t="n">
        <x:f>N906-L906</x:f>
        <x:v>0</x:v>
      </x:c>
      <x:c r="U906" s="18" t="n">
        <x:f>R906+S906+T906</x:f>
        <x:v>1294.2399999999998</x:v>
      </x:c>
      <x:c r="V906" s="18" t="str">
        <x:f>IF(MOD(C906-Settings!$B$32,Settings!$B$33)&lt;Settings!$B$30,"Up","Down")</x:f>
        <x:v>Up</x:v>
      </x:c>
      <x:c r="W906" s="18" t="n">
        <x:f>IF(OR(E906&gt;Settings!$B$30,Q906&gt;Settings!$B$37),0,1)</x:f>
        <x:v>0</x:v>
      </x:c>
      <x:c r="X906" s="18" t="n">
        <x:f>IF(AND(W906=1,Q906&lt;=Settings!$B$36),1,0)</x:f>
        <x:v>0</x:v>
      </x:c>
    </x:row>
    <x:row r="907">
      <x:c r="A907" t="n">
        <x:f>Arrivals!A907</x:f>
        <x:v>8</x:v>
      </x:c>
      <x:c r="B907" t="n">
        <x:f>Arrivals!B907</x:f>
        <x:v>62</x:v>
      </x:c>
      <x:c r="C907" s="18" t="n">
        <x:f>Arrivals!F907</x:f>
        <x:v>439</x:v>
      </x:c>
      <x:c r="D907" s="18" t="n">
        <x:f>Arrivals!K907</x:f>
        <x:v>300</x:v>
      </x:c>
      <x:c r="E907" s="18" t="n">
        <x:f>D907*8/ACE_Input!S67+ACE_Input!T67</x:f>
        <x:v>24.02</x:v>
      </x:c>
      <x:c r="F907" s="18" t="n">
        <x:f>C907</x:f>
        <x:v>439</x:v>
      </x:c>
      <x:c r="G907" s="18" t="n">
        <x:f>K906</x:f>
        <x:v>1752.2599999999998</x:v>
      </x:c>
      <x:c r="H907" s="18" t="n">
        <x:f>MAX(F907,G907)</x:f>
        <x:v>1752.2599999999998</x:v>
      </x:c>
      <x:c r="I907" s="18" t="n">
        <x:f>MOD(H907-Settings!$B$32,Settings!$B$33)</x:f>
        <x:v>312.25999999999976</x:v>
      </x:c>
      <x:c r="J907" s="18" t="n">
        <x:f>IF(I907&lt;Settings!$B$30,IF(Settings!$B$30-I907&gt;=E907,H907,H907+(Settings!$B$30-I907)+Settings!$B$31),H907+(Settings!$B$33-I907))</x:f>
        <x:v>1752.2599999999998</x:v>
      </x:c>
      <x:c r="K907" s="18" t="n">
        <x:f>J907+E907</x:f>
        <x:v>1776.2799999999997</x:v>
      </x:c>
      <x:c r="L907" s="18" t="n">
        <x:f>K907</x:f>
        <x:v>1776.2799999999997</x:v>
      </x:c>
      <x:c r="M907" s="18" t="n">
        <x:f>P906</x:f>
        <x:v>1752.7470099306995</x:v>
      </x:c>
      <x:c r="N907" s="18" t="n">
        <x:f>MAX(L907,M907)</x:f>
        <x:v>1776.2799999999997</x:v>
      </x:c>
      <x:c r="O907" s="18" t="n">
        <x:f>Arrivals!I907</x:f>
        <x:v>3.962728180024281</x:v>
      </x:c>
      <x:c r="P907" s="18" t="n">
        <x:f>N907+O907</x:f>
        <x:v>1780.242728180024</x:v>
      </x:c>
      <x:c r="Q907" s="18" t="n">
        <x:f>P907-C907</x:f>
        <x:v>1341.242728180024</x:v>
      </x:c>
      <x:c r="R907" s="18" t="n">
        <x:f>H907-F907</x:f>
        <x:v>1313.2599999999998</x:v>
      </x:c>
      <x:c r="S907" s="18" t="n">
        <x:f>J907-H907</x:f>
        <x:v>0</x:v>
      </x:c>
      <x:c r="T907" s="18" t="n">
        <x:f>N907-L907</x:f>
        <x:v>0</x:v>
      </x:c>
      <x:c r="U907" s="18" t="n">
        <x:f>R907+S907+T907</x:f>
        <x:v>1313.2599999999998</x:v>
      </x:c>
      <x:c r="V907" s="18" t="str">
        <x:f>IF(MOD(C907-Settings!$B$32,Settings!$B$33)&lt;Settings!$B$30,"Up","Down")</x:f>
        <x:v>Up</x:v>
      </x:c>
      <x:c r="W907" s="18" t="n">
        <x:f>IF(OR(E907&gt;Settings!$B$30,Q907&gt;Settings!$B$37),0,1)</x:f>
        <x:v>0</x:v>
      </x:c>
      <x:c r="X907" s="18" t="n">
        <x:f>IF(AND(W907=1,Q907&lt;=Settings!$B$36),1,0)</x:f>
        <x:v>0</x:v>
      </x:c>
    </x:row>
    <x:row r="908">
      <x:c r="A908" t="n">
        <x:f>Arrivals!A908</x:f>
        <x:v>8</x:v>
      </x:c>
      <x:c r="B908" t="n">
        <x:f>Arrivals!B908</x:f>
        <x:v>63</x:v>
      </x:c>
      <x:c r="C908" s="18" t="n">
        <x:f>Arrivals!F908</x:f>
        <x:v>444</x:v>
      </x:c>
      <x:c r="D908" s="18" t="n">
        <x:f>Arrivals!K908</x:f>
        <x:v>300</x:v>
      </x:c>
      <x:c r="E908" s="18" t="n">
        <x:f>D908*8/ACE_Input!S68+ACE_Input!T68</x:f>
        <x:v>24.02</x:v>
      </x:c>
      <x:c r="F908" s="18" t="n">
        <x:f>C908</x:f>
        <x:v>444</x:v>
      </x:c>
      <x:c r="G908" s="18" t="n">
        <x:f>K907</x:f>
        <x:v>1776.2799999999997</x:v>
      </x:c>
      <x:c r="H908" s="18" t="n">
        <x:f>MAX(F908,G908)</x:f>
        <x:v>1776.2799999999997</x:v>
      </x:c>
      <x:c r="I908" s="18" t="n">
        <x:f>MOD(H908-Settings!$B$32,Settings!$B$33)</x:f>
        <x:v>336.27999999999975</x:v>
      </x:c>
      <x:c r="J908" s="18" t="n">
        <x:f>IF(I908&lt;Settings!$B$30,IF(Settings!$B$30-I908&gt;=E908,H908,H908+(Settings!$B$30-I908)+Settings!$B$31),H908+(Settings!$B$33-I908))</x:f>
        <x:v>1776.2799999999997</x:v>
      </x:c>
      <x:c r="K908" s="18" t="n">
        <x:f>J908+E908</x:f>
        <x:v>1800.2999999999997</x:v>
      </x:c>
      <x:c r="L908" s="18" t="n">
        <x:f>K908</x:f>
        <x:v>1800.2999999999997</x:v>
      </x:c>
      <x:c r="M908" s="18" t="n">
        <x:f>P907</x:f>
        <x:v>1780.242728180024</x:v>
      </x:c>
      <x:c r="N908" s="18" t="n">
        <x:f>MAX(L908,M908)</x:f>
        <x:v>1800.2999999999997</x:v>
      </x:c>
      <x:c r="O908" s="18" t="n">
        <x:f>Arrivals!I908</x:f>
        <x:v>0.7382586647431658</x:v>
      </x:c>
      <x:c r="P908" s="18" t="n">
        <x:f>N908+O908</x:f>
        <x:v>1801.038258664743</x:v>
      </x:c>
      <x:c r="Q908" s="18" t="n">
        <x:f>P908-C908</x:f>
        <x:v>1357.038258664743</x:v>
      </x:c>
      <x:c r="R908" s="18" t="n">
        <x:f>H908-F908</x:f>
        <x:v>1332.2799999999997</x:v>
      </x:c>
      <x:c r="S908" s="18" t="n">
        <x:f>J908-H908</x:f>
        <x:v>0</x:v>
      </x:c>
      <x:c r="T908" s="18" t="n">
        <x:f>N908-L908</x:f>
        <x:v>0</x:v>
      </x:c>
      <x:c r="U908" s="18" t="n">
        <x:f>R908+S908+T908</x:f>
        <x:v>1332.2799999999997</x:v>
      </x:c>
      <x:c r="V908" s="18" t="str">
        <x:f>IF(MOD(C908-Settings!$B$32,Settings!$B$33)&lt;Settings!$B$30,"Up","Down")</x:f>
        <x:v>Up</x:v>
      </x:c>
      <x:c r="W908" s="18" t="n">
        <x:f>IF(OR(E908&gt;Settings!$B$30,Q908&gt;Settings!$B$37),0,1)</x:f>
        <x:v>0</x:v>
      </x:c>
      <x:c r="X908" s="18" t="n">
        <x:f>IF(AND(W908=1,Q908&lt;=Settings!$B$36),1,0)</x:f>
        <x:v>0</x:v>
      </x:c>
    </x:row>
    <x:row r="909">
      <x:c r="A909" t="n">
        <x:f>Arrivals!A909</x:f>
        <x:v>8</x:v>
      </x:c>
      <x:c r="B909" t="n">
        <x:f>Arrivals!B909</x:f>
        <x:v>64</x:v>
      </x:c>
      <x:c r="C909" s="18" t="n">
        <x:f>Arrivals!F909</x:f>
        <x:v>449</x:v>
      </x:c>
      <x:c r="D909" s="18" t="n">
        <x:f>Arrivals!K909</x:f>
        <x:v>300</x:v>
      </x:c>
      <x:c r="E909" s="18" t="n">
        <x:f>D909*8/ACE_Input!S69+ACE_Input!T69</x:f>
        <x:v>24.02</x:v>
      </x:c>
      <x:c r="F909" s="18" t="n">
        <x:f>C909</x:f>
        <x:v>449</x:v>
      </x:c>
      <x:c r="G909" s="18" t="n">
        <x:f>K908</x:f>
        <x:v>1800.2999999999997</x:v>
      </x:c>
      <x:c r="H909" s="18" t="n">
        <x:f>MAX(F909,G909)</x:f>
        <x:v>1800.2999999999997</x:v>
      </x:c>
      <x:c r="I909" s="18" t="n">
        <x:f>MOD(H909-Settings!$B$32,Settings!$B$33)</x:f>
        <x:v>360.2999999999997</x:v>
      </x:c>
      <x:c r="J909" s="18" t="n">
        <x:f>IF(I909&lt;Settings!$B$30,IF(Settings!$B$30-I909&gt;=E909,H909,H909+(Settings!$B$30-I909)+Settings!$B$31),H909+(Settings!$B$33-I909))</x:f>
        <x:v>1800.2999999999997</x:v>
      </x:c>
      <x:c r="K909" s="18" t="n">
        <x:f>J909+E909</x:f>
        <x:v>1824.3199999999997</x:v>
      </x:c>
      <x:c r="L909" s="18" t="n">
        <x:f>K909</x:f>
        <x:v>1824.3199999999997</x:v>
      </x:c>
      <x:c r="M909" s="18" t="n">
        <x:f>P908</x:f>
        <x:v>1801.038258664743</x:v>
      </x:c>
      <x:c r="N909" s="18" t="n">
        <x:f>MAX(L909,M909)</x:f>
        <x:v>1824.3199999999997</x:v>
      </x:c>
      <x:c r="O909" s="18" t="n">
        <x:f>Arrivals!I909</x:f>
        <x:v>3.1769458528854626</x:v>
      </x:c>
      <x:c r="P909" s="18" t="n">
        <x:f>N909+O909</x:f>
        <x:v>1827.4969458528851</x:v>
      </x:c>
      <x:c r="Q909" s="18" t="n">
        <x:f>P909-C909</x:f>
        <x:v>1378.4969458528851</x:v>
      </x:c>
      <x:c r="R909" s="18" t="n">
        <x:f>H909-F909</x:f>
        <x:v>1351.2999999999997</x:v>
      </x:c>
      <x:c r="S909" s="18" t="n">
        <x:f>J909-H909</x:f>
        <x:v>0</x:v>
      </x:c>
      <x:c r="T909" s="18" t="n">
        <x:f>N909-L909</x:f>
        <x:v>0</x:v>
      </x:c>
      <x:c r="U909" s="18" t="n">
        <x:f>R909+S909+T909</x:f>
        <x:v>1351.2999999999997</x:v>
      </x:c>
      <x:c r="V909" s="18" t="str">
        <x:f>IF(MOD(C909-Settings!$B$32,Settings!$B$33)&lt;Settings!$B$30,"Up","Down")</x:f>
        <x:v>Up</x:v>
      </x:c>
      <x:c r="W909" s="18" t="n">
        <x:f>IF(OR(E909&gt;Settings!$B$30,Q909&gt;Settings!$B$37),0,1)</x:f>
        <x:v>0</x:v>
      </x:c>
      <x:c r="X909" s="18" t="n">
        <x:f>IF(AND(W909=1,Q909&lt;=Settings!$B$36),1,0)</x:f>
        <x:v>0</x:v>
      </x:c>
    </x:row>
    <x:row r="910">
      <x:c r="A910" t="n">
        <x:f>Arrivals!A910</x:f>
        <x:v>8</x:v>
      </x:c>
      <x:c r="B910" t="n">
        <x:f>Arrivals!B910</x:f>
        <x:v>65</x:v>
      </x:c>
      <x:c r="C910" s="18" t="n">
        <x:f>Arrivals!F910</x:f>
        <x:v>454</x:v>
      </x:c>
      <x:c r="D910" s="18" t="n">
        <x:f>Arrivals!K910</x:f>
        <x:v>300</x:v>
      </x:c>
      <x:c r="E910" s="18" t="n">
        <x:f>D910*8/ACE_Input!S70+ACE_Input!T70</x:f>
        <x:v>24.02</x:v>
      </x:c>
      <x:c r="F910" s="18" t="n">
        <x:f>C910</x:f>
        <x:v>454</x:v>
      </x:c>
      <x:c r="G910" s="18" t="n">
        <x:f>K909</x:f>
        <x:v>1824.3199999999997</x:v>
      </x:c>
      <x:c r="H910" s="18" t="n">
        <x:f>MAX(F910,G910)</x:f>
        <x:v>1824.3199999999997</x:v>
      </x:c>
      <x:c r="I910" s="18" t="n">
        <x:f>MOD(H910-Settings!$B$32,Settings!$B$33)</x:f>
        <x:v>384.3199999999997</x:v>
      </x:c>
      <x:c r="J910" s="18" t="n">
        <x:f>IF(I910&lt;Settings!$B$30,IF(Settings!$B$30-I910&gt;=E910,H910,H910+(Settings!$B$30-I910)+Settings!$B$31),H910+(Settings!$B$33-I910))</x:f>
        <x:v>1824.3199999999997</x:v>
      </x:c>
      <x:c r="K910" s="18" t="n">
        <x:f>J910+E910</x:f>
        <x:v>1848.3399999999997</x:v>
      </x:c>
      <x:c r="L910" s="18" t="n">
        <x:f>K910</x:f>
        <x:v>1848.3399999999997</x:v>
      </x:c>
      <x:c r="M910" s="18" t="n">
        <x:f>P909</x:f>
        <x:v>1827.4969458528851</x:v>
      </x:c>
      <x:c r="N910" s="18" t="n">
        <x:f>MAX(L910,M910)</x:f>
        <x:v>1848.3399999999997</x:v>
      </x:c>
      <x:c r="O910" s="18" t="n">
        <x:f>Arrivals!I910</x:f>
        <x:v>2.5922129326807797</x:v>
      </x:c>
      <x:c r="P910" s="18" t="n">
        <x:f>N910+O910</x:f>
        <x:v>1850.9322129326804</x:v>
      </x:c>
      <x:c r="Q910" s="18" t="n">
        <x:f>P910-C910</x:f>
        <x:v>1396.9322129326804</x:v>
      </x:c>
      <x:c r="R910" s="18" t="n">
        <x:f>H910-F910</x:f>
        <x:v>1370.3199999999997</x:v>
      </x:c>
      <x:c r="S910" s="18" t="n">
        <x:f>J910-H910</x:f>
        <x:v>0</x:v>
      </x:c>
      <x:c r="T910" s="18" t="n">
        <x:f>N910-L910</x:f>
        <x:v>0</x:v>
      </x:c>
      <x:c r="U910" s="18" t="n">
        <x:f>R910+S910+T910</x:f>
        <x:v>1370.3199999999997</x:v>
      </x:c>
      <x:c r="V910" s="18" t="str">
        <x:f>IF(MOD(C910-Settings!$B$32,Settings!$B$33)&lt;Settings!$B$30,"Up","Down")</x:f>
        <x:v>Up</x:v>
      </x:c>
      <x:c r="W910" s="18" t="n">
        <x:f>IF(OR(E910&gt;Settings!$B$30,Q910&gt;Settings!$B$37),0,1)</x:f>
        <x:v>0</x:v>
      </x:c>
      <x:c r="X910" s="18" t="n">
        <x:f>IF(AND(W910=1,Q910&lt;=Settings!$B$36),1,0)</x:f>
        <x:v>0</x:v>
      </x:c>
    </x:row>
    <x:row r="911">
      <x:c r="A911" t="n">
        <x:f>Arrivals!A911</x:f>
        <x:v>8</x:v>
      </x:c>
      <x:c r="B911" t="n">
        <x:f>Arrivals!B911</x:f>
        <x:v>66</x:v>
      </x:c>
      <x:c r="C911" s="18" t="n">
        <x:f>Arrivals!F911</x:f>
        <x:v>459</x:v>
      </x:c>
      <x:c r="D911" s="18" t="n">
        <x:f>Arrivals!K911</x:f>
        <x:v>300</x:v>
      </x:c>
      <x:c r="E911" s="18" t="n">
        <x:f>D911*8/ACE_Input!S71+ACE_Input!T71</x:f>
        <x:v>24.02</x:v>
      </x:c>
      <x:c r="F911" s="18" t="n">
        <x:f>C911</x:f>
        <x:v>459</x:v>
      </x:c>
      <x:c r="G911" s="18" t="n">
        <x:f>K910</x:f>
        <x:v>1848.3399999999997</x:v>
      </x:c>
      <x:c r="H911" s="18" t="n">
        <x:f>MAX(F911,G911)</x:f>
        <x:v>1848.3399999999997</x:v>
      </x:c>
      <x:c r="I911" s="18" t="n">
        <x:f>MOD(H911-Settings!$B$32,Settings!$B$33)</x:f>
        <x:v>408.3399999999997</x:v>
      </x:c>
      <x:c r="J911" s="18" t="n">
        <x:f>IF(I911&lt;Settings!$B$30,IF(Settings!$B$30-I911&gt;=E911,H911,H911+(Settings!$B$30-I911)+Settings!$B$31),H911+(Settings!$B$33-I911))</x:f>
        <x:v>1848.3399999999997</x:v>
      </x:c>
      <x:c r="K911" s="18" t="n">
        <x:f>J911+E911</x:f>
        <x:v>1872.3599999999997</x:v>
      </x:c>
      <x:c r="L911" s="18" t="n">
        <x:f>K911</x:f>
        <x:v>1872.3599999999997</x:v>
      </x:c>
      <x:c r="M911" s="18" t="n">
        <x:f>P910</x:f>
        <x:v>1850.9322129326804</x:v>
      </x:c>
      <x:c r="N911" s="18" t="n">
        <x:f>MAX(L911,M911)</x:f>
        <x:v>1872.3599999999997</x:v>
      </x:c>
      <x:c r="O911" s="18" t="n">
        <x:f>Arrivals!I911</x:f>
        <x:v>8.448360852257077</x:v>
      </x:c>
      <x:c r="P911" s="18" t="n">
        <x:f>N911+O911</x:f>
        <x:v>1880.8083608522568</x:v>
      </x:c>
      <x:c r="Q911" s="18" t="n">
        <x:f>P911-C911</x:f>
        <x:v>1421.8083608522568</x:v>
      </x:c>
      <x:c r="R911" s="18" t="n">
        <x:f>H911-F911</x:f>
        <x:v>1389.3399999999997</x:v>
      </x:c>
      <x:c r="S911" s="18" t="n">
        <x:f>J911-H911</x:f>
        <x:v>0</x:v>
      </x:c>
      <x:c r="T911" s="18" t="n">
        <x:f>N911-L911</x:f>
        <x:v>0</x:v>
      </x:c>
      <x:c r="U911" s="18" t="n">
        <x:f>R911+S911+T911</x:f>
        <x:v>1389.3399999999997</x:v>
      </x:c>
      <x:c r="V911" s="18" t="str">
        <x:f>IF(MOD(C911-Settings!$B$32,Settings!$B$33)&lt;Settings!$B$30,"Up","Down")</x:f>
        <x:v>Up</x:v>
      </x:c>
      <x:c r="W911" s="18" t="n">
        <x:f>IF(OR(E911&gt;Settings!$B$30,Q911&gt;Settings!$B$37),0,1)</x:f>
        <x:v>0</x:v>
      </x:c>
      <x:c r="X911" s="18" t="n">
        <x:f>IF(AND(W911=1,Q911&lt;=Settings!$B$36),1,0)</x:f>
        <x:v>0</x:v>
      </x:c>
    </x:row>
    <x:row r="912">
      <x:c r="A912" t="n">
        <x:f>Arrivals!A912</x:f>
        <x:v>8</x:v>
      </x:c>
      <x:c r="B912" t="n">
        <x:f>Arrivals!B912</x:f>
        <x:v>67</x:v>
      </x:c>
      <x:c r="C912" s="18" t="n">
        <x:f>Arrivals!F912</x:f>
        <x:v>474</x:v>
      </x:c>
      <x:c r="D912" s="18" t="n">
        <x:f>Arrivals!K912</x:f>
        <x:v>300</x:v>
      </x:c>
      <x:c r="E912" s="18" t="n">
        <x:f>D912*8/ACE_Input!S72+ACE_Input!T72</x:f>
        <x:v>24.02</x:v>
      </x:c>
      <x:c r="F912" s="18" t="n">
        <x:f>C912</x:f>
        <x:v>474</x:v>
      </x:c>
      <x:c r="G912" s="18" t="n">
        <x:f>K911</x:f>
        <x:v>1872.3599999999997</x:v>
      </x:c>
      <x:c r="H912" s="18" t="n">
        <x:f>MAX(F912,G912)</x:f>
        <x:v>1872.3599999999997</x:v>
      </x:c>
      <x:c r="I912" s="18" t="n">
        <x:f>MOD(H912-Settings!$B$32,Settings!$B$33)</x:f>
        <x:v>432.3599999999997</x:v>
      </x:c>
      <x:c r="J912" s="18" t="n">
        <x:f>IF(I912&lt;Settings!$B$30,IF(Settings!$B$30-I912&gt;=E912,H912,H912+(Settings!$B$30-I912)+Settings!$B$31),H912+(Settings!$B$33-I912))</x:f>
        <x:v>1872.3599999999997</x:v>
      </x:c>
      <x:c r="K912" s="18" t="n">
        <x:f>J912+E912</x:f>
        <x:v>1896.3799999999997</x:v>
      </x:c>
      <x:c r="L912" s="18" t="n">
        <x:f>K912</x:f>
        <x:v>1896.3799999999997</x:v>
      </x:c>
      <x:c r="M912" s="18" t="n">
        <x:f>P911</x:f>
        <x:v>1880.8083608522568</x:v>
      </x:c>
      <x:c r="N912" s="18" t="n">
        <x:f>MAX(L912,M912)</x:f>
        <x:v>1896.3799999999997</x:v>
      </x:c>
      <x:c r="O912" s="18" t="n">
        <x:f>Arrivals!I912</x:f>
        <x:v>3.747661491681245</x:v>
      </x:c>
      <x:c r="P912" s="18" t="n">
        <x:f>N912+O912</x:f>
        <x:v>1900.127661491681</x:v>
      </x:c>
      <x:c r="Q912" s="18" t="n">
        <x:f>P912-C912</x:f>
        <x:v>1426.127661491681</x:v>
      </x:c>
      <x:c r="R912" s="18" t="n">
        <x:f>H912-F912</x:f>
        <x:v>1398.3599999999997</x:v>
      </x:c>
      <x:c r="S912" s="18" t="n">
        <x:f>J912-H912</x:f>
        <x:v>0</x:v>
      </x:c>
      <x:c r="T912" s="18" t="n">
        <x:f>N912-L912</x:f>
        <x:v>0</x:v>
      </x:c>
      <x:c r="U912" s="18" t="n">
        <x:f>R912+S912+T912</x:f>
        <x:v>1398.3599999999997</x:v>
      </x:c>
      <x:c r="V912" s="18" t="str">
        <x:f>IF(MOD(C912-Settings!$B$32,Settings!$B$33)&lt;Settings!$B$30,"Up","Down")</x:f>
        <x:v>Up</x:v>
      </x:c>
      <x:c r="W912" s="18" t="n">
        <x:f>IF(OR(E912&gt;Settings!$B$30,Q912&gt;Settings!$B$37),0,1)</x:f>
        <x:v>0</x:v>
      </x:c>
      <x:c r="X912" s="18" t="n">
        <x:f>IF(AND(W912=1,Q912&lt;=Settings!$B$36),1,0)</x:f>
        <x:v>0</x:v>
      </x:c>
    </x:row>
    <x:row r="913">
      <x:c r="A913" t="n">
        <x:f>Arrivals!A913</x:f>
        <x:v>8</x:v>
      </x:c>
      <x:c r="B913" t="n">
        <x:f>Arrivals!B913</x:f>
        <x:v>68</x:v>
      </x:c>
      <x:c r="C913" s="18" t="n">
        <x:f>Arrivals!F913</x:f>
        <x:v>479</x:v>
      </x:c>
      <x:c r="D913" s="18" t="n">
        <x:f>Arrivals!K913</x:f>
        <x:v>300</x:v>
      </x:c>
      <x:c r="E913" s="18" t="n">
        <x:f>D913*8/ACE_Input!S73+ACE_Input!T73</x:f>
        <x:v>24.02</x:v>
      </x:c>
      <x:c r="F913" s="18" t="n">
        <x:f>C913</x:f>
        <x:v>479</x:v>
      </x:c>
      <x:c r="G913" s="18" t="n">
        <x:f>K912</x:f>
        <x:v>1896.3799999999997</x:v>
      </x:c>
      <x:c r="H913" s="18" t="n">
        <x:f>MAX(F913,G913)</x:f>
        <x:v>1896.3799999999997</x:v>
      </x:c>
      <x:c r="I913" s="18" t="n">
        <x:f>MOD(H913-Settings!$B$32,Settings!$B$33)</x:f>
        <x:v>456.37999999999965</x:v>
      </x:c>
      <x:c r="J913" s="18" t="n">
        <x:f>IF(I913&lt;Settings!$B$30,IF(Settings!$B$30-I913&gt;=E913,H913,H913+(Settings!$B$30-I913)+Settings!$B$31),H913+(Settings!$B$33-I913))</x:f>
        <x:v>1896.3799999999997</x:v>
      </x:c>
      <x:c r="K913" s="18" t="n">
        <x:f>J913+E913</x:f>
        <x:v>1920.3999999999996</x:v>
      </x:c>
      <x:c r="L913" s="18" t="n">
        <x:f>K913</x:f>
        <x:v>1920.3999999999996</x:v>
      </x:c>
      <x:c r="M913" s="18" t="n">
        <x:f>P912</x:f>
        <x:v>1900.127661491681</x:v>
      </x:c>
      <x:c r="N913" s="18" t="n">
        <x:f>MAX(L913,M913)</x:f>
        <x:v>1920.3999999999996</x:v>
      </x:c>
      <x:c r="O913" s="18" t="n">
        <x:f>Arrivals!I913</x:f>
        <x:v>2.2855464097572034</x:v>
      </x:c>
      <x:c r="P913" s="18" t="n">
        <x:f>N913+O913</x:f>
        <x:v>1922.6855464097569</x:v>
      </x:c>
      <x:c r="Q913" s="18" t="n">
        <x:f>P913-C913</x:f>
        <x:v>1443.6855464097569</x:v>
      </x:c>
      <x:c r="R913" s="18" t="n">
        <x:f>H913-F913</x:f>
        <x:v>1417.3799999999997</x:v>
      </x:c>
      <x:c r="S913" s="18" t="n">
        <x:f>J913-H913</x:f>
        <x:v>0</x:v>
      </x:c>
      <x:c r="T913" s="18" t="n">
        <x:f>N913-L913</x:f>
        <x:v>0</x:v>
      </x:c>
      <x:c r="U913" s="18" t="n">
        <x:f>R913+S913+T913</x:f>
        <x:v>1417.3799999999997</x:v>
      </x:c>
      <x:c r="V913" s="18" t="str">
        <x:f>IF(MOD(C913-Settings!$B$32,Settings!$B$33)&lt;Settings!$B$30,"Up","Down")</x:f>
        <x:v>Up</x:v>
      </x:c>
      <x:c r="W913" s="18" t="n">
        <x:f>IF(OR(E913&gt;Settings!$B$30,Q913&gt;Settings!$B$37),0,1)</x:f>
        <x:v>0</x:v>
      </x:c>
      <x:c r="X913" s="18" t="n">
        <x:f>IF(AND(W913=1,Q913&lt;=Settings!$B$36),1,0)</x:f>
        <x:v>0</x:v>
      </x:c>
    </x:row>
    <x:row r="914">
      <x:c r="A914" t="n">
        <x:f>Arrivals!A914</x:f>
        <x:v>8</x:v>
      </x:c>
      <x:c r="B914" t="n">
        <x:f>Arrivals!B914</x:f>
        <x:v>69</x:v>
      </x:c>
      <x:c r="C914" s="18" t="n">
        <x:f>Arrivals!F914</x:f>
        <x:v>494</x:v>
      </x:c>
      <x:c r="D914" s="18" t="n">
        <x:f>Arrivals!K914</x:f>
        <x:v>300</x:v>
      </x:c>
      <x:c r="E914" s="18" t="n">
        <x:f>D914*8/ACE_Input!S74+ACE_Input!T74</x:f>
        <x:v>24.02</x:v>
      </x:c>
      <x:c r="F914" s="18" t="n">
        <x:f>C914</x:f>
        <x:v>494</x:v>
      </x:c>
      <x:c r="G914" s="18" t="n">
        <x:f>K913</x:f>
        <x:v>1920.3999999999996</x:v>
      </x:c>
      <x:c r="H914" s="18" t="n">
        <x:f>MAX(F914,G914)</x:f>
        <x:v>1920.3999999999996</x:v>
      </x:c>
      <x:c r="I914" s="18" t="n">
        <x:f>MOD(H914-Settings!$B$32,Settings!$B$33)</x:f>
        <x:v>480.39999999999964</x:v>
      </x:c>
      <x:c r="J914" s="18" t="n">
        <x:f>IF(I914&lt;Settings!$B$30,IF(Settings!$B$30-I914&gt;=E914,H914,H914+(Settings!$B$30-I914)+Settings!$B$31),H914+(Settings!$B$33-I914))</x:f>
        <x:v>1920.3999999999996</x:v>
      </x:c>
      <x:c r="K914" s="18" t="n">
        <x:f>J914+E914</x:f>
        <x:v>1944.4199999999996</x:v>
      </x:c>
      <x:c r="L914" s="18" t="n">
        <x:f>K914</x:f>
        <x:v>1944.4199999999996</x:v>
      </x:c>
      <x:c r="M914" s="18" t="n">
        <x:f>P913</x:f>
        <x:v>1922.6855464097569</x:v>
      </x:c>
      <x:c r="N914" s="18" t="n">
        <x:f>MAX(L914,M914)</x:f>
        <x:v>1944.4199999999996</x:v>
      </x:c>
      <x:c r="O914" s="18" t="n">
        <x:f>Arrivals!I914</x:f>
        <x:v>1.9391909107145924</x:v>
      </x:c>
      <x:c r="P914" s="18" t="n">
        <x:f>N914+O914</x:f>
        <x:v>1946.3591909107142</x:v>
      </x:c>
      <x:c r="Q914" s="18" t="n">
        <x:f>P914-C914</x:f>
        <x:v>1452.3591909107142</x:v>
      </x:c>
      <x:c r="R914" s="18" t="n">
        <x:f>H914-F914</x:f>
        <x:v>1426.3999999999996</x:v>
      </x:c>
      <x:c r="S914" s="18" t="n">
        <x:f>J914-H914</x:f>
        <x:v>0</x:v>
      </x:c>
      <x:c r="T914" s="18" t="n">
        <x:f>N914-L914</x:f>
        <x:v>0</x:v>
      </x:c>
      <x:c r="U914" s="18" t="n">
        <x:f>R914+S914+T914</x:f>
        <x:v>1426.3999999999996</x:v>
      </x:c>
      <x:c r="V914" s="18" t="str">
        <x:f>IF(MOD(C914-Settings!$B$32,Settings!$B$33)&lt;Settings!$B$30,"Up","Down")</x:f>
        <x:v>Up</x:v>
      </x:c>
      <x:c r="W914" s="18" t="n">
        <x:f>IF(OR(E914&gt;Settings!$B$30,Q914&gt;Settings!$B$37),0,1)</x:f>
        <x:v>0</x:v>
      </x:c>
      <x:c r="X914" s="18" t="n">
        <x:f>IF(AND(W914=1,Q914&lt;=Settings!$B$36),1,0)</x:f>
        <x:v>0</x:v>
      </x:c>
    </x:row>
    <x:row r="915">
      <x:c r="A915" t="n">
        <x:f>Arrivals!A915</x:f>
        <x:v>8</x:v>
      </x:c>
      <x:c r="B915" t="n">
        <x:f>Arrivals!B915</x:f>
        <x:v>70</x:v>
      </x:c>
      <x:c r="C915" s="18" t="n">
        <x:f>Arrivals!F915</x:f>
        <x:v>499</x:v>
      </x:c>
      <x:c r="D915" s="18" t="n">
        <x:f>Arrivals!K915</x:f>
        <x:v>300</x:v>
      </x:c>
      <x:c r="E915" s="18" t="n">
        <x:f>D915*8/ACE_Input!S75+ACE_Input!T75</x:f>
        <x:v>24.02</x:v>
      </x:c>
      <x:c r="F915" s="18" t="n">
        <x:f>C915</x:f>
        <x:v>499</x:v>
      </x:c>
      <x:c r="G915" s="18" t="n">
        <x:f>K914</x:f>
        <x:v>1944.4199999999996</x:v>
      </x:c>
      <x:c r="H915" s="18" t="n">
        <x:f>MAX(F915,G915)</x:f>
        <x:v>1944.4199999999996</x:v>
      </x:c>
      <x:c r="I915" s="18" t="n">
        <x:f>MOD(H915-Settings!$B$32,Settings!$B$33)</x:f>
        <x:v>504.4199999999996</x:v>
      </x:c>
      <x:c r="J915" s="18" t="n">
        <x:f>IF(I915&lt;Settings!$B$30,IF(Settings!$B$30-I915&gt;=E915,H915,H915+(Settings!$B$30-I915)+Settings!$B$31),H915+(Settings!$B$33-I915))</x:f>
        <x:v>1944.4199999999996</x:v>
      </x:c>
      <x:c r="K915" s="18" t="n">
        <x:f>J915+E915</x:f>
        <x:v>1968.4399999999996</x:v>
      </x:c>
      <x:c r="L915" s="18" t="n">
        <x:f>K915</x:f>
        <x:v>1968.4399999999996</x:v>
      </x:c>
      <x:c r="M915" s="18" t="n">
        <x:f>P914</x:f>
        <x:v>1946.3591909107142</x:v>
      </x:c>
      <x:c r="N915" s="18" t="n">
        <x:f>MAX(L915,M915)</x:f>
        <x:v>1968.4399999999996</x:v>
      </x:c>
      <x:c r="O915" s="18" t="n">
        <x:f>Arrivals!I915</x:f>
        <x:v>8.612651605038579</x:v>
      </x:c>
      <x:c r="P915" s="18" t="n">
        <x:f>N915+O915</x:f>
        <x:v>1977.0526516050381</x:v>
      </x:c>
      <x:c r="Q915" s="18" t="n">
        <x:f>P915-C915</x:f>
        <x:v>1478.0526516050381</x:v>
      </x:c>
      <x:c r="R915" s="18" t="n">
        <x:f>H915-F915</x:f>
        <x:v>1445.4199999999996</x:v>
      </x:c>
      <x:c r="S915" s="18" t="n">
        <x:f>J915-H915</x:f>
        <x:v>0</x:v>
      </x:c>
      <x:c r="T915" s="18" t="n">
        <x:f>N915-L915</x:f>
        <x:v>0</x:v>
      </x:c>
      <x:c r="U915" s="18" t="n">
        <x:f>R915+S915+T915</x:f>
        <x:v>1445.4199999999996</x:v>
      </x:c>
      <x:c r="V915" s="18" t="str">
        <x:f>IF(MOD(C915-Settings!$B$32,Settings!$B$33)&lt;Settings!$B$30,"Up","Down")</x:f>
        <x:v>Up</x:v>
      </x:c>
      <x:c r="W915" s="18" t="n">
        <x:f>IF(OR(E915&gt;Settings!$B$30,Q915&gt;Settings!$B$37),0,1)</x:f>
        <x:v>0</x:v>
      </x:c>
      <x:c r="X915" s="18" t="n">
        <x:f>IF(AND(W915=1,Q915&lt;=Settings!$B$36),1,0)</x:f>
        <x:v>0</x:v>
      </x:c>
    </x:row>
    <x:row r="916">
      <x:c r="A916" t="n">
        <x:f>Arrivals!A916</x:f>
        <x:v>8</x:v>
      </x:c>
      <x:c r="B916" t="n">
        <x:f>Arrivals!B916</x:f>
        <x:v>71</x:v>
      </x:c>
      <x:c r="C916" s="18" t="n">
        <x:f>Arrivals!F916</x:f>
        <x:v>504</x:v>
      </x:c>
      <x:c r="D916" s="18" t="n">
        <x:f>Arrivals!K916</x:f>
        <x:v>300</x:v>
      </x:c>
      <x:c r="E916" s="18" t="n">
        <x:f>D916*8/ACE_Input!S76+ACE_Input!T76</x:f>
        <x:v>24.02</x:v>
      </x:c>
      <x:c r="F916" s="18" t="n">
        <x:f>C916</x:f>
        <x:v>504</x:v>
      </x:c>
      <x:c r="G916" s="18" t="n">
        <x:f>K915</x:f>
        <x:v>1968.4399999999996</x:v>
      </x:c>
      <x:c r="H916" s="18" t="n">
        <x:f>MAX(F916,G916)</x:f>
        <x:v>1968.4399999999996</x:v>
      </x:c>
      <x:c r="I916" s="18" t="n">
        <x:f>MOD(H916-Settings!$B$32,Settings!$B$33)</x:f>
        <x:v>528.4399999999996</x:v>
      </x:c>
      <x:c r="J916" s="18" t="n">
        <x:f>IF(I916&lt;Settings!$B$30,IF(Settings!$B$30-I916&gt;=E916,H916,H916+(Settings!$B$30-I916)+Settings!$B$31),H916+(Settings!$B$33-I916))</x:f>
        <x:v>1968.4399999999996</x:v>
      </x:c>
      <x:c r="K916" s="18" t="n">
        <x:f>J916+E916</x:f>
        <x:v>1992.4599999999996</x:v>
      </x:c>
      <x:c r="L916" s="18" t="n">
        <x:f>K916</x:f>
        <x:v>1992.4599999999996</x:v>
      </x:c>
      <x:c r="M916" s="18" t="n">
        <x:f>P915</x:f>
        <x:v>1977.0526516050381</x:v>
      </x:c>
      <x:c r="N916" s="18" t="n">
        <x:f>MAX(L916,M916)</x:f>
        <x:v>1992.4599999999996</x:v>
      </x:c>
      <x:c r="O916" s="18" t="n">
        <x:f>Arrivals!I916</x:f>
        <x:v>2.2706108130039158</x:v>
      </x:c>
      <x:c r="P916" s="18" t="n">
        <x:f>N916+O916</x:f>
        <x:v>1994.7306108130035</x:v>
      </x:c>
      <x:c r="Q916" s="18" t="n">
        <x:f>P916-C916</x:f>
        <x:v>1490.7306108130035</x:v>
      </x:c>
      <x:c r="R916" s="18" t="n">
        <x:f>H916-F916</x:f>
        <x:v>1464.4399999999996</x:v>
      </x:c>
      <x:c r="S916" s="18" t="n">
        <x:f>J916-H916</x:f>
        <x:v>0</x:v>
      </x:c>
      <x:c r="T916" s="18" t="n">
        <x:f>N916-L916</x:f>
        <x:v>0</x:v>
      </x:c>
      <x:c r="U916" s="18" t="n">
        <x:f>R916+S916+T916</x:f>
        <x:v>1464.4399999999996</x:v>
      </x:c>
      <x:c r="V916" s="18" t="str">
        <x:f>IF(MOD(C916-Settings!$B$32,Settings!$B$33)&lt;Settings!$B$30,"Up","Down")</x:f>
        <x:v>Up</x:v>
      </x:c>
      <x:c r="W916" s="18" t="n">
        <x:f>IF(OR(E916&gt;Settings!$B$30,Q916&gt;Settings!$B$37),0,1)</x:f>
        <x:v>0</x:v>
      </x:c>
      <x:c r="X916" s="18" t="n">
        <x:f>IF(AND(W916=1,Q916&lt;=Settings!$B$36),1,0)</x:f>
        <x:v>0</x:v>
      </x:c>
    </x:row>
    <x:row r="917">
      <x:c r="A917" t="n">
        <x:f>Arrivals!A917</x:f>
        <x:v>8</x:v>
      </x:c>
      <x:c r="B917" t="n">
        <x:f>Arrivals!B917</x:f>
        <x:v>72</x:v>
      </x:c>
      <x:c r="C917" s="18" t="n">
        <x:f>Arrivals!F917</x:f>
        <x:v>509</x:v>
      </x:c>
      <x:c r="D917" s="18" t="n">
        <x:f>Arrivals!K917</x:f>
        <x:v>300</x:v>
      </x:c>
      <x:c r="E917" s="18" t="n">
        <x:f>D917*8/ACE_Input!S77+ACE_Input!T77</x:f>
        <x:v>24.02</x:v>
      </x:c>
      <x:c r="F917" s="18" t="n">
        <x:f>C917</x:f>
        <x:v>509</x:v>
      </x:c>
      <x:c r="G917" s="18" t="n">
        <x:f>K916</x:f>
        <x:v>1992.4599999999996</x:v>
      </x:c>
      <x:c r="H917" s="18" t="n">
        <x:f>MAX(F917,G917)</x:f>
        <x:v>1992.4599999999996</x:v>
      </x:c>
      <x:c r="I917" s="18" t="n">
        <x:f>MOD(H917-Settings!$B$32,Settings!$B$33)</x:f>
        <x:v>552.4599999999996</x:v>
      </x:c>
      <x:c r="J917" s="18" t="n">
        <x:f>IF(I917&lt;Settings!$B$30,IF(Settings!$B$30-I917&gt;=E917,H917,H917+(Settings!$B$30-I917)+Settings!$B$31),H917+(Settings!$B$33-I917))</x:f>
        <x:v>1992.4599999999996</x:v>
      </x:c>
      <x:c r="K917" s="18" t="n">
        <x:f>J917+E917</x:f>
        <x:v>2016.4799999999996</x:v>
      </x:c>
      <x:c r="L917" s="18" t="n">
        <x:f>K917</x:f>
        <x:v>2016.4799999999996</x:v>
      </x:c>
      <x:c r="M917" s="18" t="n">
        <x:f>P916</x:f>
        <x:v>1994.7306108130035</x:v>
      </x:c>
      <x:c r="N917" s="18" t="n">
        <x:f>MAX(L917,M917)</x:f>
        <x:v>2016.4799999999996</x:v>
      </x:c>
      <x:c r="O917" s="18" t="n">
        <x:f>Arrivals!I917</x:f>
        <x:v>8.388569645823226</x:v>
      </x:c>
      <x:c r="P917" s="18" t="n">
        <x:f>N917+O917</x:f>
        <x:v>2024.8685696458228</x:v>
      </x:c>
      <x:c r="Q917" s="18" t="n">
        <x:f>P917-C917</x:f>
        <x:v>1515.8685696458228</x:v>
      </x:c>
      <x:c r="R917" s="18" t="n">
        <x:f>H917-F917</x:f>
        <x:v>1483.4599999999996</x:v>
      </x:c>
      <x:c r="S917" s="18" t="n">
        <x:f>J917-H917</x:f>
        <x:v>0</x:v>
      </x:c>
      <x:c r="T917" s="18" t="n">
        <x:f>N917-L917</x:f>
        <x:v>0</x:v>
      </x:c>
      <x:c r="U917" s="18" t="n">
        <x:f>R917+S917+T917</x:f>
        <x:v>1483.4599999999996</x:v>
      </x:c>
      <x:c r="V917" s="18" t="str">
        <x:f>IF(MOD(C917-Settings!$B$32,Settings!$B$33)&lt;Settings!$B$30,"Up","Down")</x:f>
        <x:v>Up</x:v>
      </x:c>
      <x:c r="W917" s="18" t="n">
        <x:f>IF(OR(E917&gt;Settings!$B$30,Q917&gt;Settings!$B$37),0,1)</x:f>
        <x:v>0</x:v>
      </x:c>
      <x:c r="X917" s="18" t="n">
        <x:f>IF(AND(W917=1,Q917&lt;=Settings!$B$36),1,0)</x:f>
        <x:v>0</x:v>
      </x:c>
    </x:row>
    <x:row r="918">
      <x:c r="A918" t="n">
        <x:f>Arrivals!A918</x:f>
        <x:v>8</x:v>
      </x:c>
      <x:c r="B918" t="n">
        <x:f>Arrivals!B918</x:f>
        <x:v>73</x:v>
      </x:c>
      <x:c r="C918" s="18" t="n">
        <x:f>Arrivals!F918</x:f>
        <x:v>514</x:v>
      </x:c>
      <x:c r="D918" s="18" t="n">
        <x:f>Arrivals!K918</x:f>
        <x:v>300</x:v>
      </x:c>
      <x:c r="E918" s="18" t="n">
        <x:f>D918*8/ACE_Input!S78+ACE_Input!T78</x:f>
        <x:v>24.02</x:v>
      </x:c>
      <x:c r="F918" s="18" t="n">
        <x:f>C918</x:f>
        <x:v>514</x:v>
      </x:c>
      <x:c r="G918" s="18" t="n">
        <x:f>K917</x:f>
        <x:v>2016.4799999999996</x:v>
      </x:c>
      <x:c r="H918" s="18" t="n">
        <x:f>MAX(F918,G918)</x:f>
        <x:v>2016.4799999999996</x:v>
      </x:c>
      <x:c r="I918" s="18" t="n">
        <x:f>MOD(H918-Settings!$B$32,Settings!$B$33)</x:f>
        <x:v>576.4799999999996</x:v>
      </x:c>
      <x:c r="J918" s="18" t="n">
        <x:f>IF(I918&lt;Settings!$B$30,IF(Settings!$B$30-I918&gt;=E918,H918,H918+(Settings!$B$30-I918)+Settings!$B$31),H918+(Settings!$B$33-I918))</x:f>
        <x:v>2160</x:v>
      </x:c>
      <x:c r="K918" s="18" t="n">
        <x:f>J918+E918</x:f>
        <x:v>2184.02</x:v>
      </x:c>
      <x:c r="L918" s="18" t="n">
        <x:f>K918</x:f>
        <x:v>2184.02</x:v>
      </x:c>
      <x:c r="M918" s="18" t="n">
        <x:f>P917</x:f>
        <x:v>2024.8685696458228</x:v>
      </x:c>
      <x:c r="N918" s="18" t="n">
        <x:f>MAX(L918,M918)</x:f>
        <x:v>2184.02</x:v>
      </x:c>
      <x:c r="O918" s="18" t="n">
        <x:f>Arrivals!I918</x:f>
        <x:v>16.83209049039516</x:v>
      </x:c>
      <x:c r="P918" s="18" t="n">
        <x:f>N918+O918</x:f>
        <x:v>2200.8520904903953</x:v>
      </x:c>
      <x:c r="Q918" s="18" t="n">
        <x:f>P918-C918</x:f>
        <x:v>1686.8520904903953</x:v>
      </x:c>
      <x:c r="R918" s="18" t="n">
        <x:f>H918-F918</x:f>
        <x:v>1502.4799999999996</x:v>
      </x:c>
      <x:c r="S918" s="18" t="n">
        <x:f>J918-H918</x:f>
        <x:v>143.52000000000044</x:v>
      </x:c>
      <x:c r="T918" s="18" t="n">
        <x:f>N918-L918</x:f>
        <x:v>0</x:v>
      </x:c>
      <x:c r="U918" s="18" t="n">
        <x:f>R918+S918+T918</x:f>
        <x:v>1646</x:v>
      </x:c>
      <x:c r="V918" s="18" t="str">
        <x:f>IF(MOD(C918-Settings!$B$32,Settings!$B$33)&lt;Settings!$B$30,"Up","Down")</x:f>
        <x:v>Up</x:v>
      </x:c>
      <x:c r="W918" s="18" t="n">
        <x:f>IF(OR(E918&gt;Settings!$B$30,Q918&gt;Settings!$B$37),0,1)</x:f>
        <x:v>0</x:v>
      </x:c>
      <x:c r="X918" s="18" t="n">
        <x:f>IF(AND(W918=1,Q918&lt;=Settings!$B$36),1,0)</x:f>
        <x:v>0</x:v>
      </x:c>
    </x:row>
    <x:row r="919">
      <x:c r="A919" t="n">
        <x:f>Arrivals!A919</x:f>
        <x:v>8</x:v>
      </x:c>
      <x:c r="B919" t="n">
        <x:f>Arrivals!B919</x:f>
        <x:v>74</x:v>
      </x:c>
      <x:c r="C919" s="18" t="n">
        <x:f>Arrivals!F919</x:f>
        <x:v>519</x:v>
      </x:c>
      <x:c r="D919" s="18" t="n">
        <x:f>Arrivals!K919</x:f>
        <x:v>300</x:v>
      </x:c>
      <x:c r="E919" s="18" t="n">
        <x:f>D919*8/ACE_Input!S79+ACE_Input!T79</x:f>
        <x:v>24.02</x:v>
      </x:c>
      <x:c r="F919" s="18" t="n">
        <x:f>C919</x:f>
        <x:v>519</x:v>
      </x:c>
      <x:c r="G919" s="18" t="n">
        <x:f>K918</x:f>
        <x:v>2184.02</x:v>
      </x:c>
      <x:c r="H919" s="18" t="n">
        <x:f>MAX(F919,G919)</x:f>
        <x:v>2184.02</x:v>
      </x:c>
      <x:c r="I919" s="18" t="n">
        <x:f>MOD(H919-Settings!$B$32,Settings!$B$33)</x:f>
        <x:v>24.019999999999982</x:v>
      </x:c>
      <x:c r="J919" s="18" t="n">
        <x:f>IF(I919&lt;Settings!$B$30,IF(Settings!$B$30-I919&gt;=E919,H919,H919+(Settings!$B$30-I919)+Settings!$B$31),H919+(Settings!$B$33-I919))</x:f>
        <x:v>2184.02</x:v>
      </x:c>
      <x:c r="K919" s="18" t="n">
        <x:f>J919+E919</x:f>
        <x:v>2208.04</x:v>
      </x:c>
      <x:c r="L919" s="18" t="n">
        <x:f>K919</x:f>
        <x:v>2208.04</x:v>
      </x:c>
      <x:c r="M919" s="18" t="n">
        <x:f>P918</x:f>
        <x:v>2200.8520904903953</x:v>
      </x:c>
      <x:c r="N919" s="18" t="n">
        <x:f>MAX(L919,M919)</x:f>
        <x:v>2208.04</x:v>
      </x:c>
      <x:c r="O919" s="18" t="n">
        <x:f>Arrivals!I919</x:f>
        <x:v>16.3450845314927</x:v>
      </x:c>
      <x:c r="P919" s="18" t="n">
        <x:f>N919+O919</x:f>
        <x:v>2224.385084531493</x:v>
      </x:c>
      <x:c r="Q919" s="18" t="n">
        <x:f>P919-C919</x:f>
        <x:v>1705.3850845314928</x:v>
      </x:c>
      <x:c r="R919" s="18" t="n">
        <x:f>H919-F919</x:f>
        <x:v>1665.02</x:v>
      </x:c>
      <x:c r="S919" s="18" t="n">
        <x:f>J919-H919</x:f>
        <x:v>0</x:v>
      </x:c>
      <x:c r="T919" s="18" t="n">
        <x:f>N919-L919</x:f>
        <x:v>0</x:v>
      </x:c>
      <x:c r="U919" s="18" t="n">
        <x:f>R919+S919+T919</x:f>
        <x:v>1665.02</x:v>
      </x:c>
      <x:c r="V919" s="18" t="str">
        <x:f>IF(MOD(C919-Settings!$B$32,Settings!$B$33)&lt;Settings!$B$30,"Up","Down")</x:f>
        <x:v>Up</x:v>
      </x:c>
      <x:c r="W919" s="18" t="n">
        <x:f>IF(OR(E919&gt;Settings!$B$30,Q919&gt;Settings!$B$37),0,1)</x:f>
        <x:v>0</x:v>
      </x:c>
      <x:c r="X919" s="18" t="n">
        <x:f>IF(AND(W919=1,Q919&lt;=Settings!$B$36),1,0)</x:f>
        <x:v>0</x:v>
      </x:c>
    </x:row>
    <x:row r="920">
      <x:c r="A920" t="n">
        <x:f>Arrivals!A920</x:f>
        <x:v>8</x:v>
      </x:c>
      <x:c r="B920" t="n">
        <x:f>Arrivals!B920</x:f>
        <x:v>75</x:v>
      </x:c>
      <x:c r="C920" s="18" t="n">
        <x:f>Arrivals!F920</x:f>
        <x:v>524</x:v>
      </x:c>
      <x:c r="D920" s="18" t="n">
        <x:f>Arrivals!K920</x:f>
        <x:v>300</x:v>
      </x:c>
      <x:c r="E920" s="18" t="n">
        <x:f>D920*8/ACE_Input!S80+ACE_Input!T80</x:f>
        <x:v>24.02</x:v>
      </x:c>
      <x:c r="F920" s="18" t="n">
        <x:f>C920</x:f>
        <x:v>524</x:v>
      </x:c>
      <x:c r="G920" s="18" t="n">
        <x:f>K919</x:f>
        <x:v>2208.04</x:v>
      </x:c>
      <x:c r="H920" s="18" t="n">
        <x:f>MAX(F920,G920)</x:f>
        <x:v>2208.04</x:v>
      </x:c>
      <x:c r="I920" s="18" t="n">
        <x:f>MOD(H920-Settings!$B$32,Settings!$B$33)</x:f>
        <x:v>48.039999999999964</x:v>
      </x:c>
      <x:c r="J920" s="18" t="n">
        <x:f>IF(I920&lt;Settings!$B$30,IF(Settings!$B$30-I920&gt;=E920,H920,H920+(Settings!$B$30-I920)+Settings!$B$31),H920+(Settings!$B$33-I920))</x:f>
        <x:v>2208.04</x:v>
      </x:c>
      <x:c r="K920" s="18" t="n">
        <x:f>J920+E920</x:f>
        <x:v>2232.06</x:v>
      </x:c>
      <x:c r="L920" s="18" t="n">
        <x:f>K920</x:f>
        <x:v>2232.06</x:v>
      </x:c>
      <x:c r="M920" s="18" t="n">
        <x:f>P919</x:f>
        <x:v>2224.385084531493</x:v>
      </x:c>
      <x:c r="N920" s="18" t="n">
        <x:f>MAX(L920,M920)</x:f>
        <x:v>2232.06</x:v>
      </x:c>
      <x:c r="O920" s="18" t="n">
        <x:f>Arrivals!I920</x:f>
        <x:v>3.7939910135011563</x:v>
      </x:c>
      <x:c r="P920" s="18" t="n">
        <x:f>N920+O920</x:f>
        <x:v>2235.853991013501</x:v>
      </x:c>
      <x:c r="Q920" s="18" t="n">
        <x:f>P920-C920</x:f>
        <x:v>1711.853991013501</x:v>
      </x:c>
      <x:c r="R920" s="18" t="n">
        <x:f>H920-F920</x:f>
        <x:v>1684.04</x:v>
      </x:c>
      <x:c r="S920" s="18" t="n">
        <x:f>J920-H920</x:f>
        <x:v>0</x:v>
      </x:c>
      <x:c r="T920" s="18" t="n">
        <x:f>N920-L920</x:f>
        <x:v>0</x:v>
      </x:c>
      <x:c r="U920" s="18" t="n">
        <x:f>R920+S920+T920</x:f>
        <x:v>1684.04</x:v>
      </x:c>
      <x:c r="V920" s="18" t="str">
        <x:f>IF(MOD(C920-Settings!$B$32,Settings!$B$33)&lt;Settings!$B$30,"Up","Down")</x:f>
        <x:v>Up</x:v>
      </x:c>
      <x:c r="W920" s="18" t="n">
        <x:f>IF(OR(E920&gt;Settings!$B$30,Q920&gt;Settings!$B$37),0,1)</x:f>
        <x:v>0</x:v>
      </x:c>
      <x:c r="X920" s="18" t="n">
        <x:f>IF(AND(W920=1,Q920&lt;=Settings!$B$36),1,0)</x:f>
        <x:v>0</x:v>
      </x:c>
    </x:row>
    <x:row r="921">
      <x:c r="A921" t="n">
        <x:f>Arrivals!A921</x:f>
        <x:v>8</x:v>
      </x:c>
      <x:c r="B921" t="n">
        <x:f>Arrivals!B921</x:f>
        <x:v>76</x:v>
      </x:c>
      <x:c r="C921" s="18" t="n">
        <x:f>Arrivals!F921</x:f>
        <x:v>529</x:v>
      </x:c>
      <x:c r="D921" s="18" t="n">
        <x:f>Arrivals!K921</x:f>
        <x:v>300</x:v>
      </x:c>
      <x:c r="E921" s="18" t="n">
        <x:f>D921*8/ACE_Input!S81+ACE_Input!T81</x:f>
        <x:v>24.02</x:v>
      </x:c>
      <x:c r="F921" s="18" t="n">
        <x:f>C921</x:f>
        <x:v>529</x:v>
      </x:c>
      <x:c r="G921" s="18" t="n">
        <x:f>K920</x:f>
        <x:v>2232.06</x:v>
      </x:c>
      <x:c r="H921" s="18" t="n">
        <x:f>MAX(F921,G921)</x:f>
        <x:v>2232.06</x:v>
      </x:c>
      <x:c r="I921" s="18" t="n">
        <x:f>MOD(H921-Settings!$B$32,Settings!$B$33)</x:f>
        <x:v>72.05999999999995</x:v>
      </x:c>
      <x:c r="J921" s="18" t="n">
        <x:f>IF(I921&lt;Settings!$B$30,IF(Settings!$B$30-I921&gt;=E921,H921,H921+(Settings!$B$30-I921)+Settings!$B$31),H921+(Settings!$B$33-I921))</x:f>
        <x:v>2232.06</x:v>
      </x:c>
      <x:c r="K921" s="18" t="n">
        <x:f>J921+E921</x:f>
        <x:v>2256.08</x:v>
      </x:c>
      <x:c r="L921" s="18" t="n">
        <x:f>K921</x:f>
        <x:v>2256.08</x:v>
      </x:c>
      <x:c r="M921" s="18" t="n">
        <x:f>P920</x:f>
        <x:v>2235.853991013501</x:v>
      </x:c>
      <x:c r="N921" s="18" t="n">
        <x:f>MAX(L921,M921)</x:f>
        <x:v>2256.08</x:v>
      </x:c>
      <x:c r="O921" s="18" t="n">
        <x:f>Arrivals!I921</x:f>
        <x:v>1.2684062924444315</x:v>
      </x:c>
      <x:c r="P921" s="18" t="n">
        <x:f>N921+O921</x:f>
        <x:v>2257.3484062924445</x:v>
      </x:c>
      <x:c r="Q921" s="18" t="n">
        <x:f>P921-C921</x:f>
        <x:v>1728.3484062924445</x:v>
      </x:c>
      <x:c r="R921" s="18" t="n">
        <x:f>H921-F921</x:f>
        <x:v>1703.06</x:v>
      </x:c>
      <x:c r="S921" s="18" t="n">
        <x:f>J921-H921</x:f>
        <x:v>0</x:v>
      </x:c>
      <x:c r="T921" s="18" t="n">
        <x:f>N921-L921</x:f>
        <x:v>0</x:v>
      </x:c>
      <x:c r="U921" s="18" t="n">
        <x:f>R921+S921+T921</x:f>
        <x:v>1703.06</x:v>
      </x:c>
      <x:c r="V921" s="18" t="str">
        <x:f>IF(MOD(C921-Settings!$B$32,Settings!$B$33)&lt;Settings!$B$30,"Up","Down")</x:f>
        <x:v>Up</x:v>
      </x:c>
      <x:c r="W921" s="18" t="n">
        <x:f>IF(OR(E921&gt;Settings!$B$30,Q921&gt;Settings!$B$37),0,1)</x:f>
        <x:v>0</x:v>
      </x:c>
      <x:c r="X921" s="18" t="n">
        <x:f>IF(AND(W921=1,Q921&lt;=Settings!$B$36),1,0)</x:f>
        <x:v>0</x:v>
      </x:c>
    </x:row>
    <x:row r="922">
      <x:c r="A922" t="n">
        <x:f>Arrivals!A922</x:f>
        <x:v>8</x:v>
      </x:c>
      <x:c r="B922" t="n">
        <x:f>Arrivals!B922</x:f>
        <x:v>77</x:v>
      </x:c>
      <x:c r="C922" s="18" t="n">
        <x:f>Arrivals!F922</x:f>
        <x:v>534</x:v>
      </x:c>
      <x:c r="D922" s="18" t="n">
        <x:f>Arrivals!K922</x:f>
        <x:v>300</x:v>
      </x:c>
      <x:c r="E922" s="18" t="n">
        <x:f>D922*8/ACE_Input!S82+ACE_Input!T82</x:f>
        <x:v>24.02</x:v>
      </x:c>
      <x:c r="F922" s="18" t="n">
        <x:f>C922</x:f>
        <x:v>534</x:v>
      </x:c>
      <x:c r="G922" s="18" t="n">
        <x:f>K921</x:f>
        <x:v>2256.08</x:v>
      </x:c>
      <x:c r="H922" s="18" t="n">
        <x:f>MAX(F922,G922)</x:f>
        <x:v>2256.08</x:v>
      </x:c>
      <x:c r="I922" s="18" t="n">
        <x:f>MOD(H922-Settings!$B$32,Settings!$B$33)</x:f>
        <x:v>96.07999999999993</x:v>
      </x:c>
      <x:c r="J922" s="18" t="n">
        <x:f>IF(I922&lt;Settings!$B$30,IF(Settings!$B$30-I922&gt;=E922,H922,H922+(Settings!$B$30-I922)+Settings!$B$31),H922+(Settings!$B$33-I922))</x:f>
        <x:v>2256.08</x:v>
      </x:c>
      <x:c r="K922" s="18" t="n">
        <x:f>J922+E922</x:f>
        <x:v>2280.1</x:v>
      </x:c>
      <x:c r="L922" s="18" t="n">
        <x:f>K922</x:f>
        <x:v>2280.1</x:v>
      </x:c>
      <x:c r="M922" s="18" t="n">
        <x:f>P921</x:f>
        <x:v>2257.3484062924445</x:v>
      </x:c>
      <x:c r="N922" s="18" t="n">
        <x:f>MAX(L922,M922)</x:f>
        <x:v>2280.1</x:v>
      </x:c>
      <x:c r="O922" s="18" t="n">
        <x:f>Arrivals!I922</x:f>
        <x:v>0.8344855318293016</x:v>
      </x:c>
      <x:c r="P922" s="18" t="n">
        <x:f>N922+O922</x:f>
        <x:v>2280.934485531829</x:v>
      </x:c>
      <x:c r="Q922" s="18" t="n">
        <x:f>P922-C922</x:f>
        <x:v>1746.934485531829</x:v>
      </x:c>
      <x:c r="R922" s="18" t="n">
        <x:f>H922-F922</x:f>
        <x:v>1722.08</x:v>
      </x:c>
      <x:c r="S922" s="18" t="n">
        <x:f>J922-H922</x:f>
        <x:v>0</x:v>
      </x:c>
      <x:c r="T922" s="18" t="n">
        <x:f>N922-L922</x:f>
        <x:v>0</x:v>
      </x:c>
      <x:c r="U922" s="18" t="n">
        <x:f>R922+S922+T922</x:f>
        <x:v>1722.08</x:v>
      </x:c>
      <x:c r="V922" s="18" t="str">
        <x:f>IF(MOD(C922-Settings!$B$32,Settings!$B$33)&lt;Settings!$B$30,"Up","Down")</x:f>
        <x:v>Up</x:v>
      </x:c>
      <x:c r="W922" s="18" t="n">
        <x:f>IF(OR(E922&gt;Settings!$B$30,Q922&gt;Settings!$B$37),0,1)</x:f>
        <x:v>0</x:v>
      </x:c>
      <x:c r="X922" s="18" t="n">
        <x:f>IF(AND(W922=1,Q922&lt;=Settings!$B$36),1,0)</x:f>
        <x:v>0</x:v>
      </x:c>
    </x:row>
    <x:row r="923">
      <x:c r="A923" t="n">
        <x:f>Arrivals!A923</x:f>
        <x:v>8</x:v>
      </x:c>
      <x:c r="B923" t="n">
        <x:f>Arrivals!B923</x:f>
        <x:v>78</x:v>
      </x:c>
      <x:c r="C923" s="18" t="n">
        <x:f>Arrivals!F923</x:f>
        <x:v>539</x:v>
      </x:c>
      <x:c r="D923" s="18" t="n">
        <x:f>Arrivals!K923</x:f>
        <x:v>300</x:v>
      </x:c>
      <x:c r="E923" s="18" t="n">
        <x:f>D923*8/ACE_Input!S83+ACE_Input!T83</x:f>
        <x:v>24.02</x:v>
      </x:c>
      <x:c r="F923" s="18" t="n">
        <x:f>C923</x:f>
        <x:v>539</x:v>
      </x:c>
      <x:c r="G923" s="18" t="n">
        <x:f>K922</x:f>
        <x:v>2280.1</x:v>
      </x:c>
      <x:c r="H923" s="18" t="n">
        <x:f>MAX(F923,G923)</x:f>
        <x:v>2280.1</x:v>
      </x:c>
      <x:c r="I923" s="18" t="n">
        <x:f>MOD(H923-Settings!$B$32,Settings!$B$33)</x:f>
        <x:v>120.09999999999991</x:v>
      </x:c>
      <x:c r="J923" s="18" t="n">
        <x:f>IF(I923&lt;Settings!$B$30,IF(Settings!$B$30-I923&gt;=E923,H923,H923+(Settings!$B$30-I923)+Settings!$B$31),H923+(Settings!$B$33-I923))</x:f>
        <x:v>2280.1</x:v>
      </x:c>
      <x:c r="K923" s="18" t="n">
        <x:f>J923+E923</x:f>
        <x:v>2304.12</x:v>
      </x:c>
      <x:c r="L923" s="18" t="n">
        <x:f>K923</x:f>
        <x:v>2304.12</x:v>
      </x:c>
      <x:c r="M923" s="18" t="n">
        <x:f>P922</x:f>
        <x:v>2280.934485531829</x:v>
      </x:c>
      <x:c r="N923" s="18" t="n">
        <x:f>MAX(L923,M923)</x:f>
        <x:v>2304.12</x:v>
      </x:c>
      <x:c r="O923" s="18" t="n">
        <x:f>Arrivals!I923</x:f>
        <x:v>5.035842964570876</x:v>
      </x:c>
      <x:c r="P923" s="18" t="n">
        <x:f>N923+O923</x:f>
        <x:v>2309.1558429645706</x:v>
      </x:c>
      <x:c r="Q923" s="18" t="n">
        <x:f>P923-C923</x:f>
        <x:v>1770.1558429645706</x:v>
      </x:c>
      <x:c r="R923" s="18" t="n">
        <x:f>H923-F923</x:f>
        <x:v>1741.1</x:v>
      </x:c>
      <x:c r="S923" s="18" t="n">
        <x:f>J923-H923</x:f>
        <x:v>0</x:v>
      </x:c>
      <x:c r="T923" s="18" t="n">
        <x:f>N923-L923</x:f>
        <x:v>0</x:v>
      </x:c>
      <x:c r="U923" s="18" t="n">
        <x:f>R923+S923+T923</x:f>
        <x:v>1741.1</x:v>
      </x:c>
      <x:c r="V923" s="18" t="str">
        <x:f>IF(MOD(C923-Settings!$B$32,Settings!$B$33)&lt;Settings!$B$30,"Up","Down")</x:f>
        <x:v>Up</x:v>
      </x:c>
      <x:c r="W923" s="18" t="n">
        <x:f>IF(OR(E923&gt;Settings!$B$30,Q923&gt;Settings!$B$37),0,1)</x:f>
        <x:v>0</x:v>
      </x:c>
      <x:c r="X923" s="18" t="n">
        <x:f>IF(AND(W923=1,Q923&lt;=Settings!$B$36),1,0)</x:f>
        <x:v>0</x:v>
      </x:c>
    </x:row>
    <x:row r="924">
      <x:c r="A924" t="n">
        <x:f>Arrivals!A924</x:f>
        <x:v>8</x:v>
      </x:c>
      <x:c r="B924" t="n">
        <x:f>Arrivals!B924</x:f>
        <x:v>79</x:v>
      </x:c>
      <x:c r="C924" s="18" t="n">
        <x:f>Arrivals!F924</x:f>
        <x:v>544</x:v>
      </x:c>
      <x:c r="D924" s="18" t="n">
        <x:f>Arrivals!K924</x:f>
        <x:v>300</x:v>
      </x:c>
      <x:c r="E924" s="18" t="n">
        <x:f>D924*8/ACE_Input!S84+ACE_Input!T84</x:f>
        <x:v>24.02</x:v>
      </x:c>
      <x:c r="F924" s="18" t="n">
        <x:f>C924</x:f>
        <x:v>544</x:v>
      </x:c>
      <x:c r="G924" s="18" t="n">
        <x:f>K923</x:f>
        <x:v>2304.12</x:v>
      </x:c>
      <x:c r="H924" s="18" t="n">
        <x:f>MAX(F924,G924)</x:f>
        <x:v>2304.12</x:v>
      </x:c>
      <x:c r="I924" s="18" t="n">
        <x:f>MOD(H924-Settings!$B$32,Settings!$B$33)</x:f>
        <x:v>144.1199999999999</x:v>
      </x:c>
      <x:c r="J924" s="18" t="n">
        <x:f>IF(I924&lt;Settings!$B$30,IF(Settings!$B$30-I924&gt;=E924,H924,H924+(Settings!$B$30-I924)+Settings!$B$31),H924+(Settings!$B$33-I924))</x:f>
        <x:v>2304.12</x:v>
      </x:c>
      <x:c r="K924" s="18" t="n">
        <x:f>J924+E924</x:f>
        <x:v>2328.14</x:v>
      </x:c>
      <x:c r="L924" s="18" t="n">
        <x:f>K924</x:f>
        <x:v>2328.14</x:v>
      </x:c>
      <x:c r="M924" s="18" t="n">
        <x:f>P923</x:f>
        <x:v>2309.1558429645706</x:v>
      </x:c>
      <x:c r="N924" s="18" t="n">
        <x:f>MAX(L924,M924)</x:f>
        <x:v>2328.14</x:v>
      </x:c>
      <x:c r="O924" s="18" t="n">
        <x:f>Arrivals!I924</x:f>
        <x:v>4.430608368854403</x:v>
      </x:c>
      <x:c r="P924" s="18" t="n">
        <x:f>N924+O924</x:f>
        <x:v>2332.570608368854</x:v>
      </x:c>
      <x:c r="Q924" s="18" t="n">
        <x:f>P924-C924</x:f>
        <x:v>1788.5706083688542</x:v>
      </x:c>
      <x:c r="R924" s="18" t="n">
        <x:f>H924-F924</x:f>
        <x:v>1760.12</x:v>
      </x:c>
      <x:c r="S924" s="18" t="n">
        <x:f>J924-H924</x:f>
        <x:v>0</x:v>
      </x:c>
      <x:c r="T924" s="18" t="n">
        <x:f>N924-L924</x:f>
        <x:v>0</x:v>
      </x:c>
      <x:c r="U924" s="18" t="n">
        <x:f>R924+S924+T924</x:f>
        <x:v>1760.12</x:v>
      </x:c>
      <x:c r="V924" s="18" t="str">
        <x:f>IF(MOD(C924-Settings!$B$32,Settings!$B$33)&lt;Settings!$B$30,"Up","Down")</x:f>
        <x:v>Up</x:v>
      </x:c>
      <x:c r="W924" s="18" t="n">
        <x:f>IF(OR(E924&gt;Settings!$B$30,Q924&gt;Settings!$B$37),0,1)</x:f>
        <x:v>0</x:v>
      </x:c>
      <x:c r="X924" s="18" t="n">
        <x:f>IF(AND(W924=1,Q924&lt;=Settings!$B$36),1,0)</x:f>
        <x:v>0</x:v>
      </x:c>
    </x:row>
    <x:row r="925">
      <x:c r="A925" t="n">
        <x:f>Arrivals!A925</x:f>
        <x:v>8</x:v>
      </x:c>
      <x:c r="B925" t="n">
        <x:f>Arrivals!B925</x:f>
        <x:v>80</x:v>
      </x:c>
      <x:c r="C925" s="18" t="n">
        <x:f>Arrivals!F925</x:f>
        <x:v>549</x:v>
      </x:c>
      <x:c r="D925" s="18" t="n">
        <x:f>Arrivals!K925</x:f>
        <x:v>300</x:v>
      </x:c>
      <x:c r="E925" s="18" t="n">
        <x:f>D925*8/ACE_Input!S85+ACE_Input!T85</x:f>
        <x:v>24.02</x:v>
      </x:c>
      <x:c r="F925" s="18" t="n">
        <x:f>C925</x:f>
        <x:v>549</x:v>
      </x:c>
      <x:c r="G925" s="18" t="n">
        <x:f>K924</x:f>
        <x:v>2328.14</x:v>
      </x:c>
      <x:c r="H925" s="18" t="n">
        <x:f>MAX(F925,G925)</x:f>
        <x:v>2328.14</x:v>
      </x:c>
      <x:c r="I925" s="18" t="n">
        <x:f>MOD(H925-Settings!$B$32,Settings!$B$33)</x:f>
        <x:v>168.13999999999987</x:v>
      </x:c>
      <x:c r="J925" s="18" t="n">
        <x:f>IF(I925&lt;Settings!$B$30,IF(Settings!$B$30-I925&gt;=E925,H925,H925+(Settings!$B$30-I925)+Settings!$B$31),H925+(Settings!$B$33-I925))</x:f>
        <x:v>2328.14</x:v>
      </x:c>
      <x:c r="K925" s="18" t="n">
        <x:f>J925+E925</x:f>
        <x:v>2352.16</x:v>
      </x:c>
      <x:c r="L925" s="18" t="n">
        <x:f>K925</x:f>
        <x:v>2352.16</x:v>
      </x:c>
      <x:c r="M925" s="18" t="n">
        <x:f>P924</x:f>
        <x:v>2332.570608368854</x:v>
      </x:c>
      <x:c r="N925" s="18" t="n">
        <x:f>MAX(L925,M925)</x:f>
        <x:v>2352.16</x:v>
      </x:c>
      <x:c r="O925" s="18" t="n">
        <x:f>Arrivals!I925</x:f>
        <x:v>0.3441567336421164</x:v>
      </x:c>
      <x:c r="P925" s="18" t="n">
        <x:f>N925+O925</x:f>
        <x:v>2352.504156733642</x:v>
      </x:c>
      <x:c r="Q925" s="18" t="n">
        <x:f>P925-C925</x:f>
        <x:v>1803.504156733642</x:v>
      </x:c>
      <x:c r="R925" s="18" t="n">
        <x:f>H925-F925</x:f>
        <x:v>1779.1399999999999</x:v>
      </x:c>
      <x:c r="S925" s="18" t="n">
        <x:f>J925-H925</x:f>
        <x:v>0</x:v>
      </x:c>
      <x:c r="T925" s="18" t="n">
        <x:f>N925-L925</x:f>
        <x:v>0</x:v>
      </x:c>
      <x:c r="U925" s="18" t="n">
        <x:f>R925+S925+T925</x:f>
        <x:v>1779.1399999999999</x:v>
      </x:c>
      <x:c r="V925" s="18" t="str">
        <x:f>IF(MOD(C925-Settings!$B$32,Settings!$B$33)&lt;Settings!$B$30,"Up","Down")</x:f>
        <x:v>Up</x:v>
      </x:c>
      <x:c r="W925" s="18" t="n">
        <x:f>IF(OR(E925&gt;Settings!$B$30,Q925&gt;Settings!$B$37),0,1)</x:f>
        <x:v>0</x:v>
      </x:c>
      <x:c r="X925" s="18" t="n">
        <x:f>IF(AND(W925=1,Q925&lt;=Settings!$B$36),1,0)</x:f>
        <x:v>0</x:v>
      </x:c>
    </x:row>
    <x:row r="926">
      <x:c r="A926" t="n">
        <x:f>Arrivals!A926</x:f>
        <x:v>8</x:v>
      </x:c>
      <x:c r="B926" t="n">
        <x:f>Arrivals!B926</x:f>
        <x:v>81</x:v>
      </x:c>
      <x:c r="C926" s="18" t="n">
        <x:f>Arrivals!F926</x:f>
        <x:v>554</x:v>
      </x:c>
      <x:c r="D926" s="18" t="n">
        <x:f>Arrivals!K926</x:f>
        <x:v>300</x:v>
      </x:c>
      <x:c r="E926" s="18" t="n">
        <x:f>D926*8/ACE_Input!S86+ACE_Input!T86</x:f>
        <x:v>24.02</x:v>
      </x:c>
      <x:c r="F926" s="18" t="n">
        <x:f>C926</x:f>
        <x:v>554</x:v>
      </x:c>
      <x:c r="G926" s="18" t="n">
        <x:f>K925</x:f>
        <x:v>2352.16</x:v>
      </x:c>
      <x:c r="H926" s="18" t="n">
        <x:f>MAX(F926,G926)</x:f>
        <x:v>2352.16</x:v>
      </x:c>
      <x:c r="I926" s="18" t="n">
        <x:f>MOD(H926-Settings!$B$32,Settings!$B$33)</x:f>
        <x:v>192.15999999999985</x:v>
      </x:c>
      <x:c r="J926" s="18" t="n">
        <x:f>IF(I926&lt;Settings!$B$30,IF(Settings!$B$30-I926&gt;=E926,H926,H926+(Settings!$B$30-I926)+Settings!$B$31),H926+(Settings!$B$33-I926))</x:f>
        <x:v>2352.16</x:v>
      </x:c>
      <x:c r="K926" s="18" t="n">
        <x:f>J926+E926</x:f>
        <x:v>2376.18</x:v>
      </x:c>
      <x:c r="L926" s="18" t="n">
        <x:f>K926</x:f>
        <x:v>2376.18</x:v>
      </x:c>
      <x:c r="M926" s="18" t="n">
        <x:f>P925</x:f>
        <x:v>2352.504156733642</x:v>
      </x:c>
      <x:c r="N926" s="18" t="n">
        <x:f>MAX(L926,M926)</x:f>
        <x:v>2376.18</x:v>
      </x:c>
      <x:c r="O926" s="18" t="n">
        <x:f>Arrivals!I926</x:f>
        <x:v>3.6455196977370457</x:v>
      </x:c>
      <x:c r="P926" s="18" t="n">
        <x:f>N926+O926</x:f>
        <x:v>2379.825519697737</x:v>
      </x:c>
      <x:c r="Q926" s="18" t="n">
        <x:f>P926-C926</x:f>
        <x:v>1825.825519697737</x:v>
      </x:c>
      <x:c r="R926" s="18" t="n">
        <x:f>H926-F926</x:f>
        <x:v>1798.1599999999999</x:v>
      </x:c>
      <x:c r="S926" s="18" t="n">
        <x:f>J926-H926</x:f>
        <x:v>0</x:v>
      </x:c>
      <x:c r="T926" s="18" t="n">
        <x:f>N926-L926</x:f>
        <x:v>0</x:v>
      </x:c>
      <x:c r="U926" s="18" t="n">
        <x:f>R926+S926+T926</x:f>
        <x:v>1798.1599999999999</x:v>
      </x:c>
      <x:c r="V926" s="18" t="str">
        <x:f>IF(MOD(C926-Settings!$B$32,Settings!$B$33)&lt;Settings!$B$30,"Up","Down")</x:f>
        <x:v>Up</x:v>
      </x:c>
      <x:c r="W926" s="18" t="n">
        <x:f>IF(OR(E926&gt;Settings!$B$30,Q926&gt;Settings!$B$37),0,1)</x:f>
        <x:v>0</x:v>
      </x:c>
      <x:c r="X926" s="18" t="n">
        <x:f>IF(AND(W926=1,Q926&lt;=Settings!$B$36),1,0)</x:f>
        <x:v>0</x:v>
      </x:c>
    </x:row>
    <x:row r="927">
      <x:c r="A927" t="n">
        <x:f>Arrivals!A927</x:f>
        <x:v>8</x:v>
      </x:c>
      <x:c r="B927" t="n">
        <x:f>Arrivals!B927</x:f>
        <x:v>82</x:v>
      </x:c>
      <x:c r="C927" s="18" t="n">
        <x:f>Arrivals!F927</x:f>
        <x:v>559</x:v>
      </x:c>
      <x:c r="D927" s="18" t="n">
        <x:f>Arrivals!K927</x:f>
        <x:v>300</x:v>
      </x:c>
      <x:c r="E927" s="18" t="n">
        <x:f>D927*8/ACE_Input!S87+ACE_Input!T87</x:f>
        <x:v>24.02</x:v>
      </x:c>
      <x:c r="F927" s="18" t="n">
        <x:f>C927</x:f>
        <x:v>559</x:v>
      </x:c>
      <x:c r="G927" s="18" t="n">
        <x:f>K926</x:f>
        <x:v>2376.18</x:v>
      </x:c>
      <x:c r="H927" s="18" t="n">
        <x:f>MAX(F927,G927)</x:f>
        <x:v>2376.18</x:v>
      </x:c>
      <x:c r="I927" s="18" t="n">
        <x:f>MOD(H927-Settings!$B$32,Settings!$B$33)</x:f>
        <x:v>216.17999999999984</x:v>
      </x:c>
      <x:c r="J927" s="18" t="n">
        <x:f>IF(I927&lt;Settings!$B$30,IF(Settings!$B$30-I927&gt;=E927,H927,H927+(Settings!$B$30-I927)+Settings!$B$31),H927+(Settings!$B$33-I927))</x:f>
        <x:v>2376.18</x:v>
      </x:c>
      <x:c r="K927" s="18" t="n">
        <x:f>J927+E927</x:f>
        <x:v>2400.2</x:v>
      </x:c>
      <x:c r="L927" s="18" t="n">
        <x:f>K927</x:f>
        <x:v>2400.2</x:v>
      </x:c>
      <x:c r="M927" s="18" t="n">
        <x:f>P926</x:f>
        <x:v>2379.825519697737</x:v>
      </x:c>
      <x:c r="N927" s="18" t="n">
        <x:f>MAX(L927,M927)</x:f>
        <x:v>2400.2</x:v>
      </x:c>
      <x:c r="O927" s="18" t="n">
        <x:f>Arrivals!I927</x:f>
        <x:v>0.44116733766994853</x:v>
      </x:c>
      <x:c r="P927" s="18" t="n">
        <x:f>N927+O927</x:f>
        <x:v>2400.6411673376697</x:v>
      </x:c>
      <x:c r="Q927" s="18" t="n">
        <x:f>P927-C927</x:f>
        <x:v>1841.6411673376697</x:v>
      </x:c>
      <x:c r="R927" s="18" t="n">
        <x:f>H927-F927</x:f>
        <x:v>1817.1799999999998</x:v>
      </x:c>
      <x:c r="S927" s="18" t="n">
        <x:f>J927-H927</x:f>
        <x:v>0</x:v>
      </x:c>
      <x:c r="T927" s="18" t="n">
        <x:f>N927-L927</x:f>
        <x:v>0</x:v>
      </x:c>
      <x:c r="U927" s="18" t="n">
        <x:f>R927+S927+T927</x:f>
        <x:v>1817.1799999999998</x:v>
      </x:c>
      <x:c r="V927" s="18" t="str">
        <x:f>IF(MOD(C927-Settings!$B$32,Settings!$B$33)&lt;Settings!$B$30,"Up","Down")</x:f>
        <x:v>Up</x:v>
      </x:c>
      <x:c r="W927" s="18" t="n">
        <x:f>IF(OR(E927&gt;Settings!$B$30,Q927&gt;Settings!$B$37),0,1)</x:f>
        <x:v>0</x:v>
      </x:c>
      <x:c r="X927" s="18" t="n">
        <x:f>IF(AND(W927=1,Q927&lt;=Settings!$B$36),1,0)</x:f>
        <x:v>0</x:v>
      </x:c>
    </x:row>
    <x:row r="928">
      <x:c r="A928" t="n">
        <x:f>Arrivals!A928</x:f>
        <x:v>8</x:v>
      </x:c>
      <x:c r="B928" t="n">
        <x:f>Arrivals!B928</x:f>
        <x:v>83</x:v>
      </x:c>
      <x:c r="C928" s="18" t="n">
        <x:f>Arrivals!F928</x:f>
        <x:v>564</x:v>
      </x:c>
      <x:c r="D928" s="18" t="n">
        <x:f>Arrivals!K928</x:f>
        <x:v>300</x:v>
      </x:c>
      <x:c r="E928" s="18" t="n">
        <x:f>D928*8/ACE_Input!S88+ACE_Input!T88</x:f>
        <x:v>24.02</x:v>
      </x:c>
      <x:c r="F928" s="18" t="n">
        <x:f>C928</x:f>
        <x:v>564</x:v>
      </x:c>
      <x:c r="G928" s="18" t="n">
        <x:f>K927</x:f>
        <x:v>2400.2</x:v>
      </x:c>
      <x:c r="H928" s="18" t="n">
        <x:f>MAX(F928,G928)</x:f>
        <x:v>2400.2</x:v>
      </x:c>
      <x:c r="I928" s="18" t="n">
        <x:f>MOD(H928-Settings!$B$32,Settings!$B$33)</x:f>
        <x:v>240.19999999999982</x:v>
      </x:c>
      <x:c r="J928" s="18" t="n">
        <x:f>IF(I928&lt;Settings!$B$30,IF(Settings!$B$30-I928&gt;=E928,H928,H928+(Settings!$B$30-I928)+Settings!$B$31),H928+(Settings!$B$33-I928))</x:f>
        <x:v>2400.2</x:v>
      </x:c>
      <x:c r="K928" s="18" t="n">
        <x:f>J928+E928</x:f>
        <x:v>2424.22</x:v>
      </x:c>
      <x:c r="L928" s="18" t="n">
        <x:f>K928</x:f>
        <x:v>2424.22</x:v>
      </x:c>
      <x:c r="M928" s="18" t="n">
        <x:f>P927</x:f>
        <x:v>2400.6411673376697</x:v>
      </x:c>
      <x:c r="N928" s="18" t="n">
        <x:f>MAX(L928,M928)</x:f>
        <x:v>2424.22</x:v>
      </x:c>
      <x:c r="O928" s="18" t="n">
        <x:f>Arrivals!I928</x:f>
        <x:v>0.46159377026128723</x:v>
      </x:c>
      <x:c r="P928" s="18" t="n">
        <x:f>N928+O928</x:f>
        <x:v>2424.681593770261</x:v>
      </x:c>
      <x:c r="Q928" s="18" t="n">
        <x:f>P928-C928</x:f>
        <x:v>1860.6815937702609</x:v>
      </x:c>
      <x:c r="R928" s="18" t="n">
        <x:f>H928-F928</x:f>
        <x:v>1836.1999999999998</x:v>
      </x:c>
      <x:c r="S928" s="18" t="n">
        <x:f>J928-H928</x:f>
        <x:v>0</x:v>
      </x:c>
      <x:c r="T928" s="18" t="n">
        <x:f>N928-L928</x:f>
        <x:v>0</x:v>
      </x:c>
      <x:c r="U928" s="18" t="n">
        <x:f>R928+S928+T928</x:f>
        <x:v>1836.1999999999998</x:v>
      </x:c>
      <x:c r="V928" s="18" t="str">
        <x:f>IF(MOD(C928-Settings!$B$32,Settings!$B$33)&lt;Settings!$B$30,"Up","Down")</x:f>
        <x:v>Up</x:v>
      </x:c>
      <x:c r="W928" s="18" t="n">
        <x:f>IF(OR(E928&gt;Settings!$B$30,Q928&gt;Settings!$B$37),0,1)</x:f>
        <x:v>0</x:v>
      </x:c>
      <x:c r="X928" s="18" t="n">
        <x:f>IF(AND(W928=1,Q928&lt;=Settings!$B$36),1,0)</x:f>
        <x:v>0</x:v>
      </x:c>
    </x:row>
    <x:row r="929">
      <x:c r="A929" t="n">
        <x:f>Arrivals!A929</x:f>
        <x:v>8</x:v>
      </x:c>
      <x:c r="B929" t="n">
        <x:f>Arrivals!B929</x:f>
        <x:v>84</x:v>
      </x:c>
      <x:c r="C929" s="18" t="n">
        <x:f>Arrivals!F929</x:f>
        <x:v>569</x:v>
      </x:c>
      <x:c r="D929" s="18" t="n">
        <x:f>Arrivals!K929</x:f>
        <x:v>300</x:v>
      </x:c>
      <x:c r="E929" s="18" t="n">
        <x:f>D929*8/ACE_Input!S89+ACE_Input!T89</x:f>
        <x:v>24.02</x:v>
      </x:c>
      <x:c r="F929" s="18" t="n">
        <x:f>C929</x:f>
        <x:v>569</x:v>
      </x:c>
      <x:c r="G929" s="18" t="n">
        <x:f>K928</x:f>
        <x:v>2424.22</x:v>
      </x:c>
      <x:c r="H929" s="18" t="n">
        <x:f>MAX(F929,G929)</x:f>
        <x:v>2424.22</x:v>
      </x:c>
      <x:c r="I929" s="18" t="n">
        <x:f>MOD(H929-Settings!$B$32,Settings!$B$33)</x:f>
        <x:v>264.2199999999998</x:v>
      </x:c>
      <x:c r="J929" s="18" t="n">
        <x:f>IF(I929&lt;Settings!$B$30,IF(Settings!$B$30-I929&gt;=E929,H929,H929+(Settings!$B$30-I929)+Settings!$B$31),H929+(Settings!$B$33-I929))</x:f>
        <x:v>2424.22</x:v>
      </x:c>
      <x:c r="K929" s="18" t="n">
        <x:f>J929+E929</x:f>
        <x:v>2448.24</x:v>
      </x:c>
      <x:c r="L929" s="18" t="n">
        <x:f>K929</x:f>
        <x:v>2448.24</x:v>
      </x:c>
      <x:c r="M929" s="18" t="n">
        <x:f>P928</x:f>
        <x:v>2424.681593770261</x:v>
      </x:c>
      <x:c r="N929" s="18" t="n">
        <x:f>MAX(L929,M929)</x:f>
        <x:v>2448.24</x:v>
      </x:c>
      <x:c r="O929" s="18" t="n">
        <x:f>Arrivals!I929</x:f>
        <x:v>6.00546389072665</x:v>
      </x:c>
      <x:c r="P929" s="18" t="n">
        <x:f>N929+O929</x:f>
        <x:v>2454.2454638907266</x:v>
      </x:c>
      <x:c r="Q929" s="18" t="n">
        <x:f>P929-C929</x:f>
        <x:v>1885.2454638907266</x:v>
      </x:c>
      <x:c r="R929" s="18" t="n">
        <x:f>H929-F929</x:f>
        <x:v>1855.2199999999998</x:v>
      </x:c>
      <x:c r="S929" s="18" t="n">
        <x:f>J929-H929</x:f>
        <x:v>0</x:v>
      </x:c>
      <x:c r="T929" s="18" t="n">
        <x:f>N929-L929</x:f>
        <x:v>0</x:v>
      </x:c>
      <x:c r="U929" s="18" t="n">
        <x:f>R929+S929+T929</x:f>
        <x:v>1855.2199999999998</x:v>
      </x:c>
      <x:c r="V929" s="18" t="str">
        <x:f>IF(MOD(C929-Settings!$B$32,Settings!$B$33)&lt;Settings!$B$30,"Up","Down")</x:f>
        <x:v>Up</x:v>
      </x:c>
      <x:c r="W929" s="18" t="n">
        <x:f>IF(OR(E929&gt;Settings!$B$30,Q929&gt;Settings!$B$37),0,1)</x:f>
        <x:v>0</x:v>
      </x:c>
      <x:c r="X929" s="18" t="n">
        <x:f>IF(AND(W929=1,Q929&lt;=Settings!$B$36),1,0)</x:f>
        <x:v>0</x:v>
      </x:c>
    </x:row>
    <x:row r="930">
      <x:c r="A930" t="n">
        <x:f>Arrivals!A930</x:f>
        <x:v>8</x:v>
      </x:c>
      <x:c r="B930" t="n">
        <x:f>Arrivals!B930</x:f>
        <x:v>85</x:v>
      </x:c>
      <x:c r="C930" s="18" t="n">
        <x:f>Arrivals!F930</x:f>
        <x:v>574</x:v>
      </x:c>
      <x:c r="D930" s="18" t="n">
        <x:f>Arrivals!K930</x:f>
        <x:v>300</x:v>
      </x:c>
      <x:c r="E930" s="18" t="n">
        <x:f>D930*8/ACE_Input!S90+ACE_Input!T90</x:f>
        <x:v>24.02</x:v>
      </x:c>
      <x:c r="F930" s="18" t="n">
        <x:f>C930</x:f>
        <x:v>574</x:v>
      </x:c>
      <x:c r="G930" s="18" t="n">
        <x:f>K929</x:f>
        <x:v>2448.24</x:v>
      </x:c>
      <x:c r="H930" s="18" t="n">
        <x:f>MAX(F930,G930)</x:f>
        <x:v>2448.24</x:v>
      </x:c>
      <x:c r="I930" s="18" t="n">
        <x:f>MOD(H930-Settings!$B$32,Settings!$B$33)</x:f>
        <x:v>288.2399999999998</x:v>
      </x:c>
      <x:c r="J930" s="18" t="n">
        <x:f>IF(I930&lt;Settings!$B$30,IF(Settings!$B$30-I930&gt;=E930,H930,H930+(Settings!$B$30-I930)+Settings!$B$31),H930+(Settings!$B$33-I930))</x:f>
        <x:v>2448.24</x:v>
      </x:c>
      <x:c r="K930" s="18" t="n">
        <x:f>J930+E930</x:f>
        <x:v>2472.2599999999998</x:v>
      </x:c>
      <x:c r="L930" s="18" t="n">
        <x:f>K930</x:f>
        <x:v>2472.2599999999998</x:v>
      </x:c>
      <x:c r="M930" s="18" t="n">
        <x:f>P929</x:f>
        <x:v>2454.2454638907266</x:v>
      </x:c>
      <x:c r="N930" s="18" t="n">
        <x:f>MAX(L930,M930)</x:f>
        <x:v>2472.2599999999998</x:v>
      </x:c>
      <x:c r="O930" s="18" t="n">
        <x:f>Arrivals!I930</x:f>
        <x:v>14.093711406717913</x:v>
      </x:c>
      <x:c r="P930" s="18" t="n">
        <x:f>N930+O930</x:f>
        <x:v>2486.3537114067176</x:v>
      </x:c>
      <x:c r="Q930" s="18" t="n">
        <x:f>P930-C930</x:f>
        <x:v>1912.3537114067176</x:v>
      </x:c>
      <x:c r="R930" s="18" t="n">
        <x:f>H930-F930</x:f>
        <x:v>1874.2399999999998</x:v>
      </x:c>
      <x:c r="S930" s="18" t="n">
        <x:f>J930-H930</x:f>
        <x:v>0</x:v>
      </x:c>
      <x:c r="T930" s="18" t="n">
        <x:f>N930-L930</x:f>
        <x:v>0</x:v>
      </x:c>
      <x:c r="U930" s="18" t="n">
        <x:f>R930+S930+T930</x:f>
        <x:v>1874.2399999999998</x:v>
      </x:c>
      <x:c r="V930" s="18" t="str">
        <x:f>IF(MOD(C930-Settings!$B$32,Settings!$B$33)&lt;Settings!$B$30,"Up","Down")</x:f>
        <x:v>Up</x:v>
      </x:c>
      <x:c r="W930" s="18" t="n">
        <x:f>IF(OR(E930&gt;Settings!$B$30,Q930&gt;Settings!$B$37),0,1)</x:f>
        <x:v>0</x:v>
      </x:c>
      <x:c r="X930" s="18" t="n">
        <x:f>IF(AND(W930=1,Q930&lt;=Settings!$B$36),1,0)</x:f>
        <x:v>0</x:v>
      </x:c>
    </x:row>
    <x:row r="931">
      <x:c r="A931" t="n">
        <x:f>Arrivals!A931</x:f>
        <x:v>8</x:v>
      </x:c>
      <x:c r="B931" t="n">
        <x:f>Arrivals!B931</x:f>
        <x:v>86</x:v>
      </x:c>
      <x:c r="C931" s="18" t="n">
        <x:f>Arrivals!F931</x:f>
        <x:v>579</x:v>
      </x:c>
      <x:c r="D931" s="18" t="n">
        <x:f>Arrivals!K931</x:f>
        <x:v>300</x:v>
      </x:c>
      <x:c r="E931" s="18" t="n">
        <x:f>D931*8/ACE_Input!S91+ACE_Input!T91</x:f>
        <x:v>24.02</x:v>
      </x:c>
      <x:c r="F931" s="18" t="n">
        <x:f>C931</x:f>
        <x:v>579</x:v>
      </x:c>
      <x:c r="G931" s="18" t="n">
        <x:f>K930</x:f>
        <x:v>2472.2599999999998</x:v>
      </x:c>
      <x:c r="H931" s="18" t="n">
        <x:f>MAX(F931,G931)</x:f>
        <x:v>2472.2599999999998</x:v>
      </x:c>
      <x:c r="I931" s="18" t="n">
        <x:f>MOD(H931-Settings!$B$32,Settings!$B$33)</x:f>
        <x:v>312.25999999999976</x:v>
      </x:c>
      <x:c r="J931" s="18" t="n">
        <x:f>IF(I931&lt;Settings!$B$30,IF(Settings!$B$30-I931&gt;=E931,H931,H931+(Settings!$B$30-I931)+Settings!$B$31),H931+(Settings!$B$33-I931))</x:f>
        <x:v>2472.2599999999998</x:v>
      </x:c>
      <x:c r="K931" s="18" t="n">
        <x:f>J931+E931</x:f>
        <x:v>2496.2799999999997</x:v>
      </x:c>
      <x:c r="L931" s="18" t="n">
        <x:f>K931</x:f>
        <x:v>2496.2799999999997</x:v>
      </x:c>
      <x:c r="M931" s="18" t="n">
        <x:f>P930</x:f>
        <x:v>2486.3537114067176</x:v>
      </x:c>
      <x:c r="N931" s="18" t="n">
        <x:f>MAX(L931,M931)</x:f>
        <x:v>2496.2799999999997</x:v>
      </x:c>
      <x:c r="O931" s="18" t="n">
        <x:f>Arrivals!I931</x:f>
        <x:v>1.0177812165111702</x:v>
      </x:c>
      <x:c r="P931" s="18" t="n">
        <x:f>N931+O931</x:f>
        <x:v>2497.297781216511</x:v>
      </x:c>
      <x:c r="Q931" s="18" t="n">
        <x:f>P931-C931</x:f>
        <x:v>1918.2977812165109</x:v>
      </x:c>
      <x:c r="R931" s="18" t="n">
        <x:f>H931-F931</x:f>
        <x:v>1893.2599999999998</x:v>
      </x:c>
      <x:c r="S931" s="18" t="n">
        <x:f>J931-H931</x:f>
        <x:v>0</x:v>
      </x:c>
      <x:c r="T931" s="18" t="n">
        <x:f>N931-L931</x:f>
        <x:v>0</x:v>
      </x:c>
      <x:c r="U931" s="18" t="n">
        <x:f>R931+S931+T931</x:f>
        <x:v>1893.2599999999998</x:v>
      </x:c>
      <x:c r="V931" s="18" t="str">
        <x:f>IF(MOD(C931-Settings!$B$32,Settings!$B$33)&lt;Settings!$B$30,"Up","Down")</x:f>
        <x:v>Up</x:v>
      </x:c>
      <x:c r="W931" s="18" t="n">
        <x:f>IF(OR(E931&gt;Settings!$B$30,Q931&gt;Settings!$B$37),0,1)</x:f>
        <x:v>0</x:v>
      </x:c>
      <x:c r="X931" s="18" t="n">
        <x:f>IF(AND(W931=1,Q931&lt;=Settings!$B$36),1,0)</x:f>
        <x:v>0</x:v>
      </x:c>
    </x:row>
    <x:row r="932">
      <x:c r="A932" t="n">
        <x:f>Arrivals!A932</x:f>
        <x:v>8</x:v>
      </x:c>
      <x:c r="B932" t="n">
        <x:f>Arrivals!B932</x:f>
        <x:v>87</x:v>
      </x:c>
      <x:c r="C932" s="18" t="n">
        <x:f>Arrivals!F932</x:f>
        <x:v>584</x:v>
      </x:c>
      <x:c r="D932" s="18" t="n">
        <x:f>Arrivals!K932</x:f>
        <x:v>300</x:v>
      </x:c>
      <x:c r="E932" s="18" t="n">
        <x:f>D932*8/ACE_Input!S92+ACE_Input!T92</x:f>
        <x:v>24.02</x:v>
      </x:c>
      <x:c r="F932" s="18" t="n">
        <x:f>C932</x:f>
        <x:v>584</x:v>
      </x:c>
      <x:c r="G932" s="18" t="n">
        <x:f>K931</x:f>
        <x:v>2496.2799999999997</x:v>
      </x:c>
      <x:c r="H932" s="18" t="n">
        <x:f>MAX(F932,G932)</x:f>
        <x:v>2496.2799999999997</x:v>
      </x:c>
      <x:c r="I932" s="18" t="n">
        <x:f>MOD(H932-Settings!$B$32,Settings!$B$33)</x:f>
        <x:v>336.27999999999975</x:v>
      </x:c>
      <x:c r="J932" s="18" t="n">
        <x:f>IF(I932&lt;Settings!$B$30,IF(Settings!$B$30-I932&gt;=E932,H932,H932+(Settings!$B$30-I932)+Settings!$B$31),H932+(Settings!$B$33-I932))</x:f>
        <x:v>2496.2799999999997</x:v>
      </x:c>
      <x:c r="K932" s="18" t="n">
        <x:f>J932+E932</x:f>
        <x:v>2520.2999999999997</x:v>
      </x:c>
      <x:c r="L932" s="18" t="n">
        <x:f>K932</x:f>
        <x:v>2520.2999999999997</x:v>
      </x:c>
      <x:c r="M932" s="18" t="n">
        <x:f>P931</x:f>
        <x:v>2497.297781216511</x:v>
      </x:c>
      <x:c r="N932" s="18" t="n">
        <x:f>MAX(L932,M932)</x:f>
        <x:v>2520.2999999999997</x:v>
      </x:c>
      <x:c r="O932" s="18" t="n">
        <x:f>Arrivals!I932</x:f>
        <x:v>5.578011395820551</x:v>
      </x:c>
      <x:c r="P932" s="18" t="n">
        <x:f>N932+O932</x:f>
        <x:v>2525.87801139582</x:v>
      </x:c>
      <x:c r="Q932" s="18" t="n">
        <x:f>P932-C932</x:f>
        <x:v>1941.87801139582</x:v>
      </x:c>
      <x:c r="R932" s="18" t="n">
        <x:f>H932-F932</x:f>
        <x:v>1912.2799999999997</x:v>
      </x:c>
      <x:c r="S932" s="18" t="n">
        <x:f>J932-H932</x:f>
        <x:v>0</x:v>
      </x:c>
      <x:c r="T932" s="18" t="n">
        <x:f>N932-L932</x:f>
        <x:v>0</x:v>
      </x:c>
      <x:c r="U932" s="18" t="n">
        <x:f>R932+S932+T932</x:f>
        <x:v>1912.2799999999997</x:v>
      </x:c>
      <x:c r="V932" s="18" t="str">
        <x:f>IF(MOD(C932-Settings!$B$32,Settings!$B$33)&lt;Settings!$B$30,"Up","Down")</x:f>
        <x:v>Up</x:v>
      </x:c>
      <x:c r="W932" s="18" t="n">
        <x:f>IF(OR(E932&gt;Settings!$B$30,Q932&gt;Settings!$B$37),0,1)</x:f>
        <x:v>0</x:v>
      </x:c>
      <x:c r="X932" s="18" t="n">
        <x:f>IF(AND(W932=1,Q932&lt;=Settings!$B$36),1,0)</x:f>
        <x:v>0</x:v>
      </x:c>
    </x:row>
    <x:row r="933">
      <x:c r="A933" t="n">
        <x:f>Arrivals!A933</x:f>
        <x:v>8</x:v>
      </x:c>
      <x:c r="B933" t="n">
        <x:f>Arrivals!B933</x:f>
        <x:v>88</x:v>
      </x:c>
      <x:c r="C933" s="18" t="n">
        <x:f>Arrivals!F933</x:f>
        <x:v>589</x:v>
      </x:c>
      <x:c r="D933" s="18" t="n">
        <x:f>Arrivals!K933</x:f>
        <x:v>300</x:v>
      </x:c>
      <x:c r="E933" s="18" t="n">
        <x:f>D933*8/ACE_Input!S93+ACE_Input!T93</x:f>
        <x:v>24.02</x:v>
      </x:c>
      <x:c r="F933" s="18" t="n">
        <x:f>C933</x:f>
        <x:v>589</x:v>
      </x:c>
      <x:c r="G933" s="18" t="n">
        <x:f>K932</x:f>
        <x:v>2520.2999999999997</x:v>
      </x:c>
      <x:c r="H933" s="18" t="n">
        <x:f>MAX(F933,G933)</x:f>
        <x:v>2520.2999999999997</x:v>
      </x:c>
      <x:c r="I933" s="18" t="n">
        <x:f>MOD(H933-Settings!$B$32,Settings!$B$33)</x:f>
        <x:v>360.2999999999997</x:v>
      </x:c>
      <x:c r="J933" s="18" t="n">
        <x:f>IF(I933&lt;Settings!$B$30,IF(Settings!$B$30-I933&gt;=E933,H933,H933+(Settings!$B$30-I933)+Settings!$B$31),H933+(Settings!$B$33-I933))</x:f>
        <x:v>2520.2999999999997</x:v>
      </x:c>
      <x:c r="K933" s="18" t="n">
        <x:f>J933+E933</x:f>
        <x:v>2544.3199999999997</x:v>
      </x:c>
      <x:c r="L933" s="18" t="n">
        <x:f>K933</x:f>
        <x:v>2544.3199999999997</x:v>
      </x:c>
      <x:c r="M933" s="18" t="n">
        <x:f>P932</x:f>
        <x:v>2525.87801139582</x:v>
      </x:c>
      <x:c r="N933" s="18" t="n">
        <x:f>MAX(L933,M933)</x:f>
        <x:v>2544.3199999999997</x:v>
      </x:c>
      <x:c r="O933" s="18" t="n">
        <x:f>Arrivals!I933</x:f>
        <x:v>3.6536281518721565</x:v>
      </x:c>
      <x:c r="P933" s="18" t="n">
        <x:f>N933+O933</x:f>
        <x:v>2547.9736281518717</x:v>
      </x:c>
      <x:c r="Q933" s="18" t="n">
        <x:f>P933-C933</x:f>
        <x:v>1958.9736281518717</x:v>
      </x:c>
      <x:c r="R933" s="18" t="n">
        <x:f>H933-F933</x:f>
        <x:v>1931.2999999999997</x:v>
      </x:c>
      <x:c r="S933" s="18" t="n">
        <x:f>J933-H933</x:f>
        <x:v>0</x:v>
      </x:c>
      <x:c r="T933" s="18" t="n">
        <x:f>N933-L933</x:f>
        <x:v>0</x:v>
      </x:c>
      <x:c r="U933" s="18" t="n">
        <x:f>R933+S933+T933</x:f>
        <x:v>1931.2999999999997</x:v>
      </x:c>
      <x:c r="V933" s="18" t="str">
        <x:f>IF(MOD(C933-Settings!$B$32,Settings!$B$33)&lt;Settings!$B$30,"Up","Down")</x:f>
        <x:v>Up</x:v>
      </x:c>
      <x:c r="W933" s="18" t="n">
        <x:f>IF(OR(E933&gt;Settings!$B$30,Q933&gt;Settings!$B$37),0,1)</x:f>
        <x:v>0</x:v>
      </x:c>
      <x:c r="X933" s="18" t="n">
        <x:f>IF(AND(W933=1,Q933&lt;=Settings!$B$36),1,0)</x:f>
        <x:v>0</x:v>
      </x:c>
    </x:row>
    <x:row r="934">
      <x:c r="A934" t="n">
        <x:f>Arrivals!A934</x:f>
        <x:v>8</x:v>
      </x:c>
      <x:c r="B934" t="n">
        <x:f>Arrivals!B934</x:f>
        <x:v>89</x:v>
      </x:c>
      <x:c r="C934" s="18" t="n">
        <x:f>Arrivals!F934</x:f>
        <x:v>594</x:v>
      </x:c>
      <x:c r="D934" s="18" t="n">
        <x:f>Arrivals!K934</x:f>
        <x:v>300</x:v>
      </x:c>
      <x:c r="E934" s="18" t="n">
        <x:f>D934*8/ACE_Input!S94+ACE_Input!T94</x:f>
        <x:v>24.02</x:v>
      </x:c>
      <x:c r="F934" s="18" t="n">
        <x:f>C934</x:f>
        <x:v>594</x:v>
      </x:c>
      <x:c r="G934" s="18" t="n">
        <x:f>K933</x:f>
        <x:v>2544.3199999999997</x:v>
      </x:c>
      <x:c r="H934" s="18" t="n">
        <x:f>MAX(F934,G934)</x:f>
        <x:v>2544.3199999999997</x:v>
      </x:c>
      <x:c r="I934" s="18" t="n">
        <x:f>MOD(H934-Settings!$B$32,Settings!$B$33)</x:f>
        <x:v>384.3199999999997</x:v>
      </x:c>
      <x:c r="J934" s="18" t="n">
        <x:f>IF(I934&lt;Settings!$B$30,IF(Settings!$B$30-I934&gt;=E934,H934,H934+(Settings!$B$30-I934)+Settings!$B$31),H934+(Settings!$B$33-I934))</x:f>
        <x:v>2544.3199999999997</x:v>
      </x:c>
      <x:c r="K934" s="18" t="n">
        <x:f>J934+E934</x:f>
        <x:v>2568.3399999999997</x:v>
      </x:c>
      <x:c r="L934" s="18" t="n">
        <x:f>K934</x:f>
        <x:v>2568.3399999999997</x:v>
      </x:c>
      <x:c r="M934" s="18" t="n">
        <x:f>P933</x:f>
        <x:v>2547.9736281518717</x:v>
      </x:c>
      <x:c r="N934" s="18" t="n">
        <x:f>MAX(L934,M934)</x:f>
        <x:v>2568.3399999999997</x:v>
      </x:c>
      <x:c r="O934" s="18" t="n">
        <x:f>Arrivals!I934</x:f>
        <x:v>6.158217761022446</x:v>
      </x:c>
      <x:c r="P934" s="18" t="n">
        <x:f>N934+O934</x:f>
        <x:v>2574.4982177610223</x:v>
      </x:c>
      <x:c r="Q934" s="18" t="n">
        <x:f>P934-C934</x:f>
        <x:v>1980.4982177610223</x:v>
      </x:c>
      <x:c r="R934" s="18" t="n">
        <x:f>H934-F934</x:f>
        <x:v>1950.3199999999997</x:v>
      </x:c>
      <x:c r="S934" s="18" t="n">
        <x:f>J934-H934</x:f>
        <x:v>0</x:v>
      </x:c>
      <x:c r="T934" s="18" t="n">
        <x:f>N934-L934</x:f>
        <x:v>0</x:v>
      </x:c>
      <x:c r="U934" s="18" t="n">
        <x:f>R934+S934+T934</x:f>
        <x:v>1950.3199999999997</x:v>
      </x:c>
      <x:c r="V934" s="18" t="str">
        <x:f>IF(MOD(C934-Settings!$B$32,Settings!$B$33)&lt;Settings!$B$30,"Up","Down")</x:f>
        <x:v>Up</x:v>
      </x:c>
      <x:c r="W934" s="18" t="n">
        <x:f>IF(OR(E934&gt;Settings!$B$30,Q934&gt;Settings!$B$37),0,1)</x:f>
        <x:v>0</x:v>
      </x:c>
      <x:c r="X934" s="18" t="n">
        <x:f>IF(AND(W934=1,Q934&lt;=Settings!$B$36),1,0)</x:f>
        <x:v>0</x:v>
      </x:c>
    </x:row>
    <x:row r="935">
      <x:c r="A935" t="n">
        <x:f>Arrivals!A935</x:f>
        <x:v>8</x:v>
      </x:c>
      <x:c r="B935" t="n">
        <x:f>Arrivals!B935</x:f>
        <x:v>90</x:v>
      </x:c>
      <x:c r="C935" s="18" t="n">
        <x:f>Arrivals!F935</x:f>
        <x:v>599</x:v>
      </x:c>
      <x:c r="D935" s="18" t="n">
        <x:f>Arrivals!K935</x:f>
        <x:v>300</x:v>
      </x:c>
      <x:c r="E935" s="18" t="n">
        <x:f>D935*8/ACE_Input!S95+ACE_Input!T95</x:f>
        <x:v>24.02</x:v>
      </x:c>
      <x:c r="F935" s="18" t="n">
        <x:f>C935</x:f>
        <x:v>599</x:v>
      </x:c>
      <x:c r="G935" s="18" t="n">
        <x:f>K934</x:f>
        <x:v>2568.3399999999997</x:v>
      </x:c>
      <x:c r="H935" s="18" t="n">
        <x:f>MAX(F935,G935)</x:f>
        <x:v>2568.3399999999997</x:v>
      </x:c>
      <x:c r="I935" s="18" t="n">
        <x:f>MOD(H935-Settings!$B$32,Settings!$B$33)</x:f>
        <x:v>408.3399999999997</x:v>
      </x:c>
      <x:c r="J935" s="18" t="n">
        <x:f>IF(I935&lt;Settings!$B$30,IF(Settings!$B$30-I935&gt;=E935,H935,H935+(Settings!$B$30-I935)+Settings!$B$31),H935+(Settings!$B$33-I935))</x:f>
        <x:v>2568.3399999999997</x:v>
      </x:c>
      <x:c r="K935" s="18" t="n">
        <x:f>J935+E935</x:f>
        <x:v>2592.3599999999997</x:v>
      </x:c>
      <x:c r="L935" s="18" t="n">
        <x:f>K935</x:f>
        <x:v>2592.3599999999997</x:v>
      </x:c>
      <x:c r="M935" s="18" t="n">
        <x:f>P934</x:f>
        <x:v>2574.4982177610223</x:v>
      </x:c>
      <x:c r="N935" s="18" t="n">
        <x:f>MAX(L935,M935)</x:f>
        <x:v>2592.3599999999997</x:v>
      </x:c>
      <x:c r="O935" s="18" t="n">
        <x:f>Arrivals!I935</x:f>
        <x:v>1.3760102308002566</x:v>
      </x:c>
      <x:c r="P935" s="18" t="n">
        <x:f>N935+O935</x:f>
        <x:v>2593.7360102308</x:v>
      </x:c>
      <x:c r="Q935" s="18" t="n">
        <x:f>P935-C935</x:f>
        <x:v>1994.7360102307998</x:v>
      </x:c>
      <x:c r="R935" s="18" t="n">
        <x:f>H935-F935</x:f>
        <x:v>1969.3399999999997</x:v>
      </x:c>
      <x:c r="S935" s="18" t="n">
        <x:f>J935-H935</x:f>
        <x:v>0</x:v>
      </x:c>
      <x:c r="T935" s="18" t="n">
        <x:f>N935-L935</x:f>
        <x:v>0</x:v>
      </x:c>
      <x:c r="U935" s="18" t="n">
        <x:f>R935+S935+T935</x:f>
        <x:v>1969.3399999999997</x:v>
      </x:c>
      <x:c r="V935" s="18" t="str">
        <x:f>IF(MOD(C935-Settings!$B$32,Settings!$B$33)&lt;Settings!$B$30,"Up","Down")</x:f>
        <x:v>Up</x:v>
      </x:c>
      <x:c r="W935" s="18" t="n">
        <x:f>IF(OR(E935&gt;Settings!$B$30,Q935&gt;Settings!$B$37),0,1)</x:f>
        <x:v>0</x:v>
      </x:c>
      <x:c r="X935" s="18" t="n">
        <x:f>IF(AND(W935=1,Q935&lt;=Settings!$B$36),1,0)</x:f>
        <x:v>0</x:v>
      </x:c>
    </x:row>
    <x:row r="936">
      <x:c r="A936" t="n">
        <x:f>Arrivals!A936</x:f>
        <x:v>8</x:v>
      </x:c>
      <x:c r="B936" t="n">
        <x:f>Arrivals!B936</x:f>
        <x:v>91</x:v>
      </x:c>
      <x:c r="C936" s="18" t="n">
        <x:f>Arrivals!F936</x:f>
        <x:v>604</x:v>
      </x:c>
      <x:c r="D936" s="18" t="n">
        <x:f>Arrivals!K936</x:f>
        <x:v>300</x:v>
      </x:c>
      <x:c r="E936" s="18" t="n">
        <x:f>D936*8/ACE_Input!S96+ACE_Input!T96</x:f>
        <x:v>24.02</x:v>
      </x:c>
      <x:c r="F936" s="18" t="n">
        <x:f>C936</x:f>
        <x:v>604</x:v>
      </x:c>
      <x:c r="G936" s="18" t="n">
        <x:f>K935</x:f>
        <x:v>2592.3599999999997</x:v>
      </x:c>
      <x:c r="H936" s="18" t="n">
        <x:f>MAX(F936,G936)</x:f>
        <x:v>2592.3599999999997</x:v>
      </x:c>
      <x:c r="I936" s="18" t="n">
        <x:f>MOD(H936-Settings!$B$32,Settings!$B$33)</x:f>
        <x:v>432.3599999999997</x:v>
      </x:c>
      <x:c r="J936" s="18" t="n">
        <x:f>IF(I936&lt;Settings!$B$30,IF(Settings!$B$30-I936&gt;=E936,H936,H936+(Settings!$B$30-I936)+Settings!$B$31),H936+(Settings!$B$33-I936))</x:f>
        <x:v>2592.3599999999997</x:v>
      </x:c>
      <x:c r="K936" s="18" t="n">
        <x:f>J936+E936</x:f>
        <x:v>2616.3799999999997</x:v>
      </x:c>
      <x:c r="L936" s="18" t="n">
        <x:f>K936</x:f>
        <x:v>2616.3799999999997</x:v>
      </x:c>
      <x:c r="M936" s="18" t="n">
        <x:f>P935</x:f>
        <x:v>2593.7360102308</x:v>
      </x:c>
      <x:c r="N936" s="18" t="n">
        <x:f>MAX(L936,M936)</x:f>
        <x:v>2616.3799999999997</x:v>
      </x:c>
      <x:c r="O936" s="18" t="n">
        <x:f>Arrivals!I936</x:f>
        <x:v>0.25594093086502295</x:v>
      </x:c>
      <x:c r="P936" s="18" t="n">
        <x:f>N936+O936</x:f>
        <x:v>2616.6359409308648</x:v>
      </x:c>
      <x:c r="Q936" s="18" t="n">
        <x:f>P936-C936</x:f>
        <x:v>2012.6359409308648</x:v>
      </x:c>
      <x:c r="R936" s="18" t="n">
        <x:f>H936-F936</x:f>
        <x:v>1988.3599999999997</x:v>
      </x:c>
      <x:c r="S936" s="18" t="n">
        <x:f>J936-H936</x:f>
        <x:v>0</x:v>
      </x:c>
      <x:c r="T936" s="18" t="n">
        <x:f>N936-L936</x:f>
        <x:v>0</x:v>
      </x:c>
      <x:c r="U936" s="18" t="n">
        <x:f>R936+S936+T936</x:f>
        <x:v>1988.3599999999997</x:v>
      </x:c>
      <x:c r="V936" s="18" t="str">
        <x:f>IF(MOD(C936-Settings!$B$32,Settings!$B$33)&lt;Settings!$B$30,"Up","Down")</x:f>
        <x:v>Down</x:v>
      </x:c>
      <x:c r="W936" s="18" t="n">
        <x:f>IF(OR(E936&gt;Settings!$B$30,Q936&gt;Settings!$B$37),0,1)</x:f>
        <x:v>0</x:v>
      </x:c>
      <x:c r="X936" s="18" t="n">
        <x:f>IF(AND(W936=1,Q936&lt;=Settings!$B$36),1,0)</x:f>
        <x:v>0</x:v>
      </x:c>
    </x:row>
    <x:row r="937">
      <x:c r="A937" t="n">
        <x:f>Arrivals!A937</x:f>
        <x:v>8</x:v>
      </x:c>
      <x:c r="B937" t="n">
        <x:f>Arrivals!B937</x:f>
        <x:v>92</x:v>
      </x:c>
      <x:c r="C937" s="18" t="n">
        <x:f>Arrivals!F937</x:f>
        <x:v>609</x:v>
      </x:c>
      <x:c r="D937" s="18" t="n">
        <x:f>Arrivals!K937</x:f>
        <x:v>300</x:v>
      </x:c>
      <x:c r="E937" s="18" t="n">
        <x:f>D937*8/ACE_Input!S97+ACE_Input!T97</x:f>
        <x:v>24.02</x:v>
      </x:c>
      <x:c r="F937" s="18" t="n">
        <x:f>C937</x:f>
        <x:v>609</x:v>
      </x:c>
      <x:c r="G937" s="18" t="n">
        <x:f>K936</x:f>
        <x:v>2616.3799999999997</x:v>
      </x:c>
      <x:c r="H937" s="18" t="n">
        <x:f>MAX(F937,G937)</x:f>
        <x:v>2616.3799999999997</x:v>
      </x:c>
      <x:c r="I937" s="18" t="n">
        <x:f>MOD(H937-Settings!$B$32,Settings!$B$33)</x:f>
        <x:v>456.37999999999965</x:v>
      </x:c>
      <x:c r="J937" s="18" t="n">
        <x:f>IF(I937&lt;Settings!$B$30,IF(Settings!$B$30-I937&gt;=E937,H937,H937+(Settings!$B$30-I937)+Settings!$B$31),H937+(Settings!$B$33-I937))</x:f>
        <x:v>2616.3799999999997</x:v>
      </x:c>
      <x:c r="K937" s="18" t="n">
        <x:f>J937+E937</x:f>
        <x:v>2640.3999999999996</x:v>
      </x:c>
      <x:c r="L937" s="18" t="n">
        <x:f>K937</x:f>
        <x:v>2640.3999999999996</x:v>
      </x:c>
      <x:c r="M937" s="18" t="n">
        <x:f>P936</x:f>
        <x:v>2616.6359409308648</x:v>
      </x:c>
      <x:c r="N937" s="18" t="n">
        <x:f>MAX(L937,M937)</x:f>
        <x:v>2640.3999999999996</x:v>
      </x:c>
      <x:c r="O937" s="18" t="n">
        <x:f>Arrivals!I937</x:f>
        <x:v>5.0515550620204115</x:v>
      </x:c>
      <x:c r="P937" s="18" t="n">
        <x:f>N937+O937</x:f>
        <x:v>2645.45155506202</x:v>
      </x:c>
      <x:c r="Q937" s="18" t="n">
        <x:f>P937-C937</x:f>
        <x:v>2036.45155506202</x:v>
      </x:c>
      <x:c r="R937" s="18" t="n">
        <x:f>H937-F937</x:f>
        <x:v>2007.3799999999997</x:v>
      </x:c>
      <x:c r="S937" s="18" t="n">
        <x:f>J937-H937</x:f>
        <x:v>0</x:v>
      </x:c>
      <x:c r="T937" s="18" t="n">
        <x:f>N937-L937</x:f>
        <x:v>0</x:v>
      </x:c>
      <x:c r="U937" s="18" t="n">
        <x:f>R937+S937+T937</x:f>
        <x:v>2007.3799999999997</x:v>
      </x:c>
      <x:c r="V937" s="18" t="str">
        <x:f>IF(MOD(C937-Settings!$B$32,Settings!$B$33)&lt;Settings!$B$30,"Up","Down")</x:f>
        <x:v>Down</x:v>
      </x:c>
      <x:c r="W937" s="18" t="n">
        <x:f>IF(OR(E937&gt;Settings!$B$30,Q937&gt;Settings!$B$37),0,1)</x:f>
        <x:v>0</x:v>
      </x:c>
      <x:c r="X937" s="18" t="n">
        <x:f>IF(AND(W937=1,Q937&lt;=Settings!$B$36),1,0)</x:f>
        <x:v>0</x:v>
      </x:c>
    </x:row>
    <x:row r="938">
      <x:c r="A938" t="n">
        <x:f>Arrivals!A938</x:f>
        <x:v>8</x:v>
      </x:c>
      <x:c r="B938" t="n">
        <x:f>Arrivals!B938</x:f>
        <x:v>93</x:v>
      </x:c>
      <x:c r="C938" s="18" t="n">
        <x:f>Arrivals!F938</x:f>
        <x:v>614</x:v>
      </x:c>
      <x:c r="D938" s="18" t="n">
        <x:f>Arrivals!K938</x:f>
        <x:v>300</x:v>
      </x:c>
      <x:c r="E938" s="18" t="n">
        <x:f>D938*8/ACE_Input!S98+ACE_Input!T98</x:f>
        <x:v>24.02</x:v>
      </x:c>
      <x:c r="F938" s="18" t="n">
        <x:f>C938</x:f>
        <x:v>614</x:v>
      </x:c>
      <x:c r="G938" s="18" t="n">
        <x:f>K937</x:f>
        <x:v>2640.3999999999996</x:v>
      </x:c>
      <x:c r="H938" s="18" t="n">
        <x:f>MAX(F938,G938)</x:f>
        <x:v>2640.3999999999996</x:v>
      </x:c>
      <x:c r="I938" s="18" t="n">
        <x:f>MOD(H938-Settings!$B$32,Settings!$B$33)</x:f>
        <x:v>480.39999999999964</x:v>
      </x:c>
      <x:c r="J938" s="18" t="n">
        <x:f>IF(I938&lt;Settings!$B$30,IF(Settings!$B$30-I938&gt;=E938,H938,H938+(Settings!$B$30-I938)+Settings!$B$31),H938+(Settings!$B$33-I938))</x:f>
        <x:v>2640.3999999999996</x:v>
      </x:c>
      <x:c r="K938" s="18" t="n">
        <x:f>J938+E938</x:f>
        <x:v>2664.4199999999996</x:v>
      </x:c>
      <x:c r="L938" s="18" t="n">
        <x:f>K938</x:f>
        <x:v>2664.4199999999996</x:v>
      </x:c>
      <x:c r="M938" s="18" t="n">
        <x:f>P937</x:f>
        <x:v>2645.45155506202</x:v>
      </x:c>
      <x:c r="N938" s="18" t="n">
        <x:f>MAX(L938,M938)</x:f>
        <x:v>2664.4199999999996</x:v>
      </x:c>
      <x:c r="O938" s="18" t="n">
        <x:f>Arrivals!I938</x:f>
        <x:v>1.9039406027773267</x:v>
      </x:c>
      <x:c r="P938" s="18" t="n">
        <x:f>N938+O938</x:f>
        <x:v>2666.323940602777</x:v>
      </x:c>
      <x:c r="Q938" s="18" t="n">
        <x:f>P938-C938</x:f>
        <x:v>2052.323940602777</x:v>
      </x:c>
      <x:c r="R938" s="18" t="n">
        <x:f>H938-F938</x:f>
        <x:v>2026.3999999999996</x:v>
      </x:c>
      <x:c r="S938" s="18" t="n">
        <x:f>J938-H938</x:f>
        <x:v>0</x:v>
      </x:c>
      <x:c r="T938" s="18" t="n">
        <x:f>N938-L938</x:f>
        <x:v>0</x:v>
      </x:c>
      <x:c r="U938" s="18" t="n">
        <x:f>R938+S938+T938</x:f>
        <x:v>2026.3999999999996</x:v>
      </x:c>
      <x:c r="V938" s="18" t="str">
        <x:f>IF(MOD(C938-Settings!$B$32,Settings!$B$33)&lt;Settings!$B$30,"Up","Down")</x:f>
        <x:v>Down</x:v>
      </x:c>
      <x:c r="W938" s="18" t="n">
        <x:f>IF(OR(E938&gt;Settings!$B$30,Q938&gt;Settings!$B$37),0,1)</x:f>
        <x:v>0</x:v>
      </x:c>
      <x:c r="X938" s="18" t="n">
        <x:f>IF(AND(W938=1,Q938&lt;=Settings!$B$36),1,0)</x:f>
        <x:v>0</x:v>
      </x:c>
    </x:row>
    <x:row r="939">
      <x:c r="A939" t="n">
        <x:f>Arrivals!A939</x:f>
        <x:v>8</x:v>
      </x:c>
      <x:c r="B939" t="n">
        <x:f>Arrivals!B939</x:f>
        <x:v>94</x:v>
      </x:c>
      <x:c r="C939" s="18" t="n">
        <x:f>Arrivals!F939</x:f>
        <x:v>619</x:v>
      </x:c>
      <x:c r="D939" s="18" t="n">
        <x:f>Arrivals!K939</x:f>
        <x:v>300</x:v>
      </x:c>
      <x:c r="E939" s="18" t="n">
        <x:f>D939*8/ACE_Input!S99+ACE_Input!T99</x:f>
        <x:v>24.02</x:v>
      </x:c>
      <x:c r="F939" s="18" t="n">
        <x:f>C939</x:f>
        <x:v>619</x:v>
      </x:c>
      <x:c r="G939" s="18" t="n">
        <x:f>K938</x:f>
        <x:v>2664.4199999999996</x:v>
      </x:c>
      <x:c r="H939" s="18" t="n">
        <x:f>MAX(F939,G939)</x:f>
        <x:v>2664.4199999999996</x:v>
      </x:c>
      <x:c r="I939" s="18" t="n">
        <x:f>MOD(H939-Settings!$B$32,Settings!$B$33)</x:f>
        <x:v>504.4199999999996</x:v>
      </x:c>
      <x:c r="J939" s="18" t="n">
        <x:f>IF(I939&lt;Settings!$B$30,IF(Settings!$B$30-I939&gt;=E939,H939,H939+(Settings!$B$30-I939)+Settings!$B$31),H939+(Settings!$B$33-I939))</x:f>
        <x:v>2664.4199999999996</x:v>
      </x:c>
      <x:c r="K939" s="18" t="n">
        <x:f>J939+E939</x:f>
        <x:v>2688.4399999999996</x:v>
      </x:c>
      <x:c r="L939" s="18" t="n">
        <x:f>K939</x:f>
        <x:v>2688.4399999999996</x:v>
      </x:c>
      <x:c r="M939" s="18" t="n">
        <x:f>P938</x:f>
        <x:v>2666.323940602777</x:v>
      </x:c>
      <x:c r="N939" s="18" t="n">
        <x:f>MAX(L939,M939)</x:f>
        <x:v>2688.4399999999996</x:v>
      </x:c>
      <x:c r="O939" s="18" t="n">
        <x:f>Arrivals!I939</x:f>
        <x:v>1.256665882837045</x:v>
      </x:c>
      <x:c r="P939" s="18" t="n">
        <x:f>N939+O939</x:f>
        <x:v>2689.6966658828364</x:v>
      </x:c>
      <x:c r="Q939" s="18" t="n">
        <x:f>P939-C939</x:f>
        <x:v>2070.6966658828364</x:v>
      </x:c>
      <x:c r="R939" s="18" t="n">
        <x:f>H939-F939</x:f>
        <x:v>2045.4199999999996</x:v>
      </x:c>
      <x:c r="S939" s="18" t="n">
        <x:f>J939-H939</x:f>
        <x:v>0</x:v>
      </x:c>
      <x:c r="T939" s="18" t="n">
        <x:f>N939-L939</x:f>
        <x:v>0</x:v>
      </x:c>
      <x:c r="U939" s="18" t="n">
        <x:f>R939+S939+T939</x:f>
        <x:v>2045.4199999999996</x:v>
      </x:c>
      <x:c r="V939" s="18" t="str">
        <x:f>IF(MOD(C939-Settings!$B$32,Settings!$B$33)&lt;Settings!$B$30,"Up","Down")</x:f>
        <x:v>Down</x:v>
      </x:c>
      <x:c r="W939" s="18" t="n">
        <x:f>IF(OR(E939&gt;Settings!$B$30,Q939&gt;Settings!$B$37),0,1)</x:f>
        <x:v>0</x:v>
      </x:c>
      <x:c r="X939" s="18" t="n">
        <x:f>IF(AND(W939=1,Q939&lt;=Settings!$B$36),1,0)</x:f>
        <x:v>0</x:v>
      </x:c>
    </x:row>
    <x:row r="940">
      <x:c r="A940" t="n">
        <x:f>Arrivals!A940</x:f>
        <x:v>8</x:v>
      </x:c>
      <x:c r="B940" t="n">
        <x:f>Arrivals!B940</x:f>
        <x:v>95</x:v>
      </x:c>
      <x:c r="C940" s="18" t="n">
        <x:f>Arrivals!F940</x:f>
        <x:v>624</x:v>
      </x:c>
      <x:c r="D940" s="18" t="n">
        <x:f>Arrivals!K940</x:f>
        <x:v>300</x:v>
      </x:c>
      <x:c r="E940" s="18" t="n">
        <x:f>D940*8/ACE_Input!S100+ACE_Input!T100</x:f>
        <x:v>24.02</x:v>
      </x:c>
      <x:c r="F940" s="18" t="n">
        <x:f>C940</x:f>
        <x:v>624</x:v>
      </x:c>
      <x:c r="G940" s="18" t="n">
        <x:f>K939</x:f>
        <x:v>2688.4399999999996</x:v>
      </x:c>
      <x:c r="H940" s="18" t="n">
        <x:f>MAX(F940,G940)</x:f>
        <x:v>2688.4399999999996</x:v>
      </x:c>
      <x:c r="I940" s="18" t="n">
        <x:f>MOD(H940-Settings!$B$32,Settings!$B$33)</x:f>
        <x:v>528.4399999999996</x:v>
      </x:c>
      <x:c r="J940" s="18" t="n">
        <x:f>IF(I940&lt;Settings!$B$30,IF(Settings!$B$30-I940&gt;=E940,H940,H940+(Settings!$B$30-I940)+Settings!$B$31),H940+(Settings!$B$33-I940))</x:f>
        <x:v>2688.4399999999996</x:v>
      </x:c>
      <x:c r="K940" s="18" t="n">
        <x:f>J940+E940</x:f>
        <x:v>2712.4599999999996</x:v>
      </x:c>
      <x:c r="L940" s="18" t="n">
        <x:f>K940</x:f>
        <x:v>2712.4599999999996</x:v>
      </x:c>
      <x:c r="M940" s="18" t="n">
        <x:f>P939</x:f>
        <x:v>2689.6966658828364</x:v>
      </x:c>
      <x:c r="N940" s="18" t="n">
        <x:f>MAX(L940,M940)</x:f>
        <x:v>2712.4599999999996</x:v>
      </x:c>
      <x:c r="O940" s="18" t="n">
        <x:f>Arrivals!I940</x:f>
        <x:v>0.9450328347021928</x:v>
      </x:c>
      <x:c r="P940" s="18" t="n">
        <x:f>N940+O940</x:f>
        <x:v>2713.4050328347016</x:v>
      </x:c>
      <x:c r="Q940" s="18" t="n">
        <x:f>P940-C940</x:f>
        <x:v>2089.4050328347016</x:v>
      </x:c>
      <x:c r="R940" s="18" t="n">
        <x:f>H940-F940</x:f>
        <x:v>2064.4399999999996</x:v>
      </x:c>
      <x:c r="S940" s="18" t="n">
        <x:f>J940-H940</x:f>
        <x:v>0</x:v>
      </x:c>
      <x:c r="T940" s="18" t="n">
        <x:f>N940-L940</x:f>
        <x:v>0</x:v>
      </x:c>
      <x:c r="U940" s="18" t="n">
        <x:f>R940+S940+T940</x:f>
        <x:v>2064.4399999999996</x:v>
      </x:c>
      <x:c r="V940" s="18" t="str">
        <x:f>IF(MOD(C940-Settings!$B$32,Settings!$B$33)&lt;Settings!$B$30,"Up","Down")</x:f>
        <x:v>Down</x:v>
      </x:c>
      <x:c r="W940" s="18" t="n">
        <x:f>IF(OR(E940&gt;Settings!$B$30,Q940&gt;Settings!$B$37),0,1)</x:f>
        <x:v>0</x:v>
      </x:c>
      <x:c r="X940" s="18" t="n">
        <x:f>IF(AND(W940=1,Q940&lt;=Settings!$B$36),1,0)</x:f>
        <x:v>0</x:v>
      </x:c>
    </x:row>
    <x:row r="941">
      <x:c r="A941" t="n">
        <x:f>Arrivals!A941</x:f>
        <x:v>8</x:v>
      </x:c>
      <x:c r="B941" t="n">
        <x:f>Arrivals!B941</x:f>
        <x:v>96</x:v>
      </x:c>
      <x:c r="C941" s="18" t="n">
        <x:f>Arrivals!F941</x:f>
        <x:v>629</x:v>
      </x:c>
      <x:c r="D941" s="18" t="n">
        <x:f>Arrivals!K941</x:f>
        <x:v>300</x:v>
      </x:c>
      <x:c r="E941" s="18" t="n">
        <x:f>D941*8/ACE_Input!S101+ACE_Input!T101</x:f>
        <x:v>24.02</x:v>
      </x:c>
      <x:c r="F941" s="18" t="n">
        <x:f>C941</x:f>
        <x:v>629</x:v>
      </x:c>
      <x:c r="G941" s="18" t="n">
        <x:f>K940</x:f>
        <x:v>2712.4599999999996</x:v>
      </x:c>
      <x:c r="H941" s="18" t="n">
        <x:f>MAX(F941,G941)</x:f>
        <x:v>2712.4599999999996</x:v>
      </x:c>
      <x:c r="I941" s="18" t="n">
        <x:f>MOD(H941-Settings!$B$32,Settings!$B$33)</x:f>
        <x:v>552.4599999999996</x:v>
      </x:c>
      <x:c r="J941" s="18" t="n">
        <x:f>IF(I941&lt;Settings!$B$30,IF(Settings!$B$30-I941&gt;=E941,H941,H941+(Settings!$B$30-I941)+Settings!$B$31),H941+(Settings!$B$33-I941))</x:f>
        <x:v>2712.4599999999996</x:v>
      </x:c>
      <x:c r="K941" s="18" t="n">
        <x:f>J941+E941</x:f>
        <x:v>2736.4799999999996</x:v>
      </x:c>
      <x:c r="L941" s="18" t="n">
        <x:f>K941</x:f>
        <x:v>2736.4799999999996</x:v>
      </x:c>
      <x:c r="M941" s="18" t="n">
        <x:f>P940</x:f>
        <x:v>2713.4050328347016</x:v>
      </x:c>
      <x:c r="N941" s="18" t="n">
        <x:f>MAX(L941,M941)</x:f>
        <x:v>2736.4799999999996</x:v>
      </x:c>
      <x:c r="O941" s="18" t="n">
        <x:f>Arrivals!I941</x:f>
        <x:v>3.500522007896919</x:v>
      </x:c>
      <x:c r="P941" s="18" t="n">
        <x:f>N941+O941</x:f>
        <x:v>2739.9805220078965</x:v>
      </x:c>
      <x:c r="Q941" s="18" t="n">
        <x:f>P941-C941</x:f>
        <x:v>2110.9805220078965</x:v>
      </x:c>
      <x:c r="R941" s="18" t="n">
        <x:f>H941-F941</x:f>
        <x:v>2083.4599999999996</x:v>
      </x:c>
      <x:c r="S941" s="18" t="n">
        <x:f>J941-H941</x:f>
        <x:v>0</x:v>
      </x:c>
      <x:c r="T941" s="18" t="n">
        <x:f>N941-L941</x:f>
        <x:v>0</x:v>
      </x:c>
      <x:c r="U941" s="18" t="n">
        <x:f>R941+S941+T941</x:f>
        <x:v>2083.4599999999996</x:v>
      </x:c>
      <x:c r="V941" s="18" t="str">
        <x:f>IF(MOD(C941-Settings!$B$32,Settings!$B$33)&lt;Settings!$B$30,"Up","Down")</x:f>
        <x:v>Down</x:v>
      </x:c>
      <x:c r="W941" s="18" t="n">
        <x:f>IF(OR(E941&gt;Settings!$B$30,Q941&gt;Settings!$B$37),0,1)</x:f>
        <x:v>0</x:v>
      </x:c>
      <x:c r="X941" s="18" t="n">
        <x:f>IF(AND(W941=1,Q941&lt;=Settings!$B$36),1,0)</x:f>
        <x:v>0</x:v>
      </x:c>
    </x:row>
    <x:row r="942">
      <x:c r="A942" t="n">
        <x:f>Arrivals!A942</x:f>
        <x:v>8</x:v>
      </x:c>
      <x:c r="B942" t="n">
        <x:f>Arrivals!B942</x:f>
        <x:v>97</x:v>
      </x:c>
      <x:c r="C942" s="18" t="n">
        <x:f>Arrivals!F942</x:f>
        <x:v>634</x:v>
      </x:c>
      <x:c r="D942" s="18" t="n">
        <x:f>Arrivals!K942</x:f>
        <x:v>300</x:v>
      </x:c>
      <x:c r="E942" s="18" t="n">
        <x:f>D942*8/ACE_Input!S102+ACE_Input!T102</x:f>
        <x:v>24.02</x:v>
      </x:c>
      <x:c r="F942" s="18" t="n">
        <x:f>C942</x:f>
        <x:v>634</x:v>
      </x:c>
      <x:c r="G942" s="18" t="n">
        <x:f>K941</x:f>
        <x:v>2736.4799999999996</x:v>
      </x:c>
      <x:c r="H942" s="18" t="n">
        <x:f>MAX(F942,G942)</x:f>
        <x:v>2736.4799999999996</x:v>
      </x:c>
      <x:c r="I942" s="18" t="n">
        <x:f>MOD(H942-Settings!$B$32,Settings!$B$33)</x:f>
        <x:v>576.4799999999996</x:v>
      </x:c>
      <x:c r="J942" s="18" t="n">
        <x:f>IF(I942&lt;Settings!$B$30,IF(Settings!$B$30-I942&gt;=E942,H942,H942+(Settings!$B$30-I942)+Settings!$B$31),H942+(Settings!$B$33-I942))</x:f>
        <x:v>2880</x:v>
      </x:c>
      <x:c r="K942" s="18" t="n">
        <x:f>J942+E942</x:f>
        <x:v>2904.02</x:v>
      </x:c>
      <x:c r="L942" s="18" t="n">
        <x:f>K942</x:f>
        <x:v>2904.02</x:v>
      </x:c>
      <x:c r="M942" s="18" t="n">
        <x:f>P941</x:f>
        <x:v>2739.9805220078965</x:v>
      </x:c>
      <x:c r="N942" s="18" t="n">
        <x:f>MAX(L942,M942)</x:f>
        <x:v>2904.02</x:v>
      </x:c>
      <x:c r="O942" s="18" t="n">
        <x:f>Arrivals!I942</x:f>
        <x:v>5.011231335485524</x:v>
      </x:c>
      <x:c r="P942" s="18" t="n">
        <x:f>N942+O942</x:f>
        <x:v>2909.0312313354857</x:v>
      </x:c>
      <x:c r="Q942" s="18" t="n">
        <x:f>P942-C942</x:f>
        <x:v>2275.0312313354857</x:v>
      </x:c>
      <x:c r="R942" s="18" t="n">
        <x:f>H942-F942</x:f>
        <x:v>2102.4799999999996</x:v>
      </x:c>
      <x:c r="S942" s="18" t="n">
        <x:f>J942-H942</x:f>
        <x:v>143.52000000000044</x:v>
      </x:c>
      <x:c r="T942" s="18" t="n">
        <x:f>N942-L942</x:f>
        <x:v>0</x:v>
      </x:c>
      <x:c r="U942" s="18" t="n">
        <x:f>R942+S942+T942</x:f>
        <x:v>2246</x:v>
      </x:c>
      <x:c r="V942" s="18" t="str">
        <x:f>IF(MOD(C942-Settings!$B$32,Settings!$B$33)&lt;Settings!$B$30,"Up","Down")</x:f>
        <x:v>Down</x:v>
      </x:c>
      <x:c r="W942" s="18" t="n">
        <x:f>IF(OR(E942&gt;Settings!$B$30,Q942&gt;Settings!$B$37),0,1)</x:f>
        <x:v>0</x:v>
      </x:c>
      <x:c r="X942" s="18" t="n">
        <x:f>IF(AND(W942=1,Q942&lt;=Settings!$B$36),1,0)</x:f>
        <x:v>0</x:v>
      </x:c>
    </x:row>
    <x:row r="943">
      <x:c r="A943" t="n">
        <x:f>Arrivals!A943</x:f>
        <x:v>8</x:v>
      </x:c>
      <x:c r="B943" t="n">
        <x:f>Arrivals!B943</x:f>
        <x:v>98</x:v>
      </x:c>
      <x:c r="C943" s="18" t="n">
        <x:f>Arrivals!F943</x:f>
        <x:v>639</x:v>
      </x:c>
      <x:c r="D943" s="18" t="n">
        <x:f>Arrivals!K943</x:f>
        <x:v>300</x:v>
      </x:c>
      <x:c r="E943" s="18" t="n">
        <x:f>D943*8/ACE_Input!S103+ACE_Input!T103</x:f>
        <x:v>24.02</x:v>
      </x:c>
      <x:c r="F943" s="18" t="n">
        <x:f>C943</x:f>
        <x:v>639</x:v>
      </x:c>
      <x:c r="G943" s="18" t="n">
        <x:f>K942</x:f>
        <x:v>2904.02</x:v>
      </x:c>
      <x:c r="H943" s="18" t="n">
        <x:f>MAX(F943,G943)</x:f>
        <x:v>2904.02</x:v>
      </x:c>
      <x:c r="I943" s="18" t="n">
        <x:f>MOD(H943-Settings!$B$32,Settings!$B$33)</x:f>
        <x:v>24.019999999999982</x:v>
      </x:c>
      <x:c r="J943" s="18" t="n">
        <x:f>IF(I943&lt;Settings!$B$30,IF(Settings!$B$30-I943&gt;=E943,H943,H943+(Settings!$B$30-I943)+Settings!$B$31),H943+(Settings!$B$33-I943))</x:f>
        <x:v>2904.02</x:v>
      </x:c>
      <x:c r="K943" s="18" t="n">
        <x:f>J943+E943</x:f>
        <x:v>2928.04</x:v>
      </x:c>
      <x:c r="L943" s="18" t="n">
        <x:f>K943</x:f>
        <x:v>2928.04</x:v>
      </x:c>
      <x:c r="M943" s="18" t="n">
        <x:f>P942</x:f>
        <x:v>2909.0312313354857</x:v>
      </x:c>
      <x:c r="N943" s="18" t="n">
        <x:f>MAX(L943,M943)</x:f>
        <x:v>2928.04</x:v>
      </x:c>
      <x:c r="O943" s="18" t="n">
        <x:f>Arrivals!I943</x:f>
        <x:v>0.9705222974941139</x:v>
      </x:c>
      <x:c r="P943" s="18" t="n">
        <x:f>N943+O943</x:f>
        <x:v>2929.010522297494</x:v>
      </x:c>
      <x:c r="Q943" s="18" t="n">
        <x:f>P943-C943</x:f>
        <x:v>2290.010522297494</x:v>
      </x:c>
      <x:c r="R943" s="18" t="n">
        <x:f>H943-F943</x:f>
        <x:v>2265.02</x:v>
      </x:c>
      <x:c r="S943" s="18" t="n">
        <x:f>J943-H943</x:f>
        <x:v>0</x:v>
      </x:c>
      <x:c r="T943" s="18" t="n">
        <x:f>N943-L943</x:f>
        <x:v>0</x:v>
      </x:c>
      <x:c r="U943" s="18" t="n">
        <x:f>R943+S943+T943</x:f>
        <x:v>2265.02</x:v>
      </x:c>
      <x:c r="V943" s="18" t="str">
        <x:f>IF(MOD(C943-Settings!$B$32,Settings!$B$33)&lt;Settings!$B$30,"Up","Down")</x:f>
        <x:v>Down</x:v>
      </x:c>
      <x:c r="W943" s="18" t="n">
        <x:f>IF(OR(E943&gt;Settings!$B$30,Q943&gt;Settings!$B$37),0,1)</x:f>
        <x:v>0</x:v>
      </x:c>
      <x:c r="X943" s="18" t="n">
        <x:f>IF(AND(W943=1,Q943&lt;=Settings!$B$36),1,0)</x:f>
        <x:v>0</x:v>
      </x:c>
    </x:row>
    <x:row r="944">
      <x:c r="A944" t="n">
        <x:f>Arrivals!A944</x:f>
        <x:v>8</x:v>
      </x:c>
      <x:c r="B944" t="n">
        <x:f>Arrivals!B944</x:f>
        <x:v>99</x:v>
      </x:c>
      <x:c r="C944" s="18" t="n">
        <x:f>Arrivals!F944</x:f>
        <x:v>684</x:v>
      </x:c>
      <x:c r="D944" s="18" t="n">
        <x:f>Arrivals!K944</x:f>
        <x:v>300</x:v>
      </x:c>
      <x:c r="E944" s="18" t="n">
        <x:f>D944*8/ACE_Input!S104+ACE_Input!T104</x:f>
        <x:v>24.02</x:v>
      </x:c>
      <x:c r="F944" s="18" t="n">
        <x:f>C944</x:f>
        <x:v>684</x:v>
      </x:c>
      <x:c r="G944" s="18" t="n">
        <x:f>K943</x:f>
        <x:v>2928.04</x:v>
      </x:c>
      <x:c r="H944" s="18" t="n">
        <x:f>MAX(F944,G944)</x:f>
        <x:v>2928.04</x:v>
      </x:c>
      <x:c r="I944" s="18" t="n">
        <x:f>MOD(H944-Settings!$B$32,Settings!$B$33)</x:f>
        <x:v>48.039999999999964</x:v>
      </x:c>
      <x:c r="J944" s="18" t="n">
        <x:f>IF(I944&lt;Settings!$B$30,IF(Settings!$B$30-I944&gt;=E944,H944,H944+(Settings!$B$30-I944)+Settings!$B$31),H944+(Settings!$B$33-I944))</x:f>
        <x:v>2928.04</x:v>
      </x:c>
      <x:c r="K944" s="18" t="n">
        <x:f>J944+E944</x:f>
        <x:v>2952.06</x:v>
      </x:c>
      <x:c r="L944" s="18" t="n">
        <x:f>K944</x:f>
        <x:v>2952.06</x:v>
      </x:c>
      <x:c r="M944" s="18" t="n">
        <x:f>P943</x:f>
        <x:v>2929.010522297494</x:v>
      </x:c>
      <x:c r="N944" s="18" t="n">
        <x:f>MAX(L944,M944)</x:f>
        <x:v>2952.06</x:v>
      </x:c>
      <x:c r="O944" s="18" t="n">
        <x:f>Arrivals!I944</x:f>
        <x:v>8.424010897407591</x:v>
      </x:c>
      <x:c r="P944" s="18" t="n">
        <x:f>N944+O944</x:f>
        <x:v>2960.4840108974076</x:v>
      </x:c>
      <x:c r="Q944" s="18" t="n">
        <x:f>P944-C944</x:f>
        <x:v>2276.4840108974076</x:v>
      </x:c>
      <x:c r="R944" s="18" t="n">
        <x:f>H944-F944</x:f>
        <x:v>2244.04</x:v>
      </x:c>
      <x:c r="S944" s="18" t="n">
        <x:f>J944-H944</x:f>
        <x:v>0</x:v>
      </x:c>
      <x:c r="T944" s="18" t="n">
        <x:f>N944-L944</x:f>
        <x:v>0</x:v>
      </x:c>
      <x:c r="U944" s="18" t="n">
        <x:f>R944+S944+T944</x:f>
        <x:v>2244.04</x:v>
      </x:c>
      <x:c r="V944" s="18" t="str">
        <x:f>IF(MOD(C944-Settings!$B$32,Settings!$B$33)&lt;Settings!$B$30,"Up","Down")</x:f>
        <x:v>Down</x:v>
      </x:c>
      <x:c r="W944" s="18" t="n">
        <x:f>IF(OR(E944&gt;Settings!$B$30,Q944&gt;Settings!$B$37),0,1)</x:f>
        <x:v>0</x:v>
      </x:c>
      <x:c r="X944" s="18" t="n">
        <x:f>IF(AND(W944=1,Q944&lt;=Settings!$B$36),1,0)</x:f>
        <x:v>0</x:v>
      </x:c>
    </x:row>
    <x:row r="945">
      <x:c r="A945" t="n">
        <x:f>Arrivals!A945</x:f>
        <x:v>8</x:v>
      </x:c>
      <x:c r="B945" t="n">
        <x:f>Arrivals!B945</x:f>
        <x:v>100</x:v>
      </x:c>
      <x:c r="C945" s="18" t="n">
        <x:f>Arrivals!F945</x:f>
        <x:v>689</x:v>
      </x:c>
      <x:c r="D945" s="18" t="n">
        <x:f>Arrivals!K945</x:f>
        <x:v>300</x:v>
      </x:c>
      <x:c r="E945" s="18" t="n">
        <x:f>D945*8/ACE_Input!S105+ACE_Input!T105</x:f>
        <x:v>24.02</x:v>
      </x:c>
      <x:c r="F945" s="18" t="n">
        <x:f>C945</x:f>
        <x:v>689</x:v>
      </x:c>
      <x:c r="G945" s="18" t="n">
        <x:f>K944</x:f>
        <x:v>2952.06</x:v>
      </x:c>
      <x:c r="H945" s="18" t="n">
        <x:f>MAX(F945,G945)</x:f>
        <x:v>2952.06</x:v>
      </x:c>
      <x:c r="I945" s="18" t="n">
        <x:f>MOD(H945-Settings!$B$32,Settings!$B$33)</x:f>
        <x:v>72.05999999999995</x:v>
      </x:c>
      <x:c r="J945" s="18" t="n">
        <x:f>IF(I945&lt;Settings!$B$30,IF(Settings!$B$30-I945&gt;=E945,H945,H945+(Settings!$B$30-I945)+Settings!$B$31),H945+(Settings!$B$33-I945))</x:f>
        <x:v>2952.06</x:v>
      </x:c>
      <x:c r="K945" s="18" t="n">
        <x:f>J945+E945</x:f>
        <x:v>2976.08</x:v>
      </x:c>
      <x:c r="L945" s="18" t="n">
        <x:f>K945</x:f>
        <x:v>2976.08</x:v>
      </x:c>
      <x:c r="M945" s="18" t="n">
        <x:f>P944</x:f>
        <x:v>2960.4840108974076</x:v>
      </x:c>
      <x:c r="N945" s="18" t="n">
        <x:f>MAX(L945,M945)</x:f>
        <x:v>2976.08</x:v>
      </x:c>
      <x:c r="O945" s="18" t="n">
        <x:f>Arrivals!I945</x:f>
        <x:v>0.853578538042968</x:v>
      </x:c>
      <x:c r="P945" s="18" t="n">
        <x:f>N945+O945</x:f>
        <x:v>2976.933578538043</x:v>
      </x:c>
      <x:c r="Q945" s="18" t="n">
        <x:f>P945-C945</x:f>
        <x:v>2287.933578538043</x:v>
      </x:c>
      <x:c r="R945" s="18" t="n">
        <x:f>H945-F945</x:f>
        <x:v>2263.06</x:v>
      </x:c>
      <x:c r="S945" s="18" t="n">
        <x:f>J945-H945</x:f>
        <x:v>0</x:v>
      </x:c>
      <x:c r="T945" s="18" t="n">
        <x:f>N945-L945</x:f>
        <x:v>0</x:v>
      </x:c>
      <x:c r="U945" s="18" t="n">
        <x:f>R945+S945+T945</x:f>
        <x:v>2263.06</x:v>
      </x:c>
      <x:c r="V945" s="18" t="str">
        <x:f>IF(MOD(C945-Settings!$B$32,Settings!$B$33)&lt;Settings!$B$30,"Up","Down")</x:f>
        <x:v>Down</x:v>
      </x:c>
      <x:c r="W945" s="18" t="n">
        <x:f>IF(OR(E945&gt;Settings!$B$30,Q945&gt;Settings!$B$37),0,1)</x:f>
        <x:v>0</x:v>
      </x:c>
      <x:c r="X945" s="18" t="n">
        <x:f>IF(AND(W945=1,Q945&lt;=Settings!$B$36),1,0)</x:f>
        <x:v>0</x:v>
      </x:c>
    </x:row>
    <x:row r="946">
      <x:c r="A946"/>
      <x:c r="B946"/>
      <x:c r="C946" s="18"/>
      <x:c r="D946" s="18"/>
      <x:c r="E946" s="18"/>
      <x:c r="F946" s="18"/>
      <x:c r="G946" s="18"/>
      <x:c r="H946" s="18"/>
      <x:c r="I946" s="18"/>
      <x:c r="J946" s="18"/>
      <x:c r="K946" s="18"/>
      <x:c r="L946" s="18"/>
      <x:c r="M946" s="18"/>
      <x:c r="N946" s="18"/>
      <x:c r="O946" s="18"/>
      <x:c r="P946" s="18"/>
      <x:c r="Q946" s="18"/>
      <x:c r="R946" s="18"/>
      <x:c r="S946" s="18"/>
      <x:c r="T946" s="18"/>
      <x:c r="U946" s="18"/>
      <x:c r="V946" s="18"/>
      <x:c r="W946" s="18"/>
      <x:c r="X946" s="18"/>
    </x:row>
    <x:row r="947">
      <x:c r="A947"/>
      <x:c r="B947"/>
      <x:c r="C947" s="18"/>
      <x:c r="D947" s="18"/>
      <x:c r="E947" s="18"/>
      <x:c r="F947" s="18"/>
      <x:c r="G947" s="18"/>
      <x:c r="H947" s="18"/>
      <x:c r="I947" s="18"/>
      <x:c r="J947" s="18"/>
      <x:c r="K947" s="18"/>
      <x:c r="L947" s="18"/>
      <x:c r="M947" s="18"/>
      <x:c r="N947" s="18"/>
      <x:c r="O947" s="18"/>
      <x:c r="P947" s="18"/>
      <x:c r="Q947" s="18"/>
      <x:c r="R947" s="18"/>
      <x:c r="S947" s="18"/>
      <x:c r="T947" s="18"/>
      <x:c r="U947" s="18"/>
      <x:c r="V947" s="18"/>
      <x:c r="W947" s="18"/>
      <x:c r="X947" s="18"/>
    </x:row>
    <x:row r="948">
      <x:c r="A948"/>
      <x:c r="B948"/>
      <x:c r="C948" s="18"/>
      <x:c r="D948" s="18"/>
      <x:c r="E948" s="18"/>
      <x:c r="F948" s="18"/>
      <x:c r="G948" s="18"/>
      <x:c r="H948" s="18"/>
      <x:c r="I948" s="18"/>
      <x:c r="J948" s="18"/>
      <x:c r="K948" s="18"/>
      <x:c r="L948" s="18"/>
      <x:c r="M948" s="18"/>
      <x:c r="N948" s="18"/>
      <x:c r="O948" s="18"/>
      <x:c r="P948" s="18"/>
      <x:c r="Q948" s="18"/>
      <x:c r="R948" s="18"/>
      <x:c r="S948" s="18"/>
      <x:c r="T948" s="18"/>
      <x:c r="U948" s="18"/>
      <x:c r="V948" s="18"/>
      <x:c r="W948" s="18"/>
      <x:c r="X948" s="18"/>
    </x:row>
    <x:row r="949">
      <x:c r="A949"/>
      <x:c r="B949"/>
      <x:c r="C949" s="18"/>
      <x:c r="D949" s="18"/>
      <x:c r="E949" s="18"/>
      <x:c r="F949" s="18"/>
      <x:c r="G949" s="18"/>
      <x:c r="H949" s="18"/>
      <x:c r="I949" s="18"/>
      <x:c r="J949" s="18"/>
      <x:c r="K949" s="18"/>
      <x:c r="L949" s="18"/>
      <x:c r="M949" s="18"/>
      <x:c r="N949" s="18"/>
      <x:c r="O949" s="18"/>
      <x:c r="P949" s="18"/>
      <x:c r="Q949" s="18"/>
      <x:c r="R949" s="18"/>
      <x:c r="S949" s="18"/>
      <x:c r="T949" s="18"/>
      <x:c r="U949" s="18"/>
      <x:c r="V949" s="18"/>
      <x:c r="W949" s="18"/>
      <x:c r="X949" s="18"/>
    </x:row>
    <x:row r="950">
      <x:c r="A950"/>
      <x:c r="B950"/>
      <x:c r="C950" s="18"/>
      <x:c r="D950" s="18"/>
      <x:c r="E950" s="18"/>
      <x:c r="F950" s="18"/>
      <x:c r="G950" s="18"/>
      <x:c r="H950" s="18"/>
      <x:c r="I950" s="18"/>
      <x:c r="J950" s="18"/>
      <x:c r="K950" s="18"/>
      <x:c r="L950" s="18"/>
      <x:c r="M950" s="18"/>
      <x:c r="N950" s="18"/>
      <x:c r="O950" s="18"/>
      <x:c r="P950" s="18"/>
      <x:c r="Q950" s="18"/>
      <x:c r="R950" s="18"/>
      <x:c r="S950" s="18"/>
      <x:c r="T950" s="18"/>
      <x:c r="U950" s="18"/>
      <x:c r="V950" s="18"/>
      <x:c r="W950" s="18"/>
      <x:c r="X950" s="18"/>
    </x:row>
    <x:row r="951">
      <x:c r="A951"/>
      <x:c r="B951"/>
      <x:c r="C951" s="18"/>
      <x:c r="D951" s="18"/>
      <x:c r="E951" s="18"/>
      <x:c r="F951" s="18"/>
      <x:c r="G951" s="18"/>
      <x:c r="H951" s="18"/>
      <x:c r="I951" s="18"/>
      <x:c r="J951" s="18"/>
      <x:c r="K951" s="18"/>
      <x:c r="L951" s="18"/>
      <x:c r="M951" s="18"/>
      <x:c r="N951" s="18"/>
      <x:c r="O951" s="18"/>
      <x:c r="P951" s="18"/>
      <x:c r="Q951" s="18"/>
      <x:c r="R951" s="18"/>
      <x:c r="S951" s="18"/>
      <x:c r="T951" s="18"/>
      <x:c r="U951" s="18"/>
      <x:c r="V951" s="18"/>
      <x:c r="W951" s="18"/>
      <x:c r="X951" s="18"/>
    </x:row>
    <x:row r="952">
      <x:c r="A952"/>
      <x:c r="B952"/>
      <x:c r="C952" s="18"/>
      <x:c r="D952" s="18"/>
      <x:c r="E952" s="18"/>
      <x:c r="F952" s="18"/>
      <x:c r="G952" s="18"/>
      <x:c r="H952" s="18"/>
      <x:c r="I952" s="18"/>
      <x:c r="J952" s="18"/>
      <x:c r="K952" s="18"/>
      <x:c r="L952" s="18"/>
      <x:c r="M952" s="18"/>
      <x:c r="N952" s="18"/>
      <x:c r="O952" s="18"/>
      <x:c r="P952" s="18"/>
      <x:c r="Q952" s="18"/>
      <x:c r="R952" s="18"/>
      <x:c r="S952" s="18"/>
      <x:c r="T952" s="18"/>
      <x:c r="U952" s="18"/>
      <x:c r="V952" s="18"/>
      <x:c r="W952" s="18"/>
      <x:c r="X952" s="18"/>
    </x:row>
    <x:row r="953">
      <x:c r="A953"/>
      <x:c r="B953"/>
      <x:c r="C953" s="18"/>
      <x:c r="D953" s="18"/>
      <x:c r="E953" s="18"/>
      <x:c r="F953" s="18"/>
      <x:c r="G953" s="18"/>
      <x:c r="H953" s="18"/>
      <x:c r="I953" s="18"/>
      <x:c r="J953" s="18"/>
      <x:c r="K953" s="18"/>
      <x:c r="L953" s="18"/>
      <x:c r="M953" s="18"/>
      <x:c r="N953" s="18"/>
      <x:c r="O953" s="18"/>
      <x:c r="P953" s="18"/>
      <x:c r="Q953" s="18"/>
      <x:c r="R953" s="18"/>
      <x:c r="S953" s="18"/>
      <x:c r="T953" s="18"/>
      <x:c r="U953" s="18"/>
      <x:c r="V953" s="18"/>
      <x:c r="W953" s="18"/>
      <x:c r="X953" s="18"/>
    </x:row>
    <x:row r="954">
      <x:c r="A954"/>
      <x:c r="B954"/>
      <x:c r="C954" s="18"/>
      <x:c r="D954" s="18"/>
      <x:c r="E954" s="18"/>
      <x:c r="F954" s="18"/>
      <x:c r="G954" s="18"/>
      <x:c r="H954" s="18"/>
      <x:c r="I954" s="18"/>
      <x:c r="J954" s="18"/>
      <x:c r="K954" s="18"/>
      <x:c r="L954" s="18"/>
      <x:c r="M954" s="18"/>
      <x:c r="N954" s="18"/>
      <x:c r="O954" s="18"/>
      <x:c r="P954" s="18"/>
      <x:c r="Q954" s="18"/>
      <x:c r="R954" s="18"/>
      <x:c r="S954" s="18"/>
      <x:c r="T954" s="18"/>
      <x:c r="U954" s="18"/>
      <x:c r="V954" s="18"/>
      <x:c r="W954" s="18"/>
      <x:c r="X954" s="18"/>
    </x:row>
    <x:row r="955">
      <x:c r="A955"/>
      <x:c r="B955"/>
      <x:c r="C955" s="18"/>
      <x:c r="D955" s="18"/>
      <x:c r="E955" s="18"/>
      <x:c r="F955" s="18"/>
      <x:c r="G955" s="18"/>
      <x:c r="H955" s="18"/>
      <x:c r="I955" s="18"/>
      <x:c r="J955" s="18"/>
      <x:c r="K955" s="18"/>
      <x:c r="L955" s="18"/>
      <x:c r="M955" s="18"/>
      <x:c r="N955" s="18"/>
      <x:c r="O955" s="18"/>
      <x:c r="P955" s="18"/>
      <x:c r="Q955" s="18"/>
      <x:c r="R955" s="18"/>
      <x:c r="S955" s="18"/>
      <x:c r="T955" s="18"/>
      <x:c r="U955" s="18"/>
      <x:c r="V955" s="18"/>
      <x:c r="W955" s="18"/>
      <x:c r="X955" s="18"/>
    </x:row>
    <x:row r="956">
      <x:c r="A956"/>
      <x:c r="B956"/>
      <x:c r="C956" s="18"/>
      <x:c r="D956" s="18"/>
      <x:c r="E956" s="18"/>
      <x:c r="F956" s="18"/>
      <x:c r="G956" s="18"/>
      <x:c r="H956" s="18"/>
      <x:c r="I956" s="18"/>
      <x:c r="J956" s="18"/>
      <x:c r="K956" s="18"/>
      <x:c r="L956" s="18"/>
      <x:c r="M956" s="18"/>
      <x:c r="N956" s="18"/>
      <x:c r="O956" s="18"/>
      <x:c r="P956" s="18"/>
      <x:c r="Q956" s="18"/>
      <x:c r="R956" s="18"/>
      <x:c r="S956" s="18"/>
      <x:c r="T956" s="18"/>
      <x:c r="U956" s="18"/>
      <x:c r="V956" s="18"/>
      <x:c r="W956" s="18"/>
      <x:c r="X956" s="18"/>
    </x:row>
    <x:row r="957">
      <x:c r="A957"/>
      <x:c r="B957"/>
      <x:c r="C957" s="18"/>
      <x:c r="D957" s="18"/>
      <x:c r="E957" s="18"/>
      <x:c r="F957" s="18"/>
      <x:c r="G957" s="18"/>
      <x:c r="H957" s="18"/>
      <x:c r="I957" s="18"/>
      <x:c r="J957" s="18"/>
      <x:c r="K957" s="18"/>
      <x:c r="L957" s="18"/>
      <x:c r="M957" s="18"/>
      <x:c r="N957" s="18"/>
      <x:c r="O957" s="18"/>
      <x:c r="P957" s="18"/>
      <x:c r="Q957" s="18"/>
      <x:c r="R957" s="18"/>
      <x:c r="S957" s="18"/>
      <x:c r="T957" s="18"/>
      <x:c r="U957" s="18"/>
      <x:c r="V957" s="18"/>
      <x:c r="W957" s="18"/>
      <x:c r="X957" s="18"/>
    </x:row>
    <x:row r="958">
      <x:c r="A958"/>
      <x:c r="B958"/>
      <x:c r="C958" s="18"/>
      <x:c r="D958" s="18"/>
      <x:c r="E958" s="18"/>
      <x:c r="F958" s="18"/>
      <x:c r="G958" s="18"/>
      <x:c r="H958" s="18"/>
      <x:c r="I958" s="18"/>
      <x:c r="J958" s="18"/>
      <x:c r="K958" s="18"/>
      <x:c r="L958" s="18"/>
      <x:c r="M958" s="18"/>
      <x:c r="N958" s="18"/>
      <x:c r="O958" s="18"/>
      <x:c r="P958" s="18"/>
      <x:c r="Q958" s="18"/>
      <x:c r="R958" s="18"/>
      <x:c r="S958" s="18"/>
      <x:c r="T958" s="18"/>
      <x:c r="U958" s="18"/>
      <x:c r="V958" s="18"/>
      <x:c r="W958" s="18"/>
      <x:c r="X958" s="18"/>
    </x:row>
    <x:row r="959">
      <x:c r="A959"/>
      <x:c r="B959"/>
      <x:c r="C959" s="18"/>
      <x:c r="D959" s="18"/>
      <x:c r="E959" s="18"/>
      <x:c r="F959" s="18"/>
      <x:c r="G959" s="18"/>
      <x:c r="H959" s="18"/>
      <x:c r="I959" s="18"/>
      <x:c r="J959" s="18"/>
      <x:c r="K959" s="18"/>
      <x:c r="L959" s="18"/>
      <x:c r="M959" s="18"/>
      <x:c r="N959" s="18"/>
      <x:c r="O959" s="18"/>
      <x:c r="P959" s="18"/>
      <x:c r="Q959" s="18"/>
      <x:c r="R959" s="18"/>
      <x:c r="S959" s="18"/>
      <x:c r="T959" s="18"/>
      <x:c r="U959" s="18"/>
      <x:c r="V959" s="18"/>
      <x:c r="W959" s="18"/>
      <x:c r="X959" s="18"/>
    </x:row>
    <x:row r="960">
      <x:c r="A960"/>
      <x:c r="B960"/>
      <x:c r="C960" s="18"/>
      <x:c r="D960" s="18"/>
      <x:c r="E960" s="18"/>
      <x:c r="F960" s="18"/>
      <x:c r="G960" s="18"/>
      <x:c r="H960" s="18"/>
      <x:c r="I960" s="18"/>
      <x:c r="J960" s="18"/>
      <x:c r="K960" s="18"/>
      <x:c r="L960" s="18"/>
      <x:c r="M960" s="18"/>
      <x:c r="N960" s="18"/>
      <x:c r="O960" s="18"/>
      <x:c r="P960" s="18"/>
      <x:c r="Q960" s="18"/>
      <x:c r="R960" s="18"/>
      <x:c r="S960" s="18"/>
      <x:c r="T960" s="18"/>
      <x:c r="U960" s="18"/>
      <x:c r="V960" s="18"/>
      <x:c r="W960" s="18"/>
      <x:c r="X960" s="18"/>
    </x:row>
    <x:row r="961">
      <x:c r="A961"/>
      <x:c r="B961"/>
      <x:c r="C961" s="18"/>
      <x:c r="D961" s="18"/>
      <x:c r="E961" s="18"/>
      <x:c r="F961" s="18"/>
      <x:c r="G961" s="18"/>
      <x:c r="H961" s="18"/>
      <x:c r="I961" s="18"/>
      <x:c r="J961" s="18"/>
      <x:c r="K961" s="18"/>
      <x:c r="L961" s="18"/>
      <x:c r="M961" s="18"/>
      <x:c r="N961" s="18"/>
      <x:c r="O961" s="18"/>
      <x:c r="P961" s="18"/>
      <x:c r="Q961" s="18"/>
      <x:c r="R961" s="18"/>
      <x:c r="S961" s="18"/>
      <x:c r="T961" s="18"/>
      <x:c r="U961" s="18"/>
      <x:c r="V961" s="18"/>
      <x:c r="W961" s="18"/>
      <x:c r="X961" s="18"/>
    </x:row>
    <x:row r="962">
      <x:c r="A962"/>
      <x:c r="B962"/>
      <x:c r="C962" s="18"/>
      <x:c r="D962" s="18"/>
      <x:c r="E962" s="18"/>
      <x:c r="F962" s="18"/>
      <x:c r="G962" s="18"/>
      <x:c r="H962" s="18"/>
      <x:c r="I962" s="18"/>
      <x:c r="J962" s="18"/>
      <x:c r="K962" s="18"/>
      <x:c r="L962" s="18"/>
      <x:c r="M962" s="18"/>
      <x:c r="N962" s="18"/>
      <x:c r="O962" s="18"/>
      <x:c r="P962" s="18"/>
      <x:c r="Q962" s="18"/>
      <x:c r="R962" s="18"/>
      <x:c r="S962" s="18"/>
      <x:c r="T962" s="18"/>
      <x:c r="U962" s="18"/>
      <x:c r="V962" s="18"/>
      <x:c r="W962" s="18"/>
      <x:c r="X962" s="18"/>
    </x:row>
    <x:row r="963">
      <x:c r="A963"/>
      <x:c r="B963"/>
      <x:c r="C963" s="18"/>
      <x:c r="D963" s="18"/>
      <x:c r="E963" s="18"/>
      <x:c r="F963" s="18"/>
      <x:c r="G963" s="18"/>
      <x:c r="H963" s="18"/>
      <x:c r="I963" s="18"/>
      <x:c r="J963" s="18"/>
      <x:c r="K963" s="18"/>
      <x:c r="L963" s="18"/>
      <x:c r="M963" s="18"/>
      <x:c r="N963" s="18"/>
      <x:c r="O963" s="18"/>
      <x:c r="P963" s="18"/>
      <x:c r="Q963" s="18"/>
      <x:c r="R963" s="18"/>
      <x:c r="S963" s="18"/>
      <x:c r="T963" s="18"/>
      <x:c r="U963" s="18"/>
      <x:c r="V963" s="18"/>
      <x:c r="W963" s="18"/>
      <x:c r="X963" s="18"/>
    </x:row>
    <x:row r="964">
      <x:c r="A964"/>
      <x:c r="B964"/>
      <x:c r="C964" s="18"/>
      <x:c r="D964" s="18"/>
      <x:c r="E964" s="18"/>
      <x:c r="F964" s="18"/>
      <x:c r="G964" s="18"/>
      <x:c r="H964" s="18"/>
      <x:c r="I964" s="18"/>
      <x:c r="J964" s="18"/>
      <x:c r="K964" s="18"/>
      <x:c r="L964" s="18"/>
      <x:c r="M964" s="18"/>
      <x:c r="N964" s="18"/>
      <x:c r="O964" s="18"/>
      <x:c r="P964" s="18"/>
      <x:c r="Q964" s="18"/>
      <x:c r="R964" s="18"/>
      <x:c r="S964" s="18"/>
      <x:c r="T964" s="18"/>
      <x:c r="U964" s="18"/>
      <x:c r="V964" s="18"/>
      <x:c r="W964" s="18"/>
      <x:c r="X964" s="18"/>
    </x:row>
    <x:row r="965">
      <x:c r="A965"/>
      <x:c r="B965"/>
      <x:c r="C965" s="18"/>
      <x:c r="D965" s="18"/>
      <x:c r="E965" s="18"/>
      <x:c r="F965" s="18"/>
      <x:c r="G965" s="18"/>
      <x:c r="H965" s="18"/>
      <x:c r="I965" s="18"/>
      <x:c r="J965" s="18"/>
      <x:c r="K965" s="18"/>
      <x:c r="L965" s="18"/>
      <x:c r="M965" s="18"/>
      <x:c r="N965" s="18"/>
      <x:c r="O965" s="18"/>
      <x:c r="P965" s="18"/>
      <x:c r="Q965" s="18"/>
      <x:c r="R965" s="18"/>
      <x:c r="S965" s="18"/>
      <x:c r="T965" s="18"/>
      <x:c r="U965" s="18"/>
      <x:c r="V965" s="18"/>
      <x:c r="W965" s="18"/>
      <x:c r="X965" s="18"/>
    </x:row>
    <x:row r="966">
      <x:c r="A966" t="n">
        <x:f>Arrivals!A966</x:f>
        <x:v>9</x:v>
      </x:c>
      <x:c r="B966" t="n">
        <x:f>Arrivals!B966</x:f>
        <x:v>1</x:v>
      </x:c>
      <x:c r="C966" s="18" t="n">
        <x:f>Arrivals!F966</x:f>
        <x:v>2</x:v>
      </x:c>
      <x:c r="D966" s="18" t="n">
        <x:f>Arrivals!K966</x:f>
        <x:v>300</x:v>
      </x:c>
      <x:c r="E966" s="18" t="n">
        <x:f>D966*8/ACE_Input!S6+ACE_Input!T6</x:f>
        <x:v>24.02</x:v>
      </x:c>
      <x:c r="F966" s="18" t="n">
        <x:f>C966</x:f>
        <x:v>2</x:v>
      </x:c>
      <x:c r="G966" s="18" t="n">
        <x:f>0</x:f>
        <x:v>0</x:v>
      </x:c>
      <x:c r="H966" s="18" t="n">
        <x:f>MAX(F966,G966)</x:f>
        <x:v>2</x:v>
      </x:c>
      <x:c r="I966" s="18" t="n">
        <x:f>MOD(H966-Settings!$B$32,Settings!$B$33)</x:f>
        <x:v>2</x:v>
      </x:c>
      <x:c r="J966" s="18" t="n">
        <x:f>IF(I966&lt;Settings!$B$30,IF(Settings!$B$30-I966&gt;=E966,H966,H966+(Settings!$B$30-I966)+Settings!$B$31),H966+(Settings!$B$33-I966))</x:f>
        <x:v>2</x:v>
      </x:c>
      <x:c r="K966" s="18" t="n">
        <x:f>J966+E966</x:f>
        <x:v>26.02</x:v>
      </x:c>
      <x:c r="L966" s="18" t="n">
        <x:f>K966</x:f>
        <x:v>26.02</x:v>
      </x:c>
      <x:c r="M966" s="18" t="n">
        <x:f>0</x:f>
        <x:v>0</x:v>
      </x:c>
      <x:c r="N966" s="18" t="n">
        <x:f>MAX(L966,M966)</x:f>
        <x:v>26.02</x:v>
      </x:c>
      <x:c r="O966" s="18" t="n">
        <x:f>Arrivals!I966</x:f>
        <x:v>2.8081581797893973</x:v>
      </x:c>
      <x:c r="P966" s="18" t="n">
        <x:f>N966+O966</x:f>
        <x:v>28.828158179789398</x:v>
      </x:c>
      <x:c r="Q966" s="18" t="n">
        <x:f>P966-C966</x:f>
        <x:v>26.828158179789398</x:v>
      </x:c>
      <x:c r="R966" s="18" t="n">
        <x:f>H966-F966</x:f>
        <x:v>0</x:v>
      </x:c>
      <x:c r="S966" s="18" t="n">
        <x:f>J966-H966</x:f>
        <x:v>0</x:v>
      </x:c>
      <x:c r="T966" s="18" t="n">
        <x:f>N966-L966</x:f>
        <x:v>0</x:v>
      </x:c>
      <x:c r="U966" s="18" t="n">
        <x:f>R966+S966+T966</x:f>
        <x:v>0</x:v>
      </x:c>
      <x:c r="V966" s="18" t="str">
        <x:f>IF(MOD(C966-Settings!$B$32,Settings!$B$33)&lt;Settings!$B$30,"Up","Down")</x:f>
        <x:v>Up</x:v>
      </x:c>
      <x:c r="W966" s="18" t="n">
        <x:f>IF(OR(E966&gt;Settings!$B$30,Q966&gt;Settings!$B$37),0,1)</x:f>
        <x:v>1</x:v>
      </x:c>
      <x:c r="X966" s="18" t="n">
        <x:f>IF(AND(W966=1,Q966&lt;=Settings!$B$36),1,0)</x:f>
        <x:v>1</x:v>
      </x:c>
    </x:row>
    <x:row r="967">
      <x:c r="A967" t="n">
        <x:f>Arrivals!A967</x:f>
        <x:v>9</x:v>
      </x:c>
      <x:c r="B967" t="n">
        <x:f>Arrivals!B967</x:f>
        <x:v>2</x:v>
      </x:c>
      <x:c r="C967" s="18" t="n">
        <x:f>Arrivals!F967</x:f>
        <x:v>7</x:v>
      </x:c>
      <x:c r="D967" s="18" t="n">
        <x:f>Arrivals!K967</x:f>
        <x:v>300</x:v>
      </x:c>
      <x:c r="E967" s="18" t="n">
        <x:f>D967*8/ACE_Input!S7+ACE_Input!T7</x:f>
        <x:v>24.02</x:v>
      </x:c>
      <x:c r="F967" s="18" t="n">
        <x:f>C967</x:f>
        <x:v>7</x:v>
      </x:c>
      <x:c r="G967" s="18" t="n">
        <x:f>K966</x:f>
        <x:v>26.02</x:v>
      </x:c>
      <x:c r="H967" s="18" t="n">
        <x:f>MAX(F967,G967)</x:f>
        <x:v>26.02</x:v>
      </x:c>
      <x:c r="I967" s="18" t="n">
        <x:f>MOD(H967-Settings!$B$32,Settings!$B$33)</x:f>
        <x:v>26.02</x:v>
      </x:c>
      <x:c r="J967" s="18" t="n">
        <x:f>IF(I967&lt;Settings!$B$30,IF(Settings!$B$30-I967&gt;=E967,H967,H967+(Settings!$B$30-I967)+Settings!$B$31),H967+(Settings!$B$33-I967))</x:f>
        <x:v>26.02</x:v>
      </x:c>
      <x:c r="K967" s="18" t="n">
        <x:f>J967+E967</x:f>
        <x:v>50.04</x:v>
      </x:c>
      <x:c r="L967" s="18" t="n">
        <x:f>K967</x:f>
        <x:v>50.04</x:v>
      </x:c>
      <x:c r="M967" s="18" t="n">
        <x:f>P966</x:f>
        <x:v>28.828158179789398</x:v>
      </x:c>
      <x:c r="N967" s="18" t="n">
        <x:f>MAX(L967,M967)</x:f>
        <x:v>50.04</x:v>
      </x:c>
      <x:c r="O967" s="18" t="n">
        <x:f>Arrivals!I967</x:f>
        <x:v>9.04258717140171</x:v>
      </x:c>
      <x:c r="P967" s="18" t="n">
        <x:f>N967+O967</x:f>
        <x:v>59.08258717140171</x:v>
      </x:c>
      <x:c r="Q967" s="18" t="n">
        <x:f>P967-C967</x:f>
        <x:v>52.08258717140171</x:v>
      </x:c>
      <x:c r="R967" s="18" t="n">
        <x:f>H967-F967</x:f>
        <x:v>19.02</x:v>
      </x:c>
      <x:c r="S967" s="18" t="n">
        <x:f>J967-H967</x:f>
        <x:v>0</x:v>
      </x:c>
      <x:c r="T967" s="18" t="n">
        <x:f>N967-L967</x:f>
        <x:v>0</x:v>
      </x:c>
      <x:c r="U967" s="18" t="n">
        <x:f>R967+S967+T967</x:f>
        <x:v>19.02</x:v>
      </x:c>
      <x:c r="V967" s="18" t="str">
        <x:f>IF(MOD(C967-Settings!$B$32,Settings!$B$33)&lt;Settings!$B$30,"Up","Down")</x:f>
        <x:v>Up</x:v>
      </x:c>
      <x:c r="W967" s="18" t="n">
        <x:f>IF(OR(E967&gt;Settings!$B$30,Q967&gt;Settings!$B$37),0,1)</x:f>
        <x:v>1</x:v>
      </x:c>
      <x:c r="X967" s="18" t="n">
        <x:f>IF(AND(W967=1,Q967&lt;=Settings!$B$36),1,0)</x:f>
        <x:v>1</x:v>
      </x:c>
    </x:row>
    <x:row r="968">
      <x:c r="A968" t="n">
        <x:f>Arrivals!A968</x:f>
        <x:v>9</x:v>
      </x:c>
      <x:c r="B968" t="n">
        <x:f>Arrivals!B968</x:f>
        <x:v>3</x:v>
      </x:c>
      <x:c r="C968" s="18" t="n">
        <x:f>Arrivals!F968</x:f>
        <x:v>32</x:v>
      </x:c>
      <x:c r="D968" s="18" t="n">
        <x:f>Arrivals!K968</x:f>
        <x:v>300</x:v>
      </x:c>
      <x:c r="E968" s="18" t="n">
        <x:f>D968*8/ACE_Input!S8+ACE_Input!T8</x:f>
        <x:v>24.02</x:v>
      </x:c>
      <x:c r="F968" s="18" t="n">
        <x:f>C968</x:f>
        <x:v>32</x:v>
      </x:c>
      <x:c r="G968" s="18" t="n">
        <x:f>K967</x:f>
        <x:v>50.04</x:v>
      </x:c>
      <x:c r="H968" s="18" t="n">
        <x:f>MAX(F968,G968)</x:f>
        <x:v>50.04</x:v>
      </x:c>
      <x:c r="I968" s="18" t="n">
        <x:f>MOD(H968-Settings!$B$32,Settings!$B$33)</x:f>
        <x:v>50.04</x:v>
      </x:c>
      <x:c r="J968" s="18" t="n">
        <x:f>IF(I968&lt;Settings!$B$30,IF(Settings!$B$30-I968&gt;=E968,H968,H968+(Settings!$B$30-I968)+Settings!$B$31),H968+(Settings!$B$33-I968))</x:f>
        <x:v>50.04</x:v>
      </x:c>
      <x:c r="K968" s="18" t="n">
        <x:f>J968+E968</x:f>
        <x:v>74.06</x:v>
      </x:c>
      <x:c r="L968" s="18" t="n">
        <x:f>K968</x:f>
        <x:v>74.06</x:v>
      </x:c>
      <x:c r="M968" s="18" t="n">
        <x:f>P967</x:f>
        <x:v>59.08258717140171</x:v>
      </x:c>
      <x:c r="N968" s="18" t="n">
        <x:f>MAX(L968,M968)</x:f>
        <x:v>74.06</x:v>
      </x:c>
      <x:c r="O968" s="18" t="n">
        <x:f>Arrivals!I968</x:f>
        <x:v>1.515642996434196</x:v>
      </x:c>
      <x:c r="P968" s="18" t="n">
        <x:f>N968+O968</x:f>
        <x:v>75.5756429964342</x:v>
      </x:c>
      <x:c r="Q968" s="18" t="n">
        <x:f>P968-C968</x:f>
        <x:v>43.5756429964342</x:v>
      </x:c>
      <x:c r="R968" s="18" t="n">
        <x:f>H968-F968</x:f>
        <x:v>18.04</x:v>
      </x:c>
      <x:c r="S968" s="18" t="n">
        <x:f>J968-H968</x:f>
        <x:v>0</x:v>
      </x:c>
      <x:c r="T968" s="18" t="n">
        <x:f>N968-L968</x:f>
        <x:v>0</x:v>
      </x:c>
      <x:c r="U968" s="18" t="n">
        <x:f>R968+S968+T968</x:f>
        <x:v>18.04</x:v>
      </x:c>
      <x:c r="V968" s="18" t="str">
        <x:f>IF(MOD(C968-Settings!$B$32,Settings!$B$33)&lt;Settings!$B$30,"Up","Down")</x:f>
        <x:v>Up</x:v>
      </x:c>
      <x:c r="W968" s="18" t="n">
        <x:f>IF(OR(E968&gt;Settings!$B$30,Q968&gt;Settings!$B$37),0,1)</x:f>
        <x:v>1</x:v>
      </x:c>
      <x:c r="X968" s="18" t="n">
        <x:f>IF(AND(W968=1,Q968&lt;=Settings!$B$36),1,0)</x:f>
        <x:v>1</x:v>
      </x:c>
    </x:row>
    <x:row r="969">
      <x:c r="A969" t="n">
        <x:f>Arrivals!A969</x:f>
        <x:v>9</x:v>
      </x:c>
      <x:c r="B969" t="n">
        <x:f>Arrivals!B969</x:f>
        <x:v>4</x:v>
      </x:c>
      <x:c r="C969" s="18" t="n">
        <x:f>Arrivals!F969</x:f>
        <x:v>37</x:v>
      </x:c>
      <x:c r="D969" s="18" t="n">
        <x:f>Arrivals!K969</x:f>
        <x:v>300</x:v>
      </x:c>
      <x:c r="E969" s="18" t="n">
        <x:f>D969*8/ACE_Input!S9+ACE_Input!T9</x:f>
        <x:v>24.02</x:v>
      </x:c>
      <x:c r="F969" s="18" t="n">
        <x:f>C969</x:f>
        <x:v>37</x:v>
      </x:c>
      <x:c r="G969" s="18" t="n">
        <x:f>K968</x:f>
        <x:v>74.06</x:v>
      </x:c>
      <x:c r="H969" s="18" t="n">
        <x:f>MAX(F969,G969)</x:f>
        <x:v>74.06</x:v>
      </x:c>
      <x:c r="I969" s="18" t="n">
        <x:f>MOD(H969-Settings!$B$32,Settings!$B$33)</x:f>
        <x:v>74.06</x:v>
      </x:c>
      <x:c r="J969" s="18" t="n">
        <x:f>IF(I969&lt;Settings!$B$30,IF(Settings!$B$30-I969&gt;=E969,H969,H969+(Settings!$B$30-I969)+Settings!$B$31),H969+(Settings!$B$33-I969))</x:f>
        <x:v>74.06</x:v>
      </x:c>
      <x:c r="K969" s="18" t="n">
        <x:f>J969+E969</x:f>
        <x:v>98.08</x:v>
      </x:c>
      <x:c r="L969" s="18" t="n">
        <x:f>K969</x:f>
        <x:v>98.08</x:v>
      </x:c>
      <x:c r="M969" s="18" t="n">
        <x:f>P968</x:f>
        <x:v>75.5756429964342</x:v>
      </x:c>
      <x:c r="N969" s="18" t="n">
        <x:f>MAX(L969,M969)</x:f>
        <x:v>98.08</x:v>
      </x:c>
      <x:c r="O969" s="18" t="n">
        <x:f>Arrivals!I969</x:f>
        <x:v>6.749521605912877</x:v>
      </x:c>
      <x:c r="P969" s="18" t="n">
        <x:f>N969+O969</x:f>
        <x:v>104.82952160591287</x:v>
      </x:c>
      <x:c r="Q969" s="18" t="n">
        <x:f>P969-C969</x:f>
        <x:v>67.82952160591287</x:v>
      </x:c>
      <x:c r="R969" s="18" t="n">
        <x:f>H969-F969</x:f>
        <x:v>37.06</x:v>
      </x:c>
      <x:c r="S969" s="18" t="n">
        <x:f>J969-H969</x:f>
        <x:v>0</x:v>
      </x:c>
      <x:c r="T969" s="18" t="n">
        <x:f>N969-L969</x:f>
        <x:v>0</x:v>
      </x:c>
      <x:c r="U969" s="18" t="n">
        <x:f>R969+S969+T969</x:f>
        <x:v>37.06</x:v>
      </x:c>
      <x:c r="V969" s="18" t="str">
        <x:f>IF(MOD(C969-Settings!$B$32,Settings!$B$33)&lt;Settings!$B$30,"Up","Down")</x:f>
        <x:v>Up</x:v>
      </x:c>
      <x:c r="W969" s="18" t="n">
        <x:f>IF(OR(E969&gt;Settings!$B$30,Q969&gt;Settings!$B$37),0,1)</x:f>
        <x:v>1</x:v>
      </x:c>
      <x:c r="X969" s="18" t="n">
        <x:f>IF(AND(W969=1,Q969&lt;=Settings!$B$36),1,0)</x:f>
        <x:v>1</x:v>
      </x:c>
    </x:row>
    <x:row r="970">
      <x:c r="A970" t="n">
        <x:f>Arrivals!A970</x:f>
        <x:v>9</x:v>
      </x:c>
      <x:c r="B970" t="n">
        <x:f>Arrivals!B970</x:f>
        <x:v>5</x:v>
      </x:c>
      <x:c r="C970" s="18" t="n">
        <x:f>Arrivals!F970</x:f>
        <x:v>42</x:v>
      </x:c>
      <x:c r="D970" s="18" t="n">
        <x:f>Arrivals!K970</x:f>
        <x:v>300</x:v>
      </x:c>
      <x:c r="E970" s="18" t="n">
        <x:f>D970*8/ACE_Input!S10+ACE_Input!T10</x:f>
        <x:v>24.02</x:v>
      </x:c>
      <x:c r="F970" s="18" t="n">
        <x:f>C970</x:f>
        <x:v>42</x:v>
      </x:c>
      <x:c r="G970" s="18" t="n">
        <x:f>K969</x:f>
        <x:v>98.08</x:v>
      </x:c>
      <x:c r="H970" s="18" t="n">
        <x:f>MAX(F970,G970)</x:f>
        <x:v>98.08</x:v>
      </x:c>
      <x:c r="I970" s="18" t="n">
        <x:f>MOD(H970-Settings!$B$32,Settings!$B$33)</x:f>
        <x:v>98.08</x:v>
      </x:c>
      <x:c r="J970" s="18" t="n">
        <x:f>IF(I970&lt;Settings!$B$30,IF(Settings!$B$30-I970&gt;=E970,H970,H970+(Settings!$B$30-I970)+Settings!$B$31),H970+(Settings!$B$33-I970))</x:f>
        <x:v>98.08</x:v>
      </x:c>
      <x:c r="K970" s="18" t="n">
        <x:f>J970+E970</x:f>
        <x:v>122.1</x:v>
      </x:c>
      <x:c r="L970" s="18" t="n">
        <x:f>K970</x:f>
        <x:v>122.1</x:v>
      </x:c>
      <x:c r="M970" s="18" t="n">
        <x:f>P969</x:f>
        <x:v>104.82952160591287</x:v>
      </x:c>
      <x:c r="N970" s="18" t="n">
        <x:f>MAX(L970,M970)</x:f>
        <x:v>122.1</x:v>
      </x:c>
      <x:c r="O970" s="18" t="n">
        <x:f>Arrivals!I970</x:f>
        <x:v>4.1511205308649295</x:v>
      </x:c>
      <x:c r="P970" s="18" t="n">
        <x:f>N970+O970</x:f>
        <x:v>126.25112053086492</x:v>
      </x:c>
      <x:c r="Q970" s="18" t="n">
        <x:f>P970-C970</x:f>
        <x:v>84.25112053086492</x:v>
      </x:c>
      <x:c r="R970" s="18" t="n">
        <x:f>H970-F970</x:f>
        <x:v>56.08</x:v>
      </x:c>
      <x:c r="S970" s="18" t="n">
        <x:f>J970-H970</x:f>
        <x:v>0</x:v>
      </x:c>
      <x:c r="T970" s="18" t="n">
        <x:f>N970-L970</x:f>
        <x:v>0</x:v>
      </x:c>
      <x:c r="U970" s="18" t="n">
        <x:f>R970+S970+T970</x:f>
        <x:v>56.08</x:v>
      </x:c>
      <x:c r="V970" s="18" t="str">
        <x:f>IF(MOD(C970-Settings!$B$32,Settings!$B$33)&lt;Settings!$B$30,"Up","Down")</x:f>
        <x:v>Up</x:v>
      </x:c>
      <x:c r="W970" s="18" t="n">
        <x:f>IF(OR(E970&gt;Settings!$B$30,Q970&gt;Settings!$B$37),0,1)</x:f>
        <x:v>1</x:v>
      </x:c>
      <x:c r="X970" s="18" t="n">
        <x:f>IF(AND(W970=1,Q970&lt;=Settings!$B$36),1,0)</x:f>
        <x:v>1</x:v>
      </x:c>
    </x:row>
    <x:row r="971">
      <x:c r="A971" t="n">
        <x:f>Arrivals!A971</x:f>
        <x:v>9</x:v>
      </x:c>
      <x:c r="B971" t="n">
        <x:f>Arrivals!B971</x:f>
        <x:v>6</x:v>
      </x:c>
      <x:c r="C971" s="18" t="n">
        <x:f>Arrivals!F971</x:f>
        <x:v>47</x:v>
      </x:c>
      <x:c r="D971" s="18" t="n">
        <x:f>Arrivals!K971</x:f>
        <x:v>300</x:v>
      </x:c>
      <x:c r="E971" s="18" t="n">
        <x:f>D971*8/ACE_Input!S11+ACE_Input!T11</x:f>
        <x:v>24.02</x:v>
      </x:c>
      <x:c r="F971" s="18" t="n">
        <x:f>C971</x:f>
        <x:v>47</x:v>
      </x:c>
      <x:c r="G971" s="18" t="n">
        <x:f>K970</x:f>
        <x:v>122.1</x:v>
      </x:c>
      <x:c r="H971" s="18" t="n">
        <x:f>MAX(F971,G971)</x:f>
        <x:v>122.1</x:v>
      </x:c>
      <x:c r="I971" s="18" t="n">
        <x:f>MOD(H971-Settings!$B$32,Settings!$B$33)</x:f>
        <x:v>122.1</x:v>
      </x:c>
      <x:c r="J971" s="18" t="n">
        <x:f>IF(I971&lt;Settings!$B$30,IF(Settings!$B$30-I971&gt;=E971,H971,H971+(Settings!$B$30-I971)+Settings!$B$31),H971+(Settings!$B$33-I971))</x:f>
        <x:v>122.1</x:v>
      </x:c>
      <x:c r="K971" s="18" t="n">
        <x:f>J971+E971</x:f>
        <x:v>146.12</x:v>
      </x:c>
      <x:c r="L971" s="18" t="n">
        <x:f>K971</x:f>
        <x:v>146.12</x:v>
      </x:c>
      <x:c r="M971" s="18" t="n">
        <x:f>P970</x:f>
        <x:v>126.25112053086492</x:v>
      </x:c>
      <x:c r="N971" s="18" t="n">
        <x:f>MAX(L971,M971)</x:f>
        <x:v>146.12</x:v>
      </x:c>
      <x:c r="O971" s="18" t="n">
        <x:f>Arrivals!I971</x:f>
        <x:v>1.3439195377356439</x:v>
      </x:c>
      <x:c r="P971" s="18" t="n">
        <x:f>N971+O971</x:f>
        <x:v>147.46391953773565</x:v>
      </x:c>
      <x:c r="Q971" s="18" t="n">
        <x:f>P971-C971</x:f>
        <x:v>100.46391953773565</x:v>
      </x:c>
      <x:c r="R971" s="18" t="n">
        <x:f>H971-F971</x:f>
        <x:v>75.1</x:v>
      </x:c>
      <x:c r="S971" s="18" t="n">
        <x:f>J971-H971</x:f>
        <x:v>0</x:v>
      </x:c>
      <x:c r="T971" s="18" t="n">
        <x:f>N971-L971</x:f>
        <x:v>0</x:v>
      </x:c>
      <x:c r="U971" s="18" t="n">
        <x:f>R971+S971+T971</x:f>
        <x:v>75.1</x:v>
      </x:c>
      <x:c r="V971" s="18" t="str">
        <x:f>IF(MOD(C971-Settings!$B$32,Settings!$B$33)&lt;Settings!$B$30,"Up","Down")</x:f>
        <x:v>Up</x:v>
      </x:c>
      <x:c r="W971" s="18" t="n">
        <x:f>IF(OR(E971&gt;Settings!$B$30,Q971&gt;Settings!$B$37),0,1)</x:f>
        <x:v>1</x:v>
      </x:c>
      <x:c r="X971" s="18" t="n">
        <x:f>IF(AND(W971=1,Q971&lt;=Settings!$B$36),1,0)</x:f>
        <x:v>1</x:v>
      </x:c>
    </x:row>
    <x:row r="972">
      <x:c r="A972" t="n">
        <x:f>Arrivals!A972</x:f>
        <x:v>9</x:v>
      </x:c>
      <x:c r="B972" t="n">
        <x:f>Arrivals!B972</x:f>
        <x:v>7</x:v>
      </x:c>
      <x:c r="C972" s="18" t="n">
        <x:f>Arrivals!F972</x:f>
        <x:v>52</x:v>
      </x:c>
      <x:c r="D972" s="18" t="n">
        <x:f>Arrivals!K972</x:f>
        <x:v>300</x:v>
      </x:c>
      <x:c r="E972" s="18" t="n">
        <x:f>D972*8/ACE_Input!S12+ACE_Input!T12</x:f>
        <x:v>24.02</x:v>
      </x:c>
      <x:c r="F972" s="18" t="n">
        <x:f>C972</x:f>
        <x:v>52</x:v>
      </x:c>
      <x:c r="G972" s="18" t="n">
        <x:f>K971</x:f>
        <x:v>146.12</x:v>
      </x:c>
      <x:c r="H972" s="18" t="n">
        <x:f>MAX(F972,G972)</x:f>
        <x:v>146.12</x:v>
      </x:c>
      <x:c r="I972" s="18" t="n">
        <x:f>MOD(H972-Settings!$B$32,Settings!$B$33)</x:f>
        <x:v>146.12</x:v>
      </x:c>
      <x:c r="J972" s="18" t="n">
        <x:f>IF(I972&lt;Settings!$B$30,IF(Settings!$B$30-I972&gt;=E972,H972,H972+(Settings!$B$30-I972)+Settings!$B$31),H972+(Settings!$B$33-I972))</x:f>
        <x:v>146.12</x:v>
      </x:c>
      <x:c r="K972" s="18" t="n">
        <x:f>J972+E972</x:f>
        <x:v>170.14000000000001</x:v>
      </x:c>
      <x:c r="L972" s="18" t="n">
        <x:f>K972</x:f>
        <x:v>170.14000000000001</x:v>
      </x:c>
      <x:c r="M972" s="18" t="n">
        <x:f>P971</x:f>
        <x:v>147.46391953773565</x:v>
      </x:c>
      <x:c r="N972" s="18" t="n">
        <x:f>MAX(L972,M972)</x:f>
        <x:v>170.14000000000001</x:v>
      </x:c>
      <x:c r="O972" s="18" t="n">
        <x:f>Arrivals!I972</x:f>
        <x:v>0.3678326195950307</x:v>
      </x:c>
      <x:c r="P972" s="18" t="n">
        <x:f>N972+O972</x:f>
        <x:v>170.50783261959504</x:v>
      </x:c>
      <x:c r="Q972" s="18" t="n">
        <x:f>P972-C972</x:f>
        <x:v>118.50783261959504</x:v>
      </x:c>
      <x:c r="R972" s="18" t="n">
        <x:f>H972-F972</x:f>
        <x:v>94.12</x:v>
      </x:c>
      <x:c r="S972" s="18" t="n">
        <x:f>J972-H972</x:f>
        <x:v>0</x:v>
      </x:c>
      <x:c r="T972" s="18" t="n">
        <x:f>N972-L972</x:f>
        <x:v>0</x:v>
      </x:c>
      <x:c r="U972" s="18" t="n">
        <x:f>R972+S972+T972</x:f>
        <x:v>94.12</x:v>
      </x:c>
      <x:c r="V972" s="18" t="str">
        <x:f>IF(MOD(C972-Settings!$B$32,Settings!$B$33)&lt;Settings!$B$30,"Up","Down")</x:f>
        <x:v>Up</x:v>
      </x:c>
      <x:c r="W972" s="18" t="n">
        <x:f>IF(OR(E972&gt;Settings!$B$30,Q972&gt;Settings!$B$37),0,1)</x:f>
        <x:v>1</x:v>
      </x:c>
      <x:c r="X972" s="18" t="n">
        <x:f>IF(AND(W972=1,Q972&lt;=Settings!$B$36),1,0)</x:f>
        <x:v>1</x:v>
      </x:c>
    </x:row>
    <x:row r="973">
      <x:c r="A973" t="n">
        <x:f>Arrivals!A973</x:f>
        <x:v>9</x:v>
      </x:c>
      <x:c r="B973" t="n">
        <x:f>Arrivals!B973</x:f>
        <x:v>8</x:v>
      </x:c>
      <x:c r="C973" s="18" t="n">
        <x:f>Arrivals!F973</x:f>
        <x:v>57</x:v>
      </x:c>
      <x:c r="D973" s="18" t="n">
        <x:f>Arrivals!K973</x:f>
        <x:v>300</x:v>
      </x:c>
      <x:c r="E973" s="18" t="n">
        <x:f>D973*8/ACE_Input!S13+ACE_Input!T13</x:f>
        <x:v>24.02</x:v>
      </x:c>
      <x:c r="F973" s="18" t="n">
        <x:f>C973</x:f>
        <x:v>57</x:v>
      </x:c>
      <x:c r="G973" s="18" t="n">
        <x:f>K972</x:f>
        <x:v>170.14000000000001</x:v>
      </x:c>
      <x:c r="H973" s="18" t="n">
        <x:f>MAX(F973,G973)</x:f>
        <x:v>170.14000000000001</x:v>
      </x:c>
      <x:c r="I973" s="18" t="n">
        <x:f>MOD(H973-Settings!$B$32,Settings!$B$33)</x:f>
        <x:v>170.14000000000001</x:v>
      </x:c>
      <x:c r="J973" s="18" t="n">
        <x:f>IF(I973&lt;Settings!$B$30,IF(Settings!$B$30-I973&gt;=E973,H973,H973+(Settings!$B$30-I973)+Settings!$B$31),H973+(Settings!$B$33-I973))</x:f>
        <x:v>170.14000000000001</x:v>
      </x:c>
      <x:c r="K973" s="18" t="n">
        <x:f>J973+E973</x:f>
        <x:v>194.16000000000003</x:v>
      </x:c>
      <x:c r="L973" s="18" t="n">
        <x:f>K973</x:f>
        <x:v>194.16000000000003</x:v>
      </x:c>
      <x:c r="M973" s="18" t="n">
        <x:f>P972</x:f>
        <x:v>170.50783261959504</x:v>
      </x:c>
      <x:c r="N973" s="18" t="n">
        <x:f>MAX(L973,M973)</x:f>
        <x:v>194.16000000000003</x:v>
      </x:c>
      <x:c r="O973" s="18" t="n">
        <x:f>Arrivals!I973</x:f>
        <x:v>3.7384622545849817</x:v>
      </x:c>
      <x:c r="P973" s="18" t="n">
        <x:f>N973+O973</x:f>
        <x:v>197.898462254585</x:v>
      </x:c>
      <x:c r="Q973" s="18" t="n">
        <x:f>P973-C973</x:f>
        <x:v>140.898462254585</x:v>
      </x:c>
      <x:c r="R973" s="18" t="n">
        <x:f>H973-F973</x:f>
        <x:v>113.14000000000001</x:v>
      </x:c>
      <x:c r="S973" s="18" t="n">
        <x:f>J973-H973</x:f>
        <x:v>0</x:v>
      </x:c>
      <x:c r="T973" s="18" t="n">
        <x:f>N973-L973</x:f>
        <x:v>0</x:v>
      </x:c>
      <x:c r="U973" s="18" t="n">
        <x:f>R973+S973+T973</x:f>
        <x:v>113.14000000000001</x:v>
      </x:c>
      <x:c r="V973" s="18" t="str">
        <x:f>IF(MOD(C973-Settings!$B$32,Settings!$B$33)&lt;Settings!$B$30,"Up","Down")</x:f>
        <x:v>Up</x:v>
      </x:c>
      <x:c r="W973" s="18" t="n">
        <x:f>IF(OR(E973&gt;Settings!$B$30,Q973&gt;Settings!$B$37),0,1)</x:f>
        <x:v>1</x:v>
      </x:c>
      <x:c r="X973" s="18" t="n">
        <x:f>IF(AND(W973=1,Q973&lt;=Settings!$B$36),1,0)</x:f>
        <x:v>0</x:v>
      </x:c>
    </x:row>
    <x:row r="974">
      <x:c r="A974" t="n">
        <x:f>Arrivals!A974</x:f>
        <x:v>9</x:v>
      </x:c>
      <x:c r="B974" t="n">
        <x:f>Arrivals!B974</x:f>
        <x:v>9</x:v>
      </x:c>
      <x:c r="C974" s="18" t="n">
        <x:f>Arrivals!F974</x:f>
        <x:v>172</x:v>
      </x:c>
      <x:c r="D974" s="18" t="n">
        <x:f>Arrivals!K974</x:f>
        <x:v>300</x:v>
      </x:c>
      <x:c r="E974" s="18" t="n">
        <x:f>D974*8/ACE_Input!S14+ACE_Input!T14</x:f>
        <x:v>24.02</x:v>
      </x:c>
      <x:c r="F974" s="18" t="n">
        <x:f>C974</x:f>
        <x:v>172</x:v>
      </x:c>
      <x:c r="G974" s="18" t="n">
        <x:f>K973</x:f>
        <x:v>194.16000000000003</x:v>
      </x:c>
      <x:c r="H974" s="18" t="n">
        <x:f>MAX(F974,G974)</x:f>
        <x:v>194.16000000000003</x:v>
      </x:c>
      <x:c r="I974" s="18" t="n">
        <x:f>MOD(H974-Settings!$B$32,Settings!$B$33)</x:f>
        <x:v>194.16000000000003</x:v>
      </x:c>
      <x:c r="J974" s="18" t="n">
        <x:f>IF(I974&lt;Settings!$B$30,IF(Settings!$B$30-I974&gt;=E974,H974,H974+(Settings!$B$30-I974)+Settings!$B$31),H974+(Settings!$B$33-I974))</x:f>
        <x:v>194.16000000000003</x:v>
      </x:c>
      <x:c r="K974" s="18" t="n">
        <x:f>J974+E974</x:f>
        <x:v>218.18000000000004</x:v>
      </x:c>
      <x:c r="L974" s="18" t="n">
        <x:f>K974</x:f>
        <x:v>218.18000000000004</x:v>
      </x:c>
      <x:c r="M974" s="18" t="n">
        <x:f>P973</x:f>
        <x:v>197.898462254585</x:v>
      </x:c>
      <x:c r="N974" s="18" t="n">
        <x:f>MAX(L974,M974)</x:f>
        <x:v>218.18000000000004</x:v>
      </x:c>
      <x:c r="O974" s="18" t="n">
        <x:f>Arrivals!I974</x:f>
        <x:v>1.271388769743785</x:v>
      </x:c>
      <x:c r="P974" s="18" t="n">
        <x:f>N974+O974</x:f>
        <x:v>219.45138876974383</x:v>
      </x:c>
      <x:c r="Q974" s="18" t="n">
        <x:f>P974-C974</x:f>
        <x:v>47.45138876974383</x:v>
      </x:c>
      <x:c r="R974" s="18" t="n">
        <x:f>H974-F974</x:f>
        <x:v>22.160000000000025</x:v>
      </x:c>
      <x:c r="S974" s="18" t="n">
        <x:f>J974-H974</x:f>
        <x:v>0</x:v>
      </x:c>
      <x:c r="T974" s="18" t="n">
        <x:f>N974-L974</x:f>
        <x:v>0</x:v>
      </x:c>
      <x:c r="U974" s="18" t="n">
        <x:f>R974+S974+T974</x:f>
        <x:v>22.160000000000025</x:v>
      </x:c>
      <x:c r="V974" s="18" t="str">
        <x:f>IF(MOD(C974-Settings!$B$32,Settings!$B$33)&lt;Settings!$B$30,"Up","Down")</x:f>
        <x:v>Up</x:v>
      </x:c>
      <x:c r="W974" s="18" t="n">
        <x:f>IF(OR(E974&gt;Settings!$B$30,Q974&gt;Settings!$B$37),0,1)</x:f>
        <x:v>1</x:v>
      </x:c>
      <x:c r="X974" s="18" t="n">
        <x:f>IF(AND(W974=1,Q974&lt;=Settings!$B$36),1,0)</x:f>
        <x:v>1</x:v>
      </x:c>
    </x:row>
    <x:row r="975">
      <x:c r="A975" t="n">
        <x:f>Arrivals!A975</x:f>
        <x:v>9</x:v>
      </x:c>
      <x:c r="B975" t="n">
        <x:f>Arrivals!B975</x:f>
        <x:v>10</x:v>
      </x:c>
      <x:c r="C975" s="18" t="n">
        <x:f>Arrivals!F975</x:f>
        <x:v>177</x:v>
      </x:c>
      <x:c r="D975" s="18" t="n">
        <x:f>Arrivals!K975</x:f>
        <x:v>300</x:v>
      </x:c>
      <x:c r="E975" s="18" t="n">
        <x:f>D975*8/ACE_Input!S15+ACE_Input!T15</x:f>
        <x:v>24.02</x:v>
      </x:c>
      <x:c r="F975" s="18" t="n">
        <x:f>C975</x:f>
        <x:v>177</x:v>
      </x:c>
      <x:c r="G975" s="18" t="n">
        <x:f>K974</x:f>
        <x:v>218.18000000000004</x:v>
      </x:c>
      <x:c r="H975" s="18" t="n">
        <x:f>MAX(F975,G975)</x:f>
        <x:v>218.18000000000004</x:v>
      </x:c>
      <x:c r="I975" s="18" t="n">
        <x:f>MOD(H975-Settings!$B$32,Settings!$B$33)</x:f>
        <x:v>218.18000000000004</x:v>
      </x:c>
      <x:c r="J975" s="18" t="n">
        <x:f>IF(I975&lt;Settings!$B$30,IF(Settings!$B$30-I975&gt;=E975,H975,H975+(Settings!$B$30-I975)+Settings!$B$31),H975+(Settings!$B$33-I975))</x:f>
        <x:v>218.18000000000004</x:v>
      </x:c>
      <x:c r="K975" s="18" t="n">
        <x:f>J975+E975</x:f>
        <x:v>242.20000000000005</x:v>
      </x:c>
      <x:c r="L975" s="18" t="n">
        <x:f>K975</x:f>
        <x:v>242.20000000000005</x:v>
      </x:c>
      <x:c r="M975" s="18" t="n">
        <x:f>P974</x:f>
        <x:v>219.45138876974383</x:v>
      </x:c>
      <x:c r="N975" s="18" t="n">
        <x:f>MAX(L975,M975)</x:f>
        <x:v>242.20000000000005</x:v>
      </x:c>
      <x:c r="O975" s="18" t="n">
        <x:f>Arrivals!I975</x:f>
        <x:v>1.490846419705841</x:v>
      </x:c>
      <x:c r="P975" s="18" t="n">
        <x:f>N975+O975</x:f>
        <x:v>243.69084641970588</x:v>
      </x:c>
      <x:c r="Q975" s="18" t="n">
        <x:f>P975-C975</x:f>
        <x:v>66.69084641970588</x:v>
      </x:c>
      <x:c r="R975" s="18" t="n">
        <x:f>H975-F975</x:f>
        <x:v>41.180000000000035</x:v>
      </x:c>
      <x:c r="S975" s="18" t="n">
        <x:f>J975-H975</x:f>
        <x:v>0</x:v>
      </x:c>
      <x:c r="T975" s="18" t="n">
        <x:f>N975-L975</x:f>
        <x:v>0</x:v>
      </x:c>
      <x:c r="U975" s="18" t="n">
        <x:f>R975+S975+T975</x:f>
        <x:v>41.180000000000035</x:v>
      </x:c>
      <x:c r="V975" s="18" t="str">
        <x:f>IF(MOD(C975-Settings!$B$32,Settings!$B$33)&lt;Settings!$B$30,"Up","Down")</x:f>
        <x:v>Up</x:v>
      </x:c>
      <x:c r="W975" s="18" t="n">
        <x:f>IF(OR(E975&gt;Settings!$B$30,Q975&gt;Settings!$B$37),0,1)</x:f>
        <x:v>1</x:v>
      </x:c>
      <x:c r="X975" s="18" t="n">
        <x:f>IF(AND(W975=1,Q975&lt;=Settings!$B$36),1,0)</x:f>
        <x:v>1</x:v>
      </x:c>
    </x:row>
    <x:row r="976">
      <x:c r="A976" t="n">
        <x:f>Arrivals!A976</x:f>
        <x:v>9</x:v>
      </x:c>
      <x:c r="B976" t="n">
        <x:f>Arrivals!B976</x:f>
        <x:v>11</x:v>
      </x:c>
      <x:c r="C976" s="18" t="n">
        <x:f>Arrivals!F976</x:f>
        <x:v>182</x:v>
      </x:c>
      <x:c r="D976" s="18" t="n">
        <x:f>Arrivals!K976</x:f>
        <x:v>300</x:v>
      </x:c>
      <x:c r="E976" s="18" t="n">
        <x:f>D976*8/ACE_Input!S16+ACE_Input!T16</x:f>
        <x:v>24.02</x:v>
      </x:c>
      <x:c r="F976" s="18" t="n">
        <x:f>C976</x:f>
        <x:v>182</x:v>
      </x:c>
      <x:c r="G976" s="18" t="n">
        <x:f>K975</x:f>
        <x:v>242.20000000000005</x:v>
      </x:c>
      <x:c r="H976" s="18" t="n">
        <x:f>MAX(F976,G976)</x:f>
        <x:v>242.20000000000005</x:v>
      </x:c>
      <x:c r="I976" s="18" t="n">
        <x:f>MOD(H976-Settings!$B$32,Settings!$B$33)</x:f>
        <x:v>242.20000000000005</x:v>
      </x:c>
      <x:c r="J976" s="18" t="n">
        <x:f>IF(I976&lt;Settings!$B$30,IF(Settings!$B$30-I976&gt;=E976,H976,H976+(Settings!$B$30-I976)+Settings!$B$31),H976+(Settings!$B$33-I976))</x:f>
        <x:v>242.20000000000005</x:v>
      </x:c>
      <x:c r="K976" s="18" t="n">
        <x:f>J976+E976</x:f>
        <x:v>266.22</x:v>
      </x:c>
      <x:c r="L976" s="18" t="n">
        <x:f>K976</x:f>
        <x:v>266.22</x:v>
      </x:c>
      <x:c r="M976" s="18" t="n">
        <x:f>P975</x:f>
        <x:v>243.69084641970588</x:v>
      </x:c>
      <x:c r="N976" s="18" t="n">
        <x:f>MAX(L976,M976)</x:f>
        <x:v>266.22</x:v>
      </x:c>
      <x:c r="O976" s="18" t="n">
        <x:f>Arrivals!I976</x:f>
        <x:v>1.231273901252784</x:v>
      </x:c>
      <x:c r="P976" s="18" t="n">
        <x:f>N976+O976</x:f>
        <x:v>267.4512739012528</x:v>
      </x:c>
      <x:c r="Q976" s="18" t="n">
        <x:f>P976-C976</x:f>
        <x:v>85.45127390125282</x:v>
      </x:c>
      <x:c r="R976" s="18" t="n">
        <x:f>H976-F976</x:f>
        <x:v>60.200000000000045</x:v>
      </x:c>
      <x:c r="S976" s="18" t="n">
        <x:f>J976-H976</x:f>
        <x:v>0</x:v>
      </x:c>
      <x:c r="T976" s="18" t="n">
        <x:f>N976-L976</x:f>
        <x:v>0</x:v>
      </x:c>
      <x:c r="U976" s="18" t="n">
        <x:f>R976+S976+T976</x:f>
        <x:v>60.200000000000045</x:v>
      </x:c>
      <x:c r="V976" s="18" t="str">
        <x:f>IF(MOD(C976-Settings!$B$32,Settings!$B$33)&lt;Settings!$B$30,"Up","Down")</x:f>
        <x:v>Up</x:v>
      </x:c>
      <x:c r="W976" s="18" t="n">
        <x:f>IF(OR(E976&gt;Settings!$B$30,Q976&gt;Settings!$B$37),0,1)</x:f>
        <x:v>1</x:v>
      </x:c>
      <x:c r="X976" s="18" t="n">
        <x:f>IF(AND(W976=1,Q976&lt;=Settings!$B$36),1,0)</x:f>
        <x:v>1</x:v>
      </x:c>
    </x:row>
    <x:row r="977">
      <x:c r="A977" t="n">
        <x:f>Arrivals!A977</x:f>
        <x:v>9</x:v>
      </x:c>
      <x:c r="B977" t="n">
        <x:f>Arrivals!B977</x:f>
        <x:v>12</x:v>
      </x:c>
      <x:c r="C977" s="18" t="n">
        <x:f>Arrivals!F977</x:f>
        <x:v>187</x:v>
      </x:c>
      <x:c r="D977" s="18" t="n">
        <x:f>Arrivals!K977</x:f>
        <x:v>300</x:v>
      </x:c>
      <x:c r="E977" s="18" t="n">
        <x:f>D977*8/ACE_Input!S17+ACE_Input!T17</x:f>
        <x:v>24.02</x:v>
      </x:c>
      <x:c r="F977" s="18" t="n">
        <x:f>C977</x:f>
        <x:v>187</x:v>
      </x:c>
      <x:c r="G977" s="18" t="n">
        <x:f>K976</x:f>
        <x:v>266.22</x:v>
      </x:c>
      <x:c r="H977" s="18" t="n">
        <x:f>MAX(F977,G977)</x:f>
        <x:v>266.22</x:v>
      </x:c>
      <x:c r="I977" s="18" t="n">
        <x:f>MOD(H977-Settings!$B$32,Settings!$B$33)</x:f>
        <x:v>266.22</x:v>
      </x:c>
      <x:c r="J977" s="18" t="n">
        <x:f>IF(I977&lt;Settings!$B$30,IF(Settings!$B$30-I977&gt;=E977,H977,H977+(Settings!$B$30-I977)+Settings!$B$31),H977+(Settings!$B$33-I977))</x:f>
        <x:v>266.22</x:v>
      </x:c>
      <x:c r="K977" s="18" t="n">
        <x:f>J977+E977</x:f>
        <x:v>290.24</x:v>
      </x:c>
      <x:c r="L977" s="18" t="n">
        <x:f>K977</x:f>
        <x:v>290.24</x:v>
      </x:c>
      <x:c r="M977" s="18" t="n">
        <x:f>P976</x:f>
        <x:v>267.4512739012528</x:v>
      </x:c>
      <x:c r="N977" s="18" t="n">
        <x:f>MAX(L977,M977)</x:f>
        <x:v>290.24</x:v>
      </x:c>
      <x:c r="O977" s="18" t="n">
        <x:f>Arrivals!I977</x:f>
        <x:v>0.14625879972887745</x:v>
      </x:c>
      <x:c r="P977" s="18" t="n">
        <x:f>N977+O977</x:f>
        <x:v>290.38625879972886</x:v>
      </x:c>
      <x:c r="Q977" s="18" t="n">
        <x:f>P977-C977</x:f>
        <x:v>103.38625879972886</x:v>
      </x:c>
      <x:c r="R977" s="18" t="n">
        <x:f>H977-F977</x:f>
        <x:v>79.22000000000003</x:v>
      </x:c>
      <x:c r="S977" s="18" t="n">
        <x:f>J977-H977</x:f>
        <x:v>0</x:v>
      </x:c>
      <x:c r="T977" s="18" t="n">
        <x:f>N977-L977</x:f>
        <x:v>0</x:v>
      </x:c>
      <x:c r="U977" s="18" t="n">
        <x:f>R977+S977+T977</x:f>
        <x:v>79.22000000000003</x:v>
      </x:c>
      <x:c r="V977" s="18" t="str">
        <x:f>IF(MOD(C977-Settings!$B$32,Settings!$B$33)&lt;Settings!$B$30,"Up","Down")</x:f>
        <x:v>Up</x:v>
      </x:c>
      <x:c r="W977" s="18" t="n">
        <x:f>IF(OR(E977&gt;Settings!$B$30,Q977&gt;Settings!$B$37),0,1)</x:f>
        <x:v>1</x:v>
      </x:c>
      <x:c r="X977" s="18" t="n">
        <x:f>IF(AND(W977=1,Q977&lt;=Settings!$B$36),1,0)</x:f>
        <x:v>1</x:v>
      </x:c>
    </x:row>
    <x:row r="978">
      <x:c r="A978" t="n">
        <x:f>Arrivals!A978</x:f>
        <x:v>9</x:v>
      </x:c>
      <x:c r="B978" t="n">
        <x:f>Arrivals!B978</x:f>
        <x:v>13</x:v>
      </x:c>
      <x:c r="C978" s="18" t="n">
        <x:f>Arrivals!F978</x:f>
        <x:v>192</x:v>
      </x:c>
      <x:c r="D978" s="18" t="n">
        <x:f>Arrivals!K978</x:f>
        <x:v>300</x:v>
      </x:c>
      <x:c r="E978" s="18" t="n">
        <x:f>D978*8/ACE_Input!S18+ACE_Input!T18</x:f>
        <x:v>24.02</x:v>
      </x:c>
      <x:c r="F978" s="18" t="n">
        <x:f>C978</x:f>
        <x:v>192</x:v>
      </x:c>
      <x:c r="G978" s="18" t="n">
        <x:f>K977</x:f>
        <x:v>290.24</x:v>
      </x:c>
      <x:c r="H978" s="18" t="n">
        <x:f>MAX(F978,G978)</x:f>
        <x:v>290.24</x:v>
      </x:c>
      <x:c r="I978" s="18" t="n">
        <x:f>MOD(H978-Settings!$B$32,Settings!$B$33)</x:f>
        <x:v>290.24</x:v>
      </x:c>
      <x:c r="J978" s="18" t="n">
        <x:f>IF(I978&lt;Settings!$B$30,IF(Settings!$B$30-I978&gt;=E978,H978,H978+(Settings!$B$30-I978)+Settings!$B$31),H978+(Settings!$B$33-I978))</x:f>
        <x:v>290.24</x:v>
      </x:c>
      <x:c r="K978" s="18" t="n">
        <x:f>J978+E978</x:f>
        <x:v>314.26</x:v>
      </x:c>
      <x:c r="L978" s="18" t="n">
        <x:f>K978</x:f>
        <x:v>314.26</x:v>
      </x:c>
      <x:c r="M978" s="18" t="n">
        <x:f>P977</x:f>
        <x:v>290.38625879972886</x:v>
      </x:c>
      <x:c r="N978" s="18" t="n">
        <x:f>MAX(L978,M978)</x:f>
        <x:v>314.26</x:v>
      </x:c>
      <x:c r="O978" s="18" t="n">
        <x:f>Arrivals!I978</x:f>
        <x:v>2.3430503550044888</x:v>
      </x:c>
      <x:c r="P978" s="18" t="n">
        <x:f>N978+O978</x:f>
        <x:v>316.6030503550045</x:v>
      </x:c>
      <x:c r="Q978" s="18" t="n">
        <x:f>P978-C978</x:f>
        <x:v>124.60305035500448</x:v>
      </x:c>
      <x:c r="R978" s="18" t="n">
        <x:f>H978-F978</x:f>
        <x:v>98.24000000000001</x:v>
      </x:c>
      <x:c r="S978" s="18" t="n">
        <x:f>J978-H978</x:f>
        <x:v>0</x:v>
      </x:c>
      <x:c r="T978" s="18" t="n">
        <x:f>N978-L978</x:f>
        <x:v>0</x:v>
      </x:c>
      <x:c r="U978" s="18" t="n">
        <x:f>R978+S978+T978</x:f>
        <x:v>98.24000000000001</x:v>
      </x:c>
      <x:c r="V978" s="18" t="str">
        <x:f>IF(MOD(C978-Settings!$B$32,Settings!$B$33)&lt;Settings!$B$30,"Up","Down")</x:f>
        <x:v>Up</x:v>
      </x:c>
      <x:c r="W978" s="18" t="n">
        <x:f>IF(OR(E978&gt;Settings!$B$30,Q978&gt;Settings!$B$37),0,1)</x:f>
        <x:v>1</x:v>
      </x:c>
      <x:c r="X978" s="18" t="n">
        <x:f>IF(AND(W978=1,Q978&lt;=Settings!$B$36),1,0)</x:f>
        <x:v>0</x:v>
      </x:c>
    </x:row>
    <x:row r="979">
      <x:c r="A979" t="n">
        <x:f>Arrivals!A979</x:f>
        <x:v>9</x:v>
      </x:c>
      <x:c r="B979" t="n">
        <x:f>Arrivals!B979</x:f>
        <x:v>14</x:v>
      </x:c>
      <x:c r="C979" s="18" t="n">
        <x:f>Arrivals!F979</x:f>
        <x:v>197</x:v>
      </x:c>
      <x:c r="D979" s="18" t="n">
        <x:f>Arrivals!K979</x:f>
        <x:v>300</x:v>
      </x:c>
      <x:c r="E979" s="18" t="n">
        <x:f>D979*8/ACE_Input!S19+ACE_Input!T19</x:f>
        <x:v>24.02</x:v>
      </x:c>
      <x:c r="F979" s="18" t="n">
        <x:f>C979</x:f>
        <x:v>197</x:v>
      </x:c>
      <x:c r="G979" s="18" t="n">
        <x:f>K978</x:f>
        <x:v>314.26</x:v>
      </x:c>
      <x:c r="H979" s="18" t="n">
        <x:f>MAX(F979,G979)</x:f>
        <x:v>314.26</x:v>
      </x:c>
      <x:c r="I979" s="18" t="n">
        <x:f>MOD(H979-Settings!$B$32,Settings!$B$33)</x:f>
        <x:v>314.26</x:v>
      </x:c>
      <x:c r="J979" s="18" t="n">
        <x:f>IF(I979&lt;Settings!$B$30,IF(Settings!$B$30-I979&gt;=E979,H979,H979+(Settings!$B$30-I979)+Settings!$B$31),H979+(Settings!$B$33-I979))</x:f>
        <x:v>314.26</x:v>
      </x:c>
      <x:c r="K979" s="18" t="n">
        <x:f>J979+E979</x:f>
        <x:v>338.28</x:v>
      </x:c>
      <x:c r="L979" s="18" t="n">
        <x:f>K979</x:f>
        <x:v>338.28</x:v>
      </x:c>
      <x:c r="M979" s="18" t="n">
        <x:f>P978</x:f>
        <x:v>316.6030503550045</x:v>
      </x:c>
      <x:c r="N979" s="18" t="n">
        <x:f>MAX(L979,M979)</x:f>
        <x:v>338.28</x:v>
      </x:c>
      <x:c r="O979" s="18" t="n">
        <x:f>Arrivals!I979</x:f>
        <x:v>7.847040533318765</x:v>
      </x:c>
      <x:c r="P979" s="18" t="n">
        <x:f>N979+O979</x:f>
        <x:v>346.12704053331873</x:v>
      </x:c>
      <x:c r="Q979" s="18" t="n">
        <x:f>P979-C979</x:f>
        <x:v>149.12704053331873</x:v>
      </x:c>
      <x:c r="R979" s="18" t="n">
        <x:f>H979-F979</x:f>
        <x:v>117.25999999999999</x:v>
      </x:c>
      <x:c r="S979" s="18" t="n">
        <x:f>J979-H979</x:f>
        <x:v>0</x:v>
      </x:c>
      <x:c r="T979" s="18" t="n">
        <x:f>N979-L979</x:f>
        <x:v>0</x:v>
      </x:c>
      <x:c r="U979" s="18" t="n">
        <x:f>R979+S979+T979</x:f>
        <x:v>117.25999999999999</x:v>
      </x:c>
      <x:c r="V979" s="18" t="str">
        <x:f>IF(MOD(C979-Settings!$B$32,Settings!$B$33)&lt;Settings!$B$30,"Up","Down")</x:f>
        <x:v>Up</x:v>
      </x:c>
      <x:c r="W979" s="18" t="n">
        <x:f>IF(OR(E979&gt;Settings!$B$30,Q979&gt;Settings!$B$37),0,1)</x:f>
        <x:v>1</x:v>
      </x:c>
      <x:c r="X979" s="18" t="n">
        <x:f>IF(AND(W979=1,Q979&lt;=Settings!$B$36),1,0)</x:f>
        <x:v>0</x:v>
      </x:c>
    </x:row>
    <x:row r="980">
      <x:c r="A980" t="n">
        <x:f>Arrivals!A980</x:f>
        <x:v>9</x:v>
      </x:c>
      <x:c r="B980" t="n">
        <x:f>Arrivals!B980</x:f>
        <x:v>15</x:v>
      </x:c>
      <x:c r="C980" s="18" t="n">
        <x:f>Arrivals!F980</x:f>
        <x:v>202</x:v>
      </x:c>
      <x:c r="D980" s="18" t="n">
        <x:f>Arrivals!K980</x:f>
        <x:v>300</x:v>
      </x:c>
      <x:c r="E980" s="18" t="n">
        <x:f>D980*8/ACE_Input!S20+ACE_Input!T20</x:f>
        <x:v>24.02</x:v>
      </x:c>
      <x:c r="F980" s="18" t="n">
        <x:f>C980</x:f>
        <x:v>202</x:v>
      </x:c>
      <x:c r="G980" s="18" t="n">
        <x:f>K979</x:f>
        <x:v>338.28</x:v>
      </x:c>
      <x:c r="H980" s="18" t="n">
        <x:f>MAX(F980,G980)</x:f>
        <x:v>338.28</x:v>
      </x:c>
      <x:c r="I980" s="18" t="n">
        <x:f>MOD(H980-Settings!$B$32,Settings!$B$33)</x:f>
        <x:v>338.28</x:v>
      </x:c>
      <x:c r="J980" s="18" t="n">
        <x:f>IF(I980&lt;Settings!$B$30,IF(Settings!$B$30-I980&gt;=E980,H980,H980+(Settings!$B$30-I980)+Settings!$B$31),H980+(Settings!$B$33-I980))</x:f>
        <x:v>338.28</x:v>
      </x:c>
      <x:c r="K980" s="18" t="n">
        <x:f>J980+E980</x:f>
        <x:v>362.29999999999995</x:v>
      </x:c>
      <x:c r="L980" s="18" t="n">
        <x:f>K980</x:f>
        <x:v>362.29999999999995</x:v>
      </x:c>
      <x:c r="M980" s="18" t="n">
        <x:f>P979</x:f>
        <x:v>346.12704053331873</x:v>
      </x:c>
      <x:c r="N980" s="18" t="n">
        <x:f>MAX(L980,M980)</x:f>
        <x:v>362.29999999999995</x:v>
      </x:c>
      <x:c r="O980" s="18" t="n">
        <x:f>Arrivals!I980</x:f>
        <x:v>5.639191192396857</x:v>
      </x:c>
      <x:c r="P980" s="18" t="n">
        <x:f>N980+O980</x:f>
        <x:v>367.93919119239683</x:v>
      </x:c>
      <x:c r="Q980" s="18" t="n">
        <x:f>P980-C980</x:f>
        <x:v>165.93919119239683</x:v>
      </x:c>
      <x:c r="R980" s="18" t="n">
        <x:f>H980-F980</x:f>
        <x:v>136.27999999999997</x:v>
      </x:c>
      <x:c r="S980" s="18" t="n">
        <x:f>J980-H980</x:f>
        <x:v>0</x:v>
      </x:c>
      <x:c r="T980" s="18" t="n">
        <x:f>N980-L980</x:f>
        <x:v>0</x:v>
      </x:c>
      <x:c r="U980" s="18" t="n">
        <x:f>R980+S980+T980</x:f>
        <x:v>136.27999999999997</x:v>
      </x:c>
      <x:c r="V980" s="18" t="str">
        <x:f>IF(MOD(C980-Settings!$B$32,Settings!$B$33)&lt;Settings!$B$30,"Up","Down")</x:f>
        <x:v>Up</x:v>
      </x:c>
      <x:c r="W980" s="18" t="n">
        <x:f>IF(OR(E980&gt;Settings!$B$30,Q980&gt;Settings!$B$37),0,1)</x:f>
        <x:v>1</x:v>
      </x:c>
      <x:c r="X980" s="18" t="n">
        <x:f>IF(AND(W980=1,Q980&lt;=Settings!$B$36),1,0)</x:f>
        <x:v>0</x:v>
      </x:c>
    </x:row>
    <x:row r="981">
      <x:c r="A981" t="n">
        <x:f>Arrivals!A981</x:f>
        <x:v>9</x:v>
      </x:c>
      <x:c r="B981" t="n">
        <x:f>Arrivals!B981</x:f>
        <x:v>16</x:v>
      </x:c>
      <x:c r="C981" s="18" t="n">
        <x:f>Arrivals!F981</x:f>
        <x:v>207</x:v>
      </x:c>
      <x:c r="D981" s="18" t="n">
        <x:f>Arrivals!K981</x:f>
        <x:v>300</x:v>
      </x:c>
      <x:c r="E981" s="18" t="n">
        <x:f>D981*8/ACE_Input!S21+ACE_Input!T21</x:f>
        <x:v>24.02</x:v>
      </x:c>
      <x:c r="F981" s="18" t="n">
        <x:f>C981</x:f>
        <x:v>207</x:v>
      </x:c>
      <x:c r="G981" s="18" t="n">
        <x:f>K980</x:f>
        <x:v>362.29999999999995</x:v>
      </x:c>
      <x:c r="H981" s="18" t="n">
        <x:f>MAX(F981,G981)</x:f>
        <x:v>362.29999999999995</x:v>
      </x:c>
      <x:c r="I981" s="18" t="n">
        <x:f>MOD(H981-Settings!$B$32,Settings!$B$33)</x:f>
        <x:v>362.29999999999995</x:v>
      </x:c>
      <x:c r="J981" s="18" t="n">
        <x:f>IF(I981&lt;Settings!$B$30,IF(Settings!$B$30-I981&gt;=E981,H981,H981+(Settings!$B$30-I981)+Settings!$B$31),H981+(Settings!$B$33-I981))</x:f>
        <x:v>362.29999999999995</x:v>
      </x:c>
      <x:c r="K981" s="18" t="n">
        <x:f>J981+E981</x:f>
        <x:v>386.31999999999994</x:v>
      </x:c>
      <x:c r="L981" s="18" t="n">
        <x:f>K981</x:f>
        <x:v>386.31999999999994</x:v>
      </x:c>
      <x:c r="M981" s="18" t="n">
        <x:f>P980</x:f>
        <x:v>367.93919119239683</x:v>
      </x:c>
      <x:c r="N981" s="18" t="n">
        <x:f>MAX(L981,M981)</x:f>
        <x:v>386.31999999999994</x:v>
      </x:c>
      <x:c r="O981" s="18" t="n">
        <x:f>Arrivals!I981</x:f>
        <x:v>7.698179166766532</x:v>
      </x:c>
      <x:c r="P981" s="18" t="n">
        <x:f>N981+O981</x:f>
        <x:v>394.01817916676646</x:v>
      </x:c>
      <x:c r="Q981" s="18" t="n">
        <x:f>P981-C981</x:f>
        <x:v>187.01817916676646</x:v>
      </x:c>
      <x:c r="R981" s="18" t="n">
        <x:f>H981-F981</x:f>
        <x:v>155.29999999999995</x:v>
      </x:c>
      <x:c r="S981" s="18" t="n">
        <x:f>J981-H981</x:f>
        <x:v>0</x:v>
      </x:c>
      <x:c r="T981" s="18" t="n">
        <x:f>N981-L981</x:f>
        <x:v>0</x:v>
      </x:c>
      <x:c r="U981" s="18" t="n">
        <x:f>R981+S981+T981</x:f>
        <x:v>155.29999999999995</x:v>
      </x:c>
      <x:c r="V981" s="18" t="str">
        <x:f>IF(MOD(C981-Settings!$B$32,Settings!$B$33)&lt;Settings!$B$30,"Up","Down")</x:f>
        <x:v>Up</x:v>
      </x:c>
      <x:c r="W981" s="18" t="n">
        <x:f>IF(OR(E981&gt;Settings!$B$30,Q981&gt;Settings!$B$37),0,1)</x:f>
        <x:v>1</x:v>
      </x:c>
      <x:c r="X981" s="18" t="n">
        <x:f>IF(AND(W981=1,Q981&lt;=Settings!$B$36),1,0)</x:f>
        <x:v>0</x:v>
      </x:c>
    </x:row>
    <x:row r="982">
      <x:c r="A982" t="n">
        <x:f>Arrivals!A982</x:f>
        <x:v>9</x:v>
      </x:c>
      <x:c r="B982" t="n">
        <x:f>Arrivals!B982</x:f>
        <x:v>17</x:v>
      </x:c>
      <x:c r="C982" s="18" t="n">
        <x:f>Arrivals!F982</x:f>
        <x:v>212</x:v>
      </x:c>
      <x:c r="D982" s="18" t="n">
        <x:f>Arrivals!K982</x:f>
        <x:v>300</x:v>
      </x:c>
      <x:c r="E982" s="18" t="n">
        <x:f>D982*8/ACE_Input!S22+ACE_Input!T22</x:f>
        <x:v>24.02</x:v>
      </x:c>
      <x:c r="F982" s="18" t="n">
        <x:f>C982</x:f>
        <x:v>212</x:v>
      </x:c>
      <x:c r="G982" s="18" t="n">
        <x:f>K981</x:f>
        <x:v>386.31999999999994</x:v>
      </x:c>
      <x:c r="H982" s="18" t="n">
        <x:f>MAX(F982,G982)</x:f>
        <x:v>386.31999999999994</x:v>
      </x:c>
      <x:c r="I982" s="18" t="n">
        <x:f>MOD(H982-Settings!$B$32,Settings!$B$33)</x:f>
        <x:v>386.31999999999994</x:v>
      </x:c>
      <x:c r="J982" s="18" t="n">
        <x:f>IF(I982&lt;Settings!$B$30,IF(Settings!$B$30-I982&gt;=E982,H982,H982+(Settings!$B$30-I982)+Settings!$B$31),H982+(Settings!$B$33-I982))</x:f>
        <x:v>386.31999999999994</x:v>
      </x:c>
      <x:c r="K982" s="18" t="n">
        <x:f>J982+E982</x:f>
        <x:v>410.3399999999999</x:v>
      </x:c>
      <x:c r="L982" s="18" t="n">
        <x:f>K982</x:f>
        <x:v>410.3399999999999</x:v>
      </x:c>
      <x:c r="M982" s="18" t="n">
        <x:f>P981</x:f>
        <x:v>394.01817916676646</x:v>
      </x:c>
      <x:c r="N982" s="18" t="n">
        <x:f>MAX(L982,M982)</x:f>
        <x:v>410.3399999999999</x:v>
      </x:c>
      <x:c r="O982" s="18" t="n">
        <x:f>Arrivals!I982</x:f>
        <x:v>0.6493738734080814</x:v>
      </x:c>
      <x:c r="P982" s="18" t="n">
        <x:f>N982+O982</x:f>
        <x:v>410.989373873408</x:v>
      </x:c>
      <x:c r="Q982" s="18" t="n">
        <x:f>P982-C982</x:f>
        <x:v>198.989373873408</x:v>
      </x:c>
      <x:c r="R982" s="18" t="n">
        <x:f>H982-F982</x:f>
        <x:v>174.31999999999994</x:v>
      </x:c>
      <x:c r="S982" s="18" t="n">
        <x:f>J982-H982</x:f>
        <x:v>0</x:v>
      </x:c>
      <x:c r="T982" s="18" t="n">
        <x:f>N982-L982</x:f>
        <x:v>0</x:v>
      </x:c>
      <x:c r="U982" s="18" t="n">
        <x:f>R982+S982+T982</x:f>
        <x:v>174.31999999999994</x:v>
      </x:c>
      <x:c r="V982" s="18" t="str">
        <x:f>IF(MOD(C982-Settings!$B$32,Settings!$B$33)&lt;Settings!$B$30,"Up","Down")</x:f>
        <x:v>Up</x:v>
      </x:c>
      <x:c r="W982" s="18" t="n">
        <x:f>IF(OR(E982&gt;Settings!$B$30,Q982&gt;Settings!$B$37),0,1)</x:f>
        <x:v>1</x:v>
      </x:c>
      <x:c r="X982" s="18" t="n">
        <x:f>IF(AND(W982=1,Q982&lt;=Settings!$B$36),1,0)</x:f>
        <x:v>0</x:v>
      </x:c>
    </x:row>
    <x:row r="983">
      <x:c r="A983" t="n">
        <x:f>Arrivals!A983</x:f>
        <x:v>9</x:v>
      </x:c>
      <x:c r="B983" t="n">
        <x:f>Arrivals!B983</x:f>
        <x:v>18</x:v>
      </x:c>
      <x:c r="C983" s="18" t="n">
        <x:f>Arrivals!F983</x:f>
        <x:v>217</x:v>
      </x:c>
      <x:c r="D983" s="18" t="n">
        <x:f>Arrivals!K983</x:f>
        <x:v>300</x:v>
      </x:c>
      <x:c r="E983" s="18" t="n">
        <x:f>D983*8/ACE_Input!S23+ACE_Input!T23</x:f>
        <x:v>24.02</x:v>
      </x:c>
      <x:c r="F983" s="18" t="n">
        <x:f>C983</x:f>
        <x:v>217</x:v>
      </x:c>
      <x:c r="G983" s="18" t="n">
        <x:f>K982</x:f>
        <x:v>410.3399999999999</x:v>
      </x:c>
      <x:c r="H983" s="18" t="n">
        <x:f>MAX(F983,G983)</x:f>
        <x:v>410.3399999999999</x:v>
      </x:c>
      <x:c r="I983" s="18" t="n">
        <x:f>MOD(H983-Settings!$B$32,Settings!$B$33)</x:f>
        <x:v>410.3399999999999</x:v>
      </x:c>
      <x:c r="J983" s="18" t="n">
        <x:f>IF(I983&lt;Settings!$B$30,IF(Settings!$B$30-I983&gt;=E983,H983,H983+(Settings!$B$30-I983)+Settings!$B$31),H983+(Settings!$B$33-I983))</x:f>
        <x:v>410.3399999999999</x:v>
      </x:c>
      <x:c r="K983" s="18" t="n">
        <x:f>J983+E983</x:f>
        <x:v>434.3599999999999</x:v>
      </x:c>
      <x:c r="L983" s="18" t="n">
        <x:f>K983</x:f>
        <x:v>434.3599999999999</x:v>
      </x:c>
      <x:c r="M983" s="18" t="n">
        <x:f>P982</x:f>
        <x:v>410.989373873408</x:v>
      </x:c>
      <x:c r="N983" s="18" t="n">
        <x:f>MAX(L983,M983)</x:f>
        <x:v>434.3599999999999</x:v>
      </x:c>
      <x:c r="O983" s="18" t="n">
        <x:f>Arrivals!I983</x:f>
        <x:v>3.1336087677581963</x:v>
      </x:c>
      <x:c r="P983" s="18" t="n">
        <x:f>N983+O983</x:f>
        <x:v>437.4936087677581</x:v>
      </x:c>
      <x:c r="Q983" s="18" t="n">
        <x:f>P983-C983</x:f>
        <x:v>220.49360876775808</x:v>
      </x:c>
      <x:c r="R983" s="18" t="n">
        <x:f>H983-F983</x:f>
        <x:v>193.33999999999992</x:v>
      </x:c>
      <x:c r="S983" s="18" t="n">
        <x:f>J983-H983</x:f>
        <x:v>0</x:v>
      </x:c>
      <x:c r="T983" s="18" t="n">
        <x:f>N983-L983</x:f>
        <x:v>0</x:v>
      </x:c>
      <x:c r="U983" s="18" t="n">
        <x:f>R983+S983+T983</x:f>
        <x:v>193.33999999999992</x:v>
      </x:c>
      <x:c r="V983" s="18" t="str">
        <x:f>IF(MOD(C983-Settings!$B$32,Settings!$B$33)&lt;Settings!$B$30,"Up","Down")</x:f>
        <x:v>Up</x:v>
      </x:c>
      <x:c r="W983" s="18" t="n">
        <x:f>IF(OR(E983&gt;Settings!$B$30,Q983&gt;Settings!$B$37),0,1)</x:f>
        <x:v>1</x:v>
      </x:c>
      <x:c r="X983" s="18" t="n">
        <x:f>IF(AND(W983=1,Q983&lt;=Settings!$B$36),1,0)</x:f>
        <x:v>0</x:v>
      </x:c>
    </x:row>
    <x:row r="984">
      <x:c r="A984" t="n">
        <x:f>Arrivals!A984</x:f>
        <x:v>9</x:v>
      </x:c>
      <x:c r="B984" t="n">
        <x:f>Arrivals!B984</x:f>
        <x:v>19</x:v>
      </x:c>
      <x:c r="C984" s="18" t="n">
        <x:f>Arrivals!F984</x:f>
        <x:v>222</x:v>
      </x:c>
      <x:c r="D984" s="18" t="n">
        <x:f>Arrivals!K984</x:f>
        <x:v>300</x:v>
      </x:c>
      <x:c r="E984" s="18" t="n">
        <x:f>D984*8/ACE_Input!S24+ACE_Input!T24</x:f>
        <x:v>24.02</x:v>
      </x:c>
      <x:c r="F984" s="18" t="n">
        <x:f>C984</x:f>
        <x:v>222</x:v>
      </x:c>
      <x:c r="G984" s="18" t="n">
        <x:f>K983</x:f>
        <x:v>434.3599999999999</x:v>
      </x:c>
      <x:c r="H984" s="18" t="n">
        <x:f>MAX(F984,G984)</x:f>
        <x:v>434.3599999999999</x:v>
      </x:c>
      <x:c r="I984" s="18" t="n">
        <x:f>MOD(H984-Settings!$B$32,Settings!$B$33)</x:f>
        <x:v>434.3599999999999</x:v>
      </x:c>
      <x:c r="J984" s="18" t="n">
        <x:f>IF(I984&lt;Settings!$B$30,IF(Settings!$B$30-I984&gt;=E984,H984,H984+(Settings!$B$30-I984)+Settings!$B$31),H984+(Settings!$B$33-I984))</x:f>
        <x:v>434.3599999999999</x:v>
      </x:c>
      <x:c r="K984" s="18" t="n">
        <x:f>J984+E984</x:f>
        <x:v>458.3799999999999</x:v>
      </x:c>
      <x:c r="L984" s="18" t="n">
        <x:f>K984</x:f>
        <x:v>458.3799999999999</x:v>
      </x:c>
      <x:c r="M984" s="18" t="n">
        <x:f>P983</x:f>
        <x:v>437.4936087677581</x:v>
      </x:c>
      <x:c r="N984" s="18" t="n">
        <x:f>MAX(L984,M984)</x:f>
        <x:v>458.3799999999999</x:v>
      </x:c>
      <x:c r="O984" s="18" t="n">
        <x:f>Arrivals!I984</x:f>
        <x:v>5.35121390863743</x:v>
      </x:c>
      <x:c r="P984" s="18" t="n">
        <x:f>N984+O984</x:f>
        <x:v>463.7312139086373</x:v>
      </x:c>
      <x:c r="Q984" s="18" t="n">
        <x:f>P984-C984</x:f>
        <x:v>241.7312139086373</x:v>
      </x:c>
      <x:c r="R984" s="18" t="n">
        <x:f>H984-F984</x:f>
        <x:v>212.3599999999999</x:v>
      </x:c>
      <x:c r="S984" s="18" t="n">
        <x:f>J984-H984</x:f>
        <x:v>0</x:v>
      </x:c>
      <x:c r="T984" s="18" t="n">
        <x:f>N984-L984</x:f>
        <x:v>0</x:v>
      </x:c>
      <x:c r="U984" s="18" t="n">
        <x:f>R984+S984+T984</x:f>
        <x:v>212.3599999999999</x:v>
      </x:c>
      <x:c r="V984" s="18" t="str">
        <x:f>IF(MOD(C984-Settings!$B$32,Settings!$B$33)&lt;Settings!$B$30,"Up","Down")</x:f>
        <x:v>Up</x:v>
      </x:c>
      <x:c r="W984" s="18" t="n">
        <x:f>IF(OR(E984&gt;Settings!$B$30,Q984&gt;Settings!$B$37),0,1)</x:f>
        <x:v>1</x:v>
      </x:c>
      <x:c r="X984" s="18" t="n">
        <x:f>IF(AND(W984=1,Q984&lt;=Settings!$B$36),1,0)</x:f>
        <x:v>0</x:v>
      </x:c>
    </x:row>
    <x:row r="985">
      <x:c r="A985" t="n">
        <x:f>Arrivals!A985</x:f>
        <x:v>9</x:v>
      </x:c>
      <x:c r="B985" t="n">
        <x:f>Arrivals!B985</x:f>
        <x:v>20</x:v>
      </x:c>
      <x:c r="C985" s="18" t="n">
        <x:f>Arrivals!F985</x:f>
        <x:v>227</x:v>
      </x:c>
      <x:c r="D985" s="18" t="n">
        <x:f>Arrivals!K985</x:f>
        <x:v>300</x:v>
      </x:c>
      <x:c r="E985" s="18" t="n">
        <x:f>D985*8/ACE_Input!S25+ACE_Input!T25</x:f>
        <x:v>24.02</x:v>
      </x:c>
      <x:c r="F985" s="18" t="n">
        <x:f>C985</x:f>
        <x:v>227</x:v>
      </x:c>
      <x:c r="G985" s="18" t="n">
        <x:f>K984</x:f>
        <x:v>458.3799999999999</x:v>
      </x:c>
      <x:c r="H985" s="18" t="n">
        <x:f>MAX(F985,G985)</x:f>
        <x:v>458.3799999999999</x:v>
      </x:c>
      <x:c r="I985" s="18" t="n">
        <x:f>MOD(H985-Settings!$B$32,Settings!$B$33)</x:f>
        <x:v>458.3799999999999</x:v>
      </x:c>
      <x:c r="J985" s="18" t="n">
        <x:f>IF(I985&lt;Settings!$B$30,IF(Settings!$B$30-I985&gt;=E985,H985,H985+(Settings!$B$30-I985)+Settings!$B$31),H985+(Settings!$B$33-I985))</x:f>
        <x:v>458.3799999999999</x:v>
      </x:c>
      <x:c r="K985" s="18" t="n">
        <x:f>J985+E985</x:f>
        <x:v>482.39999999999986</x:v>
      </x:c>
      <x:c r="L985" s="18" t="n">
        <x:f>K985</x:f>
        <x:v>482.39999999999986</x:v>
      </x:c>
      <x:c r="M985" s="18" t="n">
        <x:f>P984</x:f>
        <x:v>463.7312139086373</x:v>
      </x:c>
      <x:c r="N985" s="18" t="n">
        <x:f>MAX(L985,M985)</x:f>
        <x:v>482.39999999999986</x:v>
      </x:c>
      <x:c r="O985" s="18" t="n">
        <x:f>Arrivals!I985</x:f>
        <x:v>2.6363597715977294</x:v>
      </x:c>
      <x:c r="P985" s="18" t="n">
        <x:f>N985+O985</x:f>
        <x:v>485.0363597715976</x:v>
      </x:c>
      <x:c r="Q985" s="18" t="n">
        <x:f>P985-C985</x:f>
        <x:v>258.0363597715976</x:v>
      </x:c>
      <x:c r="R985" s="18" t="n">
        <x:f>H985-F985</x:f>
        <x:v>231.37999999999988</x:v>
      </x:c>
      <x:c r="S985" s="18" t="n">
        <x:f>J985-H985</x:f>
        <x:v>0</x:v>
      </x:c>
      <x:c r="T985" s="18" t="n">
        <x:f>N985-L985</x:f>
        <x:v>0</x:v>
      </x:c>
      <x:c r="U985" s="18" t="n">
        <x:f>R985+S985+T985</x:f>
        <x:v>231.37999999999988</x:v>
      </x:c>
      <x:c r="V985" s="18" t="str">
        <x:f>IF(MOD(C985-Settings!$B$32,Settings!$B$33)&lt;Settings!$B$30,"Up","Down")</x:f>
        <x:v>Up</x:v>
      </x:c>
      <x:c r="W985" s="18" t="n">
        <x:f>IF(OR(E985&gt;Settings!$B$30,Q985&gt;Settings!$B$37),0,1)</x:f>
        <x:v>1</x:v>
      </x:c>
      <x:c r="X985" s="18" t="n">
        <x:f>IF(AND(W985=1,Q985&lt;=Settings!$B$36),1,0)</x:f>
        <x:v>0</x:v>
      </x:c>
    </x:row>
    <x:row r="986">
      <x:c r="A986" t="n">
        <x:f>Arrivals!A986</x:f>
        <x:v>9</x:v>
      </x:c>
      <x:c r="B986" t="n">
        <x:f>Arrivals!B986</x:f>
        <x:v>21</x:v>
      </x:c>
      <x:c r="C986" s="18" t="n">
        <x:f>Arrivals!F986</x:f>
        <x:v>232</x:v>
      </x:c>
      <x:c r="D986" s="18" t="n">
        <x:f>Arrivals!K986</x:f>
        <x:v>300</x:v>
      </x:c>
      <x:c r="E986" s="18" t="n">
        <x:f>D986*8/ACE_Input!S26+ACE_Input!T26</x:f>
        <x:v>24.02</x:v>
      </x:c>
      <x:c r="F986" s="18" t="n">
        <x:f>C986</x:f>
        <x:v>232</x:v>
      </x:c>
      <x:c r="G986" s="18" t="n">
        <x:f>K985</x:f>
        <x:v>482.39999999999986</x:v>
      </x:c>
      <x:c r="H986" s="18" t="n">
        <x:f>MAX(F986,G986)</x:f>
        <x:v>482.39999999999986</x:v>
      </x:c>
      <x:c r="I986" s="18" t="n">
        <x:f>MOD(H986-Settings!$B$32,Settings!$B$33)</x:f>
        <x:v>482.39999999999986</x:v>
      </x:c>
      <x:c r="J986" s="18" t="n">
        <x:f>IF(I986&lt;Settings!$B$30,IF(Settings!$B$30-I986&gt;=E986,H986,H986+(Settings!$B$30-I986)+Settings!$B$31),H986+(Settings!$B$33-I986))</x:f>
        <x:v>482.39999999999986</x:v>
      </x:c>
      <x:c r="K986" s="18" t="n">
        <x:f>J986+E986</x:f>
        <x:v>506.41999999999985</x:v>
      </x:c>
      <x:c r="L986" s="18" t="n">
        <x:f>K986</x:f>
        <x:v>506.41999999999985</x:v>
      </x:c>
      <x:c r="M986" s="18" t="n">
        <x:f>P985</x:f>
        <x:v>485.0363597715976</x:v>
      </x:c>
      <x:c r="N986" s="18" t="n">
        <x:f>MAX(L986,M986)</x:f>
        <x:v>506.41999999999985</x:v>
      </x:c>
      <x:c r="O986" s="18" t="n">
        <x:f>Arrivals!I986</x:f>
        <x:v>1.8520253560665292</x:v>
      </x:c>
      <x:c r="P986" s="18" t="n">
        <x:f>N986+O986</x:f>
        <x:v>508.27202535606637</x:v>
      </x:c>
      <x:c r="Q986" s="18" t="n">
        <x:f>P986-C986</x:f>
        <x:v>276.27202535606637</x:v>
      </x:c>
      <x:c r="R986" s="18" t="n">
        <x:f>H986-F986</x:f>
        <x:v>250.39999999999986</x:v>
      </x:c>
      <x:c r="S986" s="18" t="n">
        <x:f>J986-H986</x:f>
        <x:v>0</x:v>
      </x:c>
      <x:c r="T986" s="18" t="n">
        <x:f>N986-L986</x:f>
        <x:v>0</x:v>
      </x:c>
      <x:c r="U986" s="18" t="n">
        <x:f>R986+S986+T986</x:f>
        <x:v>250.39999999999986</x:v>
      </x:c>
      <x:c r="V986" s="18" t="str">
        <x:f>IF(MOD(C986-Settings!$B$32,Settings!$B$33)&lt;Settings!$B$30,"Up","Down")</x:f>
        <x:v>Up</x:v>
      </x:c>
      <x:c r="W986" s="18" t="n">
        <x:f>IF(OR(E986&gt;Settings!$B$30,Q986&gt;Settings!$B$37),0,1)</x:f>
        <x:v>1</x:v>
      </x:c>
      <x:c r="X986" s="18" t="n">
        <x:f>IF(AND(W986=1,Q986&lt;=Settings!$B$36),1,0)</x:f>
        <x:v>0</x:v>
      </x:c>
    </x:row>
    <x:row r="987">
      <x:c r="A987" t="n">
        <x:f>Arrivals!A987</x:f>
        <x:v>9</x:v>
      </x:c>
      <x:c r="B987" t="n">
        <x:f>Arrivals!B987</x:f>
        <x:v>22</x:v>
      </x:c>
      <x:c r="C987" s="18" t="n">
        <x:f>Arrivals!F987</x:f>
        <x:v>237</x:v>
      </x:c>
      <x:c r="D987" s="18" t="n">
        <x:f>Arrivals!K987</x:f>
        <x:v>300</x:v>
      </x:c>
      <x:c r="E987" s="18" t="n">
        <x:f>D987*8/ACE_Input!S27+ACE_Input!T27</x:f>
        <x:v>24.02</x:v>
      </x:c>
      <x:c r="F987" s="18" t="n">
        <x:f>C987</x:f>
        <x:v>237</x:v>
      </x:c>
      <x:c r="G987" s="18" t="n">
        <x:f>K986</x:f>
        <x:v>506.41999999999985</x:v>
      </x:c>
      <x:c r="H987" s="18" t="n">
        <x:f>MAX(F987,G987)</x:f>
        <x:v>506.41999999999985</x:v>
      </x:c>
      <x:c r="I987" s="18" t="n">
        <x:f>MOD(H987-Settings!$B$32,Settings!$B$33)</x:f>
        <x:v>506.41999999999985</x:v>
      </x:c>
      <x:c r="J987" s="18" t="n">
        <x:f>IF(I987&lt;Settings!$B$30,IF(Settings!$B$30-I987&gt;=E987,H987,H987+(Settings!$B$30-I987)+Settings!$B$31),H987+(Settings!$B$33-I987))</x:f>
        <x:v>506.41999999999985</x:v>
      </x:c>
      <x:c r="K987" s="18" t="n">
        <x:f>J987+E987</x:f>
        <x:v>530.4399999999998</x:v>
      </x:c>
      <x:c r="L987" s="18" t="n">
        <x:f>K987</x:f>
        <x:v>530.4399999999998</x:v>
      </x:c>
      <x:c r="M987" s="18" t="n">
        <x:f>P986</x:f>
        <x:v>508.27202535606637</x:v>
      </x:c>
      <x:c r="N987" s="18" t="n">
        <x:f>MAX(L987,M987)</x:f>
        <x:v>530.4399999999998</x:v>
      </x:c>
      <x:c r="O987" s="18" t="n">
        <x:f>Arrivals!I987</x:f>
        <x:v>8.012311487017014</x:v>
      </x:c>
      <x:c r="P987" s="18" t="n">
        <x:f>N987+O987</x:f>
        <x:v>538.4523114870168</x:v>
      </x:c>
      <x:c r="Q987" s="18" t="n">
        <x:f>P987-C987</x:f>
        <x:v>301.4523114870168</x:v>
      </x:c>
      <x:c r="R987" s="18" t="n">
        <x:f>H987-F987</x:f>
        <x:v>269.41999999999985</x:v>
      </x:c>
      <x:c r="S987" s="18" t="n">
        <x:f>J987-H987</x:f>
        <x:v>0</x:v>
      </x:c>
      <x:c r="T987" s="18" t="n">
        <x:f>N987-L987</x:f>
        <x:v>0</x:v>
      </x:c>
      <x:c r="U987" s="18" t="n">
        <x:f>R987+S987+T987</x:f>
        <x:v>269.41999999999985</x:v>
      </x:c>
      <x:c r="V987" s="18" t="str">
        <x:f>IF(MOD(C987-Settings!$B$32,Settings!$B$33)&lt;Settings!$B$30,"Up","Down")</x:f>
        <x:v>Up</x:v>
      </x:c>
      <x:c r="W987" s="18" t="n">
        <x:f>IF(OR(E987&gt;Settings!$B$30,Q987&gt;Settings!$B$37),0,1)</x:f>
        <x:v>1</x:v>
      </x:c>
      <x:c r="X987" s="18" t="n">
        <x:f>IF(AND(W987=1,Q987&lt;=Settings!$B$36),1,0)</x:f>
        <x:v>0</x:v>
      </x:c>
    </x:row>
    <x:row r="988">
      <x:c r="A988" t="n">
        <x:f>Arrivals!A988</x:f>
        <x:v>9</x:v>
      </x:c>
      <x:c r="B988" t="n">
        <x:f>Arrivals!B988</x:f>
        <x:v>23</x:v>
      </x:c>
      <x:c r="C988" s="18" t="n">
        <x:f>Arrivals!F988</x:f>
        <x:v>242</x:v>
      </x:c>
      <x:c r="D988" s="18" t="n">
        <x:f>Arrivals!K988</x:f>
        <x:v>300</x:v>
      </x:c>
      <x:c r="E988" s="18" t="n">
        <x:f>D988*8/ACE_Input!S28+ACE_Input!T28</x:f>
        <x:v>24.02</x:v>
      </x:c>
      <x:c r="F988" s="18" t="n">
        <x:f>C988</x:f>
        <x:v>242</x:v>
      </x:c>
      <x:c r="G988" s="18" t="n">
        <x:f>K987</x:f>
        <x:v>530.4399999999998</x:v>
      </x:c>
      <x:c r="H988" s="18" t="n">
        <x:f>MAX(F988,G988)</x:f>
        <x:v>530.4399999999998</x:v>
      </x:c>
      <x:c r="I988" s="18" t="n">
        <x:f>MOD(H988-Settings!$B$32,Settings!$B$33)</x:f>
        <x:v>530.4399999999998</x:v>
      </x:c>
      <x:c r="J988" s="18" t="n">
        <x:f>IF(I988&lt;Settings!$B$30,IF(Settings!$B$30-I988&gt;=E988,H988,H988+(Settings!$B$30-I988)+Settings!$B$31),H988+(Settings!$B$33-I988))</x:f>
        <x:v>530.4399999999998</x:v>
      </x:c>
      <x:c r="K988" s="18" t="n">
        <x:f>J988+E988</x:f>
        <x:v>554.4599999999998</x:v>
      </x:c>
      <x:c r="L988" s="18" t="n">
        <x:f>K988</x:f>
        <x:v>554.4599999999998</x:v>
      </x:c>
      <x:c r="M988" s="18" t="n">
        <x:f>P987</x:f>
        <x:v>538.4523114870168</x:v>
      </x:c>
      <x:c r="N988" s="18" t="n">
        <x:f>MAX(L988,M988)</x:f>
        <x:v>554.4599999999998</x:v>
      </x:c>
      <x:c r="O988" s="18" t="n">
        <x:f>Arrivals!I988</x:f>
        <x:v>2.110515122396599</x:v>
      </x:c>
      <x:c r="P988" s="18" t="n">
        <x:f>N988+O988</x:f>
        <x:v>556.5705151223964</x:v>
      </x:c>
      <x:c r="Q988" s="18" t="n">
        <x:f>P988-C988</x:f>
        <x:v>314.5705151223964</x:v>
      </x:c>
      <x:c r="R988" s="18" t="n">
        <x:f>H988-F988</x:f>
        <x:v>288.4399999999998</x:v>
      </x:c>
      <x:c r="S988" s="18" t="n">
        <x:f>J988-H988</x:f>
        <x:v>0</x:v>
      </x:c>
      <x:c r="T988" s="18" t="n">
        <x:f>N988-L988</x:f>
        <x:v>0</x:v>
      </x:c>
      <x:c r="U988" s="18" t="n">
        <x:f>R988+S988+T988</x:f>
        <x:v>288.4399999999998</x:v>
      </x:c>
      <x:c r="V988" s="18" t="str">
        <x:f>IF(MOD(C988-Settings!$B$32,Settings!$B$33)&lt;Settings!$B$30,"Up","Down")</x:f>
        <x:v>Up</x:v>
      </x:c>
      <x:c r="W988" s="18" t="n">
        <x:f>IF(OR(E988&gt;Settings!$B$30,Q988&gt;Settings!$B$37),0,1)</x:f>
        <x:v>1</x:v>
      </x:c>
      <x:c r="X988" s="18" t="n">
        <x:f>IF(AND(W988=1,Q988&lt;=Settings!$B$36),1,0)</x:f>
        <x:v>0</x:v>
      </x:c>
    </x:row>
    <x:row r="989">
      <x:c r="A989" t="n">
        <x:f>Arrivals!A989</x:f>
        <x:v>9</x:v>
      </x:c>
      <x:c r="B989" t="n">
        <x:f>Arrivals!B989</x:f>
        <x:v>24</x:v>
      </x:c>
      <x:c r="C989" s="18" t="n">
        <x:f>Arrivals!F989</x:f>
        <x:v>247</x:v>
      </x:c>
      <x:c r="D989" s="18" t="n">
        <x:f>Arrivals!K989</x:f>
        <x:v>300</x:v>
      </x:c>
      <x:c r="E989" s="18" t="n">
        <x:f>D989*8/ACE_Input!S29+ACE_Input!T29</x:f>
        <x:v>24.02</x:v>
      </x:c>
      <x:c r="F989" s="18" t="n">
        <x:f>C989</x:f>
        <x:v>247</x:v>
      </x:c>
      <x:c r="G989" s="18" t="n">
        <x:f>K988</x:f>
        <x:v>554.4599999999998</x:v>
      </x:c>
      <x:c r="H989" s="18" t="n">
        <x:f>MAX(F989,G989)</x:f>
        <x:v>554.4599999999998</x:v>
      </x:c>
      <x:c r="I989" s="18" t="n">
        <x:f>MOD(H989-Settings!$B$32,Settings!$B$33)</x:f>
        <x:v>554.4599999999998</x:v>
      </x:c>
      <x:c r="J989" s="18" t="n">
        <x:f>IF(I989&lt;Settings!$B$30,IF(Settings!$B$30-I989&gt;=E989,H989,H989+(Settings!$B$30-I989)+Settings!$B$31),H989+(Settings!$B$33-I989))</x:f>
        <x:v>554.4599999999998</x:v>
      </x:c>
      <x:c r="K989" s="18" t="n">
        <x:f>J989+E989</x:f>
        <x:v>578.4799999999998</x:v>
      </x:c>
      <x:c r="L989" s="18" t="n">
        <x:f>K989</x:f>
        <x:v>578.4799999999998</x:v>
      </x:c>
      <x:c r="M989" s="18" t="n">
        <x:f>P988</x:f>
        <x:v>556.5705151223964</x:v>
      </x:c>
      <x:c r="N989" s="18" t="n">
        <x:f>MAX(L989,M989)</x:f>
        <x:v>578.4799999999998</x:v>
      </x:c>
      <x:c r="O989" s="18" t="n">
        <x:f>Arrivals!I989</x:f>
        <x:v>7.104741657074625</x:v>
      </x:c>
      <x:c r="P989" s="18" t="n">
        <x:f>N989+O989</x:f>
        <x:v>585.5847416570745</x:v>
      </x:c>
      <x:c r="Q989" s="18" t="n">
        <x:f>P989-C989</x:f>
        <x:v>338.58474165707446</x:v>
      </x:c>
      <x:c r="R989" s="18" t="n">
        <x:f>H989-F989</x:f>
        <x:v>307.4599999999998</x:v>
      </x:c>
      <x:c r="S989" s="18" t="n">
        <x:f>J989-H989</x:f>
        <x:v>0</x:v>
      </x:c>
      <x:c r="T989" s="18" t="n">
        <x:f>N989-L989</x:f>
        <x:v>0</x:v>
      </x:c>
      <x:c r="U989" s="18" t="n">
        <x:f>R989+S989+T989</x:f>
        <x:v>307.4599999999998</x:v>
      </x:c>
      <x:c r="V989" s="18" t="str">
        <x:f>IF(MOD(C989-Settings!$B$32,Settings!$B$33)&lt;Settings!$B$30,"Up","Down")</x:f>
        <x:v>Up</x:v>
      </x:c>
      <x:c r="W989" s="18" t="n">
        <x:f>IF(OR(E989&gt;Settings!$B$30,Q989&gt;Settings!$B$37),0,1)</x:f>
        <x:v>1</x:v>
      </x:c>
      <x:c r="X989" s="18" t="n">
        <x:f>IF(AND(W989=1,Q989&lt;=Settings!$B$36),1,0)</x:f>
        <x:v>0</x:v>
      </x:c>
    </x:row>
    <x:row r="990">
      <x:c r="A990" t="n">
        <x:f>Arrivals!A990</x:f>
        <x:v>9</x:v>
      </x:c>
      <x:c r="B990" t="n">
        <x:f>Arrivals!B990</x:f>
        <x:v>25</x:v>
      </x:c>
      <x:c r="C990" s="18" t="n">
        <x:f>Arrivals!F990</x:f>
        <x:v>252</x:v>
      </x:c>
      <x:c r="D990" s="18" t="n">
        <x:f>Arrivals!K990</x:f>
        <x:v>300</x:v>
      </x:c>
      <x:c r="E990" s="18" t="n">
        <x:f>D990*8/ACE_Input!S30+ACE_Input!T30</x:f>
        <x:v>24.02</x:v>
      </x:c>
      <x:c r="F990" s="18" t="n">
        <x:f>C990</x:f>
        <x:v>252</x:v>
      </x:c>
      <x:c r="G990" s="18" t="n">
        <x:f>K989</x:f>
        <x:v>578.4799999999998</x:v>
      </x:c>
      <x:c r="H990" s="18" t="n">
        <x:f>MAX(F990,G990)</x:f>
        <x:v>578.4799999999998</x:v>
      </x:c>
      <x:c r="I990" s="18" t="n">
        <x:f>MOD(H990-Settings!$B$32,Settings!$B$33)</x:f>
        <x:v>578.4799999999998</x:v>
      </x:c>
      <x:c r="J990" s="18" t="n">
        <x:f>IF(I990&lt;Settings!$B$30,IF(Settings!$B$30-I990&gt;=E990,H990,H990+(Settings!$B$30-I990)+Settings!$B$31),H990+(Settings!$B$33-I990))</x:f>
        <x:v>720</x:v>
      </x:c>
      <x:c r="K990" s="18" t="n">
        <x:f>J990+E990</x:f>
        <x:v>744.02</x:v>
      </x:c>
      <x:c r="L990" s="18" t="n">
        <x:f>K990</x:f>
        <x:v>744.02</x:v>
      </x:c>
      <x:c r="M990" s="18" t="n">
        <x:f>P989</x:f>
        <x:v>585.5847416570745</x:v>
      </x:c>
      <x:c r="N990" s="18" t="n">
        <x:f>MAX(L990,M990)</x:f>
        <x:v>744.02</x:v>
      </x:c>
      <x:c r="O990" s="18" t="n">
        <x:f>Arrivals!I990</x:f>
        <x:v>8.049408307369427</x:v>
      </x:c>
      <x:c r="P990" s="18" t="n">
        <x:f>N990+O990</x:f>
        <x:v>752.0694083073694</x:v>
      </x:c>
      <x:c r="Q990" s="18" t="n">
        <x:f>P990-C990</x:f>
        <x:v>500.0694083073694</x:v>
      </x:c>
      <x:c r="R990" s="18" t="n">
        <x:f>H990-F990</x:f>
        <x:v>326.4799999999998</x:v>
      </x:c>
      <x:c r="S990" s="18" t="n">
        <x:f>J990-H990</x:f>
        <x:v>141.5200000000002</x:v>
      </x:c>
      <x:c r="T990" s="18" t="n">
        <x:f>N990-L990</x:f>
        <x:v>0</x:v>
      </x:c>
      <x:c r="U990" s="18" t="n">
        <x:f>R990+S990+T990</x:f>
        <x:v>468</x:v>
      </x:c>
      <x:c r="V990" s="18" t="str">
        <x:f>IF(MOD(C990-Settings!$B$32,Settings!$B$33)&lt;Settings!$B$30,"Up","Down")</x:f>
        <x:v>Up</x:v>
      </x:c>
      <x:c r="W990" s="18" t="n">
        <x:f>IF(OR(E990&gt;Settings!$B$30,Q990&gt;Settings!$B$37),0,1)</x:f>
        <x:v>1</x:v>
      </x:c>
      <x:c r="X990" s="18" t="n">
        <x:f>IF(AND(W990=1,Q990&lt;=Settings!$B$36),1,0)</x:f>
        <x:v>0</x:v>
      </x:c>
    </x:row>
    <x:row r="991">
      <x:c r="A991" t="n">
        <x:f>Arrivals!A991</x:f>
        <x:v>9</x:v>
      </x:c>
      <x:c r="B991" t="n">
        <x:f>Arrivals!B991</x:f>
        <x:v>26</x:v>
      </x:c>
      <x:c r="C991" s="18" t="n">
        <x:f>Arrivals!F991</x:f>
        <x:v>257</x:v>
      </x:c>
      <x:c r="D991" s="18" t="n">
        <x:f>Arrivals!K991</x:f>
        <x:v>300</x:v>
      </x:c>
      <x:c r="E991" s="18" t="n">
        <x:f>D991*8/ACE_Input!S31+ACE_Input!T31</x:f>
        <x:v>24.02</x:v>
      </x:c>
      <x:c r="F991" s="18" t="n">
        <x:f>C991</x:f>
        <x:v>257</x:v>
      </x:c>
      <x:c r="G991" s="18" t="n">
        <x:f>K990</x:f>
        <x:v>744.02</x:v>
      </x:c>
      <x:c r="H991" s="18" t="n">
        <x:f>MAX(F991,G991)</x:f>
        <x:v>744.02</x:v>
      </x:c>
      <x:c r="I991" s="18" t="n">
        <x:f>MOD(H991-Settings!$B$32,Settings!$B$33)</x:f>
        <x:v>24.019999999999982</x:v>
      </x:c>
      <x:c r="J991" s="18" t="n">
        <x:f>IF(I991&lt;Settings!$B$30,IF(Settings!$B$30-I991&gt;=E991,H991,H991+(Settings!$B$30-I991)+Settings!$B$31),H991+(Settings!$B$33-I991))</x:f>
        <x:v>744.02</x:v>
      </x:c>
      <x:c r="K991" s="18" t="n">
        <x:f>J991+E991</x:f>
        <x:v>768.04</x:v>
      </x:c>
      <x:c r="L991" s="18" t="n">
        <x:f>K991</x:f>
        <x:v>768.04</x:v>
      </x:c>
      <x:c r="M991" s="18" t="n">
        <x:f>P990</x:f>
        <x:v>752.0694083073694</x:v>
      </x:c>
      <x:c r="N991" s="18" t="n">
        <x:f>MAX(L991,M991)</x:f>
        <x:v>768.04</x:v>
      </x:c>
      <x:c r="O991" s="18" t="n">
        <x:f>Arrivals!I991</x:f>
        <x:v>1.6795208296735622</x:v>
      </x:c>
      <x:c r="P991" s="18" t="n">
        <x:f>N991+O991</x:f>
        <x:v>769.7195208296736</x:v>
      </x:c>
      <x:c r="Q991" s="18" t="n">
        <x:f>P991-C991</x:f>
        <x:v>512.7195208296736</x:v>
      </x:c>
      <x:c r="R991" s="18" t="n">
        <x:f>H991-F991</x:f>
        <x:v>487.02</x:v>
      </x:c>
      <x:c r="S991" s="18" t="n">
        <x:f>J991-H991</x:f>
        <x:v>0</x:v>
      </x:c>
      <x:c r="T991" s="18" t="n">
        <x:f>N991-L991</x:f>
        <x:v>0</x:v>
      </x:c>
      <x:c r="U991" s="18" t="n">
        <x:f>R991+S991+T991</x:f>
        <x:v>487.02</x:v>
      </x:c>
      <x:c r="V991" s="18" t="str">
        <x:f>IF(MOD(C991-Settings!$B$32,Settings!$B$33)&lt;Settings!$B$30,"Up","Down")</x:f>
        <x:v>Up</x:v>
      </x:c>
      <x:c r="W991" s="18" t="n">
        <x:f>IF(OR(E991&gt;Settings!$B$30,Q991&gt;Settings!$B$37),0,1)</x:f>
        <x:v>1</x:v>
      </x:c>
      <x:c r="X991" s="18" t="n">
        <x:f>IF(AND(W991=1,Q991&lt;=Settings!$B$36),1,0)</x:f>
        <x:v>0</x:v>
      </x:c>
    </x:row>
    <x:row r="992">
      <x:c r="A992" t="n">
        <x:f>Arrivals!A992</x:f>
        <x:v>9</x:v>
      </x:c>
      <x:c r="B992" t="n">
        <x:f>Arrivals!B992</x:f>
        <x:v>27</x:v>
      </x:c>
      <x:c r="C992" s="18" t="n">
        <x:f>Arrivals!F992</x:f>
        <x:v>262</x:v>
      </x:c>
      <x:c r="D992" s="18" t="n">
        <x:f>Arrivals!K992</x:f>
        <x:v>300</x:v>
      </x:c>
      <x:c r="E992" s="18" t="n">
        <x:f>D992*8/ACE_Input!S32+ACE_Input!T32</x:f>
        <x:v>24.02</x:v>
      </x:c>
      <x:c r="F992" s="18" t="n">
        <x:f>C992</x:f>
        <x:v>262</x:v>
      </x:c>
      <x:c r="G992" s="18" t="n">
        <x:f>K991</x:f>
        <x:v>768.04</x:v>
      </x:c>
      <x:c r="H992" s="18" t="n">
        <x:f>MAX(F992,G992)</x:f>
        <x:v>768.04</x:v>
      </x:c>
      <x:c r="I992" s="18" t="n">
        <x:f>MOD(H992-Settings!$B$32,Settings!$B$33)</x:f>
        <x:v>48.039999999999964</x:v>
      </x:c>
      <x:c r="J992" s="18" t="n">
        <x:f>IF(I992&lt;Settings!$B$30,IF(Settings!$B$30-I992&gt;=E992,H992,H992+(Settings!$B$30-I992)+Settings!$B$31),H992+(Settings!$B$33-I992))</x:f>
        <x:v>768.04</x:v>
      </x:c>
      <x:c r="K992" s="18" t="n">
        <x:f>J992+E992</x:f>
        <x:v>792.06</x:v>
      </x:c>
      <x:c r="L992" s="18" t="n">
        <x:f>K992</x:f>
        <x:v>792.06</x:v>
      </x:c>
      <x:c r="M992" s="18" t="n">
        <x:f>P991</x:f>
        <x:v>769.7195208296736</x:v>
      </x:c>
      <x:c r="N992" s="18" t="n">
        <x:f>MAX(L992,M992)</x:f>
        <x:v>792.06</x:v>
      </x:c>
      <x:c r="O992" s="18" t="n">
        <x:f>Arrivals!I992</x:f>
        <x:v>4.699628541073921</x:v>
      </x:c>
      <x:c r="P992" s="18" t="n">
        <x:f>N992+O992</x:f>
        <x:v>796.7596285410739</x:v>
      </x:c>
      <x:c r="Q992" s="18" t="n">
        <x:f>P992-C992</x:f>
        <x:v>534.7596285410739</x:v>
      </x:c>
      <x:c r="R992" s="18" t="n">
        <x:f>H992-F992</x:f>
        <x:v>506.03999999999996</x:v>
      </x:c>
      <x:c r="S992" s="18" t="n">
        <x:f>J992-H992</x:f>
        <x:v>0</x:v>
      </x:c>
      <x:c r="T992" s="18" t="n">
        <x:f>N992-L992</x:f>
        <x:v>0</x:v>
      </x:c>
      <x:c r="U992" s="18" t="n">
        <x:f>R992+S992+T992</x:f>
        <x:v>506.03999999999996</x:v>
      </x:c>
      <x:c r="V992" s="18" t="str">
        <x:f>IF(MOD(C992-Settings!$B$32,Settings!$B$33)&lt;Settings!$B$30,"Up","Down")</x:f>
        <x:v>Up</x:v>
      </x:c>
      <x:c r="W992" s="18" t="n">
        <x:f>IF(OR(E992&gt;Settings!$B$30,Q992&gt;Settings!$B$37),0,1)</x:f>
        <x:v>1</x:v>
      </x:c>
      <x:c r="X992" s="18" t="n">
        <x:f>IF(AND(W992=1,Q992&lt;=Settings!$B$36),1,0)</x:f>
        <x:v>0</x:v>
      </x:c>
    </x:row>
    <x:row r="993">
      <x:c r="A993" t="n">
        <x:f>Arrivals!A993</x:f>
        <x:v>9</x:v>
      </x:c>
      <x:c r="B993" t="n">
        <x:f>Arrivals!B993</x:f>
        <x:v>28</x:v>
      </x:c>
      <x:c r="C993" s="18" t="n">
        <x:f>Arrivals!F993</x:f>
        <x:v>268</x:v>
      </x:c>
      <x:c r="D993" s="18" t="n">
        <x:f>Arrivals!K993</x:f>
        <x:v>300</x:v>
      </x:c>
      <x:c r="E993" s="18" t="n">
        <x:f>D993*8/ACE_Input!S33+ACE_Input!T33</x:f>
        <x:v>24.02</x:v>
      </x:c>
      <x:c r="F993" s="18" t="n">
        <x:f>C993</x:f>
        <x:v>268</x:v>
      </x:c>
      <x:c r="G993" s="18" t="n">
        <x:f>K992</x:f>
        <x:v>792.06</x:v>
      </x:c>
      <x:c r="H993" s="18" t="n">
        <x:f>MAX(F993,G993)</x:f>
        <x:v>792.06</x:v>
      </x:c>
      <x:c r="I993" s="18" t="n">
        <x:f>MOD(H993-Settings!$B$32,Settings!$B$33)</x:f>
        <x:v>72.05999999999995</x:v>
      </x:c>
      <x:c r="J993" s="18" t="n">
        <x:f>IF(I993&lt;Settings!$B$30,IF(Settings!$B$30-I993&gt;=E993,H993,H993+(Settings!$B$30-I993)+Settings!$B$31),H993+(Settings!$B$33-I993))</x:f>
        <x:v>792.06</x:v>
      </x:c>
      <x:c r="K993" s="18" t="n">
        <x:f>J993+E993</x:f>
        <x:v>816.0799999999999</x:v>
      </x:c>
      <x:c r="L993" s="18" t="n">
        <x:f>K993</x:f>
        <x:v>816.0799999999999</x:v>
      </x:c>
      <x:c r="M993" s="18" t="n">
        <x:f>P992</x:f>
        <x:v>796.7596285410739</x:v>
      </x:c>
      <x:c r="N993" s="18" t="n">
        <x:f>MAX(L993,M993)</x:f>
        <x:v>816.0799999999999</x:v>
      </x:c>
      <x:c r="O993" s="18" t="n">
        <x:f>Arrivals!I993</x:f>
        <x:v>0.8795368460577893</x:v>
      </x:c>
      <x:c r="P993" s="18" t="n">
        <x:f>N993+O993</x:f>
        <x:v>816.9595368460577</x:v>
      </x:c>
      <x:c r="Q993" s="18" t="n">
        <x:f>P993-C993</x:f>
        <x:v>548.9595368460577</x:v>
      </x:c>
      <x:c r="R993" s="18" t="n">
        <x:f>H993-F993</x:f>
        <x:v>524.06</x:v>
      </x:c>
      <x:c r="S993" s="18" t="n">
        <x:f>J993-H993</x:f>
        <x:v>0</x:v>
      </x:c>
      <x:c r="T993" s="18" t="n">
        <x:f>N993-L993</x:f>
        <x:v>0</x:v>
      </x:c>
      <x:c r="U993" s="18" t="n">
        <x:f>R993+S993+T993</x:f>
        <x:v>524.06</x:v>
      </x:c>
      <x:c r="V993" s="18" t="str">
        <x:f>IF(MOD(C993-Settings!$B$32,Settings!$B$33)&lt;Settings!$B$30,"Up","Down")</x:f>
        <x:v>Up</x:v>
      </x:c>
      <x:c r="W993" s="18" t="n">
        <x:f>IF(OR(E993&gt;Settings!$B$30,Q993&gt;Settings!$B$37),0,1)</x:f>
        <x:v>1</x:v>
      </x:c>
      <x:c r="X993" s="18" t="n">
        <x:f>IF(AND(W993=1,Q993&lt;=Settings!$B$36),1,0)</x:f>
        <x:v>0</x:v>
      </x:c>
    </x:row>
    <x:row r="994">
      <x:c r="A994" t="n">
        <x:f>Arrivals!A994</x:f>
        <x:v>9</x:v>
      </x:c>
      <x:c r="B994" t="n">
        <x:f>Arrivals!B994</x:f>
        <x:v>29</x:v>
      </x:c>
      <x:c r="C994" s="18" t="n">
        <x:f>Arrivals!F994</x:f>
        <x:v>273</x:v>
      </x:c>
      <x:c r="D994" s="18" t="n">
        <x:f>Arrivals!K994</x:f>
        <x:v>300</x:v>
      </x:c>
      <x:c r="E994" s="18" t="n">
        <x:f>D994*8/ACE_Input!S34+ACE_Input!T34</x:f>
        <x:v>24.02</x:v>
      </x:c>
      <x:c r="F994" s="18" t="n">
        <x:f>C994</x:f>
        <x:v>273</x:v>
      </x:c>
      <x:c r="G994" s="18" t="n">
        <x:f>K993</x:f>
        <x:v>816.0799999999999</x:v>
      </x:c>
      <x:c r="H994" s="18" t="n">
        <x:f>MAX(F994,G994)</x:f>
        <x:v>816.0799999999999</x:v>
      </x:c>
      <x:c r="I994" s="18" t="n">
        <x:f>MOD(H994-Settings!$B$32,Settings!$B$33)</x:f>
        <x:v>96.07999999999993</x:v>
      </x:c>
      <x:c r="J994" s="18" t="n">
        <x:f>IF(I994&lt;Settings!$B$30,IF(Settings!$B$30-I994&gt;=E994,H994,H994+(Settings!$B$30-I994)+Settings!$B$31),H994+(Settings!$B$33-I994))</x:f>
        <x:v>816.0799999999999</x:v>
      </x:c>
      <x:c r="K994" s="18" t="n">
        <x:f>J994+E994</x:f>
        <x:v>840.0999999999999</x:v>
      </x:c>
      <x:c r="L994" s="18" t="n">
        <x:f>K994</x:f>
        <x:v>840.0999999999999</x:v>
      </x:c>
      <x:c r="M994" s="18" t="n">
        <x:f>P993</x:f>
        <x:v>816.9595368460577</x:v>
      </x:c>
      <x:c r="N994" s="18" t="n">
        <x:f>MAX(L994,M994)</x:f>
        <x:v>840.0999999999999</x:v>
      </x:c>
      <x:c r="O994" s="18" t="n">
        <x:f>Arrivals!I994</x:f>
        <x:v>2.8105671602475883</x:v>
      </x:c>
      <x:c r="P994" s="18" t="n">
        <x:f>N994+O994</x:f>
        <x:v>842.9105671602475</x:v>
      </x:c>
      <x:c r="Q994" s="18" t="n">
        <x:f>P994-C994</x:f>
        <x:v>569.9105671602475</x:v>
      </x:c>
      <x:c r="R994" s="18" t="n">
        <x:f>H994-F994</x:f>
        <x:v>543.0799999999999</x:v>
      </x:c>
      <x:c r="S994" s="18" t="n">
        <x:f>J994-H994</x:f>
        <x:v>0</x:v>
      </x:c>
      <x:c r="T994" s="18" t="n">
        <x:f>N994-L994</x:f>
        <x:v>0</x:v>
      </x:c>
      <x:c r="U994" s="18" t="n">
        <x:f>R994+S994+T994</x:f>
        <x:v>543.0799999999999</x:v>
      </x:c>
      <x:c r="V994" s="18" t="str">
        <x:f>IF(MOD(C994-Settings!$B$32,Settings!$B$33)&lt;Settings!$B$30,"Up","Down")</x:f>
        <x:v>Up</x:v>
      </x:c>
      <x:c r="W994" s="18" t="n">
        <x:f>IF(OR(E994&gt;Settings!$B$30,Q994&gt;Settings!$B$37),0,1)</x:f>
        <x:v>1</x:v>
      </x:c>
      <x:c r="X994" s="18" t="n">
        <x:f>IF(AND(W994=1,Q994&lt;=Settings!$B$36),1,0)</x:f>
        <x:v>0</x:v>
      </x:c>
    </x:row>
    <x:row r="995">
      <x:c r="A995" t="n">
        <x:f>Arrivals!A995</x:f>
        <x:v>9</x:v>
      </x:c>
      <x:c r="B995" t="n">
        <x:f>Arrivals!B995</x:f>
        <x:v>30</x:v>
      </x:c>
      <x:c r="C995" s="18" t="n">
        <x:f>Arrivals!F995</x:f>
        <x:v>278</x:v>
      </x:c>
      <x:c r="D995" s="18" t="n">
        <x:f>Arrivals!K995</x:f>
        <x:v>300</x:v>
      </x:c>
      <x:c r="E995" s="18" t="n">
        <x:f>D995*8/ACE_Input!S35+ACE_Input!T35</x:f>
        <x:v>24.02</x:v>
      </x:c>
      <x:c r="F995" s="18" t="n">
        <x:f>C995</x:f>
        <x:v>278</x:v>
      </x:c>
      <x:c r="G995" s="18" t="n">
        <x:f>K994</x:f>
        <x:v>840.0999999999999</x:v>
      </x:c>
      <x:c r="H995" s="18" t="n">
        <x:f>MAX(F995,G995)</x:f>
        <x:v>840.0999999999999</x:v>
      </x:c>
      <x:c r="I995" s="18" t="n">
        <x:f>MOD(H995-Settings!$B$32,Settings!$B$33)</x:f>
        <x:v>120.09999999999991</x:v>
      </x:c>
      <x:c r="J995" s="18" t="n">
        <x:f>IF(I995&lt;Settings!$B$30,IF(Settings!$B$30-I995&gt;=E995,H995,H995+(Settings!$B$30-I995)+Settings!$B$31),H995+(Settings!$B$33-I995))</x:f>
        <x:v>840.0999999999999</x:v>
      </x:c>
      <x:c r="K995" s="18" t="n">
        <x:f>J995+E995</x:f>
        <x:v>864.1199999999999</x:v>
      </x:c>
      <x:c r="L995" s="18" t="n">
        <x:f>K995</x:f>
        <x:v>864.1199999999999</x:v>
      </x:c>
      <x:c r="M995" s="18" t="n">
        <x:f>P994</x:f>
        <x:v>842.9105671602475</x:v>
      </x:c>
      <x:c r="N995" s="18" t="n">
        <x:f>MAX(L995,M995)</x:f>
        <x:v>864.1199999999999</x:v>
      </x:c>
      <x:c r="O995" s="18" t="n">
        <x:f>Arrivals!I995</x:f>
        <x:v>9.648223872522951</x:v>
      </x:c>
      <x:c r="P995" s="18" t="n">
        <x:f>N995+O995</x:f>
        <x:v>873.7682238725229</x:v>
      </x:c>
      <x:c r="Q995" s="18" t="n">
        <x:f>P995-C995</x:f>
        <x:v>595.7682238725229</x:v>
      </x:c>
      <x:c r="R995" s="18" t="n">
        <x:f>H995-F995</x:f>
        <x:v>562.0999999999999</x:v>
      </x:c>
      <x:c r="S995" s="18" t="n">
        <x:f>J995-H995</x:f>
        <x:v>0</x:v>
      </x:c>
      <x:c r="T995" s="18" t="n">
        <x:f>N995-L995</x:f>
        <x:v>0</x:v>
      </x:c>
      <x:c r="U995" s="18" t="n">
        <x:f>R995+S995+T995</x:f>
        <x:v>562.0999999999999</x:v>
      </x:c>
      <x:c r="V995" s="18" t="str">
        <x:f>IF(MOD(C995-Settings!$B$32,Settings!$B$33)&lt;Settings!$B$30,"Up","Down")</x:f>
        <x:v>Up</x:v>
      </x:c>
      <x:c r="W995" s="18" t="n">
        <x:f>IF(OR(E995&gt;Settings!$B$30,Q995&gt;Settings!$B$37),0,1)</x:f>
        <x:v>1</x:v>
      </x:c>
      <x:c r="X995" s="18" t="n">
        <x:f>IF(AND(W995=1,Q995&lt;=Settings!$B$36),1,0)</x:f>
        <x:v>0</x:v>
      </x:c>
    </x:row>
    <x:row r="996">
      <x:c r="A996" t="n">
        <x:f>Arrivals!A996</x:f>
        <x:v>9</x:v>
      </x:c>
      <x:c r="B996" t="n">
        <x:f>Arrivals!B996</x:f>
        <x:v>31</x:v>
      </x:c>
      <x:c r="C996" s="18" t="n">
        <x:f>Arrivals!F996</x:f>
        <x:v>283</x:v>
      </x:c>
      <x:c r="D996" s="18" t="n">
        <x:f>Arrivals!K996</x:f>
        <x:v>300</x:v>
      </x:c>
      <x:c r="E996" s="18" t="n">
        <x:f>D996*8/ACE_Input!S36+ACE_Input!T36</x:f>
        <x:v>24.02</x:v>
      </x:c>
      <x:c r="F996" s="18" t="n">
        <x:f>C996</x:f>
        <x:v>283</x:v>
      </x:c>
      <x:c r="G996" s="18" t="n">
        <x:f>K995</x:f>
        <x:v>864.1199999999999</x:v>
      </x:c>
      <x:c r="H996" s="18" t="n">
        <x:f>MAX(F996,G996)</x:f>
        <x:v>864.1199999999999</x:v>
      </x:c>
      <x:c r="I996" s="18" t="n">
        <x:f>MOD(H996-Settings!$B$32,Settings!$B$33)</x:f>
        <x:v>144.1199999999999</x:v>
      </x:c>
      <x:c r="J996" s="18" t="n">
        <x:f>IF(I996&lt;Settings!$B$30,IF(Settings!$B$30-I996&gt;=E996,H996,H996+(Settings!$B$30-I996)+Settings!$B$31),H996+(Settings!$B$33-I996))</x:f>
        <x:v>864.1199999999999</x:v>
      </x:c>
      <x:c r="K996" s="18" t="n">
        <x:f>J996+E996</x:f>
        <x:v>888.1399999999999</x:v>
      </x:c>
      <x:c r="L996" s="18" t="n">
        <x:f>K996</x:f>
        <x:v>888.1399999999999</x:v>
      </x:c>
      <x:c r="M996" s="18" t="n">
        <x:f>P995</x:f>
        <x:v>873.7682238725229</x:v>
      </x:c>
      <x:c r="N996" s="18" t="n">
        <x:f>MAX(L996,M996)</x:f>
        <x:v>888.1399999999999</x:v>
      </x:c>
      <x:c r="O996" s="18" t="n">
        <x:f>Arrivals!I996</x:f>
        <x:v>3.4197719743036656</x:v>
      </x:c>
      <x:c r="P996" s="18" t="n">
        <x:f>N996+O996</x:f>
        <x:v>891.5597719743035</x:v>
      </x:c>
      <x:c r="Q996" s="18" t="n">
        <x:f>P996-C996</x:f>
        <x:v>608.5597719743035</x:v>
      </x:c>
      <x:c r="R996" s="18" t="n">
        <x:f>H996-F996</x:f>
        <x:v>581.1199999999999</x:v>
      </x:c>
      <x:c r="S996" s="18" t="n">
        <x:f>J996-H996</x:f>
        <x:v>0</x:v>
      </x:c>
      <x:c r="T996" s="18" t="n">
        <x:f>N996-L996</x:f>
        <x:v>0</x:v>
      </x:c>
      <x:c r="U996" s="18" t="n">
        <x:f>R996+S996+T996</x:f>
        <x:v>581.1199999999999</x:v>
      </x:c>
      <x:c r="V996" s="18" t="str">
        <x:f>IF(MOD(C996-Settings!$B$32,Settings!$B$33)&lt;Settings!$B$30,"Up","Down")</x:f>
        <x:v>Up</x:v>
      </x:c>
      <x:c r="W996" s="18" t="n">
        <x:f>IF(OR(E996&gt;Settings!$B$30,Q996&gt;Settings!$B$37),0,1)</x:f>
        <x:v>1</x:v>
      </x:c>
      <x:c r="X996" s="18" t="n">
        <x:f>IF(AND(W996=1,Q996&lt;=Settings!$B$36),1,0)</x:f>
        <x:v>0</x:v>
      </x:c>
    </x:row>
    <x:row r="997">
      <x:c r="A997" t="n">
        <x:f>Arrivals!A997</x:f>
        <x:v>9</x:v>
      </x:c>
      <x:c r="B997" t="n">
        <x:f>Arrivals!B997</x:f>
        <x:v>32</x:v>
      </x:c>
      <x:c r="C997" s="18" t="n">
        <x:f>Arrivals!F997</x:f>
        <x:v>288</x:v>
      </x:c>
      <x:c r="D997" s="18" t="n">
        <x:f>Arrivals!K997</x:f>
        <x:v>300</x:v>
      </x:c>
      <x:c r="E997" s="18" t="n">
        <x:f>D997*8/ACE_Input!S37+ACE_Input!T37</x:f>
        <x:v>24.02</x:v>
      </x:c>
      <x:c r="F997" s="18" t="n">
        <x:f>C997</x:f>
        <x:v>288</x:v>
      </x:c>
      <x:c r="G997" s="18" t="n">
        <x:f>K996</x:f>
        <x:v>888.1399999999999</x:v>
      </x:c>
      <x:c r="H997" s="18" t="n">
        <x:f>MAX(F997,G997)</x:f>
        <x:v>888.1399999999999</x:v>
      </x:c>
      <x:c r="I997" s="18" t="n">
        <x:f>MOD(H997-Settings!$B$32,Settings!$B$33)</x:f>
        <x:v>168.13999999999987</x:v>
      </x:c>
      <x:c r="J997" s="18" t="n">
        <x:f>IF(I997&lt;Settings!$B$30,IF(Settings!$B$30-I997&gt;=E997,H997,H997+(Settings!$B$30-I997)+Settings!$B$31),H997+(Settings!$B$33-I997))</x:f>
        <x:v>888.1399999999999</x:v>
      </x:c>
      <x:c r="K997" s="18" t="n">
        <x:f>J997+E997</x:f>
        <x:v>912.1599999999999</x:v>
      </x:c>
      <x:c r="L997" s="18" t="n">
        <x:f>K997</x:f>
        <x:v>912.1599999999999</x:v>
      </x:c>
      <x:c r="M997" s="18" t="n">
        <x:f>P996</x:f>
        <x:v>891.5597719743035</x:v>
      </x:c>
      <x:c r="N997" s="18" t="n">
        <x:f>MAX(L997,M997)</x:f>
        <x:v>912.1599999999999</x:v>
      </x:c>
      <x:c r="O997" s="18" t="n">
        <x:f>Arrivals!I997</x:f>
        <x:v>7.805715538298127</x:v>
      </x:c>
      <x:c r="P997" s="18" t="n">
        <x:f>N997+O997</x:f>
        <x:v>919.965715538298</x:v>
      </x:c>
      <x:c r="Q997" s="18" t="n">
        <x:f>P997-C997</x:f>
        <x:v>631.965715538298</x:v>
      </x:c>
      <x:c r="R997" s="18" t="n">
        <x:f>H997-F997</x:f>
        <x:v>600.1399999999999</x:v>
      </x:c>
      <x:c r="S997" s="18" t="n">
        <x:f>J997-H997</x:f>
        <x:v>0</x:v>
      </x:c>
      <x:c r="T997" s="18" t="n">
        <x:f>N997-L997</x:f>
        <x:v>0</x:v>
      </x:c>
      <x:c r="U997" s="18" t="n">
        <x:f>R997+S997+T997</x:f>
        <x:v>600.1399999999999</x:v>
      </x:c>
      <x:c r="V997" s="18" t="str">
        <x:f>IF(MOD(C997-Settings!$B$32,Settings!$B$33)&lt;Settings!$B$30,"Up","Down")</x:f>
        <x:v>Up</x:v>
      </x:c>
      <x:c r="W997" s="18" t="n">
        <x:f>IF(OR(E997&gt;Settings!$B$30,Q997&gt;Settings!$B$37),0,1)</x:f>
        <x:v>1</x:v>
      </x:c>
      <x:c r="X997" s="18" t="n">
        <x:f>IF(AND(W997=1,Q997&lt;=Settings!$B$36),1,0)</x:f>
        <x:v>0</x:v>
      </x:c>
    </x:row>
    <x:row r="998">
      <x:c r="A998" t="n">
        <x:f>Arrivals!A998</x:f>
        <x:v>9</x:v>
      </x:c>
      <x:c r="B998" t="n">
        <x:f>Arrivals!B998</x:f>
        <x:v>33</x:v>
      </x:c>
      <x:c r="C998" s="18" t="n">
        <x:f>Arrivals!F998</x:f>
        <x:v>293</x:v>
      </x:c>
      <x:c r="D998" s="18" t="n">
        <x:f>Arrivals!K998</x:f>
        <x:v>300</x:v>
      </x:c>
      <x:c r="E998" s="18" t="n">
        <x:f>D998*8/ACE_Input!S38+ACE_Input!T38</x:f>
        <x:v>24.02</x:v>
      </x:c>
      <x:c r="F998" s="18" t="n">
        <x:f>C998</x:f>
        <x:v>293</x:v>
      </x:c>
      <x:c r="G998" s="18" t="n">
        <x:f>K997</x:f>
        <x:v>912.1599999999999</x:v>
      </x:c>
      <x:c r="H998" s="18" t="n">
        <x:f>MAX(F998,G998)</x:f>
        <x:v>912.1599999999999</x:v>
      </x:c>
      <x:c r="I998" s="18" t="n">
        <x:f>MOD(H998-Settings!$B$32,Settings!$B$33)</x:f>
        <x:v>192.15999999999985</x:v>
      </x:c>
      <x:c r="J998" s="18" t="n">
        <x:f>IF(I998&lt;Settings!$B$30,IF(Settings!$B$30-I998&gt;=E998,H998,H998+(Settings!$B$30-I998)+Settings!$B$31),H998+(Settings!$B$33-I998))</x:f>
        <x:v>912.1599999999999</x:v>
      </x:c>
      <x:c r="K998" s="18" t="n">
        <x:f>J998+E998</x:f>
        <x:v>936.1799999999998</x:v>
      </x:c>
      <x:c r="L998" s="18" t="n">
        <x:f>K998</x:f>
        <x:v>936.1799999999998</x:v>
      </x:c>
      <x:c r="M998" s="18" t="n">
        <x:f>P997</x:f>
        <x:v>919.965715538298</x:v>
      </x:c>
      <x:c r="N998" s="18" t="n">
        <x:f>MAX(L998,M998)</x:f>
        <x:v>936.1799999999998</x:v>
      </x:c>
      <x:c r="O998" s="18" t="n">
        <x:f>Arrivals!I998</x:f>
        <x:v>0.9631338503890501</x:v>
      </x:c>
      <x:c r="P998" s="18" t="n">
        <x:f>N998+O998</x:f>
        <x:v>937.1431338503888</x:v>
      </x:c>
      <x:c r="Q998" s="18" t="n">
        <x:f>P998-C998</x:f>
        <x:v>644.1431338503888</x:v>
      </x:c>
      <x:c r="R998" s="18" t="n">
        <x:f>H998-F998</x:f>
        <x:v>619.1599999999999</x:v>
      </x:c>
      <x:c r="S998" s="18" t="n">
        <x:f>J998-H998</x:f>
        <x:v>0</x:v>
      </x:c>
      <x:c r="T998" s="18" t="n">
        <x:f>N998-L998</x:f>
        <x:v>0</x:v>
      </x:c>
      <x:c r="U998" s="18" t="n">
        <x:f>R998+S998+T998</x:f>
        <x:v>619.1599999999999</x:v>
      </x:c>
      <x:c r="V998" s="18" t="str">
        <x:f>IF(MOD(C998-Settings!$B$32,Settings!$B$33)&lt;Settings!$B$30,"Up","Down")</x:f>
        <x:v>Up</x:v>
      </x:c>
      <x:c r="W998" s="18" t="n">
        <x:f>IF(OR(E998&gt;Settings!$B$30,Q998&gt;Settings!$B$37),0,1)</x:f>
        <x:v>1</x:v>
      </x:c>
      <x:c r="X998" s="18" t="n">
        <x:f>IF(AND(W998=1,Q998&lt;=Settings!$B$36),1,0)</x:f>
        <x:v>0</x:v>
      </x:c>
    </x:row>
    <x:row r="999">
      <x:c r="A999" t="n">
        <x:f>Arrivals!A999</x:f>
        <x:v>9</x:v>
      </x:c>
      <x:c r="B999" t="n">
        <x:f>Arrivals!B999</x:f>
        <x:v>34</x:v>
      </x:c>
      <x:c r="C999" s="18" t="n">
        <x:f>Arrivals!F999</x:f>
        <x:v>298</x:v>
      </x:c>
      <x:c r="D999" s="18" t="n">
        <x:f>Arrivals!K999</x:f>
        <x:v>300</x:v>
      </x:c>
      <x:c r="E999" s="18" t="n">
        <x:f>D999*8/ACE_Input!S39+ACE_Input!T39</x:f>
        <x:v>24.02</x:v>
      </x:c>
      <x:c r="F999" s="18" t="n">
        <x:f>C999</x:f>
        <x:v>298</x:v>
      </x:c>
      <x:c r="G999" s="18" t="n">
        <x:f>K998</x:f>
        <x:v>936.1799999999998</x:v>
      </x:c>
      <x:c r="H999" s="18" t="n">
        <x:f>MAX(F999,G999)</x:f>
        <x:v>936.1799999999998</x:v>
      </x:c>
      <x:c r="I999" s="18" t="n">
        <x:f>MOD(H999-Settings!$B$32,Settings!$B$33)</x:f>
        <x:v>216.17999999999984</x:v>
      </x:c>
      <x:c r="J999" s="18" t="n">
        <x:f>IF(I999&lt;Settings!$B$30,IF(Settings!$B$30-I999&gt;=E999,H999,H999+(Settings!$B$30-I999)+Settings!$B$31),H999+(Settings!$B$33-I999))</x:f>
        <x:v>936.1799999999998</x:v>
      </x:c>
      <x:c r="K999" s="18" t="n">
        <x:f>J999+E999</x:f>
        <x:v>960.1999999999998</x:v>
      </x:c>
      <x:c r="L999" s="18" t="n">
        <x:f>K999</x:f>
        <x:v>960.1999999999998</x:v>
      </x:c>
      <x:c r="M999" s="18" t="n">
        <x:f>P998</x:f>
        <x:v>937.1431338503888</x:v>
      </x:c>
      <x:c r="N999" s="18" t="n">
        <x:f>MAX(L999,M999)</x:f>
        <x:v>960.1999999999998</x:v>
      </x:c>
      <x:c r="O999" s="18" t="n">
        <x:f>Arrivals!I999</x:f>
        <x:v>2.768810646818238</x:v>
      </x:c>
      <x:c r="P999" s="18" t="n">
        <x:f>N999+O999</x:f>
        <x:v>962.968810646818</x:v>
      </x:c>
      <x:c r="Q999" s="18" t="n">
        <x:f>P999-C999</x:f>
        <x:v>664.968810646818</x:v>
      </x:c>
      <x:c r="R999" s="18" t="n">
        <x:f>H999-F999</x:f>
        <x:v>638.1799999999998</x:v>
      </x:c>
      <x:c r="S999" s="18" t="n">
        <x:f>J999-H999</x:f>
        <x:v>0</x:v>
      </x:c>
      <x:c r="T999" s="18" t="n">
        <x:f>N999-L999</x:f>
        <x:v>0</x:v>
      </x:c>
      <x:c r="U999" s="18" t="n">
        <x:f>R999+S999+T999</x:f>
        <x:v>638.1799999999998</x:v>
      </x:c>
      <x:c r="V999" s="18" t="str">
        <x:f>IF(MOD(C999-Settings!$B$32,Settings!$B$33)&lt;Settings!$B$30,"Up","Down")</x:f>
        <x:v>Up</x:v>
      </x:c>
      <x:c r="W999" s="18" t="n">
        <x:f>IF(OR(E999&gt;Settings!$B$30,Q999&gt;Settings!$B$37),0,1)</x:f>
        <x:v>1</x:v>
      </x:c>
      <x:c r="X999" s="18" t="n">
        <x:f>IF(AND(W999=1,Q999&lt;=Settings!$B$36),1,0)</x:f>
        <x:v>0</x:v>
      </x:c>
    </x:row>
    <x:row r="1000">
      <x:c r="A1000" t="n">
        <x:f>Arrivals!A1000</x:f>
        <x:v>9</x:v>
      </x:c>
      <x:c r="B1000" t="n">
        <x:f>Arrivals!B1000</x:f>
        <x:v>35</x:v>
      </x:c>
      <x:c r="C1000" s="18" t="n">
        <x:f>Arrivals!F1000</x:f>
        <x:v>303</x:v>
      </x:c>
      <x:c r="D1000" s="18" t="n">
        <x:f>Arrivals!K1000</x:f>
        <x:v>300</x:v>
      </x:c>
      <x:c r="E1000" s="18" t="n">
        <x:f>D1000*8/ACE_Input!S40+ACE_Input!T40</x:f>
        <x:v>24.02</x:v>
      </x:c>
      <x:c r="F1000" s="18" t="n">
        <x:f>C1000</x:f>
        <x:v>303</x:v>
      </x:c>
      <x:c r="G1000" s="18" t="n">
        <x:f>K999</x:f>
        <x:v>960.1999999999998</x:v>
      </x:c>
      <x:c r="H1000" s="18" t="n">
        <x:f>MAX(F1000,G1000)</x:f>
        <x:v>960.1999999999998</x:v>
      </x:c>
      <x:c r="I1000" s="18" t="n">
        <x:f>MOD(H1000-Settings!$B$32,Settings!$B$33)</x:f>
        <x:v>240.19999999999982</x:v>
      </x:c>
      <x:c r="J1000" s="18" t="n">
        <x:f>IF(I1000&lt;Settings!$B$30,IF(Settings!$B$30-I1000&gt;=E1000,H1000,H1000+(Settings!$B$30-I1000)+Settings!$B$31),H1000+(Settings!$B$33-I1000))</x:f>
        <x:v>960.1999999999998</x:v>
      </x:c>
      <x:c r="K1000" s="18" t="n">
        <x:f>J1000+E1000</x:f>
        <x:v>984.2199999999998</x:v>
      </x:c>
      <x:c r="L1000" s="18" t="n">
        <x:f>K1000</x:f>
        <x:v>984.2199999999998</x:v>
      </x:c>
      <x:c r="M1000" s="18" t="n">
        <x:f>P999</x:f>
        <x:v>962.968810646818</x:v>
      </x:c>
      <x:c r="N1000" s="18" t="n">
        <x:f>MAX(L1000,M1000)</x:f>
        <x:v>984.2199999999998</x:v>
      </x:c>
      <x:c r="O1000" s="18" t="n">
        <x:f>Arrivals!I1000</x:f>
        <x:v>3.2747161782639007</x:v>
      </x:c>
      <x:c r="P1000" s="18" t="n">
        <x:f>N1000+O1000</x:f>
        <x:v>987.4947161782637</x:v>
      </x:c>
      <x:c r="Q1000" s="18" t="n">
        <x:f>P1000-C1000</x:f>
        <x:v>684.4947161782637</x:v>
      </x:c>
      <x:c r="R1000" s="18" t="n">
        <x:f>H1000-F1000</x:f>
        <x:v>657.1999999999998</x:v>
      </x:c>
      <x:c r="S1000" s="18" t="n">
        <x:f>J1000-H1000</x:f>
        <x:v>0</x:v>
      </x:c>
      <x:c r="T1000" s="18" t="n">
        <x:f>N1000-L1000</x:f>
        <x:v>0</x:v>
      </x:c>
      <x:c r="U1000" s="18" t="n">
        <x:f>R1000+S1000+T1000</x:f>
        <x:v>657.1999999999998</x:v>
      </x:c>
      <x:c r="V1000" s="18" t="str">
        <x:f>IF(MOD(C1000-Settings!$B$32,Settings!$B$33)&lt;Settings!$B$30,"Up","Down")</x:f>
        <x:v>Up</x:v>
      </x:c>
      <x:c r="W1000" s="18" t="n">
        <x:f>IF(OR(E1000&gt;Settings!$B$30,Q1000&gt;Settings!$B$37),0,1)</x:f>
        <x:v>1</x:v>
      </x:c>
      <x:c r="X1000" s="18" t="n">
        <x:f>IF(AND(W1000=1,Q1000&lt;=Settings!$B$36),1,0)</x:f>
        <x:v>0</x:v>
      </x:c>
    </x:row>
    <x:row r="1001">
      <x:c r="A1001" t="n">
        <x:f>Arrivals!A1001</x:f>
        <x:v>9</x:v>
      </x:c>
      <x:c r="B1001" t="n">
        <x:f>Arrivals!B1001</x:f>
        <x:v>36</x:v>
      </x:c>
      <x:c r="C1001" s="18" t="n">
        <x:f>Arrivals!F1001</x:f>
        <x:v>308</x:v>
      </x:c>
      <x:c r="D1001" s="18" t="n">
        <x:f>Arrivals!K1001</x:f>
        <x:v>300</x:v>
      </x:c>
      <x:c r="E1001" s="18" t="n">
        <x:f>D1001*8/ACE_Input!S41+ACE_Input!T41</x:f>
        <x:v>24.02</x:v>
      </x:c>
      <x:c r="F1001" s="18" t="n">
        <x:f>C1001</x:f>
        <x:v>308</x:v>
      </x:c>
      <x:c r="G1001" s="18" t="n">
        <x:f>K1000</x:f>
        <x:v>984.2199999999998</x:v>
      </x:c>
      <x:c r="H1001" s="18" t="n">
        <x:f>MAX(F1001,G1001)</x:f>
        <x:v>984.2199999999998</x:v>
      </x:c>
      <x:c r="I1001" s="18" t="n">
        <x:f>MOD(H1001-Settings!$B$32,Settings!$B$33)</x:f>
        <x:v>264.2199999999998</x:v>
      </x:c>
      <x:c r="J1001" s="18" t="n">
        <x:f>IF(I1001&lt;Settings!$B$30,IF(Settings!$B$30-I1001&gt;=E1001,H1001,H1001+(Settings!$B$30-I1001)+Settings!$B$31),H1001+(Settings!$B$33-I1001))</x:f>
        <x:v>984.2199999999998</x:v>
      </x:c>
      <x:c r="K1001" s="18" t="n">
        <x:f>J1001+E1001</x:f>
        <x:v>1008.2399999999998</x:v>
      </x:c>
      <x:c r="L1001" s="18" t="n">
        <x:f>K1001</x:f>
        <x:v>1008.2399999999998</x:v>
      </x:c>
      <x:c r="M1001" s="18" t="n">
        <x:f>P1000</x:f>
        <x:v>987.4947161782637</x:v>
      </x:c>
      <x:c r="N1001" s="18" t="n">
        <x:f>MAX(L1001,M1001)</x:f>
        <x:v>1008.2399999999998</x:v>
      </x:c>
      <x:c r="O1001" s="18" t="n">
        <x:f>Arrivals!I1001</x:f>
        <x:v>8.500006258035285</x:v>
      </x:c>
      <x:c r="P1001" s="18" t="n">
        <x:f>N1001+O1001</x:f>
        <x:v>1016.740006258035</x:v>
      </x:c>
      <x:c r="Q1001" s="18" t="n">
        <x:f>P1001-C1001</x:f>
        <x:v>708.740006258035</x:v>
      </x:c>
      <x:c r="R1001" s="18" t="n">
        <x:f>H1001-F1001</x:f>
        <x:v>676.2199999999998</x:v>
      </x:c>
      <x:c r="S1001" s="18" t="n">
        <x:f>J1001-H1001</x:f>
        <x:v>0</x:v>
      </x:c>
      <x:c r="T1001" s="18" t="n">
        <x:f>N1001-L1001</x:f>
        <x:v>0</x:v>
      </x:c>
      <x:c r="U1001" s="18" t="n">
        <x:f>R1001+S1001+T1001</x:f>
        <x:v>676.2199999999998</x:v>
      </x:c>
      <x:c r="V1001" s="18" t="str">
        <x:f>IF(MOD(C1001-Settings!$B$32,Settings!$B$33)&lt;Settings!$B$30,"Up","Down")</x:f>
        <x:v>Up</x:v>
      </x:c>
      <x:c r="W1001" s="18" t="n">
        <x:f>IF(OR(E1001&gt;Settings!$B$30,Q1001&gt;Settings!$B$37),0,1)</x:f>
        <x:v>1</x:v>
      </x:c>
      <x:c r="X1001" s="18" t="n">
        <x:f>IF(AND(W1001=1,Q1001&lt;=Settings!$B$36),1,0)</x:f>
        <x:v>0</x:v>
      </x:c>
    </x:row>
    <x:row r="1002">
      <x:c r="A1002" t="n">
        <x:f>Arrivals!A1002</x:f>
        <x:v>9</x:v>
      </x:c>
      <x:c r="B1002" t="n">
        <x:f>Arrivals!B1002</x:f>
        <x:v>37</x:v>
      </x:c>
      <x:c r="C1002" s="18" t="n">
        <x:f>Arrivals!F1002</x:f>
        <x:v>313</x:v>
      </x:c>
      <x:c r="D1002" s="18" t="n">
        <x:f>Arrivals!K1002</x:f>
        <x:v>300</x:v>
      </x:c>
      <x:c r="E1002" s="18" t="n">
        <x:f>D1002*8/ACE_Input!S42+ACE_Input!T42</x:f>
        <x:v>24.02</x:v>
      </x:c>
      <x:c r="F1002" s="18" t="n">
        <x:f>C1002</x:f>
        <x:v>313</x:v>
      </x:c>
      <x:c r="G1002" s="18" t="n">
        <x:f>K1001</x:f>
        <x:v>1008.2399999999998</x:v>
      </x:c>
      <x:c r="H1002" s="18" t="n">
        <x:f>MAX(F1002,G1002)</x:f>
        <x:v>1008.2399999999998</x:v>
      </x:c>
      <x:c r="I1002" s="18" t="n">
        <x:f>MOD(H1002-Settings!$B$32,Settings!$B$33)</x:f>
        <x:v>288.2399999999998</x:v>
      </x:c>
      <x:c r="J1002" s="18" t="n">
        <x:f>IF(I1002&lt;Settings!$B$30,IF(Settings!$B$30-I1002&gt;=E1002,H1002,H1002+(Settings!$B$30-I1002)+Settings!$B$31),H1002+(Settings!$B$33-I1002))</x:f>
        <x:v>1008.2399999999998</x:v>
      </x:c>
      <x:c r="K1002" s="18" t="n">
        <x:f>J1002+E1002</x:f>
        <x:v>1032.2599999999998</x:v>
      </x:c>
      <x:c r="L1002" s="18" t="n">
        <x:f>K1002</x:f>
        <x:v>1032.2599999999998</x:v>
      </x:c>
      <x:c r="M1002" s="18" t="n">
        <x:f>P1001</x:f>
        <x:v>1016.740006258035</x:v>
      </x:c>
      <x:c r="N1002" s="18" t="n">
        <x:f>MAX(L1002,M1002)</x:f>
        <x:v>1032.2599999999998</x:v>
      </x:c>
      <x:c r="O1002" s="18" t="n">
        <x:f>Arrivals!I1002</x:f>
        <x:v>4.7267948016231855</x:v>
      </x:c>
      <x:c r="P1002" s="18" t="n">
        <x:f>N1002+O1002</x:f>
        <x:v>1036.9867948016229</x:v>
      </x:c>
      <x:c r="Q1002" s="18" t="n">
        <x:f>P1002-C1002</x:f>
        <x:v>723.9867948016229</x:v>
      </x:c>
      <x:c r="R1002" s="18" t="n">
        <x:f>H1002-F1002</x:f>
        <x:v>695.2399999999998</x:v>
      </x:c>
      <x:c r="S1002" s="18" t="n">
        <x:f>J1002-H1002</x:f>
        <x:v>0</x:v>
      </x:c>
      <x:c r="T1002" s="18" t="n">
        <x:f>N1002-L1002</x:f>
        <x:v>0</x:v>
      </x:c>
      <x:c r="U1002" s="18" t="n">
        <x:f>R1002+S1002+T1002</x:f>
        <x:v>695.2399999999998</x:v>
      </x:c>
      <x:c r="V1002" s="18" t="str">
        <x:f>IF(MOD(C1002-Settings!$B$32,Settings!$B$33)&lt;Settings!$B$30,"Up","Down")</x:f>
        <x:v>Up</x:v>
      </x:c>
      <x:c r="W1002" s="18" t="n">
        <x:f>IF(OR(E1002&gt;Settings!$B$30,Q1002&gt;Settings!$B$37),0,1)</x:f>
        <x:v>1</x:v>
      </x:c>
      <x:c r="X1002" s="18" t="n">
        <x:f>IF(AND(W1002=1,Q1002&lt;=Settings!$B$36),1,0)</x:f>
        <x:v>0</x:v>
      </x:c>
    </x:row>
    <x:row r="1003">
      <x:c r="A1003" t="n">
        <x:f>Arrivals!A1003</x:f>
        <x:v>9</x:v>
      </x:c>
      <x:c r="B1003" t="n">
        <x:f>Arrivals!B1003</x:f>
        <x:v>38</x:v>
      </x:c>
      <x:c r="C1003" s="18" t="n">
        <x:f>Arrivals!F1003</x:f>
        <x:v>318</x:v>
      </x:c>
      <x:c r="D1003" s="18" t="n">
        <x:f>Arrivals!K1003</x:f>
        <x:v>300</x:v>
      </x:c>
      <x:c r="E1003" s="18" t="n">
        <x:f>D1003*8/ACE_Input!S43+ACE_Input!T43</x:f>
        <x:v>24.02</x:v>
      </x:c>
      <x:c r="F1003" s="18" t="n">
        <x:f>C1003</x:f>
        <x:v>318</x:v>
      </x:c>
      <x:c r="G1003" s="18" t="n">
        <x:f>K1002</x:f>
        <x:v>1032.2599999999998</x:v>
      </x:c>
      <x:c r="H1003" s="18" t="n">
        <x:f>MAX(F1003,G1003)</x:f>
        <x:v>1032.2599999999998</x:v>
      </x:c>
      <x:c r="I1003" s="18" t="n">
        <x:f>MOD(H1003-Settings!$B$32,Settings!$B$33)</x:f>
        <x:v>312.25999999999976</x:v>
      </x:c>
      <x:c r="J1003" s="18" t="n">
        <x:f>IF(I1003&lt;Settings!$B$30,IF(Settings!$B$30-I1003&gt;=E1003,H1003,H1003+(Settings!$B$30-I1003)+Settings!$B$31),H1003+(Settings!$B$33-I1003))</x:f>
        <x:v>1032.2599999999998</x:v>
      </x:c>
      <x:c r="K1003" s="18" t="n">
        <x:f>J1003+E1003</x:f>
        <x:v>1056.2799999999997</x:v>
      </x:c>
      <x:c r="L1003" s="18" t="n">
        <x:f>K1003</x:f>
        <x:v>1056.2799999999997</x:v>
      </x:c>
      <x:c r="M1003" s="18" t="n">
        <x:f>P1002</x:f>
        <x:v>1036.9867948016229</x:v>
      </x:c>
      <x:c r="N1003" s="18" t="n">
        <x:f>MAX(L1003,M1003)</x:f>
        <x:v>1056.2799999999997</x:v>
      </x:c>
      <x:c r="O1003" s="18" t="n">
        <x:f>Arrivals!I1003</x:f>
        <x:v>1.6115880543458685</x:v>
      </x:c>
      <x:c r="P1003" s="18" t="n">
        <x:f>N1003+O1003</x:f>
        <x:v>1057.8915880543457</x:v>
      </x:c>
      <x:c r="Q1003" s="18" t="n">
        <x:f>P1003-C1003</x:f>
        <x:v>739.8915880543457</x:v>
      </x:c>
      <x:c r="R1003" s="18" t="n">
        <x:f>H1003-F1003</x:f>
        <x:v>714.2599999999998</x:v>
      </x:c>
      <x:c r="S1003" s="18" t="n">
        <x:f>J1003-H1003</x:f>
        <x:v>0</x:v>
      </x:c>
      <x:c r="T1003" s="18" t="n">
        <x:f>N1003-L1003</x:f>
        <x:v>0</x:v>
      </x:c>
      <x:c r="U1003" s="18" t="n">
        <x:f>R1003+S1003+T1003</x:f>
        <x:v>714.2599999999998</x:v>
      </x:c>
      <x:c r="V1003" s="18" t="str">
        <x:f>IF(MOD(C1003-Settings!$B$32,Settings!$B$33)&lt;Settings!$B$30,"Up","Down")</x:f>
        <x:v>Up</x:v>
      </x:c>
      <x:c r="W1003" s="18" t="n">
        <x:f>IF(OR(E1003&gt;Settings!$B$30,Q1003&gt;Settings!$B$37),0,1)</x:f>
        <x:v>1</x:v>
      </x:c>
      <x:c r="X1003" s="18" t="n">
        <x:f>IF(AND(W1003=1,Q1003&lt;=Settings!$B$36),1,0)</x:f>
        <x:v>0</x:v>
      </x:c>
    </x:row>
    <x:row r="1004">
      <x:c r="A1004" t="n">
        <x:f>Arrivals!A1004</x:f>
        <x:v>9</x:v>
      </x:c>
      <x:c r="B1004" t="n">
        <x:f>Arrivals!B1004</x:f>
        <x:v>39</x:v>
      </x:c>
      <x:c r="C1004" s="18" t="n">
        <x:f>Arrivals!F1004</x:f>
        <x:v>323</x:v>
      </x:c>
      <x:c r="D1004" s="18" t="n">
        <x:f>Arrivals!K1004</x:f>
        <x:v>300</x:v>
      </x:c>
      <x:c r="E1004" s="18" t="n">
        <x:f>D1004*8/ACE_Input!S44+ACE_Input!T44</x:f>
        <x:v>24.02</x:v>
      </x:c>
      <x:c r="F1004" s="18" t="n">
        <x:f>C1004</x:f>
        <x:v>323</x:v>
      </x:c>
      <x:c r="G1004" s="18" t="n">
        <x:f>K1003</x:f>
        <x:v>1056.2799999999997</x:v>
      </x:c>
      <x:c r="H1004" s="18" t="n">
        <x:f>MAX(F1004,G1004)</x:f>
        <x:v>1056.2799999999997</x:v>
      </x:c>
      <x:c r="I1004" s="18" t="n">
        <x:f>MOD(H1004-Settings!$B$32,Settings!$B$33)</x:f>
        <x:v>336.27999999999975</x:v>
      </x:c>
      <x:c r="J1004" s="18" t="n">
        <x:f>IF(I1004&lt;Settings!$B$30,IF(Settings!$B$30-I1004&gt;=E1004,H1004,H1004+(Settings!$B$30-I1004)+Settings!$B$31),H1004+(Settings!$B$33-I1004))</x:f>
        <x:v>1056.2799999999997</x:v>
      </x:c>
      <x:c r="K1004" s="18" t="n">
        <x:f>J1004+E1004</x:f>
        <x:v>1080.2999999999997</x:v>
      </x:c>
      <x:c r="L1004" s="18" t="n">
        <x:f>K1004</x:f>
        <x:v>1080.2999999999997</x:v>
      </x:c>
      <x:c r="M1004" s="18" t="n">
        <x:f>P1003</x:f>
        <x:v>1057.8915880543457</x:v>
      </x:c>
      <x:c r="N1004" s="18" t="n">
        <x:f>MAX(L1004,M1004)</x:f>
        <x:v>1080.2999999999997</x:v>
      </x:c>
      <x:c r="O1004" s="18" t="n">
        <x:f>Arrivals!I1004</x:f>
        <x:v>2.9501571499054124</x:v>
      </x:c>
      <x:c r="P1004" s="18" t="n">
        <x:f>N1004+O1004</x:f>
        <x:v>1083.2501571499051</x:v>
      </x:c>
      <x:c r="Q1004" s="18" t="n">
        <x:f>P1004-C1004</x:f>
        <x:v>760.2501571499051</x:v>
      </x:c>
      <x:c r="R1004" s="18" t="n">
        <x:f>H1004-F1004</x:f>
        <x:v>733.2799999999997</x:v>
      </x:c>
      <x:c r="S1004" s="18" t="n">
        <x:f>J1004-H1004</x:f>
        <x:v>0</x:v>
      </x:c>
      <x:c r="T1004" s="18" t="n">
        <x:f>N1004-L1004</x:f>
        <x:v>0</x:v>
      </x:c>
      <x:c r="U1004" s="18" t="n">
        <x:f>R1004+S1004+T1004</x:f>
        <x:v>733.2799999999997</x:v>
      </x:c>
      <x:c r="V1004" s="18" t="str">
        <x:f>IF(MOD(C1004-Settings!$B$32,Settings!$B$33)&lt;Settings!$B$30,"Up","Down")</x:f>
        <x:v>Up</x:v>
      </x:c>
      <x:c r="W1004" s="18" t="n">
        <x:f>IF(OR(E1004&gt;Settings!$B$30,Q1004&gt;Settings!$B$37),0,1)</x:f>
        <x:v>1</x:v>
      </x:c>
      <x:c r="X1004" s="18" t="n">
        <x:f>IF(AND(W1004=1,Q1004&lt;=Settings!$B$36),1,0)</x:f>
        <x:v>0</x:v>
      </x:c>
    </x:row>
    <x:row r="1005">
      <x:c r="A1005" t="n">
        <x:f>Arrivals!A1005</x:f>
        <x:v>9</x:v>
      </x:c>
      <x:c r="B1005" t="n">
        <x:f>Arrivals!B1005</x:f>
        <x:v>40</x:v>
      </x:c>
      <x:c r="C1005" s="18" t="n">
        <x:f>Arrivals!F1005</x:f>
        <x:v>328</x:v>
      </x:c>
      <x:c r="D1005" s="18" t="n">
        <x:f>Arrivals!K1005</x:f>
        <x:v>300</x:v>
      </x:c>
      <x:c r="E1005" s="18" t="n">
        <x:f>D1005*8/ACE_Input!S45+ACE_Input!T45</x:f>
        <x:v>24.02</x:v>
      </x:c>
      <x:c r="F1005" s="18" t="n">
        <x:f>C1005</x:f>
        <x:v>328</x:v>
      </x:c>
      <x:c r="G1005" s="18" t="n">
        <x:f>K1004</x:f>
        <x:v>1080.2999999999997</x:v>
      </x:c>
      <x:c r="H1005" s="18" t="n">
        <x:f>MAX(F1005,G1005)</x:f>
        <x:v>1080.2999999999997</x:v>
      </x:c>
      <x:c r="I1005" s="18" t="n">
        <x:f>MOD(H1005-Settings!$B$32,Settings!$B$33)</x:f>
        <x:v>360.2999999999997</x:v>
      </x:c>
      <x:c r="J1005" s="18" t="n">
        <x:f>IF(I1005&lt;Settings!$B$30,IF(Settings!$B$30-I1005&gt;=E1005,H1005,H1005+(Settings!$B$30-I1005)+Settings!$B$31),H1005+(Settings!$B$33-I1005))</x:f>
        <x:v>1080.2999999999997</x:v>
      </x:c>
      <x:c r="K1005" s="18" t="n">
        <x:f>J1005+E1005</x:f>
        <x:v>1104.3199999999997</x:v>
      </x:c>
      <x:c r="L1005" s="18" t="n">
        <x:f>K1005</x:f>
        <x:v>1104.3199999999997</x:v>
      </x:c>
      <x:c r="M1005" s="18" t="n">
        <x:f>P1004</x:f>
        <x:v>1083.2501571499051</x:v>
      </x:c>
      <x:c r="N1005" s="18" t="n">
        <x:f>MAX(L1005,M1005)</x:f>
        <x:v>1104.3199999999997</x:v>
      </x:c>
      <x:c r="O1005" s="18" t="n">
        <x:f>Arrivals!I1005</x:f>
        <x:v>1.9773884571407325</x:v>
      </x:c>
      <x:c r="P1005" s="18" t="n">
        <x:f>N1005+O1005</x:f>
        <x:v>1106.2973884571404</x:v>
      </x:c>
      <x:c r="Q1005" s="18" t="n">
        <x:f>P1005-C1005</x:f>
        <x:v>778.2973884571404</x:v>
      </x:c>
      <x:c r="R1005" s="18" t="n">
        <x:f>H1005-F1005</x:f>
        <x:v>752.2999999999997</x:v>
      </x:c>
      <x:c r="S1005" s="18" t="n">
        <x:f>J1005-H1005</x:f>
        <x:v>0</x:v>
      </x:c>
      <x:c r="T1005" s="18" t="n">
        <x:f>N1005-L1005</x:f>
        <x:v>0</x:v>
      </x:c>
      <x:c r="U1005" s="18" t="n">
        <x:f>R1005+S1005+T1005</x:f>
        <x:v>752.2999999999997</x:v>
      </x:c>
      <x:c r="V1005" s="18" t="str">
        <x:f>IF(MOD(C1005-Settings!$B$32,Settings!$B$33)&lt;Settings!$B$30,"Up","Down")</x:f>
        <x:v>Up</x:v>
      </x:c>
      <x:c r="W1005" s="18" t="n">
        <x:f>IF(OR(E1005&gt;Settings!$B$30,Q1005&gt;Settings!$B$37),0,1)</x:f>
        <x:v>1</x:v>
      </x:c>
      <x:c r="X1005" s="18" t="n">
        <x:f>IF(AND(W1005=1,Q1005&lt;=Settings!$B$36),1,0)</x:f>
        <x:v>0</x:v>
      </x:c>
    </x:row>
    <x:row r="1006">
      <x:c r="A1006" t="n">
        <x:f>Arrivals!A1006</x:f>
        <x:v>9</x:v>
      </x:c>
      <x:c r="B1006" t="n">
        <x:f>Arrivals!B1006</x:f>
        <x:v>41</x:v>
      </x:c>
      <x:c r="C1006" s="18" t="n">
        <x:f>Arrivals!F1006</x:f>
        <x:v>333</x:v>
      </x:c>
      <x:c r="D1006" s="18" t="n">
        <x:f>Arrivals!K1006</x:f>
        <x:v>300</x:v>
      </x:c>
      <x:c r="E1006" s="18" t="n">
        <x:f>D1006*8/ACE_Input!S46+ACE_Input!T46</x:f>
        <x:v>24.02</x:v>
      </x:c>
      <x:c r="F1006" s="18" t="n">
        <x:f>C1006</x:f>
        <x:v>333</x:v>
      </x:c>
      <x:c r="G1006" s="18" t="n">
        <x:f>K1005</x:f>
        <x:v>1104.3199999999997</x:v>
      </x:c>
      <x:c r="H1006" s="18" t="n">
        <x:f>MAX(F1006,G1006)</x:f>
        <x:v>1104.3199999999997</x:v>
      </x:c>
      <x:c r="I1006" s="18" t="n">
        <x:f>MOD(H1006-Settings!$B$32,Settings!$B$33)</x:f>
        <x:v>384.3199999999997</x:v>
      </x:c>
      <x:c r="J1006" s="18" t="n">
        <x:f>IF(I1006&lt;Settings!$B$30,IF(Settings!$B$30-I1006&gt;=E1006,H1006,H1006+(Settings!$B$30-I1006)+Settings!$B$31),H1006+(Settings!$B$33-I1006))</x:f>
        <x:v>1104.3199999999997</x:v>
      </x:c>
      <x:c r="K1006" s="18" t="n">
        <x:f>J1006+E1006</x:f>
        <x:v>1128.3399999999997</x:v>
      </x:c>
      <x:c r="L1006" s="18" t="n">
        <x:f>K1006</x:f>
        <x:v>1128.3399999999997</x:v>
      </x:c>
      <x:c r="M1006" s="18" t="n">
        <x:f>P1005</x:f>
        <x:v>1106.2973884571404</x:v>
      </x:c>
      <x:c r="N1006" s="18" t="n">
        <x:f>MAX(L1006,M1006)</x:f>
        <x:v>1128.3399999999997</x:v>
      </x:c>
      <x:c r="O1006" s="18" t="n">
        <x:f>Arrivals!I1006</x:f>
        <x:v>1.1545962712259688</x:v>
      </x:c>
      <x:c r="P1006" s="18" t="n">
        <x:f>N1006+O1006</x:f>
        <x:v>1129.4945962712256</x:v>
      </x:c>
      <x:c r="Q1006" s="18" t="n">
        <x:f>P1006-C1006</x:f>
        <x:v>796.4945962712256</x:v>
      </x:c>
      <x:c r="R1006" s="18" t="n">
        <x:f>H1006-F1006</x:f>
        <x:v>771.3199999999997</x:v>
      </x:c>
      <x:c r="S1006" s="18" t="n">
        <x:f>J1006-H1006</x:f>
        <x:v>0</x:v>
      </x:c>
      <x:c r="T1006" s="18" t="n">
        <x:f>N1006-L1006</x:f>
        <x:v>0</x:v>
      </x:c>
      <x:c r="U1006" s="18" t="n">
        <x:f>R1006+S1006+T1006</x:f>
        <x:v>771.3199999999997</x:v>
      </x:c>
      <x:c r="V1006" s="18" t="str">
        <x:f>IF(MOD(C1006-Settings!$B$32,Settings!$B$33)&lt;Settings!$B$30,"Up","Down")</x:f>
        <x:v>Up</x:v>
      </x:c>
      <x:c r="W1006" s="18" t="n">
        <x:f>IF(OR(E1006&gt;Settings!$B$30,Q1006&gt;Settings!$B$37),0,1)</x:f>
        <x:v>1</x:v>
      </x:c>
      <x:c r="X1006" s="18" t="n">
        <x:f>IF(AND(W1006=1,Q1006&lt;=Settings!$B$36),1,0)</x:f>
        <x:v>0</x:v>
      </x:c>
    </x:row>
    <x:row r="1007">
      <x:c r="A1007" t="n">
        <x:f>Arrivals!A1007</x:f>
        <x:v>9</x:v>
      </x:c>
      <x:c r="B1007" t="n">
        <x:f>Arrivals!B1007</x:f>
        <x:v>42</x:v>
      </x:c>
      <x:c r="C1007" s="18" t="n">
        <x:f>Arrivals!F1007</x:f>
        <x:v>338</x:v>
      </x:c>
      <x:c r="D1007" s="18" t="n">
        <x:f>Arrivals!K1007</x:f>
        <x:v>300</x:v>
      </x:c>
      <x:c r="E1007" s="18" t="n">
        <x:f>D1007*8/ACE_Input!S47+ACE_Input!T47</x:f>
        <x:v>24.02</x:v>
      </x:c>
      <x:c r="F1007" s="18" t="n">
        <x:f>C1007</x:f>
        <x:v>338</x:v>
      </x:c>
      <x:c r="G1007" s="18" t="n">
        <x:f>K1006</x:f>
        <x:v>1128.3399999999997</x:v>
      </x:c>
      <x:c r="H1007" s="18" t="n">
        <x:f>MAX(F1007,G1007)</x:f>
        <x:v>1128.3399999999997</x:v>
      </x:c>
      <x:c r="I1007" s="18" t="n">
        <x:f>MOD(H1007-Settings!$B$32,Settings!$B$33)</x:f>
        <x:v>408.3399999999997</x:v>
      </x:c>
      <x:c r="J1007" s="18" t="n">
        <x:f>IF(I1007&lt;Settings!$B$30,IF(Settings!$B$30-I1007&gt;=E1007,H1007,H1007+(Settings!$B$30-I1007)+Settings!$B$31),H1007+(Settings!$B$33-I1007))</x:f>
        <x:v>1128.3399999999997</x:v>
      </x:c>
      <x:c r="K1007" s="18" t="n">
        <x:f>J1007+E1007</x:f>
        <x:v>1152.3599999999997</x:v>
      </x:c>
      <x:c r="L1007" s="18" t="n">
        <x:f>K1007</x:f>
        <x:v>1152.3599999999997</x:v>
      </x:c>
      <x:c r="M1007" s="18" t="n">
        <x:f>P1006</x:f>
        <x:v>1129.4945962712256</x:v>
      </x:c>
      <x:c r="N1007" s="18" t="n">
        <x:f>MAX(L1007,M1007)</x:f>
        <x:v>1152.3599999999997</x:v>
      </x:c>
      <x:c r="O1007" s="18" t="n">
        <x:f>Arrivals!I1007</x:f>
        <x:v>10.831798953315985</x:v>
      </x:c>
      <x:c r="P1007" s="18" t="n">
        <x:f>N1007+O1007</x:f>
        <x:v>1163.1917989533156</x:v>
      </x:c>
      <x:c r="Q1007" s="18" t="n">
        <x:f>P1007-C1007</x:f>
        <x:v>825.1917989533156</x:v>
      </x:c>
      <x:c r="R1007" s="18" t="n">
        <x:f>H1007-F1007</x:f>
        <x:v>790.3399999999997</x:v>
      </x:c>
      <x:c r="S1007" s="18" t="n">
        <x:f>J1007-H1007</x:f>
        <x:v>0</x:v>
      </x:c>
      <x:c r="T1007" s="18" t="n">
        <x:f>N1007-L1007</x:f>
        <x:v>0</x:v>
      </x:c>
      <x:c r="U1007" s="18" t="n">
        <x:f>R1007+S1007+T1007</x:f>
        <x:v>790.3399999999997</x:v>
      </x:c>
      <x:c r="V1007" s="18" t="str">
        <x:f>IF(MOD(C1007-Settings!$B$32,Settings!$B$33)&lt;Settings!$B$30,"Up","Down")</x:f>
        <x:v>Up</x:v>
      </x:c>
      <x:c r="W1007" s="18" t="n">
        <x:f>IF(OR(E1007&gt;Settings!$B$30,Q1007&gt;Settings!$B$37),0,1)</x:f>
        <x:v>1</x:v>
      </x:c>
      <x:c r="X1007" s="18" t="n">
        <x:f>IF(AND(W1007=1,Q1007&lt;=Settings!$B$36),1,0)</x:f>
        <x:v>0</x:v>
      </x:c>
    </x:row>
    <x:row r="1008">
      <x:c r="A1008" t="n">
        <x:f>Arrivals!A1008</x:f>
        <x:v>9</x:v>
      </x:c>
      <x:c r="B1008" t="n">
        <x:f>Arrivals!B1008</x:f>
        <x:v>43</x:v>
      </x:c>
      <x:c r="C1008" s="18" t="n">
        <x:f>Arrivals!F1008</x:f>
        <x:v>343</x:v>
      </x:c>
      <x:c r="D1008" s="18" t="n">
        <x:f>Arrivals!K1008</x:f>
        <x:v>300</x:v>
      </x:c>
      <x:c r="E1008" s="18" t="n">
        <x:f>D1008*8/ACE_Input!S48+ACE_Input!T48</x:f>
        <x:v>24.02</x:v>
      </x:c>
      <x:c r="F1008" s="18" t="n">
        <x:f>C1008</x:f>
        <x:v>343</x:v>
      </x:c>
      <x:c r="G1008" s="18" t="n">
        <x:f>K1007</x:f>
        <x:v>1152.3599999999997</x:v>
      </x:c>
      <x:c r="H1008" s="18" t="n">
        <x:f>MAX(F1008,G1008)</x:f>
        <x:v>1152.3599999999997</x:v>
      </x:c>
      <x:c r="I1008" s="18" t="n">
        <x:f>MOD(H1008-Settings!$B$32,Settings!$B$33)</x:f>
        <x:v>432.3599999999997</x:v>
      </x:c>
      <x:c r="J1008" s="18" t="n">
        <x:f>IF(I1008&lt;Settings!$B$30,IF(Settings!$B$30-I1008&gt;=E1008,H1008,H1008+(Settings!$B$30-I1008)+Settings!$B$31),H1008+(Settings!$B$33-I1008))</x:f>
        <x:v>1152.3599999999997</x:v>
      </x:c>
      <x:c r="K1008" s="18" t="n">
        <x:f>J1008+E1008</x:f>
        <x:v>1176.3799999999997</x:v>
      </x:c>
      <x:c r="L1008" s="18" t="n">
        <x:f>K1008</x:f>
        <x:v>1176.3799999999997</x:v>
      </x:c>
      <x:c r="M1008" s="18" t="n">
        <x:f>P1007</x:f>
        <x:v>1163.1917989533156</x:v>
      </x:c>
      <x:c r="N1008" s="18" t="n">
        <x:f>MAX(L1008,M1008)</x:f>
        <x:v>1176.3799999999997</x:v>
      </x:c>
      <x:c r="O1008" s="18" t="n">
        <x:f>Arrivals!I1008</x:f>
        <x:v>2.1841707145289173</x:v>
      </x:c>
      <x:c r="P1008" s="18" t="n">
        <x:f>N1008+O1008</x:f>
        <x:v>1178.5641707145285</x:v>
      </x:c>
      <x:c r="Q1008" s="18" t="n">
        <x:f>P1008-C1008</x:f>
        <x:v>835.5641707145285</x:v>
      </x:c>
      <x:c r="R1008" s="18" t="n">
        <x:f>H1008-F1008</x:f>
        <x:v>809.3599999999997</x:v>
      </x:c>
      <x:c r="S1008" s="18" t="n">
        <x:f>J1008-H1008</x:f>
        <x:v>0</x:v>
      </x:c>
      <x:c r="T1008" s="18" t="n">
        <x:f>N1008-L1008</x:f>
        <x:v>0</x:v>
      </x:c>
      <x:c r="U1008" s="18" t="n">
        <x:f>R1008+S1008+T1008</x:f>
        <x:v>809.3599999999997</x:v>
      </x:c>
      <x:c r="V1008" s="18" t="str">
        <x:f>IF(MOD(C1008-Settings!$B$32,Settings!$B$33)&lt;Settings!$B$30,"Up","Down")</x:f>
        <x:v>Up</x:v>
      </x:c>
      <x:c r="W1008" s="18" t="n">
        <x:f>IF(OR(E1008&gt;Settings!$B$30,Q1008&gt;Settings!$B$37),0,1)</x:f>
        <x:v>1</x:v>
      </x:c>
      <x:c r="X1008" s="18" t="n">
        <x:f>IF(AND(W1008=1,Q1008&lt;=Settings!$B$36),1,0)</x:f>
        <x:v>0</x:v>
      </x:c>
    </x:row>
    <x:row r="1009">
      <x:c r="A1009" t="n">
        <x:f>Arrivals!A1009</x:f>
        <x:v>9</x:v>
      </x:c>
      <x:c r="B1009" t="n">
        <x:f>Arrivals!B1009</x:f>
        <x:v>44</x:v>
      </x:c>
      <x:c r="C1009" s="18" t="n">
        <x:f>Arrivals!F1009</x:f>
        <x:v>348</x:v>
      </x:c>
      <x:c r="D1009" s="18" t="n">
        <x:f>Arrivals!K1009</x:f>
        <x:v>300</x:v>
      </x:c>
      <x:c r="E1009" s="18" t="n">
        <x:f>D1009*8/ACE_Input!S49+ACE_Input!T49</x:f>
        <x:v>24.02</x:v>
      </x:c>
      <x:c r="F1009" s="18" t="n">
        <x:f>C1009</x:f>
        <x:v>348</x:v>
      </x:c>
      <x:c r="G1009" s="18" t="n">
        <x:f>K1008</x:f>
        <x:v>1176.3799999999997</x:v>
      </x:c>
      <x:c r="H1009" s="18" t="n">
        <x:f>MAX(F1009,G1009)</x:f>
        <x:v>1176.3799999999997</x:v>
      </x:c>
      <x:c r="I1009" s="18" t="n">
        <x:f>MOD(H1009-Settings!$B$32,Settings!$B$33)</x:f>
        <x:v>456.37999999999965</x:v>
      </x:c>
      <x:c r="J1009" s="18" t="n">
        <x:f>IF(I1009&lt;Settings!$B$30,IF(Settings!$B$30-I1009&gt;=E1009,H1009,H1009+(Settings!$B$30-I1009)+Settings!$B$31),H1009+(Settings!$B$33-I1009))</x:f>
        <x:v>1176.3799999999997</x:v>
      </x:c>
      <x:c r="K1009" s="18" t="n">
        <x:f>J1009+E1009</x:f>
        <x:v>1200.3999999999996</x:v>
      </x:c>
      <x:c r="L1009" s="18" t="n">
        <x:f>K1009</x:f>
        <x:v>1200.3999999999996</x:v>
      </x:c>
      <x:c r="M1009" s="18" t="n">
        <x:f>P1008</x:f>
        <x:v>1178.5641707145285</x:v>
      </x:c>
      <x:c r="N1009" s="18" t="n">
        <x:f>MAX(L1009,M1009)</x:f>
        <x:v>1200.3999999999996</x:v>
      </x:c>
      <x:c r="O1009" s="18" t="n">
        <x:f>Arrivals!I1009</x:f>
        <x:v>5.6288134861585615</x:v>
      </x:c>
      <x:c r="P1009" s="18" t="n">
        <x:f>N1009+O1009</x:f>
        <x:v>1206.0288134861582</x:v>
      </x:c>
      <x:c r="Q1009" s="18" t="n">
        <x:f>P1009-C1009</x:f>
        <x:v>858.0288134861582</x:v>
      </x:c>
      <x:c r="R1009" s="18" t="n">
        <x:f>H1009-F1009</x:f>
        <x:v>828.3799999999997</x:v>
      </x:c>
      <x:c r="S1009" s="18" t="n">
        <x:f>J1009-H1009</x:f>
        <x:v>0</x:v>
      </x:c>
      <x:c r="T1009" s="18" t="n">
        <x:f>N1009-L1009</x:f>
        <x:v>0</x:v>
      </x:c>
      <x:c r="U1009" s="18" t="n">
        <x:f>R1009+S1009+T1009</x:f>
        <x:v>828.3799999999997</x:v>
      </x:c>
      <x:c r="V1009" s="18" t="str">
        <x:f>IF(MOD(C1009-Settings!$B$32,Settings!$B$33)&lt;Settings!$B$30,"Up","Down")</x:f>
        <x:v>Up</x:v>
      </x:c>
      <x:c r="W1009" s="18" t="n">
        <x:f>IF(OR(E1009&gt;Settings!$B$30,Q1009&gt;Settings!$B$37),0,1)</x:f>
        <x:v>1</x:v>
      </x:c>
      <x:c r="X1009" s="18" t="n">
        <x:f>IF(AND(W1009=1,Q1009&lt;=Settings!$B$36),1,0)</x:f>
        <x:v>0</x:v>
      </x:c>
    </x:row>
    <x:row r="1010">
      <x:c r="A1010" t="n">
        <x:f>Arrivals!A1010</x:f>
        <x:v>9</x:v>
      </x:c>
      <x:c r="B1010" t="n">
        <x:f>Arrivals!B1010</x:f>
        <x:v>45</x:v>
      </x:c>
      <x:c r="C1010" s="18" t="n">
        <x:f>Arrivals!F1010</x:f>
        <x:v>354</x:v>
      </x:c>
      <x:c r="D1010" s="18" t="n">
        <x:f>Arrivals!K1010</x:f>
        <x:v>300</x:v>
      </x:c>
      <x:c r="E1010" s="18" t="n">
        <x:f>D1010*8/ACE_Input!S50+ACE_Input!T50</x:f>
        <x:v>24.02</x:v>
      </x:c>
      <x:c r="F1010" s="18" t="n">
        <x:f>C1010</x:f>
        <x:v>354</x:v>
      </x:c>
      <x:c r="G1010" s="18" t="n">
        <x:f>K1009</x:f>
        <x:v>1200.3999999999996</x:v>
      </x:c>
      <x:c r="H1010" s="18" t="n">
        <x:f>MAX(F1010,G1010)</x:f>
        <x:v>1200.3999999999996</x:v>
      </x:c>
      <x:c r="I1010" s="18" t="n">
        <x:f>MOD(H1010-Settings!$B$32,Settings!$B$33)</x:f>
        <x:v>480.39999999999964</x:v>
      </x:c>
      <x:c r="J1010" s="18" t="n">
        <x:f>IF(I1010&lt;Settings!$B$30,IF(Settings!$B$30-I1010&gt;=E1010,H1010,H1010+(Settings!$B$30-I1010)+Settings!$B$31),H1010+(Settings!$B$33-I1010))</x:f>
        <x:v>1200.3999999999996</x:v>
      </x:c>
      <x:c r="K1010" s="18" t="n">
        <x:f>J1010+E1010</x:f>
        <x:v>1224.4199999999996</x:v>
      </x:c>
      <x:c r="L1010" s="18" t="n">
        <x:f>K1010</x:f>
        <x:v>1224.4199999999996</x:v>
      </x:c>
      <x:c r="M1010" s="18" t="n">
        <x:f>P1009</x:f>
        <x:v>1206.0288134861582</x:v>
      </x:c>
      <x:c r="N1010" s="18" t="n">
        <x:f>MAX(L1010,M1010)</x:f>
        <x:v>1224.4199999999996</x:v>
      </x:c>
      <x:c r="O1010" s="18" t="n">
        <x:f>Arrivals!I1010</x:f>
        <x:v>0.8543971241098813</x:v>
      </x:c>
      <x:c r="P1010" s="18" t="n">
        <x:f>N1010+O1010</x:f>
        <x:v>1225.2743971241096</x:v>
      </x:c>
      <x:c r="Q1010" s="18" t="n">
        <x:f>P1010-C1010</x:f>
        <x:v>871.2743971241096</x:v>
      </x:c>
      <x:c r="R1010" s="18" t="n">
        <x:f>H1010-F1010</x:f>
        <x:v>846.3999999999996</x:v>
      </x:c>
      <x:c r="S1010" s="18" t="n">
        <x:f>J1010-H1010</x:f>
        <x:v>0</x:v>
      </x:c>
      <x:c r="T1010" s="18" t="n">
        <x:f>N1010-L1010</x:f>
        <x:v>0</x:v>
      </x:c>
      <x:c r="U1010" s="18" t="n">
        <x:f>R1010+S1010+T1010</x:f>
        <x:v>846.3999999999996</x:v>
      </x:c>
      <x:c r="V1010" s="18" t="str">
        <x:f>IF(MOD(C1010-Settings!$B$32,Settings!$B$33)&lt;Settings!$B$30,"Up","Down")</x:f>
        <x:v>Up</x:v>
      </x:c>
      <x:c r="W1010" s="18" t="n">
        <x:f>IF(OR(E1010&gt;Settings!$B$30,Q1010&gt;Settings!$B$37),0,1)</x:f>
        <x:v>1</x:v>
      </x:c>
      <x:c r="X1010" s="18" t="n">
        <x:f>IF(AND(W1010=1,Q1010&lt;=Settings!$B$36),1,0)</x:f>
        <x:v>0</x:v>
      </x:c>
    </x:row>
    <x:row r="1011">
      <x:c r="A1011" t="n">
        <x:f>Arrivals!A1011</x:f>
        <x:v>9</x:v>
      </x:c>
      <x:c r="B1011" t="n">
        <x:f>Arrivals!B1011</x:f>
        <x:v>46</x:v>
      </x:c>
      <x:c r="C1011" s="18" t="n">
        <x:f>Arrivals!F1011</x:f>
        <x:v>359</x:v>
      </x:c>
      <x:c r="D1011" s="18" t="n">
        <x:f>Arrivals!K1011</x:f>
        <x:v>300</x:v>
      </x:c>
      <x:c r="E1011" s="18" t="n">
        <x:f>D1011*8/ACE_Input!S51+ACE_Input!T51</x:f>
        <x:v>24.02</x:v>
      </x:c>
      <x:c r="F1011" s="18" t="n">
        <x:f>C1011</x:f>
        <x:v>359</x:v>
      </x:c>
      <x:c r="G1011" s="18" t="n">
        <x:f>K1010</x:f>
        <x:v>1224.4199999999996</x:v>
      </x:c>
      <x:c r="H1011" s="18" t="n">
        <x:f>MAX(F1011,G1011)</x:f>
        <x:v>1224.4199999999996</x:v>
      </x:c>
      <x:c r="I1011" s="18" t="n">
        <x:f>MOD(H1011-Settings!$B$32,Settings!$B$33)</x:f>
        <x:v>504.4199999999996</x:v>
      </x:c>
      <x:c r="J1011" s="18" t="n">
        <x:f>IF(I1011&lt;Settings!$B$30,IF(Settings!$B$30-I1011&gt;=E1011,H1011,H1011+(Settings!$B$30-I1011)+Settings!$B$31),H1011+(Settings!$B$33-I1011))</x:f>
        <x:v>1224.4199999999996</x:v>
      </x:c>
      <x:c r="K1011" s="18" t="n">
        <x:f>J1011+E1011</x:f>
        <x:v>1248.4399999999996</x:v>
      </x:c>
      <x:c r="L1011" s="18" t="n">
        <x:f>K1011</x:f>
        <x:v>1248.4399999999996</x:v>
      </x:c>
      <x:c r="M1011" s="18" t="n">
        <x:f>P1010</x:f>
        <x:v>1225.2743971241096</x:v>
      </x:c>
      <x:c r="N1011" s="18" t="n">
        <x:f>MAX(L1011,M1011)</x:f>
        <x:v>1248.4399999999996</x:v>
      </x:c>
      <x:c r="O1011" s="18" t="n">
        <x:f>Arrivals!I1011</x:f>
        <x:v>2.444100204632018</x:v>
      </x:c>
      <x:c r="P1011" s="18" t="n">
        <x:f>N1011+O1011</x:f>
        <x:v>1250.8841002046315</x:v>
      </x:c>
      <x:c r="Q1011" s="18" t="n">
        <x:f>P1011-C1011</x:f>
        <x:v>891.8841002046315</x:v>
      </x:c>
      <x:c r="R1011" s="18" t="n">
        <x:f>H1011-F1011</x:f>
        <x:v>865.4199999999996</x:v>
      </x:c>
      <x:c r="S1011" s="18" t="n">
        <x:f>J1011-H1011</x:f>
        <x:v>0</x:v>
      </x:c>
      <x:c r="T1011" s="18" t="n">
        <x:f>N1011-L1011</x:f>
        <x:v>0</x:v>
      </x:c>
      <x:c r="U1011" s="18" t="n">
        <x:f>R1011+S1011+T1011</x:f>
        <x:v>865.4199999999996</x:v>
      </x:c>
      <x:c r="V1011" s="18" t="str">
        <x:f>IF(MOD(C1011-Settings!$B$32,Settings!$B$33)&lt;Settings!$B$30,"Up","Down")</x:f>
        <x:v>Up</x:v>
      </x:c>
      <x:c r="W1011" s="18" t="n">
        <x:f>IF(OR(E1011&gt;Settings!$B$30,Q1011&gt;Settings!$B$37),0,1)</x:f>
        <x:v>1</x:v>
      </x:c>
      <x:c r="X1011" s="18" t="n">
        <x:f>IF(AND(W1011=1,Q1011&lt;=Settings!$B$36),1,0)</x:f>
        <x:v>0</x:v>
      </x:c>
    </x:row>
    <x:row r="1012">
      <x:c r="A1012" t="n">
        <x:f>Arrivals!A1012</x:f>
        <x:v>9</x:v>
      </x:c>
      <x:c r="B1012" t="n">
        <x:f>Arrivals!B1012</x:f>
        <x:v>47</x:v>
      </x:c>
      <x:c r="C1012" s="18" t="n">
        <x:f>Arrivals!F1012</x:f>
        <x:v>364</x:v>
      </x:c>
      <x:c r="D1012" s="18" t="n">
        <x:f>Arrivals!K1012</x:f>
        <x:v>300</x:v>
      </x:c>
      <x:c r="E1012" s="18" t="n">
        <x:f>D1012*8/ACE_Input!S52+ACE_Input!T52</x:f>
        <x:v>24.02</x:v>
      </x:c>
      <x:c r="F1012" s="18" t="n">
        <x:f>C1012</x:f>
        <x:v>364</x:v>
      </x:c>
      <x:c r="G1012" s="18" t="n">
        <x:f>K1011</x:f>
        <x:v>1248.4399999999996</x:v>
      </x:c>
      <x:c r="H1012" s="18" t="n">
        <x:f>MAX(F1012,G1012)</x:f>
        <x:v>1248.4399999999996</x:v>
      </x:c>
      <x:c r="I1012" s="18" t="n">
        <x:f>MOD(H1012-Settings!$B$32,Settings!$B$33)</x:f>
        <x:v>528.4399999999996</x:v>
      </x:c>
      <x:c r="J1012" s="18" t="n">
        <x:f>IF(I1012&lt;Settings!$B$30,IF(Settings!$B$30-I1012&gt;=E1012,H1012,H1012+(Settings!$B$30-I1012)+Settings!$B$31),H1012+(Settings!$B$33-I1012))</x:f>
        <x:v>1248.4399999999996</x:v>
      </x:c>
      <x:c r="K1012" s="18" t="n">
        <x:f>J1012+E1012</x:f>
        <x:v>1272.4599999999996</x:v>
      </x:c>
      <x:c r="L1012" s="18" t="n">
        <x:f>K1012</x:f>
        <x:v>1272.4599999999996</x:v>
      </x:c>
      <x:c r="M1012" s="18" t="n">
        <x:f>P1011</x:f>
        <x:v>1250.8841002046315</x:v>
      </x:c>
      <x:c r="N1012" s="18" t="n">
        <x:f>MAX(L1012,M1012)</x:f>
        <x:v>1272.4599999999996</x:v>
      </x:c>
      <x:c r="O1012" s="18" t="n">
        <x:f>Arrivals!I1012</x:f>
        <x:v>1.1937055860482992</x:v>
      </x:c>
      <x:c r="P1012" s="18" t="n">
        <x:f>N1012+O1012</x:f>
        <x:v>1273.6537055860479</x:v>
      </x:c>
      <x:c r="Q1012" s="18" t="n">
        <x:f>P1012-C1012</x:f>
        <x:v>909.6537055860479</x:v>
      </x:c>
      <x:c r="R1012" s="18" t="n">
        <x:f>H1012-F1012</x:f>
        <x:v>884.4399999999996</x:v>
      </x:c>
      <x:c r="S1012" s="18" t="n">
        <x:f>J1012-H1012</x:f>
        <x:v>0</x:v>
      </x:c>
      <x:c r="T1012" s="18" t="n">
        <x:f>N1012-L1012</x:f>
        <x:v>0</x:v>
      </x:c>
      <x:c r="U1012" s="18" t="n">
        <x:f>R1012+S1012+T1012</x:f>
        <x:v>884.4399999999996</x:v>
      </x:c>
      <x:c r="V1012" s="18" t="str">
        <x:f>IF(MOD(C1012-Settings!$B$32,Settings!$B$33)&lt;Settings!$B$30,"Up","Down")</x:f>
        <x:v>Up</x:v>
      </x:c>
      <x:c r="W1012" s="18" t="n">
        <x:f>IF(OR(E1012&gt;Settings!$B$30,Q1012&gt;Settings!$B$37),0,1)</x:f>
        <x:v>0</x:v>
      </x:c>
      <x:c r="X1012" s="18" t="n">
        <x:f>IF(AND(W1012=1,Q1012&lt;=Settings!$B$36),1,0)</x:f>
        <x:v>0</x:v>
      </x:c>
    </x:row>
    <x:row r="1013">
      <x:c r="A1013" t="n">
        <x:f>Arrivals!A1013</x:f>
        <x:v>9</x:v>
      </x:c>
      <x:c r="B1013" t="n">
        <x:f>Arrivals!B1013</x:f>
        <x:v>48</x:v>
      </x:c>
      <x:c r="C1013" s="18" t="n">
        <x:f>Arrivals!F1013</x:f>
        <x:v>369</x:v>
      </x:c>
      <x:c r="D1013" s="18" t="n">
        <x:f>Arrivals!K1013</x:f>
        <x:v>300</x:v>
      </x:c>
      <x:c r="E1013" s="18" t="n">
        <x:f>D1013*8/ACE_Input!S53+ACE_Input!T53</x:f>
        <x:v>24.02</x:v>
      </x:c>
      <x:c r="F1013" s="18" t="n">
        <x:f>C1013</x:f>
        <x:v>369</x:v>
      </x:c>
      <x:c r="G1013" s="18" t="n">
        <x:f>K1012</x:f>
        <x:v>1272.4599999999996</x:v>
      </x:c>
      <x:c r="H1013" s="18" t="n">
        <x:f>MAX(F1013,G1013)</x:f>
        <x:v>1272.4599999999996</x:v>
      </x:c>
      <x:c r="I1013" s="18" t="n">
        <x:f>MOD(H1013-Settings!$B$32,Settings!$B$33)</x:f>
        <x:v>552.4599999999996</x:v>
      </x:c>
      <x:c r="J1013" s="18" t="n">
        <x:f>IF(I1013&lt;Settings!$B$30,IF(Settings!$B$30-I1013&gt;=E1013,H1013,H1013+(Settings!$B$30-I1013)+Settings!$B$31),H1013+(Settings!$B$33-I1013))</x:f>
        <x:v>1272.4599999999996</x:v>
      </x:c>
      <x:c r="K1013" s="18" t="n">
        <x:f>J1013+E1013</x:f>
        <x:v>1296.4799999999996</x:v>
      </x:c>
      <x:c r="L1013" s="18" t="n">
        <x:f>K1013</x:f>
        <x:v>1296.4799999999996</x:v>
      </x:c>
      <x:c r="M1013" s="18" t="n">
        <x:f>P1012</x:f>
        <x:v>1273.6537055860479</x:v>
      </x:c>
      <x:c r="N1013" s="18" t="n">
        <x:f>MAX(L1013,M1013)</x:f>
        <x:v>1296.4799999999996</x:v>
      </x:c>
      <x:c r="O1013" s="18" t="n">
        <x:f>Arrivals!I1013</x:f>
        <x:v>2.4640888857687866</x:v>
      </x:c>
      <x:c r="P1013" s="18" t="n">
        <x:f>N1013+O1013</x:f>
        <x:v>1298.9440888857685</x:v>
      </x:c>
      <x:c r="Q1013" s="18" t="n">
        <x:f>P1013-C1013</x:f>
        <x:v>929.9440888857685</x:v>
      </x:c>
      <x:c r="R1013" s="18" t="n">
        <x:f>H1013-F1013</x:f>
        <x:v>903.4599999999996</x:v>
      </x:c>
      <x:c r="S1013" s="18" t="n">
        <x:f>J1013-H1013</x:f>
        <x:v>0</x:v>
      </x:c>
      <x:c r="T1013" s="18" t="n">
        <x:f>N1013-L1013</x:f>
        <x:v>0</x:v>
      </x:c>
      <x:c r="U1013" s="18" t="n">
        <x:f>R1013+S1013+T1013</x:f>
        <x:v>903.4599999999996</x:v>
      </x:c>
      <x:c r="V1013" s="18" t="str">
        <x:f>IF(MOD(C1013-Settings!$B$32,Settings!$B$33)&lt;Settings!$B$30,"Up","Down")</x:f>
        <x:v>Up</x:v>
      </x:c>
      <x:c r="W1013" s="18" t="n">
        <x:f>IF(OR(E1013&gt;Settings!$B$30,Q1013&gt;Settings!$B$37),0,1)</x:f>
        <x:v>0</x:v>
      </x:c>
      <x:c r="X1013" s="18" t="n">
        <x:f>IF(AND(W1013=1,Q1013&lt;=Settings!$B$36),1,0)</x:f>
        <x:v>0</x:v>
      </x:c>
    </x:row>
    <x:row r="1014">
      <x:c r="A1014" t="n">
        <x:f>Arrivals!A1014</x:f>
        <x:v>9</x:v>
      </x:c>
      <x:c r="B1014" t="n">
        <x:f>Arrivals!B1014</x:f>
        <x:v>49</x:v>
      </x:c>
      <x:c r="C1014" s="18" t="n">
        <x:f>Arrivals!F1014</x:f>
        <x:v>374</x:v>
      </x:c>
      <x:c r="D1014" s="18" t="n">
        <x:f>Arrivals!K1014</x:f>
        <x:v>300</x:v>
      </x:c>
      <x:c r="E1014" s="18" t="n">
        <x:f>D1014*8/ACE_Input!S54+ACE_Input!T54</x:f>
        <x:v>24.02</x:v>
      </x:c>
      <x:c r="F1014" s="18" t="n">
        <x:f>C1014</x:f>
        <x:v>374</x:v>
      </x:c>
      <x:c r="G1014" s="18" t="n">
        <x:f>K1013</x:f>
        <x:v>1296.4799999999996</x:v>
      </x:c>
      <x:c r="H1014" s="18" t="n">
        <x:f>MAX(F1014,G1014)</x:f>
        <x:v>1296.4799999999996</x:v>
      </x:c>
      <x:c r="I1014" s="18" t="n">
        <x:f>MOD(H1014-Settings!$B$32,Settings!$B$33)</x:f>
        <x:v>576.4799999999996</x:v>
      </x:c>
      <x:c r="J1014" s="18" t="n">
        <x:f>IF(I1014&lt;Settings!$B$30,IF(Settings!$B$30-I1014&gt;=E1014,H1014,H1014+(Settings!$B$30-I1014)+Settings!$B$31),H1014+(Settings!$B$33-I1014))</x:f>
        <x:v>1440</x:v>
      </x:c>
      <x:c r="K1014" s="18" t="n">
        <x:f>J1014+E1014</x:f>
        <x:v>1464.02</x:v>
      </x:c>
      <x:c r="L1014" s="18" t="n">
        <x:f>K1014</x:f>
        <x:v>1464.02</x:v>
      </x:c>
      <x:c r="M1014" s="18" t="n">
        <x:f>P1013</x:f>
        <x:v>1298.9440888857685</x:v>
      </x:c>
      <x:c r="N1014" s="18" t="n">
        <x:f>MAX(L1014,M1014)</x:f>
        <x:v>1464.02</x:v>
      </x:c>
      <x:c r="O1014" s="18" t="n">
        <x:f>Arrivals!I1014</x:f>
        <x:v>5.269977607261058</x:v>
      </x:c>
      <x:c r="P1014" s="18" t="n">
        <x:f>N1014+O1014</x:f>
        <x:v>1469.289977607261</x:v>
      </x:c>
      <x:c r="Q1014" s="18" t="n">
        <x:f>P1014-C1014</x:f>
        <x:v>1095.289977607261</x:v>
      </x:c>
      <x:c r="R1014" s="18" t="n">
        <x:f>H1014-F1014</x:f>
        <x:v>922.4799999999996</x:v>
      </x:c>
      <x:c r="S1014" s="18" t="n">
        <x:f>J1014-H1014</x:f>
        <x:v>143.52000000000044</x:v>
      </x:c>
      <x:c r="T1014" s="18" t="n">
        <x:f>N1014-L1014</x:f>
        <x:v>0</x:v>
      </x:c>
      <x:c r="U1014" s="18" t="n">
        <x:f>R1014+S1014+T1014</x:f>
        <x:v>1066</x:v>
      </x:c>
      <x:c r="V1014" s="18" t="str">
        <x:f>IF(MOD(C1014-Settings!$B$32,Settings!$B$33)&lt;Settings!$B$30,"Up","Down")</x:f>
        <x:v>Up</x:v>
      </x:c>
      <x:c r="W1014" s="18" t="n">
        <x:f>IF(OR(E1014&gt;Settings!$B$30,Q1014&gt;Settings!$B$37),0,1)</x:f>
        <x:v>0</x:v>
      </x:c>
      <x:c r="X1014" s="18" t="n">
        <x:f>IF(AND(W1014=1,Q1014&lt;=Settings!$B$36),1,0)</x:f>
        <x:v>0</x:v>
      </x:c>
    </x:row>
    <x:row r="1015">
      <x:c r="A1015" t="n">
        <x:f>Arrivals!A1015</x:f>
        <x:v>9</x:v>
      </x:c>
      <x:c r="B1015" t="n">
        <x:f>Arrivals!B1015</x:f>
        <x:v>50</x:v>
      </x:c>
      <x:c r="C1015" s="18" t="n">
        <x:f>Arrivals!F1015</x:f>
        <x:v>379</x:v>
      </x:c>
      <x:c r="D1015" s="18" t="n">
        <x:f>Arrivals!K1015</x:f>
        <x:v>300</x:v>
      </x:c>
      <x:c r="E1015" s="18" t="n">
        <x:f>D1015*8/ACE_Input!S55+ACE_Input!T55</x:f>
        <x:v>24.02</x:v>
      </x:c>
      <x:c r="F1015" s="18" t="n">
        <x:f>C1015</x:f>
        <x:v>379</x:v>
      </x:c>
      <x:c r="G1015" s="18" t="n">
        <x:f>K1014</x:f>
        <x:v>1464.02</x:v>
      </x:c>
      <x:c r="H1015" s="18" t="n">
        <x:f>MAX(F1015,G1015)</x:f>
        <x:v>1464.02</x:v>
      </x:c>
      <x:c r="I1015" s="18" t="n">
        <x:f>MOD(H1015-Settings!$B$32,Settings!$B$33)</x:f>
        <x:v>24.019999999999982</x:v>
      </x:c>
      <x:c r="J1015" s="18" t="n">
        <x:f>IF(I1015&lt;Settings!$B$30,IF(Settings!$B$30-I1015&gt;=E1015,H1015,H1015+(Settings!$B$30-I1015)+Settings!$B$31),H1015+(Settings!$B$33-I1015))</x:f>
        <x:v>1464.02</x:v>
      </x:c>
      <x:c r="K1015" s="18" t="n">
        <x:f>J1015+E1015</x:f>
        <x:v>1488.04</x:v>
      </x:c>
      <x:c r="L1015" s="18" t="n">
        <x:f>K1015</x:f>
        <x:v>1488.04</x:v>
      </x:c>
      <x:c r="M1015" s="18" t="n">
        <x:f>P1014</x:f>
        <x:v>1469.289977607261</x:v>
      </x:c>
      <x:c r="N1015" s="18" t="n">
        <x:f>MAX(L1015,M1015)</x:f>
        <x:v>1488.04</x:v>
      </x:c>
      <x:c r="O1015" s="18" t="n">
        <x:f>Arrivals!I1015</x:f>
        <x:v>20.072312073583316</x:v>
      </x:c>
      <x:c r="P1015" s="18" t="n">
        <x:f>N1015+O1015</x:f>
        <x:v>1508.1123120735833</x:v>
      </x:c>
      <x:c r="Q1015" s="18" t="n">
        <x:f>P1015-C1015</x:f>
        <x:v>1129.1123120735833</x:v>
      </x:c>
      <x:c r="R1015" s="18" t="n">
        <x:f>H1015-F1015</x:f>
        <x:v>1085.02</x:v>
      </x:c>
      <x:c r="S1015" s="18" t="n">
        <x:f>J1015-H1015</x:f>
        <x:v>0</x:v>
      </x:c>
      <x:c r="T1015" s="18" t="n">
        <x:f>N1015-L1015</x:f>
        <x:v>0</x:v>
      </x:c>
      <x:c r="U1015" s="18" t="n">
        <x:f>R1015+S1015+T1015</x:f>
        <x:v>1085.02</x:v>
      </x:c>
      <x:c r="V1015" s="18" t="str">
        <x:f>IF(MOD(C1015-Settings!$B$32,Settings!$B$33)&lt;Settings!$B$30,"Up","Down")</x:f>
        <x:v>Up</x:v>
      </x:c>
      <x:c r="W1015" s="18" t="n">
        <x:f>IF(OR(E1015&gt;Settings!$B$30,Q1015&gt;Settings!$B$37),0,1)</x:f>
        <x:v>0</x:v>
      </x:c>
      <x:c r="X1015" s="18" t="n">
        <x:f>IF(AND(W1015=1,Q1015&lt;=Settings!$B$36),1,0)</x:f>
        <x:v>0</x:v>
      </x:c>
    </x:row>
    <x:row r="1016">
      <x:c r="A1016" t="n">
        <x:f>Arrivals!A1016</x:f>
        <x:v>9</x:v>
      </x:c>
      <x:c r="B1016" t="n">
        <x:f>Arrivals!B1016</x:f>
        <x:v>51</x:v>
      </x:c>
      <x:c r="C1016" s="18" t="n">
        <x:f>Arrivals!F1016</x:f>
        <x:v>384</x:v>
      </x:c>
      <x:c r="D1016" s="18" t="n">
        <x:f>Arrivals!K1016</x:f>
        <x:v>300</x:v>
      </x:c>
      <x:c r="E1016" s="18" t="n">
        <x:f>D1016*8/ACE_Input!S56+ACE_Input!T56</x:f>
        <x:v>24.02</x:v>
      </x:c>
      <x:c r="F1016" s="18" t="n">
        <x:f>C1016</x:f>
        <x:v>384</x:v>
      </x:c>
      <x:c r="G1016" s="18" t="n">
        <x:f>K1015</x:f>
        <x:v>1488.04</x:v>
      </x:c>
      <x:c r="H1016" s="18" t="n">
        <x:f>MAX(F1016,G1016)</x:f>
        <x:v>1488.04</x:v>
      </x:c>
      <x:c r="I1016" s="18" t="n">
        <x:f>MOD(H1016-Settings!$B$32,Settings!$B$33)</x:f>
        <x:v>48.039999999999964</x:v>
      </x:c>
      <x:c r="J1016" s="18" t="n">
        <x:f>IF(I1016&lt;Settings!$B$30,IF(Settings!$B$30-I1016&gt;=E1016,H1016,H1016+(Settings!$B$30-I1016)+Settings!$B$31),H1016+(Settings!$B$33-I1016))</x:f>
        <x:v>1488.04</x:v>
      </x:c>
      <x:c r="K1016" s="18" t="n">
        <x:f>J1016+E1016</x:f>
        <x:v>1512.06</x:v>
      </x:c>
      <x:c r="L1016" s="18" t="n">
        <x:f>K1016</x:f>
        <x:v>1512.06</x:v>
      </x:c>
      <x:c r="M1016" s="18" t="n">
        <x:f>P1015</x:f>
        <x:v>1508.1123120735833</x:v>
      </x:c>
      <x:c r="N1016" s="18" t="n">
        <x:f>MAX(L1016,M1016)</x:f>
        <x:v>1512.06</x:v>
      </x:c>
      <x:c r="O1016" s="18" t="n">
        <x:f>Arrivals!I1016</x:f>
        <x:v>6.13305876743953</x:v>
      </x:c>
      <x:c r="P1016" s="18" t="n">
        <x:f>N1016+O1016</x:f>
        <x:v>1518.1930587674394</x:v>
      </x:c>
      <x:c r="Q1016" s="18" t="n">
        <x:f>P1016-C1016</x:f>
        <x:v>1134.1930587674394</x:v>
      </x:c>
      <x:c r="R1016" s="18" t="n">
        <x:f>H1016-F1016</x:f>
        <x:v>1104.04</x:v>
      </x:c>
      <x:c r="S1016" s="18" t="n">
        <x:f>J1016-H1016</x:f>
        <x:v>0</x:v>
      </x:c>
      <x:c r="T1016" s="18" t="n">
        <x:f>N1016-L1016</x:f>
        <x:v>0</x:v>
      </x:c>
      <x:c r="U1016" s="18" t="n">
        <x:f>R1016+S1016+T1016</x:f>
        <x:v>1104.04</x:v>
      </x:c>
      <x:c r="V1016" s="18" t="str">
        <x:f>IF(MOD(C1016-Settings!$B$32,Settings!$B$33)&lt;Settings!$B$30,"Up","Down")</x:f>
        <x:v>Up</x:v>
      </x:c>
      <x:c r="W1016" s="18" t="n">
        <x:f>IF(OR(E1016&gt;Settings!$B$30,Q1016&gt;Settings!$B$37),0,1)</x:f>
        <x:v>0</x:v>
      </x:c>
      <x:c r="X1016" s="18" t="n">
        <x:f>IF(AND(W1016=1,Q1016&lt;=Settings!$B$36),1,0)</x:f>
        <x:v>0</x:v>
      </x:c>
    </x:row>
    <x:row r="1017">
      <x:c r="A1017" t="n">
        <x:f>Arrivals!A1017</x:f>
        <x:v>9</x:v>
      </x:c>
      <x:c r="B1017" t="n">
        <x:f>Arrivals!B1017</x:f>
        <x:v>52</x:v>
      </x:c>
      <x:c r="C1017" s="18" t="n">
        <x:f>Arrivals!F1017</x:f>
        <x:v>389</x:v>
      </x:c>
      <x:c r="D1017" s="18" t="n">
        <x:f>Arrivals!K1017</x:f>
        <x:v>300</x:v>
      </x:c>
      <x:c r="E1017" s="18" t="n">
        <x:f>D1017*8/ACE_Input!S57+ACE_Input!T57</x:f>
        <x:v>24.02</x:v>
      </x:c>
      <x:c r="F1017" s="18" t="n">
        <x:f>C1017</x:f>
        <x:v>389</x:v>
      </x:c>
      <x:c r="G1017" s="18" t="n">
        <x:f>K1016</x:f>
        <x:v>1512.06</x:v>
      </x:c>
      <x:c r="H1017" s="18" t="n">
        <x:f>MAX(F1017,G1017)</x:f>
        <x:v>1512.06</x:v>
      </x:c>
      <x:c r="I1017" s="18" t="n">
        <x:f>MOD(H1017-Settings!$B$32,Settings!$B$33)</x:f>
        <x:v>72.05999999999995</x:v>
      </x:c>
      <x:c r="J1017" s="18" t="n">
        <x:f>IF(I1017&lt;Settings!$B$30,IF(Settings!$B$30-I1017&gt;=E1017,H1017,H1017+(Settings!$B$30-I1017)+Settings!$B$31),H1017+(Settings!$B$33-I1017))</x:f>
        <x:v>1512.06</x:v>
      </x:c>
      <x:c r="K1017" s="18" t="n">
        <x:f>J1017+E1017</x:f>
        <x:v>1536.08</x:v>
      </x:c>
      <x:c r="L1017" s="18" t="n">
        <x:f>K1017</x:f>
        <x:v>1536.08</x:v>
      </x:c>
      <x:c r="M1017" s="18" t="n">
        <x:f>P1016</x:f>
        <x:v>1518.1930587674394</x:v>
      </x:c>
      <x:c r="N1017" s="18" t="n">
        <x:f>MAX(L1017,M1017)</x:f>
        <x:v>1536.08</x:v>
      </x:c>
      <x:c r="O1017" s="18" t="n">
        <x:f>Arrivals!I1017</x:f>
        <x:v>3.1666415578136866</x:v>
      </x:c>
      <x:c r="P1017" s="18" t="n">
        <x:f>N1017+O1017</x:f>
        <x:v>1539.2466415578135</x:v>
      </x:c>
      <x:c r="Q1017" s="18" t="n">
        <x:f>P1017-C1017</x:f>
        <x:v>1150.2466415578135</x:v>
      </x:c>
      <x:c r="R1017" s="18" t="n">
        <x:f>H1017-F1017</x:f>
        <x:v>1123.06</x:v>
      </x:c>
      <x:c r="S1017" s="18" t="n">
        <x:f>J1017-H1017</x:f>
        <x:v>0</x:v>
      </x:c>
      <x:c r="T1017" s="18" t="n">
        <x:f>N1017-L1017</x:f>
        <x:v>0</x:v>
      </x:c>
      <x:c r="U1017" s="18" t="n">
        <x:f>R1017+S1017+T1017</x:f>
        <x:v>1123.06</x:v>
      </x:c>
      <x:c r="V1017" s="18" t="str">
        <x:f>IF(MOD(C1017-Settings!$B$32,Settings!$B$33)&lt;Settings!$B$30,"Up","Down")</x:f>
        <x:v>Up</x:v>
      </x:c>
      <x:c r="W1017" s="18" t="n">
        <x:f>IF(OR(E1017&gt;Settings!$B$30,Q1017&gt;Settings!$B$37),0,1)</x:f>
        <x:v>0</x:v>
      </x:c>
      <x:c r="X1017" s="18" t="n">
        <x:f>IF(AND(W1017=1,Q1017&lt;=Settings!$B$36),1,0)</x:f>
        <x:v>0</x:v>
      </x:c>
    </x:row>
    <x:row r="1018">
      <x:c r="A1018" t="n">
        <x:f>Arrivals!A1018</x:f>
        <x:v>9</x:v>
      </x:c>
      <x:c r="B1018" t="n">
        <x:f>Arrivals!B1018</x:f>
        <x:v>53</x:v>
      </x:c>
      <x:c r="C1018" s="18" t="n">
        <x:f>Arrivals!F1018</x:f>
        <x:v>394</x:v>
      </x:c>
      <x:c r="D1018" s="18" t="n">
        <x:f>Arrivals!K1018</x:f>
        <x:v>300</x:v>
      </x:c>
      <x:c r="E1018" s="18" t="n">
        <x:f>D1018*8/ACE_Input!S58+ACE_Input!T58</x:f>
        <x:v>24.02</x:v>
      </x:c>
      <x:c r="F1018" s="18" t="n">
        <x:f>C1018</x:f>
        <x:v>394</x:v>
      </x:c>
      <x:c r="G1018" s="18" t="n">
        <x:f>K1017</x:f>
        <x:v>1536.08</x:v>
      </x:c>
      <x:c r="H1018" s="18" t="n">
        <x:f>MAX(F1018,G1018)</x:f>
        <x:v>1536.08</x:v>
      </x:c>
      <x:c r="I1018" s="18" t="n">
        <x:f>MOD(H1018-Settings!$B$32,Settings!$B$33)</x:f>
        <x:v>96.07999999999993</x:v>
      </x:c>
      <x:c r="J1018" s="18" t="n">
        <x:f>IF(I1018&lt;Settings!$B$30,IF(Settings!$B$30-I1018&gt;=E1018,H1018,H1018+(Settings!$B$30-I1018)+Settings!$B$31),H1018+(Settings!$B$33-I1018))</x:f>
        <x:v>1536.08</x:v>
      </x:c>
      <x:c r="K1018" s="18" t="n">
        <x:f>J1018+E1018</x:f>
        <x:v>1560.1</x:v>
      </x:c>
      <x:c r="L1018" s="18" t="n">
        <x:f>K1018</x:f>
        <x:v>1560.1</x:v>
      </x:c>
      <x:c r="M1018" s="18" t="n">
        <x:f>P1017</x:f>
        <x:v>1539.2466415578135</x:v>
      </x:c>
      <x:c r="N1018" s="18" t="n">
        <x:f>MAX(L1018,M1018)</x:f>
        <x:v>1560.1</x:v>
      </x:c>
      <x:c r="O1018" s="18" t="n">
        <x:f>Arrivals!I1018</x:f>
        <x:v>8.654250983980807</x:v>
      </x:c>
      <x:c r="P1018" s="18" t="n">
        <x:f>N1018+O1018</x:f>
        <x:v>1568.7542509839807</x:v>
      </x:c>
      <x:c r="Q1018" s="18" t="n">
        <x:f>P1018-C1018</x:f>
        <x:v>1174.7542509839807</x:v>
      </x:c>
      <x:c r="R1018" s="18" t="n">
        <x:f>H1018-F1018</x:f>
        <x:v>1142.08</x:v>
      </x:c>
      <x:c r="S1018" s="18" t="n">
        <x:f>J1018-H1018</x:f>
        <x:v>0</x:v>
      </x:c>
      <x:c r="T1018" s="18" t="n">
        <x:f>N1018-L1018</x:f>
        <x:v>0</x:v>
      </x:c>
      <x:c r="U1018" s="18" t="n">
        <x:f>R1018+S1018+T1018</x:f>
        <x:v>1142.08</x:v>
      </x:c>
      <x:c r="V1018" s="18" t="str">
        <x:f>IF(MOD(C1018-Settings!$B$32,Settings!$B$33)&lt;Settings!$B$30,"Up","Down")</x:f>
        <x:v>Up</x:v>
      </x:c>
      <x:c r="W1018" s="18" t="n">
        <x:f>IF(OR(E1018&gt;Settings!$B$30,Q1018&gt;Settings!$B$37),0,1)</x:f>
        <x:v>0</x:v>
      </x:c>
      <x:c r="X1018" s="18" t="n">
        <x:f>IF(AND(W1018=1,Q1018&lt;=Settings!$B$36),1,0)</x:f>
        <x:v>0</x:v>
      </x:c>
    </x:row>
    <x:row r="1019">
      <x:c r="A1019" t="n">
        <x:f>Arrivals!A1019</x:f>
        <x:v>9</x:v>
      </x:c>
      <x:c r="B1019" t="n">
        <x:f>Arrivals!B1019</x:f>
        <x:v>54</x:v>
      </x:c>
      <x:c r="C1019" s="18" t="n">
        <x:f>Arrivals!F1019</x:f>
        <x:v>399</x:v>
      </x:c>
      <x:c r="D1019" s="18" t="n">
        <x:f>Arrivals!K1019</x:f>
        <x:v>300</x:v>
      </x:c>
      <x:c r="E1019" s="18" t="n">
        <x:f>D1019*8/ACE_Input!S59+ACE_Input!T59</x:f>
        <x:v>24.02</x:v>
      </x:c>
      <x:c r="F1019" s="18" t="n">
        <x:f>C1019</x:f>
        <x:v>399</x:v>
      </x:c>
      <x:c r="G1019" s="18" t="n">
        <x:f>K1018</x:f>
        <x:v>1560.1</x:v>
      </x:c>
      <x:c r="H1019" s="18" t="n">
        <x:f>MAX(F1019,G1019)</x:f>
        <x:v>1560.1</x:v>
      </x:c>
      <x:c r="I1019" s="18" t="n">
        <x:f>MOD(H1019-Settings!$B$32,Settings!$B$33)</x:f>
        <x:v>120.09999999999991</x:v>
      </x:c>
      <x:c r="J1019" s="18" t="n">
        <x:f>IF(I1019&lt;Settings!$B$30,IF(Settings!$B$30-I1019&gt;=E1019,H1019,H1019+(Settings!$B$30-I1019)+Settings!$B$31),H1019+(Settings!$B$33-I1019))</x:f>
        <x:v>1560.1</x:v>
      </x:c>
      <x:c r="K1019" s="18" t="n">
        <x:f>J1019+E1019</x:f>
        <x:v>1584.12</x:v>
      </x:c>
      <x:c r="L1019" s="18" t="n">
        <x:f>K1019</x:f>
        <x:v>1584.12</x:v>
      </x:c>
      <x:c r="M1019" s="18" t="n">
        <x:f>P1018</x:f>
        <x:v>1568.7542509839807</x:v>
      </x:c>
      <x:c r="N1019" s="18" t="n">
        <x:f>MAX(L1019,M1019)</x:f>
        <x:v>1584.12</x:v>
      </x:c>
      <x:c r="O1019" s="18" t="n">
        <x:f>Arrivals!I1019</x:f>
        <x:v>3.912293795436868</x:v>
      </x:c>
      <x:c r="P1019" s="18" t="n">
        <x:f>N1019+O1019</x:f>
        <x:v>1588.0322937954368</x:v>
      </x:c>
      <x:c r="Q1019" s="18" t="n">
        <x:f>P1019-C1019</x:f>
        <x:v>1189.0322937954368</x:v>
      </x:c>
      <x:c r="R1019" s="18" t="n">
        <x:f>H1019-F1019</x:f>
        <x:v>1161.1</x:v>
      </x:c>
      <x:c r="S1019" s="18" t="n">
        <x:f>J1019-H1019</x:f>
        <x:v>0</x:v>
      </x:c>
      <x:c r="T1019" s="18" t="n">
        <x:f>N1019-L1019</x:f>
        <x:v>0</x:v>
      </x:c>
      <x:c r="U1019" s="18" t="n">
        <x:f>R1019+S1019+T1019</x:f>
        <x:v>1161.1</x:v>
      </x:c>
      <x:c r="V1019" s="18" t="str">
        <x:f>IF(MOD(C1019-Settings!$B$32,Settings!$B$33)&lt;Settings!$B$30,"Up","Down")</x:f>
        <x:v>Up</x:v>
      </x:c>
      <x:c r="W1019" s="18" t="n">
        <x:f>IF(OR(E1019&gt;Settings!$B$30,Q1019&gt;Settings!$B$37),0,1)</x:f>
        <x:v>0</x:v>
      </x:c>
      <x:c r="X1019" s="18" t="n">
        <x:f>IF(AND(W1019=1,Q1019&lt;=Settings!$B$36),1,0)</x:f>
        <x:v>0</x:v>
      </x:c>
    </x:row>
    <x:row r="1020">
      <x:c r="A1020" t="n">
        <x:f>Arrivals!A1020</x:f>
        <x:v>9</x:v>
      </x:c>
      <x:c r="B1020" t="n">
        <x:f>Arrivals!B1020</x:f>
        <x:v>55</x:v>
      </x:c>
      <x:c r="C1020" s="18" t="n">
        <x:f>Arrivals!F1020</x:f>
        <x:v>404</x:v>
      </x:c>
      <x:c r="D1020" s="18" t="n">
        <x:f>Arrivals!K1020</x:f>
        <x:v>300</x:v>
      </x:c>
      <x:c r="E1020" s="18" t="n">
        <x:f>D1020*8/ACE_Input!S60+ACE_Input!T60</x:f>
        <x:v>24.02</x:v>
      </x:c>
      <x:c r="F1020" s="18" t="n">
        <x:f>C1020</x:f>
        <x:v>404</x:v>
      </x:c>
      <x:c r="G1020" s="18" t="n">
        <x:f>K1019</x:f>
        <x:v>1584.12</x:v>
      </x:c>
      <x:c r="H1020" s="18" t="n">
        <x:f>MAX(F1020,G1020)</x:f>
        <x:v>1584.12</x:v>
      </x:c>
      <x:c r="I1020" s="18" t="n">
        <x:f>MOD(H1020-Settings!$B$32,Settings!$B$33)</x:f>
        <x:v>144.1199999999999</x:v>
      </x:c>
      <x:c r="J1020" s="18" t="n">
        <x:f>IF(I1020&lt;Settings!$B$30,IF(Settings!$B$30-I1020&gt;=E1020,H1020,H1020+(Settings!$B$30-I1020)+Settings!$B$31),H1020+(Settings!$B$33-I1020))</x:f>
        <x:v>1584.12</x:v>
      </x:c>
      <x:c r="K1020" s="18" t="n">
        <x:f>J1020+E1020</x:f>
        <x:v>1608.1399999999999</x:v>
      </x:c>
      <x:c r="L1020" s="18" t="n">
        <x:f>K1020</x:f>
        <x:v>1608.1399999999999</x:v>
      </x:c>
      <x:c r="M1020" s="18" t="n">
        <x:f>P1019</x:f>
        <x:v>1588.0322937954368</x:v>
      </x:c>
      <x:c r="N1020" s="18" t="n">
        <x:f>MAX(L1020,M1020)</x:f>
        <x:v>1608.1399999999999</x:v>
      </x:c>
      <x:c r="O1020" s="18" t="n">
        <x:f>Arrivals!I1020</x:f>
        <x:v>16.124430833541144</x:v>
      </x:c>
      <x:c r="P1020" s="18" t="n">
        <x:f>N1020+O1020</x:f>
        <x:v>1624.264430833541</x:v>
      </x:c>
      <x:c r="Q1020" s="18" t="n">
        <x:f>P1020-C1020</x:f>
        <x:v>1220.264430833541</x:v>
      </x:c>
      <x:c r="R1020" s="18" t="n">
        <x:f>H1020-F1020</x:f>
        <x:v>1180.12</x:v>
      </x:c>
      <x:c r="S1020" s="18" t="n">
        <x:f>J1020-H1020</x:f>
        <x:v>0</x:v>
      </x:c>
      <x:c r="T1020" s="18" t="n">
        <x:f>N1020-L1020</x:f>
        <x:v>0</x:v>
      </x:c>
      <x:c r="U1020" s="18" t="n">
        <x:f>R1020+S1020+T1020</x:f>
        <x:v>1180.12</x:v>
      </x:c>
      <x:c r="V1020" s="18" t="str">
        <x:f>IF(MOD(C1020-Settings!$B$32,Settings!$B$33)&lt;Settings!$B$30,"Up","Down")</x:f>
        <x:v>Up</x:v>
      </x:c>
      <x:c r="W1020" s="18" t="n">
        <x:f>IF(OR(E1020&gt;Settings!$B$30,Q1020&gt;Settings!$B$37),0,1)</x:f>
        <x:v>0</x:v>
      </x:c>
      <x:c r="X1020" s="18" t="n">
        <x:f>IF(AND(W1020=1,Q1020&lt;=Settings!$B$36),1,0)</x:f>
        <x:v>0</x:v>
      </x:c>
    </x:row>
    <x:row r="1021">
      <x:c r="A1021" t="n">
        <x:f>Arrivals!A1021</x:f>
        <x:v>9</x:v>
      </x:c>
      <x:c r="B1021" t="n">
        <x:f>Arrivals!B1021</x:f>
        <x:v>56</x:v>
      </x:c>
      <x:c r="C1021" s="18" t="n">
        <x:f>Arrivals!F1021</x:f>
        <x:v>409</x:v>
      </x:c>
      <x:c r="D1021" s="18" t="n">
        <x:f>Arrivals!K1021</x:f>
        <x:v>300</x:v>
      </x:c>
      <x:c r="E1021" s="18" t="n">
        <x:f>D1021*8/ACE_Input!S61+ACE_Input!T61</x:f>
        <x:v>24.02</x:v>
      </x:c>
      <x:c r="F1021" s="18" t="n">
        <x:f>C1021</x:f>
        <x:v>409</x:v>
      </x:c>
      <x:c r="G1021" s="18" t="n">
        <x:f>K1020</x:f>
        <x:v>1608.1399999999999</x:v>
      </x:c>
      <x:c r="H1021" s="18" t="n">
        <x:f>MAX(F1021,G1021)</x:f>
        <x:v>1608.1399999999999</x:v>
      </x:c>
      <x:c r="I1021" s="18" t="n">
        <x:f>MOD(H1021-Settings!$B$32,Settings!$B$33)</x:f>
        <x:v>168.13999999999987</x:v>
      </x:c>
      <x:c r="J1021" s="18" t="n">
        <x:f>IF(I1021&lt;Settings!$B$30,IF(Settings!$B$30-I1021&gt;=E1021,H1021,H1021+(Settings!$B$30-I1021)+Settings!$B$31),H1021+(Settings!$B$33-I1021))</x:f>
        <x:v>1608.1399999999999</x:v>
      </x:c>
      <x:c r="K1021" s="18" t="n">
        <x:f>J1021+E1021</x:f>
        <x:v>1632.1599999999999</x:v>
      </x:c>
      <x:c r="L1021" s="18" t="n">
        <x:f>K1021</x:f>
        <x:v>1632.1599999999999</x:v>
      </x:c>
      <x:c r="M1021" s="18" t="n">
        <x:f>P1020</x:f>
        <x:v>1624.264430833541</x:v>
      </x:c>
      <x:c r="N1021" s="18" t="n">
        <x:f>MAX(L1021,M1021)</x:f>
        <x:v>1632.1599999999999</x:v>
      </x:c>
      <x:c r="O1021" s="18" t="n">
        <x:f>Arrivals!I1021</x:f>
        <x:v>3.6408618076725507</x:v>
      </x:c>
      <x:c r="P1021" s="18" t="n">
        <x:f>N1021+O1021</x:f>
        <x:v>1635.8008618076724</x:v>
      </x:c>
      <x:c r="Q1021" s="18" t="n">
        <x:f>P1021-C1021</x:f>
        <x:v>1226.8008618076724</x:v>
      </x:c>
      <x:c r="R1021" s="18" t="n">
        <x:f>H1021-F1021</x:f>
        <x:v>1199.1399999999999</x:v>
      </x:c>
      <x:c r="S1021" s="18" t="n">
        <x:f>J1021-H1021</x:f>
        <x:v>0</x:v>
      </x:c>
      <x:c r="T1021" s="18" t="n">
        <x:f>N1021-L1021</x:f>
        <x:v>0</x:v>
      </x:c>
      <x:c r="U1021" s="18" t="n">
        <x:f>R1021+S1021+T1021</x:f>
        <x:v>1199.1399999999999</x:v>
      </x:c>
      <x:c r="V1021" s="18" t="str">
        <x:f>IF(MOD(C1021-Settings!$B$32,Settings!$B$33)&lt;Settings!$B$30,"Up","Down")</x:f>
        <x:v>Up</x:v>
      </x:c>
      <x:c r="W1021" s="18" t="n">
        <x:f>IF(OR(E1021&gt;Settings!$B$30,Q1021&gt;Settings!$B$37),0,1)</x:f>
        <x:v>0</x:v>
      </x:c>
      <x:c r="X1021" s="18" t="n">
        <x:f>IF(AND(W1021=1,Q1021&lt;=Settings!$B$36),1,0)</x:f>
        <x:v>0</x:v>
      </x:c>
    </x:row>
    <x:row r="1022">
      <x:c r="A1022" t="n">
        <x:f>Arrivals!A1022</x:f>
        <x:v>9</x:v>
      </x:c>
      <x:c r="B1022" t="n">
        <x:f>Arrivals!B1022</x:f>
        <x:v>57</x:v>
      </x:c>
      <x:c r="C1022" s="18" t="n">
        <x:f>Arrivals!F1022</x:f>
        <x:v>414</x:v>
      </x:c>
      <x:c r="D1022" s="18" t="n">
        <x:f>Arrivals!K1022</x:f>
        <x:v>300</x:v>
      </x:c>
      <x:c r="E1022" s="18" t="n">
        <x:f>D1022*8/ACE_Input!S62+ACE_Input!T62</x:f>
        <x:v>24.02</x:v>
      </x:c>
      <x:c r="F1022" s="18" t="n">
        <x:f>C1022</x:f>
        <x:v>414</x:v>
      </x:c>
      <x:c r="G1022" s="18" t="n">
        <x:f>K1021</x:f>
        <x:v>1632.1599999999999</x:v>
      </x:c>
      <x:c r="H1022" s="18" t="n">
        <x:f>MAX(F1022,G1022)</x:f>
        <x:v>1632.1599999999999</x:v>
      </x:c>
      <x:c r="I1022" s="18" t="n">
        <x:f>MOD(H1022-Settings!$B$32,Settings!$B$33)</x:f>
        <x:v>192.15999999999985</x:v>
      </x:c>
      <x:c r="J1022" s="18" t="n">
        <x:f>IF(I1022&lt;Settings!$B$30,IF(Settings!$B$30-I1022&gt;=E1022,H1022,H1022+(Settings!$B$30-I1022)+Settings!$B$31),H1022+(Settings!$B$33-I1022))</x:f>
        <x:v>1632.1599999999999</x:v>
      </x:c>
      <x:c r="K1022" s="18" t="n">
        <x:f>J1022+E1022</x:f>
        <x:v>1656.1799999999998</x:v>
      </x:c>
      <x:c r="L1022" s="18" t="n">
        <x:f>K1022</x:f>
        <x:v>1656.1799999999998</x:v>
      </x:c>
      <x:c r="M1022" s="18" t="n">
        <x:f>P1021</x:f>
        <x:v>1635.8008618076724</x:v>
      </x:c>
      <x:c r="N1022" s="18" t="n">
        <x:f>MAX(L1022,M1022)</x:f>
        <x:v>1656.1799999999998</x:v>
      </x:c>
      <x:c r="O1022" s="18" t="n">
        <x:f>Arrivals!I1022</x:f>
        <x:v>1.0599803575835116</x:v>
      </x:c>
      <x:c r="P1022" s="18" t="n">
        <x:f>N1022+O1022</x:f>
        <x:v>1657.2399803575834</x:v>
      </x:c>
      <x:c r="Q1022" s="18" t="n">
        <x:f>P1022-C1022</x:f>
        <x:v>1243.2399803575834</x:v>
      </x:c>
      <x:c r="R1022" s="18" t="n">
        <x:f>H1022-F1022</x:f>
        <x:v>1218.1599999999999</x:v>
      </x:c>
      <x:c r="S1022" s="18" t="n">
        <x:f>J1022-H1022</x:f>
        <x:v>0</x:v>
      </x:c>
      <x:c r="T1022" s="18" t="n">
        <x:f>N1022-L1022</x:f>
        <x:v>0</x:v>
      </x:c>
      <x:c r="U1022" s="18" t="n">
        <x:f>R1022+S1022+T1022</x:f>
        <x:v>1218.1599999999999</x:v>
      </x:c>
      <x:c r="V1022" s="18" t="str">
        <x:f>IF(MOD(C1022-Settings!$B$32,Settings!$B$33)&lt;Settings!$B$30,"Up","Down")</x:f>
        <x:v>Up</x:v>
      </x:c>
      <x:c r="W1022" s="18" t="n">
        <x:f>IF(OR(E1022&gt;Settings!$B$30,Q1022&gt;Settings!$B$37),0,1)</x:f>
        <x:v>0</x:v>
      </x:c>
      <x:c r="X1022" s="18" t="n">
        <x:f>IF(AND(W1022=1,Q1022&lt;=Settings!$B$36),1,0)</x:f>
        <x:v>0</x:v>
      </x:c>
    </x:row>
    <x:row r="1023">
      <x:c r="A1023" t="n">
        <x:f>Arrivals!A1023</x:f>
        <x:v>9</x:v>
      </x:c>
      <x:c r="B1023" t="n">
        <x:f>Arrivals!B1023</x:f>
        <x:v>58</x:v>
      </x:c>
      <x:c r="C1023" s="18" t="n">
        <x:f>Arrivals!F1023</x:f>
        <x:v>419</x:v>
      </x:c>
      <x:c r="D1023" s="18" t="n">
        <x:f>Arrivals!K1023</x:f>
        <x:v>300</x:v>
      </x:c>
      <x:c r="E1023" s="18" t="n">
        <x:f>D1023*8/ACE_Input!S63+ACE_Input!T63</x:f>
        <x:v>24.02</x:v>
      </x:c>
      <x:c r="F1023" s="18" t="n">
        <x:f>C1023</x:f>
        <x:v>419</x:v>
      </x:c>
      <x:c r="G1023" s="18" t="n">
        <x:f>K1022</x:f>
        <x:v>1656.1799999999998</x:v>
      </x:c>
      <x:c r="H1023" s="18" t="n">
        <x:f>MAX(F1023,G1023)</x:f>
        <x:v>1656.1799999999998</x:v>
      </x:c>
      <x:c r="I1023" s="18" t="n">
        <x:f>MOD(H1023-Settings!$B$32,Settings!$B$33)</x:f>
        <x:v>216.17999999999984</x:v>
      </x:c>
      <x:c r="J1023" s="18" t="n">
        <x:f>IF(I1023&lt;Settings!$B$30,IF(Settings!$B$30-I1023&gt;=E1023,H1023,H1023+(Settings!$B$30-I1023)+Settings!$B$31),H1023+(Settings!$B$33-I1023))</x:f>
        <x:v>1656.1799999999998</x:v>
      </x:c>
      <x:c r="K1023" s="18" t="n">
        <x:f>J1023+E1023</x:f>
        <x:v>1680.1999999999998</x:v>
      </x:c>
      <x:c r="L1023" s="18" t="n">
        <x:f>K1023</x:f>
        <x:v>1680.1999999999998</x:v>
      </x:c>
      <x:c r="M1023" s="18" t="n">
        <x:f>P1022</x:f>
        <x:v>1657.2399803575834</x:v>
      </x:c>
      <x:c r="N1023" s="18" t="n">
        <x:f>MAX(L1023,M1023)</x:f>
        <x:v>1680.1999999999998</x:v>
      </x:c>
      <x:c r="O1023" s="18" t="n">
        <x:f>Arrivals!I1023</x:f>
        <x:v>2.823140068632147</x:v>
      </x:c>
      <x:c r="P1023" s="18" t="n">
        <x:f>N1023+O1023</x:f>
        <x:v>1683.023140068632</x:v>
      </x:c>
      <x:c r="Q1023" s="18" t="n">
        <x:f>P1023-C1023</x:f>
        <x:v>1264.023140068632</x:v>
      </x:c>
      <x:c r="R1023" s="18" t="n">
        <x:f>H1023-F1023</x:f>
        <x:v>1237.1799999999998</x:v>
      </x:c>
      <x:c r="S1023" s="18" t="n">
        <x:f>J1023-H1023</x:f>
        <x:v>0</x:v>
      </x:c>
      <x:c r="T1023" s="18" t="n">
        <x:f>N1023-L1023</x:f>
        <x:v>0</x:v>
      </x:c>
      <x:c r="U1023" s="18" t="n">
        <x:f>R1023+S1023+T1023</x:f>
        <x:v>1237.1799999999998</x:v>
      </x:c>
      <x:c r="V1023" s="18" t="str">
        <x:f>IF(MOD(C1023-Settings!$B$32,Settings!$B$33)&lt;Settings!$B$30,"Up","Down")</x:f>
        <x:v>Up</x:v>
      </x:c>
      <x:c r="W1023" s="18" t="n">
        <x:f>IF(OR(E1023&gt;Settings!$B$30,Q1023&gt;Settings!$B$37),0,1)</x:f>
        <x:v>0</x:v>
      </x:c>
      <x:c r="X1023" s="18" t="n">
        <x:f>IF(AND(W1023=1,Q1023&lt;=Settings!$B$36),1,0)</x:f>
        <x:v>0</x:v>
      </x:c>
    </x:row>
    <x:row r="1024">
      <x:c r="A1024" t="n">
        <x:f>Arrivals!A1024</x:f>
        <x:v>9</x:v>
      </x:c>
      <x:c r="B1024" t="n">
        <x:f>Arrivals!B1024</x:f>
        <x:v>59</x:v>
      </x:c>
      <x:c r="C1024" s="18" t="n">
        <x:f>Arrivals!F1024</x:f>
        <x:v>424</x:v>
      </x:c>
      <x:c r="D1024" s="18" t="n">
        <x:f>Arrivals!K1024</x:f>
        <x:v>300</x:v>
      </x:c>
      <x:c r="E1024" s="18" t="n">
        <x:f>D1024*8/ACE_Input!S64+ACE_Input!T64</x:f>
        <x:v>24.02</x:v>
      </x:c>
      <x:c r="F1024" s="18" t="n">
        <x:f>C1024</x:f>
        <x:v>424</x:v>
      </x:c>
      <x:c r="G1024" s="18" t="n">
        <x:f>K1023</x:f>
        <x:v>1680.1999999999998</x:v>
      </x:c>
      <x:c r="H1024" s="18" t="n">
        <x:f>MAX(F1024,G1024)</x:f>
        <x:v>1680.1999999999998</x:v>
      </x:c>
      <x:c r="I1024" s="18" t="n">
        <x:f>MOD(H1024-Settings!$B$32,Settings!$B$33)</x:f>
        <x:v>240.19999999999982</x:v>
      </x:c>
      <x:c r="J1024" s="18" t="n">
        <x:f>IF(I1024&lt;Settings!$B$30,IF(Settings!$B$30-I1024&gt;=E1024,H1024,H1024+(Settings!$B$30-I1024)+Settings!$B$31),H1024+(Settings!$B$33-I1024))</x:f>
        <x:v>1680.1999999999998</x:v>
      </x:c>
      <x:c r="K1024" s="18" t="n">
        <x:f>J1024+E1024</x:f>
        <x:v>1704.2199999999998</x:v>
      </x:c>
      <x:c r="L1024" s="18" t="n">
        <x:f>K1024</x:f>
        <x:v>1704.2199999999998</x:v>
      </x:c>
      <x:c r="M1024" s="18" t="n">
        <x:f>P1023</x:f>
        <x:v>1683.023140068632</x:v>
      </x:c>
      <x:c r="N1024" s="18" t="n">
        <x:f>MAX(L1024,M1024)</x:f>
        <x:v>1704.2199999999998</x:v>
      </x:c>
      <x:c r="O1024" s="18" t="n">
        <x:f>Arrivals!I1024</x:f>
        <x:v>0.13752037021710287</x:v>
      </x:c>
      <x:c r="P1024" s="18" t="n">
        <x:f>N1024+O1024</x:f>
        <x:v>1704.357520370217</x:v>
      </x:c>
      <x:c r="Q1024" s="18" t="n">
        <x:f>P1024-C1024</x:f>
        <x:v>1280.357520370217</x:v>
      </x:c>
      <x:c r="R1024" s="18" t="n">
        <x:f>H1024-F1024</x:f>
        <x:v>1256.1999999999998</x:v>
      </x:c>
      <x:c r="S1024" s="18" t="n">
        <x:f>J1024-H1024</x:f>
        <x:v>0</x:v>
      </x:c>
      <x:c r="T1024" s="18" t="n">
        <x:f>N1024-L1024</x:f>
        <x:v>0</x:v>
      </x:c>
      <x:c r="U1024" s="18" t="n">
        <x:f>R1024+S1024+T1024</x:f>
        <x:v>1256.1999999999998</x:v>
      </x:c>
      <x:c r="V1024" s="18" t="str">
        <x:f>IF(MOD(C1024-Settings!$B$32,Settings!$B$33)&lt;Settings!$B$30,"Up","Down")</x:f>
        <x:v>Up</x:v>
      </x:c>
      <x:c r="W1024" s="18" t="n">
        <x:f>IF(OR(E1024&gt;Settings!$B$30,Q1024&gt;Settings!$B$37),0,1)</x:f>
        <x:v>0</x:v>
      </x:c>
      <x:c r="X1024" s="18" t="n">
        <x:f>IF(AND(W1024=1,Q1024&lt;=Settings!$B$36),1,0)</x:f>
        <x:v>0</x:v>
      </x:c>
    </x:row>
    <x:row r="1025">
      <x:c r="A1025" t="n">
        <x:f>Arrivals!A1025</x:f>
        <x:v>9</x:v>
      </x:c>
      <x:c r="B1025" t="n">
        <x:f>Arrivals!B1025</x:f>
        <x:v>60</x:v>
      </x:c>
      <x:c r="C1025" s="18" t="n">
        <x:f>Arrivals!F1025</x:f>
        <x:v>429</x:v>
      </x:c>
      <x:c r="D1025" s="18" t="n">
        <x:f>Arrivals!K1025</x:f>
        <x:v>300</x:v>
      </x:c>
      <x:c r="E1025" s="18" t="n">
        <x:f>D1025*8/ACE_Input!S65+ACE_Input!T65</x:f>
        <x:v>24.02</x:v>
      </x:c>
      <x:c r="F1025" s="18" t="n">
        <x:f>C1025</x:f>
        <x:v>429</x:v>
      </x:c>
      <x:c r="G1025" s="18" t="n">
        <x:f>K1024</x:f>
        <x:v>1704.2199999999998</x:v>
      </x:c>
      <x:c r="H1025" s="18" t="n">
        <x:f>MAX(F1025,G1025)</x:f>
        <x:v>1704.2199999999998</x:v>
      </x:c>
      <x:c r="I1025" s="18" t="n">
        <x:f>MOD(H1025-Settings!$B$32,Settings!$B$33)</x:f>
        <x:v>264.2199999999998</x:v>
      </x:c>
      <x:c r="J1025" s="18" t="n">
        <x:f>IF(I1025&lt;Settings!$B$30,IF(Settings!$B$30-I1025&gt;=E1025,H1025,H1025+(Settings!$B$30-I1025)+Settings!$B$31),H1025+(Settings!$B$33-I1025))</x:f>
        <x:v>1704.2199999999998</x:v>
      </x:c>
      <x:c r="K1025" s="18" t="n">
        <x:f>J1025+E1025</x:f>
        <x:v>1728.2399999999998</x:v>
      </x:c>
      <x:c r="L1025" s="18" t="n">
        <x:f>K1025</x:f>
        <x:v>1728.2399999999998</x:v>
      </x:c>
      <x:c r="M1025" s="18" t="n">
        <x:f>P1024</x:f>
        <x:v>1704.357520370217</x:v>
      </x:c>
      <x:c r="N1025" s="18" t="n">
        <x:f>MAX(L1025,M1025)</x:f>
        <x:v>1728.2399999999998</x:v>
      </x:c>
      <x:c r="O1025" s="18" t="n">
        <x:f>Arrivals!I1025</x:f>
        <x:v>0.024939019363899428</x:v>
      </x:c>
      <x:c r="P1025" s="18" t="n">
        <x:f>N1025+O1025</x:f>
        <x:v>1728.2649390193637</x:v>
      </x:c>
      <x:c r="Q1025" s="18" t="n">
        <x:f>P1025-C1025</x:f>
        <x:v>1299.2649390193637</x:v>
      </x:c>
      <x:c r="R1025" s="18" t="n">
        <x:f>H1025-F1025</x:f>
        <x:v>1275.2199999999998</x:v>
      </x:c>
      <x:c r="S1025" s="18" t="n">
        <x:f>J1025-H1025</x:f>
        <x:v>0</x:v>
      </x:c>
      <x:c r="T1025" s="18" t="n">
        <x:f>N1025-L1025</x:f>
        <x:v>0</x:v>
      </x:c>
      <x:c r="U1025" s="18" t="n">
        <x:f>R1025+S1025+T1025</x:f>
        <x:v>1275.2199999999998</x:v>
      </x:c>
      <x:c r="V1025" s="18" t="str">
        <x:f>IF(MOD(C1025-Settings!$B$32,Settings!$B$33)&lt;Settings!$B$30,"Up","Down")</x:f>
        <x:v>Up</x:v>
      </x:c>
      <x:c r="W1025" s="18" t="n">
        <x:f>IF(OR(E1025&gt;Settings!$B$30,Q1025&gt;Settings!$B$37),0,1)</x:f>
        <x:v>0</x:v>
      </x:c>
      <x:c r="X1025" s="18" t="n">
        <x:f>IF(AND(W1025=1,Q1025&lt;=Settings!$B$36),1,0)</x:f>
        <x:v>0</x:v>
      </x:c>
    </x:row>
    <x:row r="1026">
      <x:c r="A1026" t="n">
        <x:f>Arrivals!A1026</x:f>
        <x:v>9</x:v>
      </x:c>
      <x:c r="B1026" t="n">
        <x:f>Arrivals!B1026</x:f>
        <x:v>61</x:v>
      </x:c>
      <x:c r="C1026" s="18" t="n">
        <x:f>Arrivals!F1026</x:f>
        <x:v>434</x:v>
      </x:c>
      <x:c r="D1026" s="18" t="n">
        <x:f>Arrivals!K1026</x:f>
        <x:v>300</x:v>
      </x:c>
      <x:c r="E1026" s="18" t="n">
        <x:f>D1026*8/ACE_Input!S66+ACE_Input!T66</x:f>
        <x:v>24.02</x:v>
      </x:c>
      <x:c r="F1026" s="18" t="n">
        <x:f>C1026</x:f>
        <x:v>434</x:v>
      </x:c>
      <x:c r="G1026" s="18" t="n">
        <x:f>K1025</x:f>
        <x:v>1728.2399999999998</x:v>
      </x:c>
      <x:c r="H1026" s="18" t="n">
        <x:f>MAX(F1026,G1026)</x:f>
        <x:v>1728.2399999999998</x:v>
      </x:c>
      <x:c r="I1026" s="18" t="n">
        <x:f>MOD(H1026-Settings!$B$32,Settings!$B$33)</x:f>
        <x:v>288.2399999999998</x:v>
      </x:c>
      <x:c r="J1026" s="18" t="n">
        <x:f>IF(I1026&lt;Settings!$B$30,IF(Settings!$B$30-I1026&gt;=E1026,H1026,H1026+(Settings!$B$30-I1026)+Settings!$B$31),H1026+(Settings!$B$33-I1026))</x:f>
        <x:v>1728.2399999999998</x:v>
      </x:c>
      <x:c r="K1026" s="18" t="n">
        <x:f>J1026+E1026</x:f>
        <x:v>1752.2599999999998</x:v>
      </x:c>
      <x:c r="L1026" s="18" t="n">
        <x:f>K1026</x:f>
        <x:v>1752.2599999999998</x:v>
      </x:c>
      <x:c r="M1026" s="18" t="n">
        <x:f>P1025</x:f>
        <x:v>1728.2649390193637</x:v>
      </x:c>
      <x:c r="N1026" s="18" t="n">
        <x:f>MAX(L1026,M1026)</x:f>
        <x:v>1752.2599999999998</x:v>
      </x:c>
      <x:c r="O1026" s="18" t="n">
        <x:f>Arrivals!I1026</x:f>
        <x:v>2.4761695890392192</x:v>
      </x:c>
      <x:c r="P1026" s="18" t="n">
        <x:f>N1026+O1026</x:f>
        <x:v>1754.736169589039</x:v>
      </x:c>
      <x:c r="Q1026" s="18" t="n">
        <x:f>P1026-C1026</x:f>
        <x:v>1320.736169589039</x:v>
      </x:c>
      <x:c r="R1026" s="18" t="n">
        <x:f>H1026-F1026</x:f>
        <x:v>1294.2399999999998</x:v>
      </x:c>
      <x:c r="S1026" s="18" t="n">
        <x:f>J1026-H1026</x:f>
        <x:v>0</x:v>
      </x:c>
      <x:c r="T1026" s="18" t="n">
        <x:f>N1026-L1026</x:f>
        <x:v>0</x:v>
      </x:c>
      <x:c r="U1026" s="18" t="n">
        <x:f>R1026+S1026+T1026</x:f>
        <x:v>1294.2399999999998</x:v>
      </x:c>
      <x:c r="V1026" s="18" t="str">
        <x:f>IF(MOD(C1026-Settings!$B$32,Settings!$B$33)&lt;Settings!$B$30,"Up","Down")</x:f>
        <x:v>Up</x:v>
      </x:c>
      <x:c r="W1026" s="18" t="n">
        <x:f>IF(OR(E1026&gt;Settings!$B$30,Q1026&gt;Settings!$B$37),0,1)</x:f>
        <x:v>0</x:v>
      </x:c>
      <x:c r="X1026" s="18" t="n">
        <x:f>IF(AND(W1026=1,Q1026&lt;=Settings!$B$36),1,0)</x:f>
        <x:v>0</x:v>
      </x:c>
    </x:row>
    <x:row r="1027">
      <x:c r="A1027" t="n">
        <x:f>Arrivals!A1027</x:f>
        <x:v>9</x:v>
      </x:c>
      <x:c r="B1027" t="n">
        <x:f>Arrivals!B1027</x:f>
        <x:v>62</x:v>
      </x:c>
      <x:c r="C1027" s="18" t="n">
        <x:f>Arrivals!F1027</x:f>
        <x:v>439</x:v>
      </x:c>
      <x:c r="D1027" s="18" t="n">
        <x:f>Arrivals!K1027</x:f>
        <x:v>300</x:v>
      </x:c>
      <x:c r="E1027" s="18" t="n">
        <x:f>D1027*8/ACE_Input!S67+ACE_Input!T67</x:f>
        <x:v>24.02</x:v>
      </x:c>
      <x:c r="F1027" s="18" t="n">
        <x:f>C1027</x:f>
        <x:v>439</x:v>
      </x:c>
      <x:c r="G1027" s="18" t="n">
        <x:f>K1026</x:f>
        <x:v>1752.2599999999998</x:v>
      </x:c>
      <x:c r="H1027" s="18" t="n">
        <x:f>MAX(F1027,G1027)</x:f>
        <x:v>1752.2599999999998</x:v>
      </x:c>
      <x:c r="I1027" s="18" t="n">
        <x:f>MOD(H1027-Settings!$B$32,Settings!$B$33)</x:f>
        <x:v>312.25999999999976</x:v>
      </x:c>
      <x:c r="J1027" s="18" t="n">
        <x:f>IF(I1027&lt;Settings!$B$30,IF(Settings!$B$30-I1027&gt;=E1027,H1027,H1027+(Settings!$B$30-I1027)+Settings!$B$31),H1027+(Settings!$B$33-I1027))</x:f>
        <x:v>1752.2599999999998</x:v>
      </x:c>
      <x:c r="K1027" s="18" t="n">
        <x:f>J1027+E1027</x:f>
        <x:v>1776.2799999999997</x:v>
      </x:c>
      <x:c r="L1027" s="18" t="n">
        <x:f>K1027</x:f>
        <x:v>1776.2799999999997</x:v>
      </x:c>
      <x:c r="M1027" s="18" t="n">
        <x:f>P1026</x:f>
        <x:v>1754.736169589039</x:v>
      </x:c>
      <x:c r="N1027" s="18" t="n">
        <x:f>MAX(L1027,M1027)</x:f>
        <x:v>1776.2799999999997</x:v>
      </x:c>
      <x:c r="O1027" s="18" t="n">
        <x:f>Arrivals!I1027</x:f>
        <x:v>0.4472223424001191</x:v>
      </x:c>
      <x:c r="P1027" s="18" t="n">
        <x:f>N1027+O1027</x:f>
        <x:v>1776.7272223424</x:v>
      </x:c>
      <x:c r="Q1027" s="18" t="n">
        <x:f>P1027-C1027</x:f>
        <x:v>1337.7272223424</x:v>
      </x:c>
      <x:c r="R1027" s="18" t="n">
        <x:f>H1027-F1027</x:f>
        <x:v>1313.2599999999998</x:v>
      </x:c>
      <x:c r="S1027" s="18" t="n">
        <x:f>J1027-H1027</x:f>
        <x:v>0</x:v>
      </x:c>
      <x:c r="T1027" s="18" t="n">
        <x:f>N1027-L1027</x:f>
        <x:v>0</x:v>
      </x:c>
      <x:c r="U1027" s="18" t="n">
        <x:f>R1027+S1027+T1027</x:f>
        <x:v>1313.2599999999998</x:v>
      </x:c>
      <x:c r="V1027" s="18" t="str">
        <x:f>IF(MOD(C1027-Settings!$B$32,Settings!$B$33)&lt;Settings!$B$30,"Up","Down")</x:f>
        <x:v>Up</x:v>
      </x:c>
      <x:c r="W1027" s="18" t="n">
        <x:f>IF(OR(E1027&gt;Settings!$B$30,Q1027&gt;Settings!$B$37),0,1)</x:f>
        <x:v>0</x:v>
      </x:c>
      <x:c r="X1027" s="18" t="n">
        <x:f>IF(AND(W1027=1,Q1027&lt;=Settings!$B$36),1,0)</x:f>
        <x:v>0</x:v>
      </x:c>
    </x:row>
    <x:row r="1028">
      <x:c r="A1028" t="n">
        <x:f>Arrivals!A1028</x:f>
        <x:v>9</x:v>
      </x:c>
      <x:c r="B1028" t="n">
        <x:f>Arrivals!B1028</x:f>
        <x:v>63</x:v>
      </x:c>
      <x:c r="C1028" s="18" t="n">
        <x:f>Arrivals!F1028</x:f>
        <x:v>444</x:v>
      </x:c>
      <x:c r="D1028" s="18" t="n">
        <x:f>Arrivals!K1028</x:f>
        <x:v>300</x:v>
      </x:c>
      <x:c r="E1028" s="18" t="n">
        <x:f>D1028*8/ACE_Input!S68+ACE_Input!T68</x:f>
        <x:v>24.02</x:v>
      </x:c>
      <x:c r="F1028" s="18" t="n">
        <x:f>C1028</x:f>
        <x:v>444</x:v>
      </x:c>
      <x:c r="G1028" s="18" t="n">
        <x:f>K1027</x:f>
        <x:v>1776.2799999999997</x:v>
      </x:c>
      <x:c r="H1028" s="18" t="n">
        <x:f>MAX(F1028,G1028)</x:f>
        <x:v>1776.2799999999997</x:v>
      </x:c>
      <x:c r="I1028" s="18" t="n">
        <x:f>MOD(H1028-Settings!$B$32,Settings!$B$33)</x:f>
        <x:v>336.27999999999975</x:v>
      </x:c>
      <x:c r="J1028" s="18" t="n">
        <x:f>IF(I1028&lt;Settings!$B$30,IF(Settings!$B$30-I1028&gt;=E1028,H1028,H1028+(Settings!$B$30-I1028)+Settings!$B$31),H1028+(Settings!$B$33-I1028))</x:f>
        <x:v>1776.2799999999997</x:v>
      </x:c>
      <x:c r="K1028" s="18" t="n">
        <x:f>J1028+E1028</x:f>
        <x:v>1800.2999999999997</x:v>
      </x:c>
      <x:c r="L1028" s="18" t="n">
        <x:f>K1028</x:f>
        <x:v>1800.2999999999997</x:v>
      </x:c>
      <x:c r="M1028" s="18" t="n">
        <x:f>P1027</x:f>
        <x:v>1776.7272223424</x:v>
      </x:c>
      <x:c r="N1028" s="18" t="n">
        <x:f>MAX(L1028,M1028)</x:f>
        <x:v>1800.2999999999997</x:v>
      </x:c>
      <x:c r="O1028" s="18" t="n">
        <x:f>Arrivals!I1028</x:f>
        <x:v>8.368330400568611</x:v>
      </x:c>
      <x:c r="P1028" s="18" t="n">
        <x:f>N1028+O1028</x:f>
        <x:v>1808.6683304005683</x:v>
      </x:c>
      <x:c r="Q1028" s="18" t="n">
        <x:f>P1028-C1028</x:f>
        <x:v>1364.6683304005683</x:v>
      </x:c>
      <x:c r="R1028" s="18" t="n">
        <x:f>H1028-F1028</x:f>
        <x:v>1332.2799999999997</x:v>
      </x:c>
      <x:c r="S1028" s="18" t="n">
        <x:f>J1028-H1028</x:f>
        <x:v>0</x:v>
      </x:c>
      <x:c r="T1028" s="18" t="n">
        <x:f>N1028-L1028</x:f>
        <x:v>0</x:v>
      </x:c>
      <x:c r="U1028" s="18" t="n">
        <x:f>R1028+S1028+T1028</x:f>
        <x:v>1332.2799999999997</x:v>
      </x:c>
      <x:c r="V1028" s="18" t="str">
        <x:f>IF(MOD(C1028-Settings!$B$32,Settings!$B$33)&lt;Settings!$B$30,"Up","Down")</x:f>
        <x:v>Up</x:v>
      </x:c>
      <x:c r="W1028" s="18" t="n">
        <x:f>IF(OR(E1028&gt;Settings!$B$30,Q1028&gt;Settings!$B$37),0,1)</x:f>
        <x:v>0</x:v>
      </x:c>
      <x:c r="X1028" s="18" t="n">
        <x:f>IF(AND(W1028=1,Q1028&lt;=Settings!$B$36),1,0)</x:f>
        <x:v>0</x:v>
      </x:c>
    </x:row>
    <x:row r="1029">
      <x:c r="A1029" t="n">
        <x:f>Arrivals!A1029</x:f>
        <x:v>9</x:v>
      </x:c>
      <x:c r="B1029" t="n">
        <x:f>Arrivals!B1029</x:f>
        <x:v>64</x:v>
      </x:c>
      <x:c r="C1029" s="18" t="n">
        <x:f>Arrivals!F1029</x:f>
        <x:v>449</x:v>
      </x:c>
      <x:c r="D1029" s="18" t="n">
        <x:f>Arrivals!K1029</x:f>
        <x:v>300</x:v>
      </x:c>
      <x:c r="E1029" s="18" t="n">
        <x:f>D1029*8/ACE_Input!S69+ACE_Input!T69</x:f>
        <x:v>24.02</x:v>
      </x:c>
      <x:c r="F1029" s="18" t="n">
        <x:f>C1029</x:f>
        <x:v>449</x:v>
      </x:c>
      <x:c r="G1029" s="18" t="n">
        <x:f>K1028</x:f>
        <x:v>1800.2999999999997</x:v>
      </x:c>
      <x:c r="H1029" s="18" t="n">
        <x:f>MAX(F1029,G1029)</x:f>
        <x:v>1800.2999999999997</x:v>
      </x:c>
      <x:c r="I1029" s="18" t="n">
        <x:f>MOD(H1029-Settings!$B$32,Settings!$B$33)</x:f>
        <x:v>360.2999999999997</x:v>
      </x:c>
      <x:c r="J1029" s="18" t="n">
        <x:f>IF(I1029&lt;Settings!$B$30,IF(Settings!$B$30-I1029&gt;=E1029,H1029,H1029+(Settings!$B$30-I1029)+Settings!$B$31),H1029+(Settings!$B$33-I1029))</x:f>
        <x:v>1800.2999999999997</x:v>
      </x:c>
      <x:c r="K1029" s="18" t="n">
        <x:f>J1029+E1029</x:f>
        <x:v>1824.3199999999997</x:v>
      </x:c>
      <x:c r="L1029" s="18" t="n">
        <x:f>K1029</x:f>
        <x:v>1824.3199999999997</x:v>
      </x:c>
      <x:c r="M1029" s="18" t="n">
        <x:f>P1028</x:f>
        <x:v>1808.6683304005683</x:v>
      </x:c>
      <x:c r="N1029" s="18" t="n">
        <x:f>MAX(L1029,M1029)</x:f>
        <x:v>1824.3199999999997</x:v>
      </x:c>
      <x:c r="O1029" s="18" t="n">
        <x:f>Arrivals!I1029</x:f>
        <x:v>2.8955199071720603</x:v>
      </x:c>
      <x:c r="P1029" s="18" t="n">
        <x:f>N1029+O1029</x:f>
        <x:v>1827.2155199071717</x:v>
      </x:c>
      <x:c r="Q1029" s="18" t="n">
        <x:f>P1029-C1029</x:f>
        <x:v>1378.2155199071717</x:v>
      </x:c>
      <x:c r="R1029" s="18" t="n">
        <x:f>H1029-F1029</x:f>
        <x:v>1351.2999999999997</x:v>
      </x:c>
      <x:c r="S1029" s="18" t="n">
        <x:f>J1029-H1029</x:f>
        <x:v>0</x:v>
      </x:c>
      <x:c r="T1029" s="18" t="n">
        <x:f>N1029-L1029</x:f>
        <x:v>0</x:v>
      </x:c>
      <x:c r="U1029" s="18" t="n">
        <x:f>R1029+S1029+T1029</x:f>
        <x:v>1351.2999999999997</x:v>
      </x:c>
      <x:c r="V1029" s="18" t="str">
        <x:f>IF(MOD(C1029-Settings!$B$32,Settings!$B$33)&lt;Settings!$B$30,"Up","Down")</x:f>
        <x:v>Up</x:v>
      </x:c>
      <x:c r="W1029" s="18" t="n">
        <x:f>IF(OR(E1029&gt;Settings!$B$30,Q1029&gt;Settings!$B$37),0,1)</x:f>
        <x:v>0</x:v>
      </x:c>
      <x:c r="X1029" s="18" t="n">
        <x:f>IF(AND(W1029=1,Q1029&lt;=Settings!$B$36),1,0)</x:f>
        <x:v>0</x:v>
      </x:c>
    </x:row>
    <x:row r="1030">
      <x:c r="A1030" t="n">
        <x:f>Arrivals!A1030</x:f>
        <x:v>9</x:v>
      </x:c>
      <x:c r="B1030" t="n">
        <x:f>Arrivals!B1030</x:f>
        <x:v>65</x:v>
      </x:c>
      <x:c r="C1030" s="18" t="n">
        <x:f>Arrivals!F1030</x:f>
        <x:v>454</x:v>
      </x:c>
      <x:c r="D1030" s="18" t="n">
        <x:f>Arrivals!K1030</x:f>
        <x:v>300</x:v>
      </x:c>
      <x:c r="E1030" s="18" t="n">
        <x:f>D1030*8/ACE_Input!S70+ACE_Input!T70</x:f>
        <x:v>24.02</x:v>
      </x:c>
      <x:c r="F1030" s="18" t="n">
        <x:f>C1030</x:f>
        <x:v>454</x:v>
      </x:c>
      <x:c r="G1030" s="18" t="n">
        <x:f>K1029</x:f>
        <x:v>1824.3199999999997</x:v>
      </x:c>
      <x:c r="H1030" s="18" t="n">
        <x:f>MAX(F1030,G1030)</x:f>
        <x:v>1824.3199999999997</x:v>
      </x:c>
      <x:c r="I1030" s="18" t="n">
        <x:f>MOD(H1030-Settings!$B$32,Settings!$B$33)</x:f>
        <x:v>384.3199999999997</x:v>
      </x:c>
      <x:c r="J1030" s="18" t="n">
        <x:f>IF(I1030&lt;Settings!$B$30,IF(Settings!$B$30-I1030&gt;=E1030,H1030,H1030+(Settings!$B$30-I1030)+Settings!$B$31),H1030+(Settings!$B$33-I1030))</x:f>
        <x:v>1824.3199999999997</x:v>
      </x:c>
      <x:c r="K1030" s="18" t="n">
        <x:f>J1030+E1030</x:f>
        <x:v>1848.3399999999997</x:v>
      </x:c>
      <x:c r="L1030" s="18" t="n">
        <x:f>K1030</x:f>
        <x:v>1848.3399999999997</x:v>
      </x:c>
      <x:c r="M1030" s="18" t="n">
        <x:f>P1029</x:f>
        <x:v>1827.2155199071717</x:v>
      </x:c>
      <x:c r="N1030" s="18" t="n">
        <x:f>MAX(L1030,M1030)</x:f>
        <x:v>1848.3399999999997</x:v>
      </x:c>
      <x:c r="O1030" s="18" t="n">
        <x:f>Arrivals!I1030</x:f>
        <x:v>7.2029969624919366</x:v>
      </x:c>
      <x:c r="P1030" s="18" t="n">
        <x:f>N1030+O1030</x:f>
        <x:v>1855.5429969624915</x:v>
      </x:c>
      <x:c r="Q1030" s="18" t="n">
        <x:f>P1030-C1030</x:f>
        <x:v>1401.5429969624915</x:v>
      </x:c>
      <x:c r="R1030" s="18" t="n">
        <x:f>H1030-F1030</x:f>
        <x:v>1370.3199999999997</x:v>
      </x:c>
      <x:c r="S1030" s="18" t="n">
        <x:f>J1030-H1030</x:f>
        <x:v>0</x:v>
      </x:c>
      <x:c r="T1030" s="18" t="n">
        <x:f>N1030-L1030</x:f>
        <x:v>0</x:v>
      </x:c>
      <x:c r="U1030" s="18" t="n">
        <x:f>R1030+S1030+T1030</x:f>
        <x:v>1370.3199999999997</x:v>
      </x:c>
      <x:c r="V1030" s="18" t="str">
        <x:f>IF(MOD(C1030-Settings!$B$32,Settings!$B$33)&lt;Settings!$B$30,"Up","Down")</x:f>
        <x:v>Up</x:v>
      </x:c>
      <x:c r="W1030" s="18" t="n">
        <x:f>IF(OR(E1030&gt;Settings!$B$30,Q1030&gt;Settings!$B$37),0,1)</x:f>
        <x:v>0</x:v>
      </x:c>
      <x:c r="X1030" s="18" t="n">
        <x:f>IF(AND(W1030=1,Q1030&lt;=Settings!$B$36),1,0)</x:f>
        <x:v>0</x:v>
      </x:c>
    </x:row>
    <x:row r="1031">
      <x:c r="A1031" t="n">
        <x:f>Arrivals!A1031</x:f>
        <x:v>9</x:v>
      </x:c>
      <x:c r="B1031" t="n">
        <x:f>Arrivals!B1031</x:f>
        <x:v>66</x:v>
      </x:c>
      <x:c r="C1031" s="18" t="n">
        <x:f>Arrivals!F1031</x:f>
        <x:v>459</x:v>
      </x:c>
      <x:c r="D1031" s="18" t="n">
        <x:f>Arrivals!K1031</x:f>
        <x:v>300</x:v>
      </x:c>
      <x:c r="E1031" s="18" t="n">
        <x:f>D1031*8/ACE_Input!S71+ACE_Input!T71</x:f>
        <x:v>24.02</x:v>
      </x:c>
      <x:c r="F1031" s="18" t="n">
        <x:f>C1031</x:f>
        <x:v>459</x:v>
      </x:c>
      <x:c r="G1031" s="18" t="n">
        <x:f>K1030</x:f>
        <x:v>1848.3399999999997</x:v>
      </x:c>
      <x:c r="H1031" s="18" t="n">
        <x:f>MAX(F1031,G1031)</x:f>
        <x:v>1848.3399999999997</x:v>
      </x:c>
      <x:c r="I1031" s="18" t="n">
        <x:f>MOD(H1031-Settings!$B$32,Settings!$B$33)</x:f>
        <x:v>408.3399999999997</x:v>
      </x:c>
      <x:c r="J1031" s="18" t="n">
        <x:f>IF(I1031&lt;Settings!$B$30,IF(Settings!$B$30-I1031&gt;=E1031,H1031,H1031+(Settings!$B$30-I1031)+Settings!$B$31),H1031+(Settings!$B$33-I1031))</x:f>
        <x:v>1848.3399999999997</x:v>
      </x:c>
      <x:c r="K1031" s="18" t="n">
        <x:f>J1031+E1031</x:f>
        <x:v>1872.3599999999997</x:v>
      </x:c>
      <x:c r="L1031" s="18" t="n">
        <x:f>K1031</x:f>
        <x:v>1872.3599999999997</x:v>
      </x:c>
      <x:c r="M1031" s="18" t="n">
        <x:f>P1030</x:f>
        <x:v>1855.5429969624915</x:v>
      </x:c>
      <x:c r="N1031" s="18" t="n">
        <x:f>MAX(L1031,M1031)</x:f>
        <x:v>1872.3599999999997</x:v>
      </x:c>
      <x:c r="O1031" s="18" t="n">
        <x:f>Arrivals!I1031</x:f>
        <x:v>9.304651476635552</x:v>
      </x:c>
      <x:c r="P1031" s="18" t="n">
        <x:f>N1031+O1031</x:f>
        <x:v>1881.6646514766353</x:v>
      </x:c>
      <x:c r="Q1031" s="18" t="n">
        <x:f>P1031-C1031</x:f>
        <x:v>1422.6646514766353</x:v>
      </x:c>
      <x:c r="R1031" s="18" t="n">
        <x:f>H1031-F1031</x:f>
        <x:v>1389.3399999999997</x:v>
      </x:c>
      <x:c r="S1031" s="18" t="n">
        <x:f>J1031-H1031</x:f>
        <x:v>0</x:v>
      </x:c>
      <x:c r="T1031" s="18" t="n">
        <x:f>N1031-L1031</x:f>
        <x:v>0</x:v>
      </x:c>
      <x:c r="U1031" s="18" t="n">
        <x:f>R1031+S1031+T1031</x:f>
        <x:v>1389.3399999999997</x:v>
      </x:c>
      <x:c r="V1031" s="18" t="str">
        <x:f>IF(MOD(C1031-Settings!$B$32,Settings!$B$33)&lt;Settings!$B$30,"Up","Down")</x:f>
        <x:v>Up</x:v>
      </x:c>
      <x:c r="W1031" s="18" t="n">
        <x:f>IF(OR(E1031&gt;Settings!$B$30,Q1031&gt;Settings!$B$37),0,1)</x:f>
        <x:v>0</x:v>
      </x:c>
      <x:c r="X1031" s="18" t="n">
        <x:f>IF(AND(W1031=1,Q1031&lt;=Settings!$B$36),1,0)</x:f>
        <x:v>0</x:v>
      </x:c>
    </x:row>
    <x:row r="1032">
      <x:c r="A1032" t="n">
        <x:f>Arrivals!A1032</x:f>
        <x:v>9</x:v>
      </x:c>
      <x:c r="B1032" t="n">
        <x:f>Arrivals!B1032</x:f>
        <x:v>67</x:v>
      </x:c>
      <x:c r="C1032" s="18" t="n">
        <x:f>Arrivals!F1032</x:f>
        <x:v>474</x:v>
      </x:c>
      <x:c r="D1032" s="18" t="n">
        <x:f>Arrivals!K1032</x:f>
        <x:v>300</x:v>
      </x:c>
      <x:c r="E1032" s="18" t="n">
        <x:f>D1032*8/ACE_Input!S72+ACE_Input!T72</x:f>
        <x:v>24.02</x:v>
      </x:c>
      <x:c r="F1032" s="18" t="n">
        <x:f>C1032</x:f>
        <x:v>474</x:v>
      </x:c>
      <x:c r="G1032" s="18" t="n">
        <x:f>K1031</x:f>
        <x:v>1872.3599999999997</x:v>
      </x:c>
      <x:c r="H1032" s="18" t="n">
        <x:f>MAX(F1032,G1032)</x:f>
        <x:v>1872.3599999999997</x:v>
      </x:c>
      <x:c r="I1032" s="18" t="n">
        <x:f>MOD(H1032-Settings!$B$32,Settings!$B$33)</x:f>
        <x:v>432.3599999999997</x:v>
      </x:c>
      <x:c r="J1032" s="18" t="n">
        <x:f>IF(I1032&lt;Settings!$B$30,IF(Settings!$B$30-I1032&gt;=E1032,H1032,H1032+(Settings!$B$30-I1032)+Settings!$B$31),H1032+(Settings!$B$33-I1032))</x:f>
        <x:v>1872.3599999999997</x:v>
      </x:c>
      <x:c r="K1032" s="18" t="n">
        <x:f>J1032+E1032</x:f>
        <x:v>1896.3799999999997</x:v>
      </x:c>
      <x:c r="L1032" s="18" t="n">
        <x:f>K1032</x:f>
        <x:v>1896.3799999999997</x:v>
      </x:c>
      <x:c r="M1032" s="18" t="n">
        <x:f>P1031</x:f>
        <x:v>1881.6646514766353</x:v>
      </x:c>
      <x:c r="N1032" s="18" t="n">
        <x:f>MAX(L1032,M1032)</x:f>
        <x:v>1896.3799999999997</x:v>
      </x:c>
      <x:c r="O1032" s="18" t="n">
        <x:f>Arrivals!I1032</x:f>
        <x:v>2.4919340927591036</x:v>
      </x:c>
      <x:c r="P1032" s="18" t="n">
        <x:f>N1032+O1032</x:f>
        <x:v>1898.8719340927587</x:v>
      </x:c>
      <x:c r="Q1032" s="18" t="n">
        <x:f>P1032-C1032</x:f>
        <x:v>1424.8719340927587</x:v>
      </x:c>
      <x:c r="R1032" s="18" t="n">
        <x:f>H1032-F1032</x:f>
        <x:v>1398.3599999999997</x:v>
      </x:c>
      <x:c r="S1032" s="18" t="n">
        <x:f>J1032-H1032</x:f>
        <x:v>0</x:v>
      </x:c>
      <x:c r="T1032" s="18" t="n">
        <x:f>N1032-L1032</x:f>
        <x:v>0</x:v>
      </x:c>
      <x:c r="U1032" s="18" t="n">
        <x:f>R1032+S1032+T1032</x:f>
        <x:v>1398.3599999999997</x:v>
      </x:c>
      <x:c r="V1032" s="18" t="str">
        <x:f>IF(MOD(C1032-Settings!$B$32,Settings!$B$33)&lt;Settings!$B$30,"Up","Down")</x:f>
        <x:v>Up</x:v>
      </x:c>
      <x:c r="W1032" s="18" t="n">
        <x:f>IF(OR(E1032&gt;Settings!$B$30,Q1032&gt;Settings!$B$37),0,1)</x:f>
        <x:v>0</x:v>
      </x:c>
      <x:c r="X1032" s="18" t="n">
        <x:f>IF(AND(W1032=1,Q1032&lt;=Settings!$B$36),1,0)</x:f>
        <x:v>0</x:v>
      </x:c>
    </x:row>
    <x:row r="1033">
      <x:c r="A1033" t="n">
        <x:f>Arrivals!A1033</x:f>
        <x:v>9</x:v>
      </x:c>
      <x:c r="B1033" t="n">
        <x:f>Arrivals!B1033</x:f>
        <x:v>68</x:v>
      </x:c>
      <x:c r="C1033" s="18" t="n">
        <x:f>Arrivals!F1033</x:f>
        <x:v>479</x:v>
      </x:c>
      <x:c r="D1033" s="18" t="n">
        <x:f>Arrivals!K1033</x:f>
        <x:v>300</x:v>
      </x:c>
      <x:c r="E1033" s="18" t="n">
        <x:f>D1033*8/ACE_Input!S73+ACE_Input!T73</x:f>
        <x:v>24.02</x:v>
      </x:c>
      <x:c r="F1033" s="18" t="n">
        <x:f>C1033</x:f>
        <x:v>479</x:v>
      </x:c>
      <x:c r="G1033" s="18" t="n">
        <x:f>K1032</x:f>
        <x:v>1896.3799999999997</x:v>
      </x:c>
      <x:c r="H1033" s="18" t="n">
        <x:f>MAX(F1033,G1033)</x:f>
        <x:v>1896.3799999999997</x:v>
      </x:c>
      <x:c r="I1033" s="18" t="n">
        <x:f>MOD(H1033-Settings!$B$32,Settings!$B$33)</x:f>
        <x:v>456.37999999999965</x:v>
      </x:c>
      <x:c r="J1033" s="18" t="n">
        <x:f>IF(I1033&lt;Settings!$B$30,IF(Settings!$B$30-I1033&gt;=E1033,H1033,H1033+(Settings!$B$30-I1033)+Settings!$B$31),H1033+(Settings!$B$33-I1033))</x:f>
        <x:v>1896.3799999999997</x:v>
      </x:c>
      <x:c r="K1033" s="18" t="n">
        <x:f>J1033+E1033</x:f>
        <x:v>1920.3999999999996</x:v>
      </x:c>
      <x:c r="L1033" s="18" t="n">
        <x:f>K1033</x:f>
        <x:v>1920.3999999999996</x:v>
      </x:c>
      <x:c r="M1033" s="18" t="n">
        <x:f>P1032</x:f>
        <x:v>1898.8719340927587</x:v>
      </x:c>
      <x:c r="N1033" s="18" t="n">
        <x:f>MAX(L1033,M1033)</x:f>
        <x:v>1920.3999999999996</x:v>
      </x:c>
      <x:c r="O1033" s="18" t="n">
        <x:f>Arrivals!I1033</x:f>
        <x:v>4.847526611110691</x:v>
      </x:c>
      <x:c r="P1033" s="18" t="n">
        <x:f>N1033+O1033</x:f>
        <x:v>1925.2475266111103</x:v>
      </x:c>
      <x:c r="Q1033" s="18" t="n">
        <x:f>P1033-C1033</x:f>
        <x:v>1446.2475266111103</x:v>
      </x:c>
      <x:c r="R1033" s="18" t="n">
        <x:f>H1033-F1033</x:f>
        <x:v>1417.3799999999997</x:v>
      </x:c>
      <x:c r="S1033" s="18" t="n">
        <x:f>J1033-H1033</x:f>
        <x:v>0</x:v>
      </x:c>
      <x:c r="T1033" s="18" t="n">
        <x:f>N1033-L1033</x:f>
        <x:v>0</x:v>
      </x:c>
      <x:c r="U1033" s="18" t="n">
        <x:f>R1033+S1033+T1033</x:f>
        <x:v>1417.3799999999997</x:v>
      </x:c>
      <x:c r="V1033" s="18" t="str">
        <x:f>IF(MOD(C1033-Settings!$B$32,Settings!$B$33)&lt;Settings!$B$30,"Up","Down")</x:f>
        <x:v>Up</x:v>
      </x:c>
      <x:c r="W1033" s="18" t="n">
        <x:f>IF(OR(E1033&gt;Settings!$B$30,Q1033&gt;Settings!$B$37),0,1)</x:f>
        <x:v>0</x:v>
      </x:c>
      <x:c r="X1033" s="18" t="n">
        <x:f>IF(AND(W1033=1,Q1033&lt;=Settings!$B$36),1,0)</x:f>
        <x:v>0</x:v>
      </x:c>
    </x:row>
    <x:row r="1034">
      <x:c r="A1034" t="n">
        <x:f>Arrivals!A1034</x:f>
        <x:v>9</x:v>
      </x:c>
      <x:c r="B1034" t="n">
        <x:f>Arrivals!B1034</x:f>
        <x:v>69</x:v>
      </x:c>
      <x:c r="C1034" s="18" t="n">
        <x:f>Arrivals!F1034</x:f>
        <x:v>494</x:v>
      </x:c>
      <x:c r="D1034" s="18" t="n">
        <x:f>Arrivals!K1034</x:f>
        <x:v>300</x:v>
      </x:c>
      <x:c r="E1034" s="18" t="n">
        <x:f>D1034*8/ACE_Input!S74+ACE_Input!T74</x:f>
        <x:v>24.02</x:v>
      </x:c>
      <x:c r="F1034" s="18" t="n">
        <x:f>C1034</x:f>
        <x:v>494</x:v>
      </x:c>
      <x:c r="G1034" s="18" t="n">
        <x:f>K1033</x:f>
        <x:v>1920.3999999999996</x:v>
      </x:c>
      <x:c r="H1034" s="18" t="n">
        <x:f>MAX(F1034,G1034)</x:f>
        <x:v>1920.3999999999996</x:v>
      </x:c>
      <x:c r="I1034" s="18" t="n">
        <x:f>MOD(H1034-Settings!$B$32,Settings!$B$33)</x:f>
        <x:v>480.39999999999964</x:v>
      </x:c>
      <x:c r="J1034" s="18" t="n">
        <x:f>IF(I1034&lt;Settings!$B$30,IF(Settings!$B$30-I1034&gt;=E1034,H1034,H1034+(Settings!$B$30-I1034)+Settings!$B$31),H1034+(Settings!$B$33-I1034))</x:f>
        <x:v>1920.3999999999996</x:v>
      </x:c>
      <x:c r="K1034" s="18" t="n">
        <x:f>J1034+E1034</x:f>
        <x:v>1944.4199999999996</x:v>
      </x:c>
      <x:c r="L1034" s="18" t="n">
        <x:f>K1034</x:f>
        <x:v>1944.4199999999996</x:v>
      </x:c>
      <x:c r="M1034" s="18" t="n">
        <x:f>P1033</x:f>
        <x:v>1925.2475266111103</x:v>
      </x:c>
      <x:c r="N1034" s="18" t="n">
        <x:f>MAX(L1034,M1034)</x:f>
        <x:v>1944.4199999999996</x:v>
      </x:c>
      <x:c r="O1034" s="18" t="n">
        <x:f>Arrivals!I1034</x:f>
        <x:v>3.8695813582301217</x:v>
      </x:c>
      <x:c r="P1034" s="18" t="n">
        <x:f>N1034+O1034</x:f>
        <x:v>1948.2895813582297</x:v>
      </x:c>
      <x:c r="Q1034" s="18" t="n">
        <x:f>P1034-C1034</x:f>
        <x:v>1454.2895813582297</x:v>
      </x:c>
      <x:c r="R1034" s="18" t="n">
        <x:f>H1034-F1034</x:f>
        <x:v>1426.3999999999996</x:v>
      </x:c>
      <x:c r="S1034" s="18" t="n">
        <x:f>J1034-H1034</x:f>
        <x:v>0</x:v>
      </x:c>
      <x:c r="T1034" s="18" t="n">
        <x:f>N1034-L1034</x:f>
        <x:v>0</x:v>
      </x:c>
      <x:c r="U1034" s="18" t="n">
        <x:f>R1034+S1034+T1034</x:f>
        <x:v>1426.3999999999996</x:v>
      </x:c>
      <x:c r="V1034" s="18" t="str">
        <x:f>IF(MOD(C1034-Settings!$B$32,Settings!$B$33)&lt;Settings!$B$30,"Up","Down")</x:f>
        <x:v>Up</x:v>
      </x:c>
      <x:c r="W1034" s="18" t="n">
        <x:f>IF(OR(E1034&gt;Settings!$B$30,Q1034&gt;Settings!$B$37),0,1)</x:f>
        <x:v>0</x:v>
      </x:c>
      <x:c r="X1034" s="18" t="n">
        <x:f>IF(AND(W1034=1,Q1034&lt;=Settings!$B$36),1,0)</x:f>
        <x:v>0</x:v>
      </x:c>
    </x:row>
    <x:row r="1035">
      <x:c r="A1035" t="n">
        <x:f>Arrivals!A1035</x:f>
        <x:v>9</x:v>
      </x:c>
      <x:c r="B1035" t="n">
        <x:f>Arrivals!B1035</x:f>
        <x:v>70</x:v>
      </x:c>
      <x:c r="C1035" s="18" t="n">
        <x:f>Arrivals!F1035</x:f>
        <x:v>499</x:v>
      </x:c>
      <x:c r="D1035" s="18" t="n">
        <x:f>Arrivals!K1035</x:f>
        <x:v>300</x:v>
      </x:c>
      <x:c r="E1035" s="18" t="n">
        <x:f>D1035*8/ACE_Input!S75+ACE_Input!T75</x:f>
        <x:v>24.02</x:v>
      </x:c>
      <x:c r="F1035" s="18" t="n">
        <x:f>C1035</x:f>
        <x:v>499</x:v>
      </x:c>
      <x:c r="G1035" s="18" t="n">
        <x:f>K1034</x:f>
        <x:v>1944.4199999999996</x:v>
      </x:c>
      <x:c r="H1035" s="18" t="n">
        <x:f>MAX(F1035,G1035)</x:f>
        <x:v>1944.4199999999996</x:v>
      </x:c>
      <x:c r="I1035" s="18" t="n">
        <x:f>MOD(H1035-Settings!$B$32,Settings!$B$33)</x:f>
        <x:v>504.4199999999996</x:v>
      </x:c>
      <x:c r="J1035" s="18" t="n">
        <x:f>IF(I1035&lt;Settings!$B$30,IF(Settings!$B$30-I1035&gt;=E1035,H1035,H1035+(Settings!$B$30-I1035)+Settings!$B$31),H1035+(Settings!$B$33-I1035))</x:f>
        <x:v>1944.4199999999996</x:v>
      </x:c>
      <x:c r="K1035" s="18" t="n">
        <x:f>J1035+E1035</x:f>
        <x:v>1968.4399999999996</x:v>
      </x:c>
      <x:c r="L1035" s="18" t="n">
        <x:f>K1035</x:f>
        <x:v>1968.4399999999996</x:v>
      </x:c>
      <x:c r="M1035" s="18" t="n">
        <x:f>P1034</x:f>
        <x:v>1948.2895813582297</x:v>
      </x:c>
      <x:c r="N1035" s="18" t="n">
        <x:f>MAX(L1035,M1035)</x:f>
        <x:v>1968.4399999999996</x:v>
      </x:c>
      <x:c r="O1035" s="18" t="n">
        <x:f>Arrivals!I1035</x:f>
        <x:v>0.5792175246411789</x:v>
      </x:c>
      <x:c r="P1035" s="18" t="n">
        <x:f>N1035+O1035</x:f>
        <x:v>1969.0192175246407</x:v>
      </x:c>
      <x:c r="Q1035" s="18" t="n">
        <x:f>P1035-C1035</x:f>
        <x:v>1470.0192175246407</x:v>
      </x:c>
      <x:c r="R1035" s="18" t="n">
        <x:f>H1035-F1035</x:f>
        <x:v>1445.4199999999996</x:v>
      </x:c>
      <x:c r="S1035" s="18" t="n">
        <x:f>J1035-H1035</x:f>
        <x:v>0</x:v>
      </x:c>
      <x:c r="T1035" s="18" t="n">
        <x:f>N1035-L1035</x:f>
        <x:v>0</x:v>
      </x:c>
      <x:c r="U1035" s="18" t="n">
        <x:f>R1035+S1035+T1035</x:f>
        <x:v>1445.4199999999996</x:v>
      </x:c>
      <x:c r="V1035" s="18" t="str">
        <x:f>IF(MOD(C1035-Settings!$B$32,Settings!$B$33)&lt;Settings!$B$30,"Up","Down")</x:f>
        <x:v>Up</x:v>
      </x:c>
      <x:c r="W1035" s="18" t="n">
        <x:f>IF(OR(E1035&gt;Settings!$B$30,Q1035&gt;Settings!$B$37),0,1)</x:f>
        <x:v>0</x:v>
      </x:c>
      <x:c r="X1035" s="18" t="n">
        <x:f>IF(AND(W1035=1,Q1035&lt;=Settings!$B$36),1,0)</x:f>
        <x:v>0</x:v>
      </x:c>
    </x:row>
    <x:row r="1036">
      <x:c r="A1036" t="n">
        <x:f>Arrivals!A1036</x:f>
        <x:v>9</x:v>
      </x:c>
      <x:c r="B1036" t="n">
        <x:f>Arrivals!B1036</x:f>
        <x:v>71</x:v>
      </x:c>
      <x:c r="C1036" s="18" t="n">
        <x:f>Arrivals!F1036</x:f>
        <x:v>504</x:v>
      </x:c>
      <x:c r="D1036" s="18" t="n">
        <x:f>Arrivals!K1036</x:f>
        <x:v>300</x:v>
      </x:c>
      <x:c r="E1036" s="18" t="n">
        <x:f>D1036*8/ACE_Input!S76+ACE_Input!T76</x:f>
        <x:v>24.02</x:v>
      </x:c>
      <x:c r="F1036" s="18" t="n">
        <x:f>C1036</x:f>
        <x:v>504</x:v>
      </x:c>
      <x:c r="G1036" s="18" t="n">
        <x:f>K1035</x:f>
        <x:v>1968.4399999999996</x:v>
      </x:c>
      <x:c r="H1036" s="18" t="n">
        <x:f>MAX(F1036,G1036)</x:f>
        <x:v>1968.4399999999996</x:v>
      </x:c>
      <x:c r="I1036" s="18" t="n">
        <x:f>MOD(H1036-Settings!$B$32,Settings!$B$33)</x:f>
        <x:v>528.4399999999996</x:v>
      </x:c>
      <x:c r="J1036" s="18" t="n">
        <x:f>IF(I1036&lt;Settings!$B$30,IF(Settings!$B$30-I1036&gt;=E1036,H1036,H1036+(Settings!$B$30-I1036)+Settings!$B$31),H1036+(Settings!$B$33-I1036))</x:f>
        <x:v>1968.4399999999996</x:v>
      </x:c>
      <x:c r="K1036" s="18" t="n">
        <x:f>J1036+E1036</x:f>
        <x:v>1992.4599999999996</x:v>
      </x:c>
      <x:c r="L1036" s="18" t="n">
        <x:f>K1036</x:f>
        <x:v>1992.4599999999996</x:v>
      </x:c>
      <x:c r="M1036" s="18" t="n">
        <x:f>P1035</x:f>
        <x:v>1969.0192175246407</x:v>
      </x:c>
      <x:c r="N1036" s="18" t="n">
        <x:f>MAX(L1036,M1036)</x:f>
        <x:v>1992.4599999999996</x:v>
      </x:c>
      <x:c r="O1036" s="18" t="n">
        <x:f>Arrivals!I1036</x:f>
        <x:v>5.179249712984318</x:v>
      </x:c>
      <x:c r="P1036" s="18" t="n">
        <x:f>N1036+O1036</x:f>
        <x:v>1997.6392497129839</x:v>
      </x:c>
      <x:c r="Q1036" s="18" t="n">
        <x:f>P1036-C1036</x:f>
        <x:v>1493.6392497129839</x:v>
      </x:c>
      <x:c r="R1036" s="18" t="n">
        <x:f>H1036-F1036</x:f>
        <x:v>1464.4399999999996</x:v>
      </x:c>
      <x:c r="S1036" s="18" t="n">
        <x:f>J1036-H1036</x:f>
        <x:v>0</x:v>
      </x:c>
      <x:c r="T1036" s="18" t="n">
        <x:f>N1036-L1036</x:f>
        <x:v>0</x:v>
      </x:c>
      <x:c r="U1036" s="18" t="n">
        <x:f>R1036+S1036+T1036</x:f>
        <x:v>1464.4399999999996</x:v>
      </x:c>
      <x:c r="V1036" s="18" t="str">
        <x:f>IF(MOD(C1036-Settings!$B$32,Settings!$B$33)&lt;Settings!$B$30,"Up","Down")</x:f>
        <x:v>Up</x:v>
      </x:c>
      <x:c r="W1036" s="18" t="n">
        <x:f>IF(OR(E1036&gt;Settings!$B$30,Q1036&gt;Settings!$B$37),0,1)</x:f>
        <x:v>0</x:v>
      </x:c>
      <x:c r="X1036" s="18" t="n">
        <x:f>IF(AND(W1036=1,Q1036&lt;=Settings!$B$36),1,0)</x:f>
        <x:v>0</x:v>
      </x:c>
    </x:row>
    <x:row r="1037">
      <x:c r="A1037" t="n">
        <x:f>Arrivals!A1037</x:f>
        <x:v>9</x:v>
      </x:c>
      <x:c r="B1037" t="n">
        <x:f>Arrivals!B1037</x:f>
        <x:v>72</x:v>
      </x:c>
      <x:c r="C1037" s="18" t="n">
        <x:f>Arrivals!F1037</x:f>
        <x:v>509</x:v>
      </x:c>
      <x:c r="D1037" s="18" t="n">
        <x:f>Arrivals!K1037</x:f>
        <x:v>300</x:v>
      </x:c>
      <x:c r="E1037" s="18" t="n">
        <x:f>D1037*8/ACE_Input!S77+ACE_Input!T77</x:f>
        <x:v>24.02</x:v>
      </x:c>
      <x:c r="F1037" s="18" t="n">
        <x:f>C1037</x:f>
        <x:v>509</x:v>
      </x:c>
      <x:c r="G1037" s="18" t="n">
        <x:f>K1036</x:f>
        <x:v>1992.4599999999996</x:v>
      </x:c>
      <x:c r="H1037" s="18" t="n">
        <x:f>MAX(F1037,G1037)</x:f>
        <x:v>1992.4599999999996</x:v>
      </x:c>
      <x:c r="I1037" s="18" t="n">
        <x:f>MOD(H1037-Settings!$B$32,Settings!$B$33)</x:f>
        <x:v>552.4599999999996</x:v>
      </x:c>
      <x:c r="J1037" s="18" t="n">
        <x:f>IF(I1037&lt;Settings!$B$30,IF(Settings!$B$30-I1037&gt;=E1037,H1037,H1037+(Settings!$B$30-I1037)+Settings!$B$31),H1037+(Settings!$B$33-I1037))</x:f>
        <x:v>1992.4599999999996</x:v>
      </x:c>
      <x:c r="K1037" s="18" t="n">
        <x:f>J1037+E1037</x:f>
        <x:v>2016.4799999999996</x:v>
      </x:c>
      <x:c r="L1037" s="18" t="n">
        <x:f>K1037</x:f>
        <x:v>2016.4799999999996</x:v>
      </x:c>
      <x:c r="M1037" s="18" t="n">
        <x:f>P1036</x:f>
        <x:v>1997.6392497129839</x:v>
      </x:c>
      <x:c r="N1037" s="18" t="n">
        <x:f>MAX(L1037,M1037)</x:f>
        <x:v>2016.4799999999996</x:v>
      </x:c>
      <x:c r="O1037" s="18" t="n">
        <x:f>Arrivals!I1037</x:f>
        <x:v>5.312782919493447</x:v>
      </x:c>
      <x:c r="P1037" s="18" t="n">
        <x:f>N1037+O1037</x:f>
        <x:v>2021.792782919493</x:v>
      </x:c>
      <x:c r="Q1037" s="18" t="n">
        <x:f>P1037-C1037</x:f>
        <x:v>1512.792782919493</x:v>
      </x:c>
      <x:c r="R1037" s="18" t="n">
        <x:f>H1037-F1037</x:f>
        <x:v>1483.4599999999996</x:v>
      </x:c>
      <x:c r="S1037" s="18" t="n">
        <x:f>J1037-H1037</x:f>
        <x:v>0</x:v>
      </x:c>
      <x:c r="T1037" s="18" t="n">
        <x:f>N1037-L1037</x:f>
        <x:v>0</x:v>
      </x:c>
      <x:c r="U1037" s="18" t="n">
        <x:f>R1037+S1037+T1037</x:f>
        <x:v>1483.4599999999996</x:v>
      </x:c>
      <x:c r="V1037" s="18" t="str">
        <x:f>IF(MOD(C1037-Settings!$B$32,Settings!$B$33)&lt;Settings!$B$30,"Up","Down")</x:f>
        <x:v>Up</x:v>
      </x:c>
      <x:c r="W1037" s="18" t="n">
        <x:f>IF(OR(E1037&gt;Settings!$B$30,Q1037&gt;Settings!$B$37),0,1)</x:f>
        <x:v>0</x:v>
      </x:c>
      <x:c r="X1037" s="18" t="n">
        <x:f>IF(AND(W1037=1,Q1037&lt;=Settings!$B$36),1,0)</x:f>
        <x:v>0</x:v>
      </x:c>
    </x:row>
    <x:row r="1038">
      <x:c r="A1038" t="n">
        <x:f>Arrivals!A1038</x:f>
        <x:v>9</x:v>
      </x:c>
      <x:c r="B1038" t="n">
        <x:f>Arrivals!B1038</x:f>
        <x:v>73</x:v>
      </x:c>
      <x:c r="C1038" s="18" t="n">
        <x:f>Arrivals!F1038</x:f>
        <x:v>514</x:v>
      </x:c>
      <x:c r="D1038" s="18" t="n">
        <x:f>Arrivals!K1038</x:f>
        <x:v>300</x:v>
      </x:c>
      <x:c r="E1038" s="18" t="n">
        <x:f>D1038*8/ACE_Input!S78+ACE_Input!T78</x:f>
        <x:v>24.02</x:v>
      </x:c>
      <x:c r="F1038" s="18" t="n">
        <x:f>C1038</x:f>
        <x:v>514</x:v>
      </x:c>
      <x:c r="G1038" s="18" t="n">
        <x:f>K1037</x:f>
        <x:v>2016.4799999999996</x:v>
      </x:c>
      <x:c r="H1038" s="18" t="n">
        <x:f>MAX(F1038,G1038)</x:f>
        <x:v>2016.4799999999996</x:v>
      </x:c>
      <x:c r="I1038" s="18" t="n">
        <x:f>MOD(H1038-Settings!$B$32,Settings!$B$33)</x:f>
        <x:v>576.4799999999996</x:v>
      </x:c>
      <x:c r="J1038" s="18" t="n">
        <x:f>IF(I1038&lt;Settings!$B$30,IF(Settings!$B$30-I1038&gt;=E1038,H1038,H1038+(Settings!$B$30-I1038)+Settings!$B$31),H1038+(Settings!$B$33-I1038))</x:f>
        <x:v>2160</x:v>
      </x:c>
      <x:c r="K1038" s="18" t="n">
        <x:f>J1038+E1038</x:f>
        <x:v>2184.02</x:v>
      </x:c>
      <x:c r="L1038" s="18" t="n">
        <x:f>K1038</x:f>
        <x:v>2184.02</x:v>
      </x:c>
      <x:c r="M1038" s="18" t="n">
        <x:f>P1037</x:f>
        <x:v>2021.792782919493</x:v>
      </x:c>
      <x:c r="N1038" s="18" t="n">
        <x:f>MAX(L1038,M1038)</x:f>
        <x:v>2184.02</x:v>
      </x:c>
      <x:c r="O1038" s="18" t="n">
        <x:f>Arrivals!I1038</x:f>
        <x:v>9.345558638245066</x:v>
      </x:c>
      <x:c r="P1038" s="18" t="n">
        <x:f>N1038+O1038</x:f>
        <x:v>2193.365558638245</x:v>
      </x:c>
      <x:c r="Q1038" s="18" t="n">
        <x:f>P1038-C1038</x:f>
        <x:v>1679.3655586382451</x:v>
      </x:c>
      <x:c r="R1038" s="18" t="n">
        <x:f>H1038-F1038</x:f>
        <x:v>1502.4799999999996</x:v>
      </x:c>
      <x:c r="S1038" s="18" t="n">
        <x:f>J1038-H1038</x:f>
        <x:v>143.52000000000044</x:v>
      </x:c>
      <x:c r="T1038" s="18" t="n">
        <x:f>N1038-L1038</x:f>
        <x:v>0</x:v>
      </x:c>
      <x:c r="U1038" s="18" t="n">
        <x:f>R1038+S1038+T1038</x:f>
        <x:v>1646</x:v>
      </x:c>
      <x:c r="V1038" s="18" t="str">
        <x:f>IF(MOD(C1038-Settings!$B$32,Settings!$B$33)&lt;Settings!$B$30,"Up","Down")</x:f>
        <x:v>Up</x:v>
      </x:c>
      <x:c r="W1038" s="18" t="n">
        <x:f>IF(OR(E1038&gt;Settings!$B$30,Q1038&gt;Settings!$B$37),0,1)</x:f>
        <x:v>0</x:v>
      </x:c>
      <x:c r="X1038" s="18" t="n">
        <x:f>IF(AND(W1038=1,Q1038&lt;=Settings!$B$36),1,0)</x:f>
        <x:v>0</x:v>
      </x:c>
    </x:row>
    <x:row r="1039">
      <x:c r="A1039" t="n">
        <x:f>Arrivals!A1039</x:f>
        <x:v>9</x:v>
      </x:c>
      <x:c r="B1039" t="n">
        <x:f>Arrivals!B1039</x:f>
        <x:v>74</x:v>
      </x:c>
      <x:c r="C1039" s="18" t="n">
        <x:f>Arrivals!F1039</x:f>
        <x:v>519</x:v>
      </x:c>
      <x:c r="D1039" s="18" t="n">
        <x:f>Arrivals!K1039</x:f>
        <x:v>300</x:v>
      </x:c>
      <x:c r="E1039" s="18" t="n">
        <x:f>D1039*8/ACE_Input!S79+ACE_Input!T79</x:f>
        <x:v>24.02</x:v>
      </x:c>
      <x:c r="F1039" s="18" t="n">
        <x:f>C1039</x:f>
        <x:v>519</x:v>
      </x:c>
      <x:c r="G1039" s="18" t="n">
        <x:f>K1038</x:f>
        <x:v>2184.02</x:v>
      </x:c>
      <x:c r="H1039" s="18" t="n">
        <x:f>MAX(F1039,G1039)</x:f>
        <x:v>2184.02</x:v>
      </x:c>
      <x:c r="I1039" s="18" t="n">
        <x:f>MOD(H1039-Settings!$B$32,Settings!$B$33)</x:f>
        <x:v>24.019999999999982</x:v>
      </x:c>
      <x:c r="J1039" s="18" t="n">
        <x:f>IF(I1039&lt;Settings!$B$30,IF(Settings!$B$30-I1039&gt;=E1039,H1039,H1039+(Settings!$B$30-I1039)+Settings!$B$31),H1039+(Settings!$B$33-I1039))</x:f>
        <x:v>2184.02</x:v>
      </x:c>
      <x:c r="K1039" s="18" t="n">
        <x:f>J1039+E1039</x:f>
        <x:v>2208.04</x:v>
      </x:c>
      <x:c r="L1039" s="18" t="n">
        <x:f>K1039</x:f>
        <x:v>2208.04</x:v>
      </x:c>
      <x:c r="M1039" s="18" t="n">
        <x:f>P1038</x:f>
        <x:v>2193.365558638245</x:v>
      </x:c>
      <x:c r="N1039" s="18" t="n">
        <x:f>MAX(L1039,M1039)</x:f>
        <x:v>2208.04</x:v>
      </x:c>
      <x:c r="O1039" s="18" t="n">
        <x:f>Arrivals!I1039</x:f>
        <x:v>0.7249186097310863</x:v>
      </x:c>
      <x:c r="P1039" s="18" t="n">
        <x:f>N1039+O1039</x:f>
        <x:v>2208.764918609731</x:v>
      </x:c>
      <x:c r="Q1039" s="18" t="n">
        <x:f>P1039-C1039</x:f>
        <x:v>1689.764918609731</x:v>
      </x:c>
      <x:c r="R1039" s="18" t="n">
        <x:f>H1039-F1039</x:f>
        <x:v>1665.02</x:v>
      </x:c>
      <x:c r="S1039" s="18" t="n">
        <x:f>J1039-H1039</x:f>
        <x:v>0</x:v>
      </x:c>
      <x:c r="T1039" s="18" t="n">
        <x:f>N1039-L1039</x:f>
        <x:v>0</x:v>
      </x:c>
      <x:c r="U1039" s="18" t="n">
        <x:f>R1039+S1039+T1039</x:f>
        <x:v>1665.02</x:v>
      </x:c>
      <x:c r="V1039" s="18" t="str">
        <x:f>IF(MOD(C1039-Settings!$B$32,Settings!$B$33)&lt;Settings!$B$30,"Up","Down")</x:f>
        <x:v>Up</x:v>
      </x:c>
      <x:c r="W1039" s="18" t="n">
        <x:f>IF(OR(E1039&gt;Settings!$B$30,Q1039&gt;Settings!$B$37),0,1)</x:f>
        <x:v>0</x:v>
      </x:c>
      <x:c r="X1039" s="18" t="n">
        <x:f>IF(AND(W1039=1,Q1039&lt;=Settings!$B$36),1,0)</x:f>
        <x:v>0</x:v>
      </x:c>
    </x:row>
    <x:row r="1040">
      <x:c r="A1040" t="n">
        <x:f>Arrivals!A1040</x:f>
        <x:v>9</x:v>
      </x:c>
      <x:c r="B1040" t="n">
        <x:f>Arrivals!B1040</x:f>
        <x:v>75</x:v>
      </x:c>
      <x:c r="C1040" s="18" t="n">
        <x:f>Arrivals!F1040</x:f>
        <x:v>524</x:v>
      </x:c>
      <x:c r="D1040" s="18" t="n">
        <x:f>Arrivals!K1040</x:f>
        <x:v>300</x:v>
      </x:c>
      <x:c r="E1040" s="18" t="n">
        <x:f>D1040*8/ACE_Input!S80+ACE_Input!T80</x:f>
        <x:v>24.02</x:v>
      </x:c>
      <x:c r="F1040" s="18" t="n">
        <x:f>C1040</x:f>
        <x:v>524</x:v>
      </x:c>
      <x:c r="G1040" s="18" t="n">
        <x:f>K1039</x:f>
        <x:v>2208.04</x:v>
      </x:c>
      <x:c r="H1040" s="18" t="n">
        <x:f>MAX(F1040,G1040)</x:f>
        <x:v>2208.04</x:v>
      </x:c>
      <x:c r="I1040" s="18" t="n">
        <x:f>MOD(H1040-Settings!$B$32,Settings!$B$33)</x:f>
        <x:v>48.039999999999964</x:v>
      </x:c>
      <x:c r="J1040" s="18" t="n">
        <x:f>IF(I1040&lt;Settings!$B$30,IF(Settings!$B$30-I1040&gt;=E1040,H1040,H1040+(Settings!$B$30-I1040)+Settings!$B$31),H1040+(Settings!$B$33-I1040))</x:f>
        <x:v>2208.04</x:v>
      </x:c>
      <x:c r="K1040" s="18" t="n">
        <x:f>J1040+E1040</x:f>
        <x:v>2232.06</x:v>
      </x:c>
      <x:c r="L1040" s="18" t="n">
        <x:f>K1040</x:f>
        <x:v>2232.06</x:v>
      </x:c>
      <x:c r="M1040" s="18" t="n">
        <x:f>P1039</x:f>
        <x:v>2208.764918609731</x:v>
      </x:c>
      <x:c r="N1040" s="18" t="n">
        <x:f>MAX(L1040,M1040)</x:f>
        <x:v>2232.06</x:v>
      </x:c>
      <x:c r="O1040" s="18" t="n">
        <x:f>Arrivals!I1040</x:f>
        <x:v>8.018341670741767</x:v>
      </x:c>
      <x:c r="P1040" s="18" t="n">
        <x:f>N1040+O1040</x:f>
        <x:v>2240.078341670742</x:v>
      </x:c>
      <x:c r="Q1040" s="18" t="n">
        <x:f>P1040-C1040</x:f>
        <x:v>1716.0783416707418</x:v>
      </x:c>
      <x:c r="R1040" s="18" t="n">
        <x:f>H1040-F1040</x:f>
        <x:v>1684.04</x:v>
      </x:c>
      <x:c r="S1040" s="18" t="n">
        <x:f>J1040-H1040</x:f>
        <x:v>0</x:v>
      </x:c>
      <x:c r="T1040" s="18" t="n">
        <x:f>N1040-L1040</x:f>
        <x:v>0</x:v>
      </x:c>
      <x:c r="U1040" s="18" t="n">
        <x:f>R1040+S1040+T1040</x:f>
        <x:v>1684.04</x:v>
      </x:c>
      <x:c r="V1040" s="18" t="str">
        <x:f>IF(MOD(C1040-Settings!$B$32,Settings!$B$33)&lt;Settings!$B$30,"Up","Down")</x:f>
        <x:v>Up</x:v>
      </x:c>
      <x:c r="W1040" s="18" t="n">
        <x:f>IF(OR(E1040&gt;Settings!$B$30,Q1040&gt;Settings!$B$37),0,1)</x:f>
        <x:v>0</x:v>
      </x:c>
      <x:c r="X1040" s="18" t="n">
        <x:f>IF(AND(W1040=1,Q1040&lt;=Settings!$B$36),1,0)</x:f>
        <x:v>0</x:v>
      </x:c>
    </x:row>
    <x:row r="1041">
      <x:c r="A1041" t="n">
        <x:f>Arrivals!A1041</x:f>
        <x:v>9</x:v>
      </x:c>
      <x:c r="B1041" t="n">
        <x:f>Arrivals!B1041</x:f>
        <x:v>76</x:v>
      </x:c>
      <x:c r="C1041" s="18" t="n">
        <x:f>Arrivals!F1041</x:f>
        <x:v>529</x:v>
      </x:c>
      <x:c r="D1041" s="18" t="n">
        <x:f>Arrivals!K1041</x:f>
        <x:v>300</x:v>
      </x:c>
      <x:c r="E1041" s="18" t="n">
        <x:f>D1041*8/ACE_Input!S81+ACE_Input!T81</x:f>
        <x:v>24.02</x:v>
      </x:c>
      <x:c r="F1041" s="18" t="n">
        <x:f>C1041</x:f>
        <x:v>529</x:v>
      </x:c>
      <x:c r="G1041" s="18" t="n">
        <x:f>K1040</x:f>
        <x:v>2232.06</x:v>
      </x:c>
      <x:c r="H1041" s="18" t="n">
        <x:f>MAX(F1041,G1041)</x:f>
        <x:v>2232.06</x:v>
      </x:c>
      <x:c r="I1041" s="18" t="n">
        <x:f>MOD(H1041-Settings!$B$32,Settings!$B$33)</x:f>
        <x:v>72.05999999999995</x:v>
      </x:c>
      <x:c r="J1041" s="18" t="n">
        <x:f>IF(I1041&lt;Settings!$B$30,IF(Settings!$B$30-I1041&gt;=E1041,H1041,H1041+(Settings!$B$30-I1041)+Settings!$B$31),H1041+(Settings!$B$33-I1041))</x:f>
        <x:v>2232.06</x:v>
      </x:c>
      <x:c r="K1041" s="18" t="n">
        <x:f>J1041+E1041</x:f>
        <x:v>2256.08</x:v>
      </x:c>
      <x:c r="L1041" s="18" t="n">
        <x:f>K1041</x:f>
        <x:v>2256.08</x:v>
      </x:c>
      <x:c r="M1041" s="18" t="n">
        <x:f>P1040</x:f>
        <x:v>2240.078341670742</x:v>
      </x:c>
      <x:c r="N1041" s="18" t="n">
        <x:f>MAX(L1041,M1041)</x:f>
        <x:v>2256.08</x:v>
      </x:c>
      <x:c r="O1041" s="18" t="n">
        <x:f>Arrivals!I1041</x:f>
        <x:v>6.992921481974184</x:v>
      </x:c>
      <x:c r="P1041" s="18" t="n">
        <x:f>N1041+O1041</x:f>
        <x:v>2263.072921481974</x:v>
      </x:c>
      <x:c r="Q1041" s="18" t="n">
        <x:f>P1041-C1041</x:f>
        <x:v>1734.072921481974</x:v>
      </x:c>
      <x:c r="R1041" s="18" t="n">
        <x:f>H1041-F1041</x:f>
        <x:v>1703.06</x:v>
      </x:c>
      <x:c r="S1041" s="18" t="n">
        <x:f>J1041-H1041</x:f>
        <x:v>0</x:v>
      </x:c>
      <x:c r="T1041" s="18" t="n">
        <x:f>N1041-L1041</x:f>
        <x:v>0</x:v>
      </x:c>
      <x:c r="U1041" s="18" t="n">
        <x:f>R1041+S1041+T1041</x:f>
        <x:v>1703.06</x:v>
      </x:c>
      <x:c r="V1041" s="18" t="str">
        <x:f>IF(MOD(C1041-Settings!$B$32,Settings!$B$33)&lt;Settings!$B$30,"Up","Down")</x:f>
        <x:v>Up</x:v>
      </x:c>
      <x:c r="W1041" s="18" t="n">
        <x:f>IF(OR(E1041&gt;Settings!$B$30,Q1041&gt;Settings!$B$37),0,1)</x:f>
        <x:v>0</x:v>
      </x:c>
      <x:c r="X1041" s="18" t="n">
        <x:f>IF(AND(W1041=1,Q1041&lt;=Settings!$B$36),1,0)</x:f>
        <x:v>0</x:v>
      </x:c>
    </x:row>
    <x:row r="1042">
      <x:c r="A1042" t="n">
        <x:f>Arrivals!A1042</x:f>
        <x:v>9</x:v>
      </x:c>
      <x:c r="B1042" t="n">
        <x:f>Arrivals!B1042</x:f>
        <x:v>77</x:v>
      </x:c>
      <x:c r="C1042" s="18" t="n">
        <x:f>Arrivals!F1042</x:f>
        <x:v>534</x:v>
      </x:c>
      <x:c r="D1042" s="18" t="n">
        <x:f>Arrivals!K1042</x:f>
        <x:v>300</x:v>
      </x:c>
      <x:c r="E1042" s="18" t="n">
        <x:f>D1042*8/ACE_Input!S82+ACE_Input!T82</x:f>
        <x:v>24.02</x:v>
      </x:c>
      <x:c r="F1042" s="18" t="n">
        <x:f>C1042</x:f>
        <x:v>534</x:v>
      </x:c>
      <x:c r="G1042" s="18" t="n">
        <x:f>K1041</x:f>
        <x:v>2256.08</x:v>
      </x:c>
      <x:c r="H1042" s="18" t="n">
        <x:f>MAX(F1042,G1042)</x:f>
        <x:v>2256.08</x:v>
      </x:c>
      <x:c r="I1042" s="18" t="n">
        <x:f>MOD(H1042-Settings!$B$32,Settings!$B$33)</x:f>
        <x:v>96.07999999999993</x:v>
      </x:c>
      <x:c r="J1042" s="18" t="n">
        <x:f>IF(I1042&lt;Settings!$B$30,IF(Settings!$B$30-I1042&gt;=E1042,H1042,H1042+(Settings!$B$30-I1042)+Settings!$B$31),H1042+(Settings!$B$33-I1042))</x:f>
        <x:v>2256.08</x:v>
      </x:c>
      <x:c r="K1042" s="18" t="n">
        <x:f>J1042+E1042</x:f>
        <x:v>2280.1</x:v>
      </x:c>
      <x:c r="L1042" s="18" t="n">
        <x:f>K1042</x:f>
        <x:v>2280.1</x:v>
      </x:c>
      <x:c r="M1042" s="18" t="n">
        <x:f>P1041</x:f>
        <x:v>2263.072921481974</x:v>
      </x:c>
      <x:c r="N1042" s="18" t="n">
        <x:f>MAX(L1042,M1042)</x:f>
        <x:v>2280.1</x:v>
      </x:c>
      <x:c r="O1042" s="18" t="n">
        <x:f>Arrivals!I1042</x:f>
        <x:v>0.9345116341271866</x:v>
      </x:c>
      <x:c r="P1042" s="18" t="n">
        <x:f>N1042+O1042</x:f>
        <x:v>2281.0345116341273</x:v>
      </x:c>
      <x:c r="Q1042" s="18" t="n">
        <x:f>P1042-C1042</x:f>
        <x:v>1747.0345116341273</x:v>
      </x:c>
      <x:c r="R1042" s="18" t="n">
        <x:f>H1042-F1042</x:f>
        <x:v>1722.08</x:v>
      </x:c>
      <x:c r="S1042" s="18" t="n">
        <x:f>J1042-H1042</x:f>
        <x:v>0</x:v>
      </x:c>
      <x:c r="T1042" s="18" t="n">
        <x:f>N1042-L1042</x:f>
        <x:v>0</x:v>
      </x:c>
      <x:c r="U1042" s="18" t="n">
        <x:f>R1042+S1042+T1042</x:f>
        <x:v>1722.08</x:v>
      </x:c>
      <x:c r="V1042" s="18" t="str">
        <x:f>IF(MOD(C1042-Settings!$B$32,Settings!$B$33)&lt;Settings!$B$30,"Up","Down")</x:f>
        <x:v>Up</x:v>
      </x:c>
      <x:c r="W1042" s="18" t="n">
        <x:f>IF(OR(E1042&gt;Settings!$B$30,Q1042&gt;Settings!$B$37),0,1)</x:f>
        <x:v>0</x:v>
      </x:c>
      <x:c r="X1042" s="18" t="n">
        <x:f>IF(AND(W1042=1,Q1042&lt;=Settings!$B$36),1,0)</x:f>
        <x:v>0</x:v>
      </x:c>
    </x:row>
    <x:row r="1043">
      <x:c r="A1043" t="n">
        <x:f>Arrivals!A1043</x:f>
        <x:v>9</x:v>
      </x:c>
      <x:c r="B1043" t="n">
        <x:f>Arrivals!B1043</x:f>
        <x:v>78</x:v>
      </x:c>
      <x:c r="C1043" s="18" t="n">
        <x:f>Arrivals!F1043</x:f>
        <x:v>539</x:v>
      </x:c>
      <x:c r="D1043" s="18" t="n">
        <x:f>Arrivals!K1043</x:f>
        <x:v>300</x:v>
      </x:c>
      <x:c r="E1043" s="18" t="n">
        <x:f>D1043*8/ACE_Input!S83+ACE_Input!T83</x:f>
        <x:v>24.02</x:v>
      </x:c>
      <x:c r="F1043" s="18" t="n">
        <x:f>C1043</x:f>
        <x:v>539</x:v>
      </x:c>
      <x:c r="G1043" s="18" t="n">
        <x:f>K1042</x:f>
        <x:v>2280.1</x:v>
      </x:c>
      <x:c r="H1043" s="18" t="n">
        <x:f>MAX(F1043,G1043)</x:f>
        <x:v>2280.1</x:v>
      </x:c>
      <x:c r="I1043" s="18" t="n">
        <x:f>MOD(H1043-Settings!$B$32,Settings!$B$33)</x:f>
        <x:v>120.09999999999991</x:v>
      </x:c>
      <x:c r="J1043" s="18" t="n">
        <x:f>IF(I1043&lt;Settings!$B$30,IF(Settings!$B$30-I1043&gt;=E1043,H1043,H1043+(Settings!$B$30-I1043)+Settings!$B$31),H1043+(Settings!$B$33-I1043))</x:f>
        <x:v>2280.1</x:v>
      </x:c>
      <x:c r="K1043" s="18" t="n">
        <x:f>J1043+E1043</x:f>
        <x:v>2304.12</x:v>
      </x:c>
      <x:c r="L1043" s="18" t="n">
        <x:f>K1043</x:f>
        <x:v>2304.12</x:v>
      </x:c>
      <x:c r="M1043" s="18" t="n">
        <x:f>P1042</x:f>
        <x:v>2281.0345116341273</x:v>
      </x:c>
      <x:c r="N1043" s="18" t="n">
        <x:f>MAX(L1043,M1043)</x:f>
        <x:v>2304.12</x:v>
      </x:c>
      <x:c r="O1043" s="18" t="n">
        <x:f>Arrivals!I1043</x:f>
        <x:v>3.9994211414623777</x:v>
      </x:c>
      <x:c r="P1043" s="18" t="n">
        <x:f>N1043+O1043</x:f>
        <x:v>2308.119421141462</x:v>
      </x:c>
      <x:c r="Q1043" s="18" t="n">
        <x:f>P1043-C1043</x:f>
        <x:v>1769.1194211414622</x:v>
      </x:c>
      <x:c r="R1043" s="18" t="n">
        <x:f>H1043-F1043</x:f>
        <x:v>1741.1</x:v>
      </x:c>
      <x:c r="S1043" s="18" t="n">
        <x:f>J1043-H1043</x:f>
        <x:v>0</x:v>
      </x:c>
      <x:c r="T1043" s="18" t="n">
        <x:f>N1043-L1043</x:f>
        <x:v>0</x:v>
      </x:c>
      <x:c r="U1043" s="18" t="n">
        <x:f>R1043+S1043+T1043</x:f>
        <x:v>1741.1</x:v>
      </x:c>
      <x:c r="V1043" s="18" t="str">
        <x:f>IF(MOD(C1043-Settings!$B$32,Settings!$B$33)&lt;Settings!$B$30,"Up","Down")</x:f>
        <x:v>Up</x:v>
      </x:c>
      <x:c r="W1043" s="18" t="n">
        <x:f>IF(OR(E1043&gt;Settings!$B$30,Q1043&gt;Settings!$B$37),0,1)</x:f>
        <x:v>0</x:v>
      </x:c>
      <x:c r="X1043" s="18" t="n">
        <x:f>IF(AND(W1043=1,Q1043&lt;=Settings!$B$36),1,0)</x:f>
        <x:v>0</x:v>
      </x:c>
    </x:row>
    <x:row r="1044">
      <x:c r="A1044" t="n">
        <x:f>Arrivals!A1044</x:f>
        <x:v>9</x:v>
      </x:c>
      <x:c r="B1044" t="n">
        <x:f>Arrivals!B1044</x:f>
        <x:v>79</x:v>
      </x:c>
      <x:c r="C1044" s="18" t="n">
        <x:f>Arrivals!F1044</x:f>
        <x:v>544</x:v>
      </x:c>
      <x:c r="D1044" s="18" t="n">
        <x:f>Arrivals!K1044</x:f>
        <x:v>300</x:v>
      </x:c>
      <x:c r="E1044" s="18" t="n">
        <x:f>D1044*8/ACE_Input!S84+ACE_Input!T84</x:f>
        <x:v>24.02</x:v>
      </x:c>
      <x:c r="F1044" s="18" t="n">
        <x:f>C1044</x:f>
        <x:v>544</x:v>
      </x:c>
      <x:c r="G1044" s="18" t="n">
        <x:f>K1043</x:f>
        <x:v>2304.12</x:v>
      </x:c>
      <x:c r="H1044" s="18" t="n">
        <x:f>MAX(F1044,G1044)</x:f>
        <x:v>2304.12</x:v>
      </x:c>
      <x:c r="I1044" s="18" t="n">
        <x:f>MOD(H1044-Settings!$B$32,Settings!$B$33)</x:f>
        <x:v>144.1199999999999</x:v>
      </x:c>
      <x:c r="J1044" s="18" t="n">
        <x:f>IF(I1044&lt;Settings!$B$30,IF(Settings!$B$30-I1044&gt;=E1044,H1044,H1044+(Settings!$B$30-I1044)+Settings!$B$31),H1044+(Settings!$B$33-I1044))</x:f>
        <x:v>2304.12</x:v>
      </x:c>
      <x:c r="K1044" s="18" t="n">
        <x:f>J1044+E1044</x:f>
        <x:v>2328.14</x:v>
      </x:c>
      <x:c r="L1044" s="18" t="n">
        <x:f>K1044</x:f>
        <x:v>2328.14</x:v>
      </x:c>
      <x:c r="M1044" s="18" t="n">
        <x:f>P1043</x:f>
        <x:v>2308.119421141462</x:v>
      </x:c>
      <x:c r="N1044" s="18" t="n">
        <x:f>MAX(L1044,M1044)</x:f>
        <x:v>2328.14</x:v>
      </x:c>
      <x:c r="O1044" s="18" t="n">
        <x:f>Arrivals!I1044</x:f>
        <x:v>0.6755882977269047</x:v>
      </x:c>
      <x:c r="P1044" s="18" t="n">
        <x:f>N1044+O1044</x:f>
        <x:v>2328.8155882977267</x:v>
      </x:c>
      <x:c r="Q1044" s="18" t="n">
        <x:f>P1044-C1044</x:f>
        <x:v>1784.8155882977267</x:v>
      </x:c>
      <x:c r="R1044" s="18" t="n">
        <x:f>H1044-F1044</x:f>
        <x:v>1760.12</x:v>
      </x:c>
      <x:c r="S1044" s="18" t="n">
        <x:f>J1044-H1044</x:f>
        <x:v>0</x:v>
      </x:c>
      <x:c r="T1044" s="18" t="n">
        <x:f>N1044-L1044</x:f>
        <x:v>0</x:v>
      </x:c>
      <x:c r="U1044" s="18" t="n">
        <x:f>R1044+S1044+T1044</x:f>
        <x:v>1760.12</x:v>
      </x:c>
      <x:c r="V1044" s="18" t="str">
        <x:f>IF(MOD(C1044-Settings!$B$32,Settings!$B$33)&lt;Settings!$B$30,"Up","Down")</x:f>
        <x:v>Up</x:v>
      </x:c>
      <x:c r="W1044" s="18" t="n">
        <x:f>IF(OR(E1044&gt;Settings!$B$30,Q1044&gt;Settings!$B$37),0,1)</x:f>
        <x:v>0</x:v>
      </x:c>
      <x:c r="X1044" s="18" t="n">
        <x:f>IF(AND(W1044=1,Q1044&lt;=Settings!$B$36),1,0)</x:f>
        <x:v>0</x:v>
      </x:c>
    </x:row>
    <x:row r="1045">
      <x:c r="A1045" t="n">
        <x:f>Arrivals!A1045</x:f>
        <x:v>9</x:v>
      </x:c>
      <x:c r="B1045" t="n">
        <x:f>Arrivals!B1045</x:f>
        <x:v>80</x:v>
      </x:c>
      <x:c r="C1045" s="18" t="n">
        <x:f>Arrivals!F1045</x:f>
        <x:v>549</x:v>
      </x:c>
      <x:c r="D1045" s="18" t="n">
        <x:f>Arrivals!K1045</x:f>
        <x:v>300</x:v>
      </x:c>
      <x:c r="E1045" s="18" t="n">
        <x:f>D1045*8/ACE_Input!S85+ACE_Input!T85</x:f>
        <x:v>24.02</x:v>
      </x:c>
      <x:c r="F1045" s="18" t="n">
        <x:f>C1045</x:f>
        <x:v>549</x:v>
      </x:c>
      <x:c r="G1045" s="18" t="n">
        <x:f>K1044</x:f>
        <x:v>2328.14</x:v>
      </x:c>
      <x:c r="H1045" s="18" t="n">
        <x:f>MAX(F1045,G1045)</x:f>
        <x:v>2328.14</x:v>
      </x:c>
      <x:c r="I1045" s="18" t="n">
        <x:f>MOD(H1045-Settings!$B$32,Settings!$B$33)</x:f>
        <x:v>168.13999999999987</x:v>
      </x:c>
      <x:c r="J1045" s="18" t="n">
        <x:f>IF(I1045&lt;Settings!$B$30,IF(Settings!$B$30-I1045&gt;=E1045,H1045,H1045+(Settings!$B$30-I1045)+Settings!$B$31),H1045+(Settings!$B$33-I1045))</x:f>
        <x:v>2328.14</x:v>
      </x:c>
      <x:c r="K1045" s="18" t="n">
        <x:f>J1045+E1045</x:f>
        <x:v>2352.16</x:v>
      </x:c>
      <x:c r="L1045" s="18" t="n">
        <x:f>K1045</x:f>
        <x:v>2352.16</x:v>
      </x:c>
      <x:c r="M1045" s="18" t="n">
        <x:f>P1044</x:f>
        <x:v>2328.8155882977267</x:v>
      </x:c>
      <x:c r="N1045" s="18" t="n">
        <x:f>MAX(L1045,M1045)</x:f>
        <x:v>2352.16</x:v>
      </x:c>
      <x:c r="O1045" s="18" t="n">
        <x:f>Arrivals!I1045</x:f>
        <x:v>8.41149475303107</x:v>
      </x:c>
      <x:c r="P1045" s="18" t="n">
        <x:f>N1045+O1045</x:f>
        <x:v>2360.571494753031</x:v>
      </x:c>
      <x:c r="Q1045" s="18" t="n">
        <x:f>P1045-C1045</x:f>
        <x:v>1811.571494753031</x:v>
      </x:c>
      <x:c r="R1045" s="18" t="n">
        <x:f>H1045-F1045</x:f>
        <x:v>1779.1399999999999</x:v>
      </x:c>
      <x:c r="S1045" s="18" t="n">
        <x:f>J1045-H1045</x:f>
        <x:v>0</x:v>
      </x:c>
      <x:c r="T1045" s="18" t="n">
        <x:f>N1045-L1045</x:f>
        <x:v>0</x:v>
      </x:c>
      <x:c r="U1045" s="18" t="n">
        <x:f>R1045+S1045+T1045</x:f>
        <x:v>1779.1399999999999</x:v>
      </x:c>
      <x:c r="V1045" s="18" t="str">
        <x:f>IF(MOD(C1045-Settings!$B$32,Settings!$B$33)&lt;Settings!$B$30,"Up","Down")</x:f>
        <x:v>Up</x:v>
      </x:c>
      <x:c r="W1045" s="18" t="n">
        <x:f>IF(OR(E1045&gt;Settings!$B$30,Q1045&gt;Settings!$B$37),0,1)</x:f>
        <x:v>0</x:v>
      </x:c>
      <x:c r="X1045" s="18" t="n">
        <x:f>IF(AND(W1045=1,Q1045&lt;=Settings!$B$36),1,0)</x:f>
        <x:v>0</x:v>
      </x:c>
    </x:row>
    <x:row r="1046">
      <x:c r="A1046" t="n">
        <x:f>Arrivals!A1046</x:f>
        <x:v>9</x:v>
      </x:c>
      <x:c r="B1046" t="n">
        <x:f>Arrivals!B1046</x:f>
        <x:v>81</x:v>
      </x:c>
      <x:c r="C1046" s="18" t="n">
        <x:f>Arrivals!F1046</x:f>
        <x:v>554</x:v>
      </x:c>
      <x:c r="D1046" s="18" t="n">
        <x:f>Arrivals!K1046</x:f>
        <x:v>300</x:v>
      </x:c>
      <x:c r="E1046" s="18" t="n">
        <x:f>D1046*8/ACE_Input!S86+ACE_Input!T86</x:f>
        <x:v>24.02</x:v>
      </x:c>
      <x:c r="F1046" s="18" t="n">
        <x:f>C1046</x:f>
        <x:v>554</x:v>
      </x:c>
      <x:c r="G1046" s="18" t="n">
        <x:f>K1045</x:f>
        <x:v>2352.16</x:v>
      </x:c>
      <x:c r="H1046" s="18" t="n">
        <x:f>MAX(F1046,G1046)</x:f>
        <x:v>2352.16</x:v>
      </x:c>
      <x:c r="I1046" s="18" t="n">
        <x:f>MOD(H1046-Settings!$B$32,Settings!$B$33)</x:f>
        <x:v>192.15999999999985</x:v>
      </x:c>
      <x:c r="J1046" s="18" t="n">
        <x:f>IF(I1046&lt;Settings!$B$30,IF(Settings!$B$30-I1046&gt;=E1046,H1046,H1046+(Settings!$B$30-I1046)+Settings!$B$31),H1046+(Settings!$B$33-I1046))</x:f>
        <x:v>2352.16</x:v>
      </x:c>
      <x:c r="K1046" s="18" t="n">
        <x:f>J1046+E1046</x:f>
        <x:v>2376.18</x:v>
      </x:c>
      <x:c r="L1046" s="18" t="n">
        <x:f>K1046</x:f>
        <x:v>2376.18</x:v>
      </x:c>
      <x:c r="M1046" s="18" t="n">
        <x:f>P1045</x:f>
        <x:v>2360.571494753031</x:v>
      </x:c>
      <x:c r="N1046" s="18" t="n">
        <x:f>MAX(L1046,M1046)</x:f>
        <x:v>2376.18</x:v>
      </x:c>
      <x:c r="O1046" s="18" t="n">
        <x:f>Arrivals!I1046</x:f>
        <x:v>6.069816518000503</x:v>
      </x:c>
      <x:c r="P1046" s="18" t="n">
        <x:f>N1046+O1046</x:f>
        <x:v>2382.2498165180004</x:v>
      </x:c>
      <x:c r="Q1046" s="18" t="n">
        <x:f>P1046-C1046</x:f>
        <x:v>1828.2498165180004</x:v>
      </x:c>
      <x:c r="R1046" s="18" t="n">
        <x:f>H1046-F1046</x:f>
        <x:v>1798.1599999999999</x:v>
      </x:c>
      <x:c r="S1046" s="18" t="n">
        <x:f>J1046-H1046</x:f>
        <x:v>0</x:v>
      </x:c>
      <x:c r="T1046" s="18" t="n">
        <x:f>N1046-L1046</x:f>
        <x:v>0</x:v>
      </x:c>
      <x:c r="U1046" s="18" t="n">
        <x:f>R1046+S1046+T1046</x:f>
        <x:v>1798.1599999999999</x:v>
      </x:c>
      <x:c r="V1046" s="18" t="str">
        <x:f>IF(MOD(C1046-Settings!$B$32,Settings!$B$33)&lt;Settings!$B$30,"Up","Down")</x:f>
        <x:v>Up</x:v>
      </x:c>
      <x:c r="W1046" s="18" t="n">
        <x:f>IF(OR(E1046&gt;Settings!$B$30,Q1046&gt;Settings!$B$37),0,1)</x:f>
        <x:v>0</x:v>
      </x:c>
      <x:c r="X1046" s="18" t="n">
        <x:f>IF(AND(W1046=1,Q1046&lt;=Settings!$B$36),1,0)</x:f>
        <x:v>0</x:v>
      </x:c>
    </x:row>
    <x:row r="1047">
      <x:c r="A1047" t="n">
        <x:f>Arrivals!A1047</x:f>
        <x:v>9</x:v>
      </x:c>
      <x:c r="B1047" t="n">
        <x:f>Arrivals!B1047</x:f>
        <x:v>82</x:v>
      </x:c>
      <x:c r="C1047" s="18" t="n">
        <x:f>Arrivals!F1047</x:f>
        <x:v>559</x:v>
      </x:c>
      <x:c r="D1047" s="18" t="n">
        <x:f>Arrivals!K1047</x:f>
        <x:v>300</x:v>
      </x:c>
      <x:c r="E1047" s="18" t="n">
        <x:f>D1047*8/ACE_Input!S87+ACE_Input!T87</x:f>
        <x:v>24.02</x:v>
      </x:c>
      <x:c r="F1047" s="18" t="n">
        <x:f>C1047</x:f>
        <x:v>559</x:v>
      </x:c>
      <x:c r="G1047" s="18" t="n">
        <x:f>K1046</x:f>
        <x:v>2376.18</x:v>
      </x:c>
      <x:c r="H1047" s="18" t="n">
        <x:f>MAX(F1047,G1047)</x:f>
        <x:v>2376.18</x:v>
      </x:c>
      <x:c r="I1047" s="18" t="n">
        <x:f>MOD(H1047-Settings!$B$32,Settings!$B$33)</x:f>
        <x:v>216.17999999999984</x:v>
      </x:c>
      <x:c r="J1047" s="18" t="n">
        <x:f>IF(I1047&lt;Settings!$B$30,IF(Settings!$B$30-I1047&gt;=E1047,H1047,H1047+(Settings!$B$30-I1047)+Settings!$B$31),H1047+(Settings!$B$33-I1047))</x:f>
        <x:v>2376.18</x:v>
      </x:c>
      <x:c r="K1047" s="18" t="n">
        <x:f>J1047+E1047</x:f>
        <x:v>2400.2</x:v>
      </x:c>
      <x:c r="L1047" s="18" t="n">
        <x:f>K1047</x:f>
        <x:v>2400.2</x:v>
      </x:c>
      <x:c r="M1047" s="18" t="n">
        <x:f>P1046</x:f>
        <x:v>2382.2498165180004</x:v>
      </x:c>
      <x:c r="N1047" s="18" t="n">
        <x:f>MAX(L1047,M1047)</x:f>
        <x:v>2400.2</x:v>
      </x:c>
      <x:c r="O1047" s="18" t="n">
        <x:f>Arrivals!I1047</x:f>
        <x:v>5.373731323842859</x:v>
      </x:c>
      <x:c r="P1047" s="18" t="n">
        <x:f>N1047+O1047</x:f>
        <x:v>2405.573731323843</x:v>
      </x:c>
      <x:c r="Q1047" s="18" t="n">
        <x:f>P1047-C1047</x:f>
        <x:v>1846.5737313238428</x:v>
      </x:c>
      <x:c r="R1047" s="18" t="n">
        <x:f>H1047-F1047</x:f>
        <x:v>1817.1799999999998</x:v>
      </x:c>
      <x:c r="S1047" s="18" t="n">
        <x:f>J1047-H1047</x:f>
        <x:v>0</x:v>
      </x:c>
      <x:c r="T1047" s="18" t="n">
        <x:f>N1047-L1047</x:f>
        <x:v>0</x:v>
      </x:c>
      <x:c r="U1047" s="18" t="n">
        <x:f>R1047+S1047+T1047</x:f>
        <x:v>1817.1799999999998</x:v>
      </x:c>
      <x:c r="V1047" s="18" t="str">
        <x:f>IF(MOD(C1047-Settings!$B$32,Settings!$B$33)&lt;Settings!$B$30,"Up","Down")</x:f>
        <x:v>Up</x:v>
      </x:c>
      <x:c r="W1047" s="18" t="n">
        <x:f>IF(OR(E1047&gt;Settings!$B$30,Q1047&gt;Settings!$B$37),0,1)</x:f>
        <x:v>0</x:v>
      </x:c>
      <x:c r="X1047" s="18" t="n">
        <x:f>IF(AND(W1047=1,Q1047&lt;=Settings!$B$36),1,0)</x:f>
        <x:v>0</x:v>
      </x:c>
    </x:row>
    <x:row r="1048">
      <x:c r="A1048" t="n">
        <x:f>Arrivals!A1048</x:f>
        <x:v>9</x:v>
      </x:c>
      <x:c r="B1048" t="n">
        <x:f>Arrivals!B1048</x:f>
        <x:v>83</x:v>
      </x:c>
      <x:c r="C1048" s="18" t="n">
        <x:f>Arrivals!F1048</x:f>
        <x:v>564</x:v>
      </x:c>
      <x:c r="D1048" s="18" t="n">
        <x:f>Arrivals!K1048</x:f>
        <x:v>300</x:v>
      </x:c>
      <x:c r="E1048" s="18" t="n">
        <x:f>D1048*8/ACE_Input!S88+ACE_Input!T88</x:f>
        <x:v>24.02</x:v>
      </x:c>
      <x:c r="F1048" s="18" t="n">
        <x:f>C1048</x:f>
        <x:v>564</x:v>
      </x:c>
      <x:c r="G1048" s="18" t="n">
        <x:f>K1047</x:f>
        <x:v>2400.2</x:v>
      </x:c>
      <x:c r="H1048" s="18" t="n">
        <x:f>MAX(F1048,G1048)</x:f>
        <x:v>2400.2</x:v>
      </x:c>
      <x:c r="I1048" s="18" t="n">
        <x:f>MOD(H1048-Settings!$B$32,Settings!$B$33)</x:f>
        <x:v>240.19999999999982</x:v>
      </x:c>
      <x:c r="J1048" s="18" t="n">
        <x:f>IF(I1048&lt;Settings!$B$30,IF(Settings!$B$30-I1048&gt;=E1048,H1048,H1048+(Settings!$B$30-I1048)+Settings!$B$31),H1048+(Settings!$B$33-I1048))</x:f>
        <x:v>2400.2</x:v>
      </x:c>
      <x:c r="K1048" s="18" t="n">
        <x:f>J1048+E1048</x:f>
        <x:v>2424.22</x:v>
      </x:c>
      <x:c r="L1048" s="18" t="n">
        <x:f>K1048</x:f>
        <x:v>2424.22</x:v>
      </x:c>
      <x:c r="M1048" s="18" t="n">
        <x:f>P1047</x:f>
        <x:v>2405.573731323843</x:v>
      </x:c>
      <x:c r="N1048" s="18" t="n">
        <x:f>MAX(L1048,M1048)</x:f>
        <x:v>2424.22</x:v>
      </x:c>
      <x:c r="O1048" s="18" t="n">
        <x:f>Arrivals!I1048</x:f>
        <x:v>1.1045303422597699</x:v>
      </x:c>
      <x:c r="P1048" s="18" t="n">
        <x:f>N1048+O1048</x:f>
        <x:v>2425.3245303422595</x:v>
      </x:c>
      <x:c r="Q1048" s="18" t="n">
        <x:f>P1048-C1048</x:f>
        <x:v>1861.3245303422595</x:v>
      </x:c>
      <x:c r="R1048" s="18" t="n">
        <x:f>H1048-F1048</x:f>
        <x:v>1836.1999999999998</x:v>
      </x:c>
      <x:c r="S1048" s="18" t="n">
        <x:f>J1048-H1048</x:f>
        <x:v>0</x:v>
      </x:c>
      <x:c r="T1048" s="18" t="n">
        <x:f>N1048-L1048</x:f>
        <x:v>0</x:v>
      </x:c>
      <x:c r="U1048" s="18" t="n">
        <x:f>R1048+S1048+T1048</x:f>
        <x:v>1836.1999999999998</x:v>
      </x:c>
      <x:c r="V1048" s="18" t="str">
        <x:f>IF(MOD(C1048-Settings!$B$32,Settings!$B$33)&lt;Settings!$B$30,"Up","Down")</x:f>
        <x:v>Up</x:v>
      </x:c>
      <x:c r="W1048" s="18" t="n">
        <x:f>IF(OR(E1048&gt;Settings!$B$30,Q1048&gt;Settings!$B$37),0,1)</x:f>
        <x:v>0</x:v>
      </x:c>
      <x:c r="X1048" s="18" t="n">
        <x:f>IF(AND(W1048=1,Q1048&lt;=Settings!$B$36),1,0)</x:f>
        <x:v>0</x:v>
      </x:c>
    </x:row>
    <x:row r="1049">
      <x:c r="A1049" t="n">
        <x:f>Arrivals!A1049</x:f>
        <x:v>9</x:v>
      </x:c>
      <x:c r="B1049" t="n">
        <x:f>Arrivals!B1049</x:f>
        <x:v>84</x:v>
      </x:c>
      <x:c r="C1049" s="18" t="n">
        <x:f>Arrivals!F1049</x:f>
        <x:v>569</x:v>
      </x:c>
      <x:c r="D1049" s="18" t="n">
        <x:f>Arrivals!K1049</x:f>
        <x:v>300</x:v>
      </x:c>
      <x:c r="E1049" s="18" t="n">
        <x:f>D1049*8/ACE_Input!S89+ACE_Input!T89</x:f>
        <x:v>24.02</x:v>
      </x:c>
      <x:c r="F1049" s="18" t="n">
        <x:f>C1049</x:f>
        <x:v>569</x:v>
      </x:c>
      <x:c r="G1049" s="18" t="n">
        <x:f>K1048</x:f>
        <x:v>2424.22</x:v>
      </x:c>
      <x:c r="H1049" s="18" t="n">
        <x:f>MAX(F1049,G1049)</x:f>
        <x:v>2424.22</x:v>
      </x:c>
      <x:c r="I1049" s="18" t="n">
        <x:f>MOD(H1049-Settings!$B$32,Settings!$B$33)</x:f>
        <x:v>264.2199999999998</x:v>
      </x:c>
      <x:c r="J1049" s="18" t="n">
        <x:f>IF(I1049&lt;Settings!$B$30,IF(Settings!$B$30-I1049&gt;=E1049,H1049,H1049+(Settings!$B$30-I1049)+Settings!$B$31),H1049+(Settings!$B$33-I1049))</x:f>
        <x:v>2424.22</x:v>
      </x:c>
      <x:c r="K1049" s="18" t="n">
        <x:f>J1049+E1049</x:f>
        <x:v>2448.24</x:v>
      </x:c>
      <x:c r="L1049" s="18" t="n">
        <x:f>K1049</x:f>
        <x:v>2448.24</x:v>
      </x:c>
      <x:c r="M1049" s="18" t="n">
        <x:f>P1048</x:f>
        <x:v>2425.3245303422595</x:v>
      </x:c>
      <x:c r="N1049" s="18" t="n">
        <x:f>MAX(L1049,M1049)</x:f>
        <x:v>2448.24</x:v>
      </x:c>
      <x:c r="O1049" s="18" t="n">
        <x:f>Arrivals!I1049</x:f>
        <x:v>1.5536841261883925</x:v>
      </x:c>
      <x:c r="P1049" s="18" t="n">
        <x:f>N1049+O1049</x:f>
        <x:v>2449.793684126188</x:v>
      </x:c>
      <x:c r="Q1049" s="18" t="n">
        <x:f>P1049-C1049</x:f>
        <x:v>1880.793684126188</x:v>
      </x:c>
      <x:c r="R1049" s="18" t="n">
        <x:f>H1049-F1049</x:f>
        <x:v>1855.2199999999998</x:v>
      </x:c>
      <x:c r="S1049" s="18" t="n">
        <x:f>J1049-H1049</x:f>
        <x:v>0</x:v>
      </x:c>
      <x:c r="T1049" s="18" t="n">
        <x:f>N1049-L1049</x:f>
        <x:v>0</x:v>
      </x:c>
      <x:c r="U1049" s="18" t="n">
        <x:f>R1049+S1049+T1049</x:f>
        <x:v>1855.2199999999998</x:v>
      </x:c>
      <x:c r="V1049" s="18" t="str">
        <x:f>IF(MOD(C1049-Settings!$B$32,Settings!$B$33)&lt;Settings!$B$30,"Up","Down")</x:f>
        <x:v>Up</x:v>
      </x:c>
      <x:c r="W1049" s="18" t="n">
        <x:f>IF(OR(E1049&gt;Settings!$B$30,Q1049&gt;Settings!$B$37),0,1)</x:f>
        <x:v>0</x:v>
      </x:c>
      <x:c r="X1049" s="18" t="n">
        <x:f>IF(AND(W1049=1,Q1049&lt;=Settings!$B$36),1,0)</x:f>
        <x:v>0</x:v>
      </x:c>
    </x:row>
    <x:row r="1050">
      <x:c r="A1050" t="n">
        <x:f>Arrivals!A1050</x:f>
        <x:v>9</x:v>
      </x:c>
      <x:c r="B1050" t="n">
        <x:f>Arrivals!B1050</x:f>
        <x:v>85</x:v>
      </x:c>
      <x:c r="C1050" s="18" t="n">
        <x:f>Arrivals!F1050</x:f>
        <x:v>574</x:v>
      </x:c>
      <x:c r="D1050" s="18" t="n">
        <x:f>Arrivals!K1050</x:f>
        <x:v>300</x:v>
      </x:c>
      <x:c r="E1050" s="18" t="n">
        <x:f>D1050*8/ACE_Input!S90+ACE_Input!T90</x:f>
        <x:v>24.02</x:v>
      </x:c>
      <x:c r="F1050" s="18" t="n">
        <x:f>C1050</x:f>
        <x:v>574</x:v>
      </x:c>
      <x:c r="G1050" s="18" t="n">
        <x:f>K1049</x:f>
        <x:v>2448.24</x:v>
      </x:c>
      <x:c r="H1050" s="18" t="n">
        <x:f>MAX(F1050,G1050)</x:f>
        <x:v>2448.24</x:v>
      </x:c>
      <x:c r="I1050" s="18" t="n">
        <x:f>MOD(H1050-Settings!$B$32,Settings!$B$33)</x:f>
        <x:v>288.2399999999998</x:v>
      </x:c>
      <x:c r="J1050" s="18" t="n">
        <x:f>IF(I1050&lt;Settings!$B$30,IF(Settings!$B$30-I1050&gt;=E1050,H1050,H1050+(Settings!$B$30-I1050)+Settings!$B$31),H1050+(Settings!$B$33-I1050))</x:f>
        <x:v>2448.24</x:v>
      </x:c>
      <x:c r="K1050" s="18" t="n">
        <x:f>J1050+E1050</x:f>
        <x:v>2472.2599999999998</x:v>
      </x:c>
      <x:c r="L1050" s="18" t="n">
        <x:f>K1050</x:f>
        <x:v>2472.2599999999998</x:v>
      </x:c>
      <x:c r="M1050" s="18" t="n">
        <x:f>P1049</x:f>
        <x:v>2449.793684126188</x:v>
      </x:c>
      <x:c r="N1050" s="18" t="n">
        <x:f>MAX(L1050,M1050)</x:f>
        <x:v>2472.2599999999998</x:v>
      </x:c>
      <x:c r="O1050" s="18" t="n">
        <x:f>Arrivals!I1050</x:f>
        <x:v>5.140299038869929</x:v>
      </x:c>
      <x:c r="P1050" s="18" t="n">
        <x:f>N1050+O1050</x:f>
        <x:v>2477.40029903887</x:v>
      </x:c>
      <x:c r="Q1050" s="18" t="n">
        <x:f>P1050-C1050</x:f>
        <x:v>1903.40029903887</x:v>
      </x:c>
      <x:c r="R1050" s="18" t="n">
        <x:f>H1050-F1050</x:f>
        <x:v>1874.2399999999998</x:v>
      </x:c>
      <x:c r="S1050" s="18" t="n">
        <x:f>J1050-H1050</x:f>
        <x:v>0</x:v>
      </x:c>
      <x:c r="T1050" s="18" t="n">
        <x:f>N1050-L1050</x:f>
        <x:v>0</x:v>
      </x:c>
      <x:c r="U1050" s="18" t="n">
        <x:f>R1050+S1050+T1050</x:f>
        <x:v>1874.2399999999998</x:v>
      </x:c>
      <x:c r="V1050" s="18" t="str">
        <x:f>IF(MOD(C1050-Settings!$B$32,Settings!$B$33)&lt;Settings!$B$30,"Up","Down")</x:f>
        <x:v>Up</x:v>
      </x:c>
      <x:c r="W1050" s="18" t="n">
        <x:f>IF(OR(E1050&gt;Settings!$B$30,Q1050&gt;Settings!$B$37),0,1)</x:f>
        <x:v>0</x:v>
      </x:c>
      <x:c r="X1050" s="18" t="n">
        <x:f>IF(AND(W1050=1,Q1050&lt;=Settings!$B$36),1,0)</x:f>
        <x:v>0</x:v>
      </x:c>
    </x:row>
    <x:row r="1051">
      <x:c r="A1051" t="n">
        <x:f>Arrivals!A1051</x:f>
        <x:v>9</x:v>
      </x:c>
      <x:c r="B1051" t="n">
        <x:f>Arrivals!B1051</x:f>
        <x:v>86</x:v>
      </x:c>
      <x:c r="C1051" s="18" t="n">
        <x:f>Arrivals!F1051</x:f>
        <x:v>579</x:v>
      </x:c>
      <x:c r="D1051" s="18" t="n">
        <x:f>Arrivals!K1051</x:f>
        <x:v>300</x:v>
      </x:c>
      <x:c r="E1051" s="18" t="n">
        <x:f>D1051*8/ACE_Input!S91+ACE_Input!T91</x:f>
        <x:v>24.02</x:v>
      </x:c>
      <x:c r="F1051" s="18" t="n">
        <x:f>C1051</x:f>
        <x:v>579</x:v>
      </x:c>
      <x:c r="G1051" s="18" t="n">
        <x:f>K1050</x:f>
        <x:v>2472.2599999999998</x:v>
      </x:c>
      <x:c r="H1051" s="18" t="n">
        <x:f>MAX(F1051,G1051)</x:f>
        <x:v>2472.2599999999998</x:v>
      </x:c>
      <x:c r="I1051" s="18" t="n">
        <x:f>MOD(H1051-Settings!$B$32,Settings!$B$33)</x:f>
        <x:v>312.25999999999976</x:v>
      </x:c>
      <x:c r="J1051" s="18" t="n">
        <x:f>IF(I1051&lt;Settings!$B$30,IF(Settings!$B$30-I1051&gt;=E1051,H1051,H1051+(Settings!$B$30-I1051)+Settings!$B$31),H1051+(Settings!$B$33-I1051))</x:f>
        <x:v>2472.2599999999998</x:v>
      </x:c>
      <x:c r="K1051" s="18" t="n">
        <x:f>J1051+E1051</x:f>
        <x:v>2496.2799999999997</x:v>
      </x:c>
      <x:c r="L1051" s="18" t="n">
        <x:f>K1051</x:f>
        <x:v>2496.2799999999997</x:v>
      </x:c>
      <x:c r="M1051" s="18" t="n">
        <x:f>P1050</x:f>
        <x:v>2477.40029903887</x:v>
      </x:c>
      <x:c r="N1051" s="18" t="n">
        <x:f>MAX(L1051,M1051)</x:f>
        <x:v>2496.2799999999997</x:v>
      </x:c>
      <x:c r="O1051" s="18" t="n">
        <x:f>Arrivals!I1051</x:f>
        <x:v>4.573212625693019</x:v>
      </x:c>
      <x:c r="P1051" s="18" t="n">
        <x:f>N1051+O1051</x:f>
        <x:v>2500.853212625693</x:v>
      </x:c>
      <x:c r="Q1051" s="18" t="n">
        <x:f>P1051-C1051</x:f>
        <x:v>1921.8532126256928</x:v>
      </x:c>
      <x:c r="R1051" s="18" t="n">
        <x:f>H1051-F1051</x:f>
        <x:v>1893.2599999999998</x:v>
      </x:c>
      <x:c r="S1051" s="18" t="n">
        <x:f>J1051-H1051</x:f>
        <x:v>0</x:v>
      </x:c>
      <x:c r="T1051" s="18" t="n">
        <x:f>N1051-L1051</x:f>
        <x:v>0</x:v>
      </x:c>
      <x:c r="U1051" s="18" t="n">
        <x:f>R1051+S1051+T1051</x:f>
        <x:v>1893.2599999999998</x:v>
      </x:c>
      <x:c r="V1051" s="18" t="str">
        <x:f>IF(MOD(C1051-Settings!$B$32,Settings!$B$33)&lt;Settings!$B$30,"Up","Down")</x:f>
        <x:v>Up</x:v>
      </x:c>
      <x:c r="W1051" s="18" t="n">
        <x:f>IF(OR(E1051&gt;Settings!$B$30,Q1051&gt;Settings!$B$37),0,1)</x:f>
        <x:v>0</x:v>
      </x:c>
      <x:c r="X1051" s="18" t="n">
        <x:f>IF(AND(W1051=1,Q1051&lt;=Settings!$B$36),1,0)</x:f>
        <x:v>0</x:v>
      </x:c>
    </x:row>
    <x:row r="1052">
      <x:c r="A1052" t="n">
        <x:f>Arrivals!A1052</x:f>
        <x:v>9</x:v>
      </x:c>
      <x:c r="B1052" t="n">
        <x:f>Arrivals!B1052</x:f>
        <x:v>87</x:v>
      </x:c>
      <x:c r="C1052" s="18" t="n">
        <x:f>Arrivals!F1052</x:f>
        <x:v>584</x:v>
      </x:c>
      <x:c r="D1052" s="18" t="n">
        <x:f>Arrivals!K1052</x:f>
        <x:v>300</x:v>
      </x:c>
      <x:c r="E1052" s="18" t="n">
        <x:f>D1052*8/ACE_Input!S92+ACE_Input!T92</x:f>
        <x:v>24.02</x:v>
      </x:c>
      <x:c r="F1052" s="18" t="n">
        <x:f>C1052</x:f>
        <x:v>584</x:v>
      </x:c>
      <x:c r="G1052" s="18" t="n">
        <x:f>K1051</x:f>
        <x:v>2496.2799999999997</x:v>
      </x:c>
      <x:c r="H1052" s="18" t="n">
        <x:f>MAX(F1052,G1052)</x:f>
        <x:v>2496.2799999999997</x:v>
      </x:c>
      <x:c r="I1052" s="18" t="n">
        <x:f>MOD(H1052-Settings!$B$32,Settings!$B$33)</x:f>
        <x:v>336.27999999999975</x:v>
      </x:c>
      <x:c r="J1052" s="18" t="n">
        <x:f>IF(I1052&lt;Settings!$B$30,IF(Settings!$B$30-I1052&gt;=E1052,H1052,H1052+(Settings!$B$30-I1052)+Settings!$B$31),H1052+(Settings!$B$33-I1052))</x:f>
        <x:v>2496.2799999999997</x:v>
      </x:c>
      <x:c r="K1052" s="18" t="n">
        <x:f>J1052+E1052</x:f>
        <x:v>2520.2999999999997</x:v>
      </x:c>
      <x:c r="L1052" s="18" t="n">
        <x:f>K1052</x:f>
        <x:v>2520.2999999999997</x:v>
      </x:c>
      <x:c r="M1052" s="18" t="n">
        <x:f>P1051</x:f>
        <x:v>2500.853212625693</x:v>
      </x:c>
      <x:c r="N1052" s="18" t="n">
        <x:f>MAX(L1052,M1052)</x:f>
        <x:v>2520.2999999999997</x:v>
      </x:c>
      <x:c r="O1052" s="18" t="n">
        <x:f>Arrivals!I1052</x:f>
        <x:v>2.9991191359538787</x:v>
      </x:c>
      <x:c r="P1052" s="18" t="n">
        <x:f>N1052+O1052</x:f>
        <x:v>2523.299119135954</x:v>
      </x:c>
      <x:c r="Q1052" s="18" t="n">
        <x:f>P1052-C1052</x:f>
        <x:v>1939.2991191359538</x:v>
      </x:c>
      <x:c r="R1052" s="18" t="n">
        <x:f>H1052-F1052</x:f>
        <x:v>1912.2799999999997</x:v>
      </x:c>
      <x:c r="S1052" s="18" t="n">
        <x:f>J1052-H1052</x:f>
        <x:v>0</x:v>
      </x:c>
      <x:c r="T1052" s="18" t="n">
        <x:f>N1052-L1052</x:f>
        <x:v>0</x:v>
      </x:c>
      <x:c r="U1052" s="18" t="n">
        <x:f>R1052+S1052+T1052</x:f>
        <x:v>1912.2799999999997</x:v>
      </x:c>
      <x:c r="V1052" s="18" t="str">
        <x:f>IF(MOD(C1052-Settings!$B$32,Settings!$B$33)&lt;Settings!$B$30,"Up","Down")</x:f>
        <x:v>Up</x:v>
      </x:c>
      <x:c r="W1052" s="18" t="n">
        <x:f>IF(OR(E1052&gt;Settings!$B$30,Q1052&gt;Settings!$B$37),0,1)</x:f>
        <x:v>0</x:v>
      </x:c>
      <x:c r="X1052" s="18" t="n">
        <x:f>IF(AND(W1052=1,Q1052&lt;=Settings!$B$36),1,0)</x:f>
        <x:v>0</x:v>
      </x:c>
    </x:row>
    <x:row r="1053">
      <x:c r="A1053" t="n">
        <x:f>Arrivals!A1053</x:f>
        <x:v>9</x:v>
      </x:c>
      <x:c r="B1053" t="n">
        <x:f>Arrivals!B1053</x:f>
        <x:v>88</x:v>
      </x:c>
      <x:c r="C1053" s="18" t="n">
        <x:f>Arrivals!F1053</x:f>
        <x:v>589</x:v>
      </x:c>
      <x:c r="D1053" s="18" t="n">
        <x:f>Arrivals!K1053</x:f>
        <x:v>300</x:v>
      </x:c>
      <x:c r="E1053" s="18" t="n">
        <x:f>D1053*8/ACE_Input!S93+ACE_Input!T93</x:f>
        <x:v>24.02</x:v>
      </x:c>
      <x:c r="F1053" s="18" t="n">
        <x:f>C1053</x:f>
        <x:v>589</x:v>
      </x:c>
      <x:c r="G1053" s="18" t="n">
        <x:f>K1052</x:f>
        <x:v>2520.2999999999997</x:v>
      </x:c>
      <x:c r="H1053" s="18" t="n">
        <x:f>MAX(F1053,G1053)</x:f>
        <x:v>2520.2999999999997</x:v>
      </x:c>
      <x:c r="I1053" s="18" t="n">
        <x:f>MOD(H1053-Settings!$B$32,Settings!$B$33)</x:f>
        <x:v>360.2999999999997</x:v>
      </x:c>
      <x:c r="J1053" s="18" t="n">
        <x:f>IF(I1053&lt;Settings!$B$30,IF(Settings!$B$30-I1053&gt;=E1053,H1053,H1053+(Settings!$B$30-I1053)+Settings!$B$31),H1053+(Settings!$B$33-I1053))</x:f>
        <x:v>2520.2999999999997</x:v>
      </x:c>
      <x:c r="K1053" s="18" t="n">
        <x:f>J1053+E1053</x:f>
        <x:v>2544.3199999999997</x:v>
      </x:c>
      <x:c r="L1053" s="18" t="n">
        <x:f>K1053</x:f>
        <x:v>2544.3199999999997</x:v>
      </x:c>
      <x:c r="M1053" s="18" t="n">
        <x:f>P1052</x:f>
        <x:v>2523.299119135954</x:v>
      </x:c>
      <x:c r="N1053" s="18" t="n">
        <x:f>MAX(L1053,M1053)</x:f>
        <x:v>2544.3199999999997</x:v>
      </x:c>
      <x:c r="O1053" s="18" t="n">
        <x:f>Arrivals!I1053</x:f>
        <x:v>0.8273410879696601</x:v>
      </x:c>
      <x:c r="P1053" s="18" t="n">
        <x:f>N1053+O1053</x:f>
        <x:v>2545.1473410879694</x:v>
      </x:c>
      <x:c r="Q1053" s="18" t="n">
        <x:f>P1053-C1053</x:f>
        <x:v>1956.1473410879694</x:v>
      </x:c>
      <x:c r="R1053" s="18" t="n">
        <x:f>H1053-F1053</x:f>
        <x:v>1931.2999999999997</x:v>
      </x:c>
      <x:c r="S1053" s="18" t="n">
        <x:f>J1053-H1053</x:f>
        <x:v>0</x:v>
      </x:c>
      <x:c r="T1053" s="18" t="n">
        <x:f>N1053-L1053</x:f>
        <x:v>0</x:v>
      </x:c>
      <x:c r="U1053" s="18" t="n">
        <x:f>R1053+S1053+T1053</x:f>
        <x:v>1931.2999999999997</x:v>
      </x:c>
      <x:c r="V1053" s="18" t="str">
        <x:f>IF(MOD(C1053-Settings!$B$32,Settings!$B$33)&lt;Settings!$B$30,"Up","Down")</x:f>
        <x:v>Up</x:v>
      </x:c>
      <x:c r="W1053" s="18" t="n">
        <x:f>IF(OR(E1053&gt;Settings!$B$30,Q1053&gt;Settings!$B$37),0,1)</x:f>
        <x:v>0</x:v>
      </x:c>
      <x:c r="X1053" s="18" t="n">
        <x:f>IF(AND(W1053=1,Q1053&lt;=Settings!$B$36),1,0)</x:f>
        <x:v>0</x:v>
      </x:c>
    </x:row>
    <x:row r="1054">
      <x:c r="A1054" t="n">
        <x:f>Arrivals!A1054</x:f>
        <x:v>9</x:v>
      </x:c>
      <x:c r="B1054" t="n">
        <x:f>Arrivals!B1054</x:f>
        <x:v>89</x:v>
      </x:c>
      <x:c r="C1054" s="18" t="n">
        <x:f>Arrivals!F1054</x:f>
        <x:v>594</x:v>
      </x:c>
      <x:c r="D1054" s="18" t="n">
        <x:f>Arrivals!K1054</x:f>
        <x:v>300</x:v>
      </x:c>
      <x:c r="E1054" s="18" t="n">
        <x:f>D1054*8/ACE_Input!S94+ACE_Input!T94</x:f>
        <x:v>24.02</x:v>
      </x:c>
      <x:c r="F1054" s="18" t="n">
        <x:f>C1054</x:f>
        <x:v>594</x:v>
      </x:c>
      <x:c r="G1054" s="18" t="n">
        <x:f>K1053</x:f>
        <x:v>2544.3199999999997</x:v>
      </x:c>
      <x:c r="H1054" s="18" t="n">
        <x:f>MAX(F1054,G1054)</x:f>
        <x:v>2544.3199999999997</x:v>
      </x:c>
      <x:c r="I1054" s="18" t="n">
        <x:f>MOD(H1054-Settings!$B$32,Settings!$B$33)</x:f>
        <x:v>384.3199999999997</x:v>
      </x:c>
      <x:c r="J1054" s="18" t="n">
        <x:f>IF(I1054&lt;Settings!$B$30,IF(Settings!$B$30-I1054&gt;=E1054,H1054,H1054+(Settings!$B$30-I1054)+Settings!$B$31),H1054+(Settings!$B$33-I1054))</x:f>
        <x:v>2544.3199999999997</x:v>
      </x:c>
      <x:c r="K1054" s="18" t="n">
        <x:f>J1054+E1054</x:f>
        <x:v>2568.3399999999997</x:v>
      </x:c>
      <x:c r="L1054" s="18" t="n">
        <x:f>K1054</x:f>
        <x:v>2568.3399999999997</x:v>
      </x:c>
      <x:c r="M1054" s="18" t="n">
        <x:f>P1053</x:f>
        <x:v>2545.1473410879694</x:v>
      </x:c>
      <x:c r="N1054" s="18" t="n">
        <x:f>MAX(L1054,M1054)</x:f>
        <x:v>2568.3399999999997</x:v>
      </x:c>
      <x:c r="O1054" s="18" t="n">
        <x:f>Arrivals!I1054</x:f>
        <x:v>1.5878714446863886</x:v>
      </x:c>
      <x:c r="P1054" s="18" t="n">
        <x:f>N1054+O1054</x:f>
        <x:v>2569.927871444686</x:v>
      </x:c>
      <x:c r="Q1054" s="18" t="n">
        <x:f>P1054-C1054</x:f>
        <x:v>1975.927871444686</x:v>
      </x:c>
      <x:c r="R1054" s="18" t="n">
        <x:f>H1054-F1054</x:f>
        <x:v>1950.3199999999997</x:v>
      </x:c>
      <x:c r="S1054" s="18" t="n">
        <x:f>J1054-H1054</x:f>
        <x:v>0</x:v>
      </x:c>
      <x:c r="T1054" s="18" t="n">
        <x:f>N1054-L1054</x:f>
        <x:v>0</x:v>
      </x:c>
      <x:c r="U1054" s="18" t="n">
        <x:f>R1054+S1054+T1054</x:f>
        <x:v>1950.3199999999997</x:v>
      </x:c>
      <x:c r="V1054" s="18" t="str">
        <x:f>IF(MOD(C1054-Settings!$B$32,Settings!$B$33)&lt;Settings!$B$30,"Up","Down")</x:f>
        <x:v>Up</x:v>
      </x:c>
      <x:c r="W1054" s="18" t="n">
        <x:f>IF(OR(E1054&gt;Settings!$B$30,Q1054&gt;Settings!$B$37),0,1)</x:f>
        <x:v>0</x:v>
      </x:c>
      <x:c r="X1054" s="18" t="n">
        <x:f>IF(AND(W1054=1,Q1054&lt;=Settings!$B$36),1,0)</x:f>
        <x:v>0</x:v>
      </x:c>
    </x:row>
    <x:row r="1055">
      <x:c r="A1055" t="n">
        <x:f>Arrivals!A1055</x:f>
        <x:v>9</x:v>
      </x:c>
      <x:c r="B1055" t="n">
        <x:f>Arrivals!B1055</x:f>
        <x:v>90</x:v>
      </x:c>
      <x:c r="C1055" s="18" t="n">
        <x:f>Arrivals!F1055</x:f>
        <x:v>599</x:v>
      </x:c>
      <x:c r="D1055" s="18" t="n">
        <x:f>Arrivals!K1055</x:f>
        <x:v>300</x:v>
      </x:c>
      <x:c r="E1055" s="18" t="n">
        <x:f>D1055*8/ACE_Input!S95+ACE_Input!T95</x:f>
        <x:v>24.02</x:v>
      </x:c>
      <x:c r="F1055" s="18" t="n">
        <x:f>C1055</x:f>
        <x:v>599</x:v>
      </x:c>
      <x:c r="G1055" s="18" t="n">
        <x:f>K1054</x:f>
        <x:v>2568.3399999999997</x:v>
      </x:c>
      <x:c r="H1055" s="18" t="n">
        <x:f>MAX(F1055,G1055)</x:f>
        <x:v>2568.3399999999997</x:v>
      </x:c>
      <x:c r="I1055" s="18" t="n">
        <x:f>MOD(H1055-Settings!$B$32,Settings!$B$33)</x:f>
        <x:v>408.3399999999997</x:v>
      </x:c>
      <x:c r="J1055" s="18" t="n">
        <x:f>IF(I1055&lt;Settings!$B$30,IF(Settings!$B$30-I1055&gt;=E1055,H1055,H1055+(Settings!$B$30-I1055)+Settings!$B$31),H1055+(Settings!$B$33-I1055))</x:f>
        <x:v>2568.3399999999997</x:v>
      </x:c>
      <x:c r="K1055" s="18" t="n">
        <x:f>J1055+E1055</x:f>
        <x:v>2592.3599999999997</x:v>
      </x:c>
      <x:c r="L1055" s="18" t="n">
        <x:f>K1055</x:f>
        <x:v>2592.3599999999997</x:v>
      </x:c>
      <x:c r="M1055" s="18" t="n">
        <x:f>P1054</x:f>
        <x:v>2569.927871444686</x:v>
      </x:c>
      <x:c r="N1055" s="18" t="n">
        <x:f>MAX(L1055,M1055)</x:f>
        <x:v>2592.3599999999997</x:v>
      </x:c>
      <x:c r="O1055" s="18" t="n">
        <x:f>Arrivals!I1055</x:f>
        <x:v>5.075599117339064</x:v>
      </x:c>
      <x:c r="P1055" s="18" t="n">
        <x:f>N1055+O1055</x:f>
        <x:v>2597.435599117339</x:v>
      </x:c>
      <x:c r="Q1055" s="18" t="n">
        <x:f>P1055-C1055</x:f>
        <x:v>1998.4355991173388</x:v>
      </x:c>
      <x:c r="R1055" s="18" t="n">
        <x:f>H1055-F1055</x:f>
        <x:v>1969.3399999999997</x:v>
      </x:c>
      <x:c r="S1055" s="18" t="n">
        <x:f>J1055-H1055</x:f>
        <x:v>0</x:v>
      </x:c>
      <x:c r="T1055" s="18" t="n">
        <x:f>N1055-L1055</x:f>
        <x:v>0</x:v>
      </x:c>
      <x:c r="U1055" s="18" t="n">
        <x:f>R1055+S1055+T1055</x:f>
        <x:v>1969.3399999999997</x:v>
      </x:c>
      <x:c r="V1055" s="18" t="str">
        <x:f>IF(MOD(C1055-Settings!$B$32,Settings!$B$33)&lt;Settings!$B$30,"Up","Down")</x:f>
        <x:v>Up</x:v>
      </x:c>
      <x:c r="W1055" s="18" t="n">
        <x:f>IF(OR(E1055&gt;Settings!$B$30,Q1055&gt;Settings!$B$37),0,1)</x:f>
        <x:v>0</x:v>
      </x:c>
      <x:c r="X1055" s="18" t="n">
        <x:f>IF(AND(W1055=1,Q1055&lt;=Settings!$B$36),1,0)</x:f>
        <x:v>0</x:v>
      </x:c>
    </x:row>
    <x:row r="1056">
      <x:c r="A1056" t="n">
        <x:f>Arrivals!A1056</x:f>
        <x:v>9</x:v>
      </x:c>
      <x:c r="B1056" t="n">
        <x:f>Arrivals!B1056</x:f>
        <x:v>91</x:v>
      </x:c>
      <x:c r="C1056" s="18" t="n">
        <x:f>Arrivals!F1056</x:f>
        <x:v>604</x:v>
      </x:c>
      <x:c r="D1056" s="18" t="n">
        <x:f>Arrivals!K1056</x:f>
        <x:v>300</x:v>
      </x:c>
      <x:c r="E1056" s="18" t="n">
        <x:f>D1056*8/ACE_Input!S96+ACE_Input!T96</x:f>
        <x:v>24.02</x:v>
      </x:c>
      <x:c r="F1056" s="18" t="n">
        <x:f>C1056</x:f>
        <x:v>604</x:v>
      </x:c>
      <x:c r="G1056" s="18" t="n">
        <x:f>K1055</x:f>
        <x:v>2592.3599999999997</x:v>
      </x:c>
      <x:c r="H1056" s="18" t="n">
        <x:f>MAX(F1056,G1056)</x:f>
        <x:v>2592.3599999999997</x:v>
      </x:c>
      <x:c r="I1056" s="18" t="n">
        <x:f>MOD(H1056-Settings!$B$32,Settings!$B$33)</x:f>
        <x:v>432.3599999999997</x:v>
      </x:c>
      <x:c r="J1056" s="18" t="n">
        <x:f>IF(I1056&lt;Settings!$B$30,IF(Settings!$B$30-I1056&gt;=E1056,H1056,H1056+(Settings!$B$30-I1056)+Settings!$B$31),H1056+(Settings!$B$33-I1056))</x:f>
        <x:v>2592.3599999999997</x:v>
      </x:c>
      <x:c r="K1056" s="18" t="n">
        <x:f>J1056+E1056</x:f>
        <x:v>2616.3799999999997</x:v>
      </x:c>
      <x:c r="L1056" s="18" t="n">
        <x:f>K1056</x:f>
        <x:v>2616.3799999999997</x:v>
      </x:c>
      <x:c r="M1056" s="18" t="n">
        <x:f>P1055</x:f>
        <x:v>2597.435599117339</x:v>
      </x:c>
      <x:c r="N1056" s="18" t="n">
        <x:f>MAX(L1056,M1056)</x:f>
        <x:v>2616.3799999999997</x:v>
      </x:c>
      <x:c r="O1056" s="18" t="n">
        <x:f>Arrivals!I1056</x:f>
        <x:v>8.072714973221043</x:v>
      </x:c>
      <x:c r="P1056" s="18" t="n">
        <x:f>N1056+O1056</x:f>
        <x:v>2624.4527149732207</x:v>
      </x:c>
      <x:c r="Q1056" s="18" t="n">
        <x:f>P1056-C1056</x:f>
        <x:v>2020.4527149732207</x:v>
      </x:c>
      <x:c r="R1056" s="18" t="n">
        <x:f>H1056-F1056</x:f>
        <x:v>1988.3599999999997</x:v>
      </x:c>
      <x:c r="S1056" s="18" t="n">
        <x:f>J1056-H1056</x:f>
        <x:v>0</x:v>
      </x:c>
      <x:c r="T1056" s="18" t="n">
        <x:f>N1056-L1056</x:f>
        <x:v>0</x:v>
      </x:c>
      <x:c r="U1056" s="18" t="n">
        <x:f>R1056+S1056+T1056</x:f>
        <x:v>1988.3599999999997</x:v>
      </x:c>
      <x:c r="V1056" s="18" t="str">
        <x:f>IF(MOD(C1056-Settings!$B$32,Settings!$B$33)&lt;Settings!$B$30,"Up","Down")</x:f>
        <x:v>Down</x:v>
      </x:c>
      <x:c r="W1056" s="18" t="n">
        <x:f>IF(OR(E1056&gt;Settings!$B$30,Q1056&gt;Settings!$B$37),0,1)</x:f>
        <x:v>0</x:v>
      </x:c>
      <x:c r="X1056" s="18" t="n">
        <x:f>IF(AND(W1056=1,Q1056&lt;=Settings!$B$36),1,0)</x:f>
        <x:v>0</x:v>
      </x:c>
    </x:row>
    <x:row r="1057">
      <x:c r="A1057" t="n">
        <x:f>Arrivals!A1057</x:f>
        <x:v>9</x:v>
      </x:c>
      <x:c r="B1057" t="n">
        <x:f>Arrivals!B1057</x:f>
        <x:v>92</x:v>
      </x:c>
      <x:c r="C1057" s="18" t="n">
        <x:f>Arrivals!F1057</x:f>
        <x:v>609</x:v>
      </x:c>
      <x:c r="D1057" s="18" t="n">
        <x:f>Arrivals!K1057</x:f>
        <x:v>300</x:v>
      </x:c>
      <x:c r="E1057" s="18" t="n">
        <x:f>D1057*8/ACE_Input!S97+ACE_Input!T97</x:f>
        <x:v>24.02</x:v>
      </x:c>
      <x:c r="F1057" s="18" t="n">
        <x:f>C1057</x:f>
        <x:v>609</x:v>
      </x:c>
      <x:c r="G1057" s="18" t="n">
        <x:f>K1056</x:f>
        <x:v>2616.3799999999997</x:v>
      </x:c>
      <x:c r="H1057" s="18" t="n">
        <x:f>MAX(F1057,G1057)</x:f>
        <x:v>2616.3799999999997</x:v>
      </x:c>
      <x:c r="I1057" s="18" t="n">
        <x:f>MOD(H1057-Settings!$B$32,Settings!$B$33)</x:f>
        <x:v>456.37999999999965</x:v>
      </x:c>
      <x:c r="J1057" s="18" t="n">
        <x:f>IF(I1057&lt;Settings!$B$30,IF(Settings!$B$30-I1057&gt;=E1057,H1057,H1057+(Settings!$B$30-I1057)+Settings!$B$31),H1057+(Settings!$B$33-I1057))</x:f>
        <x:v>2616.3799999999997</x:v>
      </x:c>
      <x:c r="K1057" s="18" t="n">
        <x:f>J1057+E1057</x:f>
        <x:v>2640.3999999999996</x:v>
      </x:c>
      <x:c r="L1057" s="18" t="n">
        <x:f>K1057</x:f>
        <x:v>2640.3999999999996</x:v>
      </x:c>
      <x:c r="M1057" s="18" t="n">
        <x:f>P1056</x:f>
        <x:v>2624.4527149732207</x:v>
      </x:c>
      <x:c r="N1057" s="18" t="n">
        <x:f>MAX(L1057,M1057)</x:f>
        <x:v>2640.3999999999996</x:v>
      </x:c>
      <x:c r="O1057" s="18" t="n">
        <x:f>Arrivals!I1057</x:f>
        <x:v>2.0123102309417895</x:v>
      </x:c>
      <x:c r="P1057" s="18" t="n">
        <x:f>N1057+O1057</x:f>
        <x:v>2642.4123102309413</x:v>
      </x:c>
      <x:c r="Q1057" s="18" t="n">
        <x:f>P1057-C1057</x:f>
        <x:v>2033.4123102309413</x:v>
      </x:c>
      <x:c r="R1057" s="18" t="n">
        <x:f>H1057-F1057</x:f>
        <x:v>2007.3799999999997</x:v>
      </x:c>
      <x:c r="S1057" s="18" t="n">
        <x:f>J1057-H1057</x:f>
        <x:v>0</x:v>
      </x:c>
      <x:c r="T1057" s="18" t="n">
        <x:f>N1057-L1057</x:f>
        <x:v>0</x:v>
      </x:c>
      <x:c r="U1057" s="18" t="n">
        <x:f>R1057+S1057+T1057</x:f>
        <x:v>2007.3799999999997</x:v>
      </x:c>
      <x:c r="V1057" s="18" t="str">
        <x:f>IF(MOD(C1057-Settings!$B$32,Settings!$B$33)&lt;Settings!$B$30,"Up","Down")</x:f>
        <x:v>Down</x:v>
      </x:c>
      <x:c r="W1057" s="18" t="n">
        <x:f>IF(OR(E1057&gt;Settings!$B$30,Q1057&gt;Settings!$B$37),0,1)</x:f>
        <x:v>0</x:v>
      </x:c>
      <x:c r="X1057" s="18" t="n">
        <x:f>IF(AND(W1057=1,Q1057&lt;=Settings!$B$36),1,0)</x:f>
        <x:v>0</x:v>
      </x:c>
    </x:row>
    <x:row r="1058">
      <x:c r="A1058" t="n">
        <x:f>Arrivals!A1058</x:f>
        <x:v>9</x:v>
      </x:c>
      <x:c r="B1058" t="n">
        <x:f>Arrivals!B1058</x:f>
        <x:v>93</x:v>
      </x:c>
      <x:c r="C1058" s="18" t="n">
        <x:f>Arrivals!F1058</x:f>
        <x:v>614</x:v>
      </x:c>
      <x:c r="D1058" s="18" t="n">
        <x:f>Arrivals!K1058</x:f>
        <x:v>300</x:v>
      </x:c>
      <x:c r="E1058" s="18" t="n">
        <x:f>D1058*8/ACE_Input!S98+ACE_Input!T98</x:f>
        <x:v>24.02</x:v>
      </x:c>
      <x:c r="F1058" s="18" t="n">
        <x:f>C1058</x:f>
        <x:v>614</x:v>
      </x:c>
      <x:c r="G1058" s="18" t="n">
        <x:f>K1057</x:f>
        <x:v>2640.3999999999996</x:v>
      </x:c>
      <x:c r="H1058" s="18" t="n">
        <x:f>MAX(F1058,G1058)</x:f>
        <x:v>2640.3999999999996</x:v>
      </x:c>
      <x:c r="I1058" s="18" t="n">
        <x:f>MOD(H1058-Settings!$B$32,Settings!$B$33)</x:f>
        <x:v>480.39999999999964</x:v>
      </x:c>
      <x:c r="J1058" s="18" t="n">
        <x:f>IF(I1058&lt;Settings!$B$30,IF(Settings!$B$30-I1058&gt;=E1058,H1058,H1058+(Settings!$B$30-I1058)+Settings!$B$31),H1058+(Settings!$B$33-I1058))</x:f>
        <x:v>2640.3999999999996</x:v>
      </x:c>
      <x:c r="K1058" s="18" t="n">
        <x:f>J1058+E1058</x:f>
        <x:v>2664.4199999999996</x:v>
      </x:c>
      <x:c r="L1058" s="18" t="n">
        <x:f>K1058</x:f>
        <x:v>2664.4199999999996</x:v>
      </x:c>
      <x:c r="M1058" s="18" t="n">
        <x:f>P1057</x:f>
        <x:v>2642.4123102309413</x:v>
      </x:c>
      <x:c r="N1058" s="18" t="n">
        <x:f>MAX(L1058,M1058)</x:f>
        <x:v>2664.4199999999996</x:v>
      </x:c>
      <x:c r="O1058" s="18" t="n">
        <x:f>Arrivals!I1058</x:f>
        <x:v>1.8069530998682195</x:v>
      </x:c>
      <x:c r="P1058" s="18" t="n">
        <x:f>N1058+O1058</x:f>
        <x:v>2666.226953099868</x:v>
      </x:c>
      <x:c r="Q1058" s="18" t="n">
        <x:f>P1058-C1058</x:f>
        <x:v>2052.226953099868</x:v>
      </x:c>
      <x:c r="R1058" s="18" t="n">
        <x:f>H1058-F1058</x:f>
        <x:v>2026.3999999999996</x:v>
      </x:c>
      <x:c r="S1058" s="18" t="n">
        <x:f>J1058-H1058</x:f>
        <x:v>0</x:v>
      </x:c>
      <x:c r="T1058" s="18" t="n">
        <x:f>N1058-L1058</x:f>
        <x:v>0</x:v>
      </x:c>
      <x:c r="U1058" s="18" t="n">
        <x:f>R1058+S1058+T1058</x:f>
        <x:v>2026.3999999999996</x:v>
      </x:c>
      <x:c r="V1058" s="18" t="str">
        <x:f>IF(MOD(C1058-Settings!$B$32,Settings!$B$33)&lt;Settings!$B$30,"Up","Down")</x:f>
        <x:v>Down</x:v>
      </x:c>
      <x:c r="W1058" s="18" t="n">
        <x:f>IF(OR(E1058&gt;Settings!$B$30,Q1058&gt;Settings!$B$37),0,1)</x:f>
        <x:v>0</x:v>
      </x:c>
      <x:c r="X1058" s="18" t="n">
        <x:f>IF(AND(W1058=1,Q1058&lt;=Settings!$B$36),1,0)</x:f>
        <x:v>0</x:v>
      </x:c>
    </x:row>
    <x:row r="1059">
      <x:c r="A1059" t="n">
        <x:f>Arrivals!A1059</x:f>
        <x:v>9</x:v>
      </x:c>
      <x:c r="B1059" t="n">
        <x:f>Arrivals!B1059</x:f>
        <x:v>94</x:v>
      </x:c>
      <x:c r="C1059" s="18" t="n">
        <x:f>Arrivals!F1059</x:f>
        <x:v>619</x:v>
      </x:c>
      <x:c r="D1059" s="18" t="n">
        <x:f>Arrivals!K1059</x:f>
        <x:v>300</x:v>
      </x:c>
      <x:c r="E1059" s="18" t="n">
        <x:f>D1059*8/ACE_Input!S99+ACE_Input!T99</x:f>
        <x:v>24.02</x:v>
      </x:c>
      <x:c r="F1059" s="18" t="n">
        <x:f>C1059</x:f>
        <x:v>619</x:v>
      </x:c>
      <x:c r="G1059" s="18" t="n">
        <x:f>K1058</x:f>
        <x:v>2664.4199999999996</x:v>
      </x:c>
      <x:c r="H1059" s="18" t="n">
        <x:f>MAX(F1059,G1059)</x:f>
        <x:v>2664.4199999999996</x:v>
      </x:c>
      <x:c r="I1059" s="18" t="n">
        <x:f>MOD(H1059-Settings!$B$32,Settings!$B$33)</x:f>
        <x:v>504.4199999999996</x:v>
      </x:c>
      <x:c r="J1059" s="18" t="n">
        <x:f>IF(I1059&lt;Settings!$B$30,IF(Settings!$B$30-I1059&gt;=E1059,H1059,H1059+(Settings!$B$30-I1059)+Settings!$B$31),H1059+(Settings!$B$33-I1059))</x:f>
        <x:v>2664.4199999999996</x:v>
      </x:c>
      <x:c r="K1059" s="18" t="n">
        <x:f>J1059+E1059</x:f>
        <x:v>2688.4399999999996</x:v>
      </x:c>
      <x:c r="L1059" s="18" t="n">
        <x:f>K1059</x:f>
        <x:v>2688.4399999999996</x:v>
      </x:c>
      <x:c r="M1059" s="18" t="n">
        <x:f>P1058</x:f>
        <x:v>2666.226953099868</x:v>
      </x:c>
      <x:c r="N1059" s="18" t="n">
        <x:f>MAX(L1059,M1059)</x:f>
        <x:v>2688.4399999999996</x:v>
      </x:c>
      <x:c r="O1059" s="18" t="n">
        <x:f>Arrivals!I1059</x:f>
        <x:v>21.987394859546164</x:v>
      </x:c>
      <x:c r="P1059" s="18" t="n">
        <x:f>N1059+O1059</x:f>
        <x:v>2710.427394859546</x:v>
      </x:c>
      <x:c r="Q1059" s="18" t="n">
        <x:f>P1059-C1059</x:f>
        <x:v>2091.427394859546</x:v>
      </x:c>
      <x:c r="R1059" s="18" t="n">
        <x:f>H1059-F1059</x:f>
        <x:v>2045.4199999999996</x:v>
      </x:c>
      <x:c r="S1059" s="18" t="n">
        <x:f>J1059-H1059</x:f>
        <x:v>0</x:v>
      </x:c>
      <x:c r="T1059" s="18" t="n">
        <x:f>N1059-L1059</x:f>
        <x:v>0</x:v>
      </x:c>
      <x:c r="U1059" s="18" t="n">
        <x:f>R1059+S1059+T1059</x:f>
        <x:v>2045.4199999999996</x:v>
      </x:c>
      <x:c r="V1059" s="18" t="str">
        <x:f>IF(MOD(C1059-Settings!$B$32,Settings!$B$33)&lt;Settings!$B$30,"Up","Down")</x:f>
        <x:v>Down</x:v>
      </x:c>
      <x:c r="W1059" s="18" t="n">
        <x:f>IF(OR(E1059&gt;Settings!$B$30,Q1059&gt;Settings!$B$37),0,1)</x:f>
        <x:v>0</x:v>
      </x:c>
      <x:c r="X1059" s="18" t="n">
        <x:f>IF(AND(W1059=1,Q1059&lt;=Settings!$B$36),1,0)</x:f>
        <x:v>0</x:v>
      </x:c>
    </x:row>
    <x:row r="1060">
      <x:c r="A1060" t="n">
        <x:f>Arrivals!A1060</x:f>
        <x:v>9</x:v>
      </x:c>
      <x:c r="B1060" t="n">
        <x:f>Arrivals!B1060</x:f>
        <x:v>95</x:v>
      </x:c>
      <x:c r="C1060" s="18" t="n">
        <x:f>Arrivals!F1060</x:f>
        <x:v>624</x:v>
      </x:c>
      <x:c r="D1060" s="18" t="n">
        <x:f>Arrivals!K1060</x:f>
        <x:v>300</x:v>
      </x:c>
      <x:c r="E1060" s="18" t="n">
        <x:f>D1060*8/ACE_Input!S100+ACE_Input!T100</x:f>
        <x:v>24.02</x:v>
      </x:c>
      <x:c r="F1060" s="18" t="n">
        <x:f>C1060</x:f>
        <x:v>624</x:v>
      </x:c>
      <x:c r="G1060" s="18" t="n">
        <x:f>K1059</x:f>
        <x:v>2688.4399999999996</x:v>
      </x:c>
      <x:c r="H1060" s="18" t="n">
        <x:f>MAX(F1060,G1060)</x:f>
        <x:v>2688.4399999999996</x:v>
      </x:c>
      <x:c r="I1060" s="18" t="n">
        <x:f>MOD(H1060-Settings!$B$32,Settings!$B$33)</x:f>
        <x:v>528.4399999999996</x:v>
      </x:c>
      <x:c r="J1060" s="18" t="n">
        <x:f>IF(I1060&lt;Settings!$B$30,IF(Settings!$B$30-I1060&gt;=E1060,H1060,H1060+(Settings!$B$30-I1060)+Settings!$B$31),H1060+(Settings!$B$33-I1060))</x:f>
        <x:v>2688.4399999999996</x:v>
      </x:c>
      <x:c r="K1060" s="18" t="n">
        <x:f>J1060+E1060</x:f>
        <x:v>2712.4599999999996</x:v>
      </x:c>
      <x:c r="L1060" s="18" t="n">
        <x:f>K1060</x:f>
        <x:v>2712.4599999999996</x:v>
      </x:c>
      <x:c r="M1060" s="18" t="n">
        <x:f>P1059</x:f>
        <x:v>2710.427394859546</x:v>
      </x:c>
      <x:c r="N1060" s="18" t="n">
        <x:f>MAX(L1060,M1060)</x:f>
        <x:v>2712.4599999999996</x:v>
      </x:c>
      <x:c r="O1060" s="18" t="n">
        <x:f>Arrivals!I1060</x:f>
        <x:v>0.40742531332638815</x:v>
      </x:c>
      <x:c r="P1060" s="18" t="n">
        <x:f>N1060+O1060</x:f>
        <x:v>2712.867425313326</x:v>
      </x:c>
      <x:c r="Q1060" s="18" t="n">
        <x:f>P1060-C1060</x:f>
        <x:v>2088.867425313326</x:v>
      </x:c>
      <x:c r="R1060" s="18" t="n">
        <x:f>H1060-F1060</x:f>
        <x:v>2064.4399999999996</x:v>
      </x:c>
      <x:c r="S1060" s="18" t="n">
        <x:f>J1060-H1060</x:f>
        <x:v>0</x:v>
      </x:c>
      <x:c r="T1060" s="18" t="n">
        <x:f>N1060-L1060</x:f>
        <x:v>0</x:v>
      </x:c>
      <x:c r="U1060" s="18" t="n">
        <x:f>R1060+S1060+T1060</x:f>
        <x:v>2064.4399999999996</x:v>
      </x:c>
      <x:c r="V1060" s="18" t="str">
        <x:f>IF(MOD(C1060-Settings!$B$32,Settings!$B$33)&lt;Settings!$B$30,"Up","Down")</x:f>
        <x:v>Down</x:v>
      </x:c>
      <x:c r="W1060" s="18" t="n">
        <x:f>IF(OR(E1060&gt;Settings!$B$30,Q1060&gt;Settings!$B$37),0,1)</x:f>
        <x:v>0</x:v>
      </x:c>
      <x:c r="X1060" s="18" t="n">
        <x:f>IF(AND(W1060=1,Q1060&lt;=Settings!$B$36),1,0)</x:f>
        <x:v>0</x:v>
      </x:c>
    </x:row>
    <x:row r="1061">
      <x:c r="A1061" t="n">
        <x:f>Arrivals!A1061</x:f>
        <x:v>9</x:v>
      </x:c>
      <x:c r="B1061" t="n">
        <x:f>Arrivals!B1061</x:f>
        <x:v>96</x:v>
      </x:c>
      <x:c r="C1061" s="18" t="n">
        <x:f>Arrivals!F1061</x:f>
        <x:v>629</x:v>
      </x:c>
      <x:c r="D1061" s="18" t="n">
        <x:f>Arrivals!K1061</x:f>
        <x:v>300</x:v>
      </x:c>
      <x:c r="E1061" s="18" t="n">
        <x:f>D1061*8/ACE_Input!S101+ACE_Input!T101</x:f>
        <x:v>24.02</x:v>
      </x:c>
      <x:c r="F1061" s="18" t="n">
        <x:f>C1061</x:f>
        <x:v>629</x:v>
      </x:c>
      <x:c r="G1061" s="18" t="n">
        <x:f>K1060</x:f>
        <x:v>2712.4599999999996</x:v>
      </x:c>
      <x:c r="H1061" s="18" t="n">
        <x:f>MAX(F1061,G1061)</x:f>
        <x:v>2712.4599999999996</x:v>
      </x:c>
      <x:c r="I1061" s="18" t="n">
        <x:f>MOD(H1061-Settings!$B$32,Settings!$B$33)</x:f>
        <x:v>552.4599999999996</x:v>
      </x:c>
      <x:c r="J1061" s="18" t="n">
        <x:f>IF(I1061&lt;Settings!$B$30,IF(Settings!$B$30-I1061&gt;=E1061,H1061,H1061+(Settings!$B$30-I1061)+Settings!$B$31),H1061+(Settings!$B$33-I1061))</x:f>
        <x:v>2712.4599999999996</x:v>
      </x:c>
      <x:c r="K1061" s="18" t="n">
        <x:f>J1061+E1061</x:f>
        <x:v>2736.4799999999996</x:v>
      </x:c>
      <x:c r="L1061" s="18" t="n">
        <x:f>K1061</x:f>
        <x:v>2736.4799999999996</x:v>
      </x:c>
      <x:c r="M1061" s="18" t="n">
        <x:f>P1060</x:f>
        <x:v>2712.867425313326</x:v>
      </x:c>
      <x:c r="N1061" s="18" t="n">
        <x:f>MAX(L1061,M1061)</x:f>
        <x:v>2736.4799999999996</x:v>
      </x:c>
      <x:c r="O1061" s="18" t="n">
        <x:f>Arrivals!I1061</x:f>
        <x:v>3.6815190019357082</x:v>
      </x:c>
      <x:c r="P1061" s="18" t="n">
        <x:f>N1061+O1061</x:f>
        <x:v>2740.161519001935</x:v>
      </x:c>
      <x:c r="Q1061" s="18" t="n">
        <x:f>P1061-C1061</x:f>
        <x:v>2111.161519001935</x:v>
      </x:c>
      <x:c r="R1061" s="18" t="n">
        <x:f>H1061-F1061</x:f>
        <x:v>2083.4599999999996</x:v>
      </x:c>
      <x:c r="S1061" s="18" t="n">
        <x:f>J1061-H1061</x:f>
        <x:v>0</x:v>
      </x:c>
      <x:c r="T1061" s="18" t="n">
        <x:f>N1061-L1061</x:f>
        <x:v>0</x:v>
      </x:c>
      <x:c r="U1061" s="18" t="n">
        <x:f>R1061+S1061+T1061</x:f>
        <x:v>2083.4599999999996</x:v>
      </x:c>
      <x:c r="V1061" s="18" t="str">
        <x:f>IF(MOD(C1061-Settings!$B$32,Settings!$B$33)&lt;Settings!$B$30,"Up","Down")</x:f>
        <x:v>Down</x:v>
      </x:c>
      <x:c r="W1061" s="18" t="n">
        <x:f>IF(OR(E1061&gt;Settings!$B$30,Q1061&gt;Settings!$B$37),0,1)</x:f>
        <x:v>0</x:v>
      </x:c>
      <x:c r="X1061" s="18" t="n">
        <x:f>IF(AND(W1061=1,Q1061&lt;=Settings!$B$36),1,0)</x:f>
        <x:v>0</x:v>
      </x:c>
    </x:row>
    <x:row r="1062">
      <x:c r="A1062" t="n">
        <x:f>Arrivals!A1062</x:f>
        <x:v>9</x:v>
      </x:c>
      <x:c r="B1062" t="n">
        <x:f>Arrivals!B1062</x:f>
        <x:v>97</x:v>
      </x:c>
      <x:c r="C1062" s="18" t="n">
        <x:f>Arrivals!F1062</x:f>
        <x:v>634</x:v>
      </x:c>
      <x:c r="D1062" s="18" t="n">
        <x:f>Arrivals!K1062</x:f>
        <x:v>300</x:v>
      </x:c>
      <x:c r="E1062" s="18" t="n">
        <x:f>D1062*8/ACE_Input!S102+ACE_Input!T102</x:f>
        <x:v>24.02</x:v>
      </x:c>
      <x:c r="F1062" s="18" t="n">
        <x:f>C1062</x:f>
        <x:v>634</x:v>
      </x:c>
      <x:c r="G1062" s="18" t="n">
        <x:f>K1061</x:f>
        <x:v>2736.4799999999996</x:v>
      </x:c>
      <x:c r="H1062" s="18" t="n">
        <x:f>MAX(F1062,G1062)</x:f>
        <x:v>2736.4799999999996</x:v>
      </x:c>
      <x:c r="I1062" s="18" t="n">
        <x:f>MOD(H1062-Settings!$B$32,Settings!$B$33)</x:f>
        <x:v>576.4799999999996</x:v>
      </x:c>
      <x:c r="J1062" s="18" t="n">
        <x:f>IF(I1062&lt;Settings!$B$30,IF(Settings!$B$30-I1062&gt;=E1062,H1062,H1062+(Settings!$B$30-I1062)+Settings!$B$31),H1062+(Settings!$B$33-I1062))</x:f>
        <x:v>2880</x:v>
      </x:c>
      <x:c r="K1062" s="18" t="n">
        <x:f>J1062+E1062</x:f>
        <x:v>2904.02</x:v>
      </x:c>
      <x:c r="L1062" s="18" t="n">
        <x:f>K1062</x:f>
        <x:v>2904.02</x:v>
      </x:c>
      <x:c r="M1062" s="18" t="n">
        <x:f>P1061</x:f>
        <x:v>2740.161519001935</x:v>
      </x:c>
      <x:c r="N1062" s="18" t="n">
        <x:f>MAX(L1062,M1062)</x:f>
        <x:v>2904.02</x:v>
      </x:c>
      <x:c r="O1062" s="18" t="n">
        <x:f>Arrivals!I1062</x:f>
        <x:v>4.015332443030812</x:v>
      </x:c>
      <x:c r="P1062" s="18" t="n">
        <x:f>N1062+O1062</x:f>
        <x:v>2908.0353324430307</x:v>
      </x:c>
      <x:c r="Q1062" s="18" t="n">
        <x:f>P1062-C1062</x:f>
        <x:v>2274.0353324430307</x:v>
      </x:c>
      <x:c r="R1062" s="18" t="n">
        <x:f>H1062-F1062</x:f>
        <x:v>2102.4799999999996</x:v>
      </x:c>
      <x:c r="S1062" s="18" t="n">
        <x:f>J1062-H1062</x:f>
        <x:v>143.52000000000044</x:v>
      </x:c>
      <x:c r="T1062" s="18" t="n">
        <x:f>N1062-L1062</x:f>
        <x:v>0</x:v>
      </x:c>
      <x:c r="U1062" s="18" t="n">
        <x:f>R1062+S1062+T1062</x:f>
        <x:v>2246</x:v>
      </x:c>
      <x:c r="V1062" s="18" t="str">
        <x:f>IF(MOD(C1062-Settings!$B$32,Settings!$B$33)&lt;Settings!$B$30,"Up","Down")</x:f>
        <x:v>Down</x:v>
      </x:c>
      <x:c r="W1062" s="18" t="n">
        <x:f>IF(OR(E1062&gt;Settings!$B$30,Q1062&gt;Settings!$B$37),0,1)</x:f>
        <x:v>0</x:v>
      </x:c>
      <x:c r="X1062" s="18" t="n">
        <x:f>IF(AND(W1062=1,Q1062&lt;=Settings!$B$36),1,0)</x:f>
        <x:v>0</x:v>
      </x:c>
    </x:row>
    <x:row r="1063">
      <x:c r="A1063" t="n">
        <x:f>Arrivals!A1063</x:f>
        <x:v>9</x:v>
      </x:c>
      <x:c r="B1063" t="n">
        <x:f>Arrivals!B1063</x:f>
        <x:v>98</x:v>
      </x:c>
      <x:c r="C1063" s="18" t="n">
        <x:f>Arrivals!F1063</x:f>
        <x:v>639</x:v>
      </x:c>
      <x:c r="D1063" s="18" t="n">
        <x:f>Arrivals!K1063</x:f>
        <x:v>300</x:v>
      </x:c>
      <x:c r="E1063" s="18" t="n">
        <x:f>D1063*8/ACE_Input!S103+ACE_Input!T103</x:f>
        <x:v>24.02</x:v>
      </x:c>
      <x:c r="F1063" s="18" t="n">
        <x:f>C1063</x:f>
        <x:v>639</x:v>
      </x:c>
      <x:c r="G1063" s="18" t="n">
        <x:f>K1062</x:f>
        <x:v>2904.02</x:v>
      </x:c>
      <x:c r="H1063" s="18" t="n">
        <x:f>MAX(F1063,G1063)</x:f>
        <x:v>2904.02</x:v>
      </x:c>
      <x:c r="I1063" s="18" t="n">
        <x:f>MOD(H1063-Settings!$B$32,Settings!$B$33)</x:f>
        <x:v>24.019999999999982</x:v>
      </x:c>
      <x:c r="J1063" s="18" t="n">
        <x:f>IF(I1063&lt;Settings!$B$30,IF(Settings!$B$30-I1063&gt;=E1063,H1063,H1063+(Settings!$B$30-I1063)+Settings!$B$31),H1063+(Settings!$B$33-I1063))</x:f>
        <x:v>2904.02</x:v>
      </x:c>
      <x:c r="K1063" s="18" t="n">
        <x:f>J1063+E1063</x:f>
        <x:v>2928.04</x:v>
      </x:c>
      <x:c r="L1063" s="18" t="n">
        <x:f>K1063</x:f>
        <x:v>2928.04</x:v>
      </x:c>
      <x:c r="M1063" s="18" t="n">
        <x:f>P1062</x:f>
        <x:v>2908.0353324430307</x:v>
      </x:c>
      <x:c r="N1063" s="18" t="n">
        <x:f>MAX(L1063,M1063)</x:f>
        <x:v>2928.04</x:v>
      </x:c>
      <x:c r="O1063" s="18" t="n">
        <x:f>Arrivals!I1063</x:f>
        <x:v>4.880398590051294</x:v>
      </x:c>
      <x:c r="P1063" s="18" t="n">
        <x:f>N1063+O1063</x:f>
        <x:v>2932.9203985900513</x:v>
      </x:c>
      <x:c r="Q1063" s="18" t="n">
        <x:f>P1063-C1063</x:f>
        <x:v>2293.9203985900513</x:v>
      </x:c>
      <x:c r="R1063" s="18" t="n">
        <x:f>H1063-F1063</x:f>
        <x:v>2265.02</x:v>
      </x:c>
      <x:c r="S1063" s="18" t="n">
        <x:f>J1063-H1063</x:f>
        <x:v>0</x:v>
      </x:c>
      <x:c r="T1063" s="18" t="n">
        <x:f>N1063-L1063</x:f>
        <x:v>0</x:v>
      </x:c>
      <x:c r="U1063" s="18" t="n">
        <x:f>R1063+S1063+T1063</x:f>
        <x:v>2265.02</x:v>
      </x:c>
      <x:c r="V1063" s="18" t="str">
        <x:f>IF(MOD(C1063-Settings!$B$32,Settings!$B$33)&lt;Settings!$B$30,"Up","Down")</x:f>
        <x:v>Down</x:v>
      </x:c>
      <x:c r="W1063" s="18" t="n">
        <x:f>IF(OR(E1063&gt;Settings!$B$30,Q1063&gt;Settings!$B$37),0,1)</x:f>
        <x:v>0</x:v>
      </x:c>
      <x:c r="X1063" s="18" t="n">
        <x:f>IF(AND(W1063=1,Q1063&lt;=Settings!$B$36),1,0)</x:f>
        <x:v>0</x:v>
      </x:c>
    </x:row>
    <x:row r="1064">
      <x:c r="A1064" t="n">
        <x:f>Arrivals!A1064</x:f>
        <x:v>9</x:v>
      </x:c>
      <x:c r="B1064" t="n">
        <x:f>Arrivals!B1064</x:f>
        <x:v>99</x:v>
      </x:c>
      <x:c r="C1064" s="18" t="n">
        <x:f>Arrivals!F1064</x:f>
        <x:v>684</x:v>
      </x:c>
      <x:c r="D1064" s="18" t="n">
        <x:f>Arrivals!K1064</x:f>
        <x:v>300</x:v>
      </x:c>
      <x:c r="E1064" s="18" t="n">
        <x:f>D1064*8/ACE_Input!S104+ACE_Input!T104</x:f>
        <x:v>24.02</x:v>
      </x:c>
      <x:c r="F1064" s="18" t="n">
        <x:f>C1064</x:f>
        <x:v>684</x:v>
      </x:c>
      <x:c r="G1064" s="18" t="n">
        <x:f>K1063</x:f>
        <x:v>2928.04</x:v>
      </x:c>
      <x:c r="H1064" s="18" t="n">
        <x:f>MAX(F1064,G1064)</x:f>
        <x:v>2928.04</x:v>
      </x:c>
      <x:c r="I1064" s="18" t="n">
        <x:f>MOD(H1064-Settings!$B$32,Settings!$B$33)</x:f>
        <x:v>48.039999999999964</x:v>
      </x:c>
      <x:c r="J1064" s="18" t="n">
        <x:f>IF(I1064&lt;Settings!$B$30,IF(Settings!$B$30-I1064&gt;=E1064,H1064,H1064+(Settings!$B$30-I1064)+Settings!$B$31),H1064+(Settings!$B$33-I1064))</x:f>
        <x:v>2928.04</x:v>
      </x:c>
      <x:c r="K1064" s="18" t="n">
        <x:f>J1064+E1064</x:f>
        <x:v>2952.06</x:v>
      </x:c>
      <x:c r="L1064" s="18" t="n">
        <x:f>K1064</x:f>
        <x:v>2952.06</x:v>
      </x:c>
      <x:c r="M1064" s="18" t="n">
        <x:f>P1063</x:f>
        <x:v>2932.9203985900513</x:v>
      </x:c>
      <x:c r="N1064" s="18" t="n">
        <x:f>MAX(L1064,M1064)</x:f>
        <x:v>2952.06</x:v>
      </x:c>
      <x:c r="O1064" s="18" t="n">
        <x:f>Arrivals!I1064</x:f>
        <x:v>3.293061709698749</x:v>
      </x:c>
      <x:c r="P1064" s="18" t="n">
        <x:f>N1064+O1064</x:f>
        <x:v>2955.3530617096985</x:v>
      </x:c>
      <x:c r="Q1064" s="18" t="n">
        <x:f>P1064-C1064</x:f>
        <x:v>2271.3530617096985</x:v>
      </x:c>
      <x:c r="R1064" s="18" t="n">
        <x:f>H1064-F1064</x:f>
        <x:v>2244.04</x:v>
      </x:c>
      <x:c r="S1064" s="18" t="n">
        <x:f>J1064-H1064</x:f>
        <x:v>0</x:v>
      </x:c>
      <x:c r="T1064" s="18" t="n">
        <x:f>N1064-L1064</x:f>
        <x:v>0</x:v>
      </x:c>
      <x:c r="U1064" s="18" t="n">
        <x:f>R1064+S1064+T1064</x:f>
        <x:v>2244.04</x:v>
      </x:c>
      <x:c r="V1064" s="18" t="str">
        <x:f>IF(MOD(C1064-Settings!$B$32,Settings!$B$33)&lt;Settings!$B$30,"Up","Down")</x:f>
        <x:v>Down</x:v>
      </x:c>
      <x:c r="W1064" s="18" t="n">
        <x:f>IF(OR(E1064&gt;Settings!$B$30,Q1064&gt;Settings!$B$37),0,1)</x:f>
        <x:v>0</x:v>
      </x:c>
      <x:c r="X1064" s="18" t="n">
        <x:f>IF(AND(W1064=1,Q1064&lt;=Settings!$B$36),1,0)</x:f>
        <x:v>0</x:v>
      </x:c>
    </x:row>
    <x:row r="1065">
      <x:c r="A1065" t="n">
        <x:f>Arrivals!A1065</x:f>
        <x:v>9</x:v>
      </x:c>
      <x:c r="B1065" t="n">
        <x:f>Arrivals!B1065</x:f>
        <x:v>100</x:v>
      </x:c>
      <x:c r="C1065" s="18" t="n">
        <x:f>Arrivals!F1065</x:f>
        <x:v>689</x:v>
      </x:c>
      <x:c r="D1065" s="18" t="n">
        <x:f>Arrivals!K1065</x:f>
        <x:v>300</x:v>
      </x:c>
      <x:c r="E1065" s="18" t="n">
        <x:f>D1065*8/ACE_Input!S105+ACE_Input!T105</x:f>
        <x:v>24.02</x:v>
      </x:c>
      <x:c r="F1065" s="18" t="n">
        <x:f>C1065</x:f>
        <x:v>689</x:v>
      </x:c>
      <x:c r="G1065" s="18" t="n">
        <x:f>K1064</x:f>
        <x:v>2952.06</x:v>
      </x:c>
      <x:c r="H1065" s="18" t="n">
        <x:f>MAX(F1065,G1065)</x:f>
        <x:v>2952.06</x:v>
      </x:c>
      <x:c r="I1065" s="18" t="n">
        <x:f>MOD(H1065-Settings!$B$32,Settings!$B$33)</x:f>
        <x:v>72.05999999999995</x:v>
      </x:c>
      <x:c r="J1065" s="18" t="n">
        <x:f>IF(I1065&lt;Settings!$B$30,IF(Settings!$B$30-I1065&gt;=E1065,H1065,H1065+(Settings!$B$30-I1065)+Settings!$B$31),H1065+(Settings!$B$33-I1065))</x:f>
        <x:v>2952.06</x:v>
      </x:c>
      <x:c r="K1065" s="18" t="n">
        <x:f>J1065+E1065</x:f>
        <x:v>2976.08</x:v>
      </x:c>
      <x:c r="L1065" s="18" t="n">
        <x:f>K1065</x:f>
        <x:v>2976.08</x:v>
      </x:c>
      <x:c r="M1065" s="18" t="n">
        <x:f>P1064</x:f>
        <x:v>2955.3530617096985</x:v>
      </x:c>
      <x:c r="N1065" s="18" t="n">
        <x:f>MAX(L1065,M1065)</x:f>
        <x:v>2976.08</x:v>
      </x:c>
      <x:c r="O1065" s="18" t="n">
        <x:f>Arrivals!I1065</x:f>
        <x:v>6.3889930515174225</x:v>
      </x:c>
      <x:c r="P1065" s="18" t="n">
        <x:f>N1065+O1065</x:f>
        <x:v>2982.4689930515174</x:v>
      </x:c>
      <x:c r="Q1065" s="18" t="n">
        <x:f>P1065-C1065</x:f>
        <x:v>2293.4689930515174</x:v>
      </x:c>
      <x:c r="R1065" s="18" t="n">
        <x:f>H1065-F1065</x:f>
        <x:v>2263.06</x:v>
      </x:c>
      <x:c r="S1065" s="18" t="n">
        <x:f>J1065-H1065</x:f>
        <x:v>0</x:v>
      </x:c>
      <x:c r="T1065" s="18" t="n">
        <x:f>N1065-L1065</x:f>
        <x:v>0</x:v>
      </x:c>
      <x:c r="U1065" s="18" t="n">
        <x:f>R1065+S1065+T1065</x:f>
        <x:v>2263.06</x:v>
      </x:c>
      <x:c r="V1065" s="18" t="str">
        <x:f>IF(MOD(C1065-Settings!$B$32,Settings!$B$33)&lt;Settings!$B$30,"Up","Down")</x:f>
        <x:v>Down</x:v>
      </x:c>
      <x:c r="W1065" s="18" t="n">
        <x:f>IF(OR(E1065&gt;Settings!$B$30,Q1065&gt;Settings!$B$37),0,1)</x:f>
        <x:v>0</x:v>
      </x:c>
      <x:c r="X1065" s="18" t="n">
        <x:f>IF(AND(W1065=1,Q1065&lt;=Settings!$B$36),1,0)</x:f>
        <x:v>0</x:v>
      </x:c>
    </x:row>
    <x:row r="1066">
      <x:c r="A1066"/>
      <x:c r="B1066"/>
      <x:c r="C1066" s="18"/>
      <x:c r="D1066" s="18"/>
      <x:c r="E1066" s="18"/>
      <x:c r="F1066" s="18"/>
      <x:c r="G1066" s="18"/>
      <x:c r="H1066" s="18"/>
      <x:c r="I1066" s="18"/>
      <x:c r="J1066" s="18"/>
      <x:c r="K1066" s="18"/>
      <x:c r="L1066" s="18"/>
      <x:c r="M1066" s="18"/>
      <x:c r="N1066" s="18"/>
      <x:c r="O1066" s="18"/>
      <x:c r="P1066" s="18"/>
      <x:c r="Q1066" s="18"/>
      <x:c r="R1066" s="18"/>
      <x:c r="S1066" s="18"/>
      <x:c r="T1066" s="18"/>
      <x:c r="U1066" s="18"/>
      <x:c r="V1066" s="18"/>
      <x:c r="W1066" s="18"/>
      <x:c r="X1066" s="18"/>
    </x:row>
    <x:row r="1067">
      <x:c r="A1067"/>
      <x:c r="B1067"/>
      <x:c r="C1067" s="18"/>
      <x:c r="D1067" s="18"/>
      <x:c r="E1067" s="18"/>
      <x:c r="F1067" s="18"/>
      <x:c r="G1067" s="18"/>
      <x:c r="H1067" s="18"/>
      <x:c r="I1067" s="18"/>
      <x:c r="J1067" s="18"/>
      <x:c r="K1067" s="18"/>
      <x:c r="L1067" s="18"/>
      <x:c r="M1067" s="18"/>
      <x:c r="N1067" s="18"/>
      <x:c r="O1067" s="18"/>
      <x:c r="P1067" s="18"/>
      <x:c r="Q1067" s="18"/>
      <x:c r="R1067" s="18"/>
      <x:c r="S1067" s="18"/>
      <x:c r="T1067" s="18"/>
      <x:c r="U1067" s="18"/>
      <x:c r="V1067" s="18"/>
      <x:c r="W1067" s="18"/>
      <x:c r="X1067" s="18"/>
    </x:row>
    <x:row r="1068">
      <x:c r="A1068"/>
      <x:c r="B1068"/>
      <x:c r="C1068" s="18"/>
      <x:c r="D1068" s="18"/>
      <x:c r="E1068" s="18"/>
      <x:c r="F1068" s="18"/>
      <x:c r="G1068" s="18"/>
      <x:c r="H1068" s="18"/>
      <x:c r="I1068" s="18"/>
      <x:c r="J1068" s="18"/>
      <x:c r="K1068" s="18"/>
      <x:c r="L1068" s="18"/>
      <x:c r="M1068" s="18"/>
      <x:c r="N1068" s="18"/>
      <x:c r="O1068" s="18"/>
      <x:c r="P1068" s="18"/>
      <x:c r="Q1068" s="18"/>
      <x:c r="R1068" s="18"/>
      <x:c r="S1068" s="18"/>
      <x:c r="T1068" s="18"/>
      <x:c r="U1068" s="18"/>
      <x:c r="V1068" s="18"/>
      <x:c r="W1068" s="18"/>
      <x:c r="X1068" s="18"/>
    </x:row>
    <x:row r="1069">
      <x:c r="A1069"/>
      <x:c r="B1069"/>
      <x:c r="C1069" s="18"/>
      <x:c r="D1069" s="18"/>
      <x:c r="E1069" s="18"/>
      <x:c r="F1069" s="18"/>
      <x:c r="G1069" s="18"/>
      <x:c r="H1069" s="18"/>
      <x:c r="I1069" s="18"/>
      <x:c r="J1069" s="18"/>
      <x:c r="K1069" s="18"/>
      <x:c r="L1069" s="18"/>
      <x:c r="M1069" s="18"/>
      <x:c r="N1069" s="18"/>
      <x:c r="O1069" s="18"/>
      <x:c r="P1069" s="18"/>
      <x:c r="Q1069" s="18"/>
      <x:c r="R1069" s="18"/>
      <x:c r="S1069" s="18"/>
      <x:c r="T1069" s="18"/>
      <x:c r="U1069" s="18"/>
      <x:c r="V1069" s="18"/>
      <x:c r="W1069" s="18"/>
      <x:c r="X1069" s="18"/>
    </x:row>
    <x:row r="1070">
      <x:c r="A1070"/>
      <x:c r="B1070"/>
      <x:c r="C1070" s="18"/>
      <x:c r="D1070" s="18"/>
      <x:c r="E1070" s="18"/>
      <x:c r="F1070" s="18"/>
      <x:c r="G1070" s="18"/>
      <x:c r="H1070" s="18"/>
      <x:c r="I1070" s="18"/>
      <x:c r="J1070" s="18"/>
      <x:c r="K1070" s="18"/>
      <x:c r="L1070" s="18"/>
      <x:c r="M1070" s="18"/>
      <x:c r="N1070" s="18"/>
      <x:c r="O1070" s="18"/>
      <x:c r="P1070" s="18"/>
      <x:c r="Q1070" s="18"/>
      <x:c r="R1070" s="18"/>
      <x:c r="S1070" s="18"/>
      <x:c r="T1070" s="18"/>
      <x:c r="U1070" s="18"/>
      <x:c r="V1070" s="18"/>
      <x:c r="W1070" s="18"/>
      <x:c r="X1070" s="18"/>
    </x:row>
    <x:row r="1071">
      <x:c r="A1071"/>
      <x:c r="B1071"/>
      <x:c r="C1071" s="18"/>
      <x:c r="D1071" s="18"/>
      <x:c r="E1071" s="18"/>
      <x:c r="F1071" s="18"/>
      <x:c r="G1071" s="18"/>
      <x:c r="H1071" s="18"/>
      <x:c r="I1071" s="18"/>
      <x:c r="J1071" s="18"/>
      <x:c r="K1071" s="18"/>
      <x:c r="L1071" s="18"/>
      <x:c r="M1071" s="18"/>
      <x:c r="N1071" s="18"/>
      <x:c r="O1071" s="18"/>
      <x:c r="P1071" s="18"/>
      <x:c r="Q1071" s="18"/>
      <x:c r="R1071" s="18"/>
      <x:c r="S1071" s="18"/>
      <x:c r="T1071" s="18"/>
      <x:c r="U1071" s="18"/>
      <x:c r="V1071" s="18"/>
      <x:c r="W1071" s="18"/>
      <x:c r="X1071" s="18"/>
    </x:row>
    <x:row r="1072">
      <x:c r="A1072"/>
      <x:c r="B1072"/>
      <x:c r="C1072" s="18"/>
      <x:c r="D1072" s="18"/>
      <x:c r="E1072" s="18"/>
      <x:c r="F1072" s="18"/>
      <x:c r="G1072" s="18"/>
      <x:c r="H1072" s="18"/>
      <x:c r="I1072" s="18"/>
      <x:c r="J1072" s="18"/>
      <x:c r="K1072" s="18"/>
      <x:c r="L1072" s="18"/>
      <x:c r="M1072" s="18"/>
      <x:c r="N1072" s="18"/>
      <x:c r="O1072" s="18"/>
      <x:c r="P1072" s="18"/>
      <x:c r="Q1072" s="18"/>
      <x:c r="R1072" s="18"/>
      <x:c r="S1072" s="18"/>
      <x:c r="T1072" s="18"/>
      <x:c r="U1072" s="18"/>
      <x:c r="V1072" s="18"/>
      <x:c r="W1072" s="18"/>
      <x:c r="X1072" s="18"/>
    </x:row>
    <x:row r="1073">
      <x:c r="A1073"/>
      <x:c r="B1073"/>
      <x:c r="C1073" s="18"/>
      <x:c r="D1073" s="18"/>
      <x:c r="E1073" s="18"/>
      <x:c r="F1073" s="18"/>
      <x:c r="G1073" s="18"/>
      <x:c r="H1073" s="18"/>
      <x:c r="I1073" s="18"/>
      <x:c r="J1073" s="18"/>
      <x:c r="K1073" s="18"/>
      <x:c r="L1073" s="18"/>
      <x:c r="M1073" s="18"/>
      <x:c r="N1073" s="18"/>
      <x:c r="O1073" s="18"/>
      <x:c r="P1073" s="18"/>
      <x:c r="Q1073" s="18"/>
      <x:c r="R1073" s="18"/>
      <x:c r="S1073" s="18"/>
      <x:c r="T1073" s="18"/>
      <x:c r="U1073" s="18"/>
      <x:c r="V1073" s="18"/>
      <x:c r="W1073" s="18"/>
      <x:c r="X1073" s="18"/>
    </x:row>
    <x:row r="1074">
      <x:c r="A1074"/>
      <x:c r="B1074"/>
      <x:c r="C1074" s="18"/>
      <x:c r="D1074" s="18"/>
      <x:c r="E1074" s="18"/>
      <x:c r="F1074" s="18"/>
      <x:c r="G1074" s="18"/>
      <x:c r="H1074" s="18"/>
      <x:c r="I1074" s="18"/>
      <x:c r="J1074" s="18"/>
      <x:c r="K1074" s="18"/>
      <x:c r="L1074" s="18"/>
      <x:c r="M1074" s="18"/>
      <x:c r="N1074" s="18"/>
      <x:c r="O1074" s="18"/>
      <x:c r="P1074" s="18"/>
      <x:c r="Q1074" s="18"/>
      <x:c r="R1074" s="18"/>
      <x:c r="S1074" s="18"/>
      <x:c r="T1074" s="18"/>
      <x:c r="U1074" s="18"/>
      <x:c r="V1074" s="18"/>
      <x:c r="W1074" s="18"/>
      <x:c r="X1074" s="18"/>
    </x:row>
    <x:row r="1075">
      <x:c r="A1075"/>
      <x:c r="B1075"/>
      <x:c r="C1075" s="18"/>
      <x:c r="D1075" s="18"/>
      <x:c r="E1075" s="18"/>
      <x:c r="F1075" s="18"/>
      <x:c r="G1075" s="18"/>
      <x:c r="H1075" s="18"/>
      <x:c r="I1075" s="18"/>
      <x:c r="J1075" s="18"/>
      <x:c r="K1075" s="18"/>
      <x:c r="L1075" s="18"/>
      <x:c r="M1075" s="18"/>
      <x:c r="N1075" s="18"/>
      <x:c r="O1075" s="18"/>
      <x:c r="P1075" s="18"/>
      <x:c r="Q1075" s="18"/>
      <x:c r="R1075" s="18"/>
      <x:c r="S1075" s="18"/>
      <x:c r="T1075" s="18"/>
      <x:c r="U1075" s="18"/>
      <x:c r="V1075" s="18"/>
      <x:c r="W1075" s="18"/>
      <x:c r="X1075" s="18"/>
    </x:row>
    <x:row r="1076">
      <x:c r="A1076"/>
      <x:c r="B1076"/>
      <x:c r="C1076" s="18"/>
      <x:c r="D1076" s="18"/>
      <x:c r="E1076" s="18"/>
      <x:c r="F1076" s="18"/>
      <x:c r="G1076" s="18"/>
      <x:c r="H1076" s="18"/>
      <x:c r="I1076" s="18"/>
      <x:c r="J1076" s="18"/>
      <x:c r="K1076" s="18"/>
      <x:c r="L1076" s="18"/>
      <x:c r="M1076" s="18"/>
      <x:c r="N1076" s="18"/>
      <x:c r="O1076" s="18"/>
      <x:c r="P1076" s="18"/>
      <x:c r="Q1076" s="18"/>
      <x:c r="R1076" s="18"/>
      <x:c r="S1076" s="18"/>
      <x:c r="T1076" s="18"/>
      <x:c r="U1076" s="18"/>
      <x:c r="V1076" s="18"/>
      <x:c r="W1076" s="18"/>
      <x:c r="X1076" s="18"/>
    </x:row>
    <x:row r="1077">
      <x:c r="A1077"/>
      <x:c r="B1077"/>
      <x:c r="C1077" s="18"/>
      <x:c r="D1077" s="18"/>
      <x:c r="E1077" s="18"/>
      <x:c r="F1077" s="18"/>
      <x:c r="G1077" s="18"/>
      <x:c r="H1077" s="18"/>
      <x:c r="I1077" s="18"/>
      <x:c r="J1077" s="18"/>
      <x:c r="K1077" s="18"/>
      <x:c r="L1077" s="18"/>
      <x:c r="M1077" s="18"/>
      <x:c r="N1077" s="18"/>
      <x:c r="O1077" s="18"/>
      <x:c r="P1077" s="18"/>
      <x:c r="Q1077" s="18"/>
      <x:c r="R1077" s="18"/>
      <x:c r="S1077" s="18"/>
      <x:c r="T1077" s="18"/>
      <x:c r="U1077" s="18"/>
      <x:c r="V1077" s="18"/>
      <x:c r="W1077" s="18"/>
      <x:c r="X1077" s="18"/>
    </x:row>
    <x:row r="1078">
      <x:c r="A1078"/>
      <x:c r="B1078"/>
      <x:c r="C1078" s="18"/>
      <x:c r="D1078" s="18"/>
      <x:c r="E1078" s="18"/>
      <x:c r="F1078" s="18"/>
      <x:c r="G1078" s="18"/>
      <x:c r="H1078" s="18"/>
      <x:c r="I1078" s="18"/>
      <x:c r="J1078" s="18"/>
      <x:c r="K1078" s="18"/>
      <x:c r="L1078" s="18"/>
      <x:c r="M1078" s="18"/>
      <x:c r="N1078" s="18"/>
      <x:c r="O1078" s="18"/>
      <x:c r="P1078" s="18"/>
      <x:c r="Q1078" s="18"/>
      <x:c r="R1078" s="18"/>
      <x:c r="S1078" s="18"/>
      <x:c r="T1078" s="18"/>
      <x:c r="U1078" s="18"/>
      <x:c r="V1078" s="18"/>
      <x:c r="W1078" s="18"/>
      <x:c r="X1078" s="18"/>
    </x:row>
    <x:row r="1079">
      <x:c r="A1079"/>
      <x:c r="B1079"/>
      <x:c r="C1079" s="18"/>
      <x:c r="D1079" s="18"/>
      <x:c r="E1079" s="18"/>
      <x:c r="F1079" s="18"/>
      <x:c r="G1079" s="18"/>
      <x:c r="H1079" s="18"/>
      <x:c r="I1079" s="18"/>
      <x:c r="J1079" s="18"/>
      <x:c r="K1079" s="18"/>
      <x:c r="L1079" s="18"/>
      <x:c r="M1079" s="18"/>
      <x:c r="N1079" s="18"/>
      <x:c r="O1079" s="18"/>
      <x:c r="P1079" s="18"/>
      <x:c r="Q1079" s="18"/>
      <x:c r="R1079" s="18"/>
      <x:c r="S1079" s="18"/>
      <x:c r="T1079" s="18"/>
      <x:c r="U1079" s="18"/>
      <x:c r="V1079" s="18"/>
      <x:c r="W1079" s="18"/>
      <x:c r="X1079" s="18"/>
    </x:row>
    <x:row r="1080">
      <x:c r="A1080"/>
      <x:c r="B1080"/>
      <x:c r="C1080" s="18"/>
      <x:c r="D1080" s="18"/>
      <x:c r="E1080" s="18"/>
      <x:c r="F1080" s="18"/>
      <x:c r="G1080" s="18"/>
      <x:c r="H1080" s="18"/>
      <x:c r="I1080" s="18"/>
      <x:c r="J1080" s="18"/>
      <x:c r="K1080" s="18"/>
      <x:c r="L1080" s="18"/>
      <x:c r="M1080" s="18"/>
      <x:c r="N1080" s="18"/>
      <x:c r="O1080" s="18"/>
      <x:c r="P1080" s="18"/>
      <x:c r="Q1080" s="18"/>
      <x:c r="R1080" s="18"/>
      <x:c r="S1080" s="18"/>
      <x:c r="T1080" s="18"/>
      <x:c r="U1080" s="18"/>
      <x:c r="V1080" s="18"/>
      <x:c r="W1080" s="18"/>
      <x:c r="X1080" s="18"/>
    </x:row>
    <x:row r="1081">
      <x:c r="A1081"/>
      <x:c r="B1081"/>
      <x:c r="C1081" s="18"/>
      <x:c r="D1081" s="18"/>
      <x:c r="E1081" s="18"/>
      <x:c r="F1081" s="18"/>
      <x:c r="G1081" s="18"/>
      <x:c r="H1081" s="18"/>
      <x:c r="I1081" s="18"/>
      <x:c r="J1081" s="18"/>
      <x:c r="K1081" s="18"/>
      <x:c r="L1081" s="18"/>
      <x:c r="M1081" s="18"/>
      <x:c r="N1081" s="18"/>
      <x:c r="O1081" s="18"/>
      <x:c r="P1081" s="18"/>
      <x:c r="Q1081" s="18"/>
      <x:c r="R1081" s="18"/>
      <x:c r="S1081" s="18"/>
      <x:c r="T1081" s="18"/>
      <x:c r="U1081" s="18"/>
      <x:c r="V1081" s="18"/>
      <x:c r="W1081" s="18"/>
      <x:c r="X1081" s="18"/>
    </x:row>
    <x:row r="1082">
      <x:c r="A1082"/>
      <x:c r="B1082"/>
      <x:c r="C1082" s="18"/>
      <x:c r="D1082" s="18"/>
      <x:c r="E1082" s="18"/>
      <x:c r="F1082" s="18"/>
      <x:c r="G1082" s="18"/>
      <x:c r="H1082" s="18"/>
      <x:c r="I1082" s="18"/>
      <x:c r="J1082" s="18"/>
      <x:c r="K1082" s="18"/>
      <x:c r="L1082" s="18"/>
      <x:c r="M1082" s="18"/>
      <x:c r="N1082" s="18"/>
      <x:c r="O1082" s="18"/>
      <x:c r="P1082" s="18"/>
      <x:c r="Q1082" s="18"/>
      <x:c r="R1082" s="18"/>
      <x:c r="S1082" s="18"/>
      <x:c r="T1082" s="18"/>
      <x:c r="U1082" s="18"/>
      <x:c r="V1082" s="18"/>
      <x:c r="W1082" s="18"/>
      <x:c r="X1082" s="18"/>
    </x:row>
    <x:row r="1083">
      <x:c r="A1083"/>
      <x:c r="B1083"/>
      <x:c r="C1083" s="18"/>
      <x:c r="D1083" s="18"/>
      <x:c r="E1083" s="18"/>
      <x:c r="F1083" s="18"/>
      <x:c r="G1083" s="18"/>
      <x:c r="H1083" s="18"/>
      <x:c r="I1083" s="18"/>
      <x:c r="J1083" s="18"/>
      <x:c r="K1083" s="18"/>
      <x:c r="L1083" s="18"/>
      <x:c r="M1083" s="18"/>
      <x:c r="N1083" s="18"/>
      <x:c r="O1083" s="18"/>
      <x:c r="P1083" s="18"/>
      <x:c r="Q1083" s="18"/>
      <x:c r="R1083" s="18"/>
      <x:c r="S1083" s="18"/>
      <x:c r="T1083" s="18"/>
      <x:c r="U1083" s="18"/>
      <x:c r="V1083" s="18"/>
      <x:c r="W1083" s="18"/>
      <x:c r="X1083" s="18"/>
    </x:row>
    <x:row r="1084">
      <x:c r="A1084"/>
      <x:c r="B1084"/>
      <x:c r="C1084" s="18"/>
      <x:c r="D1084" s="18"/>
      <x:c r="E1084" s="18"/>
      <x:c r="F1084" s="18"/>
      <x:c r="G1084" s="18"/>
      <x:c r="H1084" s="18"/>
      <x:c r="I1084" s="18"/>
      <x:c r="J1084" s="18"/>
      <x:c r="K1084" s="18"/>
      <x:c r="L1084" s="18"/>
      <x:c r="M1084" s="18"/>
      <x:c r="N1084" s="18"/>
      <x:c r="O1084" s="18"/>
      <x:c r="P1084" s="18"/>
      <x:c r="Q1084" s="18"/>
      <x:c r="R1084" s="18"/>
      <x:c r="S1084" s="18"/>
      <x:c r="T1084" s="18"/>
      <x:c r="U1084" s="18"/>
      <x:c r="V1084" s="18"/>
      <x:c r="W1084" s="18"/>
      <x:c r="X1084" s="18"/>
    </x:row>
    <x:row r="1085">
      <x:c r="A1085"/>
      <x:c r="B1085"/>
      <x:c r="C1085" s="18"/>
      <x:c r="D1085" s="18"/>
      <x:c r="E1085" s="18"/>
      <x:c r="F1085" s="18"/>
      <x:c r="G1085" s="18"/>
      <x:c r="H1085" s="18"/>
      <x:c r="I1085" s="18"/>
      <x:c r="J1085" s="18"/>
      <x:c r="K1085" s="18"/>
      <x:c r="L1085" s="18"/>
      <x:c r="M1085" s="18"/>
      <x:c r="N1085" s="18"/>
      <x:c r="O1085" s="18"/>
      <x:c r="P1085" s="18"/>
      <x:c r="Q1085" s="18"/>
      <x:c r="R1085" s="18"/>
      <x:c r="S1085" s="18"/>
      <x:c r="T1085" s="18"/>
      <x:c r="U1085" s="18"/>
      <x:c r="V1085" s="18"/>
      <x:c r="W1085" s="18"/>
      <x:c r="X1085" s="18"/>
    </x:row>
    <x:row r="1086">
      <x:c r="A1086" t="n">
        <x:f>Arrivals!A1086</x:f>
        <x:v>10</x:v>
      </x:c>
      <x:c r="B1086" t="n">
        <x:f>Arrivals!B1086</x:f>
        <x:v>1</x:v>
      </x:c>
      <x:c r="C1086" s="18" t="n">
        <x:f>Arrivals!F1086</x:f>
        <x:v>2</x:v>
      </x:c>
      <x:c r="D1086" s="18" t="n">
        <x:f>Arrivals!K1086</x:f>
        <x:v>300</x:v>
      </x:c>
      <x:c r="E1086" s="18" t="n">
        <x:f>D1086*8/ACE_Input!S6+ACE_Input!T6</x:f>
        <x:v>24.02</x:v>
      </x:c>
      <x:c r="F1086" s="18" t="n">
        <x:f>C1086</x:f>
        <x:v>2</x:v>
      </x:c>
      <x:c r="G1086" s="18" t="n">
        <x:f>0</x:f>
        <x:v>0</x:v>
      </x:c>
      <x:c r="H1086" s="18" t="n">
        <x:f>MAX(F1086,G1086)</x:f>
        <x:v>2</x:v>
      </x:c>
      <x:c r="I1086" s="18" t="n">
        <x:f>MOD(H1086-Settings!$B$32,Settings!$B$33)</x:f>
        <x:v>2</x:v>
      </x:c>
      <x:c r="J1086" s="18" t="n">
        <x:f>IF(I1086&lt;Settings!$B$30,IF(Settings!$B$30-I1086&gt;=E1086,H1086,H1086+(Settings!$B$30-I1086)+Settings!$B$31),H1086+(Settings!$B$33-I1086))</x:f>
        <x:v>2</x:v>
      </x:c>
      <x:c r="K1086" s="18" t="n">
        <x:f>J1086+E1086</x:f>
        <x:v>26.02</x:v>
      </x:c>
      <x:c r="L1086" s="18" t="n">
        <x:f>K1086</x:f>
        <x:v>26.02</x:v>
      </x:c>
      <x:c r="M1086" s="18" t="n">
        <x:f>0</x:f>
        <x:v>0</x:v>
      </x:c>
      <x:c r="N1086" s="18" t="n">
        <x:f>MAX(L1086,M1086)</x:f>
        <x:v>26.02</x:v>
      </x:c>
      <x:c r="O1086" s="18" t="n">
        <x:f>Arrivals!I1086</x:f>
        <x:v>2.7454816024816187</x:v>
      </x:c>
      <x:c r="P1086" s="18" t="n">
        <x:f>N1086+O1086</x:f>
        <x:v>28.765481602481618</x:v>
      </x:c>
      <x:c r="Q1086" s="18" t="n">
        <x:f>P1086-C1086</x:f>
        <x:v>26.765481602481618</x:v>
      </x:c>
      <x:c r="R1086" s="18" t="n">
        <x:f>H1086-F1086</x:f>
        <x:v>0</x:v>
      </x:c>
      <x:c r="S1086" s="18" t="n">
        <x:f>J1086-H1086</x:f>
        <x:v>0</x:v>
      </x:c>
      <x:c r="T1086" s="18" t="n">
        <x:f>N1086-L1086</x:f>
        <x:v>0</x:v>
      </x:c>
      <x:c r="U1086" s="18" t="n">
        <x:f>R1086+S1086+T1086</x:f>
        <x:v>0</x:v>
      </x:c>
      <x:c r="V1086" s="18" t="str">
        <x:f>IF(MOD(C1086-Settings!$B$32,Settings!$B$33)&lt;Settings!$B$30,"Up","Down")</x:f>
        <x:v>Up</x:v>
      </x:c>
      <x:c r="W1086" s="18" t="n">
        <x:f>IF(OR(E1086&gt;Settings!$B$30,Q1086&gt;Settings!$B$37),0,1)</x:f>
        <x:v>1</x:v>
      </x:c>
      <x:c r="X1086" s="18" t="n">
        <x:f>IF(AND(W1086=1,Q1086&lt;=Settings!$B$36),1,0)</x:f>
        <x:v>1</x:v>
      </x:c>
    </x:row>
    <x:row r="1087">
      <x:c r="A1087" t="n">
        <x:f>Arrivals!A1087</x:f>
        <x:v>10</x:v>
      </x:c>
      <x:c r="B1087" t="n">
        <x:f>Arrivals!B1087</x:f>
        <x:v>2</x:v>
      </x:c>
      <x:c r="C1087" s="18" t="n">
        <x:f>Arrivals!F1087</x:f>
        <x:v>7</x:v>
      </x:c>
      <x:c r="D1087" s="18" t="n">
        <x:f>Arrivals!K1087</x:f>
        <x:v>300</x:v>
      </x:c>
      <x:c r="E1087" s="18" t="n">
        <x:f>D1087*8/ACE_Input!S7+ACE_Input!T7</x:f>
        <x:v>24.02</x:v>
      </x:c>
      <x:c r="F1087" s="18" t="n">
        <x:f>C1087</x:f>
        <x:v>7</x:v>
      </x:c>
      <x:c r="G1087" s="18" t="n">
        <x:f>K1086</x:f>
        <x:v>26.02</x:v>
      </x:c>
      <x:c r="H1087" s="18" t="n">
        <x:f>MAX(F1087,G1087)</x:f>
        <x:v>26.02</x:v>
      </x:c>
      <x:c r="I1087" s="18" t="n">
        <x:f>MOD(H1087-Settings!$B$32,Settings!$B$33)</x:f>
        <x:v>26.02</x:v>
      </x:c>
      <x:c r="J1087" s="18" t="n">
        <x:f>IF(I1087&lt;Settings!$B$30,IF(Settings!$B$30-I1087&gt;=E1087,H1087,H1087+(Settings!$B$30-I1087)+Settings!$B$31),H1087+(Settings!$B$33-I1087))</x:f>
        <x:v>26.02</x:v>
      </x:c>
      <x:c r="K1087" s="18" t="n">
        <x:f>J1087+E1087</x:f>
        <x:v>50.04</x:v>
      </x:c>
      <x:c r="L1087" s="18" t="n">
        <x:f>K1087</x:f>
        <x:v>50.04</x:v>
      </x:c>
      <x:c r="M1087" s="18" t="n">
        <x:f>P1086</x:f>
        <x:v>28.765481602481618</x:v>
      </x:c>
      <x:c r="N1087" s="18" t="n">
        <x:f>MAX(L1087,M1087)</x:f>
        <x:v>50.04</x:v>
      </x:c>
      <x:c r="O1087" s="18" t="n">
        <x:f>Arrivals!I1087</x:f>
        <x:v>1.7722245824596172</x:v>
      </x:c>
      <x:c r="P1087" s="18" t="n">
        <x:f>N1087+O1087</x:f>
        <x:v>51.81222458245961</x:v>
      </x:c>
      <x:c r="Q1087" s="18" t="n">
        <x:f>P1087-C1087</x:f>
        <x:v>44.81222458245961</x:v>
      </x:c>
      <x:c r="R1087" s="18" t="n">
        <x:f>H1087-F1087</x:f>
        <x:v>19.02</x:v>
      </x:c>
      <x:c r="S1087" s="18" t="n">
        <x:f>J1087-H1087</x:f>
        <x:v>0</x:v>
      </x:c>
      <x:c r="T1087" s="18" t="n">
        <x:f>N1087-L1087</x:f>
        <x:v>0</x:v>
      </x:c>
      <x:c r="U1087" s="18" t="n">
        <x:f>R1087+S1087+T1087</x:f>
        <x:v>19.02</x:v>
      </x:c>
      <x:c r="V1087" s="18" t="str">
        <x:f>IF(MOD(C1087-Settings!$B$32,Settings!$B$33)&lt;Settings!$B$30,"Up","Down")</x:f>
        <x:v>Up</x:v>
      </x:c>
      <x:c r="W1087" s="18" t="n">
        <x:f>IF(OR(E1087&gt;Settings!$B$30,Q1087&gt;Settings!$B$37),0,1)</x:f>
        <x:v>1</x:v>
      </x:c>
      <x:c r="X1087" s="18" t="n">
        <x:f>IF(AND(W1087=1,Q1087&lt;=Settings!$B$36),1,0)</x:f>
        <x:v>1</x:v>
      </x:c>
    </x:row>
    <x:row r="1088">
      <x:c r="A1088" t="n">
        <x:f>Arrivals!A1088</x:f>
        <x:v>10</x:v>
      </x:c>
      <x:c r="B1088" t="n">
        <x:f>Arrivals!B1088</x:f>
        <x:v>3</x:v>
      </x:c>
      <x:c r="C1088" s="18" t="n">
        <x:f>Arrivals!F1088</x:f>
        <x:v>32</x:v>
      </x:c>
      <x:c r="D1088" s="18" t="n">
        <x:f>Arrivals!K1088</x:f>
        <x:v>300</x:v>
      </x:c>
      <x:c r="E1088" s="18" t="n">
        <x:f>D1088*8/ACE_Input!S8+ACE_Input!T8</x:f>
        <x:v>24.02</x:v>
      </x:c>
      <x:c r="F1088" s="18" t="n">
        <x:f>C1088</x:f>
        <x:v>32</x:v>
      </x:c>
      <x:c r="G1088" s="18" t="n">
        <x:f>K1087</x:f>
        <x:v>50.04</x:v>
      </x:c>
      <x:c r="H1088" s="18" t="n">
        <x:f>MAX(F1088,G1088)</x:f>
        <x:v>50.04</x:v>
      </x:c>
      <x:c r="I1088" s="18" t="n">
        <x:f>MOD(H1088-Settings!$B$32,Settings!$B$33)</x:f>
        <x:v>50.04</x:v>
      </x:c>
      <x:c r="J1088" s="18" t="n">
        <x:f>IF(I1088&lt;Settings!$B$30,IF(Settings!$B$30-I1088&gt;=E1088,H1088,H1088+(Settings!$B$30-I1088)+Settings!$B$31),H1088+(Settings!$B$33-I1088))</x:f>
        <x:v>50.04</x:v>
      </x:c>
      <x:c r="K1088" s="18" t="n">
        <x:f>J1088+E1088</x:f>
        <x:v>74.06</x:v>
      </x:c>
      <x:c r="L1088" s="18" t="n">
        <x:f>K1088</x:f>
        <x:v>74.06</x:v>
      </x:c>
      <x:c r="M1088" s="18" t="n">
        <x:f>P1087</x:f>
        <x:v>51.81222458245961</x:v>
      </x:c>
      <x:c r="N1088" s="18" t="n">
        <x:f>MAX(L1088,M1088)</x:f>
        <x:v>74.06</x:v>
      </x:c>
      <x:c r="O1088" s="18" t="n">
        <x:f>Arrivals!I1088</x:f>
        <x:v>4.952478141019539</x:v>
      </x:c>
      <x:c r="P1088" s="18" t="n">
        <x:f>N1088+O1088</x:f>
        <x:v>79.01247814101954</x:v>
      </x:c>
      <x:c r="Q1088" s="18" t="n">
        <x:f>P1088-C1088</x:f>
        <x:v>47.01247814101954</x:v>
      </x:c>
      <x:c r="R1088" s="18" t="n">
        <x:f>H1088-F1088</x:f>
        <x:v>18.04</x:v>
      </x:c>
      <x:c r="S1088" s="18" t="n">
        <x:f>J1088-H1088</x:f>
        <x:v>0</x:v>
      </x:c>
      <x:c r="T1088" s="18" t="n">
        <x:f>N1088-L1088</x:f>
        <x:v>0</x:v>
      </x:c>
      <x:c r="U1088" s="18" t="n">
        <x:f>R1088+S1088+T1088</x:f>
        <x:v>18.04</x:v>
      </x:c>
      <x:c r="V1088" s="18" t="str">
        <x:f>IF(MOD(C1088-Settings!$B$32,Settings!$B$33)&lt;Settings!$B$30,"Up","Down")</x:f>
        <x:v>Up</x:v>
      </x:c>
      <x:c r="W1088" s="18" t="n">
        <x:f>IF(OR(E1088&gt;Settings!$B$30,Q1088&gt;Settings!$B$37),0,1)</x:f>
        <x:v>1</x:v>
      </x:c>
      <x:c r="X1088" s="18" t="n">
        <x:f>IF(AND(W1088=1,Q1088&lt;=Settings!$B$36),1,0)</x:f>
        <x:v>1</x:v>
      </x:c>
    </x:row>
    <x:row r="1089">
      <x:c r="A1089" t="n">
        <x:f>Arrivals!A1089</x:f>
        <x:v>10</x:v>
      </x:c>
      <x:c r="B1089" t="n">
        <x:f>Arrivals!B1089</x:f>
        <x:v>4</x:v>
      </x:c>
      <x:c r="C1089" s="18" t="n">
        <x:f>Arrivals!F1089</x:f>
        <x:v>37</x:v>
      </x:c>
      <x:c r="D1089" s="18" t="n">
        <x:f>Arrivals!K1089</x:f>
        <x:v>300</x:v>
      </x:c>
      <x:c r="E1089" s="18" t="n">
        <x:f>D1089*8/ACE_Input!S9+ACE_Input!T9</x:f>
        <x:v>24.02</x:v>
      </x:c>
      <x:c r="F1089" s="18" t="n">
        <x:f>C1089</x:f>
        <x:v>37</x:v>
      </x:c>
      <x:c r="G1089" s="18" t="n">
        <x:f>K1088</x:f>
        <x:v>74.06</x:v>
      </x:c>
      <x:c r="H1089" s="18" t="n">
        <x:f>MAX(F1089,G1089)</x:f>
        <x:v>74.06</x:v>
      </x:c>
      <x:c r="I1089" s="18" t="n">
        <x:f>MOD(H1089-Settings!$B$32,Settings!$B$33)</x:f>
        <x:v>74.06</x:v>
      </x:c>
      <x:c r="J1089" s="18" t="n">
        <x:f>IF(I1089&lt;Settings!$B$30,IF(Settings!$B$30-I1089&gt;=E1089,H1089,H1089+(Settings!$B$30-I1089)+Settings!$B$31),H1089+(Settings!$B$33-I1089))</x:f>
        <x:v>74.06</x:v>
      </x:c>
      <x:c r="K1089" s="18" t="n">
        <x:f>J1089+E1089</x:f>
        <x:v>98.08</x:v>
      </x:c>
      <x:c r="L1089" s="18" t="n">
        <x:f>K1089</x:f>
        <x:v>98.08</x:v>
      </x:c>
      <x:c r="M1089" s="18" t="n">
        <x:f>P1088</x:f>
        <x:v>79.01247814101954</x:v>
      </x:c>
      <x:c r="N1089" s="18" t="n">
        <x:f>MAX(L1089,M1089)</x:f>
        <x:v>98.08</x:v>
      </x:c>
      <x:c r="O1089" s="18" t="n">
        <x:f>Arrivals!I1089</x:f>
        <x:v>0.7206454155812576</x:v>
      </x:c>
      <x:c r="P1089" s="18" t="n">
        <x:f>N1089+O1089</x:f>
        <x:v>98.80064541558126</x:v>
      </x:c>
      <x:c r="Q1089" s="18" t="n">
        <x:f>P1089-C1089</x:f>
        <x:v>61.80064541558126</x:v>
      </x:c>
      <x:c r="R1089" s="18" t="n">
        <x:f>H1089-F1089</x:f>
        <x:v>37.06</x:v>
      </x:c>
      <x:c r="S1089" s="18" t="n">
        <x:f>J1089-H1089</x:f>
        <x:v>0</x:v>
      </x:c>
      <x:c r="T1089" s="18" t="n">
        <x:f>N1089-L1089</x:f>
        <x:v>0</x:v>
      </x:c>
      <x:c r="U1089" s="18" t="n">
        <x:f>R1089+S1089+T1089</x:f>
        <x:v>37.06</x:v>
      </x:c>
      <x:c r="V1089" s="18" t="str">
        <x:f>IF(MOD(C1089-Settings!$B$32,Settings!$B$33)&lt;Settings!$B$30,"Up","Down")</x:f>
        <x:v>Up</x:v>
      </x:c>
      <x:c r="W1089" s="18" t="n">
        <x:f>IF(OR(E1089&gt;Settings!$B$30,Q1089&gt;Settings!$B$37),0,1)</x:f>
        <x:v>1</x:v>
      </x:c>
      <x:c r="X1089" s="18" t="n">
        <x:f>IF(AND(W1089=1,Q1089&lt;=Settings!$B$36),1,0)</x:f>
        <x:v>1</x:v>
      </x:c>
    </x:row>
    <x:row r="1090">
      <x:c r="A1090" t="n">
        <x:f>Arrivals!A1090</x:f>
        <x:v>10</x:v>
      </x:c>
      <x:c r="B1090" t="n">
        <x:f>Arrivals!B1090</x:f>
        <x:v>5</x:v>
      </x:c>
      <x:c r="C1090" s="18" t="n">
        <x:f>Arrivals!F1090</x:f>
        <x:v>42</x:v>
      </x:c>
      <x:c r="D1090" s="18" t="n">
        <x:f>Arrivals!K1090</x:f>
        <x:v>300</x:v>
      </x:c>
      <x:c r="E1090" s="18" t="n">
        <x:f>D1090*8/ACE_Input!S10+ACE_Input!T10</x:f>
        <x:v>24.02</x:v>
      </x:c>
      <x:c r="F1090" s="18" t="n">
        <x:f>C1090</x:f>
        <x:v>42</x:v>
      </x:c>
      <x:c r="G1090" s="18" t="n">
        <x:f>K1089</x:f>
        <x:v>98.08</x:v>
      </x:c>
      <x:c r="H1090" s="18" t="n">
        <x:f>MAX(F1090,G1090)</x:f>
        <x:v>98.08</x:v>
      </x:c>
      <x:c r="I1090" s="18" t="n">
        <x:f>MOD(H1090-Settings!$B$32,Settings!$B$33)</x:f>
        <x:v>98.08</x:v>
      </x:c>
      <x:c r="J1090" s="18" t="n">
        <x:f>IF(I1090&lt;Settings!$B$30,IF(Settings!$B$30-I1090&gt;=E1090,H1090,H1090+(Settings!$B$30-I1090)+Settings!$B$31),H1090+(Settings!$B$33-I1090))</x:f>
        <x:v>98.08</x:v>
      </x:c>
      <x:c r="K1090" s="18" t="n">
        <x:f>J1090+E1090</x:f>
        <x:v>122.1</x:v>
      </x:c>
      <x:c r="L1090" s="18" t="n">
        <x:f>K1090</x:f>
        <x:v>122.1</x:v>
      </x:c>
      <x:c r="M1090" s="18" t="n">
        <x:f>P1089</x:f>
        <x:v>98.80064541558126</x:v>
      </x:c>
      <x:c r="N1090" s="18" t="n">
        <x:f>MAX(L1090,M1090)</x:f>
        <x:v>122.1</x:v>
      </x:c>
      <x:c r="O1090" s="18" t="n">
        <x:f>Arrivals!I1090</x:f>
        <x:v>8.43210197199497</x:v>
      </x:c>
      <x:c r="P1090" s="18" t="n">
        <x:f>N1090+O1090</x:f>
        <x:v>130.53210197199496</x:v>
      </x:c>
      <x:c r="Q1090" s="18" t="n">
        <x:f>P1090-C1090</x:f>
        <x:v>88.53210197199496</x:v>
      </x:c>
      <x:c r="R1090" s="18" t="n">
        <x:f>H1090-F1090</x:f>
        <x:v>56.08</x:v>
      </x:c>
      <x:c r="S1090" s="18" t="n">
        <x:f>J1090-H1090</x:f>
        <x:v>0</x:v>
      </x:c>
      <x:c r="T1090" s="18" t="n">
        <x:f>N1090-L1090</x:f>
        <x:v>0</x:v>
      </x:c>
      <x:c r="U1090" s="18" t="n">
        <x:f>R1090+S1090+T1090</x:f>
        <x:v>56.08</x:v>
      </x:c>
      <x:c r="V1090" s="18" t="str">
        <x:f>IF(MOD(C1090-Settings!$B$32,Settings!$B$33)&lt;Settings!$B$30,"Up","Down")</x:f>
        <x:v>Up</x:v>
      </x:c>
      <x:c r="W1090" s="18" t="n">
        <x:f>IF(OR(E1090&gt;Settings!$B$30,Q1090&gt;Settings!$B$37),0,1)</x:f>
        <x:v>1</x:v>
      </x:c>
      <x:c r="X1090" s="18" t="n">
        <x:f>IF(AND(W1090=1,Q1090&lt;=Settings!$B$36),1,0)</x:f>
        <x:v>1</x:v>
      </x:c>
    </x:row>
    <x:row r="1091">
      <x:c r="A1091" t="n">
        <x:f>Arrivals!A1091</x:f>
        <x:v>10</x:v>
      </x:c>
      <x:c r="B1091" t="n">
        <x:f>Arrivals!B1091</x:f>
        <x:v>6</x:v>
      </x:c>
      <x:c r="C1091" s="18" t="n">
        <x:f>Arrivals!F1091</x:f>
        <x:v>47</x:v>
      </x:c>
      <x:c r="D1091" s="18" t="n">
        <x:f>Arrivals!K1091</x:f>
        <x:v>300</x:v>
      </x:c>
      <x:c r="E1091" s="18" t="n">
        <x:f>D1091*8/ACE_Input!S11+ACE_Input!T11</x:f>
        <x:v>24.02</x:v>
      </x:c>
      <x:c r="F1091" s="18" t="n">
        <x:f>C1091</x:f>
        <x:v>47</x:v>
      </x:c>
      <x:c r="G1091" s="18" t="n">
        <x:f>K1090</x:f>
        <x:v>122.1</x:v>
      </x:c>
      <x:c r="H1091" s="18" t="n">
        <x:f>MAX(F1091,G1091)</x:f>
        <x:v>122.1</x:v>
      </x:c>
      <x:c r="I1091" s="18" t="n">
        <x:f>MOD(H1091-Settings!$B$32,Settings!$B$33)</x:f>
        <x:v>122.1</x:v>
      </x:c>
      <x:c r="J1091" s="18" t="n">
        <x:f>IF(I1091&lt;Settings!$B$30,IF(Settings!$B$30-I1091&gt;=E1091,H1091,H1091+(Settings!$B$30-I1091)+Settings!$B$31),H1091+(Settings!$B$33-I1091))</x:f>
        <x:v>122.1</x:v>
      </x:c>
      <x:c r="K1091" s="18" t="n">
        <x:f>J1091+E1091</x:f>
        <x:v>146.12</x:v>
      </x:c>
      <x:c r="L1091" s="18" t="n">
        <x:f>K1091</x:f>
        <x:v>146.12</x:v>
      </x:c>
      <x:c r="M1091" s="18" t="n">
        <x:f>P1090</x:f>
        <x:v>130.53210197199496</x:v>
      </x:c>
      <x:c r="N1091" s="18" t="n">
        <x:f>MAX(L1091,M1091)</x:f>
        <x:v>146.12</x:v>
      </x:c>
      <x:c r="O1091" s="18" t="n">
        <x:f>Arrivals!I1091</x:f>
        <x:v>1.5791464523019758</x:v>
      </x:c>
      <x:c r="P1091" s="18" t="n">
        <x:f>N1091+O1091</x:f>
        <x:v>147.699146452302</x:v>
      </x:c>
      <x:c r="Q1091" s="18" t="n">
        <x:f>P1091-C1091</x:f>
        <x:v>100.69914645230199</x:v>
      </x:c>
      <x:c r="R1091" s="18" t="n">
        <x:f>H1091-F1091</x:f>
        <x:v>75.1</x:v>
      </x:c>
      <x:c r="S1091" s="18" t="n">
        <x:f>J1091-H1091</x:f>
        <x:v>0</x:v>
      </x:c>
      <x:c r="T1091" s="18" t="n">
        <x:f>N1091-L1091</x:f>
        <x:v>0</x:v>
      </x:c>
      <x:c r="U1091" s="18" t="n">
        <x:f>R1091+S1091+T1091</x:f>
        <x:v>75.1</x:v>
      </x:c>
      <x:c r="V1091" s="18" t="str">
        <x:f>IF(MOD(C1091-Settings!$B$32,Settings!$B$33)&lt;Settings!$B$30,"Up","Down")</x:f>
        <x:v>Up</x:v>
      </x:c>
      <x:c r="W1091" s="18" t="n">
        <x:f>IF(OR(E1091&gt;Settings!$B$30,Q1091&gt;Settings!$B$37),0,1)</x:f>
        <x:v>1</x:v>
      </x:c>
      <x:c r="X1091" s="18" t="n">
        <x:f>IF(AND(W1091=1,Q1091&lt;=Settings!$B$36),1,0)</x:f>
        <x:v>1</x:v>
      </x:c>
    </x:row>
    <x:row r="1092">
      <x:c r="A1092" t="n">
        <x:f>Arrivals!A1092</x:f>
        <x:v>10</x:v>
      </x:c>
      <x:c r="B1092" t="n">
        <x:f>Arrivals!B1092</x:f>
        <x:v>7</x:v>
      </x:c>
      <x:c r="C1092" s="18" t="n">
        <x:f>Arrivals!F1092</x:f>
        <x:v>52</x:v>
      </x:c>
      <x:c r="D1092" s="18" t="n">
        <x:f>Arrivals!K1092</x:f>
        <x:v>300</x:v>
      </x:c>
      <x:c r="E1092" s="18" t="n">
        <x:f>D1092*8/ACE_Input!S12+ACE_Input!T12</x:f>
        <x:v>24.02</x:v>
      </x:c>
      <x:c r="F1092" s="18" t="n">
        <x:f>C1092</x:f>
        <x:v>52</x:v>
      </x:c>
      <x:c r="G1092" s="18" t="n">
        <x:f>K1091</x:f>
        <x:v>146.12</x:v>
      </x:c>
      <x:c r="H1092" s="18" t="n">
        <x:f>MAX(F1092,G1092)</x:f>
        <x:v>146.12</x:v>
      </x:c>
      <x:c r="I1092" s="18" t="n">
        <x:f>MOD(H1092-Settings!$B$32,Settings!$B$33)</x:f>
        <x:v>146.12</x:v>
      </x:c>
      <x:c r="J1092" s="18" t="n">
        <x:f>IF(I1092&lt;Settings!$B$30,IF(Settings!$B$30-I1092&gt;=E1092,H1092,H1092+(Settings!$B$30-I1092)+Settings!$B$31),H1092+(Settings!$B$33-I1092))</x:f>
        <x:v>146.12</x:v>
      </x:c>
      <x:c r="K1092" s="18" t="n">
        <x:f>J1092+E1092</x:f>
        <x:v>170.14000000000001</x:v>
      </x:c>
      <x:c r="L1092" s="18" t="n">
        <x:f>K1092</x:f>
        <x:v>170.14000000000001</x:v>
      </x:c>
      <x:c r="M1092" s="18" t="n">
        <x:f>P1091</x:f>
        <x:v>147.699146452302</x:v>
      </x:c>
      <x:c r="N1092" s="18" t="n">
        <x:f>MAX(L1092,M1092)</x:f>
        <x:v>170.14000000000001</x:v>
      </x:c>
      <x:c r="O1092" s="18" t="n">
        <x:f>Arrivals!I1092</x:f>
        <x:v>0.17681276748136582</x:v>
      </x:c>
      <x:c r="P1092" s="18" t="n">
        <x:f>N1092+O1092</x:f>
        <x:v>170.3168127674814</x:v>
      </x:c>
      <x:c r="Q1092" s="18" t="n">
        <x:f>P1092-C1092</x:f>
        <x:v>118.3168127674814</x:v>
      </x:c>
      <x:c r="R1092" s="18" t="n">
        <x:f>H1092-F1092</x:f>
        <x:v>94.12</x:v>
      </x:c>
      <x:c r="S1092" s="18" t="n">
        <x:f>J1092-H1092</x:f>
        <x:v>0</x:v>
      </x:c>
      <x:c r="T1092" s="18" t="n">
        <x:f>N1092-L1092</x:f>
        <x:v>0</x:v>
      </x:c>
      <x:c r="U1092" s="18" t="n">
        <x:f>R1092+S1092+T1092</x:f>
        <x:v>94.12</x:v>
      </x:c>
      <x:c r="V1092" s="18" t="str">
        <x:f>IF(MOD(C1092-Settings!$B$32,Settings!$B$33)&lt;Settings!$B$30,"Up","Down")</x:f>
        <x:v>Up</x:v>
      </x:c>
      <x:c r="W1092" s="18" t="n">
        <x:f>IF(OR(E1092&gt;Settings!$B$30,Q1092&gt;Settings!$B$37),0,1)</x:f>
        <x:v>1</x:v>
      </x:c>
      <x:c r="X1092" s="18" t="n">
        <x:f>IF(AND(W1092=1,Q1092&lt;=Settings!$B$36),1,0)</x:f>
        <x:v>1</x:v>
      </x:c>
    </x:row>
    <x:row r="1093">
      <x:c r="A1093" t="n">
        <x:f>Arrivals!A1093</x:f>
        <x:v>10</x:v>
      </x:c>
      <x:c r="B1093" t="n">
        <x:f>Arrivals!B1093</x:f>
        <x:v>8</x:v>
      </x:c>
      <x:c r="C1093" s="18" t="n">
        <x:f>Arrivals!F1093</x:f>
        <x:v>57</x:v>
      </x:c>
      <x:c r="D1093" s="18" t="n">
        <x:f>Arrivals!K1093</x:f>
        <x:v>300</x:v>
      </x:c>
      <x:c r="E1093" s="18" t="n">
        <x:f>D1093*8/ACE_Input!S13+ACE_Input!T13</x:f>
        <x:v>24.02</x:v>
      </x:c>
      <x:c r="F1093" s="18" t="n">
        <x:f>C1093</x:f>
        <x:v>57</x:v>
      </x:c>
      <x:c r="G1093" s="18" t="n">
        <x:f>K1092</x:f>
        <x:v>170.14000000000001</x:v>
      </x:c>
      <x:c r="H1093" s="18" t="n">
        <x:f>MAX(F1093,G1093)</x:f>
        <x:v>170.14000000000001</x:v>
      </x:c>
      <x:c r="I1093" s="18" t="n">
        <x:f>MOD(H1093-Settings!$B$32,Settings!$B$33)</x:f>
        <x:v>170.14000000000001</x:v>
      </x:c>
      <x:c r="J1093" s="18" t="n">
        <x:f>IF(I1093&lt;Settings!$B$30,IF(Settings!$B$30-I1093&gt;=E1093,H1093,H1093+(Settings!$B$30-I1093)+Settings!$B$31),H1093+(Settings!$B$33-I1093))</x:f>
        <x:v>170.14000000000001</x:v>
      </x:c>
      <x:c r="K1093" s="18" t="n">
        <x:f>J1093+E1093</x:f>
        <x:v>194.16000000000003</x:v>
      </x:c>
      <x:c r="L1093" s="18" t="n">
        <x:f>K1093</x:f>
        <x:v>194.16000000000003</x:v>
      </x:c>
      <x:c r="M1093" s="18" t="n">
        <x:f>P1092</x:f>
        <x:v>170.3168127674814</x:v>
      </x:c>
      <x:c r="N1093" s="18" t="n">
        <x:f>MAX(L1093,M1093)</x:f>
        <x:v>194.16000000000003</x:v>
      </x:c>
      <x:c r="O1093" s="18" t="n">
        <x:f>Arrivals!I1093</x:f>
        <x:v>5.427661723234684</x:v>
      </x:c>
      <x:c r="P1093" s="18" t="n">
        <x:f>N1093+O1093</x:f>
        <x:v>199.5876617232347</x:v>
      </x:c>
      <x:c r="Q1093" s="18" t="n">
        <x:f>P1093-C1093</x:f>
        <x:v>142.5876617232347</x:v>
      </x:c>
      <x:c r="R1093" s="18" t="n">
        <x:f>H1093-F1093</x:f>
        <x:v>113.14000000000001</x:v>
      </x:c>
      <x:c r="S1093" s="18" t="n">
        <x:f>J1093-H1093</x:f>
        <x:v>0</x:v>
      </x:c>
      <x:c r="T1093" s="18" t="n">
        <x:f>N1093-L1093</x:f>
        <x:v>0</x:v>
      </x:c>
      <x:c r="U1093" s="18" t="n">
        <x:f>R1093+S1093+T1093</x:f>
        <x:v>113.14000000000001</x:v>
      </x:c>
      <x:c r="V1093" s="18" t="str">
        <x:f>IF(MOD(C1093-Settings!$B$32,Settings!$B$33)&lt;Settings!$B$30,"Up","Down")</x:f>
        <x:v>Up</x:v>
      </x:c>
      <x:c r="W1093" s="18" t="n">
        <x:f>IF(OR(E1093&gt;Settings!$B$30,Q1093&gt;Settings!$B$37),0,1)</x:f>
        <x:v>1</x:v>
      </x:c>
      <x:c r="X1093" s="18" t="n">
        <x:f>IF(AND(W1093=1,Q1093&lt;=Settings!$B$36),1,0)</x:f>
        <x:v>0</x:v>
      </x:c>
    </x:row>
    <x:row r="1094">
      <x:c r="A1094" t="n">
        <x:f>Arrivals!A1094</x:f>
        <x:v>10</x:v>
      </x:c>
      <x:c r="B1094" t="n">
        <x:f>Arrivals!B1094</x:f>
        <x:v>9</x:v>
      </x:c>
      <x:c r="C1094" s="18" t="n">
        <x:f>Arrivals!F1094</x:f>
        <x:v>172</x:v>
      </x:c>
      <x:c r="D1094" s="18" t="n">
        <x:f>Arrivals!K1094</x:f>
        <x:v>300</x:v>
      </x:c>
      <x:c r="E1094" s="18" t="n">
        <x:f>D1094*8/ACE_Input!S14+ACE_Input!T14</x:f>
        <x:v>24.02</x:v>
      </x:c>
      <x:c r="F1094" s="18" t="n">
        <x:f>C1094</x:f>
        <x:v>172</x:v>
      </x:c>
      <x:c r="G1094" s="18" t="n">
        <x:f>K1093</x:f>
        <x:v>194.16000000000003</x:v>
      </x:c>
      <x:c r="H1094" s="18" t="n">
        <x:f>MAX(F1094,G1094)</x:f>
        <x:v>194.16000000000003</x:v>
      </x:c>
      <x:c r="I1094" s="18" t="n">
        <x:f>MOD(H1094-Settings!$B$32,Settings!$B$33)</x:f>
        <x:v>194.16000000000003</x:v>
      </x:c>
      <x:c r="J1094" s="18" t="n">
        <x:f>IF(I1094&lt;Settings!$B$30,IF(Settings!$B$30-I1094&gt;=E1094,H1094,H1094+(Settings!$B$30-I1094)+Settings!$B$31),H1094+(Settings!$B$33-I1094))</x:f>
        <x:v>194.16000000000003</x:v>
      </x:c>
      <x:c r="K1094" s="18" t="n">
        <x:f>J1094+E1094</x:f>
        <x:v>218.18000000000004</x:v>
      </x:c>
      <x:c r="L1094" s="18" t="n">
        <x:f>K1094</x:f>
        <x:v>218.18000000000004</x:v>
      </x:c>
      <x:c r="M1094" s="18" t="n">
        <x:f>P1093</x:f>
        <x:v>199.5876617232347</x:v>
      </x:c>
      <x:c r="N1094" s="18" t="n">
        <x:f>MAX(L1094,M1094)</x:f>
        <x:v>218.18000000000004</x:v>
      </x:c>
      <x:c r="O1094" s="18" t="n">
        <x:f>Arrivals!I1094</x:f>
        <x:v>14.8988860213581</x:v>
      </x:c>
      <x:c r="P1094" s="18" t="n">
        <x:f>N1094+O1094</x:f>
        <x:v>233.07888602135813</x:v>
      </x:c>
      <x:c r="Q1094" s="18" t="n">
        <x:f>P1094-C1094</x:f>
        <x:v>61.07888602135813</x:v>
      </x:c>
      <x:c r="R1094" s="18" t="n">
        <x:f>H1094-F1094</x:f>
        <x:v>22.160000000000025</x:v>
      </x:c>
      <x:c r="S1094" s="18" t="n">
        <x:f>J1094-H1094</x:f>
        <x:v>0</x:v>
      </x:c>
      <x:c r="T1094" s="18" t="n">
        <x:f>N1094-L1094</x:f>
        <x:v>0</x:v>
      </x:c>
      <x:c r="U1094" s="18" t="n">
        <x:f>R1094+S1094+T1094</x:f>
        <x:v>22.160000000000025</x:v>
      </x:c>
      <x:c r="V1094" s="18" t="str">
        <x:f>IF(MOD(C1094-Settings!$B$32,Settings!$B$33)&lt;Settings!$B$30,"Up","Down")</x:f>
        <x:v>Up</x:v>
      </x:c>
      <x:c r="W1094" s="18" t="n">
        <x:f>IF(OR(E1094&gt;Settings!$B$30,Q1094&gt;Settings!$B$37),0,1)</x:f>
        <x:v>1</x:v>
      </x:c>
      <x:c r="X1094" s="18" t="n">
        <x:f>IF(AND(W1094=1,Q1094&lt;=Settings!$B$36),1,0)</x:f>
        <x:v>1</x:v>
      </x:c>
    </x:row>
    <x:row r="1095">
      <x:c r="A1095" t="n">
        <x:f>Arrivals!A1095</x:f>
        <x:v>10</x:v>
      </x:c>
      <x:c r="B1095" t="n">
        <x:f>Arrivals!B1095</x:f>
        <x:v>10</x:v>
      </x:c>
      <x:c r="C1095" s="18" t="n">
        <x:f>Arrivals!F1095</x:f>
        <x:v>177</x:v>
      </x:c>
      <x:c r="D1095" s="18" t="n">
        <x:f>Arrivals!K1095</x:f>
        <x:v>300</x:v>
      </x:c>
      <x:c r="E1095" s="18" t="n">
        <x:f>D1095*8/ACE_Input!S15+ACE_Input!T15</x:f>
        <x:v>24.02</x:v>
      </x:c>
      <x:c r="F1095" s="18" t="n">
        <x:f>C1095</x:f>
        <x:v>177</x:v>
      </x:c>
      <x:c r="G1095" s="18" t="n">
        <x:f>K1094</x:f>
        <x:v>218.18000000000004</x:v>
      </x:c>
      <x:c r="H1095" s="18" t="n">
        <x:f>MAX(F1095,G1095)</x:f>
        <x:v>218.18000000000004</x:v>
      </x:c>
      <x:c r="I1095" s="18" t="n">
        <x:f>MOD(H1095-Settings!$B$32,Settings!$B$33)</x:f>
        <x:v>218.18000000000004</x:v>
      </x:c>
      <x:c r="J1095" s="18" t="n">
        <x:f>IF(I1095&lt;Settings!$B$30,IF(Settings!$B$30-I1095&gt;=E1095,H1095,H1095+(Settings!$B$30-I1095)+Settings!$B$31),H1095+(Settings!$B$33-I1095))</x:f>
        <x:v>218.18000000000004</x:v>
      </x:c>
      <x:c r="K1095" s="18" t="n">
        <x:f>J1095+E1095</x:f>
        <x:v>242.20000000000005</x:v>
      </x:c>
      <x:c r="L1095" s="18" t="n">
        <x:f>K1095</x:f>
        <x:v>242.20000000000005</x:v>
      </x:c>
      <x:c r="M1095" s="18" t="n">
        <x:f>P1094</x:f>
        <x:v>233.07888602135813</x:v>
      </x:c>
      <x:c r="N1095" s="18" t="n">
        <x:f>MAX(L1095,M1095)</x:f>
        <x:v>242.20000000000005</x:v>
      </x:c>
      <x:c r="O1095" s="18" t="n">
        <x:f>Arrivals!I1095</x:f>
        <x:v>3.851854551347651</x:v>
      </x:c>
      <x:c r="P1095" s="18" t="n">
        <x:f>N1095+O1095</x:f>
        <x:v>246.0518545513477</x:v>
      </x:c>
      <x:c r="Q1095" s="18" t="n">
        <x:f>P1095-C1095</x:f>
        <x:v>69.0518545513477</x:v>
      </x:c>
      <x:c r="R1095" s="18" t="n">
        <x:f>H1095-F1095</x:f>
        <x:v>41.180000000000035</x:v>
      </x:c>
      <x:c r="S1095" s="18" t="n">
        <x:f>J1095-H1095</x:f>
        <x:v>0</x:v>
      </x:c>
      <x:c r="T1095" s="18" t="n">
        <x:f>N1095-L1095</x:f>
        <x:v>0</x:v>
      </x:c>
      <x:c r="U1095" s="18" t="n">
        <x:f>R1095+S1095+T1095</x:f>
        <x:v>41.180000000000035</x:v>
      </x:c>
      <x:c r="V1095" s="18" t="str">
        <x:f>IF(MOD(C1095-Settings!$B$32,Settings!$B$33)&lt;Settings!$B$30,"Up","Down")</x:f>
        <x:v>Up</x:v>
      </x:c>
      <x:c r="W1095" s="18" t="n">
        <x:f>IF(OR(E1095&gt;Settings!$B$30,Q1095&gt;Settings!$B$37),0,1)</x:f>
        <x:v>1</x:v>
      </x:c>
      <x:c r="X1095" s="18" t="n">
        <x:f>IF(AND(W1095=1,Q1095&lt;=Settings!$B$36),1,0)</x:f>
        <x:v>1</x:v>
      </x:c>
    </x:row>
    <x:row r="1096">
      <x:c r="A1096" t="n">
        <x:f>Arrivals!A1096</x:f>
        <x:v>10</x:v>
      </x:c>
      <x:c r="B1096" t="n">
        <x:f>Arrivals!B1096</x:f>
        <x:v>11</x:v>
      </x:c>
      <x:c r="C1096" s="18" t="n">
        <x:f>Arrivals!F1096</x:f>
        <x:v>182</x:v>
      </x:c>
      <x:c r="D1096" s="18" t="n">
        <x:f>Arrivals!K1096</x:f>
        <x:v>300</x:v>
      </x:c>
      <x:c r="E1096" s="18" t="n">
        <x:f>D1096*8/ACE_Input!S16+ACE_Input!T16</x:f>
        <x:v>24.02</x:v>
      </x:c>
      <x:c r="F1096" s="18" t="n">
        <x:f>C1096</x:f>
        <x:v>182</x:v>
      </x:c>
      <x:c r="G1096" s="18" t="n">
        <x:f>K1095</x:f>
        <x:v>242.20000000000005</x:v>
      </x:c>
      <x:c r="H1096" s="18" t="n">
        <x:f>MAX(F1096,G1096)</x:f>
        <x:v>242.20000000000005</x:v>
      </x:c>
      <x:c r="I1096" s="18" t="n">
        <x:f>MOD(H1096-Settings!$B$32,Settings!$B$33)</x:f>
        <x:v>242.20000000000005</x:v>
      </x:c>
      <x:c r="J1096" s="18" t="n">
        <x:f>IF(I1096&lt;Settings!$B$30,IF(Settings!$B$30-I1096&gt;=E1096,H1096,H1096+(Settings!$B$30-I1096)+Settings!$B$31),H1096+(Settings!$B$33-I1096))</x:f>
        <x:v>242.20000000000005</x:v>
      </x:c>
      <x:c r="K1096" s="18" t="n">
        <x:f>J1096+E1096</x:f>
        <x:v>266.22</x:v>
      </x:c>
      <x:c r="L1096" s="18" t="n">
        <x:f>K1096</x:f>
        <x:v>266.22</x:v>
      </x:c>
      <x:c r="M1096" s="18" t="n">
        <x:f>P1095</x:f>
        <x:v>246.0518545513477</x:v>
      </x:c>
      <x:c r="N1096" s="18" t="n">
        <x:f>MAX(L1096,M1096)</x:f>
        <x:v>266.22</x:v>
      </x:c>
      <x:c r="O1096" s="18" t="n">
        <x:f>Arrivals!I1096</x:f>
        <x:v>5.756650734531227</x:v>
      </x:c>
      <x:c r="P1096" s="18" t="n">
        <x:f>N1096+O1096</x:f>
        <x:v>271.97665073453123</x:v>
      </x:c>
      <x:c r="Q1096" s="18" t="n">
        <x:f>P1096-C1096</x:f>
        <x:v>89.97665073453123</x:v>
      </x:c>
      <x:c r="R1096" s="18" t="n">
        <x:f>H1096-F1096</x:f>
        <x:v>60.200000000000045</x:v>
      </x:c>
      <x:c r="S1096" s="18" t="n">
        <x:f>J1096-H1096</x:f>
        <x:v>0</x:v>
      </x:c>
      <x:c r="T1096" s="18" t="n">
        <x:f>N1096-L1096</x:f>
        <x:v>0</x:v>
      </x:c>
      <x:c r="U1096" s="18" t="n">
        <x:f>R1096+S1096+T1096</x:f>
        <x:v>60.200000000000045</x:v>
      </x:c>
      <x:c r="V1096" s="18" t="str">
        <x:f>IF(MOD(C1096-Settings!$B$32,Settings!$B$33)&lt;Settings!$B$30,"Up","Down")</x:f>
        <x:v>Up</x:v>
      </x:c>
      <x:c r="W1096" s="18" t="n">
        <x:f>IF(OR(E1096&gt;Settings!$B$30,Q1096&gt;Settings!$B$37),0,1)</x:f>
        <x:v>1</x:v>
      </x:c>
      <x:c r="X1096" s="18" t="n">
        <x:f>IF(AND(W1096=1,Q1096&lt;=Settings!$B$36),1,0)</x:f>
        <x:v>1</x:v>
      </x:c>
    </x:row>
    <x:row r="1097">
      <x:c r="A1097" t="n">
        <x:f>Arrivals!A1097</x:f>
        <x:v>10</x:v>
      </x:c>
      <x:c r="B1097" t="n">
        <x:f>Arrivals!B1097</x:f>
        <x:v>12</x:v>
      </x:c>
      <x:c r="C1097" s="18" t="n">
        <x:f>Arrivals!F1097</x:f>
        <x:v>187</x:v>
      </x:c>
      <x:c r="D1097" s="18" t="n">
        <x:f>Arrivals!K1097</x:f>
        <x:v>300</x:v>
      </x:c>
      <x:c r="E1097" s="18" t="n">
        <x:f>D1097*8/ACE_Input!S17+ACE_Input!T17</x:f>
        <x:v>24.02</x:v>
      </x:c>
      <x:c r="F1097" s="18" t="n">
        <x:f>C1097</x:f>
        <x:v>187</x:v>
      </x:c>
      <x:c r="G1097" s="18" t="n">
        <x:f>K1096</x:f>
        <x:v>266.22</x:v>
      </x:c>
      <x:c r="H1097" s="18" t="n">
        <x:f>MAX(F1097,G1097)</x:f>
        <x:v>266.22</x:v>
      </x:c>
      <x:c r="I1097" s="18" t="n">
        <x:f>MOD(H1097-Settings!$B$32,Settings!$B$33)</x:f>
        <x:v>266.22</x:v>
      </x:c>
      <x:c r="J1097" s="18" t="n">
        <x:f>IF(I1097&lt;Settings!$B$30,IF(Settings!$B$30-I1097&gt;=E1097,H1097,H1097+(Settings!$B$30-I1097)+Settings!$B$31),H1097+(Settings!$B$33-I1097))</x:f>
        <x:v>266.22</x:v>
      </x:c>
      <x:c r="K1097" s="18" t="n">
        <x:f>J1097+E1097</x:f>
        <x:v>290.24</x:v>
      </x:c>
      <x:c r="L1097" s="18" t="n">
        <x:f>K1097</x:f>
        <x:v>290.24</x:v>
      </x:c>
      <x:c r="M1097" s="18" t="n">
        <x:f>P1096</x:f>
        <x:v>271.97665073453123</x:v>
      </x:c>
      <x:c r="N1097" s="18" t="n">
        <x:f>MAX(L1097,M1097)</x:f>
        <x:v>290.24</x:v>
      </x:c>
      <x:c r="O1097" s="18" t="n">
        <x:f>Arrivals!I1097</x:f>
        <x:v>3.865415102736843</x:v>
      </x:c>
      <x:c r="P1097" s="18" t="n">
        <x:f>N1097+O1097</x:f>
        <x:v>294.10541510273686</x:v>
      </x:c>
      <x:c r="Q1097" s="18" t="n">
        <x:f>P1097-C1097</x:f>
        <x:v>107.10541510273686</x:v>
      </x:c>
      <x:c r="R1097" s="18" t="n">
        <x:f>H1097-F1097</x:f>
        <x:v>79.22000000000003</x:v>
      </x:c>
      <x:c r="S1097" s="18" t="n">
        <x:f>J1097-H1097</x:f>
        <x:v>0</x:v>
      </x:c>
      <x:c r="T1097" s="18" t="n">
        <x:f>N1097-L1097</x:f>
        <x:v>0</x:v>
      </x:c>
      <x:c r="U1097" s="18" t="n">
        <x:f>R1097+S1097+T1097</x:f>
        <x:v>79.22000000000003</x:v>
      </x:c>
      <x:c r="V1097" s="18" t="str">
        <x:f>IF(MOD(C1097-Settings!$B$32,Settings!$B$33)&lt;Settings!$B$30,"Up","Down")</x:f>
        <x:v>Up</x:v>
      </x:c>
      <x:c r="W1097" s="18" t="n">
        <x:f>IF(OR(E1097&gt;Settings!$B$30,Q1097&gt;Settings!$B$37),0,1)</x:f>
        <x:v>1</x:v>
      </x:c>
      <x:c r="X1097" s="18" t="n">
        <x:f>IF(AND(W1097=1,Q1097&lt;=Settings!$B$36),1,0)</x:f>
        <x:v>1</x:v>
      </x:c>
    </x:row>
    <x:row r="1098">
      <x:c r="A1098" t="n">
        <x:f>Arrivals!A1098</x:f>
        <x:v>10</x:v>
      </x:c>
      <x:c r="B1098" t="n">
        <x:f>Arrivals!B1098</x:f>
        <x:v>13</x:v>
      </x:c>
      <x:c r="C1098" s="18" t="n">
        <x:f>Arrivals!F1098</x:f>
        <x:v>192</x:v>
      </x:c>
      <x:c r="D1098" s="18" t="n">
        <x:f>Arrivals!K1098</x:f>
        <x:v>300</x:v>
      </x:c>
      <x:c r="E1098" s="18" t="n">
        <x:f>D1098*8/ACE_Input!S18+ACE_Input!T18</x:f>
        <x:v>24.02</x:v>
      </x:c>
      <x:c r="F1098" s="18" t="n">
        <x:f>C1098</x:f>
        <x:v>192</x:v>
      </x:c>
      <x:c r="G1098" s="18" t="n">
        <x:f>K1097</x:f>
        <x:v>290.24</x:v>
      </x:c>
      <x:c r="H1098" s="18" t="n">
        <x:f>MAX(F1098,G1098)</x:f>
        <x:v>290.24</x:v>
      </x:c>
      <x:c r="I1098" s="18" t="n">
        <x:f>MOD(H1098-Settings!$B$32,Settings!$B$33)</x:f>
        <x:v>290.24</x:v>
      </x:c>
      <x:c r="J1098" s="18" t="n">
        <x:f>IF(I1098&lt;Settings!$B$30,IF(Settings!$B$30-I1098&gt;=E1098,H1098,H1098+(Settings!$B$30-I1098)+Settings!$B$31),H1098+(Settings!$B$33-I1098))</x:f>
        <x:v>290.24</x:v>
      </x:c>
      <x:c r="K1098" s="18" t="n">
        <x:f>J1098+E1098</x:f>
        <x:v>314.26</x:v>
      </x:c>
      <x:c r="L1098" s="18" t="n">
        <x:f>K1098</x:f>
        <x:v>314.26</x:v>
      </x:c>
      <x:c r="M1098" s="18" t="n">
        <x:f>P1097</x:f>
        <x:v>294.10541510273686</x:v>
      </x:c>
      <x:c r="N1098" s="18" t="n">
        <x:f>MAX(L1098,M1098)</x:f>
        <x:v>314.26</x:v>
      </x:c>
      <x:c r="O1098" s="18" t="n">
        <x:f>Arrivals!I1098</x:f>
        <x:v>2.6001416245532605</x:v>
      </x:c>
      <x:c r="P1098" s="18" t="n">
        <x:f>N1098+O1098</x:f>
        <x:v>316.86014162455325</x:v>
      </x:c>
      <x:c r="Q1098" s="18" t="n">
        <x:f>P1098-C1098</x:f>
        <x:v>124.86014162455325</x:v>
      </x:c>
      <x:c r="R1098" s="18" t="n">
        <x:f>H1098-F1098</x:f>
        <x:v>98.24000000000001</x:v>
      </x:c>
      <x:c r="S1098" s="18" t="n">
        <x:f>J1098-H1098</x:f>
        <x:v>0</x:v>
      </x:c>
      <x:c r="T1098" s="18" t="n">
        <x:f>N1098-L1098</x:f>
        <x:v>0</x:v>
      </x:c>
      <x:c r="U1098" s="18" t="n">
        <x:f>R1098+S1098+T1098</x:f>
        <x:v>98.24000000000001</x:v>
      </x:c>
      <x:c r="V1098" s="18" t="str">
        <x:f>IF(MOD(C1098-Settings!$B$32,Settings!$B$33)&lt;Settings!$B$30,"Up","Down")</x:f>
        <x:v>Up</x:v>
      </x:c>
      <x:c r="W1098" s="18" t="n">
        <x:f>IF(OR(E1098&gt;Settings!$B$30,Q1098&gt;Settings!$B$37),0,1)</x:f>
        <x:v>1</x:v>
      </x:c>
      <x:c r="X1098" s="18" t="n">
        <x:f>IF(AND(W1098=1,Q1098&lt;=Settings!$B$36),1,0)</x:f>
        <x:v>0</x:v>
      </x:c>
    </x:row>
    <x:row r="1099">
      <x:c r="A1099" t="n">
        <x:f>Arrivals!A1099</x:f>
        <x:v>10</x:v>
      </x:c>
      <x:c r="B1099" t="n">
        <x:f>Arrivals!B1099</x:f>
        <x:v>14</x:v>
      </x:c>
      <x:c r="C1099" s="18" t="n">
        <x:f>Arrivals!F1099</x:f>
        <x:v>197</x:v>
      </x:c>
      <x:c r="D1099" s="18" t="n">
        <x:f>Arrivals!K1099</x:f>
        <x:v>300</x:v>
      </x:c>
      <x:c r="E1099" s="18" t="n">
        <x:f>D1099*8/ACE_Input!S19+ACE_Input!T19</x:f>
        <x:v>24.02</x:v>
      </x:c>
      <x:c r="F1099" s="18" t="n">
        <x:f>C1099</x:f>
        <x:v>197</x:v>
      </x:c>
      <x:c r="G1099" s="18" t="n">
        <x:f>K1098</x:f>
        <x:v>314.26</x:v>
      </x:c>
      <x:c r="H1099" s="18" t="n">
        <x:f>MAX(F1099,G1099)</x:f>
        <x:v>314.26</x:v>
      </x:c>
      <x:c r="I1099" s="18" t="n">
        <x:f>MOD(H1099-Settings!$B$32,Settings!$B$33)</x:f>
        <x:v>314.26</x:v>
      </x:c>
      <x:c r="J1099" s="18" t="n">
        <x:f>IF(I1099&lt;Settings!$B$30,IF(Settings!$B$30-I1099&gt;=E1099,H1099,H1099+(Settings!$B$30-I1099)+Settings!$B$31),H1099+(Settings!$B$33-I1099))</x:f>
        <x:v>314.26</x:v>
      </x:c>
      <x:c r="K1099" s="18" t="n">
        <x:f>J1099+E1099</x:f>
        <x:v>338.28</x:v>
      </x:c>
      <x:c r="L1099" s="18" t="n">
        <x:f>K1099</x:f>
        <x:v>338.28</x:v>
      </x:c>
      <x:c r="M1099" s="18" t="n">
        <x:f>P1098</x:f>
        <x:v>316.86014162455325</x:v>
      </x:c>
      <x:c r="N1099" s="18" t="n">
        <x:f>MAX(L1099,M1099)</x:f>
        <x:v>338.28</x:v>
      </x:c>
      <x:c r="O1099" s="18" t="n">
        <x:f>Arrivals!I1099</x:f>
        <x:v>1.354659628722121</x:v>
      </x:c>
      <x:c r="P1099" s="18" t="n">
        <x:f>N1099+O1099</x:f>
        <x:v>339.6346596287221</x:v>
      </x:c>
      <x:c r="Q1099" s="18" t="n">
        <x:f>P1099-C1099</x:f>
        <x:v>142.6346596287221</x:v>
      </x:c>
      <x:c r="R1099" s="18" t="n">
        <x:f>H1099-F1099</x:f>
        <x:v>117.25999999999999</x:v>
      </x:c>
      <x:c r="S1099" s="18" t="n">
        <x:f>J1099-H1099</x:f>
        <x:v>0</x:v>
      </x:c>
      <x:c r="T1099" s="18" t="n">
        <x:f>N1099-L1099</x:f>
        <x:v>0</x:v>
      </x:c>
      <x:c r="U1099" s="18" t="n">
        <x:f>R1099+S1099+T1099</x:f>
        <x:v>117.25999999999999</x:v>
      </x:c>
      <x:c r="V1099" s="18" t="str">
        <x:f>IF(MOD(C1099-Settings!$B$32,Settings!$B$33)&lt;Settings!$B$30,"Up","Down")</x:f>
        <x:v>Up</x:v>
      </x:c>
      <x:c r="W1099" s="18" t="n">
        <x:f>IF(OR(E1099&gt;Settings!$B$30,Q1099&gt;Settings!$B$37),0,1)</x:f>
        <x:v>1</x:v>
      </x:c>
      <x:c r="X1099" s="18" t="n">
        <x:f>IF(AND(W1099=1,Q1099&lt;=Settings!$B$36),1,0)</x:f>
        <x:v>0</x:v>
      </x:c>
    </x:row>
    <x:row r="1100">
      <x:c r="A1100" t="n">
        <x:f>Arrivals!A1100</x:f>
        <x:v>10</x:v>
      </x:c>
      <x:c r="B1100" t="n">
        <x:f>Arrivals!B1100</x:f>
        <x:v>15</x:v>
      </x:c>
      <x:c r="C1100" s="18" t="n">
        <x:f>Arrivals!F1100</x:f>
        <x:v>202</x:v>
      </x:c>
      <x:c r="D1100" s="18" t="n">
        <x:f>Arrivals!K1100</x:f>
        <x:v>300</x:v>
      </x:c>
      <x:c r="E1100" s="18" t="n">
        <x:f>D1100*8/ACE_Input!S20+ACE_Input!T20</x:f>
        <x:v>24.02</x:v>
      </x:c>
      <x:c r="F1100" s="18" t="n">
        <x:f>C1100</x:f>
        <x:v>202</x:v>
      </x:c>
      <x:c r="G1100" s="18" t="n">
        <x:f>K1099</x:f>
        <x:v>338.28</x:v>
      </x:c>
      <x:c r="H1100" s="18" t="n">
        <x:f>MAX(F1100,G1100)</x:f>
        <x:v>338.28</x:v>
      </x:c>
      <x:c r="I1100" s="18" t="n">
        <x:f>MOD(H1100-Settings!$B$32,Settings!$B$33)</x:f>
        <x:v>338.28</x:v>
      </x:c>
      <x:c r="J1100" s="18" t="n">
        <x:f>IF(I1100&lt;Settings!$B$30,IF(Settings!$B$30-I1100&gt;=E1100,H1100,H1100+(Settings!$B$30-I1100)+Settings!$B$31),H1100+(Settings!$B$33-I1100))</x:f>
        <x:v>338.28</x:v>
      </x:c>
      <x:c r="K1100" s="18" t="n">
        <x:f>J1100+E1100</x:f>
        <x:v>362.29999999999995</x:v>
      </x:c>
      <x:c r="L1100" s="18" t="n">
        <x:f>K1100</x:f>
        <x:v>362.29999999999995</x:v>
      </x:c>
      <x:c r="M1100" s="18" t="n">
        <x:f>P1099</x:f>
        <x:v>339.6346596287221</x:v>
      </x:c>
      <x:c r="N1100" s="18" t="n">
        <x:f>MAX(L1100,M1100)</x:f>
        <x:v>362.29999999999995</x:v>
      </x:c>
      <x:c r="O1100" s="18" t="n">
        <x:f>Arrivals!I1100</x:f>
        <x:v>1.3935364952632816</x:v>
      </x:c>
      <x:c r="P1100" s="18" t="n">
        <x:f>N1100+O1100</x:f>
        <x:v>363.69353649526323</x:v>
      </x:c>
      <x:c r="Q1100" s="18" t="n">
        <x:f>P1100-C1100</x:f>
        <x:v>161.69353649526323</x:v>
      </x:c>
      <x:c r="R1100" s="18" t="n">
        <x:f>H1100-F1100</x:f>
        <x:v>136.27999999999997</x:v>
      </x:c>
      <x:c r="S1100" s="18" t="n">
        <x:f>J1100-H1100</x:f>
        <x:v>0</x:v>
      </x:c>
      <x:c r="T1100" s="18" t="n">
        <x:f>N1100-L1100</x:f>
        <x:v>0</x:v>
      </x:c>
      <x:c r="U1100" s="18" t="n">
        <x:f>R1100+S1100+T1100</x:f>
        <x:v>136.27999999999997</x:v>
      </x:c>
      <x:c r="V1100" s="18" t="str">
        <x:f>IF(MOD(C1100-Settings!$B$32,Settings!$B$33)&lt;Settings!$B$30,"Up","Down")</x:f>
        <x:v>Up</x:v>
      </x:c>
      <x:c r="W1100" s="18" t="n">
        <x:f>IF(OR(E1100&gt;Settings!$B$30,Q1100&gt;Settings!$B$37),0,1)</x:f>
        <x:v>1</x:v>
      </x:c>
      <x:c r="X1100" s="18" t="n">
        <x:f>IF(AND(W1100=1,Q1100&lt;=Settings!$B$36),1,0)</x:f>
        <x:v>0</x:v>
      </x:c>
    </x:row>
    <x:row r="1101">
      <x:c r="A1101" t="n">
        <x:f>Arrivals!A1101</x:f>
        <x:v>10</x:v>
      </x:c>
      <x:c r="B1101" t="n">
        <x:f>Arrivals!B1101</x:f>
        <x:v>16</x:v>
      </x:c>
      <x:c r="C1101" s="18" t="n">
        <x:f>Arrivals!F1101</x:f>
        <x:v>207</x:v>
      </x:c>
      <x:c r="D1101" s="18" t="n">
        <x:f>Arrivals!K1101</x:f>
        <x:v>300</x:v>
      </x:c>
      <x:c r="E1101" s="18" t="n">
        <x:f>D1101*8/ACE_Input!S21+ACE_Input!T21</x:f>
        <x:v>24.02</x:v>
      </x:c>
      <x:c r="F1101" s="18" t="n">
        <x:f>C1101</x:f>
        <x:v>207</x:v>
      </x:c>
      <x:c r="G1101" s="18" t="n">
        <x:f>K1100</x:f>
        <x:v>362.29999999999995</x:v>
      </x:c>
      <x:c r="H1101" s="18" t="n">
        <x:f>MAX(F1101,G1101)</x:f>
        <x:v>362.29999999999995</x:v>
      </x:c>
      <x:c r="I1101" s="18" t="n">
        <x:f>MOD(H1101-Settings!$B$32,Settings!$B$33)</x:f>
        <x:v>362.29999999999995</x:v>
      </x:c>
      <x:c r="J1101" s="18" t="n">
        <x:f>IF(I1101&lt;Settings!$B$30,IF(Settings!$B$30-I1101&gt;=E1101,H1101,H1101+(Settings!$B$30-I1101)+Settings!$B$31),H1101+(Settings!$B$33-I1101))</x:f>
        <x:v>362.29999999999995</x:v>
      </x:c>
      <x:c r="K1101" s="18" t="n">
        <x:f>J1101+E1101</x:f>
        <x:v>386.31999999999994</x:v>
      </x:c>
      <x:c r="L1101" s="18" t="n">
        <x:f>K1101</x:f>
        <x:v>386.31999999999994</x:v>
      </x:c>
      <x:c r="M1101" s="18" t="n">
        <x:f>P1100</x:f>
        <x:v>363.69353649526323</x:v>
      </x:c>
      <x:c r="N1101" s="18" t="n">
        <x:f>MAX(L1101,M1101)</x:f>
        <x:v>386.31999999999994</x:v>
      </x:c>
      <x:c r="O1101" s="18" t="n">
        <x:f>Arrivals!I1101</x:f>
        <x:v>0.6683030149051807</x:v>
      </x:c>
      <x:c r="P1101" s="18" t="n">
        <x:f>N1101+O1101</x:f>
        <x:v>386.9883030149051</x:v>
      </x:c>
      <x:c r="Q1101" s="18" t="n">
        <x:f>P1101-C1101</x:f>
        <x:v>179.9883030149051</x:v>
      </x:c>
      <x:c r="R1101" s="18" t="n">
        <x:f>H1101-F1101</x:f>
        <x:v>155.29999999999995</x:v>
      </x:c>
      <x:c r="S1101" s="18" t="n">
        <x:f>J1101-H1101</x:f>
        <x:v>0</x:v>
      </x:c>
      <x:c r="T1101" s="18" t="n">
        <x:f>N1101-L1101</x:f>
        <x:v>0</x:v>
      </x:c>
      <x:c r="U1101" s="18" t="n">
        <x:f>R1101+S1101+T1101</x:f>
        <x:v>155.29999999999995</x:v>
      </x:c>
      <x:c r="V1101" s="18" t="str">
        <x:f>IF(MOD(C1101-Settings!$B$32,Settings!$B$33)&lt;Settings!$B$30,"Up","Down")</x:f>
        <x:v>Up</x:v>
      </x:c>
      <x:c r="W1101" s="18" t="n">
        <x:f>IF(OR(E1101&gt;Settings!$B$30,Q1101&gt;Settings!$B$37),0,1)</x:f>
        <x:v>1</x:v>
      </x:c>
      <x:c r="X1101" s="18" t="n">
        <x:f>IF(AND(W1101=1,Q1101&lt;=Settings!$B$36),1,0)</x:f>
        <x:v>0</x:v>
      </x:c>
    </x:row>
    <x:row r="1102">
      <x:c r="A1102" t="n">
        <x:f>Arrivals!A1102</x:f>
        <x:v>10</x:v>
      </x:c>
      <x:c r="B1102" t="n">
        <x:f>Arrivals!B1102</x:f>
        <x:v>17</x:v>
      </x:c>
      <x:c r="C1102" s="18" t="n">
        <x:f>Arrivals!F1102</x:f>
        <x:v>212</x:v>
      </x:c>
      <x:c r="D1102" s="18" t="n">
        <x:f>Arrivals!K1102</x:f>
        <x:v>300</x:v>
      </x:c>
      <x:c r="E1102" s="18" t="n">
        <x:f>D1102*8/ACE_Input!S22+ACE_Input!T22</x:f>
        <x:v>24.02</x:v>
      </x:c>
      <x:c r="F1102" s="18" t="n">
        <x:f>C1102</x:f>
        <x:v>212</x:v>
      </x:c>
      <x:c r="G1102" s="18" t="n">
        <x:f>K1101</x:f>
        <x:v>386.31999999999994</x:v>
      </x:c>
      <x:c r="H1102" s="18" t="n">
        <x:f>MAX(F1102,G1102)</x:f>
        <x:v>386.31999999999994</x:v>
      </x:c>
      <x:c r="I1102" s="18" t="n">
        <x:f>MOD(H1102-Settings!$B$32,Settings!$B$33)</x:f>
        <x:v>386.31999999999994</x:v>
      </x:c>
      <x:c r="J1102" s="18" t="n">
        <x:f>IF(I1102&lt;Settings!$B$30,IF(Settings!$B$30-I1102&gt;=E1102,H1102,H1102+(Settings!$B$30-I1102)+Settings!$B$31),H1102+(Settings!$B$33-I1102))</x:f>
        <x:v>386.31999999999994</x:v>
      </x:c>
      <x:c r="K1102" s="18" t="n">
        <x:f>J1102+E1102</x:f>
        <x:v>410.3399999999999</x:v>
      </x:c>
      <x:c r="L1102" s="18" t="n">
        <x:f>K1102</x:f>
        <x:v>410.3399999999999</x:v>
      </x:c>
      <x:c r="M1102" s="18" t="n">
        <x:f>P1101</x:f>
        <x:v>386.9883030149051</x:v>
      </x:c>
      <x:c r="N1102" s="18" t="n">
        <x:f>MAX(L1102,M1102)</x:f>
        <x:v>410.3399999999999</x:v>
      </x:c>
      <x:c r="O1102" s="18" t="n">
        <x:f>Arrivals!I1102</x:f>
        <x:v>0.0018675066747859256</x:v>
      </x:c>
      <x:c r="P1102" s="18" t="n">
        <x:f>N1102+O1102</x:f>
        <x:v>410.3418675066747</x:v>
      </x:c>
      <x:c r="Q1102" s="18" t="n">
        <x:f>P1102-C1102</x:f>
        <x:v>198.3418675066747</x:v>
      </x:c>
      <x:c r="R1102" s="18" t="n">
        <x:f>H1102-F1102</x:f>
        <x:v>174.31999999999994</x:v>
      </x:c>
      <x:c r="S1102" s="18" t="n">
        <x:f>J1102-H1102</x:f>
        <x:v>0</x:v>
      </x:c>
      <x:c r="T1102" s="18" t="n">
        <x:f>N1102-L1102</x:f>
        <x:v>0</x:v>
      </x:c>
      <x:c r="U1102" s="18" t="n">
        <x:f>R1102+S1102+T1102</x:f>
        <x:v>174.31999999999994</x:v>
      </x:c>
      <x:c r="V1102" s="18" t="str">
        <x:f>IF(MOD(C1102-Settings!$B$32,Settings!$B$33)&lt;Settings!$B$30,"Up","Down")</x:f>
        <x:v>Up</x:v>
      </x:c>
      <x:c r="W1102" s="18" t="n">
        <x:f>IF(OR(E1102&gt;Settings!$B$30,Q1102&gt;Settings!$B$37),0,1)</x:f>
        <x:v>1</x:v>
      </x:c>
      <x:c r="X1102" s="18" t="n">
        <x:f>IF(AND(W1102=1,Q1102&lt;=Settings!$B$36),1,0)</x:f>
        <x:v>0</x:v>
      </x:c>
    </x:row>
    <x:row r="1103">
      <x:c r="A1103" t="n">
        <x:f>Arrivals!A1103</x:f>
        <x:v>10</x:v>
      </x:c>
      <x:c r="B1103" t="n">
        <x:f>Arrivals!B1103</x:f>
        <x:v>18</x:v>
      </x:c>
      <x:c r="C1103" s="18" t="n">
        <x:f>Arrivals!F1103</x:f>
        <x:v>217</x:v>
      </x:c>
      <x:c r="D1103" s="18" t="n">
        <x:f>Arrivals!K1103</x:f>
        <x:v>300</x:v>
      </x:c>
      <x:c r="E1103" s="18" t="n">
        <x:f>D1103*8/ACE_Input!S23+ACE_Input!T23</x:f>
        <x:v>24.02</x:v>
      </x:c>
      <x:c r="F1103" s="18" t="n">
        <x:f>C1103</x:f>
        <x:v>217</x:v>
      </x:c>
      <x:c r="G1103" s="18" t="n">
        <x:f>K1102</x:f>
        <x:v>410.3399999999999</x:v>
      </x:c>
      <x:c r="H1103" s="18" t="n">
        <x:f>MAX(F1103,G1103)</x:f>
        <x:v>410.3399999999999</x:v>
      </x:c>
      <x:c r="I1103" s="18" t="n">
        <x:f>MOD(H1103-Settings!$B$32,Settings!$B$33)</x:f>
        <x:v>410.3399999999999</x:v>
      </x:c>
      <x:c r="J1103" s="18" t="n">
        <x:f>IF(I1103&lt;Settings!$B$30,IF(Settings!$B$30-I1103&gt;=E1103,H1103,H1103+(Settings!$B$30-I1103)+Settings!$B$31),H1103+(Settings!$B$33-I1103))</x:f>
        <x:v>410.3399999999999</x:v>
      </x:c>
      <x:c r="K1103" s="18" t="n">
        <x:f>J1103+E1103</x:f>
        <x:v>434.3599999999999</x:v>
      </x:c>
      <x:c r="L1103" s="18" t="n">
        <x:f>K1103</x:f>
        <x:v>434.3599999999999</x:v>
      </x:c>
      <x:c r="M1103" s="18" t="n">
        <x:f>P1102</x:f>
        <x:v>410.3418675066747</x:v>
      </x:c>
      <x:c r="N1103" s="18" t="n">
        <x:f>MAX(L1103,M1103)</x:f>
        <x:v>434.3599999999999</x:v>
      </x:c>
      <x:c r="O1103" s="18" t="n">
        <x:f>Arrivals!I1103</x:f>
        <x:v>7.456410114112991</x:v>
      </x:c>
      <x:c r="P1103" s="18" t="n">
        <x:f>N1103+O1103</x:f>
        <x:v>441.8164101141129</x:v>
      </x:c>
      <x:c r="Q1103" s="18" t="n">
        <x:f>P1103-C1103</x:f>
        <x:v>224.8164101141129</x:v>
      </x:c>
      <x:c r="R1103" s="18" t="n">
        <x:f>H1103-F1103</x:f>
        <x:v>193.33999999999992</x:v>
      </x:c>
      <x:c r="S1103" s="18" t="n">
        <x:f>J1103-H1103</x:f>
        <x:v>0</x:v>
      </x:c>
      <x:c r="T1103" s="18" t="n">
        <x:f>N1103-L1103</x:f>
        <x:v>0</x:v>
      </x:c>
      <x:c r="U1103" s="18" t="n">
        <x:f>R1103+S1103+T1103</x:f>
        <x:v>193.33999999999992</x:v>
      </x:c>
      <x:c r="V1103" s="18" t="str">
        <x:f>IF(MOD(C1103-Settings!$B$32,Settings!$B$33)&lt;Settings!$B$30,"Up","Down")</x:f>
        <x:v>Up</x:v>
      </x:c>
      <x:c r="W1103" s="18" t="n">
        <x:f>IF(OR(E1103&gt;Settings!$B$30,Q1103&gt;Settings!$B$37),0,1)</x:f>
        <x:v>1</x:v>
      </x:c>
      <x:c r="X1103" s="18" t="n">
        <x:f>IF(AND(W1103=1,Q1103&lt;=Settings!$B$36),1,0)</x:f>
        <x:v>0</x:v>
      </x:c>
    </x:row>
    <x:row r="1104">
      <x:c r="A1104" t="n">
        <x:f>Arrivals!A1104</x:f>
        <x:v>10</x:v>
      </x:c>
      <x:c r="B1104" t="n">
        <x:f>Arrivals!B1104</x:f>
        <x:v>19</x:v>
      </x:c>
      <x:c r="C1104" s="18" t="n">
        <x:f>Arrivals!F1104</x:f>
        <x:v>222</x:v>
      </x:c>
      <x:c r="D1104" s="18" t="n">
        <x:f>Arrivals!K1104</x:f>
        <x:v>300</x:v>
      </x:c>
      <x:c r="E1104" s="18" t="n">
        <x:f>D1104*8/ACE_Input!S24+ACE_Input!T24</x:f>
        <x:v>24.02</x:v>
      </x:c>
      <x:c r="F1104" s="18" t="n">
        <x:f>C1104</x:f>
        <x:v>222</x:v>
      </x:c>
      <x:c r="G1104" s="18" t="n">
        <x:f>K1103</x:f>
        <x:v>434.3599999999999</x:v>
      </x:c>
      <x:c r="H1104" s="18" t="n">
        <x:f>MAX(F1104,G1104)</x:f>
        <x:v>434.3599999999999</x:v>
      </x:c>
      <x:c r="I1104" s="18" t="n">
        <x:f>MOD(H1104-Settings!$B$32,Settings!$B$33)</x:f>
        <x:v>434.3599999999999</x:v>
      </x:c>
      <x:c r="J1104" s="18" t="n">
        <x:f>IF(I1104&lt;Settings!$B$30,IF(Settings!$B$30-I1104&gt;=E1104,H1104,H1104+(Settings!$B$30-I1104)+Settings!$B$31),H1104+(Settings!$B$33-I1104))</x:f>
        <x:v>434.3599999999999</x:v>
      </x:c>
      <x:c r="K1104" s="18" t="n">
        <x:f>J1104+E1104</x:f>
        <x:v>458.3799999999999</x:v>
      </x:c>
      <x:c r="L1104" s="18" t="n">
        <x:f>K1104</x:f>
        <x:v>458.3799999999999</x:v>
      </x:c>
      <x:c r="M1104" s="18" t="n">
        <x:f>P1103</x:f>
        <x:v>441.8164101141129</x:v>
      </x:c>
      <x:c r="N1104" s="18" t="n">
        <x:f>MAX(L1104,M1104)</x:f>
        <x:v>458.3799999999999</x:v>
      </x:c>
      <x:c r="O1104" s="18" t="n">
        <x:f>Arrivals!I1104</x:f>
        <x:v>1.554005995139389</x:v>
      </x:c>
      <x:c r="P1104" s="18" t="n">
        <x:f>N1104+O1104</x:f>
        <x:v>459.9340059951393</x:v>
      </x:c>
      <x:c r="Q1104" s="18" t="n">
        <x:f>P1104-C1104</x:f>
        <x:v>237.93400599513927</x:v>
      </x:c>
      <x:c r="R1104" s="18" t="n">
        <x:f>H1104-F1104</x:f>
        <x:v>212.3599999999999</x:v>
      </x:c>
      <x:c r="S1104" s="18" t="n">
        <x:f>J1104-H1104</x:f>
        <x:v>0</x:v>
      </x:c>
      <x:c r="T1104" s="18" t="n">
        <x:f>N1104-L1104</x:f>
        <x:v>0</x:v>
      </x:c>
      <x:c r="U1104" s="18" t="n">
        <x:f>R1104+S1104+T1104</x:f>
        <x:v>212.3599999999999</x:v>
      </x:c>
      <x:c r="V1104" s="18" t="str">
        <x:f>IF(MOD(C1104-Settings!$B$32,Settings!$B$33)&lt;Settings!$B$30,"Up","Down")</x:f>
        <x:v>Up</x:v>
      </x:c>
      <x:c r="W1104" s="18" t="n">
        <x:f>IF(OR(E1104&gt;Settings!$B$30,Q1104&gt;Settings!$B$37),0,1)</x:f>
        <x:v>1</x:v>
      </x:c>
      <x:c r="X1104" s="18" t="n">
        <x:f>IF(AND(W1104=1,Q1104&lt;=Settings!$B$36),1,0)</x:f>
        <x:v>0</x:v>
      </x:c>
    </x:row>
    <x:row r="1105">
      <x:c r="A1105" t="n">
        <x:f>Arrivals!A1105</x:f>
        <x:v>10</x:v>
      </x:c>
      <x:c r="B1105" t="n">
        <x:f>Arrivals!B1105</x:f>
        <x:v>20</x:v>
      </x:c>
      <x:c r="C1105" s="18" t="n">
        <x:f>Arrivals!F1105</x:f>
        <x:v>227</x:v>
      </x:c>
      <x:c r="D1105" s="18" t="n">
        <x:f>Arrivals!K1105</x:f>
        <x:v>300</x:v>
      </x:c>
      <x:c r="E1105" s="18" t="n">
        <x:f>D1105*8/ACE_Input!S25+ACE_Input!T25</x:f>
        <x:v>24.02</x:v>
      </x:c>
      <x:c r="F1105" s="18" t="n">
        <x:f>C1105</x:f>
        <x:v>227</x:v>
      </x:c>
      <x:c r="G1105" s="18" t="n">
        <x:f>K1104</x:f>
        <x:v>458.3799999999999</x:v>
      </x:c>
      <x:c r="H1105" s="18" t="n">
        <x:f>MAX(F1105,G1105)</x:f>
        <x:v>458.3799999999999</x:v>
      </x:c>
      <x:c r="I1105" s="18" t="n">
        <x:f>MOD(H1105-Settings!$B$32,Settings!$B$33)</x:f>
        <x:v>458.3799999999999</x:v>
      </x:c>
      <x:c r="J1105" s="18" t="n">
        <x:f>IF(I1105&lt;Settings!$B$30,IF(Settings!$B$30-I1105&gt;=E1105,H1105,H1105+(Settings!$B$30-I1105)+Settings!$B$31),H1105+(Settings!$B$33-I1105))</x:f>
        <x:v>458.3799999999999</x:v>
      </x:c>
      <x:c r="K1105" s="18" t="n">
        <x:f>J1105+E1105</x:f>
        <x:v>482.39999999999986</x:v>
      </x:c>
      <x:c r="L1105" s="18" t="n">
        <x:f>K1105</x:f>
        <x:v>482.39999999999986</x:v>
      </x:c>
      <x:c r="M1105" s="18" t="n">
        <x:f>P1104</x:f>
        <x:v>459.9340059951393</x:v>
      </x:c>
      <x:c r="N1105" s="18" t="n">
        <x:f>MAX(L1105,M1105)</x:f>
        <x:v>482.39999999999986</x:v>
      </x:c>
      <x:c r="O1105" s="18" t="n">
        <x:f>Arrivals!I1105</x:f>
        <x:v>4.091503194912423</x:v>
      </x:c>
      <x:c r="P1105" s="18" t="n">
        <x:f>N1105+O1105</x:f>
        <x:v>486.4915031949123</x:v>
      </x:c>
      <x:c r="Q1105" s="18" t="n">
        <x:f>P1105-C1105</x:f>
        <x:v>259.4915031949123</x:v>
      </x:c>
      <x:c r="R1105" s="18" t="n">
        <x:f>H1105-F1105</x:f>
        <x:v>231.37999999999988</x:v>
      </x:c>
      <x:c r="S1105" s="18" t="n">
        <x:f>J1105-H1105</x:f>
        <x:v>0</x:v>
      </x:c>
      <x:c r="T1105" s="18" t="n">
        <x:f>N1105-L1105</x:f>
        <x:v>0</x:v>
      </x:c>
      <x:c r="U1105" s="18" t="n">
        <x:f>R1105+S1105+T1105</x:f>
        <x:v>231.37999999999988</x:v>
      </x:c>
      <x:c r="V1105" s="18" t="str">
        <x:f>IF(MOD(C1105-Settings!$B$32,Settings!$B$33)&lt;Settings!$B$30,"Up","Down")</x:f>
        <x:v>Up</x:v>
      </x:c>
      <x:c r="W1105" s="18" t="n">
        <x:f>IF(OR(E1105&gt;Settings!$B$30,Q1105&gt;Settings!$B$37),0,1)</x:f>
        <x:v>1</x:v>
      </x:c>
      <x:c r="X1105" s="18" t="n">
        <x:f>IF(AND(W1105=1,Q1105&lt;=Settings!$B$36),1,0)</x:f>
        <x:v>0</x:v>
      </x:c>
    </x:row>
    <x:row r="1106">
      <x:c r="A1106" t="n">
        <x:f>Arrivals!A1106</x:f>
        <x:v>10</x:v>
      </x:c>
      <x:c r="B1106" t="n">
        <x:f>Arrivals!B1106</x:f>
        <x:v>21</x:v>
      </x:c>
      <x:c r="C1106" s="18" t="n">
        <x:f>Arrivals!F1106</x:f>
        <x:v>232</x:v>
      </x:c>
      <x:c r="D1106" s="18" t="n">
        <x:f>Arrivals!K1106</x:f>
        <x:v>300</x:v>
      </x:c>
      <x:c r="E1106" s="18" t="n">
        <x:f>D1106*8/ACE_Input!S26+ACE_Input!T26</x:f>
        <x:v>24.02</x:v>
      </x:c>
      <x:c r="F1106" s="18" t="n">
        <x:f>C1106</x:f>
        <x:v>232</x:v>
      </x:c>
      <x:c r="G1106" s="18" t="n">
        <x:f>K1105</x:f>
        <x:v>482.39999999999986</x:v>
      </x:c>
      <x:c r="H1106" s="18" t="n">
        <x:f>MAX(F1106,G1106)</x:f>
        <x:v>482.39999999999986</x:v>
      </x:c>
      <x:c r="I1106" s="18" t="n">
        <x:f>MOD(H1106-Settings!$B$32,Settings!$B$33)</x:f>
        <x:v>482.39999999999986</x:v>
      </x:c>
      <x:c r="J1106" s="18" t="n">
        <x:f>IF(I1106&lt;Settings!$B$30,IF(Settings!$B$30-I1106&gt;=E1106,H1106,H1106+(Settings!$B$30-I1106)+Settings!$B$31),H1106+(Settings!$B$33-I1106))</x:f>
        <x:v>482.39999999999986</x:v>
      </x:c>
      <x:c r="K1106" s="18" t="n">
        <x:f>J1106+E1106</x:f>
        <x:v>506.41999999999985</x:v>
      </x:c>
      <x:c r="L1106" s="18" t="n">
        <x:f>K1106</x:f>
        <x:v>506.41999999999985</x:v>
      </x:c>
      <x:c r="M1106" s="18" t="n">
        <x:f>P1105</x:f>
        <x:v>486.4915031949123</x:v>
      </x:c>
      <x:c r="N1106" s="18" t="n">
        <x:f>MAX(L1106,M1106)</x:f>
        <x:v>506.41999999999985</x:v>
      </x:c>
      <x:c r="O1106" s="18" t="n">
        <x:f>Arrivals!I1106</x:f>
        <x:v>8.638682912916847</x:v>
      </x:c>
      <x:c r="P1106" s="18" t="n">
        <x:f>N1106+O1106</x:f>
        <x:v>515.0586829129167</x:v>
      </x:c>
      <x:c r="Q1106" s="18" t="n">
        <x:f>P1106-C1106</x:f>
        <x:v>283.05868291291665</x:v>
      </x:c>
      <x:c r="R1106" s="18" t="n">
        <x:f>H1106-F1106</x:f>
        <x:v>250.39999999999986</x:v>
      </x:c>
      <x:c r="S1106" s="18" t="n">
        <x:f>J1106-H1106</x:f>
        <x:v>0</x:v>
      </x:c>
      <x:c r="T1106" s="18" t="n">
        <x:f>N1106-L1106</x:f>
        <x:v>0</x:v>
      </x:c>
      <x:c r="U1106" s="18" t="n">
        <x:f>R1106+S1106+T1106</x:f>
        <x:v>250.39999999999986</x:v>
      </x:c>
      <x:c r="V1106" s="18" t="str">
        <x:f>IF(MOD(C1106-Settings!$B$32,Settings!$B$33)&lt;Settings!$B$30,"Up","Down")</x:f>
        <x:v>Up</x:v>
      </x:c>
      <x:c r="W1106" s="18" t="n">
        <x:f>IF(OR(E1106&gt;Settings!$B$30,Q1106&gt;Settings!$B$37),0,1)</x:f>
        <x:v>1</x:v>
      </x:c>
      <x:c r="X1106" s="18" t="n">
        <x:f>IF(AND(W1106=1,Q1106&lt;=Settings!$B$36),1,0)</x:f>
        <x:v>0</x:v>
      </x:c>
    </x:row>
    <x:row r="1107">
      <x:c r="A1107" t="n">
        <x:f>Arrivals!A1107</x:f>
        <x:v>10</x:v>
      </x:c>
      <x:c r="B1107" t="n">
        <x:f>Arrivals!B1107</x:f>
        <x:v>22</x:v>
      </x:c>
      <x:c r="C1107" s="18" t="n">
        <x:f>Arrivals!F1107</x:f>
        <x:v>237</x:v>
      </x:c>
      <x:c r="D1107" s="18" t="n">
        <x:f>Arrivals!K1107</x:f>
        <x:v>300</x:v>
      </x:c>
      <x:c r="E1107" s="18" t="n">
        <x:f>D1107*8/ACE_Input!S27+ACE_Input!T27</x:f>
        <x:v>24.02</x:v>
      </x:c>
      <x:c r="F1107" s="18" t="n">
        <x:f>C1107</x:f>
        <x:v>237</x:v>
      </x:c>
      <x:c r="G1107" s="18" t="n">
        <x:f>K1106</x:f>
        <x:v>506.41999999999985</x:v>
      </x:c>
      <x:c r="H1107" s="18" t="n">
        <x:f>MAX(F1107,G1107)</x:f>
        <x:v>506.41999999999985</x:v>
      </x:c>
      <x:c r="I1107" s="18" t="n">
        <x:f>MOD(H1107-Settings!$B$32,Settings!$B$33)</x:f>
        <x:v>506.41999999999985</x:v>
      </x:c>
      <x:c r="J1107" s="18" t="n">
        <x:f>IF(I1107&lt;Settings!$B$30,IF(Settings!$B$30-I1107&gt;=E1107,H1107,H1107+(Settings!$B$30-I1107)+Settings!$B$31),H1107+(Settings!$B$33-I1107))</x:f>
        <x:v>506.41999999999985</x:v>
      </x:c>
      <x:c r="K1107" s="18" t="n">
        <x:f>J1107+E1107</x:f>
        <x:v>530.4399999999998</x:v>
      </x:c>
      <x:c r="L1107" s="18" t="n">
        <x:f>K1107</x:f>
        <x:v>530.4399999999998</x:v>
      </x:c>
      <x:c r="M1107" s="18" t="n">
        <x:f>P1106</x:f>
        <x:v>515.0586829129167</x:v>
      </x:c>
      <x:c r="N1107" s="18" t="n">
        <x:f>MAX(L1107,M1107)</x:f>
        <x:v>530.4399999999998</x:v>
      </x:c>
      <x:c r="O1107" s="18" t="n">
        <x:f>Arrivals!I1107</x:f>
        <x:v>0.3876662236959095</x:v>
      </x:c>
      <x:c r="P1107" s="18" t="n">
        <x:f>N1107+O1107</x:f>
        <x:v>530.8276662236957</x:v>
      </x:c>
      <x:c r="Q1107" s="18" t="n">
        <x:f>P1107-C1107</x:f>
        <x:v>293.8276662236957</x:v>
      </x:c>
      <x:c r="R1107" s="18" t="n">
        <x:f>H1107-F1107</x:f>
        <x:v>269.41999999999985</x:v>
      </x:c>
      <x:c r="S1107" s="18" t="n">
        <x:f>J1107-H1107</x:f>
        <x:v>0</x:v>
      </x:c>
      <x:c r="T1107" s="18" t="n">
        <x:f>N1107-L1107</x:f>
        <x:v>0</x:v>
      </x:c>
      <x:c r="U1107" s="18" t="n">
        <x:f>R1107+S1107+T1107</x:f>
        <x:v>269.41999999999985</x:v>
      </x:c>
      <x:c r="V1107" s="18" t="str">
        <x:f>IF(MOD(C1107-Settings!$B$32,Settings!$B$33)&lt;Settings!$B$30,"Up","Down")</x:f>
        <x:v>Up</x:v>
      </x:c>
      <x:c r="W1107" s="18" t="n">
        <x:f>IF(OR(E1107&gt;Settings!$B$30,Q1107&gt;Settings!$B$37),0,1)</x:f>
        <x:v>1</x:v>
      </x:c>
      <x:c r="X1107" s="18" t="n">
        <x:f>IF(AND(W1107=1,Q1107&lt;=Settings!$B$36),1,0)</x:f>
        <x:v>0</x:v>
      </x:c>
    </x:row>
    <x:row r="1108">
      <x:c r="A1108" t="n">
        <x:f>Arrivals!A1108</x:f>
        <x:v>10</x:v>
      </x:c>
      <x:c r="B1108" t="n">
        <x:f>Arrivals!B1108</x:f>
        <x:v>23</x:v>
      </x:c>
      <x:c r="C1108" s="18" t="n">
        <x:f>Arrivals!F1108</x:f>
        <x:v>242</x:v>
      </x:c>
      <x:c r="D1108" s="18" t="n">
        <x:f>Arrivals!K1108</x:f>
        <x:v>300</x:v>
      </x:c>
      <x:c r="E1108" s="18" t="n">
        <x:f>D1108*8/ACE_Input!S28+ACE_Input!T28</x:f>
        <x:v>24.02</x:v>
      </x:c>
      <x:c r="F1108" s="18" t="n">
        <x:f>C1108</x:f>
        <x:v>242</x:v>
      </x:c>
      <x:c r="G1108" s="18" t="n">
        <x:f>K1107</x:f>
        <x:v>530.4399999999998</x:v>
      </x:c>
      <x:c r="H1108" s="18" t="n">
        <x:f>MAX(F1108,G1108)</x:f>
        <x:v>530.4399999999998</x:v>
      </x:c>
      <x:c r="I1108" s="18" t="n">
        <x:f>MOD(H1108-Settings!$B$32,Settings!$B$33)</x:f>
        <x:v>530.4399999999998</x:v>
      </x:c>
      <x:c r="J1108" s="18" t="n">
        <x:f>IF(I1108&lt;Settings!$B$30,IF(Settings!$B$30-I1108&gt;=E1108,H1108,H1108+(Settings!$B$30-I1108)+Settings!$B$31),H1108+(Settings!$B$33-I1108))</x:f>
        <x:v>530.4399999999998</x:v>
      </x:c>
      <x:c r="K1108" s="18" t="n">
        <x:f>J1108+E1108</x:f>
        <x:v>554.4599999999998</x:v>
      </x:c>
      <x:c r="L1108" s="18" t="n">
        <x:f>K1108</x:f>
        <x:v>554.4599999999998</x:v>
      </x:c>
      <x:c r="M1108" s="18" t="n">
        <x:f>P1107</x:f>
        <x:v>530.8276662236957</x:v>
      </x:c>
      <x:c r="N1108" s="18" t="n">
        <x:f>MAX(L1108,M1108)</x:f>
        <x:v>554.4599999999998</x:v>
      </x:c>
      <x:c r="O1108" s="18" t="n">
        <x:f>Arrivals!I1108</x:f>
        <x:v>2.2720877242915622</x:v>
      </x:c>
      <x:c r="P1108" s="18" t="n">
        <x:f>N1108+O1108</x:f>
        <x:v>556.7320877242913</x:v>
      </x:c>
      <x:c r="Q1108" s="18" t="n">
        <x:f>P1108-C1108</x:f>
        <x:v>314.7320877242913</x:v>
      </x:c>
      <x:c r="R1108" s="18" t="n">
        <x:f>H1108-F1108</x:f>
        <x:v>288.4399999999998</x:v>
      </x:c>
      <x:c r="S1108" s="18" t="n">
        <x:f>J1108-H1108</x:f>
        <x:v>0</x:v>
      </x:c>
      <x:c r="T1108" s="18" t="n">
        <x:f>N1108-L1108</x:f>
        <x:v>0</x:v>
      </x:c>
      <x:c r="U1108" s="18" t="n">
        <x:f>R1108+S1108+T1108</x:f>
        <x:v>288.4399999999998</x:v>
      </x:c>
      <x:c r="V1108" s="18" t="str">
        <x:f>IF(MOD(C1108-Settings!$B$32,Settings!$B$33)&lt;Settings!$B$30,"Up","Down")</x:f>
        <x:v>Up</x:v>
      </x:c>
      <x:c r="W1108" s="18" t="n">
        <x:f>IF(OR(E1108&gt;Settings!$B$30,Q1108&gt;Settings!$B$37),0,1)</x:f>
        <x:v>1</x:v>
      </x:c>
      <x:c r="X1108" s="18" t="n">
        <x:f>IF(AND(W1108=1,Q1108&lt;=Settings!$B$36),1,0)</x:f>
        <x:v>0</x:v>
      </x:c>
    </x:row>
    <x:row r="1109">
      <x:c r="A1109" t="n">
        <x:f>Arrivals!A1109</x:f>
        <x:v>10</x:v>
      </x:c>
      <x:c r="B1109" t="n">
        <x:f>Arrivals!B1109</x:f>
        <x:v>24</x:v>
      </x:c>
      <x:c r="C1109" s="18" t="n">
        <x:f>Arrivals!F1109</x:f>
        <x:v>247</x:v>
      </x:c>
      <x:c r="D1109" s="18" t="n">
        <x:f>Arrivals!K1109</x:f>
        <x:v>300</x:v>
      </x:c>
      <x:c r="E1109" s="18" t="n">
        <x:f>D1109*8/ACE_Input!S29+ACE_Input!T29</x:f>
        <x:v>24.02</x:v>
      </x:c>
      <x:c r="F1109" s="18" t="n">
        <x:f>C1109</x:f>
        <x:v>247</x:v>
      </x:c>
      <x:c r="G1109" s="18" t="n">
        <x:f>K1108</x:f>
        <x:v>554.4599999999998</x:v>
      </x:c>
      <x:c r="H1109" s="18" t="n">
        <x:f>MAX(F1109,G1109)</x:f>
        <x:v>554.4599999999998</x:v>
      </x:c>
      <x:c r="I1109" s="18" t="n">
        <x:f>MOD(H1109-Settings!$B$32,Settings!$B$33)</x:f>
        <x:v>554.4599999999998</x:v>
      </x:c>
      <x:c r="J1109" s="18" t="n">
        <x:f>IF(I1109&lt;Settings!$B$30,IF(Settings!$B$30-I1109&gt;=E1109,H1109,H1109+(Settings!$B$30-I1109)+Settings!$B$31),H1109+(Settings!$B$33-I1109))</x:f>
        <x:v>554.4599999999998</x:v>
      </x:c>
      <x:c r="K1109" s="18" t="n">
        <x:f>J1109+E1109</x:f>
        <x:v>578.4799999999998</x:v>
      </x:c>
      <x:c r="L1109" s="18" t="n">
        <x:f>K1109</x:f>
        <x:v>578.4799999999998</x:v>
      </x:c>
      <x:c r="M1109" s="18" t="n">
        <x:f>P1108</x:f>
        <x:v>556.7320877242913</x:v>
      </x:c>
      <x:c r="N1109" s="18" t="n">
        <x:f>MAX(L1109,M1109)</x:f>
        <x:v>578.4799999999998</x:v>
      </x:c>
      <x:c r="O1109" s="18" t="n">
        <x:f>Arrivals!I1109</x:f>
        <x:v>2.004970826059129</x:v>
      </x:c>
      <x:c r="P1109" s="18" t="n">
        <x:f>N1109+O1109</x:f>
        <x:v>580.4849708260589</x:v>
      </x:c>
      <x:c r="Q1109" s="18" t="n">
        <x:f>P1109-C1109</x:f>
        <x:v>333.4849708260589</x:v>
      </x:c>
      <x:c r="R1109" s="18" t="n">
        <x:f>H1109-F1109</x:f>
        <x:v>307.4599999999998</x:v>
      </x:c>
      <x:c r="S1109" s="18" t="n">
        <x:f>J1109-H1109</x:f>
        <x:v>0</x:v>
      </x:c>
      <x:c r="T1109" s="18" t="n">
        <x:f>N1109-L1109</x:f>
        <x:v>0</x:v>
      </x:c>
      <x:c r="U1109" s="18" t="n">
        <x:f>R1109+S1109+T1109</x:f>
        <x:v>307.4599999999998</x:v>
      </x:c>
      <x:c r="V1109" s="18" t="str">
        <x:f>IF(MOD(C1109-Settings!$B$32,Settings!$B$33)&lt;Settings!$B$30,"Up","Down")</x:f>
        <x:v>Up</x:v>
      </x:c>
      <x:c r="W1109" s="18" t="n">
        <x:f>IF(OR(E1109&gt;Settings!$B$30,Q1109&gt;Settings!$B$37),0,1)</x:f>
        <x:v>1</x:v>
      </x:c>
      <x:c r="X1109" s="18" t="n">
        <x:f>IF(AND(W1109=1,Q1109&lt;=Settings!$B$36),1,0)</x:f>
        <x:v>0</x:v>
      </x:c>
    </x:row>
    <x:row r="1110">
      <x:c r="A1110" t="n">
        <x:f>Arrivals!A1110</x:f>
        <x:v>10</x:v>
      </x:c>
      <x:c r="B1110" t="n">
        <x:f>Arrivals!B1110</x:f>
        <x:v>25</x:v>
      </x:c>
      <x:c r="C1110" s="18" t="n">
        <x:f>Arrivals!F1110</x:f>
        <x:v>252</x:v>
      </x:c>
      <x:c r="D1110" s="18" t="n">
        <x:f>Arrivals!K1110</x:f>
        <x:v>300</x:v>
      </x:c>
      <x:c r="E1110" s="18" t="n">
        <x:f>D1110*8/ACE_Input!S30+ACE_Input!T30</x:f>
        <x:v>24.02</x:v>
      </x:c>
      <x:c r="F1110" s="18" t="n">
        <x:f>C1110</x:f>
        <x:v>252</x:v>
      </x:c>
      <x:c r="G1110" s="18" t="n">
        <x:f>K1109</x:f>
        <x:v>578.4799999999998</x:v>
      </x:c>
      <x:c r="H1110" s="18" t="n">
        <x:f>MAX(F1110,G1110)</x:f>
        <x:v>578.4799999999998</x:v>
      </x:c>
      <x:c r="I1110" s="18" t="n">
        <x:f>MOD(H1110-Settings!$B$32,Settings!$B$33)</x:f>
        <x:v>578.4799999999998</x:v>
      </x:c>
      <x:c r="J1110" s="18" t="n">
        <x:f>IF(I1110&lt;Settings!$B$30,IF(Settings!$B$30-I1110&gt;=E1110,H1110,H1110+(Settings!$B$30-I1110)+Settings!$B$31),H1110+(Settings!$B$33-I1110))</x:f>
        <x:v>720</x:v>
      </x:c>
      <x:c r="K1110" s="18" t="n">
        <x:f>J1110+E1110</x:f>
        <x:v>744.02</x:v>
      </x:c>
      <x:c r="L1110" s="18" t="n">
        <x:f>K1110</x:f>
        <x:v>744.02</x:v>
      </x:c>
      <x:c r="M1110" s="18" t="n">
        <x:f>P1109</x:f>
        <x:v>580.4849708260589</x:v>
      </x:c>
      <x:c r="N1110" s="18" t="n">
        <x:f>MAX(L1110,M1110)</x:f>
        <x:v>744.02</x:v>
      </x:c>
      <x:c r="O1110" s="18" t="n">
        <x:f>Arrivals!I1110</x:f>
        <x:v>4.808372928342725</x:v>
      </x:c>
      <x:c r="P1110" s="18" t="n">
        <x:f>N1110+O1110</x:f>
        <x:v>748.8283729283427</x:v>
      </x:c>
      <x:c r="Q1110" s="18" t="n">
        <x:f>P1110-C1110</x:f>
        <x:v>496.8283729283427</x:v>
      </x:c>
      <x:c r="R1110" s="18" t="n">
        <x:f>H1110-F1110</x:f>
        <x:v>326.4799999999998</x:v>
      </x:c>
      <x:c r="S1110" s="18" t="n">
        <x:f>J1110-H1110</x:f>
        <x:v>141.5200000000002</x:v>
      </x:c>
      <x:c r="T1110" s="18" t="n">
        <x:f>N1110-L1110</x:f>
        <x:v>0</x:v>
      </x:c>
      <x:c r="U1110" s="18" t="n">
        <x:f>R1110+S1110+T1110</x:f>
        <x:v>468</x:v>
      </x:c>
      <x:c r="V1110" s="18" t="str">
        <x:f>IF(MOD(C1110-Settings!$B$32,Settings!$B$33)&lt;Settings!$B$30,"Up","Down")</x:f>
        <x:v>Up</x:v>
      </x:c>
      <x:c r="W1110" s="18" t="n">
        <x:f>IF(OR(E1110&gt;Settings!$B$30,Q1110&gt;Settings!$B$37),0,1)</x:f>
        <x:v>1</x:v>
      </x:c>
      <x:c r="X1110" s="18" t="n">
        <x:f>IF(AND(W1110=1,Q1110&lt;=Settings!$B$36),1,0)</x:f>
        <x:v>0</x:v>
      </x:c>
    </x:row>
    <x:row r="1111">
      <x:c r="A1111" t="n">
        <x:f>Arrivals!A1111</x:f>
        <x:v>10</x:v>
      </x:c>
      <x:c r="B1111" t="n">
        <x:f>Arrivals!B1111</x:f>
        <x:v>26</x:v>
      </x:c>
      <x:c r="C1111" s="18" t="n">
        <x:f>Arrivals!F1111</x:f>
        <x:v>257</x:v>
      </x:c>
      <x:c r="D1111" s="18" t="n">
        <x:f>Arrivals!K1111</x:f>
        <x:v>300</x:v>
      </x:c>
      <x:c r="E1111" s="18" t="n">
        <x:f>D1111*8/ACE_Input!S31+ACE_Input!T31</x:f>
        <x:v>24.02</x:v>
      </x:c>
      <x:c r="F1111" s="18" t="n">
        <x:f>C1111</x:f>
        <x:v>257</x:v>
      </x:c>
      <x:c r="G1111" s="18" t="n">
        <x:f>K1110</x:f>
        <x:v>744.02</x:v>
      </x:c>
      <x:c r="H1111" s="18" t="n">
        <x:f>MAX(F1111,G1111)</x:f>
        <x:v>744.02</x:v>
      </x:c>
      <x:c r="I1111" s="18" t="n">
        <x:f>MOD(H1111-Settings!$B$32,Settings!$B$33)</x:f>
        <x:v>24.019999999999982</x:v>
      </x:c>
      <x:c r="J1111" s="18" t="n">
        <x:f>IF(I1111&lt;Settings!$B$30,IF(Settings!$B$30-I1111&gt;=E1111,H1111,H1111+(Settings!$B$30-I1111)+Settings!$B$31),H1111+(Settings!$B$33-I1111))</x:f>
        <x:v>744.02</x:v>
      </x:c>
      <x:c r="K1111" s="18" t="n">
        <x:f>J1111+E1111</x:f>
        <x:v>768.04</x:v>
      </x:c>
      <x:c r="L1111" s="18" t="n">
        <x:f>K1111</x:f>
        <x:v>768.04</x:v>
      </x:c>
      <x:c r="M1111" s="18" t="n">
        <x:f>P1110</x:f>
        <x:v>748.8283729283427</x:v>
      </x:c>
      <x:c r="N1111" s="18" t="n">
        <x:f>MAX(L1111,M1111)</x:f>
        <x:v>768.04</x:v>
      </x:c>
      <x:c r="O1111" s="18" t="n">
        <x:f>Arrivals!I1111</x:f>
        <x:v>2.1384033089846866</x:v>
      </x:c>
      <x:c r="P1111" s="18" t="n">
        <x:f>N1111+O1111</x:f>
        <x:v>770.1784033089847</x:v>
      </x:c>
      <x:c r="Q1111" s="18" t="n">
        <x:f>P1111-C1111</x:f>
        <x:v>513.1784033089847</x:v>
      </x:c>
      <x:c r="R1111" s="18" t="n">
        <x:f>H1111-F1111</x:f>
        <x:v>487.02</x:v>
      </x:c>
      <x:c r="S1111" s="18" t="n">
        <x:f>J1111-H1111</x:f>
        <x:v>0</x:v>
      </x:c>
      <x:c r="T1111" s="18" t="n">
        <x:f>N1111-L1111</x:f>
        <x:v>0</x:v>
      </x:c>
      <x:c r="U1111" s="18" t="n">
        <x:f>R1111+S1111+T1111</x:f>
        <x:v>487.02</x:v>
      </x:c>
      <x:c r="V1111" s="18" t="str">
        <x:f>IF(MOD(C1111-Settings!$B$32,Settings!$B$33)&lt;Settings!$B$30,"Up","Down")</x:f>
        <x:v>Up</x:v>
      </x:c>
      <x:c r="W1111" s="18" t="n">
        <x:f>IF(OR(E1111&gt;Settings!$B$30,Q1111&gt;Settings!$B$37),0,1)</x:f>
        <x:v>1</x:v>
      </x:c>
      <x:c r="X1111" s="18" t="n">
        <x:f>IF(AND(W1111=1,Q1111&lt;=Settings!$B$36),1,0)</x:f>
        <x:v>0</x:v>
      </x:c>
    </x:row>
    <x:row r="1112">
      <x:c r="A1112" t="n">
        <x:f>Arrivals!A1112</x:f>
        <x:v>10</x:v>
      </x:c>
      <x:c r="B1112" t="n">
        <x:f>Arrivals!B1112</x:f>
        <x:v>27</x:v>
      </x:c>
      <x:c r="C1112" s="18" t="n">
        <x:f>Arrivals!F1112</x:f>
        <x:v>262</x:v>
      </x:c>
      <x:c r="D1112" s="18" t="n">
        <x:f>Arrivals!K1112</x:f>
        <x:v>300</x:v>
      </x:c>
      <x:c r="E1112" s="18" t="n">
        <x:f>D1112*8/ACE_Input!S32+ACE_Input!T32</x:f>
        <x:v>24.02</x:v>
      </x:c>
      <x:c r="F1112" s="18" t="n">
        <x:f>C1112</x:f>
        <x:v>262</x:v>
      </x:c>
      <x:c r="G1112" s="18" t="n">
        <x:f>K1111</x:f>
        <x:v>768.04</x:v>
      </x:c>
      <x:c r="H1112" s="18" t="n">
        <x:f>MAX(F1112,G1112)</x:f>
        <x:v>768.04</x:v>
      </x:c>
      <x:c r="I1112" s="18" t="n">
        <x:f>MOD(H1112-Settings!$B$32,Settings!$B$33)</x:f>
        <x:v>48.039999999999964</x:v>
      </x:c>
      <x:c r="J1112" s="18" t="n">
        <x:f>IF(I1112&lt;Settings!$B$30,IF(Settings!$B$30-I1112&gt;=E1112,H1112,H1112+(Settings!$B$30-I1112)+Settings!$B$31),H1112+(Settings!$B$33-I1112))</x:f>
        <x:v>768.04</x:v>
      </x:c>
      <x:c r="K1112" s="18" t="n">
        <x:f>J1112+E1112</x:f>
        <x:v>792.06</x:v>
      </x:c>
      <x:c r="L1112" s="18" t="n">
        <x:f>K1112</x:f>
        <x:v>792.06</x:v>
      </x:c>
      <x:c r="M1112" s="18" t="n">
        <x:f>P1111</x:f>
        <x:v>770.1784033089847</x:v>
      </x:c>
      <x:c r="N1112" s="18" t="n">
        <x:f>MAX(L1112,M1112)</x:f>
        <x:v>792.06</x:v>
      </x:c>
      <x:c r="O1112" s="18" t="n">
        <x:f>Arrivals!I1112</x:f>
        <x:v>5.182329244731359</x:v>
      </x:c>
      <x:c r="P1112" s="18" t="n">
        <x:f>N1112+O1112</x:f>
        <x:v>797.2423292447313</x:v>
      </x:c>
      <x:c r="Q1112" s="18" t="n">
        <x:f>P1112-C1112</x:f>
        <x:v>535.2423292447313</x:v>
      </x:c>
      <x:c r="R1112" s="18" t="n">
        <x:f>H1112-F1112</x:f>
        <x:v>506.03999999999996</x:v>
      </x:c>
      <x:c r="S1112" s="18" t="n">
        <x:f>J1112-H1112</x:f>
        <x:v>0</x:v>
      </x:c>
      <x:c r="T1112" s="18" t="n">
        <x:f>N1112-L1112</x:f>
        <x:v>0</x:v>
      </x:c>
      <x:c r="U1112" s="18" t="n">
        <x:f>R1112+S1112+T1112</x:f>
        <x:v>506.03999999999996</x:v>
      </x:c>
      <x:c r="V1112" s="18" t="str">
        <x:f>IF(MOD(C1112-Settings!$B$32,Settings!$B$33)&lt;Settings!$B$30,"Up","Down")</x:f>
        <x:v>Up</x:v>
      </x:c>
      <x:c r="W1112" s="18" t="n">
        <x:f>IF(OR(E1112&gt;Settings!$B$30,Q1112&gt;Settings!$B$37),0,1)</x:f>
        <x:v>1</x:v>
      </x:c>
      <x:c r="X1112" s="18" t="n">
        <x:f>IF(AND(W1112=1,Q1112&lt;=Settings!$B$36),1,0)</x:f>
        <x:v>0</x:v>
      </x:c>
    </x:row>
    <x:row r="1113">
      <x:c r="A1113" t="n">
        <x:f>Arrivals!A1113</x:f>
        <x:v>10</x:v>
      </x:c>
      <x:c r="B1113" t="n">
        <x:f>Arrivals!B1113</x:f>
        <x:v>28</x:v>
      </x:c>
      <x:c r="C1113" s="18" t="n">
        <x:f>Arrivals!F1113</x:f>
        <x:v>268</x:v>
      </x:c>
      <x:c r="D1113" s="18" t="n">
        <x:f>Arrivals!K1113</x:f>
        <x:v>300</x:v>
      </x:c>
      <x:c r="E1113" s="18" t="n">
        <x:f>D1113*8/ACE_Input!S33+ACE_Input!T33</x:f>
        <x:v>24.02</x:v>
      </x:c>
      <x:c r="F1113" s="18" t="n">
        <x:f>C1113</x:f>
        <x:v>268</x:v>
      </x:c>
      <x:c r="G1113" s="18" t="n">
        <x:f>K1112</x:f>
        <x:v>792.06</x:v>
      </x:c>
      <x:c r="H1113" s="18" t="n">
        <x:f>MAX(F1113,G1113)</x:f>
        <x:v>792.06</x:v>
      </x:c>
      <x:c r="I1113" s="18" t="n">
        <x:f>MOD(H1113-Settings!$B$32,Settings!$B$33)</x:f>
        <x:v>72.05999999999995</x:v>
      </x:c>
      <x:c r="J1113" s="18" t="n">
        <x:f>IF(I1113&lt;Settings!$B$30,IF(Settings!$B$30-I1113&gt;=E1113,H1113,H1113+(Settings!$B$30-I1113)+Settings!$B$31),H1113+(Settings!$B$33-I1113))</x:f>
        <x:v>792.06</x:v>
      </x:c>
      <x:c r="K1113" s="18" t="n">
        <x:f>J1113+E1113</x:f>
        <x:v>816.0799999999999</x:v>
      </x:c>
      <x:c r="L1113" s="18" t="n">
        <x:f>K1113</x:f>
        <x:v>816.0799999999999</x:v>
      </x:c>
      <x:c r="M1113" s="18" t="n">
        <x:f>P1112</x:f>
        <x:v>797.2423292447313</x:v>
      </x:c>
      <x:c r="N1113" s="18" t="n">
        <x:f>MAX(L1113,M1113)</x:f>
        <x:v>816.0799999999999</x:v>
      </x:c>
      <x:c r="O1113" s="18" t="n">
        <x:f>Arrivals!I1113</x:f>
        <x:v>1.3052812311467634</x:v>
      </x:c>
      <x:c r="P1113" s="18" t="n">
        <x:f>N1113+O1113</x:f>
        <x:v>817.3852812311467</x:v>
      </x:c>
      <x:c r="Q1113" s="18" t="n">
        <x:f>P1113-C1113</x:f>
        <x:v>549.3852812311467</x:v>
      </x:c>
      <x:c r="R1113" s="18" t="n">
        <x:f>H1113-F1113</x:f>
        <x:v>524.06</x:v>
      </x:c>
      <x:c r="S1113" s="18" t="n">
        <x:f>J1113-H1113</x:f>
        <x:v>0</x:v>
      </x:c>
      <x:c r="T1113" s="18" t="n">
        <x:f>N1113-L1113</x:f>
        <x:v>0</x:v>
      </x:c>
      <x:c r="U1113" s="18" t="n">
        <x:f>R1113+S1113+T1113</x:f>
        <x:v>524.06</x:v>
      </x:c>
      <x:c r="V1113" s="18" t="str">
        <x:f>IF(MOD(C1113-Settings!$B$32,Settings!$B$33)&lt;Settings!$B$30,"Up","Down")</x:f>
        <x:v>Up</x:v>
      </x:c>
      <x:c r="W1113" s="18" t="n">
        <x:f>IF(OR(E1113&gt;Settings!$B$30,Q1113&gt;Settings!$B$37),0,1)</x:f>
        <x:v>1</x:v>
      </x:c>
      <x:c r="X1113" s="18" t="n">
        <x:f>IF(AND(W1113=1,Q1113&lt;=Settings!$B$36),1,0)</x:f>
        <x:v>0</x:v>
      </x:c>
    </x:row>
    <x:row r="1114">
      <x:c r="A1114" t="n">
        <x:f>Arrivals!A1114</x:f>
        <x:v>10</x:v>
      </x:c>
      <x:c r="B1114" t="n">
        <x:f>Arrivals!B1114</x:f>
        <x:v>29</x:v>
      </x:c>
      <x:c r="C1114" s="18" t="n">
        <x:f>Arrivals!F1114</x:f>
        <x:v>273</x:v>
      </x:c>
      <x:c r="D1114" s="18" t="n">
        <x:f>Arrivals!K1114</x:f>
        <x:v>300</x:v>
      </x:c>
      <x:c r="E1114" s="18" t="n">
        <x:f>D1114*8/ACE_Input!S34+ACE_Input!T34</x:f>
        <x:v>24.02</x:v>
      </x:c>
      <x:c r="F1114" s="18" t="n">
        <x:f>C1114</x:f>
        <x:v>273</x:v>
      </x:c>
      <x:c r="G1114" s="18" t="n">
        <x:f>K1113</x:f>
        <x:v>816.0799999999999</x:v>
      </x:c>
      <x:c r="H1114" s="18" t="n">
        <x:f>MAX(F1114,G1114)</x:f>
        <x:v>816.0799999999999</x:v>
      </x:c>
      <x:c r="I1114" s="18" t="n">
        <x:f>MOD(H1114-Settings!$B$32,Settings!$B$33)</x:f>
        <x:v>96.07999999999993</x:v>
      </x:c>
      <x:c r="J1114" s="18" t="n">
        <x:f>IF(I1114&lt;Settings!$B$30,IF(Settings!$B$30-I1114&gt;=E1114,H1114,H1114+(Settings!$B$30-I1114)+Settings!$B$31),H1114+(Settings!$B$33-I1114))</x:f>
        <x:v>816.0799999999999</x:v>
      </x:c>
      <x:c r="K1114" s="18" t="n">
        <x:f>J1114+E1114</x:f>
        <x:v>840.0999999999999</x:v>
      </x:c>
      <x:c r="L1114" s="18" t="n">
        <x:f>K1114</x:f>
        <x:v>840.0999999999999</x:v>
      </x:c>
      <x:c r="M1114" s="18" t="n">
        <x:f>P1113</x:f>
        <x:v>817.3852812311467</x:v>
      </x:c>
      <x:c r="N1114" s="18" t="n">
        <x:f>MAX(L1114,M1114)</x:f>
        <x:v>840.0999999999999</x:v>
      </x:c>
      <x:c r="O1114" s="18" t="n">
        <x:f>Arrivals!I1114</x:f>
        <x:v>2.815764812121575</x:v>
      </x:c>
      <x:c r="P1114" s="18" t="n">
        <x:f>N1114+O1114</x:f>
        <x:v>842.9157648121214</x:v>
      </x:c>
      <x:c r="Q1114" s="18" t="n">
        <x:f>P1114-C1114</x:f>
        <x:v>569.9157648121214</x:v>
      </x:c>
      <x:c r="R1114" s="18" t="n">
        <x:f>H1114-F1114</x:f>
        <x:v>543.0799999999999</x:v>
      </x:c>
      <x:c r="S1114" s="18" t="n">
        <x:f>J1114-H1114</x:f>
        <x:v>0</x:v>
      </x:c>
      <x:c r="T1114" s="18" t="n">
        <x:f>N1114-L1114</x:f>
        <x:v>0</x:v>
      </x:c>
      <x:c r="U1114" s="18" t="n">
        <x:f>R1114+S1114+T1114</x:f>
        <x:v>543.0799999999999</x:v>
      </x:c>
      <x:c r="V1114" s="18" t="str">
        <x:f>IF(MOD(C1114-Settings!$B$32,Settings!$B$33)&lt;Settings!$B$30,"Up","Down")</x:f>
        <x:v>Up</x:v>
      </x:c>
      <x:c r="W1114" s="18" t="n">
        <x:f>IF(OR(E1114&gt;Settings!$B$30,Q1114&gt;Settings!$B$37),0,1)</x:f>
        <x:v>1</x:v>
      </x:c>
      <x:c r="X1114" s="18" t="n">
        <x:f>IF(AND(W1114=1,Q1114&lt;=Settings!$B$36),1,0)</x:f>
        <x:v>0</x:v>
      </x:c>
    </x:row>
    <x:row r="1115">
      <x:c r="A1115" t="n">
        <x:f>Arrivals!A1115</x:f>
        <x:v>10</x:v>
      </x:c>
      <x:c r="B1115" t="n">
        <x:f>Arrivals!B1115</x:f>
        <x:v>30</x:v>
      </x:c>
      <x:c r="C1115" s="18" t="n">
        <x:f>Arrivals!F1115</x:f>
        <x:v>278</x:v>
      </x:c>
      <x:c r="D1115" s="18" t="n">
        <x:f>Arrivals!K1115</x:f>
        <x:v>300</x:v>
      </x:c>
      <x:c r="E1115" s="18" t="n">
        <x:f>D1115*8/ACE_Input!S35+ACE_Input!T35</x:f>
        <x:v>24.02</x:v>
      </x:c>
      <x:c r="F1115" s="18" t="n">
        <x:f>C1115</x:f>
        <x:v>278</x:v>
      </x:c>
      <x:c r="G1115" s="18" t="n">
        <x:f>K1114</x:f>
        <x:v>840.0999999999999</x:v>
      </x:c>
      <x:c r="H1115" s="18" t="n">
        <x:f>MAX(F1115,G1115)</x:f>
        <x:v>840.0999999999999</x:v>
      </x:c>
      <x:c r="I1115" s="18" t="n">
        <x:f>MOD(H1115-Settings!$B$32,Settings!$B$33)</x:f>
        <x:v>120.09999999999991</x:v>
      </x:c>
      <x:c r="J1115" s="18" t="n">
        <x:f>IF(I1115&lt;Settings!$B$30,IF(Settings!$B$30-I1115&gt;=E1115,H1115,H1115+(Settings!$B$30-I1115)+Settings!$B$31),H1115+(Settings!$B$33-I1115))</x:f>
        <x:v>840.0999999999999</x:v>
      </x:c>
      <x:c r="K1115" s="18" t="n">
        <x:f>J1115+E1115</x:f>
        <x:v>864.1199999999999</x:v>
      </x:c>
      <x:c r="L1115" s="18" t="n">
        <x:f>K1115</x:f>
        <x:v>864.1199999999999</x:v>
      </x:c>
      <x:c r="M1115" s="18" t="n">
        <x:f>P1114</x:f>
        <x:v>842.9157648121214</x:v>
      </x:c>
      <x:c r="N1115" s="18" t="n">
        <x:f>MAX(L1115,M1115)</x:f>
        <x:v>864.1199999999999</x:v>
      </x:c>
      <x:c r="O1115" s="18" t="n">
        <x:f>Arrivals!I1115</x:f>
        <x:v>5.088645832993361</x:v>
      </x:c>
      <x:c r="P1115" s="18" t="n">
        <x:f>N1115+O1115</x:f>
        <x:v>869.2086458329933</x:v>
      </x:c>
      <x:c r="Q1115" s="18" t="n">
        <x:f>P1115-C1115</x:f>
        <x:v>591.2086458329933</x:v>
      </x:c>
      <x:c r="R1115" s="18" t="n">
        <x:f>H1115-F1115</x:f>
        <x:v>562.0999999999999</x:v>
      </x:c>
      <x:c r="S1115" s="18" t="n">
        <x:f>J1115-H1115</x:f>
        <x:v>0</x:v>
      </x:c>
      <x:c r="T1115" s="18" t="n">
        <x:f>N1115-L1115</x:f>
        <x:v>0</x:v>
      </x:c>
      <x:c r="U1115" s="18" t="n">
        <x:f>R1115+S1115+T1115</x:f>
        <x:v>562.0999999999999</x:v>
      </x:c>
      <x:c r="V1115" s="18" t="str">
        <x:f>IF(MOD(C1115-Settings!$B$32,Settings!$B$33)&lt;Settings!$B$30,"Up","Down")</x:f>
        <x:v>Up</x:v>
      </x:c>
      <x:c r="W1115" s="18" t="n">
        <x:f>IF(OR(E1115&gt;Settings!$B$30,Q1115&gt;Settings!$B$37),0,1)</x:f>
        <x:v>1</x:v>
      </x:c>
      <x:c r="X1115" s="18" t="n">
        <x:f>IF(AND(W1115=1,Q1115&lt;=Settings!$B$36),1,0)</x:f>
        <x:v>0</x:v>
      </x:c>
    </x:row>
    <x:row r="1116">
      <x:c r="A1116" t="n">
        <x:f>Arrivals!A1116</x:f>
        <x:v>10</x:v>
      </x:c>
      <x:c r="B1116" t="n">
        <x:f>Arrivals!B1116</x:f>
        <x:v>31</x:v>
      </x:c>
      <x:c r="C1116" s="18" t="n">
        <x:f>Arrivals!F1116</x:f>
        <x:v>283</x:v>
      </x:c>
      <x:c r="D1116" s="18" t="n">
        <x:f>Arrivals!K1116</x:f>
        <x:v>300</x:v>
      </x:c>
      <x:c r="E1116" s="18" t="n">
        <x:f>D1116*8/ACE_Input!S36+ACE_Input!T36</x:f>
        <x:v>24.02</x:v>
      </x:c>
      <x:c r="F1116" s="18" t="n">
        <x:f>C1116</x:f>
        <x:v>283</x:v>
      </x:c>
      <x:c r="G1116" s="18" t="n">
        <x:f>K1115</x:f>
        <x:v>864.1199999999999</x:v>
      </x:c>
      <x:c r="H1116" s="18" t="n">
        <x:f>MAX(F1116,G1116)</x:f>
        <x:v>864.1199999999999</x:v>
      </x:c>
      <x:c r="I1116" s="18" t="n">
        <x:f>MOD(H1116-Settings!$B$32,Settings!$B$33)</x:f>
        <x:v>144.1199999999999</x:v>
      </x:c>
      <x:c r="J1116" s="18" t="n">
        <x:f>IF(I1116&lt;Settings!$B$30,IF(Settings!$B$30-I1116&gt;=E1116,H1116,H1116+(Settings!$B$30-I1116)+Settings!$B$31),H1116+(Settings!$B$33-I1116))</x:f>
        <x:v>864.1199999999999</x:v>
      </x:c>
      <x:c r="K1116" s="18" t="n">
        <x:f>J1116+E1116</x:f>
        <x:v>888.1399999999999</x:v>
      </x:c>
      <x:c r="L1116" s="18" t="n">
        <x:f>K1116</x:f>
        <x:v>888.1399999999999</x:v>
      </x:c>
      <x:c r="M1116" s="18" t="n">
        <x:f>P1115</x:f>
        <x:v>869.2086458329933</x:v>
      </x:c>
      <x:c r="N1116" s="18" t="n">
        <x:f>MAX(L1116,M1116)</x:f>
        <x:v>888.1399999999999</x:v>
      </x:c>
      <x:c r="O1116" s="18" t="n">
        <x:f>Arrivals!I1116</x:f>
        <x:v>1.171379237597269</x:v>
      </x:c>
      <x:c r="P1116" s="18" t="n">
        <x:f>N1116+O1116</x:f>
        <x:v>889.3113792375972</x:v>
      </x:c>
      <x:c r="Q1116" s="18" t="n">
        <x:f>P1116-C1116</x:f>
        <x:v>606.3113792375972</x:v>
      </x:c>
      <x:c r="R1116" s="18" t="n">
        <x:f>H1116-F1116</x:f>
        <x:v>581.1199999999999</x:v>
      </x:c>
      <x:c r="S1116" s="18" t="n">
        <x:f>J1116-H1116</x:f>
        <x:v>0</x:v>
      </x:c>
      <x:c r="T1116" s="18" t="n">
        <x:f>N1116-L1116</x:f>
        <x:v>0</x:v>
      </x:c>
      <x:c r="U1116" s="18" t="n">
        <x:f>R1116+S1116+T1116</x:f>
        <x:v>581.1199999999999</x:v>
      </x:c>
      <x:c r="V1116" s="18" t="str">
        <x:f>IF(MOD(C1116-Settings!$B$32,Settings!$B$33)&lt;Settings!$B$30,"Up","Down")</x:f>
        <x:v>Up</x:v>
      </x:c>
      <x:c r="W1116" s="18" t="n">
        <x:f>IF(OR(E1116&gt;Settings!$B$30,Q1116&gt;Settings!$B$37),0,1)</x:f>
        <x:v>1</x:v>
      </x:c>
      <x:c r="X1116" s="18" t="n">
        <x:f>IF(AND(W1116=1,Q1116&lt;=Settings!$B$36),1,0)</x:f>
        <x:v>0</x:v>
      </x:c>
    </x:row>
    <x:row r="1117">
      <x:c r="A1117" t="n">
        <x:f>Arrivals!A1117</x:f>
        <x:v>10</x:v>
      </x:c>
      <x:c r="B1117" t="n">
        <x:f>Arrivals!B1117</x:f>
        <x:v>32</x:v>
      </x:c>
      <x:c r="C1117" s="18" t="n">
        <x:f>Arrivals!F1117</x:f>
        <x:v>288</x:v>
      </x:c>
      <x:c r="D1117" s="18" t="n">
        <x:f>Arrivals!K1117</x:f>
        <x:v>300</x:v>
      </x:c>
      <x:c r="E1117" s="18" t="n">
        <x:f>D1117*8/ACE_Input!S37+ACE_Input!T37</x:f>
        <x:v>24.02</x:v>
      </x:c>
      <x:c r="F1117" s="18" t="n">
        <x:f>C1117</x:f>
        <x:v>288</x:v>
      </x:c>
      <x:c r="G1117" s="18" t="n">
        <x:f>K1116</x:f>
        <x:v>888.1399999999999</x:v>
      </x:c>
      <x:c r="H1117" s="18" t="n">
        <x:f>MAX(F1117,G1117)</x:f>
        <x:v>888.1399999999999</x:v>
      </x:c>
      <x:c r="I1117" s="18" t="n">
        <x:f>MOD(H1117-Settings!$B$32,Settings!$B$33)</x:f>
        <x:v>168.13999999999987</x:v>
      </x:c>
      <x:c r="J1117" s="18" t="n">
        <x:f>IF(I1117&lt;Settings!$B$30,IF(Settings!$B$30-I1117&gt;=E1117,H1117,H1117+(Settings!$B$30-I1117)+Settings!$B$31),H1117+(Settings!$B$33-I1117))</x:f>
        <x:v>888.1399999999999</x:v>
      </x:c>
      <x:c r="K1117" s="18" t="n">
        <x:f>J1117+E1117</x:f>
        <x:v>912.1599999999999</x:v>
      </x:c>
      <x:c r="L1117" s="18" t="n">
        <x:f>K1117</x:f>
        <x:v>912.1599999999999</x:v>
      </x:c>
      <x:c r="M1117" s="18" t="n">
        <x:f>P1116</x:f>
        <x:v>889.3113792375972</x:v>
      </x:c>
      <x:c r="N1117" s="18" t="n">
        <x:f>MAX(L1117,M1117)</x:f>
        <x:v>912.1599999999999</x:v>
      </x:c>
      <x:c r="O1117" s="18" t="n">
        <x:f>Arrivals!I1117</x:f>
        <x:v>4.3139375747487945</x:v>
      </x:c>
      <x:c r="P1117" s="18" t="n">
        <x:f>N1117+O1117</x:f>
        <x:v>916.4739375747487</x:v>
      </x:c>
      <x:c r="Q1117" s="18" t="n">
        <x:f>P1117-C1117</x:f>
        <x:v>628.4739375747487</x:v>
      </x:c>
      <x:c r="R1117" s="18" t="n">
        <x:f>H1117-F1117</x:f>
        <x:v>600.1399999999999</x:v>
      </x:c>
      <x:c r="S1117" s="18" t="n">
        <x:f>J1117-H1117</x:f>
        <x:v>0</x:v>
      </x:c>
      <x:c r="T1117" s="18" t="n">
        <x:f>N1117-L1117</x:f>
        <x:v>0</x:v>
      </x:c>
      <x:c r="U1117" s="18" t="n">
        <x:f>R1117+S1117+T1117</x:f>
        <x:v>600.1399999999999</x:v>
      </x:c>
      <x:c r="V1117" s="18" t="str">
        <x:f>IF(MOD(C1117-Settings!$B$32,Settings!$B$33)&lt;Settings!$B$30,"Up","Down")</x:f>
        <x:v>Up</x:v>
      </x:c>
      <x:c r="W1117" s="18" t="n">
        <x:f>IF(OR(E1117&gt;Settings!$B$30,Q1117&gt;Settings!$B$37),0,1)</x:f>
        <x:v>1</x:v>
      </x:c>
      <x:c r="X1117" s="18" t="n">
        <x:f>IF(AND(W1117=1,Q1117&lt;=Settings!$B$36),1,0)</x:f>
        <x:v>0</x:v>
      </x:c>
    </x:row>
    <x:row r="1118">
      <x:c r="A1118" t="n">
        <x:f>Arrivals!A1118</x:f>
        <x:v>10</x:v>
      </x:c>
      <x:c r="B1118" t="n">
        <x:f>Arrivals!B1118</x:f>
        <x:v>33</x:v>
      </x:c>
      <x:c r="C1118" s="18" t="n">
        <x:f>Arrivals!F1118</x:f>
        <x:v>293</x:v>
      </x:c>
      <x:c r="D1118" s="18" t="n">
        <x:f>Arrivals!K1118</x:f>
        <x:v>300</x:v>
      </x:c>
      <x:c r="E1118" s="18" t="n">
        <x:f>D1118*8/ACE_Input!S38+ACE_Input!T38</x:f>
        <x:v>24.02</x:v>
      </x:c>
      <x:c r="F1118" s="18" t="n">
        <x:f>C1118</x:f>
        <x:v>293</x:v>
      </x:c>
      <x:c r="G1118" s="18" t="n">
        <x:f>K1117</x:f>
        <x:v>912.1599999999999</x:v>
      </x:c>
      <x:c r="H1118" s="18" t="n">
        <x:f>MAX(F1118,G1118)</x:f>
        <x:v>912.1599999999999</x:v>
      </x:c>
      <x:c r="I1118" s="18" t="n">
        <x:f>MOD(H1118-Settings!$B$32,Settings!$B$33)</x:f>
        <x:v>192.15999999999985</x:v>
      </x:c>
      <x:c r="J1118" s="18" t="n">
        <x:f>IF(I1118&lt;Settings!$B$30,IF(Settings!$B$30-I1118&gt;=E1118,H1118,H1118+(Settings!$B$30-I1118)+Settings!$B$31),H1118+(Settings!$B$33-I1118))</x:f>
        <x:v>912.1599999999999</x:v>
      </x:c>
      <x:c r="K1118" s="18" t="n">
        <x:f>J1118+E1118</x:f>
        <x:v>936.1799999999998</x:v>
      </x:c>
      <x:c r="L1118" s="18" t="n">
        <x:f>K1118</x:f>
        <x:v>936.1799999999998</x:v>
      </x:c>
      <x:c r="M1118" s="18" t="n">
        <x:f>P1117</x:f>
        <x:v>916.4739375747487</x:v>
      </x:c>
      <x:c r="N1118" s="18" t="n">
        <x:f>MAX(L1118,M1118)</x:f>
        <x:v>936.1799999999998</x:v>
      </x:c>
      <x:c r="O1118" s="18" t="n">
        <x:f>Arrivals!I1118</x:f>
        <x:v>5.7250753094519755</x:v>
      </x:c>
      <x:c r="P1118" s="18" t="n">
        <x:f>N1118+O1118</x:f>
        <x:v>941.9050753094518</x:v>
      </x:c>
      <x:c r="Q1118" s="18" t="n">
        <x:f>P1118-C1118</x:f>
        <x:v>648.9050753094518</x:v>
      </x:c>
      <x:c r="R1118" s="18" t="n">
        <x:f>H1118-F1118</x:f>
        <x:v>619.1599999999999</x:v>
      </x:c>
      <x:c r="S1118" s="18" t="n">
        <x:f>J1118-H1118</x:f>
        <x:v>0</x:v>
      </x:c>
      <x:c r="T1118" s="18" t="n">
        <x:f>N1118-L1118</x:f>
        <x:v>0</x:v>
      </x:c>
      <x:c r="U1118" s="18" t="n">
        <x:f>R1118+S1118+T1118</x:f>
        <x:v>619.1599999999999</x:v>
      </x:c>
      <x:c r="V1118" s="18" t="str">
        <x:f>IF(MOD(C1118-Settings!$B$32,Settings!$B$33)&lt;Settings!$B$30,"Up","Down")</x:f>
        <x:v>Up</x:v>
      </x:c>
      <x:c r="W1118" s="18" t="n">
        <x:f>IF(OR(E1118&gt;Settings!$B$30,Q1118&gt;Settings!$B$37),0,1)</x:f>
        <x:v>1</x:v>
      </x:c>
      <x:c r="X1118" s="18" t="n">
        <x:f>IF(AND(W1118=1,Q1118&lt;=Settings!$B$36),1,0)</x:f>
        <x:v>0</x:v>
      </x:c>
    </x:row>
    <x:row r="1119">
      <x:c r="A1119" t="n">
        <x:f>Arrivals!A1119</x:f>
        <x:v>10</x:v>
      </x:c>
      <x:c r="B1119" t="n">
        <x:f>Arrivals!B1119</x:f>
        <x:v>34</x:v>
      </x:c>
      <x:c r="C1119" s="18" t="n">
        <x:f>Arrivals!F1119</x:f>
        <x:v>298</x:v>
      </x:c>
      <x:c r="D1119" s="18" t="n">
        <x:f>Arrivals!K1119</x:f>
        <x:v>300</x:v>
      </x:c>
      <x:c r="E1119" s="18" t="n">
        <x:f>D1119*8/ACE_Input!S39+ACE_Input!T39</x:f>
        <x:v>24.02</x:v>
      </x:c>
      <x:c r="F1119" s="18" t="n">
        <x:f>C1119</x:f>
        <x:v>298</x:v>
      </x:c>
      <x:c r="G1119" s="18" t="n">
        <x:f>K1118</x:f>
        <x:v>936.1799999999998</x:v>
      </x:c>
      <x:c r="H1119" s="18" t="n">
        <x:f>MAX(F1119,G1119)</x:f>
        <x:v>936.1799999999998</x:v>
      </x:c>
      <x:c r="I1119" s="18" t="n">
        <x:f>MOD(H1119-Settings!$B$32,Settings!$B$33)</x:f>
        <x:v>216.17999999999984</x:v>
      </x:c>
      <x:c r="J1119" s="18" t="n">
        <x:f>IF(I1119&lt;Settings!$B$30,IF(Settings!$B$30-I1119&gt;=E1119,H1119,H1119+(Settings!$B$30-I1119)+Settings!$B$31),H1119+(Settings!$B$33-I1119))</x:f>
        <x:v>936.1799999999998</x:v>
      </x:c>
      <x:c r="K1119" s="18" t="n">
        <x:f>J1119+E1119</x:f>
        <x:v>960.1999999999998</x:v>
      </x:c>
      <x:c r="L1119" s="18" t="n">
        <x:f>K1119</x:f>
        <x:v>960.1999999999998</x:v>
      </x:c>
      <x:c r="M1119" s="18" t="n">
        <x:f>P1118</x:f>
        <x:v>941.9050753094518</x:v>
      </x:c>
      <x:c r="N1119" s="18" t="n">
        <x:f>MAX(L1119,M1119)</x:f>
        <x:v>960.1999999999998</x:v>
      </x:c>
      <x:c r="O1119" s="18" t="n">
        <x:f>Arrivals!I1119</x:f>
        <x:v>0.1425659537446981</x:v>
      </x:c>
      <x:c r="P1119" s="18" t="n">
        <x:f>N1119+O1119</x:f>
        <x:v>960.3425659537445</x:v>
      </x:c>
      <x:c r="Q1119" s="18" t="n">
        <x:f>P1119-C1119</x:f>
        <x:v>662.3425659537445</x:v>
      </x:c>
      <x:c r="R1119" s="18" t="n">
        <x:f>H1119-F1119</x:f>
        <x:v>638.1799999999998</x:v>
      </x:c>
      <x:c r="S1119" s="18" t="n">
        <x:f>J1119-H1119</x:f>
        <x:v>0</x:v>
      </x:c>
      <x:c r="T1119" s="18" t="n">
        <x:f>N1119-L1119</x:f>
        <x:v>0</x:v>
      </x:c>
      <x:c r="U1119" s="18" t="n">
        <x:f>R1119+S1119+T1119</x:f>
        <x:v>638.1799999999998</x:v>
      </x:c>
      <x:c r="V1119" s="18" t="str">
        <x:f>IF(MOD(C1119-Settings!$B$32,Settings!$B$33)&lt;Settings!$B$30,"Up","Down")</x:f>
        <x:v>Up</x:v>
      </x:c>
      <x:c r="W1119" s="18" t="n">
        <x:f>IF(OR(E1119&gt;Settings!$B$30,Q1119&gt;Settings!$B$37),0,1)</x:f>
        <x:v>1</x:v>
      </x:c>
      <x:c r="X1119" s="18" t="n">
        <x:f>IF(AND(W1119=1,Q1119&lt;=Settings!$B$36),1,0)</x:f>
        <x:v>0</x:v>
      </x:c>
    </x:row>
    <x:row r="1120">
      <x:c r="A1120" t="n">
        <x:f>Arrivals!A1120</x:f>
        <x:v>10</x:v>
      </x:c>
      <x:c r="B1120" t="n">
        <x:f>Arrivals!B1120</x:f>
        <x:v>35</x:v>
      </x:c>
      <x:c r="C1120" s="18" t="n">
        <x:f>Arrivals!F1120</x:f>
        <x:v>303</x:v>
      </x:c>
      <x:c r="D1120" s="18" t="n">
        <x:f>Arrivals!K1120</x:f>
        <x:v>300</x:v>
      </x:c>
      <x:c r="E1120" s="18" t="n">
        <x:f>D1120*8/ACE_Input!S40+ACE_Input!T40</x:f>
        <x:v>24.02</x:v>
      </x:c>
      <x:c r="F1120" s="18" t="n">
        <x:f>C1120</x:f>
        <x:v>303</x:v>
      </x:c>
      <x:c r="G1120" s="18" t="n">
        <x:f>K1119</x:f>
        <x:v>960.1999999999998</x:v>
      </x:c>
      <x:c r="H1120" s="18" t="n">
        <x:f>MAX(F1120,G1120)</x:f>
        <x:v>960.1999999999998</x:v>
      </x:c>
      <x:c r="I1120" s="18" t="n">
        <x:f>MOD(H1120-Settings!$B$32,Settings!$B$33)</x:f>
        <x:v>240.19999999999982</x:v>
      </x:c>
      <x:c r="J1120" s="18" t="n">
        <x:f>IF(I1120&lt;Settings!$B$30,IF(Settings!$B$30-I1120&gt;=E1120,H1120,H1120+(Settings!$B$30-I1120)+Settings!$B$31),H1120+(Settings!$B$33-I1120))</x:f>
        <x:v>960.1999999999998</x:v>
      </x:c>
      <x:c r="K1120" s="18" t="n">
        <x:f>J1120+E1120</x:f>
        <x:v>984.2199999999998</x:v>
      </x:c>
      <x:c r="L1120" s="18" t="n">
        <x:f>K1120</x:f>
        <x:v>984.2199999999998</x:v>
      </x:c>
      <x:c r="M1120" s="18" t="n">
        <x:f>P1119</x:f>
        <x:v>960.3425659537445</x:v>
      </x:c>
      <x:c r="N1120" s="18" t="n">
        <x:f>MAX(L1120,M1120)</x:f>
        <x:v>984.2199999999998</x:v>
      </x:c>
      <x:c r="O1120" s="18" t="n">
        <x:f>Arrivals!I1120</x:f>
        <x:v>2.593472276767168</x:v>
      </x:c>
      <x:c r="P1120" s="18" t="n">
        <x:f>N1120+O1120</x:f>
        <x:v>986.813472276767</x:v>
      </x:c>
      <x:c r="Q1120" s="18" t="n">
        <x:f>P1120-C1120</x:f>
        <x:v>683.813472276767</x:v>
      </x:c>
      <x:c r="R1120" s="18" t="n">
        <x:f>H1120-F1120</x:f>
        <x:v>657.1999999999998</x:v>
      </x:c>
      <x:c r="S1120" s="18" t="n">
        <x:f>J1120-H1120</x:f>
        <x:v>0</x:v>
      </x:c>
      <x:c r="T1120" s="18" t="n">
        <x:f>N1120-L1120</x:f>
        <x:v>0</x:v>
      </x:c>
      <x:c r="U1120" s="18" t="n">
        <x:f>R1120+S1120+T1120</x:f>
        <x:v>657.1999999999998</x:v>
      </x:c>
      <x:c r="V1120" s="18" t="str">
        <x:f>IF(MOD(C1120-Settings!$B$32,Settings!$B$33)&lt;Settings!$B$30,"Up","Down")</x:f>
        <x:v>Up</x:v>
      </x:c>
      <x:c r="W1120" s="18" t="n">
        <x:f>IF(OR(E1120&gt;Settings!$B$30,Q1120&gt;Settings!$B$37),0,1)</x:f>
        <x:v>1</x:v>
      </x:c>
      <x:c r="X1120" s="18" t="n">
        <x:f>IF(AND(W1120=1,Q1120&lt;=Settings!$B$36),1,0)</x:f>
        <x:v>0</x:v>
      </x:c>
    </x:row>
    <x:row r="1121">
      <x:c r="A1121" t="n">
        <x:f>Arrivals!A1121</x:f>
        <x:v>10</x:v>
      </x:c>
      <x:c r="B1121" t="n">
        <x:f>Arrivals!B1121</x:f>
        <x:v>36</x:v>
      </x:c>
      <x:c r="C1121" s="18" t="n">
        <x:f>Arrivals!F1121</x:f>
        <x:v>308</x:v>
      </x:c>
      <x:c r="D1121" s="18" t="n">
        <x:f>Arrivals!K1121</x:f>
        <x:v>300</x:v>
      </x:c>
      <x:c r="E1121" s="18" t="n">
        <x:f>D1121*8/ACE_Input!S41+ACE_Input!T41</x:f>
        <x:v>24.02</x:v>
      </x:c>
      <x:c r="F1121" s="18" t="n">
        <x:f>C1121</x:f>
        <x:v>308</x:v>
      </x:c>
      <x:c r="G1121" s="18" t="n">
        <x:f>K1120</x:f>
        <x:v>984.2199999999998</x:v>
      </x:c>
      <x:c r="H1121" s="18" t="n">
        <x:f>MAX(F1121,G1121)</x:f>
        <x:v>984.2199999999998</x:v>
      </x:c>
      <x:c r="I1121" s="18" t="n">
        <x:f>MOD(H1121-Settings!$B$32,Settings!$B$33)</x:f>
        <x:v>264.2199999999998</x:v>
      </x:c>
      <x:c r="J1121" s="18" t="n">
        <x:f>IF(I1121&lt;Settings!$B$30,IF(Settings!$B$30-I1121&gt;=E1121,H1121,H1121+(Settings!$B$30-I1121)+Settings!$B$31),H1121+(Settings!$B$33-I1121))</x:f>
        <x:v>984.2199999999998</x:v>
      </x:c>
      <x:c r="K1121" s="18" t="n">
        <x:f>J1121+E1121</x:f>
        <x:v>1008.2399999999998</x:v>
      </x:c>
      <x:c r="L1121" s="18" t="n">
        <x:f>K1121</x:f>
        <x:v>1008.2399999999998</x:v>
      </x:c>
      <x:c r="M1121" s="18" t="n">
        <x:f>P1120</x:f>
        <x:v>986.813472276767</x:v>
      </x:c>
      <x:c r="N1121" s="18" t="n">
        <x:f>MAX(L1121,M1121)</x:f>
        <x:v>1008.2399999999998</x:v>
      </x:c>
      <x:c r="O1121" s="18" t="n">
        <x:f>Arrivals!I1121</x:f>
        <x:v>4.157689429026481</x:v>
      </x:c>
      <x:c r="P1121" s="18" t="n">
        <x:f>N1121+O1121</x:f>
        <x:v>1012.3976894290263</x:v>
      </x:c>
      <x:c r="Q1121" s="18" t="n">
        <x:f>P1121-C1121</x:f>
        <x:v>704.3976894290263</x:v>
      </x:c>
      <x:c r="R1121" s="18" t="n">
        <x:f>H1121-F1121</x:f>
        <x:v>676.2199999999998</x:v>
      </x:c>
      <x:c r="S1121" s="18" t="n">
        <x:f>J1121-H1121</x:f>
        <x:v>0</x:v>
      </x:c>
      <x:c r="T1121" s="18" t="n">
        <x:f>N1121-L1121</x:f>
        <x:v>0</x:v>
      </x:c>
      <x:c r="U1121" s="18" t="n">
        <x:f>R1121+S1121+T1121</x:f>
        <x:v>676.2199999999998</x:v>
      </x:c>
      <x:c r="V1121" s="18" t="str">
        <x:f>IF(MOD(C1121-Settings!$B$32,Settings!$B$33)&lt;Settings!$B$30,"Up","Down")</x:f>
        <x:v>Up</x:v>
      </x:c>
      <x:c r="W1121" s="18" t="n">
        <x:f>IF(OR(E1121&gt;Settings!$B$30,Q1121&gt;Settings!$B$37),0,1)</x:f>
        <x:v>1</x:v>
      </x:c>
      <x:c r="X1121" s="18" t="n">
        <x:f>IF(AND(W1121=1,Q1121&lt;=Settings!$B$36),1,0)</x:f>
        <x:v>0</x:v>
      </x:c>
    </x:row>
    <x:row r="1122">
      <x:c r="A1122" t="n">
        <x:f>Arrivals!A1122</x:f>
        <x:v>10</x:v>
      </x:c>
      <x:c r="B1122" t="n">
        <x:f>Arrivals!B1122</x:f>
        <x:v>37</x:v>
      </x:c>
      <x:c r="C1122" s="18" t="n">
        <x:f>Arrivals!F1122</x:f>
        <x:v>313</x:v>
      </x:c>
      <x:c r="D1122" s="18" t="n">
        <x:f>Arrivals!K1122</x:f>
        <x:v>300</x:v>
      </x:c>
      <x:c r="E1122" s="18" t="n">
        <x:f>D1122*8/ACE_Input!S42+ACE_Input!T42</x:f>
        <x:v>24.02</x:v>
      </x:c>
      <x:c r="F1122" s="18" t="n">
        <x:f>C1122</x:f>
        <x:v>313</x:v>
      </x:c>
      <x:c r="G1122" s="18" t="n">
        <x:f>K1121</x:f>
        <x:v>1008.2399999999998</x:v>
      </x:c>
      <x:c r="H1122" s="18" t="n">
        <x:f>MAX(F1122,G1122)</x:f>
        <x:v>1008.2399999999998</x:v>
      </x:c>
      <x:c r="I1122" s="18" t="n">
        <x:f>MOD(H1122-Settings!$B$32,Settings!$B$33)</x:f>
        <x:v>288.2399999999998</x:v>
      </x:c>
      <x:c r="J1122" s="18" t="n">
        <x:f>IF(I1122&lt;Settings!$B$30,IF(Settings!$B$30-I1122&gt;=E1122,H1122,H1122+(Settings!$B$30-I1122)+Settings!$B$31),H1122+(Settings!$B$33-I1122))</x:f>
        <x:v>1008.2399999999998</x:v>
      </x:c>
      <x:c r="K1122" s="18" t="n">
        <x:f>J1122+E1122</x:f>
        <x:v>1032.2599999999998</x:v>
      </x:c>
      <x:c r="L1122" s="18" t="n">
        <x:f>K1122</x:f>
        <x:v>1032.2599999999998</x:v>
      </x:c>
      <x:c r="M1122" s="18" t="n">
        <x:f>P1121</x:f>
        <x:v>1012.3976894290263</x:v>
      </x:c>
      <x:c r="N1122" s="18" t="n">
        <x:f>MAX(L1122,M1122)</x:f>
        <x:v>1032.2599999999998</x:v>
      </x:c>
      <x:c r="O1122" s="18" t="n">
        <x:f>Arrivals!I1122</x:f>
        <x:v>0.22490558030542074</x:v>
      </x:c>
      <x:c r="P1122" s="18" t="n">
        <x:f>N1122+O1122</x:f>
        <x:v>1032.4849055803052</x:v>
      </x:c>
      <x:c r="Q1122" s="18" t="n">
        <x:f>P1122-C1122</x:f>
        <x:v>719.4849055803052</x:v>
      </x:c>
      <x:c r="R1122" s="18" t="n">
        <x:f>H1122-F1122</x:f>
        <x:v>695.2399999999998</x:v>
      </x:c>
      <x:c r="S1122" s="18" t="n">
        <x:f>J1122-H1122</x:f>
        <x:v>0</x:v>
      </x:c>
      <x:c r="T1122" s="18" t="n">
        <x:f>N1122-L1122</x:f>
        <x:v>0</x:v>
      </x:c>
      <x:c r="U1122" s="18" t="n">
        <x:f>R1122+S1122+T1122</x:f>
        <x:v>695.2399999999998</x:v>
      </x:c>
      <x:c r="V1122" s="18" t="str">
        <x:f>IF(MOD(C1122-Settings!$B$32,Settings!$B$33)&lt;Settings!$B$30,"Up","Down")</x:f>
        <x:v>Up</x:v>
      </x:c>
      <x:c r="W1122" s="18" t="n">
        <x:f>IF(OR(E1122&gt;Settings!$B$30,Q1122&gt;Settings!$B$37),0,1)</x:f>
        <x:v>1</x:v>
      </x:c>
      <x:c r="X1122" s="18" t="n">
        <x:f>IF(AND(W1122=1,Q1122&lt;=Settings!$B$36),1,0)</x:f>
        <x:v>0</x:v>
      </x:c>
    </x:row>
    <x:row r="1123">
      <x:c r="A1123" t="n">
        <x:f>Arrivals!A1123</x:f>
        <x:v>10</x:v>
      </x:c>
      <x:c r="B1123" t="n">
        <x:f>Arrivals!B1123</x:f>
        <x:v>38</x:v>
      </x:c>
      <x:c r="C1123" s="18" t="n">
        <x:f>Arrivals!F1123</x:f>
        <x:v>318</x:v>
      </x:c>
      <x:c r="D1123" s="18" t="n">
        <x:f>Arrivals!K1123</x:f>
        <x:v>300</x:v>
      </x:c>
      <x:c r="E1123" s="18" t="n">
        <x:f>D1123*8/ACE_Input!S43+ACE_Input!T43</x:f>
        <x:v>24.02</x:v>
      </x:c>
      <x:c r="F1123" s="18" t="n">
        <x:f>C1123</x:f>
        <x:v>318</x:v>
      </x:c>
      <x:c r="G1123" s="18" t="n">
        <x:f>K1122</x:f>
        <x:v>1032.2599999999998</x:v>
      </x:c>
      <x:c r="H1123" s="18" t="n">
        <x:f>MAX(F1123,G1123)</x:f>
        <x:v>1032.2599999999998</x:v>
      </x:c>
      <x:c r="I1123" s="18" t="n">
        <x:f>MOD(H1123-Settings!$B$32,Settings!$B$33)</x:f>
        <x:v>312.25999999999976</x:v>
      </x:c>
      <x:c r="J1123" s="18" t="n">
        <x:f>IF(I1123&lt;Settings!$B$30,IF(Settings!$B$30-I1123&gt;=E1123,H1123,H1123+(Settings!$B$30-I1123)+Settings!$B$31),H1123+(Settings!$B$33-I1123))</x:f>
        <x:v>1032.2599999999998</x:v>
      </x:c>
      <x:c r="K1123" s="18" t="n">
        <x:f>J1123+E1123</x:f>
        <x:v>1056.2799999999997</x:v>
      </x:c>
      <x:c r="L1123" s="18" t="n">
        <x:f>K1123</x:f>
        <x:v>1056.2799999999997</x:v>
      </x:c>
      <x:c r="M1123" s="18" t="n">
        <x:f>P1122</x:f>
        <x:v>1032.4849055803052</x:v>
      </x:c>
      <x:c r="N1123" s="18" t="n">
        <x:f>MAX(L1123,M1123)</x:f>
        <x:v>1056.2799999999997</x:v>
      </x:c>
      <x:c r="O1123" s="18" t="n">
        <x:f>Arrivals!I1123</x:f>
        <x:v>10.159975575759931</x:v>
      </x:c>
      <x:c r="P1123" s="18" t="n">
        <x:f>N1123+O1123</x:f>
        <x:v>1066.4399755757597</x:v>
      </x:c>
      <x:c r="Q1123" s="18" t="n">
        <x:f>P1123-C1123</x:f>
        <x:v>748.4399755757597</x:v>
      </x:c>
      <x:c r="R1123" s="18" t="n">
        <x:f>H1123-F1123</x:f>
        <x:v>714.2599999999998</x:v>
      </x:c>
      <x:c r="S1123" s="18" t="n">
        <x:f>J1123-H1123</x:f>
        <x:v>0</x:v>
      </x:c>
      <x:c r="T1123" s="18" t="n">
        <x:f>N1123-L1123</x:f>
        <x:v>0</x:v>
      </x:c>
      <x:c r="U1123" s="18" t="n">
        <x:f>R1123+S1123+T1123</x:f>
        <x:v>714.2599999999998</x:v>
      </x:c>
      <x:c r="V1123" s="18" t="str">
        <x:f>IF(MOD(C1123-Settings!$B$32,Settings!$B$33)&lt;Settings!$B$30,"Up","Down")</x:f>
        <x:v>Up</x:v>
      </x:c>
      <x:c r="W1123" s="18" t="n">
        <x:f>IF(OR(E1123&gt;Settings!$B$30,Q1123&gt;Settings!$B$37),0,1)</x:f>
        <x:v>1</x:v>
      </x:c>
      <x:c r="X1123" s="18" t="n">
        <x:f>IF(AND(W1123=1,Q1123&lt;=Settings!$B$36),1,0)</x:f>
        <x:v>0</x:v>
      </x:c>
    </x:row>
    <x:row r="1124">
      <x:c r="A1124" t="n">
        <x:f>Arrivals!A1124</x:f>
        <x:v>10</x:v>
      </x:c>
      <x:c r="B1124" t="n">
        <x:f>Arrivals!B1124</x:f>
        <x:v>39</x:v>
      </x:c>
      <x:c r="C1124" s="18" t="n">
        <x:f>Arrivals!F1124</x:f>
        <x:v>323</x:v>
      </x:c>
      <x:c r="D1124" s="18" t="n">
        <x:f>Arrivals!K1124</x:f>
        <x:v>300</x:v>
      </x:c>
      <x:c r="E1124" s="18" t="n">
        <x:f>D1124*8/ACE_Input!S44+ACE_Input!T44</x:f>
        <x:v>24.02</x:v>
      </x:c>
      <x:c r="F1124" s="18" t="n">
        <x:f>C1124</x:f>
        <x:v>323</x:v>
      </x:c>
      <x:c r="G1124" s="18" t="n">
        <x:f>K1123</x:f>
        <x:v>1056.2799999999997</x:v>
      </x:c>
      <x:c r="H1124" s="18" t="n">
        <x:f>MAX(F1124,G1124)</x:f>
        <x:v>1056.2799999999997</x:v>
      </x:c>
      <x:c r="I1124" s="18" t="n">
        <x:f>MOD(H1124-Settings!$B$32,Settings!$B$33)</x:f>
        <x:v>336.27999999999975</x:v>
      </x:c>
      <x:c r="J1124" s="18" t="n">
        <x:f>IF(I1124&lt;Settings!$B$30,IF(Settings!$B$30-I1124&gt;=E1124,H1124,H1124+(Settings!$B$30-I1124)+Settings!$B$31),H1124+(Settings!$B$33-I1124))</x:f>
        <x:v>1056.2799999999997</x:v>
      </x:c>
      <x:c r="K1124" s="18" t="n">
        <x:f>J1124+E1124</x:f>
        <x:v>1080.2999999999997</x:v>
      </x:c>
      <x:c r="L1124" s="18" t="n">
        <x:f>K1124</x:f>
        <x:v>1080.2999999999997</x:v>
      </x:c>
      <x:c r="M1124" s="18" t="n">
        <x:f>P1123</x:f>
        <x:v>1066.4399755757597</x:v>
      </x:c>
      <x:c r="N1124" s="18" t="n">
        <x:f>MAX(L1124,M1124)</x:f>
        <x:v>1080.2999999999997</x:v>
      </x:c>
      <x:c r="O1124" s="18" t="n">
        <x:f>Arrivals!I1124</x:f>
        <x:v>2.6491147284614325</x:v>
      </x:c>
      <x:c r="P1124" s="18" t="n">
        <x:f>N1124+O1124</x:f>
        <x:v>1082.9491147284612</x:v>
      </x:c>
      <x:c r="Q1124" s="18" t="n">
        <x:f>P1124-C1124</x:f>
        <x:v>759.9491147284612</x:v>
      </x:c>
      <x:c r="R1124" s="18" t="n">
        <x:f>H1124-F1124</x:f>
        <x:v>733.2799999999997</x:v>
      </x:c>
      <x:c r="S1124" s="18" t="n">
        <x:f>J1124-H1124</x:f>
        <x:v>0</x:v>
      </x:c>
      <x:c r="T1124" s="18" t="n">
        <x:f>N1124-L1124</x:f>
        <x:v>0</x:v>
      </x:c>
      <x:c r="U1124" s="18" t="n">
        <x:f>R1124+S1124+T1124</x:f>
        <x:v>733.2799999999997</x:v>
      </x:c>
      <x:c r="V1124" s="18" t="str">
        <x:f>IF(MOD(C1124-Settings!$B$32,Settings!$B$33)&lt;Settings!$B$30,"Up","Down")</x:f>
        <x:v>Up</x:v>
      </x:c>
      <x:c r="W1124" s="18" t="n">
        <x:f>IF(OR(E1124&gt;Settings!$B$30,Q1124&gt;Settings!$B$37),0,1)</x:f>
        <x:v>1</x:v>
      </x:c>
      <x:c r="X1124" s="18" t="n">
        <x:f>IF(AND(W1124=1,Q1124&lt;=Settings!$B$36),1,0)</x:f>
        <x:v>0</x:v>
      </x:c>
    </x:row>
    <x:row r="1125">
      <x:c r="A1125" t="n">
        <x:f>Arrivals!A1125</x:f>
        <x:v>10</x:v>
      </x:c>
      <x:c r="B1125" t="n">
        <x:f>Arrivals!B1125</x:f>
        <x:v>40</x:v>
      </x:c>
      <x:c r="C1125" s="18" t="n">
        <x:f>Arrivals!F1125</x:f>
        <x:v>328</x:v>
      </x:c>
      <x:c r="D1125" s="18" t="n">
        <x:f>Arrivals!K1125</x:f>
        <x:v>300</x:v>
      </x:c>
      <x:c r="E1125" s="18" t="n">
        <x:f>D1125*8/ACE_Input!S45+ACE_Input!T45</x:f>
        <x:v>24.02</x:v>
      </x:c>
      <x:c r="F1125" s="18" t="n">
        <x:f>C1125</x:f>
        <x:v>328</x:v>
      </x:c>
      <x:c r="G1125" s="18" t="n">
        <x:f>K1124</x:f>
        <x:v>1080.2999999999997</x:v>
      </x:c>
      <x:c r="H1125" s="18" t="n">
        <x:f>MAX(F1125,G1125)</x:f>
        <x:v>1080.2999999999997</x:v>
      </x:c>
      <x:c r="I1125" s="18" t="n">
        <x:f>MOD(H1125-Settings!$B$32,Settings!$B$33)</x:f>
        <x:v>360.2999999999997</x:v>
      </x:c>
      <x:c r="J1125" s="18" t="n">
        <x:f>IF(I1125&lt;Settings!$B$30,IF(Settings!$B$30-I1125&gt;=E1125,H1125,H1125+(Settings!$B$30-I1125)+Settings!$B$31),H1125+(Settings!$B$33-I1125))</x:f>
        <x:v>1080.2999999999997</x:v>
      </x:c>
      <x:c r="K1125" s="18" t="n">
        <x:f>J1125+E1125</x:f>
        <x:v>1104.3199999999997</x:v>
      </x:c>
      <x:c r="L1125" s="18" t="n">
        <x:f>K1125</x:f>
        <x:v>1104.3199999999997</x:v>
      </x:c>
      <x:c r="M1125" s="18" t="n">
        <x:f>P1124</x:f>
        <x:v>1082.9491147284612</x:v>
      </x:c>
      <x:c r="N1125" s="18" t="n">
        <x:f>MAX(L1125,M1125)</x:f>
        <x:v>1104.3199999999997</x:v>
      </x:c>
      <x:c r="O1125" s="18" t="n">
        <x:f>Arrivals!I1125</x:f>
        <x:v>0.21090467972311608</x:v>
      </x:c>
      <x:c r="P1125" s="18" t="n">
        <x:f>N1125+O1125</x:f>
        <x:v>1104.5309046797229</x:v>
      </x:c>
      <x:c r="Q1125" s="18" t="n">
        <x:f>P1125-C1125</x:f>
        <x:v>776.5309046797229</x:v>
      </x:c>
      <x:c r="R1125" s="18" t="n">
        <x:f>H1125-F1125</x:f>
        <x:v>752.2999999999997</x:v>
      </x:c>
      <x:c r="S1125" s="18" t="n">
        <x:f>J1125-H1125</x:f>
        <x:v>0</x:v>
      </x:c>
      <x:c r="T1125" s="18" t="n">
        <x:f>N1125-L1125</x:f>
        <x:v>0</x:v>
      </x:c>
      <x:c r="U1125" s="18" t="n">
        <x:f>R1125+S1125+T1125</x:f>
        <x:v>752.2999999999997</x:v>
      </x:c>
      <x:c r="V1125" s="18" t="str">
        <x:f>IF(MOD(C1125-Settings!$B$32,Settings!$B$33)&lt;Settings!$B$30,"Up","Down")</x:f>
        <x:v>Up</x:v>
      </x:c>
      <x:c r="W1125" s="18" t="n">
        <x:f>IF(OR(E1125&gt;Settings!$B$30,Q1125&gt;Settings!$B$37),0,1)</x:f>
        <x:v>1</x:v>
      </x:c>
      <x:c r="X1125" s="18" t="n">
        <x:f>IF(AND(W1125=1,Q1125&lt;=Settings!$B$36),1,0)</x:f>
        <x:v>0</x:v>
      </x:c>
    </x:row>
    <x:row r="1126">
      <x:c r="A1126" t="n">
        <x:f>Arrivals!A1126</x:f>
        <x:v>10</x:v>
      </x:c>
      <x:c r="B1126" t="n">
        <x:f>Arrivals!B1126</x:f>
        <x:v>41</x:v>
      </x:c>
      <x:c r="C1126" s="18" t="n">
        <x:f>Arrivals!F1126</x:f>
        <x:v>333</x:v>
      </x:c>
      <x:c r="D1126" s="18" t="n">
        <x:f>Arrivals!K1126</x:f>
        <x:v>300</x:v>
      </x:c>
      <x:c r="E1126" s="18" t="n">
        <x:f>D1126*8/ACE_Input!S46+ACE_Input!T46</x:f>
        <x:v>24.02</x:v>
      </x:c>
      <x:c r="F1126" s="18" t="n">
        <x:f>C1126</x:f>
        <x:v>333</x:v>
      </x:c>
      <x:c r="G1126" s="18" t="n">
        <x:f>K1125</x:f>
        <x:v>1104.3199999999997</x:v>
      </x:c>
      <x:c r="H1126" s="18" t="n">
        <x:f>MAX(F1126,G1126)</x:f>
        <x:v>1104.3199999999997</x:v>
      </x:c>
      <x:c r="I1126" s="18" t="n">
        <x:f>MOD(H1126-Settings!$B$32,Settings!$B$33)</x:f>
        <x:v>384.3199999999997</x:v>
      </x:c>
      <x:c r="J1126" s="18" t="n">
        <x:f>IF(I1126&lt;Settings!$B$30,IF(Settings!$B$30-I1126&gt;=E1126,H1126,H1126+(Settings!$B$30-I1126)+Settings!$B$31),H1126+(Settings!$B$33-I1126))</x:f>
        <x:v>1104.3199999999997</x:v>
      </x:c>
      <x:c r="K1126" s="18" t="n">
        <x:f>J1126+E1126</x:f>
        <x:v>1128.3399999999997</x:v>
      </x:c>
      <x:c r="L1126" s="18" t="n">
        <x:f>K1126</x:f>
        <x:v>1128.3399999999997</x:v>
      </x:c>
      <x:c r="M1126" s="18" t="n">
        <x:f>P1125</x:f>
        <x:v>1104.5309046797229</x:v>
      </x:c>
      <x:c r="N1126" s="18" t="n">
        <x:f>MAX(L1126,M1126)</x:f>
        <x:v>1128.3399999999997</x:v>
      </x:c>
      <x:c r="O1126" s="18" t="n">
        <x:f>Arrivals!I1126</x:f>
        <x:v>0.9522130810730223</x:v>
      </x:c>
      <x:c r="P1126" s="18" t="n">
        <x:f>N1126+O1126</x:f>
        <x:v>1129.2922130810728</x:v>
      </x:c>
      <x:c r="Q1126" s="18" t="n">
        <x:f>P1126-C1126</x:f>
        <x:v>796.2922130810728</x:v>
      </x:c>
      <x:c r="R1126" s="18" t="n">
        <x:f>H1126-F1126</x:f>
        <x:v>771.3199999999997</x:v>
      </x:c>
      <x:c r="S1126" s="18" t="n">
        <x:f>J1126-H1126</x:f>
        <x:v>0</x:v>
      </x:c>
      <x:c r="T1126" s="18" t="n">
        <x:f>N1126-L1126</x:f>
        <x:v>0</x:v>
      </x:c>
      <x:c r="U1126" s="18" t="n">
        <x:f>R1126+S1126+T1126</x:f>
        <x:v>771.3199999999997</x:v>
      </x:c>
      <x:c r="V1126" s="18" t="str">
        <x:f>IF(MOD(C1126-Settings!$B$32,Settings!$B$33)&lt;Settings!$B$30,"Up","Down")</x:f>
        <x:v>Up</x:v>
      </x:c>
      <x:c r="W1126" s="18" t="n">
        <x:f>IF(OR(E1126&gt;Settings!$B$30,Q1126&gt;Settings!$B$37),0,1)</x:f>
        <x:v>1</x:v>
      </x:c>
      <x:c r="X1126" s="18" t="n">
        <x:f>IF(AND(W1126=1,Q1126&lt;=Settings!$B$36),1,0)</x:f>
        <x:v>0</x:v>
      </x:c>
    </x:row>
    <x:row r="1127">
      <x:c r="A1127" t="n">
        <x:f>Arrivals!A1127</x:f>
        <x:v>10</x:v>
      </x:c>
      <x:c r="B1127" t="n">
        <x:f>Arrivals!B1127</x:f>
        <x:v>42</x:v>
      </x:c>
      <x:c r="C1127" s="18" t="n">
        <x:f>Arrivals!F1127</x:f>
        <x:v>338</x:v>
      </x:c>
      <x:c r="D1127" s="18" t="n">
        <x:f>Arrivals!K1127</x:f>
        <x:v>300</x:v>
      </x:c>
      <x:c r="E1127" s="18" t="n">
        <x:f>D1127*8/ACE_Input!S47+ACE_Input!T47</x:f>
        <x:v>24.02</x:v>
      </x:c>
      <x:c r="F1127" s="18" t="n">
        <x:f>C1127</x:f>
        <x:v>338</x:v>
      </x:c>
      <x:c r="G1127" s="18" t="n">
        <x:f>K1126</x:f>
        <x:v>1128.3399999999997</x:v>
      </x:c>
      <x:c r="H1127" s="18" t="n">
        <x:f>MAX(F1127,G1127)</x:f>
        <x:v>1128.3399999999997</x:v>
      </x:c>
      <x:c r="I1127" s="18" t="n">
        <x:f>MOD(H1127-Settings!$B$32,Settings!$B$33)</x:f>
        <x:v>408.3399999999997</x:v>
      </x:c>
      <x:c r="J1127" s="18" t="n">
        <x:f>IF(I1127&lt;Settings!$B$30,IF(Settings!$B$30-I1127&gt;=E1127,H1127,H1127+(Settings!$B$30-I1127)+Settings!$B$31),H1127+(Settings!$B$33-I1127))</x:f>
        <x:v>1128.3399999999997</x:v>
      </x:c>
      <x:c r="K1127" s="18" t="n">
        <x:f>J1127+E1127</x:f>
        <x:v>1152.3599999999997</x:v>
      </x:c>
      <x:c r="L1127" s="18" t="n">
        <x:f>K1127</x:f>
        <x:v>1152.3599999999997</x:v>
      </x:c>
      <x:c r="M1127" s="18" t="n">
        <x:f>P1126</x:f>
        <x:v>1129.2922130810728</x:v>
      </x:c>
      <x:c r="N1127" s="18" t="n">
        <x:f>MAX(L1127,M1127)</x:f>
        <x:v>1152.3599999999997</x:v>
      </x:c>
      <x:c r="O1127" s="18" t="n">
        <x:f>Arrivals!I1127</x:f>
        <x:v>1.9318070798154792</x:v>
      </x:c>
      <x:c r="P1127" s="18" t="n">
        <x:f>N1127+O1127</x:f>
        <x:v>1154.291807079815</x:v>
      </x:c>
      <x:c r="Q1127" s="18" t="n">
        <x:f>P1127-C1127</x:f>
        <x:v>816.291807079815</x:v>
      </x:c>
      <x:c r="R1127" s="18" t="n">
        <x:f>H1127-F1127</x:f>
        <x:v>790.3399999999997</x:v>
      </x:c>
      <x:c r="S1127" s="18" t="n">
        <x:f>J1127-H1127</x:f>
        <x:v>0</x:v>
      </x:c>
      <x:c r="T1127" s="18" t="n">
        <x:f>N1127-L1127</x:f>
        <x:v>0</x:v>
      </x:c>
      <x:c r="U1127" s="18" t="n">
        <x:f>R1127+S1127+T1127</x:f>
        <x:v>790.3399999999997</x:v>
      </x:c>
      <x:c r="V1127" s="18" t="str">
        <x:f>IF(MOD(C1127-Settings!$B$32,Settings!$B$33)&lt;Settings!$B$30,"Up","Down")</x:f>
        <x:v>Up</x:v>
      </x:c>
      <x:c r="W1127" s="18" t="n">
        <x:f>IF(OR(E1127&gt;Settings!$B$30,Q1127&gt;Settings!$B$37),0,1)</x:f>
        <x:v>1</x:v>
      </x:c>
      <x:c r="X1127" s="18" t="n">
        <x:f>IF(AND(W1127=1,Q1127&lt;=Settings!$B$36),1,0)</x:f>
        <x:v>0</x:v>
      </x:c>
    </x:row>
    <x:row r="1128">
      <x:c r="A1128" t="n">
        <x:f>Arrivals!A1128</x:f>
        <x:v>10</x:v>
      </x:c>
      <x:c r="B1128" t="n">
        <x:f>Arrivals!B1128</x:f>
        <x:v>43</x:v>
      </x:c>
      <x:c r="C1128" s="18" t="n">
        <x:f>Arrivals!F1128</x:f>
        <x:v>343</x:v>
      </x:c>
      <x:c r="D1128" s="18" t="n">
        <x:f>Arrivals!K1128</x:f>
        <x:v>300</x:v>
      </x:c>
      <x:c r="E1128" s="18" t="n">
        <x:f>D1128*8/ACE_Input!S48+ACE_Input!T48</x:f>
        <x:v>24.02</x:v>
      </x:c>
      <x:c r="F1128" s="18" t="n">
        <x:f>C1128</x:f>
        <x:v>343</x:v>
      </x:c>
      <x:c r="G1128" s="18" t="n">
        <x:f>K1127</x:f>
        <x:v>1152.3599999999997</x:v>
      </x:c>
      <x:c r="H1128" s="18" t="n">
        <x:f>MAX(F1128,G1128)</x:f>
        <x:v>1152.3599999999997</x:v>
      </x:c>
      <x:c r="I1128" s="18" t="n">
        <x:f>MOD(H1128-Settings!$B$32,Settings!$B$33)</x:f>
        <x:v>432.3599999999997</x:v>
      </x:c>
      <x:c r="J1128" s="18" t="n">
        <x:f>IF(I1128&lt;Settings!$B$30,IF(Settings!$B$30-I1128&gt;=E1128,H1128,H1128+(Settings!$B$30-I1128)+Settings!$B$31),H1128+(Settings!$B$33-I1128))</x:f>
        <x:v>1152.3599999999997</x:v>
      </x:c>
      <x:c r="K1128" s="18" t="n">
        <x:f>J1128+E1128</x:f>
        <x:v>1176.3799999999997</x:v>
      </x:c>
      <x:c r="L1128" s="18" t="n">
        <x:f>K1128</x:f>
        <x:v>1176.3799999999997</x:v>
      </x:c>
      <x:c r="M1128" s="18" t="n">
        <x:f>P1127</x:f>
        <x:v>1154.291807079815</x:v>
      </x:c>
      <x:c r="N1128" s="18" t="n">
        <x:f>MAX(L1128,M1128)</x:f>
        <x:v>1176.3799999999997</x:v>
      </x:c>
      <x:c r="O1128" s="18" t="n">
        <x:f>Arrivals!I1128</x:f>
        <x:v>5.714498547476227</x:v>
      </x:c>
      <x:c r="P1128" s="18" t="n">
        <x:f>N1128+O1128</x:f>
        <x:v>1182.094498547476</x:v>
      </x:c>
      <x:c r="Q1128" s="18" t="n">
        <x:f>P1128-C1128</x:f>
        <x:v>839.094498547476</x:v>
      </x:c>
      <x:c r="R1128" s="18" t="n">
        <x:f>H1128-F1128</x:f>
        <x:v>809.3599999999997</x:v>
      </x:c>
      <x:c r="S1128" s="18" t="n">
        <x:f>J1128-H1128</x:f>
        <x:v>0</x:v>
      </x:c>
      <x:c r="T1128" s="18" t="n">
        <x:f>N1128-L1128</x:f>
        <x:v>0</x:v>
      </x:c>
      <x:c r="U1128" s="18" t="n">
        <x:f>R1128+S1128+T1128</x:f>
        <x:v>809.3599999999997</x:v>
      </x:c>
      <x:c r="V1128" s="18" t="str">
        <x:f>IF(MOD(C1128-Settings!$B$32,Settings!$B$33)&lt;Settings!$B$30,"Up","Down")</x:f>
        <x:v>Up</x:v>
      </x:c>
      <x:c r="W1128" s="18" t="n">
        <x:f>IF(OR(E1128&gt;Settings!$B$30,Q1128&gt;Settings!$B$37),0,1)</x:f>
        <x:v>1</x:v>
      </x:c>
      <x:c r="X1128" s="18" t="n">
        <x:f>IF(AND(W1128=1,Q1128&lt;=Settings!$B$36),1,0)</x:f>
        <x:v>0</x:v>
      </x:c>
    </x:row>
    <x:row r="1129">
      <x:c r="A1129" t="n">
        <x:f>Arrivals!A1129</x:f>
        <x:v>10</x:v>
      </x:c>
      <x:c r="B1129" t="n">
        <x:f>Arrivals!B1129</x:f>
        <x:v>44</x:v>
      </x:c>
      <x:c r="C1129" s="18" t="n">
        <x:f>Arrivals!F1129</x:f>
        <x:v>348</x:v>
      </x:c>
      <x:c r="D1129" s="18" t="n">
        <x:f>Arrivals!K1129</x:f>
        <x:v>300</x:v>
      </x:c>
      <x:c r="E1129" s="18" t="n">
        <x:f>D1129*8/ACE_Input!S49+ACE_Input!T49</x:f>
        <x:v>24.02</x:v>
      </x:c>
      <x:c r="F1129" s="18" t="n">
        <x:f>C1129</x:f>
        <x:v>348</x:v>
      </x:c>
      <x:c r="G1129" s="18" t="n">
        <x:f>K1128</x:f>
        <x:v>1176.3799999999997</x:v>
      </x:c>
      <x:c r="H1129" s="18" t="n">
        <x:f>MAX(F1129,G1129)</x:f>
        <x:v>1176.3799999999997</x:v>
      </x:c>
      <x:c r="I1129" s="18" t="n">
        <x:f>MOD(H1129-Settings!$B$32,Settings!$B$33)</x:f>
        <x:v>456.37999999999965</x:v>
      </x:c>
      <x:c r="J1129" s="18" t="n">
        <x:f>IF(I1129&lt;Settings!$B$30,IF(Settings!$B$30-I1129&gt;=E1129,H1129,H1129+(Settings!$B$30-I1129)+Settings!$B$31),H1129+(Settings!$B$33-I1129))</x:f>
        <x:v>1176.3799999999997</x:v>
      </x:c>
      <x:c r="K1129" s="18" t="n">
        <x:f>J1129+E1129</x:f>
        <x:v>1200.3999999999996</x:v>
      </x:c>
      <x:c r="L1129" s="18" t="n">
        <x:f>K1129</x:f>
        <x:v>1200.3999999999996</x:v>
      </x:c>
      <x:c r="M1129" s="18" t="n">
        <x:f>P1128</x:f>
        <x:v>1182.094498547476</x:v>
      </x:c>
      <x:c r="N1129" s="18" t="n">
        <x:f>MAX(L1129,M1129)</x:f>
        <x:v>1200.3999999999996</x:v>
      </x:c>
      <x:c r="O1129" s="18" t="n">
        <x:f>Arrivals!I1129</x:f>
        <x:v>2.0388915895889186</x:v>
      </x:c>
      <x:c r="P1129" s="18" t="n">
        <x:f>N1129+O1129</x:f>
        <x:v>1202.4388915895886</x:v>
      </x:c>
      <x:c r="Q1129" s="18" t="n">
        <x:f>P1129-C1129</x:f>
        <x:v>854.4388915895886</x:v>
      </x:c>
      <x:c r="R1129" s="18" t="n">
        <x:f>H1129-F1129</x:f>
        <x:v>828.3799999999997</x:v>
      </x:c>
      <x:c r="S1129" s="18" t="n">
        <x:f>J1129-H1129</x:f>
        <x:v>0</x:v>
      </x:c>
      <x:c r="T1129" s="18" t="n">
        <x:f>N1129-L1129</x:f>
        <x:v>0</x:v>
      </x:c>
      <x:c r="U1129" s="18" t="n">
        <x:f>R1129+S1129+T1129</x:f>
        <x:v>828.3799999999997</x:v>
      </x:c>
      <x:c r="V1129" s="18" t="str">
        <x:f>IF(MOD(C1129-Settings!$B$32,Settings!$B$33)&lt;Settings!$B$30,"Up","Down")</x:f>
        <x:v>Up</x:v>
      </x:c>
      <x:c r="W1129" s="18" t="n">
        <x:f>IF(OR(E1129&gt;Settings!$B$30,Q1129&gt;Settings!$B$37),0,1)</x:f>
        <x:v>1</x:v>
      </x:c>
      <x:c r="X1129" s="18" t="n">
        <x:f>IF(AND(W1129=1,Q1129&lt;=Settings!$B$36),1,0)</x:f>
        <x:v>0</x:v>
      </x:c>
    </x:row>
    <x:row r="1130">
      <x:c r="A1130" t="n">
        <x:f>Arrivals!A1130</x:f>
        <x:v>10</x:v>
      </x:c>
      <x:c r="B1130" t="n">
        <x:f>Arrivals!B1130</x:f>
        <x:v>45</x:v>
      </x:c>
      <x:c r="C1130" s="18" t="n">
        <x:f>Arrivals!F1130</x:f>
        <x:v>354</x:v>
      </x:c>
      <x:c r="D1130" s="18" t="n">
        <x:f>Arrivals!K1130</x:f>
        <x:v>300</x:v>
      </x:c>
      <x:c r="E1130" s="18" t="n">
        <x:f>D1130*8/ACE_Input!S50+ACE_Input!T50</x:f>
        <x:v>24.02</x:v>
      </x:c>
      <x:c r="F1130" s="18" t="n">
        <x:f>C1130</x:f>
        <x:v>354</x:v>
      </x:c>
      <x:c r="G1130" s="18" t="n">
        <x:f>K1129</x:f>
        <x:v>1200.3999999999996</x:v>
      </x:c>
      <x:c r="H1130" s="18" t="n">
        <x:f>MAX(F1130,G1130)</x:f>
        <x:v>1200.3999999999996</x:v>
      </x:c>
      <x:c r="I1130" s="18" t="n">
        <x:f>MOD(H1130-Settings!$B$32,Settings!$B$33)</x:f>
        <x:v>480.39999999999964</x:v>
      </x:c>
      <x:c r="J1130" s="18" t="n">
        <x:f>IF(I1130&lt;Settings!$B$30,IF(Settings!$B$30-I1130&gt;=E1130,H1130,H1130+(Settings!$B$30-I1130)+Settings!$B$31),H1130+(Settings!$B$33-I1130))</x:f>
        <x:v>1200.3999999999996</x:v>
      </x:c>
      <x:c r="K1130" s="18" t="n">
        <x:f>J1130+E1130</x:f>
        <x:v>1224.4199999999996</x:v>
      </x:c>
      <x:c r="L1130" s="18" t="n">
        <x:f>K1130</x:f>
        <x:v>1224.4199999999996</x:v>
      </x:c>
      <x:c r="M1130" s="18" t="n">
        <x:f>P1129</x:f>
        <x:v>1202.4388915895886</x:v>
      </x:c>
      <x:c r="N1130" s="18" t="n">
        <x:f>MAX(L1130,M1130)</x:f>
        <x:v>1224.4199999999996</x:v>
      </x:c>
      <x:c r="O1130" s="18" t="n">
        <x:f>Arrivals!I1130</x:f>
        <x:v>4.480405456676198</x:v>
      </x:c>
      <x:c r="P1130" s="18" t="n">
        <x:f>N1130+O1130</x:f>
        <x:v>1228.9004054566758</x:v>
      </x:c>
      <x:c r="Q1130" s="18" t="n">
        <x:f>P1130-C1130</x:f>
        <x:v>874.9004054566758</x:v>
      </x:c>
      <x:c r="R1130" s="18" t="n">
        <x:f>H1130-F1130</x:f>
        <x:v>846.3999999999996</x:v>
      </x:c>
      <x:c r="S1130" s="18" t="n">
        <x:f>J1130-H1130</x:f>
        <x:v>0</x:v>
      </x:c>
      <x:c r="T1130" s="18" t="n">
        <x:f>N1130-L1130</x:f>
        <x:v>0</x:v>
      </x:c>
      <x:c r="U1130" s="18" t="n">
        <x:f>R1130+S1130+T1130</x:f>
        <x:v>846.3999999999996</x:v>
      </x:c>
      <x:c r="V1130" s="18" t="str">
        <x:f>IF(MOD(C1130-Settings!$B$32,Settings!$B$33)&lt;Settings!$B$30,"Up","Down")</x:f>
        <x:v>Up</x:v>
      </x:c>
      <x:c r="W1130" s="18" t="n">
        <x:f>IF(OR(E1130&gt;Settings!$B$30,Q1130&gt;Settings!$B$37),0,1)</x:f>
        <x:v>1</x:v>
      </x:c>
      <x:c r="X1130" s="18" t="n">
        <x:f>IF(AND(W1130=1,Q1130&lt;=Settings!$B$36),1,0)</x:f>
        <x:v>0</x:v>
      </x:c>
    </x:row>
    <x:row r="1131">
      <x:c r="A1131" t="n">
        <x:f>Arrivals!A1131</x:f>
        <x:v>10</x:v>
      </x:c>
      <x:c r="B1131" t="n">
        <x:f>Arrivals!B1131</x:f>
        <x:v>46</x:v>
      </x:c>
      <x:c r="C1131" s="18" t="n">
        <x:f>Arrivals!F1131</x:f>
        <x:v>359</x:v>
      </x:c>
      <x:c r="D1131" s="18" t="n">
        <x:f>Arrivals!K1131</x:f>
        <x:v>300</x:v>
      </x:c>
      <x:c r="E1131" s="18" t="n">
        <x:f>D1131*8/ACE_Input!S51+ACE_Input!T51</x:f>
        <x:v>24.02</x:v>
      </x:c>
      <x:c r="F1131" s="18" t="n">
        <x:f>C1131</x:f>
        <x:v>359</x:v>
      </x:c>
      <x:c r="G1131" s="18" t="n">
        <x:f>K1130</x:f>
        <x:v>1224.4199999999996</x:v>
      </x:c>
      <x:c r="H1131" s="18" t="n">
        <x:f>MAX(F1131,G1131)</x:f>
        <x:v>1224.4199999999996</x:v>
      </x:c>
      <x:c r="I1131" s="18" t="n">
        <x:f>MOD(H1131-Settings!$B$32,Settings!$B$33)</x:f>
        <x:v>504.4199999999996</x:v>
      </x:c>
      <x:c r="J1131" s="18" t="n">
        <x:f>IF(I1131&lt;Settings!$B$30,IF(Settings!$B$30-I1131&gt;=E1131,H1131,H1131+(Settings!$B$30-I1131)+Settings!$B$31),H1131+(Settings!$B$33-I1131))</x:f>
        <x:v>1224.4199999999996</x:v>
      </x:c>
      <x:c r="K1131" s="18" t="n">
        <x:f>J1131+E1131</x:f>
        <x:v>1248.4399999999996</x:v>
      </x:c>
      <x:c r="L1131" s="18" t="n">
        <x:f>K1131</x:f>
        <x:v>1248.4399999999996</x:v>
      </x:c>
      <x:c r="M1131" s="18" t="n">
        <x:f>P1130</x:f>
        <x:v>1228.9004054566758</x:v>
      </x:c>
      <x:c r="N1131" s="18" t="n">
        <x:f>MAX(L1131,M1131)</x:f>
        <x:v>1248.4399999999996</x:v>
      </x:c>
      <x:c r="O1131" s="18" t="n">
        <x:f>Arrivals!I1131</x:f>
        <x:v>5.9017765454331865</x:v>
      </x:c>
      <x:c r="P1131" s="18" t="n">
        <x:f>N1131+O1131</x:f>
        <x:v>1254.3417765454328</x:v>
      </x:c>
      <x:c r="Q1131" s="18" t="n">
        <x:f>P1131-C1131</x:f>
        <x:v>895.3417765454328</x:v>
      </x:c>
      <x:c r="R1131" s="18" t="n">
        <x:f>H1131-F1131</x:f>
        <x:v>865.4199999999996</x:v>
      </x:c>
      <x:c r="S1131" s="18" t="n">
        <x:f>J1131-H1131</x:f>
        <x:v>0</x:v>
      </x:c>
      <x:c r="T1131" s="18" t="n">
        <x:f>N1131-L1131</x:f>
        <x:v>0</x:v>
      </x:c>
      <x:c r="U1131" s="18" t="n">
        <x:f>R1131+S1131+T1131</x:f>
        <x:v>865.4199999999996</x:v>
      </x:c>
      <x:c r="V1131" s="18" t="str">
        <x:f>IF(MOD(C1131-Settings!$B$32,Settings!$B$33)&lt;Settings!$B$30,"Up","Down")</x:f>
        <x:v>Up</x:v>
      </x:c>
      <x:c r="W1131" s="18" t="n">
        <x:f>IF(OR(E1131&gt;Settings!$B$30,Q1131&gt;Settings!$B$37),0,1)</x:f>
        <x:v>1</x:v>
      </x:c>
      <x:c r="X1131" s="18" t="n">
        <x:f>IF(AND(W1131=1,Q1131&lt;=Settings!$B$36),1,0)</x:f>
        <x:v>0</x:v>
      </x:c>
    </x:row>
    <x:row r="1132">
      <x:c r="A1132" t="n">
        <x:f>Arrivals!A1132</x:f>
        <x:v>10</x:v>
      </x:c>
      <x:c r="B1132" t="n">
        <x:f>Arrivals!B1132</x:f>
        <x:v>47</x:v>
      </x:c>
      <x:c r="C1132" s="18" t="n">
        <x:f>Arrivals!F1132</x:f>
        <x:v>364</x:v>
      </x:c>
      <x:c r="D1132" s="18" t="n">
        <x:f>Arrivals!K1132</x:f>
        <x:v>300</x:v>
      </x:c>
      <x:c r="E1132" s="18" t="n">
        <x:f>D1132*8/ACE_Input!S52+ACE_Input!T52</x:f>
        <x:v>24.02</x:v>
      </x:c>
      <x:c r="F1132" s="18" t="n">
        <x:f>C1132</x:f>
        <x:v>364</x:v>
      </x:c>
      <x:c r="G1132" s="18" t="n">
        <x:f>K1131</x:f>
        <x:v>1248.4399999999996</x:v>
      </x:c>
      <x:c r="H1132" s="18" t="n">
        <x:f>MAX(F1132,G1132)</x:f>
        <x:v>1248.4399999999996</x:v>
      </x:c>
      <x:c r="I1132" s="18" t="n">
        <x:f>MOD(H1132-Settings!$B$32,Settings!$B$33)</x:f>
        <x:v>528.4399999999996</x:v>
      </x:c>
      <x:c r="J1132" s="18" t="n">
        <x:f>IF(I1132&lt;Settings!$B$30,IF(Settings!$B$30-I1132&gt;=E1132,H1132,H1132+(Settings!$B$30-I1132)+Settings!$B$31),H1132+(Settings!$B$33-I1132))</x:f>
        <x:v>1248.4399999999996</x:v>
      </x:c>
      <x:c r="K1132" s="18" t="n">
        <x:f>J1132+E1132</x:f>
        <x:v>1272.4599999999996</x:v>
      </x:c>
      <x:c r="L1132" s="18" t="n">
        <x:f>K1132</x:f>
        <x:v>1272.4599999999996</x:v>
      </x:c>
      <x:c r="M1132" s="18" t="n">
        <x:f>P1131</x:f>
        <x:v>1254.3417765454328</x:v>
      </x:c>
      <x:c r="N1132" s="18" t="n">
        <x:f>MAX(L1132,M1132)</x:f>
        <x:v>1272.4599999999996</x:v>
      </x:c>
      <x:c r="O1132" s="18" t="n">
        <x:f>Arrivals!I1132</x:f>
        <x:v>3.9051928673191183</x:v>
      </x:c>
      <x:c r="P1132" s="18" t="n">
        <x:f>N1132+O1132</x:f>
        <x:v>1276.3651928673187</x:v>
      </x:c>
      <x:c r="Q1132" s="18" t="n">
        <x:f>P1132-C1132</x:f>
        <x:v>912.3651928673187</x:v>
      </x:c>
      <x:c r="R1132" s="18" t="n">
        <x:f>H1132-F1132</x:f>
        <x:v>884.4399999999996</x:v>
      </x:c>
      <x:c r="S1132" s="18" t="n">
        <x:f>J1132-H1132</x:f>
        <x:v>0</x:v>
      </x:c>
      <x:c r="T1132" s="18" t="n">
        <x:f>N1132-L1132</x:f>
        <x:v>0</x:v>
      </x:c>
      <x:c r="U1132" s="18" t="n">
        <x:f>R1132+S1132+T1132</x:f>
        <x:v>884.4399999999996</x:v>
      </x:c>
      <x:c r="V1132" s="18" t="str">
        <x:f>IF(MOD(C1132-Settings!$B$32,Settings!$B$33)&lt;Settings!$B$30,"Up","Down")</x:f>
        <x:v>Up</x:v>
      </x:c>
      <x:c r="W1132" s="18" t="n">
        <x:f>IF(OR(E1132&gt;Settings!$B$30,Q1132&gt;Settings!$B$37),0,1)</x:f>
        <x:v>0</x:v>
      </x:c>
      <x:c r="X1132" s="18" t="n">
        <x:f>IF(AND(W1132=1,Q1132&lt;=Settings!$B$36),1,0)</x:f>
        <x:v>0</x:v>
      </x:c>
    </x:row>
    <x:row r="1133">
      <x:c r="A1133" t="n">
        <x:f>Arrivals!A1133</x:f>
        <x:v>10</x:v>
      </x:c>
      <x:c r="B1133" t="n">
        <x:f>Arrivals!B1133</x:f>
        <x:v>48</x:v>
      </x:c>
      <x:c r="C1133" s="18" t="n">
        <x:f>Arrivals!F1133</x:f>
        <x:v>369</x:v>
      </x:c>
      <x:c r="D1133" s="18" t="n">
        <x:f>Arrivals!K1133</x:f>
        <x:v>300</x:v>
      </x:c>
      <x:c r="E1133" s="18" t="n">
        <x:f>D1133*8/ACE_Input!S53+ACE_Input!T53</x:f>
        <x:v>24.02</x:v>
      </x:c>
      <x:c r="F1133" s="18" t="n">
        <x:f>C1133</x:f>
        <x:v>369</x:v>
      </x:c>
      <x:c r="G1133" s="18" t="n">
        <x:f>K1132</x:f>
        <x:v>1272.4599999999996</x:v>
      </x:c>
      <x:c r="H1133" s="18" t="n">
        <x:f>MAX(F1133,G1133)</x:f>
        <x:v>1272.4599999999996</x:v>
      </x:c>
      <x:c r="I1133" s="18" t="n">
        <x:f>MOD(H1133-Settings!$B$32,Settings!$B$33)</x:f>
        <x:v>552.4599999999996</x:v>
      </x:c>
      <x:c r="J1133" s="18" t="n">
        <x:f>IF(I1133&lt;Settings!$B$30,IF(Settings!$B$30-I1133&gt;=E1133,H1133,H1133+(Settings!$B$30-I1133)+Settings!$B$31),H1133+(Settings!$B$33-I1133))</x:f>
        <x:v>1272.4599999999996</x:v>
      </x:c>
      <x:c r="K1133" s="18" t="n">
        <x:f>J1133+E1133</x:f>
        <x:v>1296.4799999999996</x:v>
      </x:c>
      <x:c r="L1133" s="18" t="n">
        <x:f>K1133</x:f>
        <x:v>1296.4799999999996</x:v>
      </x:c>
      <x:c r="M1133" s="18" t="n">
        <x:f>P1132</x:f>
        <x:v>1276.3651928673187</x:v>
      </x:c>
      <x:c r="N1133" s="18" t="n">
        <x:f>MAX(L1133,M1133)</x:f>
        <x:v>1296.4799999999996</x:v>
      </x:c>
      <x:c r="O1133" s="18" t="n">
        <x:f>Arrivals!I1133</x:f>
        <x:v>5.589953550571741</x:v>
      </x:c>
      <x:c r="P1133" s="18" t="n">
        <x:f>N1133+O1133</x:f>
        <x:v>1302.0699535505712</x:v>
      </x:c>
      <x:c r="Q1133" s="18" t="n">
        <x:f>P1133-C1133</x:f>
        <x:v>933.0699535505712</x:v>
      </x:c>
      <x:c r="R1133" s="18" t="n">
        <x:f>H1133-F1133</x:f>
        <x:v>903.4599999999996</x:v>
      </x:c>
      <x:c r="S1133" s="18" t="n">
        <x:f>J1133-H1133</x:f>
        <x:v>0</x:v>
      </x:c>
      <x:c r="T1133" s="18" t="n">
        <x:f>N1133-L1133</x:f>
        <x:v>0</x:v>
      </x:c>
      <x:c r="U1133" s="18" t="n">
        <x:f>R1133+S1133+T1133</x:f>
        <x:v>903.4599999999996</x:v>
      </x:c>
      <x:c r="V1133" s="18" t="str">
        <x:f>IF(MOD(C1133-Settings!$B$32,Settings!$B$33)&lt;Settings!$B$30,"Up","Down")</x:f>
        <x:v>Up</x:v>
      </x:c>
      <x:c r="W1133" s="18" t="n">
        <x:f>IF(OR(E1133&gt;Settings!$B$30,Q1133&gt;Settings!$B$37),0,1)</x:f>
        <x:v>0</x:v>
      </x:c>
      <x:c r="X1133" s="18" t="n">
        <x:f>IF(AND(W1133=1,Q1133&lt;=Settings!$B$36),1,0)</x:f>
        <x:v>0</x:v>
      </x:c>
    </x:row>
    <x:row r="1134">
      <x:c r="A1134" t="n">
        <x:f>Arrivals!A1134</x:f>
        <x:v>10</x:v>
      </x:c>
      <x:c r="B1134" t="n">
        <x:f>Arrivals!B1134</x:f>
        <x:v>49</x:v>
      </x:c>
      <x:c r="C1134" s="18" t="n">
        <x:f>Arrivals!F1134</x:f>
        <x:v>374</x:v>
      </x:c>
      <x:c r="D1134" s="18" t="n">
        <x:f>Arrivals!K1134</x:f>
        <x:v>300</x:v>
      </x:c>
      <x:c r="E1134" s="18" t="n">
        <x:f>D1134*8/ACE_Input!S54+ACE_Input!T54</x:f>
        <x:v>24.02</x:v>
      </x:c>
      <x:c r="F1134" s="18" t="n">
        <x:f>C1134</x:f>
        <x:v>374</x:v>
      </x:c>
      <x:c r="G1134" s="18" t="n">
        <x:f>K1133</x:f>
        <x:v>1296.4799999999996</x:v>
      </x:c>
      <x:c r="H1134" s="18" t="n">
        <x:f>MAX(F1134,G1134)</x:f>
        <x:v>1296.4799999999996</x:v>
      </x:c>
      <x:c r="I1134" s="18" t="n">
        <x:f>MOD(H1134-Settings!$B$32,Settings!$B$33)</x:f>
        <x:v>576.4799999999996</x:v>
      </x:c>
      <x:c r="J1134" s="18" t="n">
        <x:f>IF(I1134&lt;Settings!$B$30,IF(Settings!$B$30-I1134&gt;=E1134,H1134,H1134+(Settings!$B$30-I1134)+Settings!$B$31),H1134+(Settings!$B$33-I1134))</x:f>
        <x:v>1440</x:v>
      </x:c>
      <x:c r="K1134" s="18" t="n">
        <x:f>J1134+E1134</x:f>
        <x:v>1464.02</x:v>
      </x:c>
      <x:c r="L1134" s="18" t="n">
        <x:f>K1134</x:f>
        <x:v>1464.02</x:v>
      </x:c>
      <x:c r="M1134" s="18" t="n">
        <x:f>P1133</x:f>
        <x:v>1302.0699535505712</x:v>
      </x:c>
      <x:c r="N1134" s="18" t="n">
        <x:f>MAX(L1134,M1134)</x:f>
        <x:v>1464.02</x:v>
      </x:c>
      <x:c r="O1134" s="18" t="n">
        <x:f>Arrivals!I1134</x:f>
        <x:v>0.08991408161933695</x:v>
      </x:c>
      <x:c r="P1134" s="18" t="n">
        <x:f>N1134+O1134</x:f>
        <x:v>1464.1099140816193</x:v>
      </x:c>
      <x:c r="Q1134" s="18" t="n">
        <x:f>P1134-C1134</x:f>
        <x:v>1090.1099140816193</x:v>
      </x:c>
      <x:c r="R1134" s="18" t="n">
        <x:f>H1134-F1134</x:f>
        <x:v>922.4799999999996</x:v>
      </x:c>
      <x:c r="S1134" s="18" t="n">
        <x:f>J1134-H1134</x:f>
        <x:v>143.52000000000044</x:v>
      </x:c>
      <x:c r="T1134" s="18" t="n">
        <x:f>N1134-L1134</x:f>
        <x:v>0</x:v>
      </x:c>
      <x:c r="U1134" s="18" t="n">
        <x:f>R1134+S1134+T1134</x:f>
        <x:v>1066</x:v>
      </x:c>
      <x:c r="V1134" s="18" t="str">
        <x:f>IF(MOD(C1134-Settings!$B$32,Settings!$B$33)&lt;Settings!$B$30,"Up","Down")</x:f>
        <x:v>Up</x:v>
      </x:c>
      <x:c r="W1134" s="18" t="n">
        <x:f>IF(OR(E1134&gt;Settings!$B$30,Q1134&gt;Settings!$B$37),0,1)</x:f>
        <x:v>0</x:v>
      </x:c>
      <x:c r="X1134" s="18" t="n">
        <x:f>IF(AND(W1134=1,Q1134&lt;=Settings!$B$36),1,0)</x:f>
        <x:v>0</x:v>
      </x:c>
    </x:row>
    <x:row r="1135">
      <x:c r="A1135" t="n">
        <x:f>Arrivals!A1135</x:f>
        <x:v>10</x:v>
      </x:c>
      <x:c r="B1135" t="n">
        <x:f>Arrivals!B1135</x:f>
        <x:v>50</x:v>
      </x:c>
      <x:c r="C1135" s="18" t="n">
        <x:f>Arrivals!F1135</x:f>
        <x:v>379</x:v>
      </x:c>
      <x:c r="D1135" s="18" t="n">
        <x:f>Arrivals!K1135</x:f>
        <x:v>300</x:v>
      </x:c>
      <x:c r="E1135" s="18" t="n">
        <x:f>D1135*8/ACE_Input!S55+ACE_Input!T55</x:f>
        <x:v>24.02</x:v>
      </x:c>
      <x:c r="F1135" s="18" t="n">
        <x:f>C1135</x:f>
        <x:v>379</x:v>
      </x:c>
      <x:c r="G1135" s="18" t="n">
        <x:f>K1134</x:f>
        <x:v>1464.02</x:v>
      </x:c>
      <x:c r="H1135" s="18" t="n">
        <x:f>MAX(F1135,G1135)</x:f>
        <x:v>1464.02</x:v>
      </x:c>
      <x:c r="I1135" s="18" t="n">
        <x:f>MOD(H1135-Settings!$B$32,Settings!$B$33)</x:f>
        <x:v>24.019999999999982</x:v>
      </x:c>
      <x:c r="J1135" s="18" t="n">
        <x:f>IF(I1135&lt;Settings!$B$30,IF(Settings!$B$30-I1135&gt;=E1135,H1135,H1135+(Settings!$B$30-I1135)+Settings!$B$31),H1135+(Settings!$B$33-I1135))</x:f>
        <x:v>1464.02</x:v>
      </x:c>
      <x:c r="K1135" s="18" t="n">
        <x:f>J1135+E1135</x:f>
        <x:v>1488.04</x:v>
      </x:c>
      <x:c r="L1135" s="18" t="n">
        <x:f>K1135</x:f>
        <x:v>1488.04</x:v>
      </x:c>
      <x:c r="M1135" s="18" t="n">
        <x:f>P1134</x:f>
        <x:v>1464.1099140816193</x:v>
      </x:c>
      <x:c r="N1135" s="18" t="n">
        <x:f>MAX(L1135,M1135)</x:f>
        <x:v>1488.04</x:v>
      </x:c>
      <x:c r="O1135" s="18" t="n">
        <x:f>Arrivals!I1135</x:f>
        <x:v>3.4888764082353214</x:v>
      </x:c>
      <x:c r="P1135" s="18" t="n">
        <x:f>N1135+O1135</x:f>
        <x:v>1491.5288764082352</x:v>
      </x:c>
      <x:c r="Q1135" s="18" t="n">
        <x:f>P1135-C1135</x:f>
        <x:v>1112.5288764082352</x:v>
      </x:c>
      <x:c r="R1135" s="18" t="n">
        <x:f>H1135-F1135</x:f>
        <x:v>1085.02</x:v>
      </x:c>
      <x:c r="S1135" s="18" t="n">
        <x:f>J1135-H1135</x:f>
        <x:v>0</x:v>
      </x:c>
      <x:c r="T1135" s="18" t="n">
        <x:f>N1135-L1135</x:f>
        <x:v>0</x:v>
      </x:c>
      <x:c r="U1135" s="18" t="n">
        <x:f>R1135+S1135+T1135</x:f>
        <x:v>1085.02</x:v>
      </x:c>
      <x:c r="V1135" s="18" t="str">
        <x:f>IF(MOD(C1135-Settings!$B$32,Settings!$B$33)&lt;Settings!$B$30,"Up","Down")</x:f>
        <x:v>Up</x:v>
      </x:c>
      <x:c r="W1135" s="18" t="n">
        <x:f>IF(OR(E1135&gt;Settings!$B$30,Q1135&gt;Settings!$B$37),0,1)</x:f>
        <x:v>0</x:v>
      </x:c>
      <x:c r="X1135" s="18" t="n">
        <x:f>IF(AND(W1135=1,Q1135&lt;=Settings!$B$36),1,0)</x:f>
        <x:v>0</x:v>
      </x:c>
    </x:row>
    <x:row r="1136">
      <x:c r="A1136" t="n">
        <x:f>Arrivals!A1136</x:f>
        <x:v>10</x:v>
      </x:c>
      <x:c r="B1136" t="n">
        <x:f>Arrivals!B1136</x:f>
        <x:v>51</x:v>
      </x:c>
      <x:c r="C1136" s="18" t="n">
        <x:f>Arrivals!F1136</x:f>
        <x:v>384</x:v>
      </x:c>
      <x:c r="D1136" s="18" t="n">
        <x:f>Arrivals!K1136</x:f>
        <x:v>300</x:v>
      </x:c>
      <x:c r="E1136" s="18" t="n">
        <x:f>D1136*8/ACE_Input!S56+ACE_Input!T56</x:f>
        <x:v>24.02</x:v>
      </x:c>
      <x:c r="F1136" s="18" t="n">
        <x:f>C1136</x:f>
        <x:v>384</x:v>
      </x:c>
      <x:c r="G1136" s="18" t="n">
        <x:f>K1135</x:f>
        <x:v>1488.04</x:v>
      </x:c>
      <x:c r="H1136" s="18" t="n">
        <x:f>MAX(F1136,G1136)</x:f>
        <x:v>1488.04</x:v>
      </x:c>
      <x:c r="I1136" s="18" t="n">
        <x:f>MOD(H1136-Settings!$B$32,Settings!$B$33)</x:f>
        <x:v>48.039999999999964</x:v>
      </x:c>
      <x:c r="J1136" s="18" t="n">
        <x:f>IF(I1136&lt;Settings!$B$30,IF(Settings!$B$30-I1136&gt;=E1136,H1136,H1136+(Settings!$B$30-I1136)+Settings!$B$31),H1136+(Settings!$B$33-I1136))</x:f>
        <x:v>1488.04</x:v>
      </x:c>
      <x:c r="K1136" s="18" t="n">
        <x:f>J1136+E1136</x:f>
        <x:v>1512.06</x:v>
      </x:c>
      <x:c r="L1136" s="18" t="n">
        <x:f>K1136</x:f>
        <x:v>1512.06</x:v>
      </x:c>
      <x:c r="M1136" s="18" t="n">
        <x:f>P1135</x:f>
        <x:v>1491.5288764082352</x:v>
      </x:c>
      <x:c r="N1136" s="18" t="n">
        <x:f>MAX(L1136,M1136)</x:f>
        <x:v>1512.06</x:v>
      </x:c>
      <x:c r="O1136" s="18" t="n">
        <x:f>Arrivals!I1136</x:f>
        <x:v>1.3665386218693867</x:v>
      </x:c>
      <x:c r="P1136" s="18" t="n">
        <x:f>N1136+O1136</x:f>
        <x:v>1513.4265386218694</x:v>
      </x:c>
      <x:c r="Q1136" s="18" t="n">
        <x:f>P1136-C1136</x:f>
        <x:v>1129.4265386218694</x:v>
      </x:c>
      <x:c r="R1136" s="18" t="n">
        <x:f>H1136-F1136</x:f>
        <x:v>1104.04</x:v>
      </x:c>
      <x:c r="S1136" s="18" t="n">
        <x:f>J1136-H1136</x:f>
        <x:v>0</x:v>
      </x:c>
      <x:c r="T1136" s="18" t="n">
        <x:f>N1136-L1136</x:f>
        <x:v>0</x:v>
      </x:c>
      <x:c r="U1136" s="18" t="n">
        <x:f>R1136+S1136+T1136</x:f>
        <x:v>1104.04</x:v>
      </x:c>
      <x:c r="V1136" s="18" t="str">
        <x:f>IF(MOD(C1136-Settings!$B$32,Settings!$B$33)&lt;Settings!$B$30,"Up","Down")</x:f>
        <x:v>Up</x:v>
      </x:c>
      <x:c r="W1136" s="18" t="n">
        <x:f>IF(OR(E1136&gt;Settings!$B$30,Q1136&gt;Settings!$B$37),0,1)</x:f>
        <x:v>0</x:v>
      </x:c>
      <x:c r="X1136" s="18" t="n">
        <x:f>IF(AND(W1136=1,Q1136&lt;=Settings!$B$36),1,0)</x:f>
        <x:v>0</x:v>
      </x:c>
    </x:row>
    <x:row r="1137">
      <x:c r="A1137" t="n">
        <x:f>Arrivals!A1137</x:f>
        <x:v>10</x:v>
      </x:c>
      <x:c r="B1137" t="n">
        <x:f>Arrivals!B1137</x:f>
        <x:v>52</x:v>
      </x:c>
      <x:c r="C1137" s="18" t="n">
        <x:f>Arrivals!F1137</x:f>
        <x:v>389</x:v>
      </x:c>
      <x:c r="D1137" s="18" t="n">
        <x:f>Arrivals!K1137</x:f>
        <x:v>300</x:v>
      </x:c>
      <x:c r="E1137" s="18" t="n">
        <x:f>D1137*8/ACE_Input!S57+ACE_Input!T57</x:f>
        <x:v>24.02</x:v>
      </x:c>
      <x:c r="F1137" s="18" t="n">
        <x:f>C1137</x:f>
        <x:v>389</x:v>
      </x:c>
      <x:c r="G1137" s="18" t="n">
        <x:f>K1136</x:f>
        <x:v>1512.06</x:v>
      </x:c>
      <x:c r="H1137" s="18" t="n">
        <x:f>MAX(F1137,G1137)</x:f>
        <x:v>1512.06</x:v>
      </x:c>
      <x:c r="I1137" s="18" t="n">
        <x:f>MOD(H1137-Settings!$B$32,Settings!$B$33)</x:f>
        <x:v>72.05999999999995</x:v>
      </x:c>
      <x:c r="J1137" s="18" t="n">
        <x:f>IF(I1137&lt;Settings!$B$30,IF(Settings!$B$30-I1137&gt;=E1137,H1137,H1137+(Settings!$B$30-I1137)+Settings!$B$31),H1137+(Settings!$B$33-I1137))</x:f>
        <x:v>1512.06</x:v>
      </x:c>
      <x:c r="K1137" s="18" t="n">
        <x:f>J1137+E1137</x:f>
        <x:v>1536.08</x:v>
      </x:c>
      <x:c r="L1137" s="18" t="n">
        <x:f>K1137</x:f>
        <x:v>1536.08</x:v>
      </x:c>
      <x:c r="M1137" s="18" t="n">
        <x:f>P1136</x:f>
        <x:v>1513.4265386218694</x:v>
      </x:c>
      <x:c r="N1137" s="18" t="n">
        <x:f>MAX(L1137,M1137)</x:f>
        <x:v>1536.08</x:v>
      </x:c>
      <x:c r="O1137" s="18" t="n">
        <x:f>Arrivals!I1137</x:f>
        <x:v>6.752693800326574</x:v>
      </x:c>
      <x:c r="P1137" s="18" t="n">
        <x:f>N1137+O1137</x:f>
        <x:v>1542.8326938003265</x:v>
      </x:c>
      <x:c r="Q1137" s="18" t="n">
        <x:f>P1137-C1137</x:f>
        <x:v>1153.8326938003265</x:v>
      </x:c>
      <x:c r="R1137" s="18" t="n">
        <x:f>H1137-F1137</x:f>
        <x:v>1123.06</x:v>
      </x:c>
      <x:c r="S1137" s="18" t="n">
        <x:f>J1137-H1137</x:f>
        <x:v>0</x:v>
      </x:c>
      <x:c r="T1137" s="18" t="n">
        <x:f>N1137-L1137</x:f>
        <x:v>0</x:v>
      </x:c>
      <x:c r="U1137" s="18" t="n">
        <x:f>R1137+S1137+T1137</x:f>
        <x:v>1123.06</x:v>
      </x:c>
      <x:c r="V1137" s="18" t="str">
        <x:f>IF(MOD(C1137-Settings!$B$32,Settings!$B$33)&lt;Settings!$B$30,"Up","Down")</x:f>
        <x:v>Up</x:v>
      </x:c>
      <x:c r="W1137" s="18" t="n">
        <x:f>IF(OR(E1137&gt;Settings!$B$30,Q1137&gt;Settings!$B$37),0,1)</x:f>
        <x:v>0</x:v>
      </x:c>
      <x:c r="X1137" s="18" t="n">
        <x:f>IF(AND(W1137=1,Q1137&lt;=Settings!$B$36),1,0)</x:f>
        <x:v>0</x:v>
      </x:c>
    </x:row>
    <x:row r="1138">
      <x:c r="A1138" t="n">
        <x:f>Arrivals!A1138</x:f>
        <x:v>10</x:v>
      </x:c>
      <x:c r="B1138" t="n">
        <x:f>Arrivals!B1138</x:f>
        <x:v>53</x:v>
      </x:c>
      <x:c r="C1138" s="18" t="n">
        <x:f>Arrivals!F1138</x:f>
        <x:v>394</x:v>
      </x:c>
      <x:c r="D1138" s="18" t="n">
        <x:f>Arrivals!K1138</x:f>
        <x:v>300</x:v>
      </x:c>
      <x:c r="E1138" s="18" t="n">
        <x:f>D1138*8/ACE_Input!S58+ACE_Input!T58</x:f>
        <x:v>24.02</x:v>
      </x:c>
      <x:c r="F1138" s="18" t="n">
        <x:f>C1138</x:f>
        <x:v>394</x:v>
      </x:c>
      <x:c r="G1138" s="18" t="n">
        <x:f>K1137</x:f>
        <x:v>1536.08</x:v>
      </x:c>
      <x:c r="H1138" s="18" t="n">
        <x:f>MAX(F1138,G1138)</x:f>
        <x:v>1536.08</x:v>
      </x:c>
      <x:c r="I1138" s="18" t="n">
        <x:f>MOD(H1138-Settings!$B$32,Settings!$B$33)</x:f>
        <x:v>96.07999999999993</x:v>
      </x:c>
      <x:c r="J1138" s="18" t="n">
        <x:f>IF(I1138&lt;Settings!$B$30,IF(Settings!$B$30-I1138&gt;=E1138,H1138,H1138+(Settings!$B$30-I1138)+Settings!$B$31),H1138+(Settings!$B$33-I1138))</x:f>
        <x:v>1536.08</x:v>
      </x:c>
      <x:c r="K1138" s="18" t="n">
        <x:f>J1138+E1138</x:f>
        <x:v>1560.1</x:v>
      </x:c>
      <x:c r="L1138" s="18" t="n">
        <x:f>K1138</x:f>
        <x:v>1560.1</x:v>
      </x:c>
      <x:c r="M1138" s="18" t="n">
        <x:f>P1137</x:f>
        <x:v>1542.8326938003265</x:v>
      </x:c>
      <x:c r="N1138" s="18" t="n">
        <x:f>MAX(L1138,M1138)</x:f>
        <x:v>1560.1</x:v>
      </x:c>
      <x:c r="O1138" s="18" t="n">
        <x:f>Arrivals!I1138</x:f>
        <x:v>0.46906372182825756</x:v>
      </x:c>
      <x:c r="P1138" s="18" t="n">
        <x:f>N1138+O1138</x:f>
        <x:v>1560.5690637218281</x:v>
      </x:c>
      <x:c r="Q1138" s="18" t="n">
        <x:f>P1138-C1138</x:f>
        <x:v>1166.5690637218281</x:v>
      </x:c>
      <x:c r="R1138" s="18" t="n">
        <x:f>H1138-F1138</x:f>
        <x:v>1142.08</x:v>
      </x:c>
      <x:c r="S1138" s="18" t="n">
        <x:f>J1138-H1138</x:f>
        <x:v>0</x:v>
      </x:c>
      <x:c r="T1138" s="18" t="n">
        <x:f>N1138-L1138</x:f>
        <x:v>0</x:v>
      </x:c>
      <x:c r="U1138" s="18" t="n">
        <x:f>R1138+S1138+T1138</x:f>
        <x:v>1142.08</x:v>
      </x:c>
      <x:c r="V1138" s="18" t="str">
        <x:f>IF(MOD(C1138-Settings!$B$32,Settings!$B$33)&lt;Settings!$B$30,"Up","Down")</x:f>
        <x:v>Up</x:v>
      </x:c>
      <x:c r="W1138" s="18" t="n">
        <x:f>IF(OR(E1138&gt;Settings!$B$30,Q1138&gt;Settings!$B$37),0,1)</x:f>
        <x:v>0</x:v>
      </x:c>
      <x:c r="X1138" s="18" t="n">
        <x:f>IF(AND(W1138=1,Q1138&lt;=Settings!$B$36),1,0)</x:f>
        <x:v>0</x:v>
      </x:c>
    </x:row>
    <x:row r="1139">
      <x:c r="A1139" t="n">
        <x:f>Arrivals!A1139</x:f>
        <x:v>10</x:v>
      </x:c>
      <x:c r="B1139" t="n">
        <x:f>Arrivals!B1139</x:f>
        <x:v>54</x:v>
      </x:c>
      <x:c r="C1139" s="18" t="n">
        <x:f>Arrivals!F1139</x:f>
        <x:v>399</x:v>
      </x:c>
      <x:c r="D1139" s="18" t="n">
        <x:f>Arrivals!K1139</x:f>
        <x:v>300</x:v>
      </x:c>
      <x:c r="E1139" s="18" t="n">
        <x:f>D1139*8/ACE_Input!S59+ACE_Input!T59</x:f>
        <x:v>24.02</x:v>
      </x:c>
      <x:c r="F1139" s="18" t="n">
        <x:f>C1139</x:f>
        <x:v>399</x:v>
      </x:c>
      <x:c r="G1139" s="18" t="n">
        <x:f>K1138</x:f>
        <x:v>1560.1</x:v>
      </x:c>
      <x:c r="H1139" s="18" t="n">
        <x:f>MAX(F1139,G1139)</x:f>
        <x:v>1560.1</x:v>
      </x:c>
      <x:c r="I1139" s="18" t="n">
        <x:f>MOD(H1139-Settings!$B$32,Settings!$B$33)</x:f>
        <x:v>120.09999999999991</x:v>
      </x:c>
      <x:c r="J1139" s="18" t="n">
        <x:f>IF(I1139&lt;Settings!$B$30,IF(Settings!$B$30-I1139&gt;=E1139,H1139,H1139+(Settings!$B$30-I1139)+Settings!$B$31),H1139+(Settings!$B$33-I1139))</x:f>
        <x:v>1560.1</x:v>
      </x:c>
      <x:c r="K1139" s="18" t="n">
        <x:f>J1139+E1139</x:f>
        <x:v>1584.12</x:v>
      </x:c>
      <x:c r="L1139" s="18" t="n">
        <x:f>K1139</x:f>
        <x:v>1584.12</x:v>
      </x:c>
      <x:c r="M1139" s="18" t="n">
        <x:f>P1138</x:f>
        <x:v>1560.5690637218281</x:v>
      </x:c>
      <x:c r="N1139" s="18" t="n">
        <x:f>MAX(L1139,M1139)</x:f>
        <x:v>1584.12</x:v>
      </x:c>
      <x:c r="O1139" s="18" t="n">
        <x:f>Arrivals!I1139</x:f>
        <x:v>5.050998505074694</x:v>
      </x:c>
      <x:c r="P1139" s="18" t="n">
        <x:f>N1139+O1139</x:f>
        <x:v>1589.1709985050745</x:v>
      </x:c>
      <x:c r="Q1139" s="18" t="n">
        <x:f>P1139-C1139</x:f>
        <x:v>1190.1709985050745</x:v>
      </x:c>
      <x:c r="R1139" s="18" t="n">
        <x:f>H1139-F1139</x:f>
        <x:v>1161.1</x:v>
      </x:c>
      <x:c r="S1139" s="18" t="n">
        <x:f>J1139-H1139</x:f>
        <x:v>0</x:v>
      </x:c>
      <x:c r="T1139" s="18" t="n">
        <x:f>N1139-L1139</x:f>
        <x:v>0</x:v>
      </x:c>
      <x:c r="U1139" s="18" t="n">
        <x:f>R1139+S1139+T1139</x:f>
        <x:v>1161.1</x:v>
      </x:c>
      <x:c r="V1139" s="18" t="str">
        <x:f>IF(MOD(C1139-Settings!$B$32,Settings!$B$33)&lt;Settings!$B$30,"Up","Down")</x:f>
        <x:v>Up</x:v>
      </x:c>
      <x:c r="W1139" s="18" t="n">
        <x:f>IF(OR(E1139&gt;Settings!$B$30,Q1139&gt;Settings!$B$37),0,1)</x:f>
        <x:v>0</x:v>
      </x:c>
      <x:c r="X1139" s="18" t="n">
        <x:f>IF(AND(W1139=1,Q1139&lt;=Settings!$B$36),1,0)</x:f>
        <x:v>0</x:v>
      </x:c>
    </x:row>
    <x:row r="1140">
      <x:c r="A1140" t="n">
        <x:f>Arrivals!A1140</x:f>
        <x:v>10</x:v>
      </x:c>
      <x:c r="B1140" t="n">
        <x:f>Arrivals!B1140</x:f>
        <x:v>55</x:v>
      </x:c>
      <x:c r="C1140" s="18" t="n">
        <x:f>Arrivals!F1140</x:f>
        <x:v>404</x:v>
      </x:c>
      <x:c r="D1140" s="18" t="n">
        <x:f>Arrivals!K1140</x:f>
        <x:v>300</x:v>
      </x:c>
      <x:c r="E1140" s="18" t="n">
        <x:f>D1140*8/ACE_Input!S60+ACE_Input!T60</x:f>
        <x:v>24.02</x:v>
      </x:c>
      <x:c r="F1140" s="18" t="n">
        <x:f>C1140</x:f>
        <x:v>404</x:v>
      </x:c>
      <x:c r="G1140" s="18" t="n">
        <x:f>K1139</x:f>
        <x:v>1584.12</x:v>
      </x:c>
      <x:c r="H1140" s="18" t="n">
        <x:f>MAX(F1140,G1140)</x:f>
        <x:v>1584.12</x:v>
      </x:c>
      <x:c r="I1140" s="18" t="n">
        <x:f>MOD(H1140-Settings!$B$32,Settings!$B$33)</x:f>
        <x:v>144.1199999999999</x:v>
      </x:c>
      <x:c r="J1140" s="18" t="n">
        <x:f>IF(I1140&lt;Settings!$B$30,IF(Settings!$B$30-I1140&gt;=E1140,H1140,H1140+(Settings!$B$30-I1140)+Settings!$B$31),H1140+(Settings!$B$33-I1140))</x:f>
        <x:v>1584.12</x:v>
      </x:c>
      <x:c r="K1140" s="18" t="n">
        <x:f>J1140+E1140</x:f>
        <x:v>1608.1399999999999</x:v>
      </x:c>
      <x:c r="L1140" s="18" t="n">
        <x:f>K1140</x:f>
        <x:v>1608.1399999999999</x:v>
      </x:c>
      <x:c r="M1140" s="18" t="n">
        <x:f>P1139</x:f>
        <x:v>1589.1709985050745</x:v>
      </x:c>
      <x:c r="N1140" s="18" t="n">
        <x:f>MAX(L1140,M1140)</x:f>
        <x:v>1608.1399999999999</x:v>
      </x:c>
      <x:c r="O1140" s="18" t="n">
        <x:f>Arrivals!I1140</x:f>
        <x:v>5.052995600012869</x:v>
      </x:c>
      <x:c r="P1140" s="18" t="n">
        <x:f>N1140+O1140</x:f>
        <x:v>1613.1929956000126</x:v>
      </x:c>
      <x:c r="Q1140" s="18" t="n">
        <x:f>P1140-C1140</x:f>
        <x:v>1209.1929956000126</x:v>
      </x:c>
      <x:c r="R1140" s="18" t="n">
        <x:f>H1140-F1140</x:f>
        <x:v>1180.12</x:v>
      </x:c>
      <x:c r="S1140" s="18" t="n">
        <x:f>J1140-H1140</x:f>
        <x:v>0</x:v>
      </x:c>
      <x:c r="T1140" s="18" t="n">
        <x:f>N1140-L1140</x:f>
        <x:v>0</x:v>
      </x:c>
      <x:c r="U1140" s="18" t="n">
        <x:f>R1140+S1140+T1140</x:f>
        <x:v>1180.12</x:v>
      </x:c>
      <x:c r="V1140" s="18" t="str">
        <x:f>IF(MOD(C1140-Settings!$B$32,Settings!$B$33)&lt;Settings!$B$30,"Up","Down")</x:f>
        <x:v>Up</x:v>
      </x:c>
      <x:c r="W1140" s="18" t="n">
        <x:f>IF(OR(E1140&gt;Settings!$B$30,Q1140&gt;Settings!$B$37),0,1)</x:f>
        <x:v>0</x:v>
      </x:c>
      <x:c r="X1140" s="18" t="n">
        <x:f>IF(AND(W1140=1,Q1140&lt;=Settings!$B$36),1,0)</x:f>
        <x:v>0</x:v>
      </x:c>
    </x:row>
    <x:row r="1141">
      <x:c r="A1141" t="n">
        <x:f>Arrivals!A1141</x:f>
        <x:v>10</x:v>
      </x:c>
      <x:c r="B1141" t="n">
        <x:f>Arrivals!B1141</x:f>
        <x:v>56</x:v>
      </x:c>
      <x:c r="C1141" s="18" t="n">
        <x:f>Arrivals!F1141</x:f>
        <x:v>409</x:v>
      </x:c>
      <x:c r="D1141" s="18" t="n">
        <x:f>Arrivals!K1141</x:f>
        <x:v>300</x:v>
      </x:c>
      <x:c r="E1141" s="18" t="n">
        <x:f>D1141*8/ACE_Input!S61+ACE_Input!T61</x:f>
        <x:v>24.02</x:v>
      </x:c>
      <x:c r="F1141" s="18" t="n">
        <x:f>C1141</x:f>
        <x:v>409</x:v>
      </x:c>
      <x:c r="G1141" s="18" t="n">
        <x:f>K1140</x:f>
        <x:v>1608.1399999999999</x:v>
      </x:c>
      <x:c r="H1141" s="18" t="n">
        <x:f>MAX(F1141,G1141)</x:f>
        <x:v>1608.1399999999999</x:v>
      </x:c>
      <x:c r="I1141" s="18" t="n">
        <x:f>MOD(H1141-Settings!$B$32,Settings!$B$33)</x:f>
        <x:v>168.13999999999987</x:v>
      </x:c>
      <x:c r="J1141" s="18" t="n">
        <x:f>IF(I1141&lt;Settings!$B$30,IF(Settings!$B$30-I1141&gt;=E1141,H1141,H1141+(Settings!$B$30-I1141)+Settings!$B$31),H1141+(Settings!$B$33-I1141))</x:f>
        <x:v>1608.1399999999999</x:v>
      </x:c>
      <x:c r="K1141" s="18" t="n">
        <x:f>J1141+E1141</x:f>
        <x:v>1632.1599999999999</x:v>
      </x:c>
      <x:c r="L1141" s="18" t="n">
        <x:f>K1141</x:f>
        <x:v>1632.1599999999999</x:v>
      </x:c>
      <x:c r="M1141" s="18" t="n">
        <x:f>P1140</x:f>
        <x:v>1613.1929956000126</x:v>
      </x:c>
      <x:c r="N1141" s="18" t="n">
        <x:f>MAX(L1141,M1141)</x:f>
        <x:v>1632.1599999999999</x:v>
      </x:c>
      <x:c r="O1141" s="18" t="n">
        <x:f>Arrivals!I1141</x:f>
        <x:v>0.37883457638951823</x:v>
      </x:c>
      <x:c r="P1141" s="18" t="n">
        <x:f>N1141+O1141</x:f>
        <x:v>1632.5388345763893</x:v>
      </x:c>
      <x:c r="Q1141" s="18" t="n">
        <x:f>P1141-C1141</x:f>
        <x:v>1223.5388345763893</x:v>
      </x:c>
      <x:c r="R1141" s="18" t="n">
        <x:f>H1141-F1141</x:f>
        <x:v>1199.1399999999999</x:v>
      </x:c>
      <x:c r="S1141" s="18" t="n">
        <x:f>J1141-H1141</x:f>
        <x:v>0</x:v>
      </x:c>
      <x:c r="T1141" s="18" t="n">
        <x:f>N1141-L1141</x:f>
        <x:v>0</x:v>
      </x:c>
      <x:c r="U1141" s="18" t="n">
        <x:f>R1141+S1141+T1141</x:f>
        <x:v>1199.1399999999999</x:v>
      </x:c>
      <x:c r="V1141" s="18" t="str">
        <x:f>IF(MOD(C1141-Settings!$B$32,Settings!$B$33)&lt;Settings!$B$30,"Up","Down")</x:f>
        <x:v>Up</x:v>
      </x:c>
      <x:c r="W1141" s="18" t="n">
        <x:f>IF(OR(E1141&gt;Settings!$B$30,Q1141&gt;Settings!$B$37),0,1)</x:f>
        <x:v>0</x:v>
      </x:c>
      <x:c r="X1141" s="18" t="n">
        <x:f>IF(AND(W1141=1,Q1141&lt;=Settings!$B$36),1,0)</x:f>
        <x:v>0</x:v>
      </x:c>
    </x:row>
    <x:row r="1142">
      <x:c r="A1142" t="n">
        <x:f>Arrivals!A1142</x:f>
        <x:v>10</x:v>
      </x:c>
      <x:c r="B1142" t="n">
        <x:f>Arrivals!B1142</x:f>
        <x:v>57</x:v>
      </x:c>
      <x:c r="C1142" s="18" t="n">
        <x:f>Arrivals!F1142</x:f>
        <x:v>414</x:v>
      </x:c>
      <x:c r="D1142" s="18" t="n">
        <x:f>Arrivals!K1142</x:f>
        <x:v>300</x:v>
      </x:c>
      <x:c r="E1142" s="18" t="n">
        <x:f>D1142*8/ACE_Input!S62+ACE_Input!T62</x:f>
        <x:v>24.02</x:v>
      </x:c>
      <x:c r="F1142" s="18" t="n">
        <x:f>C1142</x:f>
        <x:v>414</x:v>
      </x:c>
      <x:c r="G1142" s="18" t="n">
        <x:f>K1141</x:f>
        <x:v>1632.1599999999999</x:v>
      </x:c>
      <x:c r="H1142" s="18" t="n">
        <x:f>MAX(F1142,G1142)</x:f>
        <x:v>1632.1599999999999</x:v>
      </x:c>
      <x:c r="I1142" s="18" t="n">
        <x:f>MOD(H1142-Settings!$B$32,Settings!$B$33)</x:f>
        <x:v>192.15999999999985</x:v>
      </x:c>
      <x:c r="J1142" s="18" t="n">
        <x:f>IF(I1142&lt;Settings!$B$30,IF(Settings!$B$30-I1142&gt;=E1142,H1142,H1142+(Settings!$B$30-I1142)+Settings!$B$31),H1142+(Settings!$B$33-I1142))</x:f>
        <x:v>1632.1599999999999</x:v>
      </x:c>
      <x:c r="K1142" s="18" t="n">
        <x:f>J1142+E1142</x:f>
        <x:v>1656.1799999999998</x:v>
      </x:c>
      <x:c r="L1142" s="18" t="n">
        <x:f>K1142</x:f>
        <x:v>1656.1799999999998</x:v>
      </x:c>
      <x:c r="M1142" s="18" t="n">
        <x:f>P1141</x:f>
        <x:v>1632.5388345763893</x:v>
      </x:c>
      <x:c r="N1142" s="18" t="n">
        <x:f>MAX(L1142,M1142)</x:f>
        <x:v>1656.1799999999998</x:v>
      </x:c>
      <x:c r="O1142" s="18" t="n">
        <x:f>Arrivals!I1142</x:f>
        <x:v>5.026784557885131</x:v>
      </x:c>
      <x:c r="P1142" s="18" t="n">
        <x:f>N1142+O1142</x:f>
        <x:v>1661.206784557885</x:v>
      </x:c>
      <x:c r="Q1142" s="18" t="n">
        <x:f>P1142-C1142</x:f>
        <x:v>1247.206784557885</x:v>
      </x:c>
      <x:c r="R1142" s="18" t="n">
        <x:f>H1142-F1142</x:f>
        <x:v>1218.1599999999999</x:v>
      </x:c>
      <x:c r="S1142" s="18" t="n">
        <x:f>J1142-H1142</x:f>
        <x:v>0</x:v>
      </x:c>
      <x:c r="T1142" s="18" t="n">
        <x:f>N1142-L1142</x:f>
        <x:v>0</x:v>
      </x:c>
      <x:c r="U1142" s="18" t="n">
        <x:f>R1142+S1142+T1142</x:f>
        <x:v>1218.1599999999999</x:v>
      </x:c>
      <x:c r="V1142" s="18" t="str">
        <x:f>IF(MOD(C1142-Settings!$B$32,Settings!$B$33)&lt;Settings!$B$30,"Up","Down")</x:f>
        <x:v>Up</x:v>
      </x:c>
      <x:c r="W1142" s="18" t="n">
        <x:f>IF(OR(E1142&gt;Settings!$B$30,Q1142&gt;Settings!$B$37),0,1)</x:f>
        <x:v>0</x:v>
      </x:c>
      <x:c r="X1142" s="18" t="n">
        <x:f>IF(AND(W1142=1,Q1142&lt;=Settings!$B$36),1,0)</x:f>
        <x:v>0</x:v>
      </x:c>
    </x:row>
    <x:row r="1143">
      <x:c r="A1143" t="n">
        <x:f>Arrivals!A1143</x:f>
        <x:v>10</x:v>
      </x:c>
      <x:c r="B1143" t="n">
        <x:f>Arrivals!B1143</x:f>
        <x:v>58</x:v>
      </x:c>
      <x:c r="C1143" s="18" t="n">
        <x:f>Arrivals!F1143</x:f>
        <x:v>419</x:v>
      </x:c>
      <x:c r="D1143" s="18" t="n">
        <x:f>Arrivals!K1143</x:f>
        <x:v>300</x:v>
      </x:c>
      <x:c r="E1143" s="18" t="n">
        <x:f>D1143*8/ACE_Input!S63+ACE_Input!T63</x:f>
        <x:v>24.02</x:v>
      </x:c>
      <x:c r="F1143" s="18" t="n">
        <x:f>C1143</x:f>
        <x:v>419</x:v>
      </x:c>
      <x:c r="G1143" s="18" t="n">
        <x:f>K1142</x:f>
        <x:v>1656.1799999999998</x:v>
      </x:c>
      <x:c r="H1143" s="18" t="n">
        <x:f>MAX(F1143,G1143)</x:f>
        <x:v>1656.1799999999998</x:v>
      </x:c>
      <x:c r="I1143" s="18" t="n">
        <x:f>MOD(H1143-Settings!$B$32,Settings!$B$33)</x:f>
        <x:v>216.17999999999984</x:v>
      </x:c>
      <x:c r="J1143" s="18" t="n">
        <x:f>IF(I1143&lt;Settings!$B$30,IF(Settings!$B$30-I1143&gt;=E1143,H1143,H1143+(Settings!$B$30-I1143)+Settings!$B$31),H1143+(Settings!$B$33-I1143))</x:f>
        <x:v>1656.1799999999998</x:v>
      </x:c>
      <x:c r="K1143" s="18" t="n">
        <x:f>J1143+E1143</x:f>
        <x:v>1680.1999999999998</x:v>
      </x:c>
      <x:c r="L1143" s="18" t="n">
        <x:f>K1143</x:f>
        <x:v>1680.1999999999998</x:v>
      </x:c>
      <x:c r="M1143" s="18" t="n">
        <x:f>P1142</x:f>
        <x:v>1661.206784557885</x:v>
      </x:c>
      <x:c r="N1143" s="18" t="n">
        <x:f>MAX(L1143,M1143)</x:f>
        <x:v>1680.1999999999998</x:v>
      </x:c>
      <x:c r="O1143" s="18" t="n">
        <x:f>Arrivals!I1143</x:f>
        <x:v>7.588282715740514</x:v>
      </x:c>
      <x:c r="P1143" s="18" t="n">
        <x:f>N1143+O1143</x:f>
        <x:v>1687.7882827157403</x:v>
      </x:c>
      <x:c r="Q1143" s="18" t="n">
        <x:f>P1143-C1143</x:f>
        <x:v>1268.7882827157403</x:v>
      </x:c>
      <x:c r="R1143" s="18" t="n">
        <x:f>H1143-F1143</x:f>
        <x:v>1237.1799999999998</x:v>
      </x:c>
      <x:c r="S1143" s="18" t="n">
        <x:f>J1143-H1143</x:f>
        <x:v>0</x:v>
      </x:c>
      <x:c r="T1143" s="18" t="n">
        <x:f>N1143-L1143</x:f>
        <x:v>0</x:v>
      </x:c>
      <x:c r="U1143" s="18" t="n">
        <x:f>R1143+S1143+T1143</x:f>
        <x:v>1237.1799999999998</x:v>
      </x:c>
      <x:c r="V1143" s="18" t="str">
        <x:f>IF(MOD(C1143-Settings!$B$32,Settings!$B$33)&lt;Settings!$B$30,"Up","Down")</x:f>
        <x:v>Up</x:v>
      </x:c>
      <x:c r="W1143" s="18" t="n">
        <x:f>IF(OR(E1143&gt;Settings!$B$30,Q1143&gt;Settings!$B$37),0,1)</x:f>
        <x:v>0</x:v>
      </x:c>
      <x:c r="X1143" s="18" t="n">
        <x:f>IF(AND(W1143=1,Q1143&lt;=Settings!$B$36),1,0)</x:f>
        <x:v>0</x:v>
      </x:c>
    </x:row>
    <x:row r="1144">
      <x:c r="A1144" t="n">
        <x:f>Arrivals!A1144</x:f>
        <x:v>10</x:v>
      </x:c>
      <x:c r="B1144" t="n">
        <x:f>Arrivals!B1144</x:f>
        <x:v>59</x:v>
      </x:c>
      <x:c r="C1144" s="18" t="n">
        <x:f>Arrivals!F1144</x:f>
        <x:v>424</x:v>
      </x:c>
      <x:c r="D1144" s="18" t="n">
        <x:f>Arrivals!K1144</x:f>
        <x:v>300</x:v>
      </x:c>
      <x:c r="E1144" s="18" t="n">
        <x:f>D1144*8/ACE_Input!S64+ACE_Input!T64</x:f>
        <x:v>24.02</x:v>
      </x:c>
      <x:c r="F1144" s="18" t="n">
        <x:f>C1144</x:f>
        <x:v>424</x:v>
      </x:c>
      <x:c r="G1144" s="18" t="n">
        <x:f>K1143</x:f>
        <x:v>1680.1999999999998</x:v>
      </x:c>
      <x:c r="H1144" s="18" t="n">
        <x:f>MAX(F1144,G1144)</x:f>
        <x:v>1680.1999999999998</x:v>
      </x:c>
      <x:c r="I1144" s="18" t="n">
        <x:f>MOD(H1144-Settings!$B$32,Settings!$B$33)</x:f>
        <x:v>240.19999999999982</x:v>
      </x:c>
      <x:c r="J1144" s="18" t="n">
        <x:f>IF(I1144&lt;Settings!$B$30,IF(Settings!$B$30-I1144&gt;=E1144,H1144,H1144+(Settings!$B$30-I1144)+Settings!$B$31),H1144+(Settings!$B$33-I1144))</x:f>
        <x:v>1680.1999999999998</x:v>
      </x:c>
      <x:c r="K1144" s="18" t="n">
        <x:f>J1144+E1144</x:f>
        <x:v>1704.2199999999998</x:v>
      </x:c>
      <x:c r="L1144" s="18" t="n">
        <x:f>K1144</x:f>
        <x:v>1704.2199999999998</x:v>
      </x:c>
      <x:c r="M1144" s="18" t="n">
        <x:f>P1143</x:f>
        <x:v>1687.7882827157403</x:v>
      </x:c>
      <x:c r="N1144" s="18" t="n">
        <x:f>MAX(L1144,M1144)</x:f>
        <x:v>1704.2199999999998</x:v>
      </x:c>
      <x:c r="O1144" s="18" t="n">
        <x:f>Arrivals!I1144</x:f>
        <x:v>6.987775478367606</x:v>
      </x:c>
      <x:c r="P1144" s="18" t="n">
        <x:f>N1144+O1144</x:f>
        <x:v>1711.2077754783675</x:v>
      </x:c>
      <x:c r="Q1144" s="18" t="n">
        <x:f>P1144-C1144</x:f>
        <x:v>1287.2077754783675</x:v>
      </x:c>
      <x:c r="R1144" s="18" t="n">
        <x:f>H1144-F1144</x:f>
        <x:v>1256.1999999999998</x:v>
      </x:c>
      <x:c r="S1144" s="18" t="n">
        <x:f>J1144-H1144</x:f>
        <x:v>0</x:v>
      </x:c>
      <x:c r="T1144" s="18" t="n">
        <x:f>N1144-L1144</x:f>
        <x:v>0</x:v>
      </x:c>
      <x:c r="U1144" s="18" t="n">
        <x:f>R1144+S1144+T1144</x:f>
        <x:v>1256.1999999999998</x:v>
      </x:c>
      <x:c r="V1144" s="18" t="str">
        <x:f>IF(MOD(C1144-Settings!$B$32,Settings!$B$33)&lt;Settings!$B$30,"Up","Down")</x:f>
        <x:v>Up</x:v>
      </x:c>
      <x:c r="W1144" s="18" t="n">
        <x:f>IF(OR(E1144&gt;Settings!$B$30,Q1144&gt;Settings!$B$37),0,1)</x:f>
        <x:v>0</x:v>
      </x:c>
      <x:c r="X1144" s="18" t="n">
        <x:f>IF(AND(W1144=1,Q1144&lt;=Settings!$B$36),1,0)</x:f>
        <x:v>0</x:v>
      </x:c>
    </x:row>
    <x:row r="1145">
      <x:c r="A1145" t="n">
        <x:f>Arrivals!A1145</x:f>
        <x:v>10</x:v>
      </x:c>
      <x:c r="B1145" t="n">
        <x:f>Arrivals!B1145</x:f>
        <x:v>60</x:v>
      </x:c>
      <x:c r="C1145" s="18" t="n">
        <x:f>Arrivals!F1145</x:f>
        <x:v>429</x:v>
      </x:c>
      <x:c r="D1145" s="18" t="n">
        <x:f>Arrivals!K1145</x:f>
        <x:v>300</x:v>
      </x:c>
      <x:c r="E1145" s="18" t="n">
        <x:f>D1145*8/ACE_Input!S65+ACE_Input!T65</x:f>
        <x:v>24.02</x:v>
      </x:c>
      <x:c r="F1145" s="18" t="n">
        <x:f>C1145</x:f>
        <x:v>429</x:v>
      </x:c>
      <x:c r="G1145" s="18" t="n">
        <x:f>K1144</x:f>
        <x:v>1704.2199999999998</x:v>
      </x:c>
      <x:c r="H1145" s="18" t="n">
        <x:f>MAX(F1145,G1145)</x:f>
        <x:v>1704.2199999999998</x:v>
      </x:c>
      <x:c r="I1145" s="18" t="n">
        <x:f>MOD(H1145-Settings!$B$32,Settings!$B$33)</x:f>
        <x:v>264.2199999999998</x:v>
      </x:c>
      <x:c r="J1145" s="18" t="n">
        <x:f>IF(I1145&lt;Settings!$B$30,IF(Settings!$B$30-I1145&gt;=E1145,H1145,H1145+(Settings!$B$30-I1145)+Settings!$B$31),H1145+(Settings!$B$33-I1145))</x:f>
        <x:v>1704.2199999999998</x:v>
      </x:c>
      <x:c r="K1145" s="18" t="n">
        <x:f>J1145+E1145</x:f>
        <x:v>1728.2399999999998</x:v>
      </x:c>
      <x:c r="L1145" s="18" t="n">
        <x:f>K1145</x:f>
        <x:v>1728.2399999999998</x:v>
      </x:c>
      <x:c r="M1145" s="18" t="n">
        <x:f>P1144</x:f>
        <x:v>1711.2077754783675</x:v>
      </x:c>
      <x:c r="N1145" s="18" t="n">
        <x:f>MAX(L1145,M1145)</x:f>
        <x:v>1728.2399999999998</x:v>
      </x:c>
      <x:c r="O1145" s="18" t="n">
        <x:f>Arrivals!I1145</x:f>
        <x:v>2.332781128584181</x:v>
      </x:c>
      <x:c r="P1145" s="18" t="n">
        <x:f>N1145+O1145</x:f>
        <x:v>1730.572781128584</x:v>
      </x:c>
      <x:c r="Q1145" s="18" t="n">
        <x:f>P1145-C1145</x:f>
        <x:v>1301.572781128584</x:v>
      </x:c>
      <x:c r="R1145" s="18" t="n">
        <x:f>H1145-F1145</x:f>
        <x:v>1275.2199999999998</x:v>
      </x:c>
      <x:c r="S1145" s="18" t="n">
        <x:f>J1145-H1145</x:f>
        <x:v>0</x:v>
      </x:c>
      <x:c r="T1145" s="18" t="n">
        <x:f>N1145-L1145</x:f>
        <x:v>0</x:v>
      </x:c>
      <x:c r="U1145" s="18" t="n">
        <x:f>R1145+S1145+T1145</x:f>
        <x:v>1275.2199999999998</x:v>
      </x:c>
      <x:c r="V1145" s="18" t="str">
        <x:f>IF(MOD(C1145-Settings!$B$32,Settings!$B$33)&lt;Settings!$B$30,"Up","Down")</x:f>
        <x:v>Up</x:v>
      </x:c>
      <x:c r="W1145" s="18" t="n">
        <x:f>IF(OR(E1145&gt;Settings!$B$30,Q1145&gt;Settings!$B$37),0,1)</x:f>
        <x:v>0</x:v>
      </x:c>
      <x:c r="X1145" s="18" t="n">
        <x:f>IF(AND(W1145=1,Q1145&lt;=Settings!$B$36),1,0)</x:f>
        <x:v>0</x:v>
      </x:c>
    </x:row>
    <x:row r="1146">
      <x:c r="A1146" t="n">
        <x:f>Arrivals!A1146</x:f>
        <x:v>10</x:v>
      </x:c>
      <x:c r="B1146" t="n">
        <x:f>Arrivals!B1146</x:f>
        <x:v>61</x:v>
      </x:c>
      <x:c r="C1146" s="18" t="n">
        <x:f>Arrivals!F1146</x:f>
        <x:v>434</x:v>
      </x:c>
      <x:c r="D1146" s="18" t="n">
        <x:f>Arrivals!K1146</x:f>
        <x:v>300</x:v>
      </x:c>
      <x:c r="E1146" s="18" t="n">
        <x:f>D1146*8/ACE_Input!S66+ACE_Input!T66</x:f>
        <x:v>24.02</x:v>
      </x:c>
      <x:c r="F1146" s="18" t="n">
        <x:f>C1146</x:f>
        <x:v>434</x:v>
      </x:c>
      <x:c r="G1146" s="18" t="n">
        <x:f>K1145</x:f>
        <x:v>1728.2399999999998</x:v>
      </x:c>
      <x:c r="H1146" s="18" t="n">
        <x:f>MAX(F1146,G1146)</x:f>
        <x:v>1728.2399999999998</x:v>
      </x:c>
      <x:c r="I1146" s="18" t="n">
        <x:f>MOD(H1146-Settings!$B$32,Settings!$B$33)</x:f>
        <x:v>288.2399999999998</x:v>
      </x:c>
      <x:c r="J1146" s="18" t="n">
        <x:f>IF(I1146&lt;Settings!$B$30,IF(Settings!$B$30-I1146&gt;=E1146,H1146,H1146+(Settings!$B$30-I1146)+Settings!$B$31),H1146+(Settings!$B$33-I1146))</x:f>
        <x:v>1728.2399999999998</x:v>
      </x:c>
      <x:c r="K1146" s="18" t="n">
        <x:f>J1146+E1146</x:f>
        <x:v>1752.2599999999998</x:v>
      </x:c>
      <x:c r="L1146" s="18" t="n">
        <x:f>K1146</x:f>
        <x:v>1752.2599999999998</x:v>
      </x:c>
      <x:c r="M1146" s="18" t="n">
        <x:f>P1145</x:f>
        <x:v>1730.572781128584</x:v>
      </x:c>
      <x:c r="N1146" s="18" t="n">
        <x:f>MAX(L1146,M1146)</x:f>
        <x:v>1752.2599999999998</x:v>
      </x:c>
      <x:c r="O1146" s="18" t="n">
        <x:f>Arrivals!I1146</x:f>
        <x:v>6.610380575934048</x:v>
      </x:c>
      <x:c r="P1146" s="18" t="n">
        <x:f>N1146+O1146</x:f>
        <x:v>1758.8703805759337</x:v>
      </x:c>
      <x:c r="Q1146" s="18" t="n">
        <x:f>P1146-C1146</x:f>
        <x:v>1324.8703805759337</x:v>
      </x:c>
      <x:c r="R1146" s="18" t="n">
        <x:f>H1146-F1146</x:f>
        <x:v>1294.2399999999998</x:v>
      </x:c>
      <x:c r="S1146" s="18" t="n">
        <x:f>J1146-H1146</x:f>
        <x:v>0</x:v>
      </x:c>
      <x:c r="T1146" s="18" t="n">
        <x:f>N1146-L1146</x:f>
        <x:v>0</x:v>
      </x:c>
      <x:c r="U1146" s="18" t="n">
        <x:f>R1146+S1146+T1146</x:f>
        <x:v>1294.2399999999998</x:v>
      </x:c>
      <x:c r="V1146" s="18" t="str">
        <x:f>IF(MOD(C1146-Settings!$B$32,Settings!$B$33)&lt;Settings!$B$30,"Up","Down")</x:f>
        <x:v>Up</x:v>
      </x:c>
      <x:c r="W1146" s="18" t="n">
        <x:f>IF(OR(E1146&gt;Settings!$B$30,Q1146&gt;Settings!$B$37),0,1)</x:f>
        <x:v>0</x:v>
      </x:c>
      <x:c r="X1146" s="18" t="n">
        <x:f>IF(AND(W1146=1,Q1146&lt;=Settings!$B$36),1,0)</x:f>
        <x:v>0</x:v>
      </x:c>
    </x:row>
    <x:row r="1147">
      <x:c r="A1147" t="n">
        <x:f>Arrivals!A1147</x:f>
        <x:v>10</x:v>
      </x:c>
      <x:c r="B1147" t="n">
        <x:f>Arrivals!B1147</x:f>
        <x:v>62</x:v>
      </x:c>
      <x:c r="C1147" s="18" t="n">
        <x:f>Arrivals!F1147</x:f>
        <x:v>439</x:v>
      </x:c>
      <x:c r="D1147" s="18" t="n">
        <x:f>Arrivals!K1147</x:f>
        <x:v>300</x:v>
      </x:c>
      <x:c r="E1147" s="18" t="n">
        <x:f>D1147*8/ACE_Input!S67+ACE_Input!T67</x:f>
        <x:v>24.02</x:v>
      </x:c>
      <x:c r="F1147" s="18" t="n">
        <x:f>C1147</x:f>
        <x:v>439</x:v>
      </x:c>
      <x:c r="G1147" s="18" t="n">
        <x:f>K1146</x:f>
        <x:v>1752.2599999999998</x:v>
      </x:c>
      <x:c r="H1147" s="18" t="n">
        <x:f>MAX(F1147,G1147)</x:f>
        <x:v>1752.2599999999998</x:v>
      </x:c>
      <x:c r="I1147" s="18" t="n">
        <x:f>MOD(H1147-Settings!$B$32,Settings!$B$33)</x:f>
        <x:v>312.25999999999976</x:v>
      </x:c>
      <x:c r="J1147" s="18" t="n">
        <x:f>IF(I1147&lt;Settings!$B$30,IF(Settings!$B$30-I1147&gt;=E1147,H1147,H1147+(Settings!$B$30-I1147)+Settings!$B$31),H1147+(Settings!$B$33-I1147))</x:f>
        <x:v>1752.2599999999998</x:v>
      </x:c>
      <x:c r="K1147" s="18" t="n">
        <x:f>J1147+E1147</x:f>
        <x:v>1776.2799999999997</x:v>
      </x:c>
      <x:c r="L1147" s="18" t="n">
        <x:f>K1147</x:f>
        <x:v>1776.2799999999997</x:v>
      </x:c>
      <x:c r="M1147" s="18" t="n">
        <x:f>P1146</x:f>
        <x:v>1758.8703805759337</x:v>
      </x:c>
      <x:c r="N1147" s="18" t="n">
        <x:f>MAX(L1147,M1147)</x:f>
        <x:v>1776.2799999999997</x:v>
      </x:c>
      <x:c r="O1147" s="18" t="n">
        <x:f>Arrivals!I1147</x:f>
        <x:v>3.4975940389383373</x:v>
      </x:c>
      <x:c r="P1147" s="18" t="n">
        <x:f>N1147+O1147</x:f>
        <x:v>1779.777594038938</x:v>
      </x:c>
      <x:c r="Q1147" s="18" t="n">
        <x:f>P1147-C1147</x:f>
        <x:v>1340.777594038938</x:v>
      </x:c>
      <x:c r="R1147" s="18" t="n">
        <x:f>H1147-F1147</x:f>
        <x:v>1313.2599999999998</x:v>
      </x:c>
      <x:c r="S1147" s="18" t="n">
        <x:f>J1147-H1147</x:f>
        <x:v>0</x:v>
      </x:c>
      <x:c r="T1147" s="18" t="n">
        <x:f>N1147-L1147</x:f>
        <x:v>0</x:v>
      </x:c>
      <x:c r="U1147" s="18" t="n">
        <x:f>R1147+S1147+T1147</x:f>
        <x:v>1313.2599999999998</x:v>
      </x:c>
      <x:c r="V1147" s="18" t="str">
        <x:f>IF(MOD(C1147-Settings!$B$32,Settings!$B$33)&lt;Settings!$B$30,"Up","Down")</x:f>
        <x:v>Up</x:v>
      </x:c>
      <x:c r="W1147" s="18" t="n">
        <x:f>IF(OR(E1147&gt;Settings!$B$30,Q1147&gt;Settings!$B$37),0,1)</x:f>
        <x:v>0</x:v>
      </x:c>
      <x:c r="X1147" s="18" t="n">
        <x:f>IF(AND(W1147=1,Q1147&lt;=Settings!$B$36),1,0)</x:f>
        <x:v>0</x:v>
      </x:c>
    </x:row>
    <x:row r="1148">
      <x:c r="A1148" t="n">
        <x:f>Arrivals!A1148</x:f>
        <x:v>10</x:v>
      </x:c>
      <x:c r="B1148" t="n">
        <x:f>Arrivals!B1148</x:f>
        <x:v>63</x:v>
      </x:c>
      <x:c r="C1148" s="18" t="n">
        <x:f>Arrivals!F1148</x:f>
        <x:v>444</x:v>
      </x:c>
      <x:c r="D1148" s="18" t="n">
        <x:f>Arrivals!K1148</x:f>
        <x:v>300</x:v>
      </x:c>
      <x:c r="E1148" s="18" t="n">
        <x:f>D1148*8/ACE_Input!S68+ACE_Input!T68</x:f>
        <x:v>24.02</x:v>
      </x:c>
      <x:c r="F1148" s="18" t="n">
        <x:f>C1148</x:f>
        <x:v>444</x:v>
      </x:c>
      <x:c r="G1148" s="18" t="n">
        <x:f>K1147</x:f>
        <x:v>1776.2799999999997</x:v>
      </x:c>
      <x:c r="H1148" s="18" t="n">
        <x:f>MAX(F1148,G1148)</x:f>
        <x:v>1776.2799999999997</x:v>
      </x:c>
      <x:c r="I1148" s="18" t="n">
        <x:f>MOD(H1148-Settings!$B$32,Settings!$B$33)</x:f>
        <x:v>336.27999999999975</x:v>
      </x:c>
      <x:c r="J1148" s="18" t="n">
        <x:f>IF(I1148&lt;Settings!$B$30,IF(Settings!$B$30-I1148&gt;=E1148,H1148,H1148+(Settings!$B$30-I1148)+Settings!$B$31),H1148+(Settings!$B$33-I1148))</x:f>
        <x:v>1776.2799999999997</x:v>
      </x:c>
      <x:c r="K1148" s="18" t="n">
        <x:f>J1148+E1148</x:f>
        <x:v>1800.2999999999997</x:v>
      </x:c>
      <x:c r="L1148" s="18" t="n">
        <x:f>K1148</x:f>
        <x:v>1800.2999999999997</x:v>
      </x:c>
      <x:c r="M1148" s="18" t="n">
        <x:f>P1147</x:f>
        <x:v>1779.777594038938</x:v>
      </x:c>
      <x:c r="N1148" s="18" t="n">
        <x:f>MAX(L1148,M1148)</x:f>
        <x:v>1800.2999999999997</x:v>
      </x:c>
      <x:c r="O1148" s="18" t="n">
        <x:f>Arrivals!I1148</x:f>
        <x:v>3.5141164883447082</x:v>
      </x:c>
      <x:c r="P1148" s="18" t="n">
        <x:f>N1148+O1148</x:f>
        <x:v>1803.8141164883443</x:v>
      </x:c>
      <x:c r="Q1148" s="18" t="n">
        <x:f>P1148-C1148</x:f>
        <x:v>1359.8141164883443</x:v>
      </x:c>
      <x:c r="R1148" s="18" t="n">
        <x:f>H1148-F1148</x:f>
        <x:v>1332.2799999999997</x:v>
      </x:c>
      <x:c r="S1148" s="18" t="n">
        <x:f>J1148-H1148</x:f>
        <x:v>0</x:v>
      </x:c>
      <x:c r="T1148" s="18" t="n">
        <x:f>N1148-L1148</x:f>
        <x:v>0</x:v>
      </x:c>
      <x:c r="U1148" s="18" t="n">
        <x:f>R1148+S1148+T1148</x:f>
        <x:v>1332.2799999999997</x:v>
      </x:c>
      <x:c r="V1148" s="18" t="str">
        <x:f>IF(MOD(C1148-Settings!$B$32,Settings!$B$33)&lt;Settings!$B$30,"Up","Down")</x:f>
        <x:v>Up</x:v>
      </x:c>
      <x:c r="W1148" s="18" t="n">
        <x:f>IF(OR(E1148&gt;Settings!$B$30,Q1148&gt;Settings!$B$37),0,1)</x:f>
        <x:v>0</x:v>
      </x:c>
      <x:c r="X1148" s="18" t="n">
        <x:f>IF(AND(W1148=1,Q1148&lt;=Settings!$B$36),1,0)</x:f>
        <x:v>0</x:v>
      </x:c>
    </x:row>
    <x:row r="1149">
      <x:c r="A1149" t="n">
        <x:f>Arrivals!A1149</x:f>
        <x:v>10</x:v>
      </x:c>
      <x:c r="B1149" t="n">
        <x:f>Arrivals!B1149</x:f>
        <x:v>64</x:v>
      </x:c>
      <x:c r="C1149" s="18" t="n">
        <x:f>Arrivals!F1149</x:f>
        <x:v>449</x:v>
      </x:c>
      <x:c r="D1149" s="18" t="n">
        <x:f>Arrivals!K1149</x:f>
        <x:v>300</x:v>
      </x:c>
      <x:c r="E1149" s="18" t="n">
        <x:f>D1149*8/ACE_Input!S69+ACE_Input!T69</x:f>
        <x:v>24.02</x:v>
      </x:c>
      <x:c r="F1149" s="18" t="n">
        <x:f>C1149</x:f>
        <x:v>449</x:v>
      </x:c>
      <x:c r="G1149" s="18" t="n">
        <x:f>K1148</x:f>
        <x:v>1800.2999999999997</x:v>
      </x:c>
      <x:c r="H1149" s="18" t="n">
        <x:f>MAX(F1149,G1149)</x:f>
        <x:v>1800.2999999999997</x:v>
      </x:c>
      <x:c r="I1149" s="18" t="n">
        <x:f>MOD(H1149-Settings!$B$32,Settings!$B$33)</x:f>
        <x:v>360.2999999999997</x:v>
      </x:c>
      <x:c r="J1149" s="18" t="n">
        <x:f>IF(I1149&lt;Settings!$B$30,IF(Settings!$B$30-I1149&gt;=E1149,H1149,H1149+(Settings!$B$30-I1149)+Settings!$B$31),H1149+(Settings!$B$33-I1149))</x:f>
        <x:v>1800.2999999999997</x:v>
      </x:c>
      <x:c r="K1149" s="18" t="n">
        <x:f>J1149+E1149</x:f>
        <x:v>1824.3199999999997</x:v>
      </x:c>
      <x:c r="L1149" s="18" t="n">
        <x:f>K1149</x:f>
        <x:v>1824.3199999999997</x:v>
      </x:c>
      <x:c r="M1149" s="18" t="n">
        <x:f>P1148</x:f>
        <x:v>1803.8141164883443</x:v>
      </x:c>
      <x:c r="N1149" s="18" t="n">
        <x:f>MAX(L1149,M1149)</x:f>
        <x:v>1824.3199999999997</x:v>
      </x:c>
      <x:c r="O1149" s="18" t="n">
        <x:f>Arrivals!I1149</x:f>
        <x:v>2.632599264016834</x:v>
      </x:c>
      <x:c r="P1149" s="18" t="n">
        <x:f>N1149+O1149</x:f>
        <x:v>1826.9525992640165</x:v>
      </x:c>
      <x:c r="Q1149" s="18" t="n">
        <x:f>P1149-C1149</x:f>
        <x:v>1377.9525992640165</x:v>
      </x:c>
      <x:c r="R1149" s="18" t="n">
        <x:f>H1149-F1149</x:f>
        <x:v>1351.2999999999997</x:v>
      </x:c>
      <x:c r="S1149" s="18" t="n">
        <x:f>J1149-H1149</x:f>
        <x:v>0</x:v>
      </x:c>
      <x:c r="T1149" s="18" t="n">
        <x:f>N1149-L1149</x:f>
        <x:v>0</x:v>
      </x:c>
      <x:c r="U1149" s="18" t="n">
        <x:f>R1149+S1149+T1149</x:f>
        <x:v>1351.2999999999997</x:v>
      </x:c>
      <x:c r="V1149" s="18" t="str">
        <x:f>IF(MOD(C1149-Settings!$B$32,Settings!$B$33)&lt;Settings!$B$30,"Up","Down")</x:f>
        <x:v>Up</x:v>
      </x:c>
      <x:c r="W1149" s="18" t="n">
        <x:f>IF(OR(E1149&gt;Settings!$B$30,Q1149&gt;Settings!$B$37),0,1)</x:f>
        <x:v>0</x:v>
      </x:c>
      <x:c r="X1149" s="18" t="n">
        <x:f>IF(AND(W1149=1,Q1149&lt;=Settings!$B$36),1,0)</x:f>
        <x:v>0</x:v>
      </x:c>
    </x:row>
    <x:row r="1150">
      <x:c r="A1150" t="n">
        <x:f>Arrivals!A1150</x:f>
        <x:v>10</x:v>
      </x:c>
      <x:c r="B1150" t="n">
        <x:f>Arrivals!B1150</x:f>
        <x:v>65</x:v>
      </x:c>
      <x:c r="C1150" s="18" t="n">
        <x:f>Arrivals!F1150</x:f>
        <x:v>454</x:v>
      </x:c>
      <x:c r="D1150" s="18" t="n">
        <x:f>Arrivals!K1150</x:f>
        <x:v>300</x:v>
      </x:c>
      <x:c r="E1150" s="18" t="n">
        <x:f>D1150*8/ACE_Input!S70+ACE_Input!T70</x:f>
        <x:v>24.02</x:v>
      </x:c>
      <x:c r="F1150" s="18" t="n">
        <x:f>C1150</x:f>
        <x:v>454</x:v>
      </x:c>
      <x:c r="G1150" s="18" t="n">
        <x:f>K1149</x:f>
        <x:v>1824.3199999999997</x:v>
      </x:c>
      <x:c r="H1150" s="18" t="n">
        <x:f>MAX(F1150,G1150)</x:f>
        <x:v>1824.3199999999997</x:v>
      </x:c>
      <x:c r="I1150" s="18" t="n">
        <x:f>MOD(H1150-Settings!$B$32,Settings!$B$33)</x:f>
        <x:v>384.3199999999997</x:v>
      </x:c>
      <x:c r="J1150" s="18" t="n">
        <x:f>IF(I1150&lt;Settings!$B$30,IF(Settings!$B$30-I1150&gt;=E1150,H1150,H1150+(Settings!$B$30-I1150)+Settings!$B$31),H1150+(Settings!$B$33-I1150))</x:f>
        <x:v>1824.3199999999997</x:v>
      </x:c>
      <x:c r="K1150" s="18" t="n">
        <x:f>J1150+E1150</x:f>
        <x:v>1848.3399999999997</x:v>
      </x:c>
      <x:c r="L1150" s="18" t="n">
        <x:f>K1150</x:f>
        <x:v>1848.3399999999997</x:v>
      </x:c>
      <x:c r="M1150" s="18" t="n">
        <x:f>P1149</x:f>
        <x:v>1826.9525992640165</x:v>
      </x:c>
      <x:c r="N1150" s="18" t="n">
        <x:f>MAX(L1150,M1150)</x:f>
        <x:v>1848.3399999999997</x:v>
      </x:c>
      <x:c r="O1150" s="18" t="n">
        <x:f>Arrivals!I1150</x:f>
        <x:v>0.8563036284076155</x:v>
      </x:c>
      <x:c r="P1150" s="18" t="n">
        <x:f>N1150+O1150</x:f>
        <x:v>1849.1963036284073</x:v>
      </x:c>
      <x:c r="Q1150" s="18" t="n">
        <x:f>P1150-C1150</x:f>
        <x:v>1395.1963036284073</x:v>
      </x:c>
      <x:c r="R1150" s="18" t="n">
        <x:f>H1150-F1150</x:f>
        <x:v>1370.3199999999997</x:v>
      </x:c>
      <x:c r="S1150" s="18" t="n">
        <x:f>J1150-H1150</x:f>
        <x:v>0</x:v>
      </x:c>
      <x:c r="T1150" s="18" t="n">
        <x:f>N1150-L1150</x:f>
        <x:v>0</x:v>
      </x:c>
      <x:c r="U1150" s="18" t="n">
        <x:f>R1150+S1150+T1150</x:f>
        <x:v>1370.3199999999997</x:v>
      </x:c>
      <x:c r="V1150" s="18" t="str">
        <x:f>IF(MOD(C1150-Settings!$B$32,Settings!$B$33)&lt;Settings!$B$30,"Up","Down")</x:f>
        <x:v>Up</x:v>
      </x:c>
      <x:c r="W1150" s="18" t="n">
        <x:f>IF(OR(E1150&gt;Settings!$B$30,Q1150&gt;Settings!$B$37),0,1)</x:f>
        <x:v>0</x:v>
      </x:c>
      <x:c r="X1150" s="18" t="n">
        <x:f>IF(AND(W1150=1,Q1150&lt;=Settings!$B$36),1,0)</x:f>
        <x:v>0</x:v>
      </x:c>
    </x:row>
    <x:row r="1151">
      <x:c r="A1151" t="n">
        <x:f>Arrivals!A1151</x:f>
        <x:v>10</x:v>
      </x:c>
      <x:c r="B1151" t="n">
        <x:f>Arrivals!B1151</x:f>
        <x:v>66</x:v>
      </x:c>
      <x:c r="C1151" s="18" t="n">
        <x:f>Arrivals!F1151</x:f>
        <x:v>459</x:v>
      </x:c>
      <x:c r="D1151" s="18" t="n">
        <x:f>Arrivals!K1151</x:f>
        <x:v>300</x:v>
      </x:c>
      <x:c r="E1151" s="18" t="n">
        <x:f>D1151*8/ACE_Input!S71+ACE_Input!T71</x:f>
        <x:v>24.02</x:v>
      </x:c>
      <x:c r="F1151" s="18" t="n">
        <x:f>C1151</x:f>
        <x:v>459</x:v>
      </x:c>
      <x:c r="G1151" s="18" t="n">
        <x:f>K1150</x:f>
        <x:v>1848.3399999999997</x:v>
      </x:c>
      <x:c r="H1151" s="18" t="n">
        <x:f>MAX(F1151,G1151)</x:f>
        <x:v>1848.3399999999997</x:v>
      </x:c>
      <x:c r="I1151" s="18" t="n">
        <x:f>MOD(H1151-Settings!$B$32,Settings!$B$33)</x:f>
        <x:v>408.3399999999997</x:v>
      </x:c>
      <x:c r="J1151" s="18" t="n">
        <x:f>IF(I1151&lt;Settings!$B$30,IF(Settings!$B$30-I1151&gt;=E1151,H1151,H1151+(Settings!$B$30-I1151)+Settings!$B$31),H1151+(Settings!$B$33-I1151))</x:f>
        <x:v>1848.3399999999997</x:v>
      </x:c>
      <x:c r="K1151" s="18" t="n">
        <x:f>J1151+E1151</x:f>
        <x:v>1872.3599999999997</x:v>
      </x:c>
      <x:c r="L1151" s="18" t="n">
        <x:f>K1151</x:f>
        <x:v>1872.3599999999997</x:v>
      </x:c>
      <x:c r="M1151" s="18" t="n">
        <x:f>P1150</x:f>
        <x:v>1849.1963036284073</x:v>
      </x:c>
      <x:c r="N1151" s="18" t="n">
        <x:f>MAX(L1151,M1151)</x:f>
        <x:v>1872.3599999999997</x:v>
      </x:c>
      <x:c r="O1151" s="18" t="n">
        <x:f>Arrivals!I1151</x:f>
        <x:v>10.395629073256048</x:v>
      </x:c>
      <x:c r="P1151" s="18" t="n">
        <x:f>N1151+O1151</x:f>
        <x:v>1882.7556290732557</x:v>
      </x:c>
      <x:c r="Q1151" s="18" t="n">
        <x:f>P1151-C1151</x:f>
        <x:v>1423.7556290732557</x:v>
      </x:c>
      <x:c r="R1151" s="18" t="n">
        <x:f>H1151-F1151</x:f>
        <x:v>1389.3399999999997</x:v>
      </x:c>
      <x:c r="S1151" s="18" t="n">
        <x:f>J1151-H1151</x:f>
        <x:v>0</x:v>
      </x:c>
      <x:c r="T1151" s="18" t="n">
        <x:f>N1151-L1151</x:f>
        <x:v>0</x:v>
      </x:c>
      <x:c r="U1151" s="18" t="n">
        <x:f>R1151+S1151+T1151</x:f>
        <x:v>1389.3399999999997</x:v>
      </x:c>
      <x:c r="V1151" s="18" t="str">
        <x:f>IF(MOD(C1151-Settings!$B$32,Settings!$B$33)&lt;Settings!$B$30,"Up","Down")</x:f>
        <x:v>Up</x:v>
      </x:c>
      <x:c r="W1151" s="18" t="n">
        <x:f>IF(OR(E1151&gt;Settings!$B$30,Q1151&gt;Settings!$B$37),0,1)</x:f>
        <x:v>0</x:v>
      </x:c>
      <x:c r="X1151" s="18" t="n">
        <x:f>IF(AND(W1151=1,Q1151&lt;=Settings!$B$36),1,0)</x:f>
        <x:v>0</x:v>
      </x:c>
    </x:row>
    <x:row r="1152">
      <x:c r="A1152" t="n">
        <x:f>Arrivals!A1152</x:f>
        <x:v>10</x:v>
      </x:c>
      <x:c r="B1152" t="n">
        <x:f>Arrivals!B1152</x:f>
        <x:v>67</x:v>
      </x:c>
      <x:c r="C1152" s="18" t="n">
        <x:f>Arrivals!F1152</x:f>
        <x:v>474</x:v>
      </x:c>
      <x:c r="D1152" s="18" t="n">
        <x:f>Arrivals!K1152</x:f>
        <x:v>300</x:v>
      </x:c>
      <x:c r="E1152" s="18" t="n">
        <x:f>D1152*8/ACE_Input!S72+ACE_Input!T72</x:f>
        <x:v>24.02</x:v>
      </x:c>
      <x:c r="F1152" s="18" t="n">
        <x:f>C1152</x:f>
        <x:v>474</x:v>
      </x:c>
      <x:c r="G1152" s="18" t="n">
        <x:f>K1151</x:f>
        <x:v>1872.3599999999997</x:v>
      </x:c>
      <x:c r="H1152" s="18" t="n">
        <x:f>MAX(F1152,G1152)</x:f>
        <x:v>1872.3599999999997</x:v>
      </x:c>
      <x:c r="I1152" s="18" t="n">
        <x:f>MOD(H1152-Settings!$B$32,Settings!$B$33)</x:f>
        <x:v>432.3599999999997</x:v>
      </x:c>
      <x:c r="J1152" s="18" t="n">
        <x:f>IF(I1152&lt;Settings!$B$30,IF(Settings!$B$30-I1152&gt;=E1152,H1152,H1152+(Settings!$B$30-I1152)+Settings!$B$31),H1152+(Settings!$B$33-I1152))</x:f>
        <x:v>1872.3599999999997</x:v>
      </x:c>
      <x:c r="K1152" s="18" t="n">
        <x:f>J1152+E1152</x:f>
        <x:v>1896.3799999999997</x:v>
      </x:c>
      <x:c r="L1152" s="18" t="n">
        <x:f>K1152</x:f>
        <x:v>1896.3799999999997</x:v>
      </x:c>
      <x:c r="M1152" s="18" t="n">
        <x:f>P1151</x:f>
        <x:v>1882.7556290732557</x:v>
      </x:c>
      <x:c r="N1152" s="18" t="n">
        <x:f>MAX(L1152,M1152)</x:f>
        <x:v>1896.3799999999997</x:v>
      </x:c>
      <x:c r="O1152" s="18" t="n">
        <x:f>Arrivals!I1152</x:f>
        <x:v>1.5376584352695986</x:v>
      </x:c>
      <x:c r="P1152" s="18" t="n">
        <x:f>N1152+O1152</x:f>
        <x:v>1897.9176584352692</x:v>
      </x:c>
      <x:c r="Q1152" s="18" t="n">
        <x:f>P1152-C1152</x:f>
        <x:v>1423.9176584352692</x:v>
      </x:c>
      <x:c r="R1152" s="18" t="n">
        <x:f>H1152-F1152</x:f>
        <x:v>1398.3599999999997</x:v>
      </x:c>
      <x:c r="S1152" s="18" t="n">
        <x:f>J1152-H1152</x:f>
        <x:v>0</x:v>
      </x:c>
      <x:c r="T1152" s="18" t="n">
        <x:f>N1152-L1152</x:f>
        <x:v>0</x:v>
      </x:c>
      <x:c r="U1152" s="18" t="n">
        <x:f>R1152+S1152+T1152</x:f>
        <x:v>1398.3599999999997</x:v>
      </x:c>
      <x:c r="V1152" s="18" t="str">
        <x:f>IF(MOD(C1152-Settings!$B$32,Settings!$B$33)&lt;Settings!$B$30,"Up","Down")</x:f>
        <x:v>Up</x:v>
      </x:c>
      <x:c r="W1152" s="18" t="n">
        <x:f>IF(OR(E1152&gt;Settings!$B$30,Q1152&gt;Settings!$B$37),0,1)</x:f>
        <x:v>0</x:v>
      </x:c>
      <x:c r="X1152" s="18" t="n">
        <x:f>IF(AND(W1152=1,Q1152&lt;=Settings!$B$36),1,0)</x:f>
        <x:v>0</x:v>
      </x:c>
    </x:row>
    <x:row r="1153">
      <x:c r="A1153" t="n">
        <x:f>Arrivals!A1153</x:f>
        <x:v>10</x:v>
      </x:c>
      <x:c r="B1153" t="n">
        <x:f>Arrivals!B1153</x:f>
        <x:v>68</x:v>
      </x:c>
      <x:c r="C1153" s="18" t="n">
        <x:f>Arrivals!F1153</x:f>
        <x:v>479</x:v>
      </x:c>
      <x:c r="D1153" s="18" t="n">
        <x:f>Arrivals!K1153</x:f>
        <x:v>300</x:v>
      </x:c>
      <x:c r="E1153" s="18" t="n">
        <x:f>D1153*8/ACE_Input!S73+ACE_Input!T73</x:f>
        <x:v>24.02</x:v>
      </x:c>
      <x:c r="F1153" s="18" t="n">
        <x:f>C1153</x:f>
        <x:v>479</x:v>
      </x:c>
      <x:c r="G1153" s="18" t="n">
        <x:f>K1152</x:f>
        <x:v>1896.3799999999997</x:v>
      </x:c>
      <x:c r="H1153" s="18" t="n">
        <x:f>MAX(F1153,G1153)</x:f>
        <x:v>1896.3799999999997</x:v>
      </x:c>
      <x:c r="I1153" s="18" t="n">
        <x:f>MOD(H1153-Settings!$B$32,Settings!$B$33)</x:f>
        <x:v>456.37999999999965</x:v>
      </x:c>
      <x:c r="J1153" s="18" t="n">
        <x:f>IF(I1153&lt;Settings!$B$30,IF(Settings!$B$30-I1153&gt;=E1153,H1153,H1153+(Settings!$B$30-I1153)+Settings!$B$31),H1153+(Settings!$B$33-I1153))</x:f>
        <x:v>1896.3799999999997</x:v>
      </x:c>
      <x:c r="K1153" s="18" t="n">
        <x:f>J1153+E1153</x:f>
        <x:v>1920.3999999999996</x:v>
      </x:c>
      <x:c r="L1153" s="18" t="n">
        <x:f>K1153</x:f>
        <x:v>1920.3999999999996</x:v>
      </x:c>
      <x:c r="M1153" s="18" t="n">
        <x:f>P1152</x:f>
        <x:v>1897.9176584352692</x:v>
      </x:c>
      <x:c r="N1153" s="18" t="n">
        <x:f>MAX(L1153,M1153)</x:f>
        <x:v>1920.3999999999996</x:v>
      </x:c>
      <x:c r="O1153" s="18" t="n">
        <x:f>Arrivals!I1153</x:f>
        <x:v>13.955974443538587</x:v>
      </x:c>
      <x:c r="P1153" s="18" t="n">
        <x:f>N1153+O1153</x:f>
        <x:v>1934.3559744435381</x:v>
      </x:c>
      <x:c r="Q1153" s="18" t="n">
        <x:f>P1153-C1153</x:f>
        <x:v>1455.3559744435381</x:v>
      </x:c>
      <x:c r="R1153" s="18" t="n">
        <x:f>H1153-F1153</x:f>
        <x:v>1417.3799999999997</x:v>
      </x:c>
      <x:c r="S1153" s="18" t="n">
        <x:f>J1153-H1153</x:f>
        <x:v>0</x:v>
      </x:c>
      <x:c r="T1153" s="18" t="n">
        <x:f>N1153-L1153</x:f>
        <x:v>0</x:v>
      </x:c>
      <x:c r="U1153" s="18" t="n">
        <x:f>R1153+S1153+T1153</x:f>
        <x:v>1417.3799999999997</x:v>
      </x:c>
      <x:c r="V1153" s="18" t="str">
        <x:f>IF(MOD(C1153-Settings!$B$32,Settings!$B$33)&lt;Settings!$B$30,"Up","Down")</x:f>
        <x:v>Up</x:v>
      </x:c>
      <x:c r="W1153" s="18" t="n">
        <x:f>IF(OR(E1153&gt;Settings!$B$30,Q1153&gt;Settings!$B$37),0,1)</x:f>
        <x:v>0</x:v>
      </x:c>
      <x:c r="X1153" s="18" t="n">
        <x:f>IF(AND(W1153=1,Q1153&lt;=Settings!$B$36),1,0)</x:f>
        <x:v>0</x:v>
      </x:c>
    </x:row>
    <x:row r="1154">
      <x:c r="A1154" t="n">
        <x:f>Arrivals!A1154</x:f>
        <x:v>10</x:v>
      </x:c>
      <x:c r="B1154" t="n">
        <x:f>Arrivals!B1154</x:f>
        <x:v>69</x:v>
      </x:c>
      <x:c r="C1154" s="18" t="n">
        <x:f>Arrivals!F1154</x:f>
        <x:v>494</x:v>
      </x:c>
      <x:c r="D1154" s="18" t="n">
        <x:f>Arrivals!K1154</x:f>
        <x:v>300</x:v>
      </x:c>
      <x:c r="E1154" s="18" t="n">
        <x:f>D1154*8/ACE_Input!S74+ACE_Input!T74</x:f>
        <x:v>24.02</x:v>
      </x:c>
      <x:c r="F1154" s="18" t="n">
        <x:f>C1154</x:f>
        <x:v>494</x:v>
      </x:c>
      <x:c r="G1154" s="18" t="n">
        <x:f>K1153</x:f>
        <x:v>1920.3999999999996</x:v>
      </x:c>
      <x:c r="H1154" s="18" t="n">
        <x:f>MAX(F1154,G1154)</x:f>
        <x:v>1920.3999999999996</x:v>
      </x:c>
      <x:c r="I1154" s="18" t="n">
        <x:f>MOD(H1154-Settings!$B$32,Settings!$B$33)</x:f>
        <x:v>480.39999999999964</x:v>
      </x:c>
      <x:c r="J1154" s="18" t="n">
        <x:f>IF(I1154&lt;Settings!$B$30,IF(Settings!$B$30-I1154&gt;=E1154,H1154,H1154+(Settings!$B$30-I1154)+Settings!$B$31),H1154+(Settings!$B$33-I1154))</x:f>
        <x:v>1920.3999999999996</x:v>
      </x:c>
      <x:c r="K1154" s="18" t="n">
        <x:f>J1154+E1154</x:f>
        <x:v>1944.4199999999996</x:v>
      </x:c>
      <x:c r="L1154" s="18" t="n">
        <x:f>K1154</x:f>
        <x:v>1944.4199999999996</x:v>
      </x:c>
      <x:c r="M1154" s="18" t="n">
        <x:f>P1153</x:f>
        <x:v>1934.3559744435381</x:v>
      </x:c>
      <x:c r="N1154" s="18" t="n">
        <x:f>MAX(L1154,M1154)</x:f>
        <x:v>1944.4199999999996</x:v>
      </x:c>
      <x:c r="O1154" s="18" t="n">
        <x:f>Arrivals!I1154</x:f>
        <x:v>7.7428426724427455</x:v>
      </x:c>
      <x:c r="P1154" s="18" t="n">
        <x:f>N1154+O1154</x:f>
        <x:v>1952.1628426724424</x:v>
      </x:c>
      <x:c r="Q1154" s="18" t="n">
        <x:f>P1154-C1154</x:f>
        <x:v>1458.1628426724424</x:v>
      </x:c>
      <x:c r="R1154" s="18" t="n">
        <x:f>H1154-F1154</x:f>
        <x:v>1426.3999999999996</x:v>
      </x:c>
      <x:c r="S1154" s="18" t="n">
        <x:f>J1154-H1154</x:f>
        <x:v>0</x:v>
      </x:c>
      <x:c r="T1154" s="18" t="n">
        <x:f>N1154-L1154</x:f>
        <x:v>0</x:v>
      </x:c>
      <x:c r="U1154" s="18" t="n">
        <x:f>R1154+S1154+T1154</x:f>
        <x:v>1426.3999999999996</x:v>
      </x:c>
      <x:c r="V1154" s="18" t="str">
        <x:f>IF(MOD(C1154-Settings!$B$32,Settings!$B$33)&lt;Settings!$B$30,"Up","Down")</x:f>
        <x:v>Up</x:v>
      </x:c>
      <x:c r="W1154" s="18" t="n">
        <x:f>IF(OR(E1154&gt;Settings!$B$30,Q1154&gt;Settings!$B$37),0,1)</x:f>
        <x:v>0</x:v>
      </x:c>
      <x:c r="X1154" s="18" t="n">
        <x:f>IF(AND(W1154=1,Q1154&lt;=Settings!$B$36),1,0)</x:f>
        <x:v>0</x:v>
      </x:c>
    </x:row>
    <x:row r="1155">
      <x:c r="A1155" t="n">
        <x:f>Arrivals!A1155</x:f>
        <x:v>10</x:v>
      </x:c>
      <x:c r="B1155" t="n">
        <x:f>Arrivals!B1155</x:f>
        <x:v>70</x:v>
      </x:c>
      <x:c r="C1155" s="18" t="n">
        <x:f>Arrivals!F1155</x:f>
        <x:v>499</x:v>
      </x:c>
      <x:c r="D1155" s="18" t="n">
        <x:f>Arrivals!K1155</x:f>
        <x:v>300</x:v>
      </x:c>
      <x:c r="E1155" s="18" t="n">
        <x:f>D1155*8/ACE_Input!S75+ACE_Input!T75</x:f>
        <x:v>24.02</x:v>
      </x:c>
      <x:c r="F1155" s="18" t="n">
        <x:f>C1155</x:f>
        <x:v>499</x:v>
      </x:c>
      <x:c r="G1155" s="18" t="n">
        <x:f>K1154</x:f>
        <x:v>1944.4199999999996</x:v>
      </x:c>
      <x:c r="H1155" s="18" t="n">
        <x:f>MAX(F1155,G1155)</x:f>
        <x:v>1944.4199999999996</x:v>
      </x:c>
      <x:c r="I1155" s="18" t="n">
        <x:f>MOD(H1155-Settings!$B$32,Settings!$B$33)</x:f>
        <x:v>504.4199999999996</x:v>
      </x:c>
      <x:c r="J1155" s="18" t="n">
        <x:f>IF(I1155&lt;Settings!$B$30,IF(Settings!$B$30-I1155&gt;=E1155,H1155,H1155+(Settings!$B$30-I1155)+Settings!$B$31),H1155+(Settings!$B$33-I1155))</x:f>
        <x:v>1944.4199999999996</x:v>
      </x:c>
      <x:c r="K1155" s="18" t="n">
        <x:f>J1155+E1155</x:f>
        <x:v>1968.4399999999996</x:v>
      </x:c>
      <x:c r="L1155" s="18" t="n">
        <x:f>K1155</x:f>
        <x:v>1968.4399999999996</x:v>
      </x:c>
      <x:c r="M1155" s="18" t="n">
        <x:f>P1154</x:f>
        <x:v>1952.1628426724424</x:v>
      </x:c>
      <x:c r="N1155" s="18" t="n">
        <x:f>MAX(L1155,M1155)</x:f>
        <x:v>1968.4399999999996</x:v>
      </x:c>
      <x:c r="O1155" s="18" t="n">
        <x:f>Arrivals!I1155</x:f>
        <x:v>1.9493040821854164</x:v>
      </x:c>
      <x:c r="P1155" s="18" t="n">
        <x:f>N1155+O1155</x:f>
        <x:v>1970.389304082185</x:v>
      </x:c>
      <x:c r="Q1155" s="18" t="n">
        <x:f>P1155-C1155</x:f>
        <x:v>1471.389304082185</x:v>
      </x:c>
      <x:c r="R1155" s="18" t="n">
        <x:f>H1155-F1155</x:f>
        <x:v>1445.4199999999996</x:v>
      </x:c>
      <x:c r="S1155" s="18" t="n">
        <x:f>J1155-H1155</x:f>
        <x:v>0</x:v>
      </x:c>
      <x:c r="T1155" s="18" t="n">
        <x:f>N1155-L1155</x:f>
        <x:v>0</x:v>
      </x:c>
      <x:c r="U1155" s="18" t="n">
        <x:f>R1155+S1155+T1155</x:f>
        <x:v>1445.4199999999996</x:v>
      </x:c>
      <x:c r="V1155" s="18" t="str">
        <x:f>IF(MOD(C1155-Settings!$B$32,Settings!$B$33)&lt;Settings!$B$30,"Up","Down")</x:f>
        <x:v>Up</x:v>
      </x:c>
      <x:c r="W1155" s="18" t="n">
        <x:f>IF(OR(E1155&gt;Settings!$B$30,Q1155&gt;Settings!$B$37),0,1)</x:f>
        <x:v>0</x:v>
      </x:c>
      <x:c r="X1155" s="18" t="n">
        <x:f>IF(AND(W1155=1,Q1155&lt;=Settings!$B$36),1,0)</x:f>
        <x:v>0</x:v>
      </x:c>
    </x:row>
    <x:row r="1156">
      <x:c r="A1156" t="n">
        <x:f>Arrivals!A1156</x:f>
        <x:v>10</x:v>
      </x:c>
      <x:c r="B1156" t="n">
        <x:f>Arrivals!B1156</x:f>
        <x:v>71</x:v>
      </x:c>
      <x:c r="C1156" s="18" t="n">
        <x:f>Arrivals!F1156</x:f>
        <x:v>504</x:v>
      </x:c>
      <x:c r="D1156" s="18" t="n">
        <x:f>Arrivals!K1156</x:f>
        <x:v>300</x:v>
      </x:c>
      <x:c r="E1156" s="18" t="n">
        <x:f>D1156*8/ACE_Input!S76+ACE_Input!T76</x:f>
        <x:v>24.02</x:v>
      </x:c>
      <x:c r="F1156" s="18" t="n">
        <x:f>C1156</x:f>
        <x:v>504</x:v>
      </x:c>
      <x:c r="G1156" s="18" t="n">
        <x:f>K1155</x:f>
        <x:v>1968.4399999999996</x:v>
      </x:c>
      <x:c r="H1156" s="18" t="n">
        <x:f>MAX(F1156,G1156)</x:f>
        <x:v>1968.4399999999996</x:v>
      </x:c>
      <x:c r="I1156" s="18" t="n">
        <x:f>MOD(H1156-Settings!$B$32,Settings!$B$33)</x:f>
        <x:v>528.4399999999996</x:v>
      </x:c>
      <x:c r="J1156" s="18" t="n">
        <x:f>IF(I1156&lt;Settings!$B$30,IF(Settings!$B$30-I1156&gt;=E1156,H1156,H1156+(Settings!$B$30-I1156)+Settings!$B$31),H1156+(Settings!$B$33-I1156))</x:f>
        <x:v>1968.4399999999996</x:v>
      </x:c>
      <x:c r="K1156" s="18" t="n">
        <x:f>J1156+E1156</x:f>
        <x:v>1992.4599999999996</x:v>
      </x:c>
      <x:c r="L1156" s="18" t="n">
        <x:f>K1156</x:f>
        <x:v>1992.4599999999996</x:v>
      </x:c>
      <x:c r="M1156" s="18" t="n">
        <x:f>P1155</x:f>
        <x:v>1970.389304082185</x:v>
      </x:c>
      <x:c r="N1156" s="18" t="n">
        <x:f>MAX(L1156,M1156)</x:f>
        <x:v>1992.4599999999996</x:v>
      </x:c>
      <x:c r="O1156" s="18" t="n">
        <x:f>Arrivals!I1156</x:f>
        <x:v>0.0765517286037456</x:v>
      </x:c>
      <x:c r="P1156" s="18" t="n">
        <x:f>N1156+O1156</x:f>
        <x:v>1992.5365517286034</x:v>
      </x:c>
      <x:c r="Q1156" s="18" t="n">
        <x:f>P1156-C1156</x:f>
        <x:v>1488.5365517286034</x:v>
      </x:c>
      <x:c r="R1156" s="18" t="n">
        <x:f>H1156-F1156</x:f>
        <x:v>1464.4399999999996</x:v>
      </x:c>
      <x:c r="S1156" s="18" t="n">
        <x:f>J1156-H1156</x:f>
        <x:v>0</x:v>
      </x:c>
      <x:c r="T1156" s="18" t="n">
        <x:f>N1156-L1156</x:f>
        <x:v>0</x:v>
      </x:c>
      <x:c r="U1156" s="18" t="n">
        <x:f>R1156+S1156+T1156</x:f>
        <x:v>1464.4399999999996</x:v>
      </x:c>
      <x:c r="V1156" s="18" t="str">
        <x:f>IF(MOD(C1156-Settings!$B$32,Settings!$B$33)&lt;Settings!$B$30,"Up","Down")</x:f>
        <x:v>Up</x:v>
      </x:c>
      <x:c r="W1156" s="18" t="n">
        <x:f>IF(OR(E1156&gt;Settings!$B$30,Q1156&gt;Settings!$B$37),0,1)</x:f>
        <x:v>0</x:v>
      </x:c>
      <x:c r="X1156" s="18" t="n">
        <x:f>IF(AND(W1156=1,Q1156&lt;=Settings!$B$36),1,0)</x:f>
        <x:v>0</x:v>
      </x:c>
    </x:row>
    <x:row r="1157">
      <x:c r="A1157" t="n">
        <x:f>Arrivals!A1157</x:f>
        <x:v>10</x:v>
      </x:c>
      <x:c r="B1157" t="n">
        <x:f>Arrivals!B1157</x:f>
        <x:v>72</x:v>
      </x:c>
      <x:c r="C1157" s="18" t="n">
        <x:f>Arrivals!F1157</x:f>
        <x:v>509</x:v>
      </x:c>
      <x:c r="D1157" s="18" t="n">
        <x:f>Arrivals!K1157</x:f>
        <x:v>300</x:v>
      </x:c>
      <x:c r="E1157" s="18" t="n">
        <x:f>D1157*8/ACE_Input!S77+ACE_Input!T77</x:f>
        <x:v>24.02</x:v>
      </x:c>
      <x:c r="F1157" s="18" t="n">
        <x:f>C1157</x:f>
        <x:v>509</x:v>
      </x:c>
      <x:c r="G1157" s="18" t="n">
        <x:f>K1156</x:f>
        <x:v>1992.4599999999996</x:v>
      </x:c>
      <x:c r="H1157" s="18" t="n">
        <x:f>MAX(F1157,G1157)</x:f>
        <x:v>1992.4599999999996</x:v>
      </x:c>
      <x:c r="I1157" s="18" t="n">
        <x:f>MOD(H1157-Settings!$B$32,Settings!$B$33)</x:f>
        <x:v>552.4599999999996</x:v>
      </x:c>
      <x:c r="J1157" s="18" t="n">
        <x:f>IF(I1157&lt;Settings!$B$30,IF(Settings!$B$30-I1157&gt;=E1157,H1157,H1157+(Settings!$B$30-I1157)+Settings!$B$31),H1157+(Settings!$B$33-I1157))</x:f>
        <x:v>1992.4599999999996</x:v>
      </x:c>
      <x:c r="K1157" s="18" t="n">
        <x:f>J1157+E1157</x:f>
        <x:v>2016.4799999999996</x:v>
      </x:c>
      <x:c r="L1157" s="18" t="n">
        <x:f>K1157</x:f>
        <x:v>2016.4799999999996</x:v>
      </x:c>
      <x:c r="M1157" s="18" t="n">
        <x:f>P1156</x:f>
        <x:v>1992.5365517286034</x:v>
      </x:c>
      <x:c r="N1157" s="18" t="n">
        <x:f>MAX(L1157,M1157)</x:f>
        <x:v>2016.4799999999996</x:v>
      </x:c>
      <x:c r="O1157" s="18" t="n">
        <x:f>Arrivals!I1157</x:f>
        <x:v>3.594757178703117</x:v>
      </x:c>
      <x:c r="P1157" s="18" t="n">
        <x:f>N1157+O1157</x:f>
        <x:v>2020.0747571787026</x:v>
      </x:c>
      <x:c r="Q1157" s="18" t="n">
        <x:f>P1157-C1157</x:f>
        <x:v>1511.0747571787026</x:v>
      </x:c>
      <x:c r="R1157" s="18" t="n">
        <x:f>H1157-F1157</x:f>
        <x:v>1483.4599999999996</x:v>
      </x:c>
      <x:c r="S1157" s="18" t="n">
        <x:f>J1157-H1157</x:f>
        <x:v>0</x:v>
      </x:c>
      <x:c r="T1157" s="18" t="n">
        <x:f>N1157-L1157</x:f>
        <x:v>0</x:v>
      </x:c>
      <x:c r="U1157" s="18" t="n">
        <x:f>R1157+S1157+T1157</x:f>
        <x:v>1483.4599999999996</x:v>
      </x:c>
      <x:c r="V1157" s="18" t="str">
        <x:f>IF(MOD(C1157-Settings!$B$32,Settings!$B$33)&lt;Settings!$B$30,"Up","Down")</x:f>
        <x:v>Up</x:v>
      </x:c>
      <x:c r="W1157" s="18" t="n">
        <x:f>IF(OR(E1157&gt;Settings!$B$30,Q1157&gt;Settings!$B$37),0,1)</x:f>
        <x:v>0</x:v>
      </x:c>
      <x:c r="X1157" s="18" t="n">
        <x:f>IF(AND(W1157=1,Q1157&lt;=Settings!$B$36),1,0)</x:f>
        <x:v>0</x:v>
      </x:c>
    </x:row>
    <x:row r="1158">
      <x:c r="A1158" t="n">
        <x:f>Arrivals!A1158</x:f>
        <x:v>10</x:v>
      </x:c>
      <x:c r="B1158" t="n">
        <x:f>Arrivals!B1158</x:f>
        <x:v>73</x:v>
      </x:c>
      <x:c r="C1158" s="18" t="n">
        <x:f>Arrivals!F1158</x:f>
        <x:v>514</x:v>
      </x:c>
      <x:c r="D1158" s="18" t="n">
        <x:f>Arrivals!K1158</x:f>
        <x:v>300</x:v>
      </x:c>
      <x:c r="E1158" s="18" t="n">
        <x:f>D1158*8/ACE_Input!S78+ACE_Input!T78</x:f>
        <x:v>24.02</x:v>
      </x:c>
      <x:c r="F1158" s="18" t="n">
        <x:f>C1158</x:f>
        <x:v>514</x:v>
      </x:c>
      <x:c r="G1158" s="18" t="n">
        <x:f>K1157</x:f>
        <x:v>2016.4799999999996</x:v>
      </x:c>
      <x:c r="H1158" s="18" t="n">
        <x:f>MAX(F1158,G1158)</x:f>
        <x:v>2016.4799999999996</x:v>
      </x:c>
      <x:c r="I1158" s="18" t="n">
        <x:f>MOD(H1158-Settings!$B$32,Settings!$B$33)</x:f>
        <x:v>576.4799999999996</x:v>
      </x:c>
      <x:c r="J1158" s="18" t="n">
        <x:f>IF(I1158&lt;Settings!$B$30,IF(Settings!$B$30-I1158&gt;=E1158,H1158,H1158+(Settings!$B$30-I1158)+Settings!$B$31),H1158+(Settings!$B$33-I1158))</x:f>
        <x:v>2160</x:v>
      </x:c>
      <x:c r="K1158" s="18" t="n">
        <x:f>J1158+E1158</x:f>
        <x:v>2184.02</x:v>
      </x:c>
      <x:c r="L1158" s="18" t="n">
        <x:f>K1158</x:f>
        <x:v>2184.02</x:v>
      </x:c>
      <x:c r="M1158" s="18" t="n">
        <x:f>P1157</x:f>
        <x:v>2020.0747571787026</x:v>
      </x:c>
      <x:c r="N1158" s="18" t="n">
        <x:f>MAX(L1158,M1158)</x:f>
        <x:v>2184.02</x:v>
      </x:c>
      <x:c r="O1158" s="18" t="n">
        <x:f>Arrivals!I1158</x:f>
        <x:v>6.893197156491034</x:v>
      </x:c>
      <x:c r="P1158" s="18" t="n">
        <x:f>N1158+O1158</x:f>
        <x:v>2190.913197156491</x:v>
      </x:c>
      <x:c r="Q1158" s="18" t="n">
        <x:f>P1158-C1158</x:f>
        <x:v>1676.9131971564912</x:v>
      </x:c>
      <x:c r="R1158" s="18" t="n">
        <x:f>H1158-F1158</x:f>
        <x:v>1502.4799999999996</x:v>
      </x:c>
      <x:c r="S1158" s="18" t="n">
        <x:f>J1158-H1158</x:f>
        <x:v>143.52000000000044</x:v>
      </x:c>
      <x:c r="T1158" s="18" t="n">
        <x:f>N1158-L1158</x:f>
        <x:v>0</x:v>
      </x:c>
      <x:c r="U1158" s="18" t="n">
        <x:f>R1158+S1158+T1158</x:f>
        <x:v>1646</x:v>
      </x:c>
      <x:c r="V1158" s="18" t="str">
        <x:f>IF(MOD(C1158-Settings!$B$32,Settings!$B$33)&lt;Settings!$B$30,"Up","Down")</x:f>
        <x:v>Up</x:v>
      </x:c>
      <x:c r="W1158" s="18" t="n">
        <x:f>IF(OR(E1158&gt;Settings!$B$30,Q1158&gt;Settings!$B$37),0,1)</x:f>
        <x:v>0</x:v>
      </x:c>
      <x:c r="X1158" s="18" t="n">
        <x:f>IF(AND(W1158=1,Q1158&lt;=Settings!$B$36),1,0)</x:f>
        <x:v>0</x:v>
      </x:c>
    </x:row>
    <x:row r="1159">
      <x:c r="A1159" t="n">
        <x:f>Arrivals!A1159</x:f>
        <x:v>10</x:v>
      </x:c>
      <x:c r="B1159" t="n">
        <x:f>Arrivals!B1159</x:f>
        <x:v>74</x:v>
      </x:c>
      <x:c r="C1159" s="18" t="n">
        <x:f>Arrivals!F1159</x:f>
        <x:v>519</x:v>
      </x:c>
      <x:c r="D1159" s="18" t="n">
        <x:f>Arrivals!K1159</x:f>
        <x:v>300</x:v>
      </x:c>
      <x:c r="E1159" s="18" t="n">
        <x:f>D1159*8/ACE_Input!S79+ACE_Input!T79</x:f>
        <x:v>24.02</x:v>
      </x:c>
      <x:c r="F1159" s="18" t="n">
        <x:f>C1159</x:f>
        <x:v>519</x:v>
      </x:c>
      <x:c r="G1159" s="18" t="n">
        <x:f>K1158</x:f>
        <x:v>2184.02</x:v>
      </x:c>
      <x:c r="H1159" s="18" t="n">
        <x:f>MAX(F1159,G1159)</x:f>
        <x:v>2184.02</x:v>
      </x:c>
      <x:c r="I1159" s="18" t="n">
        <x:f>MOD(H1159-Settings!$B$32,Settings!$B$33)</x:f>
        <x:v>24.019999999999982</x:v>
      </x:c>
      <x:c r="J1159" s="18" t="n">
        <x:f>IF(I1159&lt;Settings!$B$30,IF(Settings!$B$30-I1159&gt;=E1159,H1159,H1159+(Settings!$B$30-I1159)+Settings!$B$31),H1159+(Settings!$B$33-I1159))</x:f>
        <x:v>2184.02</x:v>
      </x:c>
      <x:c r="K1159" s="18" t="n">
        <x:f>J1159+E1159</x:f>
        <x:v>2208.04</x:v>
      </x:c>
      <x:c r="L1159" s="18" t="n">
        <x:f>K1159</x:f>
        <x:v>2208.04</x:v>
      </x:c>
      <x:c r="M1159" s="18" t="n">
        <x:f>P1158</x:f>
        <x:v>2190.913197156491</x:v>
      </x:c>
      <x:c r="N1159" s="18" t="n">
        <x:f>MAX(L1159,M1159)</x:f>
        <x:v>2208.04</x:v>
      </x:c>
      <x:c r="O1159" s="18" t="n">
        <x:f>Arrivals!I1159</x:f>
        <x:v>1.7127713531500224</x:v>
      </x:c>
      <x:c r="P1159" s="18" t="n">
        <x:f>N1159+O1159</x:f>
        <x:v>2209.75277135315</x:v>
      </x:c>
      <x:c r="Q1159" s="18" t="n">
        <x:f>P1159-C1159</x:f>
        <x:v>1690.75277135315</x:v>
      </x:c>
      <x:c r="R1159" s="18" t="n">
        <x:f>H1159-F1159</x:f>
        <x:v>1665.02</x:v>
      </x:c>
      <x:c r="S1159" s="18" t="n">
        <x:f>J1159-H1159</x:f>
        <x:v>0</x:v>
      </x:c>
      <x:c r="T1159" s="18" t="n">
        <x:f>N1159-L1159</x:f>
        <x:v>0</x:v>
      </x:c>
      <x:c r="U1159" s="18" t="n">
        <x:f>R1159+S1159+T1159</x:f>
        <x:v>1665.02</x:v>
      </x:c>
      <x:c r="V1159" s="18" t="str">
        <x:f>IF(MOD(C1159-Settings!$B$32,Settings!$B$33)&lt;Settings!$B$30,"Up","Down")</x:f>
        <x:v>Up</x:v>
      </x:c>
      <x:c r="W1159" s="18" t="n">
        <x:f>IF(OR(E1159&gt;Settings!$B$30,Q1159&gt;Settings!$B$37),0,1)</x:f>
        <x:v>0</x:v>
      </x:c>
      <x:c r="X1159" s="18" t="n">
        <x:f>IF(AND(W1159=1,Q1159&lt;=Settings!$B$36),1,0)</x:f>
        <x:v>0</x:v>
      </x:c>
    </x:row>
    <x:row r="1160">
      <x:c r="A1160" t="n">
        <x:f>Arrivals!A1160</x:f>
        <x:v>10</x:v>
      </x:c>
      <x:c r="B1160" t="n">
        <x:f>Arrivals!B1160</x:f>
        <x:v>75</x:v>
      </x:c>
      <x:c r="C1160" s="18" t="n">
        <x:f>Arrivals!F1160</x:f>
        <x:v>524</x:v>
      </x:c>
      <x:c r="D1160" s="18" t="n">
        <x:f>Arrivals!K1160</x:f>
        <x:v>300</x:v>
      </x:c>
      <x:c r="E1160" s="18" t="n">
        <x:f>D1160*8/ACE_Input!S80+ACE_Input!T80</x:f>
        <x:v>24.02</x:v>
      </x:c>
      <x:c r="F1160" s="18" t="n">
        <x:f>C1160</x:f>
        <x:v>524</x:v>
      </x:c>
      <x:c r="G1160" s="18" t="n">
        <x:f>K1159</x:f>
        <x:v>2208.04</x:v>
      </x:c>
      <x:c r="H1160" s="18" t="n">
        <x:f>MAX(F1160,G1160)</x:f>
        <x:v>2208.04</x:v>
      </x:c>
      <x:c r="I1160" s="18" t="n">
        <x:f>MOD(H1160-Settings!$B$32,Settings!$B$33)</x:f>
        <x:v>48.039999999999964</x:v>
      </x:c>
      <x:c r="J1160" s="18" t="n">
        <x:f>IF(I1160&lt;Settings!$B$30,IF(Settings!$B$30-I1160&gt;=E1160,H1160,H1160+(Settings!$B$30-I1160)+Settings!$B$31),H1160+(Settings!$B$33-I1160))</x:f>
        <x:v>2208.04</x:v>
      </x:c>
      <x:c r="K1160" s="18" t="n">
        <x:f>J1160+E1160</x:f>
        <x:v>2232.06</x:v>
      </x:c>
      <x:c r="L1160" s="18" t="n">
        <x:f>K1160</x:f>
        <x:v>2232.06</x:v>
      </x:c>
      <x:c r="M1160" s="18" t="n">
        <x:f>P1159</x:f>
        <x:v>2209.75277135315</x:v>
      </x:c>
      <x:c r="N1160" s="18" t="n">
        <x:f>MAX(L1160,M1160)</x:f>
        <x:v>2232.06</x:v>
      </x:c>
      <x:c r="O1160" s="18" t="n">
        <x:f>Arrivals!I1160</x:f>
        <x:v>0.501754829326333</x:v>
      </x:c>
      <x:c r="P1160" s="18" t="n">
        <x:f>N1160+O1160</x:f>
        <x:v>2232.561754829326</x:v>
      </x:c>
      <x:c r="Q1160" s="18" t="n">
        <x:f>P1160-C1160</x:f>
        <x:v>1708.5617548293262</x:v>
      </x:c>
      <x:c r="R1160" s="18" t="n">
        <x:f>H1160-F1160</x:f>
        <x:v>1684.04</x:v>
      </x:c>
      <x:c r="S1160" s="18" t="n">
        <x:f>J1160-H1160</x:f>
        <x:v>0</x:v>
      </x:c>
      <x:c r="T1160" s="18" t="n">
        <x:f>N1160-L1160</x:f>
        <x:v>0</x:v>
      </x:c>
      <x:c r="U1160" s="18" t="n">
        <x:f>R1160+S1160+T1160</x:f>
        <x:v>1684.04</x:v>
      </x:c>
      <x:c r="V1160" s="18" t="str">
        <x:f>IF(MOD(C1160-Settings!$B$32,Settings!$B$33)&lt;Settings!$B$30,"Up","Down")</x:f>
        <x:v>Up</x:v>
      </x:c>
      <x:c r="W1160" s="18" t="n">
        <x:f>IF(OR(E1160&gt;Settings!$B$30,Q1160&gt;Settings!$B$37),0,1)</x:f>
        <x:v>0</x:v>
      </x:c>
      <x:c r="X1160" s="18" t="n">
        <x:f>IF(AND(W1160=1,Q1160&lt;=Settings!$B$36),1,0)</x:f>
        <x:v>0</x:v>
      </x:c>
    </x:row>
    <x:row r="1161">
      <x:c r="A1161" t="n">
        <x:f>Arrivals!A1161</x:f>
        <x:v>10</x:v>
      </x:c>
      <x:c r="B1161" t="n">
        <x:f>Arrivals!B1161</x:f>
        <x:v>76</x:v>
      </x:c>
      <x:c r="C1161" s="18" t="n">
        <x:f>Arrivals!F1161</x:f>
        <x:v>529</x:v>
      </x:c>
      <x:c r="D1161" s="18" t="n">
        <x:f>Arrivals!K1161</x:f>
        <x:v>300</x:v>
      </x:c>
      <x:c r="E1161" s="18" t="n">
        <x:f>D1161*8/ACE_Input!S81+ACE_Input!T81</x:f>
        <x:v>24.02</x:v>
      </x:c>
      <x:c r="F1161" s="18" t="n">
        <x:f>C1161</x:f>
        <x:v>529</x:v>
      </x:c>
      <x:c r="G1161" s="18" t="n">
        <x:f>K1160</x:f>
        <x:v>2232.06</x:v>
      </x:c>
      <x:c r="H1161" s="18" t="n">
        <x:f>MAX(F1161,G1161)</x:f>
        <x:v>2232.06</x:v>
      </x:c>
      <x:c r="I1161" s="18" t="n">
        <x:f>MOD(H1161-Settings!$B$32,Settings!$B$33)</x:f>
        <x:v>72.05999999999995</x:v>
      </x:c>
      <x:c r="J1161" s="18" t="n">
        <x:f>IF(I1161&lt;Settings!$B$30,IF(Settings!$B$30-I1161&gt;=E1161,H1161,H1161+(Settings!$B$30-I1161)+Settings!$B$31),H1161+(Settings!$B$33-I1161))</x:f>
        <x:v>2232.06</x:v>
      </x:c>
      <x:c r="K1161" s="18" t="n">
        <x:f>J1161+E1161</x:f>
        <x:v>2256.08</x:v>
      </x:c>
      <x:c r="L1161" s="18" t="n">
        <x:f>K1161</x:f>
        <x:v>2256.08</x:v>
      </x:c>
      <x:c r="M1161" s="18" t="n">
        <x:f>P1160</x:f>
        <x:v>2232.561754829326</x:v>
      </x:c>
      <x:c r="N1161" s="18" t="n">
        <x:f>MAX(L1161,M1161)</x:f>
        <x:v>2256.08</x:v>
      </x:c>
      <x:c r="O1161" s="18" t="n">
        <x:f>Arrivals!I1161</x:f>
        <x:v>1.9127452984773183</x:v>
      </x:c>
      <x:c r="P1161" s="18" t="n">
        <x:f>N1161+O1161</x:f>
        <x:v>2257.992745298477</x:v>
      </x:c>
      <x:c r="Q1161" s="18" t="n">
        <x:f>P1161-C1161</x:f>
        <x:v>1728.992745298477</x:v>
      </x:c>
      <x:c r="R1161" s="18" t="n">
        <x:f>H1161-F1161</x:f>
        <x:v>1703.06</x:v>
      </x:c>
      <x:c r="S1161" s="18" t="n">
        <x:f>J1161-H1161</x:f>
        <x:v>0</x:v>
      </x:c>
      <x:c r="T1161" s="18" t="n">
        <x:f>N1161-L1161</x:f>
        <x:v>0</x:v>
      </x:c>
      <x:c r="U1161" s="18" t="n">
        <x:f>R1161+S1161+T1161</x:f>
        <x:v>1703.06</x:v>
      </x:c>
      <x:c r="V1161" s="18" t="str">
        <x:f>IF(MOD(C1161-Settings!$B$32,Settings!$B$33)&lt;Settings!$B$30,"Up","Down")</x:f>
        <x:v>Up</x:v>
      </x:c>
      <x:c r="W1161" s="18" t="n">
        <x:f>IF(OR(E1161&gt;Settings!$B$30,Q1161&gt;Settings!$B$37),0,1)</x:f>
        <x:v>0</x:v>
      </x:c>
      <x:c r="X1161" s="18" t="n">
        <x:f>IF(AND(W1161=1,Q1161&lt;=Settings!$B$36),1,0)</x:f>
        <x:v>0</x:v>
      </x:c>
    </x:row>
    <x:row r="1162">
      <x:c r="A1162" t="n">
        <x:f>Arrivals!A1162</x:f>
        <x:v>10</x:v>
      </x:c>
      <x:c r="B1162" t="n">
        <x:f>Arrivals!B1162</x:f>
        <x:v>77</x:v>
      </x:c>
      <x:c r="C1162" s="18" t="n">
        <x:f>Arrivals!F1162</x:f>
        <x:v>534</x:v>
      </x:c>
      <x:c r="D1162" s="18" t="n">
        <x:f>Arrivals!K1162</x:f>
        <x:v>300</x:v>
      </x:c>
      <x:c r="E1162" s="18" t="n">
        <x:f>D1162*8/ACE_Input!S82+ACE_Input!T82</x:f>
        <x:v>24.02</x:v>
      </x:c>
      <x:c r="F1162" s="18" t="n">
        <x:f>C1162</x:f>
        <x:v>534</x:v>
      </x:c>
      <x:c r="G1162" s="18" t="n">
        <x:f>K1161</x:f>
        <x:v>2256.08</x:v>
      </x:c>
      <x:c r="H1162" s="18" t="n">
        <x:f>MAX(F1162,G1162)</x:f>
        <x:v>2256.08</x:v>
      </x:c>
      <x:c r="I1162" s="18" t="n">
        <x:f>MOD(H1162-Settings!$B$32,Settings!$B$33)</x:f>
        <x:v>96.07999999999993</x:v>
      </x:c>
      <x:c r="J1162" s="18" t="n">
        <x:f>IF(I1162&lt;Settings!$B$30,IF(Settings!$B$30-I1162&gt;=E1162,H1162,H1162+(Settings!$B$30-I1162)+Settings!$B$31),H1162+(Settings!$B$33-I1162))</x:f>
        <x:v>2256.08</x:v>
      </x:c>
      <x:c r="K1162" s="18" t="n">
        <x:f>J1162+E1162</x:f>
        <x:v>2280.1</x:v>
      </x:c>
      <x:c r="L1162" s="18" t="n">
        <x:f>K1162</x:f>
        <x:v>2280.1</x:v>
      </x:c>
      <x:c r="M1162" s="18" t="n">
        <x:f>P1161</x:f>
        <x:v>2257.992745298477</x:v>
      </x:c>
      <x:c r="N1162" s="18" t="n">
        <x:f>MAX(L1162,M1162)</x:f>
        <x:v>2280.1</x:v>
      </x:c>
      <x:c r="O1162" s="18" t="n">
        <x:f>Arrivals!I1162</x:f>
        <x:v>1.0371033355499266</x:v>
      </x:c>
      <x:c r="P1162" s="18" t="n">
        <x:f>N1162+O1162</x:f>
        <x:v>2281.13710333555</x:v>
      </x:c>
      <x:c r="Q1162" s="18" t="n">
        <x:f>P1162-C1162</x:f>
        <x:v>1747.13710333555</x:v>
      </x:c>
      <x:c r="R1162" s="18" t="n">
        <x:f>H1162-F1162</x:f>
        <x:v>1722.08</x:v>
      </x:c>
      <x:c r="S1162" s="18" t="n">
        <x:f>J1162-H1162</x:f>
        <x:v>0</x:v>
      </x:c>
      <x:c r="T1162" s="18" t="n">
        <x:f>N1162-L1162</x:f>
        <x:v>0</x:v>
      </x:c>
      <x:c r="U1162" s="18" t="n">
        <x:f>R1162+S1162+T1162</x:f>
        <x:v>1722.08</x:v>
      </x:c>
      <x:c r="V1162" s="18" t="str">
        <x:f>IF(MOD(C1162-Settings!$B$32,Settings!$B$33)&lt;Settings!$B$30,"Up","Down")</x:f>
        <x:v>Up</x:v>
      </x:c>
      <x:c r="W1162" s="18" t="n">
        <x:f>IF(OR(E1162&gt;Settings!$B$30,Q1162&gt;Settings!$B$37),0,1)</x:f>
        <x:v>0</x:v>
      </x:c>
      <x:c r="X1162" s="18" t="n">
        <x:f>IF(AND(W1162=1,Q1162&lt;=Settings!$B$36),1,0)</x:f>
        <x:v>0</x:v>
      </x:c>
    </x:row>
    <x:row r="1163">
      <x:c r="A1163" t="n">
        <x:f>Arrivals!A1163</x:f>
        <x:v>10</x:v>
      </x:c>
      <x:c r="B1163" t="n">
        <x:f>Arrivals!B1163</x:f>
        <x:v>78</x:v>
      </x:c>
      <x:c r="C1163" s="18" t="n">
        <x:f>Arrivals!F1163</x:f>
        <x:v>539</x:v>
      </x:c>
      <x:c r="D1163" s="18" t="n">
        <x:f>Arrivals!K1163</x:f>
        <x:v>300</x:v>
      </x:c>
      <x:c r="E1163" s="18" t="n">
        <x:f>D1163*8/ACE_Input!S83+ACE_Input!T83</x:f>
        <x:v>24.02</x:v>
      </x:c>
      <x:c r="F1163" s="18" t="n">
        <x:f>C1163</x:f>
        <x:v>539</x:v>
      </x:c>
      <x:c r="G1163" s="18" t="n">
        <x:f>K1162</x:f>
        <x:v>2280.1</x:v>
      </x:c>
      <x:c r="H1163" s="18" t="n">
        <x:f>MAX(F1163,G1163)</x:f>
        <x:v>2280.1</x:v>
      </x:c>
      <x:c r="I1163" s="18" t="n">
        <x:f>MOD(H1163-Settings!$B$32,Settings!$B$33)</x:f>
        <x:v>120.09999999999991</x:v>
      </x:c>
      <x:c r="J1163" s="18" t="n">
        <x:f>IF(I1163&lt;Settings!$B$30,IF(Settings!$B$30-I1163&gt;=E1163,H1163,H1163+(Settings!$B$30-I1163)+Settings!$B$31),H1163+(Settings!$B$33-I1163))</x:f>
        <x:v>2280.1</x:v>
      </x:c>
      <x:c r="K1163" s="18" t="n">
        <x:f>J1163+E1163</x:f>
        <x:v>2304.12</x:v>
      </x:c>
      <x:c r="L1163" s="18" t="n">
        <x:f>K1163</x:f>
        <x:v>2304.12</x:v>
      </x:c>
      <x:c r="M1163" s="18" t="n">
        <x:f>P1162</x:f>
        <x:v>2281.13710333555</x:v>
      </x:c>
      <x:c r="N1163" s="18" t="n">
        <x:f>MAX(L1163,M1163)</x:f>
        <x:v>2304.12</x:v>
      </x:c>
      <x:c r="O1163" s="18" t="n">
        <x:f>Arrivals!I1163</x:f>
        <x:v>3.177032328472221</x:v>
      </x:c>
      <x:c r="P1163" s="18" t="n">
        <x:f>N1163+O1163</x:f>
        <x:v>2307.297032328472</x:v>
      </x:c>
      <x:c r="Q1163" s="18" t="n">
        <x:f>P1163-C1163</x:f>
        <x:v>1768.2970323284721</x:v>
      </x:c>
      <x:c r="R1163" s="18" t="n">
        <x:f>H1163-F1163</x:f>
        <x:v>1741.1</x:v>
      </x:c>
      <x:c r="S1163" s="18" t="n">
        <x:f>J1163-H1163</x:f>
        <x:v>0</x:v>
      </x:c>
      <x:c r="T1163" s="18" t="n">
        <x:f>N1163-L1163</x:f>
        <x:v>0</x:v>
      </x:c>
      <x:c r="U1163" s="18" t="n">
        <x:f>R1163+S1163+T1163</x:f>
        <x:v>1741.1</x:v>
      </x:c>
      <x:c r="V1163" s="18" t="str">
        <x:f>IF(MOD(C1163-Settings!$B$32,Settings!$B$33)&lt;Settings!$B$30,"Up","Down")</x:f>
        <x:v>Up</x:v>
      </x:c>
      <x:c r="W1163" s="18" t="n">
        <x:f>IF(OR(E1163&gt;Settings!$B$30,Q1163&gt;Settings!$B$37),0,1)</x:f>
        <x:v>0</x:v>
      </x:c>
      <x:c r="X1163" s="18" t="n">
        <x:f>IF(AND(W1163=1,Q1163&lt;=Settings!$B$36),1,0)</x:f>
        <x:v>0</x:v>
      </x:c>
    </x:row>
    <x:row r="1164">
      <x:c r="A1164" t="n">
        <x:f>Arrivals!A1164</x:f>
        <x:v>10</x:v>
      </x:c>
      <x:c r="B1164" t="n">
        <x:f>Arrivals!B1164</x:f>
        <x:v>79</x:v>
      </x:c>
      <x:c r="C1164" s="18" t="n">
        <x:f>Arrivals!F1164</x:f>
        <x:v>544</x:v>
      </x:c>
      <x:c r="D1164" s="18" t="n">
        <x:f>Arrivals!K1164</x:f>
        <x:v>300</x:v>
      </x:c>
      <x:c r="E1164" s="18" t="n">
        <x:f>D1164*8/ACE_Input!S84+ACE_Input!T84</x:f>
        <x:v>24.02</x:v>
      </x:c>
      <x:c r="F1164" s="18" t="n">
        <x:f>C1164</x:f>
        <x:v>544</x:v>
      </x:c>
      <x:c r="G1164" s="18" t="n">
        <x:f>K1163</x:f>
        <x:v>2304.12</x:v>
      </x:c>
      <x:c r="H1164" s="18" t="n">
        <x:f>MAX(F1164,G1164)</x:f>
        <x:v>2304.12</x:v>
      </x:c>
      <x:c r="I1164" s="18" t="n">
        <x:f>MOD(H1164-Settings!$B$32,Settings!$B$33)</x:f>
        <x:v>144.1199999999999</x:v>
      </x:c>
      <x:c r="J1164" s="18" t="n">
        <x:f>IF(I1164&lt;Settings!$B$30,IF(Settings!$B$30-I1164&gt;=E1164,H1164,H1164+(Settings!$B$30-I1164)+Settings!$B$31),H1164+(Settings!$B$33-I1164))</x:f>
        <x:v>2304.12</x:v>
      </x:c>
      <x:c r="K1164" s="18" t="n">
        <x:f>J1164+E1164</x:f>
        <x:v>2328.14</x:v>
      </x:c>
      <x:c r="L1164" s="18" t="n">
        <x:f>K1164</x:f>
        <x:v>2328.14</x:v>
      </x:c>
      <x:c r="M1164" s="18" t="n">
        <x:f>P1163</x:f>
        <x:v>2307.297032328472</x:v>
      </x:c>
      <x:c r="N1164" s="18" t="n">
        <x:f>MAX(L1164,M1164)</x:f>
        <x:v>2328.14</x:v>
      </x:c>
      <x:c r="O1164" s="18" t="n">
        <x:f>Arrivals!I1164</x:f>
        <x:v>4.0993138846623705</x:v>
      </x:c>
      <x:c r="P1164" s="18" t="n">
        <x:f>N1164+O1164</x:f>
        <x:v>2332.2393138846624</x:v>
      </x:c>
      <x:c r="Q1164" s="18" t="n">
        <x:f>P1164-C1164</x:f>
        <x:v>1788.2393138846624</x:v>
      </x:c>
      <x:c r="R1164" s="18" t="n">
        <x:f>H1164-F1164</x:f>
        <x:v>1760.12</x:v>
      </x:c>
      <x:c r="S1164" s="18" t="n">
        <x:f>J1164-H1164</x:f>
        <x:v>0</x:v>
      </x:c>
      <x:c r="T1164" s="18" t="n">
        <x:f>N1164-L1164</x:f>
        <x:v>0</x:v>
      </x:c>
      <x:c r="U1164" s="18" t="n">
        <x:f>R1164+S1164+T1164</x:f>
        <x:v>1760.12</x:v>
      </x:c>
      <x:c r="V1164" s="18" t="str">
        <x:f>IF(MOD(C1164-Settings!$B$32,Settings!$B$33)&lt;Settings!$B$30,"Up","Down")</x:f>
        <x:v>Up</x:v>
      </x:c>
      <x:c r="W1164" s="18" t="n">
        <x:f>IF(OR(E1164&gt;Settings!$B$30,Q1164&gt;Settings!$B$37),0,1)</x:f>
        <x:v>0</x:v>
      </x:c>
      <x:c r="X1164" s="18" t="n">
        <x:f>IF(AND(W1164=1,Q1164&lt;=Settings!$B$36),1,0)</x:f>
        <x:v>0</x:v>
      </x:c>
    </x:row>
    <x:row r="1165">
      <x:c r="A1165" t="n">
        <x:f>Arrivals!A1165</x:f>
        <x:v>10</x:v>
      </x:c>
      <x:c r="B1165" t="n">
        <x:f>Arrivals!B1165</x:f>
        <x:v>80</x:v>
      </x:c>
      <x:c r="C1165" s="18" t="n">
        <x:f>Arrivals!F1165</x:f>
        <x:v>549</x:v>
      </x:c>
      <x:c r="D1165" s="18" t="n">
        <x:f>Arrivals!K1165</x:f>
        <x:v>300</x:v>
      </x:c>
      <x:c r="E1165" s="18" t="n">
        <x:f>D1165*8/ACE_Input!S85+ACE_Input!T85</x:f>
        <x:v>24.02</x:v>
      </x:c>
      <x:c r="F1165" s="18" t="n">
        <x:f>C1165</x:f>
        <x:v>549</x:v>
      </x:c>
      <x:c r="G1165" s="18" t="n">
        <x:f>K1164</x:f>
        <x:v>2328.14</x:v>
      </x:c>
      <x:c r="H1165" s="18" t="n">
        <x:f>MAX(F1165,G1165)</x:f>
        <x:v>2328.14</x:v>
      </x:c>
      <x:c r="I1165" s="18" t="n">
        <x:f>MOD(H1165-Settings!$B$32,Settings!$B$33)</x:f>
        <x:v>168.13999999999987</x:v>
      </x:c>
      <x:c r="J1165" s="18" t="n">
        <x:f>IF(I1165&lt;Settings!$B$30,IF(Settings!$B$30-I1165&gt;=E1165,H1165,H1165+(Settings!$B$30-I1165)+Settings!$B$31),H1165+(Settings!$B$33-I1165))</x:f>
        <x:v>2328.14</x:v>
      </x:c>
      <x:c r="K1165" s="18" t="n">
        <x:f>J1165+E1165</x:f>
        <x:v>2352.16</x:v>
      </x:c>
      <x:c r="L1165" s="18" t="n">
        <x:f>K1165</x:f>
        <x:v>2352.16</x:v>
      </x:c>
      <x:c r="M1165" s="18" t="n">
        <x:f>P1164</x:f>
        <x:v>2332.2393138846624</x:v>
      </x:c>
      <x:c r="N1165" s="18" t="n">
        <x:f>MAX(L1165,M1165)</x:f>
        <x:v>2352.16</x:v>
      </x:c>
      <x:c r="O1165" s="18" t="n">
        <x:f>Arrivals!I1165</x:f>
        <x:v>4.475442198617587</x:v>
      </x:c>
      <x:c r="P1165" s="18" t="n">
        <x:f>N1165+O1165</x:f>
        <x:v>2356.6354421986175</x:v>
      </x:c>
      <x:c r="Q1165" s="18" t="n">
        <x:f>P1165-C1165</x:f>
        <x:v>1807.6354421986175</x:v>
      </x:c>
      <x:c r="R1165" s="18" t="n">
        <x:f>H1165-F1165</x:f>
        <x:v>1779.1399999999999</x:v>
      </x:c>
      <x:c r="S1165" s="18" t="n">
        <x:f>J1165-H1165</x:f>
        <x:v>0</x:v>
      </x:c>
      <x:c r="T1165" s="18" t="n">
        <x:f>N1165-L1165</x:f>
        <x:v>0</x:v>
      </x:c>
      <x:c r="U1165" s="18" t="n">
        <x:f>R1165+S1165+T1165</x:f>
        <x:v>1779.1399999999999</x:v>
      </x:c>
      <x:c r="V1165" s="18" t="str">
        <x:f>IF(MOD(C1165-Settings!$B$32,Settings!$B$33)&lt;Settings!$B$30,"Up","Down")</x:f>
        <x:v>Up</x:v>
      </x:c>
      <x:c r="W1165" s="18" t="n">
        <x:f>IF(OR(E1165&gt;Settings!$B$30,Q1165&gt;Settings!$B$37),0,1)</x:f>
        <x:v>0</x:v>
      </x:c>
      <x:c r="X1165" s="18" t="n">
        <x:f>IF(AND(W1165=1,Q1165&lt;=Settings!$B$36),1,0)</x:f>
        <x:v>0</x:v>
      </x:c>
    </x:row>
    <x:row r="1166">
      <x:c r="A1166" t="n">
        <x:f>Arrivals!A1166</x:f>
        <x:v>10</x:v>
      </x:c>
      <x:c r="B1166" t="n">
        <x:f>Arrivals!B1166</x:f>
        <x:v>81</x:v>
      </x:c>
      <x:c r="C1166" s="18" t="n">
        <x:f>Arrivals!F1166</x:f>
        <x:v>554</x:v>
      </x:c>
      <x:c r="D1166" s="18" t="n">
        <x:f>Arrivals!K1166</x:f>
        <x:v>300</x:v>
      </x:c>
      <x:c r="E1166" s="18" t="n">
        <x:f>D1166*8/ACE_Input!S86+ACE_Input!T86</x:f>
        <x:v>24.02</x:v>
      </x:c>
      <x:c r="F1166" s="18" t="n">
        <x:f>C1166</x:f>
        <x:v>554</x:v>
      </x:c>
      <x:c r="G1166" s="18" t="n">
        <x:f>K1165</x:f>
        <x:v>2352.16</x:v>
      </x:c>
      <x:c r="H1166" s="18" t="n">
        <x:f>MAX(F1166,G1166)</x:f>
        <x:v>2352.16</x:v>
      </x:c>
      <x:c r="I1166" s="18" t="n">
        <x:f>MOD(H1166-Settings!$B$32,Settings!$B$33)</x:f>
        <x:v>192.15999999999985</x:v>
      </x:c>
      <x:c r="J1166" s="18" t="n">
        <x:f>IF(I1166&lt;Settings!$B$30,IF(Settings!$B$30-I1166&gt;=E1166,H1166,H1166+(Settings!$B$30-I1166)+Settings!$B$31),H1166+(Settings!$B$33-I1166))</x:f>
        <x:v>2352.16</x:v>
      </x:c>
      <x:c r="K1166" s="18" t="n">
        <x:f>J1166+E1166</x:f>
        <x:v>2376.18</x:v>
      </x:c>
      <x:c r="L1166" s="18" t="n">
        <x:f>K1166</x:f>
        <x:v>2376.18</x:v>
      </x:c>
      <x:c r="M1166" s="18" t="n">
        <x:f>P1165</x:f>
        <x:v>2356.6354421986175</x:v>
      </x:c>
      <x:c r="N1166" s="18" t="n">
        <x:f>MAX(L1166,M1166)</x:f>
        <x:v>2376.18</x:v>
      </x:c>
      <x:c r="O1166" s="18" t="n">
        <x:f>Arrivals!I1166</x:f>
        <x:v>13.234145061959257</x:v>
      </x:c>
      <x:c r="P1166" s="18" t="n">
        <x:f>N1166+O1166</x:f>
        <x:v>2389.414145061959</x:v>
      </x:c>
      <x:c r="Q1166" s="18" t="n">
        <x:f>P1166-C1166</x:f>
        <x:v>1835.414145061959</x:v>
      </x:c>
      <x:c r="R1166" s="18" t="n">
        <x:f>H1166-F1166</x:f>
        <x:v>1798.1599999999999</x:v>
      </x:c>
      <x:c r="S1166" s="18" t="n">
        <x:f>J1166-H1166</x:f>
        <x:v>0</x:v>
      </x:c>
      <x:c r="T1166" s="18" t="n">
        <x:f>N1166-L1166</x:f>
        <x:v>0</x:v>
      </x:c>
      <x:c r="U1166" s="18" t="n">
        <x:f>R1166+S1166+T1166</x:f>
        <x:v>1798.1599999999999</x:v>
      </x:c>
      <x:c r="V1166" s="18" t="str">
        <x:f>IF(MOD(C1166-Settings!$B$32,Settings!$B$33)&lt;Settings!$B$30,"Up","Down")</x:f>
        <x:v>Up</x:v>
      </x:c>
      <x:c r="W1166" s="18" t="n">
        <x:f>IF(OR(E1166&gt;Settings!$B$30,Q1166&gt;Settings!$B$37),0,1)</x:f>
        <x:v>0</x:v>
      </x:c>
      <x:c r="X1166" s="18" t="n">
        <x:f>IF(AND(W1166=1,Q1166&lt;=Settings!$B$36),1,0)</x:f>
        <x:v>0</x:v>
      </x:c>
    </x:row>
    <x:row r="1167">
      <x:c r="A1167" t="n">
        <x:f>Arrivals!A1167</x:f>
        <x:v>10</x:v>
      </x:c>
      <x:c r="B1167" t="n">
        <x:f>Arrivals!B1167</x:f>
        <x:v>82</x:v>
      </x:c>
      <x:c r="C1167" s="18" t="n">
        <x:f>Arrivals!F1167</x:f>
        <x:v>559</x:v>
      </x:c>
      <x:c r="D1167" s="18" t="n">
        <x:f>Arrivals!K1167</x:f>
        <x:v>300</x:v>
      </x:c>
      <x:c r="E1167" s="18" t="n">
        <x:f>D1167*8/ACE_Input!S87+ACE_Input!T87</x:f>
        <x:v>24.02</x:v>
      </x:c>
      <x:c r="F1167" s="18" t="n">
        <x:f>C1167</x:f>
        <x:v>559</x:v>
      </x:c>
      <x:c r="G1167" s="18" t="n">
        <x:f>K1166</x:f>
        <x:v>2376.18</x:v>
      </x:c>
      <x:c r="H1167" s="18" t="n">
        <x:f>MAX(F1167,G1167)</x:f>
        <x:v>2376.18</x:v>
      </x:c>
      <x:c r="I1167" s="18" t="n">
        <x:f>MOD(H1167-Settings!$B$32,Settings!$B$33)</x:f>
        <x:v>216.17999999999984</x:v>
      </x:c>
      <x:c r="J1167" s="18" t="n">
        <x:f>IF(I1167&lt;Settings!$B$30,IF(Settings!$B$30-I1167&gt;=E1167,H1167,H1167+(Settings!$B$30-I1167)+Settings!$B$31),H1167+(Settings!$B$33-I1167))</x:f>
        <x:v>2376.18</x:v>
      </x:c>
      <x:c r="K1167" s="18" t="n">
        <x:f>J1167+E1167</x:f>
        <x:v>2400.2</x:v>
      </x:c>
      <x:c r="L1167" s="18" t="n">
        <x:f>K1167</x:f>
        <x:v>2400.2</x:v>
      </x:c>
      <x:c r="M1167" s="18" t="n">
        <x:f>P1166</x:f>
        <x:v>2389.414145061959</x:v>
      </x:c>
      <x:c r="N1167" s="18" t="n">
        <x:f>MAX(L1167,M1167)</x:f>
        <x:v>2400.2</x:v>
      </x:c>
      <x:c r="O1167" s="18" t="n">
        <x:f>Arrivals!I1167</x:f>
        <x:v>1.8715502802237025</x:v>
      </x:c>
      <x:c r="P1167" s="18" t="n">
        <x:f>N1167+O1167</x:f>
        <x:v>2402.0715502802236</x:v>
      </x:c>
      <x:c r="Q1167" s="18" t="n">
        <x:f>P1167-C1167</x:f>
        <x:v>1843.0715502802236</x:v>
      </x:c>
      <x:c r="R1167" s="18" t="n">
        <x:f>H1167-F1167</x:f>
        <x:v>1817.1799999999998</x:v>
      </x:c>
      <x:c r="S1167" s="18" t="n">
        <x:f>J1167-H1167</x:f>
        <x:v>0</x:v>
      </x:c>
      <x:c r="T1167" s="18" t="n">
        <x:f>N1167-L1167</x:f>
        <x:v>0</x:v>
      </x:c>
      <x:c r="U1167" s="18" t="n">
        <x:f>R1167+S1167+T1167</x:f>
        <x:v>1817.1799999999998</x:v>
      </x:c>
      <x:c r="V1167" s="18" t="str">
        <x:f>IF(MOD(C1167-Settings!$B$32,Settings!$B$33)&lt;Settings!$B$30,"Up","Down")</x:f>
        <x:v>Up</x:v>
      </x:c>
      <x:c r="W1167" s="18" t="n">
        <x:f>IF(OR(E1167&gt;Settings!$B$30,Q1167&gt;Settings!$B$37),0,1)</x:f>
        <x:v>0</x:v>
      </x:c>
      <x:c r="X1167" s="18" t="n">
        <x:f>IF(AND(W1167=1,Q1167&lt;=Settings!$B$36),1,0)</x:f>
        <x:v>0</x:v>
      </x:c>
    </x:row>
    <x:row r="1168">
      <x:c r="A1168" t="n">
        <x:f>Arrivals!A1168</x:f>
        <x:v>10</x:v>
      </x:c>
      <x:c r="B1168" t="n">
        <x:f>Arrivals!B1168</x:f>
        <x:v>83</x:v>
      </x:c>
      <x:c r="C1168" s="18" t="n">
        <x:f>Arrivals!F1168</x:f>
        <x:v>564</x:v>
      </x:c>
      <x:c r="D1168" s="18" t="n">
        <x:f>Arrivals!K1168</x:f>
        <x:v>300</x:v>
      </x:c>
      <x:c r="E1168" s="18" t="n">
        <x:f>D1168*8/ACE_Input!S88+ACE_Input!T88</x:f>
        <x:v>24.02</x:v>
      </x:c>
      <x:c r="F1168" s="18" t="n">
        <x:f>C1168</x:f>
        <x:v>564</x:v>
      </x:c>
      <x:c r="G1168" s="18" t="n">
        <x:f>K1167</x:f>
        <x:v>2400.2</x:v>
      </x:c>
      <x:c r="H1168" s="18" t="n">
        <x:f>MAX(F1168,G1168)</x:f>
        <x:v>2400.2</x:v>
      </x:c>
      <x:c r="I1168" s="18" t="n">
        <x:f>MOD(H1168-Settings!$B$32,Settings!$B$33)</x:f>
        <x:v>240.19999999999982</x:v>
      </x:c>
      <x:c r="J1168" s="18" t="n">
        <x:f>IF(I1168&lt;Settings!$B$30,IF(Settings!$B$30-I1168&gt;=E1168,H1168,H1168+(Settings!$B$30-I1168)+Settings!$B$31),H1168+(Settings!$B$33-I1168))</x:f>
        <x:v>2400.2</x:v>
      </x:c>
      <x:c r="K1168" s="18" t="n">
        <x:f>J1168+E1168</x:f>
        <x:v>2424.22</x:v>
      </x:c>
      <x:c r="L1168" s="18" t="n">
        <x:f>K1168</x:f>
        <x:v>2424.22</x:v>
      </x:c>
      <x:c r="M1168" s="18" t="n">
        <x:f>P1167</x:f>
        <x:v>2402.0715502802236</x:v>
      </x:c>
      <x:c r="N1168" s="18" t="n">
        <x:f>MAX(L1168,M1168)</x:f>
        <x:v>2424.22</x:v>
      </x:c>
      <x:c r="O1168" s="18" t="n">
        <x:f>Arrivals!I1168</x:f>
        <x:v>1.870977672652576</x:v>
      </x:c>
      <x:c r="P1168" s="18" t="n">
        <x:f>N1168+O1168</x:f>
        <x:v>2426.0909776726526</x:v>
      </x:c>
      <x:c r="Q1168" s="18" t="n">
        <x:f>P1168-C1168</x:f>
        <x:v>1862.0909776726526</x:v>
      </x:c>
      <x:c r="R1168" s="18" t="n">
        <x:f>H1168-F1168</x:f>
        <x:v>1836.1999999999998</x:v>
      </x:c>
      <x:c r="S1168" s="18" t="n">
        <x:f>J1168-H1168</x:f>
        <x:v>0</x:v>
      </x:c>
      <x:c r="T1168" s="18" t="n">
        <x:f>N1168-L1168</x:f>
        <x:v>0</x:v>
      </x:c>
      <x:c r="U1168" s="18" t="n">
        <x:f>R1168+S1168+T1168</x:f>
        <x:v>1836.1999999999998</x:v>
      </x:c>
      <x:c r="V1168" s="18" t="str">
        <x:f>IF(MOD(C1168-Settings!$B$32,Settings!$B$33)&lt;Settings!$B$30,"Up","Down")</x:f>
        <x:v>Up</x:v>
      </x:c>
      <x:c r="W1168" s="18" t="n">
        <x:f>IF(OR(E1168&gt;Settings!$B$30,Q1168&gt;Settings!$B$37),0,1)</x:f>
        <x:v>0</x:v>
      </x:c>
      <x:c r="X1168" s="18" t="n">
        <x:f>IF(AND(W1168=1,Q1168&lt;=Settings!$B$36),1,0)</x:f>
        <x:v>0</x:v>
      </x:c>
    </x:row>
    <x:row r="1169">
      <x:c r="A1169" t="n">
        <x:f>Arrivals!A1169</x:f>
        <x:v>10</x:v>
      </x:c>
      <x:c r="B1169" t="n">
        <x:f>Arrivals!B1169</x:f>
        <x:v>84</x:v>
      </x:c>
      <x:c r="C1169" s="18" t="n">
        <x:f>Arrivals!F1169</x:f>
        <x:v>569</x:v>
      </x:c>
      <x:c r="D1169" s="18" t="n">
        <x:f>Arrivals!K1169</x:f>
        <x:v>300</x:v>
      </x:c>
      <x:c r="E1169" s="18" t="n">
        <x:f>D1169*8/ACE_Input!S89+ACE_Input!T89</x:f>
        <x:v>24.02</x:v>
      </x:c>
      <x:c r="F1169" s="18" t="n">
        <x:f>C1169</x:f>
        <x:v>569</x:v>
      </x:c>
      <x:c r="G1169" s="18" t="n">
        <x:f>K1168</x:f>
        <x:v>2424.22</x:v>
      </x:c>
      <x:c r="H1169" s="18" t="n">
        <x:f>MAX(F1169,G1169)</x:f>
        <x:v>2424.22</x:v>
      </x:c>
      <x:c r="I1169" s="18" t="n">
        <x:f>MOD(H1169-Settings!$B$32,Settings!$B$33)</x:f>
        <x:v>264.2199999999998</x:v>
      </x:c>
      <x:c r="J1169" s="18" t="n">
        <x:f>IF(I1169&lt;Settings!$B$30,IF(Settings!$B$30-I1169&gt;=E1169,H1169,H1169+(Settings!$B$30-I1169)+Settings!$B$31),H1169+(Settings!$B$33-I1169))</x:f>
        <x:v>2424.22</x:v>
      </x:c>
      <x:c r="K1169" s="18" t="n">
        <x:f>J1169+E1169</x:f>
        <x:v>2448.24</x:v>
      </x:c>
      <x:c r="L1169" s="18" t="n">
        <x:f>K1169</x:f>
        <x:v>2448.24</x:v>
      </x:c>
      <x:c r="M1169" s="18" t="n">
        <x:f>P1168</x:f>
        <x:v>2426.0909776726526</x:v>
      </x:c>
      <x:c r="N1169" s="18" t="n">
        <x:f>MAX(L1169,M1169)</x:f>
        <x:v>2448.24</x:v>
      </x:c>
      <x:c r="O1169" s="18" t="n">
        <x:f>Arrivals!I1169</x:f>
        <x:v>8.056774221371095</x:v>
      </x:c>
      <x:c r="P1169" s="18" t="n">
        <x:f>N1169+O1169</x:f>
        <x:v>2456.296774221371</x:v>
      </x:c>
      <x:c r="Q1169" s="18" t="n">
        <x:f>P1169-C1169</x:f>
        <x:v>1887.296774221371</x:v>
      </x:c>
      <x:c r="R1169" s="18" t="n">
        <x:f>H1169-F1169</x:f>
        <x:v>1855.2199999999998</x:v>
      </x:c>
      <x:c r="S1169" s="18" t="n">
        <x:f>J1169-H1169</x:f>
        <x:v>0</x:v>
      </x:c>
      <x:c r="T1169" s="18" t="n">
        <x:f>N1169-L1169</x:f>
        <x:v>0</x:v>
      </x:c>
      <x:c r="U1169" s="18" t="n">
        <x:f>R1169+S1169+T1169</x:f>
        <x:v>1855.2199999999998</x:v>
      </x:c>
      <x:c r="V1169" s="18" t="str">
        <x:f>IF(MOD(C1169-Settings!$B$32,Settings!$B$33)&lt;Settings!$B$30,"Up","Down")</x:f>
        <x:v>Up</x:v>
      </x:c>
      <x:c r="W1169" s="18" t="n">
        <x:f>IF(OR(E1169&gt;Settings!$B$30,Q1169&gt;Settings!$B$37),0,1)</x:f>
        <x:v>0</x:v>
      </x:c>
      <x:c r="X1169" s="18" t="n">
        <x:f>IF(AND(W1169=1,Q1169&lt;=Settings!$B$36),1,0)</x:f>
        <x:v>0</x:v>
      </x:c>
    </x:row>
    <x:row r="1170">
      <x:c r="A1170" t="n">
        <x:f>Arrivals!A1170</x:f>
        <x:v>10</x:v>
      </x:c>
      <x:c r="B1170" t="n">
        <x:f>Arrivals!B1170</x:f>
        <x:v>85</x:v>
      </x:c>
      <x:c r="C1170" s="18" t="n">
        <x:f>Arrivals!F1170</x:f>
        <x:v>574</x:v>
      </x:c>
      <x:c r="D1170" s="18" t="n">
        <x:f>Arrivals!K1170</x:f>
        <x:v>300</x:v>
      </x:c>
      <x:c r="E1170" s="18" t="n">
        <x:f>D1170*8/ACE_Input!S90+ACE_Input!T90</x:f>
        <x:v>24.02</x:v>
      </x:c>
      <x:c r="F1170" s="18" t="n">
        <x:f>C1170</x:f>
        <x:v>574</x:v>
      </x:c>
      <x:c r="G1170" s="18" t="n">
        <x:f>K1169</x:f>
        <x:v>2448.24</x:v>
      </x:c>
      <x:c r="H1170" s="18" t="n">
        <x:f>MAX(F1170,G1170)</x:f>
        <x:v>2448.24</x:v>
      </x:c>
      <x:c r="I1170" s="18" t="n">
        <x:f>MOD(H1170-Settings!$B$32,Settings!$B$33)</x:f>
        <x:v>288.2399999999998</x:v>
      </x:c>
      <x:c r="J1170" s="18" t="n">
        <x:f>IF(I1170&lt;Settings!$B$30,IF(Settings!$B$30-I1170&gt;=E1170,H1170,H1170+(Settings!$B$30-I1170)+Settings!$B$31),H1170+(Settings!$B$33-I1170))</x:f>
        <x:v>2448.24</x:v>
      </x:c>
      <x:c r="K1170" s="18" t="n">
        <x:f>J1170+E1170</x:f>
        <x:v>2472.2599999999998</x:v>
      </x:c>
      <x:c r="L1170" s="18" t="n">
        <x:f>K1170</x:f>
        <x:v>2472.2599999999998</x:v>
      </x:c>
      <x:c r="M1170" s="18" t="n">
        <x:f>P1169</x:f>
        <x:v>2456.296774221371</x:v>
      </x:c>
      <x:c r="N1170" s="18" t="n">
        <x:f>MAX(L1170,M1170)</x:f>
        <x:v>2472.2599999999998</x:v>
      </x:c>
      <x:c r="O1170" s="18" t="n">
        <x:f>Arrivals!I1170</x:f>
        <x:v>2.586874198838349</x:v>
      </x:c>
      <x:c r="P1170" s="18" t="n">
        <x:f>N1170+O1170</x:f>
        <x:v>2474.846874198838</x:v>
      </x:c>
      <x:c r="Q1170" s="18" t="n">
        <x:f>P1170-C1170</x:f>
        <x:v>1900.8468741988381</x:v>
      </x:c>
      <x:c r="R1170" s="18" t="n">
        <x:f>H1170-F1170</x:f>
        <x:v>1874.2399999999998</x:v>
      </x:c>
      <x:c r="S1170" s="18" t="n">
        <x:f>J1170-H1170</x:f>
        <x:v>0</x:v>
      </x:c>
      <x:c r="T1170" s="18" t="n">
        <x:f>N1170-L1170</x:f>
        <x:v>0</x:v>
      </x:c>
      <x:c r="U1170" s="18" t="n">
        <x:f>R1170+S1170+T1170</x:f>
        <x:v>1874.2399999999998</x:v>
      </x:c>
      <x:c r="V1170" s="18" t="str">
        <x:f>IF(MOD(C1170-Settings!$B$32,Settings!$B$33)&lt;Settings!$B$30,"Up","Down")</x:f>
        <x:v>Up</x:v>
      </x:c>
      <x:c r="W1170" s="18" t="n">
        <x:f>IF(OR(E1170&gt;Settings!$B$30,Q1170&gt;Settings!$B$37),0,1)</x:f>
        <x:v>0</x:v>
      </x:c>
      <x:c r="X1170" s="18" t="n">
        <x:f>IF(AND(W1170=1,Q1170&lt;=Settings!$B$36),1,0)</x:f>
        <x:v>0</x:v>
      </x:c>
    </x:row>
    <x:row r="1171">
      <x:c r="A1171" t="n">
        <x:f>Arrivals!A1171</x:f>
        <x:v>10</x:v>
      </x:c>
      <x:c r="B1171" t="n">
        <x:f>Arrivals!B1171</x:f>
        <x:v>86</x:v>
      </x:c>
      <x:c r="C1171" s="18" t="n">
        <x:f>Arrivals!F1171</x:f>
        <x:v>579</x:v>
      </x:c>
      <x:c r="D1171" s="18" t="n">
        <x:f>Arrivals!K1171</x:f>
        <x:v>300</x:v>
      </x:c>
      <x:c r="E1171" s="18" t="n">
        <x:f>D1171*8/ACE_Input!S91+ACE_Input!T91</x:f>
        <x:v>24.02</x:v>
      </x:c>
      <x:c r="F1171" s="18" t="n">
        <x:f>C1171</x:f>
        <x:v>579</x:v>
      </x:c>
      <x:c r="G1171" s="18" t="n">
        <x:f>K1170</x:f>
        <x:v>2472.2599999999998</x:v>
      </x:c>
      <x:c r="H1171" s="18" t="n">
        <x:f>MAX(F1171,G1171)</x:f>
        <x:v>2472.2599999999998</x:v>
      </x:c>
      <x:c r="I1171" s="18" t="n">
        <x:f>MOD(H1171-Settings!$B$32,Settings!$B$33)</x:f>
        <x:v>312.25999999999976</x:v>
      </x:c>
      <x:c r="J1171" s="18" t="n">
        <x:f>IF(I1171&lt;Settings!$B$30,IF(Settings!$B$30-I1171&gt;=E1171,H1171,H1171+(Settings!$B$30-I1171)+Settings!$B$31),H1171+(Settings!$B$33-I1171))</x:f>
        <x:v>2472.2599999999998</x:v>
      </x:c>
      <x:c r="K1171" s="18" t="n">
        <x:f>J1171+E1171</x:f>
        <x:v>2496.2799999999997</x:v>
      </x:c>
      <x:c r="L1171" s="18" t="n">
        <x:f>K1171</x:f>
        <x:v>2496.2799999999997</x:v>
      </x:c>
      <x:c r="M1171" s="18" t="n">
        <x:f>P1170</x:f>
        <x:v>2474.846874198838</x:v>
      </x:c>
      <x:c r="N1171" s="18" t="n">
        <x:f>MAX(L1171,M1171)</x:f>
        <x:v>2496.2799999999997</x:v>
      </x:c>
      <x:c r="O1171" s="18" t="n">
        <x:f>Arrivals!I1171</x:f>
        <x:v>0.5931544400864255</x:v>
      </x:c>
      <x:c r="P1171" s="18" t="n">
        <x:f>N1171+O1171</x:f>
        <x:v>2496.873154440086</x:v>
      </x:c>
      <x:c r="Q1171" s="18" t="n">
        <x:f>P1171-C1171</x:f>
        <x:v>1917.8731544400862</x:v>
      </x:c>
      <x:c r="R1171" s="18" t="n">
        <x:f>H1171-F1171</x:f>
        <x:v>1893.2599999999998</x:v>
      </x:c>
      <x:c r="S1171" s="18" t="n">
        <x:f>J1171-H1171</x:f>
        <x:v>0</x:v>
      </x:c>
      <x:c r="T1171" s="18" t="n">
        <x:f>N1171-L1171</x:f>
        <x:v>0</x:v>
      </x:c>
      <x:c r="U1171" s="18" t="n">
        <x:f>R1171+S1171+T1171</x:f>
        <x:v>1893.2599999999998</x:v>
      </x:c>
      <x:c r="V1171" s="18" t="str">
        <x:f>IF(MOD(C1171-Settings!$B$32,Settings!$B$33)&lt;Settings!$B$30,"Up","Down")</x:f>
        <x:v>Up</x:v>
      </x:c>
      <x:c r="W1171" s="18" t="n">
        <x:f>IF(OR(E1171&gt;Settings!$B$30,Q1171&gt;Settings!$B$37),0,1)</x:f>
        <x:v>0</x:v>
      </x:c>
      <x:c r="X1171" s="18" t="n">
        <x:f>IF(AND(W1171=1,Q1171&lt;=Settings!$B$36),1,0)</x:f>
        <x:v>0</x:v>
      </x:c>
    </x:row>
    <x:row r="1172">
      <x:c r="A1172" t="n">
        <x:f>Arrivals!A1172</x:f>
        <x:v>10</x:v>
      </x:c>
      <x:c r="B1172" t="n">
        <x:f>Arrivals!B1172</x:f>
        <x:v>87</x:v>
      </x:c>
      <x:c r="C1172" s="18" t="n">
        <x:f>Arrivals!F1172</x:f>
        <x:v>584</x:v>
      </x:c>
      <x:c r="D1172" s="18" t="n">
        <x:f>Arrivals!K1172</x:f>
        <x:v>300</x:v>
      </x:c>
      <x:c r="E1172" s="18" t="n">
        <x:f>D1172*8/ACE_Input!S92+ACE_Input!T92</x:f>
        <x:v>24.02</x:v>
      </x:c>
      <x:c r="F1172" s="18" t="n">
        <x:f>C1172</x:f>
        <x:v>584</x:v>
      </x:c>
      <x:c r="G1172" s="18" t="n">
        <x:f>K1171</x:f>
        <x:v>2496.2799999999997</x:v>
      </x:c>
      <x:c r="H1172" s="18" t="n">
        <x:f>MAX(F1172,G1172)</x:f>
        <x:v>2496.2799999999997</x:v>
      </x:c>
      <x:c r="I1172" s="18" t="n">
        <x:f>MOD(H1172-Settings!$B$32,Settings!$B$33)</x:f>
        <x:v>336.27999999999975</x:v>
      </x:c>
      <x:c r="J1172" s="18" t="n">
        <x:f>IF(I1172&lt;Settings!$B$30,IF(Settings!$B$30-I1172&gt;=E1172,H1172,H1172+(Settings!$B$30-I1172)+Settings!$B$31),H1172+(Settings!$B$33-I1172))</x:f>
        <x:v>2496.2799999999997</x:v>
      </x:c>
      <x:c r="K1172" s="18" t="n">
        <x:f>J1172+E1172</x:f>
        <x:v>2520.2999999999997</x:v>
      </x:c>
      <x:c r="L1172" s="18" t="n">
        <x:f>K1172</x:f>
        <x:v>2520.2999999999997</x:v>
      </x:c>
      <x:c r="M1172" s="18" t="n">
        <x:f>P1171</x:f>
        <x:v>2496.873154440086</x:v>
      </x:c>
      <x:c r="N1172" s="18" t="n">
        <x:f>MAX(L1172,M1172)</x:f>
        <x:v>2520.2999999999997</x:v>
      </x:c>
      <x:c r="O1172" s="18" t="n">
        <x:f>Arrivals!I1172</x:f>
        <x:v>1.4439661521887002</x:v>
      </x:c>
      <x:c r="P1172" s="18" t="n">
        <x:f>N1172+O1172</x:f>
        <x:v>2521.7439661521885</x:v>
      </x:c>
      <x:c r="Q1172" s="18" t="n">
        <x:f>P1172-C1172</x:f>
        <x:v>1937.7439661521885</x:v>
      </x:c>
      <x:c r="R1172" s="18" t="n">
        <x:f>H1172-F1172</x:f>
        <x:v>1912.2799999999997</x:v>
      </x:c>
      <x:c r="S1172" s="18" t="n">
        <x:f>J1172-H1172</x:f>
        <x:v>0</x:v>
      </x:c>
      <x:c r="T1172" s="18" t="n">
        <x:f>N1172-L1172</x:f>
        <x:v>0</x:v>
      </x:c>
      <x:c r="U1172" s="18" t="n">
        <x:f>R1172+S1172+T1172</x:f>
        <x:v>1912.2799999999997</x:v>
      </x:c>
      <x:c r="V1172" s="18" t="str">
        <x:f>IF(MOD(C1172-Settings!$B$32,Settings!$B$33)&lt;Settings!$B$30,"Up","Down")</x:f>
        <x:v>Up</x:v>
      </x:c>
      <x:c r="W1172" s="18" t="n">
        <x:f>IF(OR(E1172&gt;Settings!$B$30,Q1172&gt;Settings!$B$37),0,1)</x:f>
        <x:v>0</x:v>
      </x:c>
      <x:c r="X1172" s="18" t="n">
        <x:f>IF(AND(W1172=1,Q1172&lt;=Settings!$B$36),1,0)</x:f>
        <x:v>0</x:v>
      </x:c>
    </x:row>
    <x:row r="1173">
      <x:c r="A1173" t="n">
        <x:f>Arrivals!A1173</x:f>
        <x:v>10</x:v>
      </x:c>
      <x:c r="B1173" t="n">
        <x:f>Arrivals!B1173</x:f>
        <x:v>88</x:v>
      </x:c>
      <x:c r="C1173" s="18" t="n">
        <x:f>Arrivals!F1173</x:f>
        <x:v>589</x:v>
      </x:c>
      <x:c r="D1173" s="18" t="n">
        <x:f>Arrivals!K1173</x:f>
        <x:v>300</x:v>
      </x:c>
      <x:c r="E1173" s="18" t="n">
        <x:f>D1173*8/ACE_Input!S93+ACE_Input!T93</x:f>
        <x:v>24.02</x:v>
      </x:c>
      <x:c r="F1173" s="18" t="n">
        <x:f>C1173</x:f>
        <x:v>589</x:v>
      </x:c>
      <x:c r="G1173" s="18" t="n">
        <x:f>K1172</x:f>
        <x:v>2520.2999999999997</x:v>
      </x:c>
      <x:c r="H1173" s="18" t="n">
        <x:f>MAX(F1173,G1173)</x:f>
        <x:v>2520.2999999999997</x:v>
      </x:c>
      <x:c r="I1173" s="18" t="n">
        <x:f>MOD(H1173-Settings!$B$32,Settings!$B$33)</x:f>
        <x:v>360.2999999999997</x:v>
      </x:c>
      <x:c r="J1173" s="18" t="n">
        <x:f>IF(I1173&lt;Settings!$B$30,IF(Settings!$B$30-I1173&gt;=E1173,H1173,H1173+(Settings!$B$30-I1173)+Settings!$B$31),H1173+(Settings!$B$33-I1173))</x:f>
        <x:v>2520.2999999999997</x:v>
      </x:c>
      <x:c r="K1173" s="18" t="n">
        <x:f>J1173+E1173</x:f>
        <x:v>2544.3199999999997</x:v>
      </x:c>
      <x:c r="L1173" s="18" t="n">
        <x:f>K1173</x:f>
        <x:v>2544.3199999999997</x:v>
      </x:c>
      <x:c r="M1173" s="18" t="n">
        <x:f>P1172</x:f>
        <x:v>2521.7439661521885</x:v>
      </x:c>
      <x:c r="N1173" s="18" t="n">
        <x:f>MAX(L1173,M1173)</x:f>
        <x:v>2544.3199999999997</x:v>
      </x:c>
      <x:c r="O1173" s="18" t="n">
        <x:f>Arrivals!I1173</x:f>
        <x:v>5.9639175940506775</x:v>
      </x:c>
      <x:c r="P1173" s="18" t="n">
        <x:f>N1173+O1173</x:f>
        <x:v>2550.2839175940503</x:v>
      </x:c>
      <x:c r="Q1173" s="18" t="n">
        <x:f>P1173-C1173</x:f>
        <x:v>1961.2839175940503</x:v>
      </x:c>
      <x:c r="R1173" s="18" t="n">
        <x:f>H1173-F1173</x:f>
        <x:v>1931.2999999999997</x:v>
      </x:c>
      <x:c r="S1173" s="18" t="n">
        <x:f>J1173-H1173</x:f>
        <x:v>0</x:v>
      </x:c>
      <x:c r="T1173" s="18" t="n">
        <x:f>N1173-L1173</x:f>
        <x:v>0</x:v>
      </x:c>
      <x:c r="U1173" s="18" t="n">
        <x:f>R1173+S1173+T1173</x:f>
        <x:v>1931.2999999999997</x:v>
      </x:c>
      <x:c r="V1173" s="18" t="str">
        <x:f>IF(MOD(C1173-Settings!$B$32,Settings!$B$33)&lt;Settings!$B$30,"Up","Down")</x:f>
        <x:v>Up</x:v>
      </x:c>
      <x:c r="W1173" s="18" t="n">
        <x:f>IF(OR(E1173&gt;Settings!$B$30,Q1173&gt;Settings!$B$37),0,1)</x:f>
        <x:v>0</x:v>
      </x:c>
      <x:c r="X1173" s="18" t="n">
        <x:f>IF(AND(W1173=1,Q1173&lt;=Settings!$B$36),1,0)</x:f>
        <x:v>0</x:v>
      </x:c>
    </x:row>
    <x:row r="1174">
      <x:c r="A1174" t="n">
        <x:f>Arrivals!A1174</x:f>
        <x:v>10</x:v>
      </x:c>
      <x:c r="B1174" t="n">
        <x:f>Arrivals!B1174</x:f>
        <x:v>89</x:v>
      </x:c>
      <x:c r="C1174" s="18" t="n">
        <x:f>Arrivals!F1174</x:f>
        <x:v>594</x:v>
      </x:c>
      <x:c r="D1174" s="18" t="n">
        <x:f>Arrivals!K1174</x:f>
        <x:v>300</x:v>
      </x:c>
      <x:c r="E1174" s="18" t="n">
        <x:f>D1174*8/ACE_Input!S94+ACE_Input!T94</x:f>
        <x:v>24.02</x:v>
      </x:c>
      <x:c r="F1174" s="18" t="n">
        <x:f>C1174</x:f>
        <x:v>594</x:v>
      </x:c>
      <x:c r="G1174" s="18" t="n">
        <x:f>K1173</x:f>
        <x:v>2544.3199999999997</x:v>
      </x:c>
      <x:c r="H1174" s="18" t="n">
        <x:f>MAX(F1174,G1174)</x:f>
        <x:v>2544.3199999999997</x:v>
      </x:c>
      <x:c r="I1174" s="18" t="n">
        <x:f>MOD(H1174-Settings!$B$32,Settings!$B$33)</x:f>
        <x:v>384.3199999999997</x:v>
      </x:c>
      <x:c r="J1174" s="18" t="n">
        <x:f>IF(I1174&lt;Settings!$B$30,IF(Settings!$B$30-I1174&gt;=E1174,H1174,H1174+(Settings!$B$30-I1174)+Settings!$B$31),H1174+(Settings!$B$33-I1174))</x:f>
        <x:v>2544.3199999999997</x:v>
      </x:c>
      <x:c r="K1174" s="18" t="n">
        <x:f>J1174+E1174</x:f>
        <x:v>2568.3399999999997</x:v>
      </x:c>
      <x:c r="L1174" s="18" t="n">
        <x:f>K1174</x:f>
        <x:v>2568.3399999999997</x:v>
      </x:c>
      <x:c r="M1174" s="18" t="n">
        <x:f>P1173</x:f>
        <x:v>2550.2839175940503</x:v>
      </x:c>
      <x:c r="N1174" s="18" t="n">
        <x:f>MAX(L1174,M1174)</x:f>
        <x:v>2568.3399999999997</x:v>
      </x:c>
      <x:c r="O1174" s="18" t="n">
        <x:f>Arrivals!I1174</x:f>
        <x:v>8.153670568154979</x:v>
      </x:c>
      <x:c r="P1174" s="18" t="n">
        <x:f>N1174+O1174</x:f>
        <x:v>2576.493670568155</x:v>
      </x:c>
      <x:c r="Q1174" s="18" t="n">
        <x:f>P1174-C1174</x:f>
        <x:v>1982.4936705681548</x:v>
      </x:c>
      <x:c r="R1174" s="18" t="n">
        <x:f>H1174-F1174</x:f>
        <x:v>1950.3199999999997</x:v>
      </x:c>
      <x:c r="S1174" s="18" t="n">
        <x:f>J1174-H1174</x:f>
        <x:v>0</x:v>
      </x:c>
      <x:c r="T1174" s="18" t="n">
        <x:f>N1174-L1174</x:f>
        <x:v>0</x:v>
      </x:c>
      <x:c r="U1174" s="18" t="n">
        <x:f>R1174+S1174+T1174</x:f>
        <x:v>1950.3199999999997</x:v>
      </x:c>
      <x:c r="V1174" s="18" t="str">
        <x:f>IF(MOD(C1174-Settings!$B$32,Settings!$B$33)&lt;Settings!$B$30,"Up","Down")</x:f>
        <x:v>Up</x:v>
      </x:c>
      <x:c r="W1174" s="18" t="n">
        <x:f>IF(OR(E1174&gt;Settings!$B$30,Q1174&gt;Settings!$B$37),0,1)</x:f>
        <x:v>0</x:v>
      </x:c>
      <x:c r="X1174" s="18" t="n">
        <x:f>IF(AND(W1174=1,Q1174&lt;=Settings!$B$36),1,0)</x:f>
        <x:v>0</x:v>
      </x:c>
    </x:row>
    <x:row r="1175">
      <x:c r="A1175" t="n">
        <x:f>Arrivals!A1175</x:f>
        <x:v>10</x:v>
      </x:c>
      <x:c r="B1175" t="n">
        <x:f>Arrivals!B1175</x:f>
        <x:v>90</x:v>
      </x:c>
      <x:c r="C1175" s="18" t="n">
        <x:f>Arrivals!F1175</x:f>
        <x:v>599</x:v>
      </x:c>
      <x:c r="D1175" s="18" t="n">
        <x:f>Arrivals!K1175</x:f>
        <x:v>300</x:v>
      </x:c>
      <x:c r="E1175" s="18" t="n">
        <x:f>D1175*8/ACE_Input!S95+ACE_Input!T95</x:f>
        <x:v>24.02</x:v>
      </x:c>
      <x:c r="F1175" s="18" t="n">
        <x:f>C1175</x:f>
        <x:v>599</x:v>
      </x:c>
      <x:c r="G1175" s="18" t="n">
        <x:f>K1174</x:f>
        <x:v>2568.3399999999997</x:v>
      </x:c>
      <x:c r="H1175" s="18" t="n">
        <x:f>MAX(F1175,G1175)</x:f>
        <x:v>2568.3399999999997</x:v>
      </x:c>
      <x:c r="I1175" s="18" t="n">
        <x:f>MOD(H1175-Settings!$B$32,Settings!$B$33)</x:f>
        <x:v>408.3399999999997</x:v>
      </x:c>
      <x:c r="J1175" s="18" t="n">
        <x:f>IF(I1175&lt;Settings!$B$30,IF(Settings!$B$30-I1175&gt;=E1175,H1175,H1175+(Settings!$B$30-I1175)+Settings!$B$31),H1175+(Settings!$B$33-I1175))</x:f>
        <x:v>2568.3399999999997</x:v>
      </x:c>
      <x:c r="K1175" s="18" t="n">
        <x:f>J1175+E1175</x:f>
        <x:v>2592.3599999999997</x:v>
      </x:c>
      <x:c r="L1175" s="18" t="n">
        <x:f>K1175</x:f>
        <x:v>2592.3599999999997</x:v>
      </x:c>
      <x:c r="M1175" s="18" t="n">
        <x:f>P1174</x:f>
        <x:v>2576.493670568155</x:v>
      </x:c>
      <x:c r="N1175" s="18" t="n">
        <x:f>MAX(L1175,M1175)</x:f>
        <x:v>2592.3599999999997</x:v>
      </x:c>
      <x:c r="O1175" s="18" t="n">
        <x:f>Arrivals!I1175</x:f>
        <x:v>0.6343212673627218</x:v>
      </x:c>
      <x:c r="P1175" s="18" t="n">
        <x:f>N1175+O1175</x:f>
        <x:v>2592.9943212673625</x:v>
      </x:c>
      <x:c r="Q1175" s="18" t="n">
        <x:f>P1175-C1175</x:f>
        <x:v>1993.9943212673625</x:v>
      </x:c>
      <x:c r="R1175" s="18" t="n">
        <x:f>H1175-F1175</x:f>
        <x:v>1969.3399999999997</x:v>
      </x:c>
      <x:c r="S1175" s="18" t="n">
        <x:f>J1175-H1175</x:f>
        <x:v>0</x:v>
      </x:c>
      <x:c r="T1175" s="18" t="n">
        <x:f>N1175-L1175</x:f>
        <x:v>0</x:v>
      </x:c>
      <x:c r="U1175" s="18" t="n">
        <x:f>R1175+S1175+T1175</x:f>
        <x:v>1969.3399999999997</x:v>
      </x:c>
      <x:c r="V1175" s="18" t="str">
        <x:f>IF(MOD(C1175-Settings!$B$32,Settings!$B$33)&lt;Settings!$B$30,"Up","Down")</x:f>
        <x:v>Up</x:v>
      </x:c>
      <x:c r="W1175" s="18" t="n">
        <x:f>IF(OR(E1175&gt;Settings!$B$30,Q1175&gt;Settings!$B$37),0,1)</x:f>
        <x:v>0</x:v>
      </x:c>
      <x:c r="X1175" s="18" t="n">
        <x:f>IF(AND(W1175=1,Q1175&lt;=Settings!$B$36),1,0)</x:f>
        <x:v>0</x:v>
      </x:c>
    </x:row>
    <x:row r="1176">
      <x:c r="A1176" t="n">
        <x:f>Arrivals!A1176</x:f>
        <x:v>10</x:v>
      </x:c>
      <x:c r="B1176" t="n">
        <x:f>Arrivals!B1176</x:f>
        <x:v>91</x:v>
      </x:c>
      <x:c r="C1176" s="18" t="n">
        <x:f>Arrivals!F1176</x:f>
        <x:v>604</x:v>
      </x:c>
      <x:c r="D1176" s="18" t="n">
        <x:f>Arrivals!K1176</x:f>
        <x:v>300</x:v>
      </x:c>
      <x:c r="E1176" s="18" t="n">
        <x:f>D1176*8/ACE_Input!S96+ACE_Input!T96</x:f>
        <x:v>24.02</x:v>
      </x:c>
      <x:c r="F1176" s="18" t="n">
        <x:f>C1176</x:f>
        <x:v>604</x:v>
      </x:c>
      <x:c r="G1176" s="18" t="n">
        <x:f>K1175</x:f>
        <x:v>2592.3599999999997</x:v>
      </x:c>
      <x:c r="H1176" s="18" t="n">
        <x:f>MAX(F1176,G1176)</x:f>
        <x:v>2592.3599999999997</x:v>
      </x:c>
      <x:c r="I1176" s="18" t="n">
        <x:f>MOD(H1176-Settings!$B$32,Settings!$B$33)</x:f>
        <x:v>432.3599999999997</x:v>
      </x:c>
      <x:c r="J1176" s="18" t="n">
        <x:f>IF(I1176&lt;Settings!$B$30,IF(Settings!$B$30-I1176&gt;=E1176,H1176,H1176+(Settings!$B$30-I1176)+Settings!$B$31),H1176+(Settings!$B$33-I1176))</x:f>
        <x:v>2592.3599999999997</x:v>
      </x:c>
      <x:c r="K1176" s="18" t="n">
        <x:f>J1176+E1176</x:f>
        <x:v>2616.3799999999997</x:v>
      </x:c>
      <x:c r="L1176" s="18" t="n">
        <x:f>K1176</x:f>
        <x:v>2616.3799999999997</x:v>
      </x:c>
      <x:c r="M1176" s="18" t="n">
        <x:f>P1175</x:f>
        <x:v>2592.9943212673625</x:v>
      </x:c>
      <x:c r="N1176" s="18" t="n">
        <x:f>MAX(L1176,M1176)</x:f>
        <x:v>2616.3799999999997</x:v>
      </x:c>
      <x:c r="O1176" s="18" t="n">
        <x:f>Arrivals!I1176</x:f>
        <x:v>4.461702760245944</x:v>
      </x:c>
      <x:c r="P1176" s="18" t="n">
        <x:f>N1176+O1176</x:f>
        <x:v>2620.8417027602454</x:v>
      </x:c>
      <x:c r="Q1176" s="18" t="n">
        <x:f>P1176-C1176</x:f>
        <x:v>2016.8417027602454</x:v>
      </x:c>
      <x:c r="R1176" s="18" t="n">
        <x:f>H1176-F1176</x:f>
        <x:v>1988.3599999999997</x:v>
      </x:c>
      <x:c r="S1176" s="18" t="n">
        <x:f>J1176-H1176</x:f>
        <x:v>0</x:v>
      </x:c>
      <x:c r="T1176" s="18" t="n">
        <x:f>N1176-L1176</x:f>
        <x:v>0</x:v>
      </x:c>
      <x:c r="U1176" s="18" t="n">
        <x:f>R1176+S1176+T1176</x:f>
        <x:v>1988.3599999999997</x:v>
      </x:c>
      <x:c r="V1176" s="18" t="str">
        <x:f>IF(MOD(C1176-Settings!$B$32,Settings!$B$33)&lt;Settings!$B$30,"Up","Down")</x:f>
        <x:v>Down</x:v>
      </x:c>
      <x:c r="W1176" s="18" t="n">
        <x:f>IF(OR(E1176&gt;Settings!$B$30,Q1176&gt;Settings!$B$37),0,1)</x:f>
        <x:v>0</x:v>
      </x:c>
      <x:c r="X1176" s="18" t="n">
        <x:f>IF(AND(W1176=1,Q1176&lt;=Settings!$B$36),1,0)</x:f>
        <x:v>0</x:v>
      </x:c>
    </x:row>
    <x:row r="1177">
      <x:c r="A1177" t="n">
        <x:f>Arrivals!A1177</x:f>
        <x:v>10</x:v>
      </x:c>
      <x:c r="B1177" t="n">
        <x:f>Arrivals!B1177</x:f>
        <x:v>92</x:v>
      </x:c>
      <x:c r="C1177" s="18" t="n">
        <x:f>Arrivals!F1177</x:f>
        <x:v>609</x:v>
      </x:c>
      <x:c r="D1177" s="18" t="n">
        <x:f>Arrivals!K1177</x:f>
        <x:v>300</x:v>
      </x:c>
      <x:c r="E1177" s="18" t="n">
        <x:f>D1177*8/ACE_Input!S97+ACE_Input!T97</x:f>
        <x:v>24.02</x:v>
      </x:c>
      <x:c r="F1177" s="18" t="n">
        <x:f>C1177</x:f>
        <x:v>609</x:v>
      </x:c>
      <x:c r="G1177" s="18" t="n">
        <x:f>K1176</x:f>
        <x:v>2616.3799999999997</x:v>
      </x:c>
      <x:c r="H1177" s="18" t="n">
        <x:f>MAX(F1177,G1177)</x:f>
        <x:v>2616.3799999999997</x:v>
      </x:c>
      <x:c r="I1177" s="18" t="n">
        <x:f>MOD(H1177-Settings!$B$32,Settings!$B$33)</x:f>
        <x:v>456.37999999999965</x:v>
      </x:c>
      <x:c r="J1177" s="18" t="n">
        <x:f>IF(I1177&lt;Settings!$B$30,IF(Settings!$B$30-I1177&gt;=E1177,H1177,H1177+(Settings!$B$30-I1177)+Settings!$B$31),H1177+(Settings!$B$33-I1177))</x:f>
        <x:v>2616.3799999999997</x:v>
      </x:c>
      <x:c r="K1177" s="18" t="n">
        <x:f>J1177+E1177</x:f>
        <x:v>2640.3999999999996</x:v>
      </x:c>
      <x:c r="L1177" s="18" t="n">
        <x:f>K1177</x:f>
        <x:v>2640.3999999999996</x:v>
      </x:c>
      <x:c r="M1177" s="18" t="n">
        <x:f>P1176</x:f>
        <x:v>2620.8417027602454</x:v>
      </x:c>
      <x:c r="N1177" s="18" t="n">
        <x:f>MAX(L1177,M1177)</x:f>
        <x:v>2640.3999999999996</x:v>
      </x:c>
      <x:c r="O1177" s="18" t="n">
        <x:f>Arrivals!I1177</x:f>
        <x:v>0.3053735977951341</x:v>
      </x:c>
      <x:c r="P1177" s="18" t="n">
        <x:f>N1177+O1177</x:f>
        <x:v>2640.7053735977947</x:v>
      </x:c>
      <x:c r="Q1177" s="18" t="n">
        <x:f>P1177-C1177</x:f>
        <x:v>2031.7053735977947</x:v>
      </x:c>
      <x:c r="R1177" s="18" t="n">
        <x:f>H1177-F1177</x:f>
        <x:v>2007.3799999999997</x:v>
      </x:c>
      <x:c r="S1177" s="18" t="n">
        <x:f>J1177-H1177</x:f>
        <x:v>0</x:v>
      </x:c>
      <x:c r="T1177" s="18" t="n">
        <x:f>N1177-L1177</x:f>
        <x:v>0</x:v>
      </x:c>
      <x:c r="U1177" s="18" t="n">
        <x:f>R1177+S1177+T1177</x:f>
        <x:v>2007.3799999999997</x:v>
      </x:c>
      <x:c r="V1177" s="18" t="str">
        <x:f>IF(MOD(C1177-Settings!$B$32,Settings!$B$33)&lt;Settings!$B$30,"Up","Down")</x:f>
        <x:v>Down</x:v>
      </x:c>
      <x:c r="W1177" s="18" t="n">
        <x:f>IF(OR(E1177&gt;Settings!$B$30,Q1177&gt;Settings!$B$37),0,1)</x:f>
        <x:v>0</x:v>
      </x:c>
      <x:c r="X1177" s="18" t="n">
        <x:f>IF(AND(W1177=1,Q1177&lt;=Settings!$B$36),1,0)</x:f>
        <x:v>0</x:v>
      </x:c>
    </x:row>
    <x:row r="1178">
      <x:c r="A1178" t="n">
        <x:f>Arrivals!A1178</x:f>
        <x:v>10</x:v>
      </x:c>
      <x:c r="B1178" t="n">
        <x:f>Arrivals!B1178</x:f>
        <x:v>93</x:v>
      </x:c>
      <x:c r="C1178" s="18" t="n">
        <x:f>Arrivals!F1178</x:f>
        <x:v>614</x:v>
      </x:c>
      <x:c r="D1178" s="18" t="n">
        <x:f>Arrivals!K1178</x:f>
        <x:v>300</x:v>
      </x:c>
      <x:c r="E1178" s="18" t="n">
        <x:f>D1178*8/ACE_Input!S98+ACE_Input!T98</x:f>
        <x:v>24.02</x:v>
      </x:c>
      <x:c r="F1178" s="18" t="n">
        <x:f>C1178</x:f>
        <x:v>614</x:v>
      </x:c>
      <x:c r="G1178" s="18" t="n">
        <x:f>K1177</x:f>
        <x:v>2640.3999999999996</x:v>
      </x:c>
      <x:c r="H1178" s="18" t="n">
        <x:f>MAX(F1178,G1178)</x:f>
        <x:v>2640.3999999999996</x:v>
      </x:c>
      <x:c r="I1178" s="18" t="n">
        <x:f>MOD(H1178-Settings!$B$32,Settings!$B$33)</x:f>
        <x:v>480.39999999999964</x:v>
      </x:c>
      <x:c r="J1178" s="18" t="n">
        <x:f>IF(I1178&lt;Settings!$B$30,IF(Settings!$B$30-I1178&gt;=E1178,H1178,H1178+(Settings!$B$30-I1178)+Settings!$B$31),H1178+(Settings!$B$33-I1178))</x:f>
        <x:v>2640.3999999999996</x:v>
      </x:c>
      <x:c r="K1178" s="18" t="n">
        <x:f>J1178+E1178</x:f>
        <x:v>2664.4199999999996</x:v>
      </x:c>
      <x:c r="L1178" s="18" t="n">
        <x:f>K1178</x:f>
        <x:v>2664.4199999999996</x:v>
      </x:c>
      <x:c r="M1178" s="18" t="n">
        <x:f>P1177</x:f>
        <x:v>2640.7053735977947</x:v>
      </x:c>
      <x:c r="N1178" s="18" t="n">
        <x:f>MAX(L1178,M1178)</x:f>
        <x:v>2664.4199999999996</x:v>
      </x:c>
      <x:c r="O1178" s="18" t="n">
        <x:f>Arrivals!I1178</x:f>
        <x:v>1.7122616779241027</x:v>
      </x:c>
      <x:c r="P1178" s="18" t="n">
        <x:f>N1178+O1178</x:f>
        <x:v>2666.132261677924</x:v>
      </x:c>
      <x:c r="Q1178" s="18" t="n">
        <x:f>P1178-C1178</x:f>
        <x:v>2052.132261677924</x:v>
      </x:c>
      <x:c r="R1178" s="18" t="n">
        <x:f>H1178-F1178</x:f>
        <x:v>2026.3999999999996</x:v>
      </x:c>
      <x:c r="S1178" s="18" t="n">
        <x:f>J1178-H1178</x:f>
        <x:v>0</x:v>
      </x:c>
      <x:c r="T1178" s="18" t="n">
        <x:f>N1178-L1178</x:f>
        <x:v>0</x:v>
      </x:c>
      <x:c r="U1178" s="18" t="n">
        <x:f>R1178+S1178+T1178</x:f>
        <x:v>2026.3999999999996</x:v>
      </x:c>
      <x:c r="V1178" s="18" t="str">
        <x:f>IF(MOD(C1178-Settings!$B$32,Settings!$B$33)&lt;Settings!$B$30,"Up","Down")</x:f>
        <x:v>Down</x:v>
      </x:c>
      <x:c r="W1178" s="18" t="n">
        <x:f>IF(OR(E1178&gt;Settings!$B$30,Q1178&gt;Settings!$B$37),0,1)</x:f>
        <x:v>0</x:v>
      </x:c>
      <x:c r="X1178" s="18" t="n">
        <x:f>IF(AND(W1178=1,Q1178&lt;=Settings!$B$36),1,0)</x:f>
        <x:v>0</x:v>
      </x:c>
    </x:row>
    <x:row r="1179">
      <x:c r="A1179" t="n">
        <x:f>Arrivals!A1179</x:f>
        <x:v>10</x:v>
      </x:c>
      <x:c r="B1179" t="n">
        <x:f>Arrivals!B1179</x:f>
        <x:v>94</x:v>
      </x:c>
      <x:c r="C1179" s="18" t="n">
        <x:f>Arrivals!F1179</x:f>
        <x:v>619</x:v>
      </x:c>
      <x:c r="D1179" s="18" t="n">
        <x:f>Arrivals!K1179</x:f>
        <x:v>300</x:v>
      </x:c>
      <x:c r="E1179" s="18" t="n">
        <x:f>D1179*8/ACE_Input!S99+ACE_Input!T99</x:f>
        <x:v>24.02</x:v>
      </x:c>
      <x:c r="F1179" s="18" t="n">
        <x:f>C1179</x:f>
        <x:v>619</x:v>
      </x:c>
      <x:c r="G1179" s="18" t="n">
        <x:f>K1178</x:f>
        <x:v>2664.4199999999996</x:v>
      </x:c>
      <x:c r="H1179" s="18" t="n">
        <x:f>MAX(F1179,G1179)</x:f>
        <x:v>2664.4199999999996</x:v>
      </x:c>
      <x:c r="I1179" s="18" t="n">
        <x:f>MOD(H1179-Settings!$B$32,Settings!$B$33)</x:f>
        <x:v>504.4199999999996</x:v>
      </x:c>
      <x:c r="J1179" s="18" t="n">
        <x:f>IF(I1179&lt;Settings!$B$30,IF(Settings!$B$30-I1179&gt;=E1179,H1179,H1179+(Settings!$B$30-I1179)+Settings!$B$31),H1179+(Settings!$B$33-I1179))</x:f>
        <x:v>2664.4199999999996</x:v>
      </x:c>
      <x:c r="K1179" s="18" t="n">
        <x:f>J1179+E1179</x:f>
        <x:v>2688.4399999999996</x:v>
      </x:c>
      <x:c r="L1179" s="18" t="n">
        <x:f>K1179</x:f>
        <x:v>2688.4399999999996</x:v>
      </x:c>
      <x:c r="M1179" s="18" t="n">
        <x:f>P1178</x:f>
        <x:v>2666.132261677924</x:v>
      </x:c>
      <x:c r="N1179" s="18" t="n">
        <x:f>MAX(L1179,M1179)</x:f>
        <x:v>2688.4399999999996</x:v>
      </x:c>
      <x:c r="O1179" s="18" t="n">
        <x:f>Arrivals!I1179</x:f>
        <x:v>5.123387858280175</x:v>
      </x:c>
      <x:c r="P1179" s="18" t="n">
        <x:f>N1179+O1179</x:f>
        <x:v>2693.56338785828</x:v>
      </x:c>
      <x:c r="Q1179" s="18" t="n">
        <x:f>P1179-C1179</x:f>
        <x:v>2074.56338785828</x:v>
      </x:c>
      <x:c r="R1179" s="18" t="n">
        <x:f>H1179-F1179</x:f>
        <x:v>2045.4199999999996</x:v>
      </x:c>
      <x:c r="S1179" s="18" t="n">
        <x:f>J1179-H1179</x:f>
        <x:v>0</x:v>
      </x:c>
      <x:c r="T1179" s="18" t="n">
        <x:f>N1179-L1179</x:f>
        <x:v>0</x:v>
      </x:c>
      <x:c r="U1179" s="18" t="n">
        <x:f>R1179+S1179+T1179</x:f>
        <x:v>2045.4199999999996</x:v>
      </x:c>
      <x:c r="V1179" s="18" t="str">
        <x:f>IF(MOD(C1179-Settings!$B$32,Settings!$B$33)&lt;Settings!$B$30,"Up","Down")</x:f>
        <x:v>Down</x:v>
      </x:c>
      <x:c r="W1179" s="18" t="n">
        <x:f>IF(OR(E1179&gt;Settings!$B$30,Q1179&gt;Settings!$B$37),0,1)</x:f>
        <x:v>0</x:v>
      </x:c>
      <x:c r="X1179" s="18" t="n">
        <x:f>IF(AND(W1179=1,Q1179&lt;=Settings!$B$36),1,0)</x:f>
        <x:v>0</x:v>
      </x:c>
    </x:row>
    <x:row r="1180">
      <x:c r="A1180" t="n">
        <x:f>Arrivals!A1180</x:f>
        <x:v>10</x:v>
      </x:c>
      <x:c r="B1180" t="n">
        <x:f>Arrivals!B1180</x:f>
        <x:v>95</x:v>
      </x:c>
      <x:c r="C1180" s="18" t="n">
        <x:f>Arrivals!F1180</x:f>
        <x:v>624</x:v>
      </x:c>
      <x:c r="D1180" s="18" t="n">
        <x:f>Arrivals!K1180</x:f>
        <x:v>300</x:v>
      </x:c>
      <x:c r="E1180" s="18" t="n">
        <x:f>D1180*8/ACE_Input!S100+ACE_Input!T100</x:f>
        <x:v>24.02</x:v>
      </x:c>
      <x:c r="F1180" s="18" t="n">
        <x:f>C1180</x:f>
        <x:v>624</x:v>
      </x:c>
      <x:c r="G1180" s="18" t="n">
        <x:f>K1179</x:f>
        <x:v>2688.4399999999996</x:v>
      </x:c>
      <x:c r="H1180" s="18" t="n">
        <x:f>MAX(F1180,G1180)</x:f>
        <x:v>2688.4399999999996</x:v>
      </x:c>
      <x:c r="I1180" s="18" t="n">
        <x:f>MOD(H1180-Settings!$B$32,Settings!$B$33)</x:f>
        <x:v>528.4399999999996</x:v>
      </x:c>
      <x:c r="J1180" s="18" t="n">
        <x:f>IF(I1180&lt;Settings!$B$30,IF(Settings!$B$30-I1180&gt;=E1180,H1180,H1180+(Settings!$B$30-I1180)+Settings!$B$31),H1180+(Settings!$B$33-I1180))</x:f>
        <x:v>2688.4399999999996</x:v>
      </x:c>
      <x:c r="K1180" s="18" t="n">
        <x:f>J1180+E1180</x:f>
        <x:v>2712.4599999999996</x:v>
      </x:c>
      <x:c r="L1180" s="18" t="n">
        <x:f>K1180</x:f>
        <x:v>2712.4599999999996</x:v>
      </x:c>
      <x:c r="M1180" s="18" t="n">
        <x:f>P1179</x:f>
        <x:v>2693.56338785828</x:v>
      </x:c>
      <x:c r="N1180" s="18" t="n">
        <x:f>MAX(L1180,M1180)</x:f>
        <x:v>2712.4599999999996</x:v>
      </x:c>
      <x:c r="O1180" s="18" t="n">
        <x:f>Arrivals!I1180</x:f>
        <x:v>16.35937973108135</x:v>
      </x:c>
      <x:c r="P1180" s="18" t="n">
        <x:f>N1180+O1180</x:f>
        <x:v>2728.819379731081</x:v>
      </x:c>
      <x:c r="Q1180" s="18" t="n">
        <x:f>P1180-C1180</x:f>
        <x:v>2104.819379731081</x:v>
      </x:c>
      <x:c r="R1180" s="18" t="n">
        <x:f>H1180-F1180</x:f>
        <x:v>2064.4399999999996</x:v>
      </x:c>
      <x:c r="S1180" s="18" t="n">
        <x:f>J1180-H1180</x:f>
        <x:v>0</x:v>
      </x:c>
      <x:c r="T1180" s="18" t="n">
        <x:f>N1180-L1180</x:f>
        <x:v>0</x:v>
      </x:c>
      <x:c r="U1180" s="18" t="n">
        <x:f>R1180+S1180+T1180</x:f>
        <x:v>2064.4399999999996</x:v>
      </x:c>
      <x:c r="V1180" s="18" t="str">
        <x:f>IF(MOD(C1180-Settings!$B$32,Settings!$B$33)&lt;Settings!$B$30,"Up","Down")</x:f>
        <x:v>Down</x:v>
      </x:c>
      <x:c r="W1180" s="18" t="n">
        <x:f>IF(OR(E1180&gt;Settings!$B$30,Q1180&gt;Settings!$B$37),0,1)</x:f>
        <x:v>0</x:v>
      </x:c>
      <x:c r="X1180" s="18" t="n">
        <x:f>IF(AND(W1180=1,Q1180&lt;=Settings!$B$36),1,0)</x:f>
        <x:v>0</x:v>
      </x:c>
    </x:row>
    <x:row r="1181">
      <x:c r="A1181" t="n">
        <x:f>Arrivals!A1181</x:f>
        <x:v>10</x:v>
      </x:c>
      <x:c r="B1181" t="n">
        <x:f>Arrivals!B1181</x:f>
        <x:v>96</x:v>
      </x:c>
      <x:c r="C1181" s="18" t="n">
        <x:f>Arrivals!F1181</x:f>
        <x:v>629</x:v>
      </x:c>
      <x:c r="D1181" s="18" t="n">
        <x:f>Arrivals!K1181</x:f>
        <x:v>300</x:v>
      </x:c>
      <x:c r="E1181" s="18" t="n">
        <x:f>D1181*8/ACE_Input!S101+ACE_Input!T101</x:f>
        <x:v>24.02</x:v>
      </x:c>
      <x:c r="F1181" s="18" t="n">
        <x:f>C1181</x:f>
        <x:v>629</x:v>
      </x:c>
      <x:c r="G1181" s="18" t="n">
        <x:f>K1180</x:f>
        <x:v>2712.4599999999996</x:v>
      </x:c>
      <x:c r="H1181" s="18" t="n">
        <x:f>MAX(F1181,G1181)</x:f>
        <x:v>2712.4599999999996</x:v>
      </x:c>
      <x:c r="I1181" s="18" t="n">
        <x:f>MOD(H1181-Settings!$B$32,Settings!$B$33)</x:f>
        <x:v>552.4599999999996</x:v>
      </x:c>
      <x:c r="J1181" s="18" t="n">
        <x:f>IF(I1181&lt;Settings!$B$30,IF(Settings!$B$30-I1181&gt;=E1181,H1181,H1181+(Settings!$B$30-I1181)+Settings!$B$31),H1181+(Settings!$B$33-I1181))</x:f>
        <x:v>2712.4599999999996</x:v>
      </x:c>
      <x:c r="K1181" s="18" t="n">
        <x:f>J1181+E1181</x:f>
        <x:v>2736.4799999999996</x:v>
      </x:c>
      <x:c r="L1181" s="18" t="n">
        <x:f>K1181</x:f>
        <x:v>2736.4799999999996</x:v>
      </x:c>
      <x:c r="M1181" s="18" t="n">
        <x:f>P1180</x:f>
        <x:v>2728.819379731081</x:v>
      </x:c>
      <x:c r="N1181" s="18" t="n">
        <x:f>MAX(L1181,M1181)</x:f>
        <x:v>2736.4799999999996</x:v>
      </x:c>
      <x:c r="O1181" s="18" t="n">
        <x:f>Arrivals!I1181</x:f>
        <x:v>3.8710957337675165</x:v>
      </x:c>
      <x:c r="P1181" s="18" t="n">
        <x:f>N1181+O1181</x:f>
        <x:v>2740.351095733767</x:v>
      </x:c>
      <x:c r="Q1181" s="18" t="n">
        <x:f>P1181-C1181</x:f>
        <x:v>2111.351095733767</x:v>
      </x:c>
      <x:c r="R1181" s="18" t="n">
        <x:f>H1181-F1181</x:f>
        <x:v>2083.4599999999996</x:v>
      </x:c>
      <x:c r="S1181" s="18" t="n">
        <x:f>J1181-H1181</x:f>
        <x:v>0</x:v>
      </x:c>
      <x:c r="T1181" s="18" t="n">
        <x:f>N1181-L1181</x:f>
        <x:v>0</x:v>
      </x:c>
      <x:c r="U1181" s="18" t="n">
        <x:f>R1181+S1181+T1181</x:f>
        <x:v>2083.4599999999996</x:v>
      </x:c>
      <x:c r="V1181" s="18" t="str">
        <x:f>IF(MOD(C1181-Settings!$B$32,Settings!$B$33)&lt;Settings!$B$30,"Up","Down")</x:f>
        <x:v>Down</x:v>
      </x:c>
      <x:c r="W1181" s="18" t="n">
        <x:f>IF(OR(E1181&gt;Settings!$B$30,Q1181&gt;Settings!$B$37),0,1)</x:f>
        <x:v>0</x:v>
      </x:c>
      <x:c r="X1181" s="18" t="n">
        <x:f>IF(AND(W1181=1,Q1181&lt;=Settings!$B$36),1,0)</x:f>
        <x:v>0</x:v>
      </x:c>
    </x:row>
    <x:row r="1182">
      <x:c r="A1182" t="n">
        <x:f>Arrivals!A1182</x:f>
        <x:v>10</x:v>
      </x:c>
      <x:c r="B1182" t="n">
        <x:f>Arrivals!B1182</x:f>
        <x:v>97</x:v>
      </x:c>
      <x:c r="C1182" s="18" t="n">
        <x:f>Arrivals!F1182</x:f>
        <x:v>634</x:v>
      </x:c>
      <x:c r="D1182" s="18" t="n">
        <x:f>Arrivals!K1182</x:f>
        <x:v>300</x:v>
      </x:c>
      <x:c r="E1182" s="18" t="n">
        <x:f>D1182*8/ACE_Input!S102+ACE_Input!T102</x:f>
        <x:v>24.02</x:v>
      </x:c>
      <x:c r="F1182" s="18" t="n">
        <x:f>C1182</x:f>
        <x:v>634</x:v>
      </x:c>
      <x:c r="G1182" s="18" t="n">
        <x:f>K1181</x:f>
        <x:v>2736.4799999999996</x:v>
      </x:c>
      <x:c r="H1182" s="18" t="n">
        <x:f>MAX(F1182,G1182)</x:f>
        <x:v>2736.4799999999996</x:v>
      </x:c>
      <x:c r="I1182" s="18" t="n">
        <x:f>MOD(H1182-Settings!$B$32,Settings!$B$33)</x:f>
        <x:v>576.4799999999996</x:v>
      </x:c>
      <x:c r="J1182" s="18" t="n">
        <x:f>IF(I1182&lt;Settings!$B$30,IF(Settings!$B$30-I1182&gt;=E1182,H1182,H1182+(Settings!$B$30-I1182)+Settings!$B$31),H1182+(Settings!$B$33-I1182))</x:f>
        <x:v>2880</x:v>
      </x:c>
      <x:c r="K1182" s="18" t="n">
        <x:f>J1182+E1182</x:f>
        <x:v>2904.02</x:v>
      </x:c>
      <x:c r="L1182" s="18" t="n">
        <x:f>K1182</x:f>
        <x:v>2904.02</x:v>
      </x:c>
      <x:c r="M1182" s="18" t="n">
        <x:f>P1181</x:f>
        <x:v>2740.351095733767</x:v>
      </x:c>
      <x:c r="N1182" s="18" t="n">
        <x:f>MAX(L1182,M1182)</x:f>
        <x:v>2904.02</x:v>
      </x:c>
      <x:c r="O1182" s="18" t="n">
        <x:f>Arrivals!I1182</x:f>
        <x:v>3.21861669543642</x:v>
      </x:c>
      <x:c r="P1182" s="18" t="n">
        <x:f>N1182+O1182</x:f>
        <x:v>2907.2386166954366</x:v>
      </x:c>
      <x:c r="Q1182" s="18" t="n">
        <x:f>P1182-C1182</x:f>
        <x:v>2273.2386166954366</x:v>
      </x:c>
      <x:c r="R1182" s="18" t="n">
        <x:f>H1182-F1182</x:f>
        <x:v>2102.4799999999996</x:v>
      </x:c>
      <x:c r="S1182" s="18" t="n">
        <x:f>J1182-H1182</x:f>
        <x:v>143.52000000000044</x:v>
      </x:c>
      <x:c r="T1182" s="18" t="n">
        <x:f>N1182-L1182</x:f>
        <x:v>0</x:v>
      </x:c>
      <x:c r="U1182" s="18" t="n">
        <x:f>R1182+S1182+T1182</x:f>
        <x:v>2246</x:v>
      </x:c>
      <x:c r="V1182" s="18" t="str">
        <x:f>IF(MOD(C1182-Settings!$B$32,Settings!$B$33)&lt;Settings!$B$30,"Up","Down")</x:f>
        <x:v>Down</x:v>
      </x:c>
      <x:c r="W1182" s="18" t="n">
        <x:f>IF(OR(E1182&gt;Settings!$B$30,Q1182&gt;Settings!$B$37),0,1)</x:f>
        <x:v>0</x:v>
      </x:c>
      <x:c r="X1182" s="18" t="n">
        <x:f>IF(AND(W1182=1,Q1182&lt;=Settings!$B$36),1,0)</x:f>
        <x:v>0</x:v>
      </x:c>
    </x:row>
    <x:row r="1183">
      <x:c r="A1183" t="n">
        <x:f>Arrivals!A1183</x:f>
        <x:v>10</x:v>
      </x:c>
      <x:c r="B1183" t="n">
        <x:f>Arrivals!B1183</x:f>
        <x:v>98</x:v>
      </x:c>
      <x:c r="C1183" s="18" t="n">
        <x:f>Arrivals!F1183</x:f>
        <x:v>639</x:v>
      </x:c>
      <x:c r="D1183" s="18" t="n">
        <x:f>Arrivals!K1183</x:f>
        <x:v>300</x:v>
      </x:c>
      <x:c r="E1183" s="18" t="n">
        <x:f>D1183*8/ACE_Input!S103+ACE_Input!T103</x:f>
        <x:v>24.02</x:v>
      </x:c>
      <x:c r="F1183" s="18" t="n">
        <x:f>C1183</x:f>
        <x:v>639</x:v>
      </x:c>
      <x:c r="G1183" s="18" t="n">
        <x:f>K1182</x:f>
        <x:v>2904.02</x:v>
      </x:c>
      <x:c r="H1183" s="18" t="n">
        <x:f>MAX(F1183,G1183)</x:f>
        <x:v>2904.02</x:v>
      </x:c>
      <x:c r="I1183" s="18" t="n">
        <x:f>MOD(H1183-Settings!$B$32,Settings!$B$33)</x:f>
        <x:v>24.019999999999982</x:v>
      </x:c>
      <x:c r="J1183" s="18" t="n">
        <x:f>IF(I1183&lt;Settings!$B$30,IF(Settings!$B$30-I1183&gt;=E1183,H1183,H1183+(Settings!$B$30-I1183)+Settings!$B$31),H1183+(Settings!$B$33-I1183))</x:f>
        <x:v>2904.02</x:v>
      </x:c>
      <x:c r="K1183" s="18" t="n">
        <x:f>J1183+E1183</x:f>
        <x:v>2928.04</x:v>
      </x:c>
      <x:c r="L1183" s="18" t="n">
        <x:f>K1183</x:f>
        <x:v>2928.04</x:v>
      </x:c>
      <x:c r="M1183" s="18" t="n">
        <x:f>P1182</x:f>
        <x:v>2907.2386166954366</x:v>
      </x:c>
      <x:c r="N1183" s="18" t="n">
        <x:f>MAX(L1183,M1183)</x:f>
        <x:v>2928.04</x:v>
      </x:c>
      <x:c r="O1183" s="18" t="n">
        <x:f>Arrivals!I1183</x:f>
        <x:v>0.8634792687681214</x:v>
      </x:c>
      <x:c r="P1183" s="18" t="n">
        <x:f>N1183+O1183</x:f>
        <x:v>2928.903479268768</x:v>
      </x:c>
      <x:c r="Q1183" s="18" t="n">
        <x:f>P1183-C1183</x:f>
        <x:v>2289.903479268768</x:v>
      </x:c>
      <x:c r="R1183" s="18" t="n">
        <x:f>H1183-F1183</x:f>
        <x:v>2265.02</x:v>
      </x:c>
      <x:c r="S1183" s="18" t="n">
        <x:f>J1183-H1183</x:f>
        <x:v>0</x:v>
      </x:c>
      <x:c r="T1183" s="18" t="n">
        <x:f>N1183-L1183</x:f>
        <x:v>0</x:v>
      </x:c>
      <x:c r="U1183" s="18" t="n">
        <x:f>R1183+S1183+T1183</x:f>
        <x:v>2265.02</x:v>
      </x:c>
      <x:c r="V1183" s="18" t="str">
        <x:f>IF(MOD(C1183-Settings!$B$32,Settings!$B$33)&lt;Settings!$B$30,"Up","Down")</x:f>
        <x:v>Down</x:v>
      </x:c>
      <x:c r="W1183" s="18" t="n">
        <x:f>IF(OR(E1183&gt;Settings!$B$30,Q1183&gt;Settings!$B$37),0,1)</x:f>
        <x:v>0</x:v>
      </x:c>
      <x:c r="X1183" s="18" t="n">
        <x:f>IF(AND(W1183=1,Q1183&lt;=Settings!$B$36),1,0)</x:f>
        <x:v>0</x:v>
      </x:c>
    </x:row>
    <x:row r="1184">
      <x:c r="A1184" t="n">
        <x:f>Arrivals!A1184</x:f>
        <x:v>10</x:v>
      </x:c>
      <x:c r="B1184" t="n">
        <x:f>Arrivals!B1184</x:f>
        <x:v>99</x:v>
      </x:c>
      <x:c r="C1184" s="18" t="n">
        <x:f>Arrivals!F1184</x:f>
        <x:v>684</x:v>
      </x:c>
      <x:c r="D1184" s="18" t="n">
        <x:f>Arrivals!K1184</x:f>
        <x:v>300</x:v>
      </x:c>
      <x:c r="E1184" s="18" t="n">
        <x:f>D1184*8/ACE_Input!S104+ACE_Input!T104</x:f>
        <x:v>24.02</x:v>
      </x:c>
      <x:c r="F1184" s="18" t="n">
        <x:f>C1184</x:f>
        <x:v>684</x:v>
      </x:c>
      <x:c r="G1184" s="18" t="n">
        <x:f>K1183</x:f>
        <x:v>2928.04</x:v>
      </x:c>
      <x:c r="H1184" s="18" t="n">
        <x:f>MAX(F1184,G1184)</x:f>
        <x:v>2928.04</x:v>
      </x:c>
      <x:c r="I1184" s="18" t="n">
        <x:f>MOD(H1184-Settings!$B$32,Settings!$B$33)</x:f>
        <x:v>48.039999999999964</x:v>
      </x:c>
      <x:c r="J1184" s="18" t="n">
        <x:f>IF(I1184&lt;Settings!$B$30,IF(Settings!$B$30-I1184&gt;=E1184,H1184,H1184+(Settings!$B$30-I1184)+Settings!$B$31),H1184+(Settings!$B$33-I1184))</x:f>
        <x:v>2928.04</x:v>
      </x:c>
      <x:c r="K1184" s="18" t="n">
        <x:f>J1184+E1184</x:f>
        <x:v>2952.06</x:v>
      </x:c>
      <x:c r="L1184" s="18" t="n">
        <x:f>K1184</x:f>
        <x:v>2952.06</x:v>
      </x:c>
      <x:c r="M1184" s="18" t="n">
        <x:f>P1183</x:f>
        <x:v>2928.903479268768</x:v>
      </x:c>
      <x:c r="N1184" s="18" t="n">
        <x:f>MAX(L1184,M1184)</x:f>
        <x:v>2952.06</x:v>
      </x:c>
      <x:c r="O1184" s="18" t="n">
        <x:f>Arrivals!I1184</x:f>
        <x:v>1.1174376236953107</x:v>
      </x:c>
      <x:c r="P1184" s="18" t="n">
        <x:f>N1184+O1184</x:f>
        <x:v>2953.1774376236954</x:v>
      </x:c>
      <x:c r="Q1184" s="18" t="n">
        <x:f>P1184-C1184</x:f>
        <x:v>2269.1774376236954</x:v>
      </x:c>
      <x:c r="R1184" s="18" t="n">
        <x:f>H1184-F1184</x:f>
        <x:v>2244.04</x:v>
      </x:c>
      <x:c r="S1184" s="18" t="n">
        <x:f>J1184-H1184</x:f>
        <x:v>0</x:v>
      </x:c>
      <x:c r="T1184" s="18" t="n">
        <x:f>N1184-L1184</x:f>
        <x:v>0</x:v>
      </x:c>
      <x:c r="U1184" s="18" t="n">
        <x:f>R1184+S1184+T1184</x:f>
        <x:v>2244.04</x:v>
      </x:c>
      <x:c r="V1184" s="18" t="str">
        <x:f>IF(MOD(C1184-Settings!$B$32,Settings!$B$33)&lt;Settings!$B$30,"Up","Down")</x:f>
        <x:v>Down</x:v>
      </x:c>
      <x:c r="W1184" s="18" t="n">
        <x:f>IF(OR(E1184&gt;Settings!$B$30,Q1184&gt;Settings!$B$37),0,1)</x:f>
        <x:v>0</x:v>
      </x:c>
      <x:c r="X1184" s="18" t="n">
        <x:f>IF(AND(W1184=1,Q1184&lt;=Settings!$B$36),1,0)</x:f>
        <x:v>0</x:v>
      </x:c>
    </x:row>
    <x:row r="1185">
      <x:c r="A1185" t="n">
        <x:f>Arrivals!A1185</x:f>
        <x:v>10</x:v>
      </x:c>
      <x:c r="B1185" t="n">
        <x:f>Arrivals!B1185</x:f>
        <x:v>100</x:v>
      </x:c>
      <x:c r="C1185" s="18" t="n">
        <x:f>Arrivals!F1185</x:f>
        <x:v>689</x:v>
      </x:c>
      <x:c r="D1185" s="18" t="n">
        <x:f>Arrivals!K1185</x:f>
        <x:v>300</x:v>
      </x:c>
      <x:c r="E1185" s="18" t="n">
        <x:f>D1185*8/ACE_Input!S105+ACE_Input!T105</x:f>
        <x:v>24.02</x:v>
      </x:c>
      <x:c r="F1185" s="18" t="n">
        <x:f>C1185</x:f>
        <x:v>689</x:v>
      </x:c>
      <x:c r="G1185" s="18" t="n">
        <x:f>K1184</x:f>
        <x:v>2952.06</x:v>
      </x:c>
      <x:c r="H1185" s="18" t="n">
        <x:f>MAX(F1185,G1185)</x:f>
        <x:v>2952.06</x:v>
      </x:c>
      <x:c r="I1185" s="18" t="n">
        <x:f>MOD(H1185-Settings!$B$32,Settings!$B$33)</x:f>
        <x:v>72.05999999999995</x:v>
      </x:c>
      <x:c r="J1185" s="18" t="n">
        <x:f>IF(I1185&lt;Settings!$B$30,IF(Settings!$B$30-I1185&gt;=E1185,H1185,H1185+(Settings!$B$30-I1185)+Settings!$B$31),H1185+(Settings!$B$33-I1185))</x:f>
        <x:v>2952.06</x:v>
      </x:c>
      <x:c r="K1185" s="18" t="n">
        <x:f>J1185+E1185</x:f>
        <x:v>2976.08</x:v>
      </x:c>
      <x:c r="L1185" s="18" t="n">
        <x:f>K1185</x:f>
        <x:v>2976.08</x:v>
      </x:c>
      <x:c r="M1185" s="18" t="n">
        <x:f>P1184</x:f>
        <x:v>2953.1774376236954</x:v>
      </x:c>
      <x:c r="N1185" s="18" t="n">
        <x:f>MAX(L1185,M1185)</x:f>
        <x:v>2976.08</x:v>
      </x:c>
      <x:c r="O1185" s="18" t="n">
        <x:f>Arrivals!I1185</x:f>
        <x:v>2.062894232249391</x:v>
      </x:c>
      <x:c r="P1185" s="18" t="n">
        <x:f>N1185+O1185</x:f>
        <x:v>2978.142894232249</x:v>
      </x:c>
      <x:c r="Q1185" s="18" t="n">
        <x:f>P1185-C1185</x:f>
        <x:v>2289.142894232249</x:v>
      </x:c>
      <x:c r="R1185" s="18" t="n">
        <x:f>H1185-F1185</x:f>
        <x:v>2263.06</x:v>
      </x:c>
      <x:c r="S1185" s="18" t="n">
        <x:f>J1185-H1185</x:f>
        <x:v>0</x:v>
      </x:c>
      <x:c r="T1185" s="18" t="n">
        <x:f>N1185-L1185</x:f>
        <x:v>0</x:v>
      </x:c>
      <x:c r="U1185" s="18" t="n">
        <x:f>R1185+S1185+T1185</x:f>
        <x:v>2263.06</x:v>
      </x:c>
      <x:c r="V1185" s="18" t="str">
        <x:f>IF(MOD(C1185-Settings!$B$32,Settings!$B$33)&lt;Settings!$B$30,"Up","Down")</x:f>
        <x:v>Down</x:v>
      </x:c>
      <x:c r="W1185" s="18" t="n">
        <x:f>IF(OR(E1185&gt;Settings!$B$30,Q1185&gt;Settings!$B$37),0,1)</x:f>
        <x:v>0</x:v>
      </x:c>
      <x:c r="X1185" s="18" t="n">
        <x:f>IF(AND(W1185=1,Q1185&lt;=Settings!$B$36),1,0)</x:f>
        <x:v>0</x:v>
      </x:c>
    </x:row>
    <x:row r="1186">
      <x:c r="A1186"/>
      <x:c r="B1186"/>
      <x:c r="C1186" s="18"/>
      <x:c r="D1186" s="18"/>
      <x:c r="E1186" s="18"/>
      <x:c r="F1186" s="18"/>
      <x:c r="G1186" s="18"/>
      <x:c r="H1186" s="18"/>
      <x:c r="I1186" s="18"/>
      <x:c r="J1186" s="18"/>
      <x:c r="K1186" s="18"/>
      <x:c r="L1186" s="18"/>
      <x:c r="M1186" s="18"/>
      <x:c r="N1186" s="18"/>
      <x:c r="O1186" s="18"/>
      <x:c r="P1186" s="18"/>
      <x:c r="Q1186" s="18"/>
      <x:c r="R1186" s="18"/>
      <x:c r="S1186" s="18"/>
      <x:c r="T1186" s="18"/>
      <x:c r="U1186" s="18"/>
      <x:c r="V1186" s="18"/>
      <x:c r="W1186" s="18"/>
      <x:c r="X1186" s="18"/>
    </x:row>
    <x:row r="1187">
      <x:c r="A1187"/>
      <x:c r="B1187"/>
      <x:c r="C1187" s="18"/>
      <x:c r="D1187" s="18"/>
      <x:c r="E1187" s="18"/>
      <x:c r="F1187" s="18"/>
      <x:c r="G1187" s="18"/>
      <x:c r="H1187" s="18"/>
      <x:c r="I1187" s="18"/>
      <x:c r="J1187" s="18"/>
      <x:c r="K1187" s="18"/>
      <x:c r="L1187" s="18"/>
      <x:c r="M1187" s="18"/>
      <x:c r="N1187" s="18"/>
      <x:c r="O1187" s="18"/>
      <x:c r="P1187" s="18"/>
      <x:c r="Q1187" s="18"/>
      <x:c r="R1187" s="18"/>
      <x:c r="S1187" s="18"/>
      <x:c r="T1187" s="18"/>
      <x:c r="U1187" s="18"/>
      <x:c r="V1187" s="18"/>
      <x:c r="W1187" s="18"/>
      <x:c r="X1187" s="18"/>
    </x:row>
    <x:row r="1188">
      <x:c r="A1188"/>
      <x:c r="B1188"/>
      <x:c r="C1188" s="18"/>
      <x:c r="D1188" s="18"/>
      <x:c r="E1188" s="18"/>
      <x:c r="F1188" s="18"/>
      <x:c r="G1188" s="18"/>
      <x:c r="H1188" s="18"/>
      <x:c r="I1188" s="18"/>
      <x:c r="J1188" s="18"/>
      <x:c r="K1188" s="18"/>
      <x:c r="L1188" s="18"/>
      <x:c r="M1188" s="18"/>
      <x:c r="N1188" s="18"/>
      <x:c r="O1188" s="18"/>
      <x:c r="P1188" s="18"/>
      <x:c r="Q1188" s="18"/>
      <x:c r="R1188" s="18"/>
      <x:c r="S1188" s="18"/>
      <x:c r="T1188" s="18"/>
      <x:c r="U1188" s="18"/>
      <x:c r="V1188" s="18"/>
      <x:c r="W1188" s="18"/>
      <x:c r="X1188" s="18"/>
    </x:row>
    <x:row r="1189">
      <x:c r="A1189"/>
      <x:c r="B1189"/>
      <x:c r="C1189" s="18"/>
      <x:c r="D1189" s="18"/>
      <x:c r="E1189" s="18"/>
      <x:c r="F1189" s="18"/>
      <x:c r="G1189" s="18"/>
      <x:c r="H1189" s="18"/>
      <x:c r="I1189" s="18"/>
      <x:c r="J1189" s="18"/>
      <x:c r="K1189" s="18"/>
      <x:c r="L1189" s="18"/>
      <x:c r="M1189" s="18"/>
      <x:c r="N1189" s="18"/>
      <x:c r="O1189" s="18"/>
      <x:c r="P1189" s="18"/>
      <x:c r="Q1189" s="18"/>
      <x:c r="R1189" s="18"/>
      <x:c r="S1189" s="18"/>
      <x:c r="T1189" s="18"/>
      <x:c r="U1189" s="18"/>
      <x:c r="V1189" s="18"/>
      <x:c r="W1189" s="18"/>
      <x:c r="X1189" s="18"/>
    </x:row>
    <x:row r="1190">
      <x:c r="A1190"/>
      <x:c r="B1190"/>
      <x:c r="C1190" s="18"/>
      <x:c r="D1190" s="18"/>
      <x:c r="E1190" s="18"/>
      <x:c r="F1190" s="18"/>
      <x:c r="G1190" s="18"/>
      <x:c r="H1190" s="18"/>
      <x:c r="I1190" s="18"/>
      <x:c r="J1190" s="18"/>
      <x:c r="K1190" s="18"/>
      <x:c r="L1190" s="18"/>
      <x:c r="M1190" s="18"/>
      <x:c r="N1190" s="18"/>
      <x:c r="O1190" s="18"/>
      <x:c r="P1190" s="18"/>
      <x:c r="Q1190" s="18"/>
      <x:c r="R1190" s="18"/>
      <x:c r="S1190" s="18"/>
      <x:c r="T1190" s="18"/>
      <x:c r="U1190" s="18"/>
      <x:c r="V1190" s="18"/>
      <x:c r="W1190" s="18"/>
      <x:c r="X1190" s="18"/>
    </x:row>
    <x:row r="1191">
      <x:c r="A1191"/>
      <x:c r="B1191"/>
      <x:c r="C1191" s="18"/>
      <x:c r="D1191" s="18"/>
      <x:c r="E1191" s="18"/>
      <x:c r="F1191" s="18"/>
      <x:c r="G1191" s="18"/>
      <x:c r="H1191" s="18"/>
      <x:c r="I1191" s="18"/>
      <x:c r="J1191" s="18"/>
      <x:c r="K1191" s="18"/>
      <x:c r="L1191" s="18"/>
      <x:c r="M1191" s="18"/>
      <x:c r="N1191" s="18"/>
      <x:c r="O1191" s="18"/>
      <x:c r="P1191" s="18"/>
      <x:c r="Q1191" s="18"/>
      <x:c r="R1191" s="18"/>
      <x:c r="S1191" s="18"/>
      <x:c r="T1191" s="18"/>
      <x:c r="U1191" s="18"/>
      <x:c r="V1191" s="18"/>
      <x:c r="W1191" s="18"/>
      <x:c r="X1191" s="18"/>
    </x:row>
    <x:row r="1192">
      <x:c r="A1192"/>
      <x:c r="B1192"/>
      <x:c r="C1192" s="18"/>
      <x:c r="D1192" s="18"/>
      <x:c r="E1192" s="18"/>
      <x:c r="F1192" s="18"/>
      <x:c r="G1192" s="18"/>
      <x:c r="H1192" s="18"/>
      <x:c r="I1192" s="18"/>
      <x:c r="J1192" s="18"/>
      <x:c r="K1192" s="18"/>
      <x:c r="L1192" s="18"/>
      <x:c r="M1192" s="18"/>
      <x:c r="N1192" s="18"/>
      <x:c r="O1192" s="18"/>
      <x:c r="P1192" s="18"/>
      <x:c r="Q1192" s="18"/>
      <x:c r="R1192" s="18"/>
      <x:c r="S1192" s="18"/>
      <x:c r="T1192" s="18"/>
      <x:c r="U1192" s="18"/>
      <x:c r="V1192" s="18"/>
      <x:c r="W1192" s="18"/>
      <x:c r="X1192" s="18"/>
    </x:row>
    <x:row r="1193">
      <x:c r="A1193"/>
      <x:c r="B1193"/>
      <x:c r="C1193" s="18"/>
      <x:c r="D1193" s="18"/>
      <x:c r="E1193" s="18"/>
      <x:c r="F1193" s="18"/>
      <x:c r="G1193" s="18"/>
      <x:c r="H1193" s="18"/>
      <x:c r="I1193" s="18"/>
      <x:c r="J1193" s="18"/>
      <x:c r="K1193" s="18"/>
      <x:c r="L1193" s="18"/>
      <x:c r="M1193" s="18"/>
      <x:c r="N1193" s="18"/>
      <x:c r="O1193" s="18"/>
      <x:c r="P1193" s="18"/>
      <x:c r="Q1193" s="18"/>
      <x:c r="R1193" s="18"/>
      <x:c r="S1193" s="18"/>
      <x:c r="T1193" s="18"/>
      <x:c r="U1193" s="18"/>
      <x:c r="V1193" s="18"/>
      <x:c r="W1193" s="18"/>
      <x:c r="X1193" s="18"/>
    </x:row>
    <x:row r="1194">
      <x:c r="A1194"/>
      <x:c r="B1194"/>
      <x:c r="C1194" s="18"/>
      <x:c r="D1194" s="18"/>
      <x:c r="E1194" s="18"/>
      <x:c r="F1194" s="18"/>
      <x:c r="G1194" s="18"/>
      <x:c r="H1194" s="18"/>
      <x:c r="I1194" s="18"/>
      <x:c r="J1194" s="18"/>
      <x:c r="K1194" s="18"/>
      <x:c r="L1194" s="18"/>
      <x:c r="M1194" s="18"/>
      <x:c r="N1194" s="18"/>
      <x:c r="O1194" s="18"/>
      <x:c r="P1194" s="18"/>
      <x:c r="Q1194" s="18"/>
      <x:c r="R1194" s="18"/>
      <x:c r="S1194" s="18"/>
      <x:c r="T1194" s="18"/>
      <x:c r="U1194" s="18"/>
      <x:c r="V1194" s="18"/>
      <x:c r="W1194" s="18"/>
      <x:c r="X1194" s="18"/>
    </x:row>
    <x:row r="1195">
      <x:c r="A1195"/>
      <x:c r="B1195"/>
      <x:c r="C1195" s="18"/>
      <x:c r="D1195" s="18"/>
      <x:c r="E1195" s="18"/>
      <x:c r="F1195" s="18"/>
      <x:c r="G1195" s="18"/>
      <x:c r="H1195" s="18"/>
      <x:c r="I1195" s="18"/>
      <x:c r="J1195" s="18"/>
      <x:c r="K1195" s="18"/>
      <x:c r="L1195" s="18"/>
      <x:c r="M1195" s="18"/>
      <x:c r="N1195" s="18"/>
      <x:c r="O1195" s="18"/>
      <x:c r="P1195" s="18"/>
      <x:c r="Q1195" s="18"/>
      <x:c r="R1195" s="18"/>
      <x:c r="S1195" s="18"/>
      <x:c r="T1195" s="18"/>
      <x:c r="U1195" s="18"/>
      <x:c r="V1195" s="18"/>
      <x:c r="W1195" s="18"/>
      <x:c r="X1195" s="18"/>
    </x:row>
    <x:row r="1196">
      <x:c r="A1196"/>
      <x:c r="B1196"/>
      <x:c r="C1196" s="18"/>
      <x:c r="D1196" s="18"/>
      <x:c r="E1196" s="18"/>
      <x:c r="F1196" s="18"/>
      <x:c r="G1196" s="18"/>
      <x:c r="H1196" s="18"/>
      <x:c r="I1196" s="18"/>
      <x:c r="J1196" s="18"/>
      <x:c r="K1196" s="18"/>
      <x:c r="L1196" s="18"/>
      <x:c r="M1196" s="18"/>
      <x:c r="N1196" s="18"/>
      <x:c r="O1196" s="18"/>
      <x:c r="P1196" s="18"/>
      <x:c r="Q1196" s="18"/>
      <x:c r="R1196" s="18"/>
      <x:c r="S1196" s="18"/>
      <x:c r="T1196" s="18"/>
      <x:c r="U1196" s="18"/>
      <x:c r="V1196" s="18"/>
      <x:c r="W1196" s="18"/>
      <x:c r="X1196" s="18"/>
    </x:row>
    <x:row r="1197">
      <x:c r="A1197"/>
      <x:c r="B1197"/>
      <x:c r="C1197" s="18"/>
      <x:c r="D1197" s="18"/>
      <x:c r="E1197" s="18"/>
      <x:c r="F1197" s="18"/>
      <x:c r="G1197" s="18"/>
      <x:c r="H1197" s="18"/>
      <x:c r="I1197" s="18"/>
      <x:c r="J1197" s="18"/>
      <x:c r="K1197" s="18"/>
      <x:c r="L1197" s="18"/>
      <x:c r="M1197" s="18"/>
      <x:c r="N1197" s="18"/>
      <x:c r="O1197" s="18"/>
      <x:c r="P1197" s="18"/>
      <x:c r="Q1197" s="18"/>
      <x:c r="R1197" s="18"/>
      <x:c r="S1197" s="18"/>
      <x:c r="T1197" s="18"/>
      <x:c r="U1197" s="18"/>
      <x:c r="V1197" s="18"/>
      <x:c r="W1197" s="18"/>
      <x:c r="X1197" s="18"/>
    </x:row>
    <x:row r="1198">
      <x:c r="A1198"/>
      <x:c r="B1198"/>
      <x:c r="C1198" s="18"/>
      <x:c r="D1198" s="18"/>
      <x:c r="E1198" s="18"/>
      <x:c r="F1198" s="18"/>
      <x:c r="G1198" s="18"/>
      <x:c r="H1198" s="18"/>
      <x:c r="I1198" s="18"/>
      <x:c r="J1198" s="18"/>
      <x:c r="K1198" s="18"/>
      <x:c r="L1198" s="18"/>
      <x:c r="M1198" s="18"/>
      <x:c r="N1198" s="18"/>
      <x:c r="O1198" s="18"/>
      <x:c r="P1198" s="18"/>
      <x:c r="Q1198" s="18"/>
      <x:c r="R1198" s="18"/>
      <x:c r="S1198" s="18"/>
      <x:c r="T1198" s="18"/>
      <x:c r="U1198" s="18"/>
      <x:c r="V1198" s="18"/>
      <x:c r="W1198" s="18"/>
      <x:c r="X1198" s="18"/>
    </x:row>
    <x:row r="1199">
      <x:c r="A1199"/>
      <x:c r="B1199"/>
      <x:c r="C1199" s="18"/>
      <x:c r="D1199" s="18"/>
      <x:c r="E1199" s="18"/>
      <x:c r="F1199" s="18"/>
      <x:c r="G1199" s="18"/>
      <x:c r="H1199" s="18"/>
      <x:c r="I1199" s="18"/>
      <x:c r="J1199" s="18"/>
      <x:c r="K1199" s="18"/>
      <x:c r="L1199" s="18"/>
      <x:c r="M1199" s="18"/>
      <x:c r="N1199" s="18"/>
      <x:c r="O1199" s="18"/>
      <x:c r="P1199" s="18"/>
      <x:c r="Q1199" s="18"/>
      <x:c r="R1199" s="18"/>
      <x:c r="S1199" s="18"/>
      <x:c r="T1199" s="18"/>
      <x:c r="U1199" s="18"/>
      <x:c r="V1199" s="18"/>
      <x:c r="W1199" s="18"/>
      <x:c r="X1199" s="18"/>
    </x:row>
    <x:row r="1200">
      <x:c r="A1200"/>
      <x:c r="B1200"/>
      <x:c r="C1200" s="18"/>
      <x:c r="D1200" s="18"/>
      <x:c r="E1200" s="18"/>
      <x:c r="F1200" s="18"/>
      <x:c r="G1200" s="18"/>
      <x:c r="H1200" s="18"/>
      <x:c r="I1200" s="18"/>
      <x:c r="J1200" s="18"/>
      <x:c r="K1200" s="18"/>
      <x:c r="L1200" s="18"/>
      <x:c r="M1200" s="18"/>
      <x:c r="N1200" s="18"/>
      <x:c r="O1200" s="18"/>
      <x:c r="P1200" s="18"/>
      <x:c r="Q1200" s="18"/>
      <x:c r="R1200" s="18"/>
      <x:c r="S1200" s="18"/>
      <x:c r="T1200" s="18"/>
      <x:c r="U1200" s="18"/>
      <x:c r="V1200" s="18"/>
      <x:c r="W1200" s="18"/>
      <x:c r="X1200" s="18"/>
    </x:row>
    <x:row r="1201">
      <x:c r="A1201"/>
      <x:c r="B1201"/>
      <x:c r="C1201" s="18"/>
      <x:c r="D1201" s="18"/>
      <x:c r="E1201" s="18"/>
      <x:c r="F1201" s="18"/>
      <x:c r="G1201" s="18"/>
      <x:c r="H1201" s="18"/>
      <x:c r="I1201" s="18"/>
      <x:c r="J1201" s="18"/>
      <x:c r="K1201" s="18"/>
      <x:c r="L1201" s="18"/>
      <x:c r="M1201" s="18"/>
      <x:c r="N1201" s="18"/>
      <x:c r="O1201" s="18"/>
      <x:c r="P1201" s="18"/>
      <x:c r="Q1201" s="18"/>
      <x:c r="R1201" s="18"/>
      <x:c r="S1201" s="18"/>
      <x:c r="T1201" s="18"/>
      <x:c r="U1201" s="18"/>
      <x:c r="V1201" s="18"/>
      <x:c r="W1201" s="18"/>
      <x:c r="X1201" s="18"/>
    </x:row>
    <x:row r="1202">
      <x:c r="A1202"/>
      <x:c r="B1202"/>
      <x:c r="C1202" s="18"/>
      <x:c r="D1202" s="18"/>
      <x:c r="E1202" s="18"/>
      <x:c r="F1202" s="18"/>
      <x:c r="G1202" s="18"/>
      <x:c r="H1202" s="18"/>
      <x:c r="I1202" s="18"/>
      <x:c r="J1202" s="18"/>
      <x:c r="K1202" s="18"/>
      <x:c r="L1202" s="18"/>
      <x:c r="M1202" s="18"/>
      <x:c r="N1202" s="18"/>
      <x:c r="O1202" s="18"/>
      <x:c r="P1202" s="18"/>
      <x:c r="Q1202" s="18"/>
      <x:c r="R1202" s="18"/>
      <x:c r="S1202" s="18"/>
      <x:c r="T1202" s="18"/>
      <x:c r="U1202" s="18"/>
      <x:c r="V1202" s="18"/>
      <x:c r="W1202" s="18"/>
      <x:c r="X1202" s="18"/>
    </x:row>
    <x:row r="1203">
      <x:c r="A1203"/>
      <x:c r="B1203"/>
      <x:c r="C1203" s="18"/>
      <x:c r="D1203" s="18"/>
      <x:c r="E1203" s="18"/>
      <x:c r="F1203" s="18"/>
      <x:c r="G1203" s="18"/>
      <x:c r="H1203" s="18"/>
      <x:c r="I1203" s="18"/>
      <x:c r="J1203" s="18"/>
      <x:c r="K1203" s="18"/>
      <x:c r="L1203" s="18"/>
      <x:c r="M1203" s="18"/>
      <x:c r="N1203" s="18"/>
      <x:c r="O1203" s="18"/>
      <x:c r="P1203" s="18"/>
      <x:c r="Q1203" s="18"/>
      <x:c r="R1203" s="18"/>
      <x:c r="S1203" s="18"/>
      <x:c r="T1203" s="18"/>
      <x:c r="U1203" s="18"/>
      <x:c r="V1203" s="18"/>
      <x:c r="W1203" s="18"/>
      <x:c r="X1203" s="18"/>
    </x:row>
    <x:row r="1204">
      <x:c r="A1204"/>
      <x:c r="B1204"/>
      <x:c r="C1204" s="18"/>
      <x:c r="D1204" s="18"/>
      <x:c r="E1204" s="18"/>
      <x:c r="F1204" s="18"/>
      <x:c r="G1204" s="18"/>
      <x:c r="H1204" s="18"/>
      <x:c r="I1204" s="18"/>
      <x:c r="J1204" s="18"/>
      <x:c r="K1204" s="18"/>
      <x:c r="L1204" s="18"/>
      <x:c r="M1204" s="18"/>
      <x:c r="N1204" s="18"/>
      <x:c r="O1204" s="18"/>
      <x:c r="P1204" s="18"/>
      <x:c r="Q1204" s="18"/>
      <x:c r="R1204" s="18"/>
      <x:c r="S1204" s="18"/>
      <x:c r="T1204" s="18"/>
      <x:c r="U1204" s="18"/>
      <x:c r="V1204" s="18"/>
      <x:c r="W1204" s="18"/>
      <x:c r="X1204" s="18"/>
    </x:row>
    <x:row r="1205">
      <x:c r="A1205"/>
      <x:c r="B1205"/>
      <x:c r="C1205" s="18"/>
      <x:c r="D1205" s="18"/>
      <x:c r="E1205" s="18"/>
      <x:c r="F1205" s="18"/>
      <x:c r="G1205" s="18"/>
      <x:c r="H1205" s="18"/>
      <x:c r="I1205" s="18"/>
      <x:c r="J1205" s="18"/>
      <x:c r="K1205" s="18"/>
      <x:c r="L1205" s="18"/>
      <x:c r="M1205" s="18"/>
      <x:c r="N1205" s="18"/>
      <x:c r="O1205" s="18"/>
      <x:c r="P1205" s="18"/>
      <x:c r="Q1205" s="18"/>
      <x:c r="R1205" s="18"/>
      <x:c r="S1205" s="18"/>
      <x:c r="T1205" s="18"/>
      <x:c r="U1205" s="18"/>
      <x:c r="V1205" s="18"/>
      <x:c r="W1205" s="18"/>
      <x:c r="X1205" s="18"/>
    </x:row>
  </x:sheetData>
  <x:mergeCells>
    <x:mergeCell ref="A1:X1"/>
    <x:mergeCell ref="A2:X3"/>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ht="34" customHeight="1">
      <x:c r="A1" s="7" t="str">
        <x:v>Edge_Run  -  arrive &gt; onboard processing &gt; wait for link &gt; downlink reduced volume &gt; delivered</x:v>
      </x:c>
      <x:c r="B1" s="7"/>
      <x:c r="C1" s="7"/>
      <x:c r="D1" s="7"/>
      <x:c r="E1" s="7"/>
      <x:c r="F1" s="7"/>
      <x:c r="G1" s="7"/>
      <x:c r="H1" s="7"/>
      <x:c r="I1" s="7"/>
      <x:c r="J1" s="7"/>
      <x:c r="K1" s="7"/>
      <x:c r="L1" s="7"/>
      <x:c r="M1" s="7"/>
      <x:c r="N1" s="7"/>
      <x:c r="O1" s="7"/>
      <x:c r="P1" s="7"/>
      <x:c r="Q1" s="7"/>
      <x:c r="R1" s="7"/>
      <x:c r="S1" s="7"/>
      <x:c r="T1" s="7"/>
      <x:c r="U1" s="7"/>
      <x:c r="V1" s="7"/>
    </x:row>
    <x:row r="2" ht="22" customHeight="1">
      <x:c r="A2" s="3" t="str">
        <x:v>CONDITIONAL SYNTHETIC PERFORMANCE. Stale flags do not cancel jobs; mean completion times include stale-flagged work. No historical OPS-SAT latency or outage is measured here.</x:v>
      </x:c>
      <x:c r="B2" s="3"/>
      <x:c r="C2" s="3"/>
      <x:c r="D2" s="3"/>
      <x:c r="E2" s="3"/>
      <x:c r="F2" s="3"/>
      <x:c r="G2" s="3"/>
      <x:c r="H2" s="3"/>
      <x:c r="I2" s="3"/>
      <x:c r="J2" s="3"/>
      <x:c r="K2" s="3"/>
      <x:c r="L2" s="3"/>
      <x:c r="M2" s="3"/>
      <x:c r="N2" s="3"/>
      <x:c r="O2" s="3"/>
      <x:c r="P2" s="3"/>
      <x:c r="Q2" s="3"/>
      <x:c r="R2" s="3"/>
      <x:c r="S2" s="3"/>
      <x:c r="T2" s="3"/>
      <x:c r="U2" s="3"/>
      <x:c r="V2" s="3"/>
      <x:c r="W2" s="35"/>
      <x:c r="X2" s="35"/>
    </x:row>
    <x:row r="3" ht="22" customHeight="1">
      <x:c r="A3" s="3"/>
      <x:c r="B3" s="3"/>
      <x:c r="C3" s="3"/>
      <x:c r="D3" s="3"/>
      <x:c r="E3" s="3"/>
      <x:c r="F3" s="3"/>
      <x:c r="G3" s="3"/>
      <x:c r="H3" s="3"/>
      <x:c r="I3" s="3"/>
      <x:c r="J3" s="3"/>
      <x:c r="K3" s="3"/>
      <x:c r="L3" s="3"/>
      <x:c r="M3" s="3"/>
      <x:c r="N3" s="3"/>
      <x:c r="O3" s="3"/>
      <x:c r="P3" s="3"/>
      <x:c r="Q3" s="3"/>
      <x:c r="R3" s="3"/>
      <x:c r="S3" s="3"/>
      <x:c r="T3" s="3"/>
      <x:c r="U3" s="3"/>
      <x:c r="V3" s="3"/>
      <x:c r="W3" s="35"/>
      <x:c r="X3" s="35"/>
    </x:row>
    <x:row r="4" ht="22" customHeight="1">
      <x:c r="A4" s="3"/>
      <x:c r="B4" s="3"/>
      <x:c r="C4" s="3"/>
      <x:c r="D4" s="3"/>
      <x:c r="E4" s="3"/>
      <x:c r="F4" s="3"/>
      <x:c r="G4" s="3"/>
      <x:c r="H4" s="3"/>
      <x:c r="I4" s="3"/>
      <x:c r="J4" s="3"/>
      <x:c r="K4" s="3"/>
      <x:c r="L4" s="3"/>
      <x:c r="M4" s="3"/>
      <x:c r="N4" s="3"/>
      <x:c r="O4" s="3"/>
      <x:c r="P4" s="3"/>
      <x:c r="Q4" s="3"/>
      <x:c r="R4" s="3"/>
      <x:c r="S4" s="3"/>
      <x:c r="T4" s="3"/>
      <x:c r="U4" s="3"/>
      <x:c r="V4" s="3"/>
    </x:row>
    <x:row r="5" ht="64" customHeight="1">
      <x:c r="A5" s="15" t="str">
        <x:v>Rep</x:v>
      </x:c>
      <x:c r="B5" s="15" t="str">
        <x:v>Entity</x:v>
      </x:c>
      <x:c r="C5" s="15" t="str">
        <x:v>Arrival (s)</x:v>
      </x:c>
      <x:c r="D5" s="15" t="str">
        <x:v>Onboard proc time (s)</x:v>
      </x:c>
      <x:c r="E5" s="15" t="str">
        <x:v>Processor free at (s)</x:v>
      </x:c>
      <x:c r="F5" s="15" t="str">
        <x:v>Processor start (s)</x:v>
      </x:c>
      <x:c r="G5" s="15" t="str">
        <x:v>Processor done (s)</x:v>
      </x:c>
      <x:c r="H5" s="15" t="str">
        <x:v>Volume after filtering (MB)</x:v>
      </x:c>
      <x:c r="I5" s="15" t="str">
        <x:v>Transmit time (s)</x:v>
      </x:c>
      <x:c r="J5" s="15" t="str">
        <x:v>Link free at (s)</x:v>
      </x:c>
      <x:c r="K5" s="15" t="str">
        <x:v>Earliest link start (s)</x:v>
      </x:c>
      <x:c r="L5" s="15" t="str">
        <x:v>Cycle phase (s)</x:v>
      </x:c>
      <x:c r="M5" s="15" t="str">
        <x:v>Link start (s)</x:v>
      </x:c>
      <x:c r="N5" s="15" t="str">
        <x:v>Delivered (s)</x:v>
      </x:c>
      <x:c r="O5" s="15" t="str">
        <x:v>End-to-end latency (s)</x:v>
      </x:c>
      <x:c r="P5" s="15" t="str">
        <x:v>Wait for processor (s)</x:v>
      </x:c>
      <x:c r="Q5" s="15" t="str">
        <x:v>Wait in link queue (s)</x:v>
      </x:c>
      <x:c r="R5" s="15" t="str">
        <x:v>Wait for link recovery (s)</x:v>
      </x:c>
      <x:c r="S5" s="15" t="str">
        <x:v>Total queueing delay (s)</x:v>
      </x:c>
      <x:c r="T5" s="15" t="str">
        <x:v>Link state at arrival</x:v>
      </x:c>
      <x:c r="U5" s="15" t="str">
        <x:v>Delivered flag</x:v>
      </x:c>
      <x:c r="V5" s="15" t="str">
        <x:v>Within deadline</x:v>
      </x:c>
    </x:row>
    <x:row r="6">
      <x:c r="A6" t="n">
        <x:f>Arrivals!A6</x:f>
        <x:v>1</x:v>
      </x:c>
      <x:c r="B6" t="n">
        <x:f>Arrivals!B6</x:f>
        <x:v>1</x:v>
      </x:c>
      <x:c r="C6" s="18" t="n">
        <x:f>Arrivals!F6</x:f>
        <x:v>2</x:v>
      </x:c>
      <x:c r="D6" s="18" t="n">
        <x:f>Arrivals!J6</x:f>
        <x:v>10.045247872269458</x:v>
      </x:c>
      <x:c r="E6" s="18" t="n">
        <x:f>0</x:f>
        <x:v>0</x:v>
      </x:c>
      <x:c r="F6" s="18" t="n">
        <x:f>MAX(C6,E6)</x:f>
        <x:v>2</x:v>
      </x:c>
      <x:c r="G6" s="18" t="n">
        <x:f>F6+D6</x:f>
        <x:v>12.045247872269458</x:v>
      </x:c>
      <x:c r="H6" s="18" t="n">
        <x:f>Arrivals!L6</x:f>
        <x:v>75</x:v>
      </x:c>
      <x:c r="I6" s="18" t="n">
        <x:f>H6*8/ACE_Input!S6+ACE_Input!T6</x:f>
        <x:v>6.02</x:v>
      </x:c>
      <x:c r="J6" s="18" t="n">
        <x:f>0</x:f>
        <x:v>0</x:v>
      </x:c>
      <x:c r="K6" s="18" t="n">
        <x:f>MAX(G6,J6)</x:f>
        <x:v>12.045247872269458</x:v>
      </x:c>
      <x:c r="L6" s="18" t="n">
        <x:f>MOD(K6-Settings!$B$32,Settings!$B$33)</x:f>
        <x:v>12.045247872269458</x:v>
      </x:c>
      <x:c r="M6" s="18" t="n">
        <x:f>IF(L6&lt;Settings!$B$30,IF(Settings!$B$30-L6&gt;=I6,K6,K6+(Settings!$B$30-L6)+Settings!$B$31),K6+(Settings!$B$33-L6))</x:f>
        <x:v>12.045247872269458</x:v>
      </x:c>
      <x:c r="N6" s="18" t="n">
        <x:f>M6+I6</x:f>
        <x:v>18.06524787226946</x:v>
      </x:c>
      <x:c r="O6" s="18" t="n">
        <x:f>N6-C6</x:f>
        <x:v>16.06524787226946</x:v>
      </x:c>
      <x:c r="P6" s="18" t="n">
        <x:f>F6-C6</x:f>
        <x:v>0</x:v>
      </x:c>
      <x:c r="Q6" s="18" t="n">
        <x:f>K6-G6</x:f>
        <x:v>0</x:v>
      </x:c>
      <x:c r="R6" s="18" t="n">
        <x:f>M6-K6</x:f>
        <x:v>0</x:v>
      </x:c>
      <x:c r="S6" s="18" t="n">
        <x:f>P6+Q6+R6</x:f>
        <x:v>0</x:v>
      </x:c>
      <x:c r="T6" s="18" t="str">
        <x:f>IF(MOD(C6-Settings!$B$32,Settings!$B$33)&lt;Settings!$B$30,"Up","Down")</x:f>
        <x:v>Up</x:v>
      </x:c>
      <x:c r="U6" s="18" t="n">
        <x:f>IF(OR(I6&gt;Settings!$B$30,O6&gt;Settings!$B$37),0,1)</x:f>
        <x:v>1</x:v>
      </x:c>
      <x:c r="V6" s="18" t="n">
        <x:f>IF(AND(U6=1,O6&lt;=Settings!$B$36),1,0)</x:f>
        <x:v>1</x:v>
      </x:c>
    </x:row>
    <x:row r="7">
      <x:c r="A7" t="n">
        <x:f>Arrivals!A7</x:f>
        <x:v>1</x:v>
      </x:c>
      <x:c r="B7" t="n">
        <x:f>Arrivals!B7</x:f>
        <x:v>2</x:v>
      </x:c>
      <x:c r="C7" s="18" t="n">
        <x:f>Arrivals!F7</x:f>
        <x:v>7</x:v>
      </x:c>
      <x:c r="D7" s="18" t="n">
        <x:f>Arrivals!J7</x:f>
        <x:v>2.6480912085848827</x:v>
      </x:c>
      <x:c r="E7" s="18" t="n">
        <x:f>G6</x:f>
        <x:v>12.045247872269458</x:v>
      </x:c>
      <x:c r="F7" s="18" t="n">
        <x:f>MAX(C7,E7)</x:f>
        <x:v>12.045247872269458</x:v>
      </x:c>
      <x:c r="G7" s="18" t="n">
        <x:f>F7+D7</x:f>
        <x:v>14.69333908085434</x:v>
      </x:c>
      <x:c r="H7" s="18" t="n">
        <x:f>Arrivals!L7</x:f>
        <x:v>75</x:v>
      </x:c>
      <x:c r="I7" s="18" t="n">
        <x:f>H7*8/ACE_Input!S7+ACE_Input!T7</x:f>
        <x:v>6.02</x:v>
      </x:c>
      <x:c r="J7" s="18" t="n">
        <x:f>N6</x:f>
        <x:v>18.06524787226946</x:v>
      </x:c>
      <x:c r="K7" s="18" t="n">
        <x:f>MAX(G7,J7)</x:f>
        <x:v>18.06524787226946</x:v>
      </x:c>
      <x:c r="L7" s="18" t="n">
        <x:f>MOD(K7-Settings!$B$32,Settings!$B$33)</x:f>
        <x:v>18.06524787226946</x:v>
      </x:c>
      <x:c r="M7" s="18" t="n">
        <x:f>IF(L7&lt;Settings!$B$30,IF(Settings!$B$30-L7&gt;=I7,K7,K7+(Settings!$B$30-L7)+Settings!$B$31),K7+(Settings!$B$33-L7))</x:f>
        <x:v>18.06524787226946</x:v>
      </x:c>
      <x:c r="N7" s="18" t="n">
        <x:f>M7+I7</x:f>
        <x:v>24.08524787226946</x:v>
      </x:c>
      <x:c r="O7" s="18" t="n">
        <x:f>N7-C7</x:f>
        <x:v>17.08524787226946</x:v>
      </x:c>
      <x:c r="P7" s="18" t="n">
        <x:f>F7-C7</x:f>
        <x:v>5.045247872269458</x:v>
      </x:c>
      <x:c r="Q7" s="18" t="n">
        <x:f>K7-G7</x:f>
        <x:v>3.3719087914151196</x:v>
      </x:c>
      <x:c r="R7" s="18" t="n">
        <x:f>M7-K7</x:f>
        <x:v>0</x:v>
      </x:c>
      <x:c r="S7" s="18" t="n">
        <x:f>P7+Q7+R7</x:f>
        <x:v>8.417156663684578</x:v>
      </x:c>
      <x:c r="T7" s="18" t="str">
        <x:f>IF(MOD(C7-Settings!$B$32,Settings!$B$33)&lt;Settings!$B$30,"Up","Down")</x:f>
        <x:v>Up</x:v>
      </x:c>
      <x:c r="U7" s="18" t="n">
        <x:f>IF(OR(I7&gt;Settings!$B$30,O7&gt;Settings!$B$37),0,1)</x:f>
        <x:v>1</x:v>
      </x:c>
      <x:c r="V7" s="18" t="n">
        <x:f>IF(AND(U7=1,O7&lt;=Settings!$B$36),1,0)</x:f>
        <x:v>1</x:v>
      </x:c>
    </x:row>
    <x:row r="8">
      <x:c r="A8" t="n">
        <x:f>Arrivals!A8</x:f>
        <x:v>1</x:v>
      </x:c>
      <x:c r="B8" t="n">
        <x:f>Arrivals!B8</x:f>
        <x:v>3</x:v>
      </x:c>
      <x:c r="C8" s="18" t="n">
        <x:f>Arrivals!F8</x:f>
        <x:v>32</x:v>
      </x:c>
      <x:c r="D8" s="18" t="n">
        <x:f>Arrivals!J8</x:f>
        <x:v>2.063287724214485</x:v>
      </x:c>
      <x:c r="E8" s="18" t="n">
        <x:f>G7</x:f>
        <x:v>14.69333908085434</x:v>
      </x:c>
      <x:c r="F8" s="18" t="n">
        <x:f>MAX(C8,E8)</x:f>
        <x:v>32</x:v>
      </x:c>
      <x:c r="G8" s="18" t="n">
        <x:f>F8+D8</x:f>
        <x:v>34.06328772421448</x:v>
      </x:c>
      <x:c r="H8" s="18" t="n">
        <x:f>Arrivals!L8</x:f>
        <x:v>75</x:v>
      </x:c>
      <x:c r="I8" s="18" t="n">
        <x:f>H8*8/ACE_Input!S8+ACE_Input!T8</x:f>
        <x:v>6.02</x:v>
      </x:c>
      <x:c r="J8" s="18" t="n">
        <x:f>N7</x:f>
        <x:v>24.08524787226946</x:v>
      </x:c>
      <x:c r="K8" s="18" t="n">
        <x:f>MAX(G8,J8)</x:f>
        <x:v>34.06328772421448</x:v>
      </x:c>
      <x:c r="L8" s="18" t="n">
        <x:f>MOD(K8-Settings!$B$32,Settings!$B$33)</x:f>
        <x:v>34.06328772421448</x:v>
      </x:c>
      <x:c r="M8" s="18" t="n">
        <x:f>IF(L8&lt;Settings!$B$30,IF(Settings!$B$30-L8&gt;=I8,K8,K8+(Settings!$B$30-L8)+Settings!$B$31),K8+(Settings!$B$33-L8))</x:f>
        <x:v>34.06328772421448</x:v>
      </x:c>
      <x:c r="N8" s="18" t="n">
        <x:f>M8+I8</x:f>
        <x:v>40.083287724214486</x:v>
      </x:c>
      <x:c r="O8" s="18" t="n">
        <x:f>N8-C8</x:f>
        <x:v>8.083287724214486</x:v>
      </x:c>
      <x:c r="P8" s="18" t="n">
        <x:f>F8-C8</x:f>
        <x:v>0</x:v>
      </x:c>
      <x:c r="Q8" s="18" t="n">
        <x:f>K8-G8</x:f>
        <x:v>0</x:v>
      </x:c>
      <x:c r="R8" s="18" t="n">
        <x:f>M8-K8</x:f>
        <x:v>0</x:v>
      </x:c>
      <x:c r="S8" s="18" t="n">
        <x:f>P8+Q8+R8</x:f>
        <x:v>0</x:v>
      </x:c>
      <x:c r="T8" s="18" t="str">
        <x:f>IF(MOD(C8-Settings!$B$32,Settings!$B$33)&lt;Settings!$B$30,"Up","Down")</x:f>
        <x:v>Up</x:v>
      </x:c>
      <x:c r="U8" s="18" t="n">
        <x:f>IF(OR(I8&gt;Settings!$B$30,O8&gt;Settings!$B$37),0,1)</x:f>
        <x:v>1</x:v>
      </x:c>
      <x:c r="V8" s="18" t="n">
        <x:f>IF(AND(U8=1,O8&lt;=Settings!$B$36),1,0)</x:f>
        <x:v>1</x:v>
      </x:c>
    </x:row>
    <x:row r="9">
      <x:c r="A9" t="n">
        <x:f>Arrivals!A9</x:f>
        <x:v>1</x:v>
      </x:c>
      <x:c r="B9" t="n">
        <x:f>Arrivals!B9</x:f>
        <x:v>4</x:v>
      </x:c>
      <x:c r="C9" s="18" t="n">
        <x:f>Arrivals!F9</x:f>
        <x:v>37</x:v>
      </x:c>
      <x:c r="D9" s="18" t="n">
        <x:f>Arrivals!J9</x:f>
        <x:v>0.19418507375347457</x:v>
      </x:c>
      <x:c r="E9" s="18" t="n">
        <x:f>G8</x:f>
        <x:v>34.06328772421448</x:v>
      </x:c>
      <x:c r="F9" s="18" t="n">
        <x:f>MAX(C9,E9)</x:f>
        <x:v>37</x:v>
      </x:c>
      <x:c r="G9" s="18" t="n">
        <x:f>F9+D9</x:f>
        <x:v>37.194185073753474</x:v>
      </x:c>
      <x:c r="H9" s="18" t="n">
        <x:f>Arrivals!L9</x:f>
        <x:v>75</x:v>
      </x:c>
      <x:c r="I9" s="18" t="n">
        <x:f>H9*8/ACE_Input!S9+ACE_Input!T9</x:f>
        <x:v>6.02</x:v>
      </x:c>
      <x:c r="J9" s="18" t="n">
        <x:f>N8</x:f>
        <x:v>40.083287724214486</x:v>
      </x:c>
      <x:c r="K9" s="18" t="n">
        <x:f>MAX(G9,J9)</x:f>
        <x:v>40.083287724214486</x:v>
      </x:c>
      <x:c r="L9" s="18" t="n">
        <x:f>MOD(K9-Settings!$B$32,Settings!$B$33)</x:f>
        <x:v>40.083287724214486</x:v>
      </x:c>
      <x:c r="M9" s="18" t="n">
        <x:f>IF(L9&lt;Settings!$B$30,IF(Settings!$B$30-L9&gt;=I9,K9,K9+(Settings!$B$30-L9)+Settings!$B$31),K9+(Settings!$B$33-L9))</x:f>
        <x:v>40.083287724214486</x:v>
      </x:c>
      <x:c r="N9" s="18" t="n">
        <x:f>M9+I9</x:f>
        <x:v>46.10328772421448</x:v>
      </x:c>
      <x:c r="O9" s="18" t="n">
        <x:f>N9-C9</x:f>
        <x:v>9.103287724214482</x:v>
      </x:c>
      <x:c r="P9" s="18" t="n">
        <x:f>F9-C9</x:f>
        <x:v>0</x:v>
      </x:c>
      <x:c r="Q9" s="18" t="n">
        <x:f>K9-G9</x:f>
        <x:v>2.8891026504610124</x:v>
      </x:c>
      <x:c r="R9" s="18" t="n">
        <x:f>M9-K9</x:f>
        <x:v>0</x:v>
      </x:c>
      <x:c r="S9" s="18" t="n">
        <x:f>P9+Q9+R9</x:f>
        <x:v>2.8891026504610124</x:v>
      </x:c>
      <x:c r="T9" s="18" t="str">
        <x:f>IF(MOD(C9-Settings!$B$32,Settings!$B$33)&lt;Settings!$B$30,"Up","Down")</x:f>
        <x:v>Up</x:v>
      </x:c>
      <x:c r="U9" s="18" t="n">
        <x:f>IF(OR(I9&gt;Settings!$B$30,O9&gt;Settings!$B$37),0,1)</x:f>
        <x:v>1</x:v>
      </x:c>
      <x:c r="V9" s="18" t="n">
        <x:f>IF(AND(U9=1,O9&lt;=Settings!$B$36),1,0)</x:f>
        <x:v>1</x:v>
      </x:c>
    </x:row>
    <x:row r="10">
      <x:c r="A10" t="n">
        <x:f>Arrivals!A10</x:f>
        <x:v>1</x:v>
      </x:c>
      <x:c r="B10" t="n">
        <x:f>Arrivals!B10</x:f>
        <x:v>5</x:v>
      </x:c>
      <x:c r="C10" s="18" t="n">
        <x:f>Arrivals!F10</x:f>
        <x:v>42</x:v>
      </x:c>
      <x:c r="D10" s="18" t="n">
        <x:f>Arrivals!J10</x:f>
        <x:v>18.370799682313177</x:v>
      </x:c>
      <x:c r="E10" s="18" t="n">
        <x:f>G9</x:f>
        <x:v>37.194185073753474</x:v>
      </x:c>
      <x:c r="F10" s="18" t="n">
        <x:f>MAX(C10,E10)</x:f>
        <x:v>42</x:v>
      </x:c>
      <x:c r="G10" s="18" t="n">
        <x:f>F10+D10</x:f>
        <x:v>60.37079968231318</x:v>
      </x:c>
      <x:c r="H10" s="18" t="n">
        <x:f>Arrivals!L10</x:f>
        <x:v>75</x:v>
      </x:c>
      <x:c r="I10" s="18" t="n">
        <x:f>H10*8/ACE_Input!S10+ACE_Input!T10</x:f>
        <x:v>6.02</x:v>
      </x:c>
      <x:c r="J10" s="18" t="n">
        <x:f>N9</x:f>
        <x:v>46.10328772421448</x:v>
      </x:c>
      <x:c r="K10" s="18" t="n">
        <x:f>MAX(G10,J10)</x:f>
        <x:v>60.37079968231318</x:v>
      </x:c>
      <x:c r="L10" s="18" t="n">
        <x:f>MOD(K10-Settings!$B$32,Settings!$B$33)</x:f>
        <x:v>60.37079968231318</x:v>
      </x:c>
      <x:c r="M10" s="18" t="n">
        <x:f>IF(L10&lt;Settings!$B$30,IF(Settings!$B$30-L10&gt;=I10,K10,K10+(Settings!$B$30-L10)+Settings!$B$31),K10+(Settings!$B$33-L10))</x:f>
        <x:v>60.37079968231318</x:v>
      </x:c>
      <x:c r="N10" s="18" t="n">
        <x:f>M10+I10</x:f>
        <x:v>66.39079968231317</x:v>
      </x:c>
      <x:c r="O10" s="18" t="n">
        <x:f>N10-C10</x:f>
        <x:v>24.390799682313173</x:v>
      </x:c>
      <x:c r="P10" s="18" t="n">
        <x:f>F10-C10</x:f>
        <x:v>0</x:v>
      </x:c>
      <x:c r="Q10" s="18" t="n">
        <x:f>K10-G10</x:f>
        <x:v>0</x:v>
      </x:c>
      <x:c r="R10" s="18" t="n">
        <x:f>M10-K10</x:f>
        <x:v>0</x:v>
      </x:c>
      <x:c r="S10" s="18" t="n">
        <x:f>P10+Q10+R10</x:f>
        <x:v>0</x:v>
      </x:c>
      <x:c r="T10" s="18" t="str">
        <x:f>IF(MOD(C10-Settings!$B$32,Settings!$B$33)&lt;Settings!$B$30,"Up","Down")</x:f>
        <x:v>Up</x:v>
      </x:c>
      <x:c r="U10" s="18" t="n">
        <x:f>IF(OR(I10&gt;Settings!$B$30,O10&gt;Settings!$B$37),0,1)</x:f>
        <x:v>1</x:v>
      </x:c>
      <x:c r="V10" s="18" t="n">
        <x:f>IF(AND(U10=1,O10&lt;=Settings!$B$36),1,0)</x:f>
        <x:v>1</x:v>
      </x:c>
    </x:row>
    <x:row r="11">
      <x:c r="A11" t="n">
        <x:f>Arrivals!A11</x:f>
        <x:v>1</x:v>
      </x:c>
      <x:c r="B11" t="n">
        <x:f>Arrivals!B11</x:f>
        <x:v>6</x:v>
      </x:c>
      <x:c r="C11" s="18" t="n">
        <x:f>Arrivals!F11</x:f>
        <x:v>47</x:v>
      </x:c>
      <x:c r="D11" s="18" t="n">
        <x:f>Arrivals!J11</x:f>
        <x:v>38.28729301470472</x:v>
      </x:c>
      <x:c r="E11" s="18" t="n">
        <x:f>G10</x:f>
        <x:v>60.37079968231318</x:v>
      </x:c>
      <x:c r="F11" s="18" t="n">
        <x:f>MAX(C11,E11)</x:f>
        <x:v>60.37079968231318</x:v>
      </x:c>
      <x:c r="G11" s="18" t="n">
        <x:f>F11+D11</x:f>
        <x:v>98.6580926970179</x:v>
      </x:c>
      <x:c r="H11" s="18" t="n">
        <x:f>Arrivals!L11</x:f>
        <x:v>75</x:v>
      </x:c>
      <x:c r="I11" s="18" t="n">
        <x:f>H11*8/ACE_Input!S11+ACE_Input!T11</x:f>
        <x:v>6.02</x:v>
      </x:c>
      <x:c r="J11" s="18" t="n">
        <x:f>N10</x:f>
        <x:v>66.39079968231317</x:v>
      </x:c>
      <x:c r="K11" s="18" t="n">
        <x:f>MAX(G11,J11)</x:f>
        <x:v>98.6580926970179</x:v>
      </x:c>
      <x:c r="L11" s="18" t="n">
        <x:f>MOD(K11-Settings!$B$32,Settings!$B$33)</x:f>
        <x:v>98.6580926970179</x:v>
      </x:c>
      <x:c r="M11" s="18" t="n">
        <x:f>IF(L11&lt;Settings!$B$30,IF(Settings!$B$30-L11&gt;=I11,K11,K11+(Settings!$B$30-L11)+Settings!$B$31),K11+(Settings!$B$33-L11))</x:f>
        <x:v>98.6580926970179</x:v>
      </x:c>
      <x:c r="N11" s="18" t="n">
        <x:f>M11+I11</x:f>
        <x:v>104.6780926970179</x:v>
      </x:c>
      <x:c r="O11" s="18" t="n">
        <x:f>N11-C11</x:f>
        <x:v>57.6780926970179</x:v>
      </x:c>
      <x:c r="P11" s="18" t="n">
        <x:f>F11-C11</x:f>
        <x:v>13.370799682313177</x:v>
      </x:c>
      <x:c r="Q11" s="18" t="n">
        <x:f>K11-G11</x:f>
        <x:v>0</x:v>
      </x:c>
      <x:c r="R11" s="18" t="n">
        <x:f>M11-K11</x:f>
        <x:v>0</x:v>
      </x:c>
      <x:c r="S11" s="18" t="n">
        <x:f>P11+Q11+R11</x:f>
        <x:v>13.370799682313177</x:v>
      </x:c>
      <x:c r="T11" s="18" t="str">
        <x:f>IF(MOD(C11-Settings!$B$32,Settings!$B$33)&lt;Settings!$B$30,"Up","Down")</x:f>
        <x:v>Up</x:v>
      </x:c>
      <x:c r="U11" s="18" t="n">
        <x:f>IF(OR(I11&gt;Settings!$B$30,O11&gt;Settings!$B$37),0,1)</x:f>
        <x:v>1</x:v>
      </x:c>
      <x:c r="V11" s="18" t="n">
        <x:f>IF(AND(U11=1,O11&lt;=Settings!$B$36),1,0)</x:f>
        <x:v>1</x:v>
      </x:c>
    </x:row>
    <x:row r="12">
      <x:c r="A12" t="n">
        <x:f>Arrivals!A12</x:f>
        <x:v>1</x:v>
      </x:c>
      <x:c r="B12" t="n">
        <x:f>Arrivals!B12</x:f>
        <x:v>7</x:v>
      </x:c>
      <x:c r="C12" s="18" t="n">
        <x:f>Arrivals!F12</x:f>
        <x:v>52</x:v>
      </x:c>
      <x:c r="D12" s="18" t="n">
        <x:f>Arrivals!J12</x:f>
        <x:v>7.060828458648125</x:v>
      </x:c>
      <x:c r="E12" s="18" t="n">
        <x:f>G11</x:f>
        <x:v>98.6580926970179</x:v>
      </x:c>
      <x:c r="F12" s="18" t="n">
        <x:f>MAX(C12,E12)</x:f>
        <x:v>98.6580926970179</x:v>
      </x:c>
      <x:c r="G12" s="18" t="n">
        <x:f>F12+D12</x:f>
        <x:v>105.71892115566604</x:v>
      </x:c>
      <x:c r="H12" s="18" t="n">
        <x:f>Arrivals!L12</x:f>
        <x:v>75</x:v>
      </x:c>
      <x:c r="I12" s="18" t="n">
        <x:f>H12*8/ACE_Input!S12+ACE_Input!T12</x:f>
        <x:v>6.02</x:v>
      </x:c>
      <x:c r="J12" s="18" t="n">
        <x:f>N11</x:f>
        <x:v>104.6780926970179</x:v>
      </x:c>
      <x:c r="K12" s="18" t="n">
        <x:f>MAX(G12,J12)</x:f>
        <x:v>105.71892115566604</x:v>
      </x:c>
      <x:c r="L12" s="18" t="n">
        <x:f>MOD(K12-Settings!$B$32,Settings!$B$33)</x:f>
        <x:v>105.71892115566604</x:v>
      </x:c>
      <x:c r="M12" s="18" t="n">
        <x:f>IF(L12&lt;Settings!$B$30,IF(Settings!$B$30-L12&gt;=I12,K12,K12+(Settings!$B$30-L12)+Settings!$B$31),K12+(Settings!$B$33-L12))</x:f>
        <x:v>105.71892115566604</x:v>
      </x:c>
      <x:c r="N12" s="18" t="n">
        <x:f>M12+I12</x:f>
        <x:v>111.73892115566603</x:v>
      </x:c>
      <x:c r="O12" s="18" t="n">
        <x:f>N12-C12</x:f>
        <x:v>59.738921155666034</x:v>
      </x:c>
      <x:c r="P12" s="18" t="n">
        <x:f>F12-C12</x:f>
        <x:v>46.658092697017906</x:v>
      </x:c>
      <x:c r="Q12" s="18" t="n">
        <x:f>K12-G12</x:f>
        <x:v>0</x:v>
      </x:c>
      <x:c r="R12" s="18" t="n">
        <x:f>M12-K12</x:f>
        <x:v>0</x:v>
      </x:c>
      <x:c r="S12" s="18" t="n">
        <x:f>P12+Q12+R12</x:f>
        <x:v>46.658092697017906</x:v>
      </x:c>
      <x:c r="T12" s="18" t="str">
        <x:f>IF(MOD(C12-Settings!$B$32,Settings!$B$33)&lt;Settings!$B$30,"Up","Down")</x:f>
        <x:v>Up</x:v>
      </x:c>
      <x:c r="U12" s="18" t="n">
        <x:f>IF(OR(I12&gt;Settings!$B$30,O12&gt;Settings!$B$37),0,1)</x:f>
        <x:v>1</x:v>
      </x:c>
      <x:c r="V12" s="18" t="n">
        <x:f>IF(AND(U12=1,O12&lt;=Settings!$B$36),1,0)</x:f>
        <x:v>1</x:v>
      </x:c>
    </x:row>
    <x:row r="13">
      <x:c r="A13" t="n">
        <x:f>Arrivals!A13</x:f>
        <x:v>1</x:v>
      </x:c>
      <x:c r="B13" t="n">
        <x:f>Arrivals!B13</x:f>
        <x:v>8</x:v>
      </x:c>
      <x:c r="C13" s="18" t="n">
        <x:f>Arrivals!F13</x:f>
        <x:v>57</x:v>
      </x:c>
      <x:c r="D13" s="18" t="n">
        <x:f>Arrivals!J13</x:f>
        <x:v>8.933238399942397</x:v>
      </x:c>
      <x:c r="E13" s="18" t="n">
        <x:f>G12</x:f>
        <x:v>105.71892115566604</x:v>
      </x:c>
      <x:c r="F13" s="18" t="n">
        <x:f>MAX(C13,E13)</x:f>
        <x:v>105.71892115566604</x:v>
      </x:c>
      <x:c r="G13" s="18" t="n">
        <x:f>F13+D13</x:f>
        <x:v>114.65215955560843</x:v>
      </x:c>
      <x:c r="H13" s="18" t="n">
        <x:f>Arrivals!L13</x:f>
        <x:v>75</x:v>
      </x:c>
      <x:c r="I13" s="18" t="n">
        <x:f>H13*8/ACE_Input!S13+ACE_Input!T13</x:f>
        <x:v>6.02</x:v>
      </x:c>
      <x:c r="J13" s="18" t="n">
        <x:f>N12</x:f>
        <x:v>111.73892115566603</x:v>
      </x:c>
      <x:c r="K13" s="18" t="n">
        <x:f>MAX(G13,J13)</x:f>
        <x:v>114.65215955560843</x:v>
      </x:c>
      <x:c r="L13" s="18" t="n">
        <x:f>MOD(K13-Settings!$B$32,Settings!$B$33)</x:f>
        <x:v>114.65215955560843</x:v>
      </x:c>
      <x:c r="M13" s="18" t="n">
        <x:f>IF(L13&lt;Settings!$B$30,IF(Settings!$B$30-L13&gt;=I13,K13,K13+(Settings!$B$30-L13)+Settings!$B$31),K13+(Settings!$B$33-L13))</x:f>
        <x:v>114.65215955560843</x:v>
      </x:c>
      <x:c r="N13" s="18" t="n">
        <x:f>M13+I13</x:f>
        <x:v>120.67215955560843</x:v>
      </x:c>
      <x:c r="O13" s="18" t="n">
        <x:f>N13-C13</x:f>
        <x:v>63.67215955560843</x:v>
      </x:c>
      <x:c r="P13" s="18" t="n">
        <x:f>F13-C13</x:f>
        <x:v>48.71892115566604</x:v>
      </x:c>
      <x:c r="Q13" s="18" t="n">
        <x:f>K13-G13</x:f>
        <x:v>0</x:v>
      </x:c>
      <x:c r="R13" s="18" t="n">
        <x:f>M13-K13</x:f>
        <x:v>0</x:v>
      </x:c>
      <x:c r="S13" s="18" t="n">
        <x:f>P13+Q13+R13</x:f>
        <x:v>48.71892115566604</x:v>
      </x:c>
      <x:c r="T13" s="18" t="str">
        <x:f>IF(MOD(C13-Settings!$B$32,Settings!$B$33)&lt;Settings!$B$30,"Up","Down")</x:f>
        <x:v>Up</x:v>
      </x:c>
      <x:c r="U13" s="18" t="n">
        <x:f>IF(OR(I13&gt;Settings!$B$30,O13&gt;Settings!$B$37),0,1)</x:f>
        <x:v>1</x:v>
      </x:c>
      <x:c r="V13" s="18" t="n">
        <x:f>IF(AND(U13=1,O13&lt;=Settings!$B$36),1,0)</x:f>
        <x:v>1</x:v>
      </x:c>
    </x:row>
    <x:row r="14">
      <x:c r="A14" t="n">
        <x:f>Arrivals!A14</x:f>
        <x:v>1</x:v>
      </x:c>
      <x:c r="B14" t="n">
        <x:f>Arrivals!B14</x:f>
        <x:v>9</x:v>
      </x:c>
      <x:c r="C14" s="18" t="n">
        <x:f>Arrivals!F14</x:f>
        <x:v>172</x:v>
      </x:c>
      <x:c r="D14" s="18" t="n">
        <x:f>Arrivals!J14</x:f>
        <x:v>12.378153651429487</x:v>
      </x:c>
      <x:c r="E14" s="18" t="n">
        <x:f>G13</x:f>
        <x:v>114.65215955560843</x:v>
      </x:c>
      <x:c r="F14" s="18" t="n">
        <x:f>MAX(C14,E14)</x:f>
        <x:v>172</x:v>
      </x:c>
      <x:c r="G14" s="18" t="n">
        <x:f>F14+D14</x:f>
        <x:v>184.3781536514295</x:v>
      </x:c>
      <x:c r="H14" s="18" t="n">
        <x:f>Arrivals!L14</x:f>
        <x:v>75</x:v>
      </x:c>
      <x:c r="I14" s="18" t="n">
        <x:f>H14*8/ACE_Input!S14+ACE_Input!T14</x:f>
        <x:v>6.02</x:v>
      </x:c>
      <x:c r="J14" s="18" t="n">
        <x:f>N13</x:f>
        <x:v>120.67215955560843</x:v>
      </x:c>
      <x:c r="K14" s="18" t="n">
        <x:f>MAX(G14,J14)</x:f>
        <x:v>184.3781536514295</x:v>
      </x:c>
      <x:c r="L14" s="18" t="n">
        <x:f>MOD(K14-Settings!$B$32,Settings!$B$33)</x:f>
        <x:v>184.3781536514295</x:v>
      </x:c>
      <x:c r="M14" s="18" t="n">
        <x:f>IF(L14&lt;Settings!$B$30,IF(Settings!$B$30-L14&gt;=I14,K14,K14+(Settings!$B$30-L14)+Settings!$B$31),K14+(Settings!$B$33-L14))</x:f>
        <x:v>184.3781536514295</x:v>
      </x:c>
      <x:c r="N14" s="18" t="n">
        <x:f>M14+I14</x:f>
        <x:v>190.3981536514295</x:v>
      </x:c>
      <x:c r="O14" s="18" t="n">
        <x:f>N14-C14</x:f>
        <x:v>18.39815365142951</x:v>
      </x:c>
      <x:c r="P14" s="18" t="n">
        <x:f>F14-C14</x:f>
        <x:v>0</x:v>
      </x:c>
      <x:c r="Q14" s="18" t="n">
        <x:f>K14-G14</x:f>
        <x:v>0</x:v>
      </x:c>
      <x:c r="R14" s="18" t="n">
        <x:f>M14-K14</x:f>
        <x:v>0</x:v>
      </x:c>
      <x:c r="S14" s="18" t="n">
        <x:f>P14+Q14+R14</x:f>
        <x:v>0</x:v>
      </x:c>
      <x:c r="T14" s="18" t="str">
        <x:f>IF(MOD(C14-Settings!$B$32,Settings!$B$33)&lt;Settings!$B$30,"Up","Down")</x:f>
        <x:v>Up</x:v>
      </x:c>
      <x:c r="U14" s="18" t="n">
        <x:f>IF(OR(I14&gt;Settings!$B$30,O14&gt;Settings!$B$37),0,1)</x:f>
        <x:v>1</x:v>
      </x:c>
      <x:c r="V14" s="18" t="n">
        <x:f>IF(AND(U14=1,O14&lt;=Settings!$B$36),1,0)</x:f>
        <x:v>1</x:v>
      </x:c>
    </x:row>
    <x:row r="15">
      <x:c r="A15" t="n">
        <x:f>Arrivals!A15</x:f>
        <x:v>1</x:v>
      </x:c>
      <x:c r="B15" t="n">
        <x:f>Arrivals!B15</x:f>
        <x:v>10</x:v>
      </x:c>
      <x:c r="C15" s="18" t="n">
        <x:f>Arrivals!F15</x:f>
        <x:v>177</x:v>
      </x:c>
      <x:c r="D15" s="18" t="n">
        <x:f>Arrivals!J15</x:f>
        <x:v>23.11476802651459</x:v>
      </x:c>
      <x:c r="E15" s="18" t="n">
        <x:f>G14</x:f>
        <x:v>184.3781536514295</x:v>
      </x:c>
      <x:c r="F15" s="18" t="n">
        <x:f>MAX(C15,E15)</x:f>
        <x:v>184.3781536514295</x:v>
      </x:c>
      <x:c r="G15" s="18" t="n">
        <x:f>F15+D15</x:f>
        <x:v>207.49292167794408</x:v>
      </x:c>
      <x:c r="H15" s="18" t="n">
        <x:f>Arrivals!L15</x:f>
        <x:v>75</x:v>
      </x:c>
      <x:c r="I15" s="18" t="n">
        <x:f>H15*8/ACE_Input!S15+ACE_Input!T15</x:f>
        <x:v>6.02</x:v>
      </x:c>
      <x:c r="J15" s="18" t="n">
        <x:f>N14</x:f>
        <x:v>190.3981536514295</x:v>
      </x:c>
      <x:c r="K15" s="18" t="n">
        <x:f>MAX(G15,J15)</x:f>
        <x:v>207.49292167794408</x:v>
      </x:c>
      <x:c r="L15" s="18" t="n">
        <x:f>MOD(K15-Settings!$B$32,Settings!$B$33)</x:f>
        <x:v>207.49292167794408</x:v>
      </x:c>
      <x:c r="M15" s="18" t="n">
        <x:f>IF(L15&lt;Settings!$B$30,IF(Settings!$B$30-L15&gt;=I15,K15,K15+(Settings!$B$30-L15)+Settings!$B$31),K15+(Settings!$B$33-L15))</x:f>
        <x:v>207.49292167794408</x:v>
      </x:c>
      <x:c r="N15" s="18" t="n">
        <x:f>M15+I15</x:f>
        <x:v>213.5129216779441</x:v>
      </x:c>
      <x:c r="O15" s="18" t="n">
        <x:f>N15-C15</x:f>
        <x:v>36.51292167794409</x:v>
      </x:c>
      <x:c r="P15" s="18" t="n">
        <x:f>F15-C15</x:f>
        <x:v>7.3781536514295</x:v>
      </x:c>
      <x:c r="Q15" s="18" t="n">
        <x:f>K15-G15</x:f>
        <x:v>0</x:v>
      </x:c>
      <x:c r="R15" s="18" t="n">
        <x:f>M15-K15</x:f>
        <x:v>0</x:v>
      </x:c>
      <x:c r="S15" s="18" t="n">
        <x:f>P15+Q15+R15</x:f>
        <x:v>7.3781536514295</x:v>
      </x:c>
      <x:c r="T15" s="18" t="str">
        <x:f>IF(MOD(C15-Settings!$B$32,Settings!$B$33)&lt;Settings!$B$30,"Up","Down")</x:f>
        <x:v>Up</x:v>
      </x:c>
      <x:c r="U15" s="18" t="n">
        <x:f>IF(OR(I15&gt;Settings!$B$30,O15&gt;Settings!$B$37),0,1)</x:f>
        <x:v>1</x:v>
      </x:c>
      <x:c r="V15" s="18" t="n">
        <x:f>IF(AND(U15=1,O15&lt;=Settings!$B$36),1,0)</x:f>
        <x:v>1</x:v>
      </x:c>
    </x:row>
    <x:row r="16">
      <x:c r="A16" t="n">
        <x:f>Arrivals!A16</x:f>
        <x:v>1</x:v>
      </x:c>
      <x:c r="B16" t="n">
        <x:f>Arrivals!B16</x:f>
        <x:v>11</x:v>
      </x:c>
      <x:c r="C16" s="18" t="n">
        <x:f>Arrivals!F16</x:f>
        <x:v>182</x:v>
      </x:c>
      <x:c r="D16" s="18" t="n">
        <x:f>Arrivals!J16</x:f>
        <x:v>3.9682638086743474</x:v>
      </x:c>
      <x:c r="E16" s="18" t="n">
        <x:f>G15</x:f>
        <x:v>207.49292167794408</x:v>
      </x:c>
      <x:c r="F16" s="18" t="n">
        <x:f>MAX(C16,E16)</x:f>
        <x:v>207.49292167794408</x:v>
      </x:c>
      <x:c r="G16" s="18" t="n">
        <x:f>F16+D16</x:f>
        <x:v>211.46118548661843</x:v>
      </x:c>
      <x:c r="H16" s="18" t="n">
        <x:f>Arrivals!L16</x:f>
        <x:v>75</x:v>
      </x:c>
      <x:c r="I16" s="18" t="n">
        <x:f>H16*8/ACE_Input!S16+ACE_Input!T16</x:f>
        <x:v>6.02</x:v>
      </x:c>
      <x:c r="J16" s="18" t="n">
        <x:f>N15</x:f>
        <x:v>213.5129216779441</x:v>
      </x:c>
      <x:c r="K16" s="18" t="n">
        <x:f>MAX(G16,J16)</x:f>
        <x:v>213.5129216779441</x:v>
      </x:c>
      <x:c r="L16" s="18" t="n">
        <x:f>MOD(K16-Settings!$B$32,Settings!$B$33)</x:f>
        <x:v>213.5129216779441</x:v>
      </x:c>
      <x:c r="M16" s="18" t="n">
        <x:f>IF(L16&lt;Settings!$B$30,IF(Settings!$B$30-L16&gt;=I16,K16,K16+(Settings!$B$30-L16)+Settings!$B$31),K16+(Settings!$B$33-L16))</x:f>
        <x:v>213.5129216779441</x:v>
      </x:c>
      <x:c r="N16" s="18" t="n">
        <x:f>M16+I16</x:f>
        <x:v>219.5329216779441</x:v>
      </x:c>
      <x:c r="O16" s="18" t="n">
        <x:f>N16-C16</x:f>
        <x:v>37.5329216779441</x:v>
      </x:c>
      <x:c r="P16" s="18" t="n">
        <x:f>F16-C16</x:f>
        <x:v>25.492921677944082</x:v>
      </x:c>
      <x:c r="Q16" s="18" t="n">
        <x:f>K16-G16</x:f>
        <x:v>2.0517361913256593</x:v>
      </x:c>
      <x:c r="R16" s="18" t="n">
        <x:f>M16-K16</x:f>
        <x:v>0</x:v>
      </x:c>
      <x:c r="S16" s="18" t="n">
        <x:f>P16+Q16+R16</x:f>
        <x:v>27.54465786926974</x:v>
      </x:c>
      <x:c r="T16" s="18" t="str">
        <x:f>IF(MOD(C16-Settings!$B$32,Settings!$B$33)&lt;Settings!$B$30,"Up","Down")</x:f>
        <x:v>Up</x:v>
      </x:c>
      <x:c r="U16" s="18" t="n">
        <x:f>IF(OR(I16&gt;Settings!$B$30,O16&gt;Settings!$B$37),0,1)</x:f>
        <x:v>1</x:v>
      </x:c>
      <x:c r="V16" s="18" t="n">
        <x:f>IF(AND(U16=1,O16&lt;=Settings!$B$36),1,0)</x:f>
        <x:v>1</x:v>
      </x:c>
    </x:row>
    <x:row r="17">
      <x:c r="A17" t="n">
        <x:f>Arrivals!A17</x:f>
        <x:v>1</x:v>
      </x:c>
      <x:c r="B17" t="n">
        <x:f>Arrivals!B17</x:f>
        <x:v>12</x:v>
      </x:c>
      <x:c r="C17" s="18" t="n">
        <x:f>Arrivals!F17</x:f>
        <x:v>187</x:v>
      </x:c>
      <x:c r="D17" s="18" t="n">
        <x:f>Arrivals!J17</x:f>
        <x:v>5.485159322851414</x:v>
      </x:c>
      <x:c r="E17" s="18" t="n">
        <x:f>G16</x:f>
        <x:v>211.46118548661843</x:v>
      </x:c>
      <x:c r="F17" s="18" t="n">
        <x:f>MAX(C17,E17)</x:f>
        <x:v>211.46118548661843</x:v>
      </x:c>
      <x:c r="G17" s="18" t="n">
        <x:f>F17+D17</x:f>
        <x:v>216.94634480946985</x:v>
      </x:c>
      <x:c r="H17" s="18" t="n">
        <x:f>Arrivals!L17</x:f>
        <x:v>75</x:v>
      </x:c>
      <x:c r="I17" s="18" t="n">
        <x:f>H17*8/ACE_Input!S17+ACE_Input!T17</x:f>
        <x:v>6.02</x:v>
      </x:c>
      <x:c r="J17" s="18" t="n">
        <x:f>N16</x:f>
        <x:v>219.5329216779441</x:v>
      </x:c>
      <x:c r="K17" s="18" t="n">
        <x:f>MAX(G17,J17)</x:f>
        <x:v>219.5329216779441</x:v>
      </x:c>
      <x:c r="L17" s="18" t="n">
        <x:f>MOD(K17-Settings!$B$32,Settings!$B$33)</x:f>
        <x:v>219.5329216779441</x:v>
      </x:c>
      <x:c r="M17" s="18" t="n">
        <x:f>IF(L17&lt;Settings!$B$30,IF(Settings!$B$30-L17&gt;=I17,K17,K17+(Settings!$B$30-L17)+Settings!$B$31),K17+(Settings!$B$33-L17))</x:f>
        <x:v>219.5329216779441</x:v>
      </x:c>
      <x:c r="N17" s="18" t="n">
        <x:f>M17+I17</x:f>
        <x:v>225.5529216779441</x:v>
      </x:c>
      <x:c r="O17" s="18" t="n">
        <x:f>N17-C17</x:f>
        <x:v>38.55292167794411</x:v>
      </x:c>
      <x:c r="P17" s="18" t="n">
        <x:f>F17-C17</x:f>
        <x:v>24.461185486618433</x:v>
      </x:c>
      <x:c r="Q17" s="18" t="n">
        <x:f>K17-G17</x:f>
        <x:v>2.5865768684742534</x:v>
      </x:c>
      <x:c r="R17" s="18" t="n">
        <x:f>M17-K17</x:f>
        <x:v>0</x:v>
      </x:c>
      <x:c r="S17" s="18" t="n">
        <x:f>P17+Q17+R17</x:f>
        <x:v>27.047762355092686</x:v>
      </x:c>
      <x:c r="T17" s="18" t="str">
        <x:f>IF(MOD(C17-Settings!$B$32,Settings!$B$33)&lt;Settings!$B$30,"Up","Down")</x:f>
        <x:v>Up</x:v>
      </x:c>
      <x:c r="U17" s="18" t="n">
        <x:f>IF(OR(I17&gt;Settings!$B$30,O17&gt;Settings!$B$37),0,1)</x:f>
        <x:v>1</x:v>
      </x:c>
      <x:c r="V17" s="18" t="n">
        <x:f>IF(AND(U17=1,O17&lt;=Settings!$B$36),1,0)</x:f>
        <x:v>1</x:v>
      </x:c>
    </x:row>
    <x:row r="18">
      <x:c r="A18" t="n">
        <x:f>Arrivals!A18</x:f>
        <x:v>1</x:v>
      </x:c>
      <x:c r="B18" t="n">
        <x:f>Arrivals!B18</x:f>
        <x:v>13</x:v>
      </x:c>
      <x:c r="C18" s="18" t="n">
        <x:f>Arrivals!F18</x:f>
        <x:v>192</x:v>
      </x:c>
      <x:c r="D18" s="18" t="n">
        <x:f>Arrivals!J18</x:f>
        <x:v>2.1795247128591346</x:v>
      </x:c>
      <x:c r="E18" s="18" t="n">
        <x:f>G17</x:f>
        <x:v>216.94634480946985</x:v>
      </x:c>
      <x:c r="F18" s="18" t="n">
        <x:f>MAX(C18,E18)</x:f>
        <x:v>216.94634480946985</x:v>
      </x:c>
      <x:c r="G18" s="18" t="n">
        <x:f>F18+D18</x:f>
        <x:v>219.125869522329</x:v>
      </x:c>
      <x:c r="H18" s="18" t="n">
        <x:f>Arrivals!L18</x:f>
        <x:v>75</x:v>
      </x:c>
      <x:c r="I18" s="18" t="n">
        <x:f>H18*8/ACE_Input!S18+ACE_Input!T18</x:f>
        <x:v>6.02</x:v>
      </x:c>
      <x:c r="J18" s="18" t="n">
        <x:f>N17</x:f>
        <x:v>225.5529216779441</x:v>
      </x:c>
      <x:c r="K18" s="18" t="n">
        <x:f>MAX(G18,J18)</x:f>
        <x:v>225.5529216779441</x:v>
      </x:c>
      <x:c r="L18" s="18" t="n">
        <x:f>MOD(K18-Settings!$B$32,Settings!$B$33)</x:f>
        <x:v>225.5529216779441</x:v>
      </x:c>
      <x:c r="M18" s="18" t="n">
        <x:f>IF(L18&lt;Settings!$B$30,IF(Settings!$B$30-L18&gt;=I18,K18,K18+(Settings!$B$30-L18)+Settings!$B$31),K18+(Settings!$B$33-L18))</x:f>
        <x:v>225.5529216779441</x:v>
      </x:c>
      <x:c r="N18" s="18" t="n">
        <x:f>M18+I18</x:f>
        <x:v>231.57292167794412</x:v>
      </x:c>
      <x:c r="O18" s="18" t="n">
        <x:f>N18-C18</x:f>
        <x:v>39.57292167794412</x:v>
      </x:c>
      <x:c r="P18" s="18" t="n">
        <x:f>F18-C18</x:f>
        <x:v>24.94634480946985</x:v>
      </x:c>
      <x:c r="Q18" s="18" t="n">
        <x:f>K18-G18</x:f>
        <x:v>6.427052155615115</x:v>
      </x:c>
      <x:c r="R18" s="18" t="n">
        <x:f>M18-K18</x:f>
        <x:v>0</x:v>
      </x:c>
      <x:c r="S18" s="18" t="n">
        <x:f>P18+Q18+R18</x:f>
        <x:v>31.373396965084964</x:v>
      </x:c>
      <x:c r="T18" s="18" t="str">
        <x:f>IF(MOD(C18-Settings!$B$32,Settings!$B$33)&lt;Settings!$B$30,"Up","Down")</x:f>
        <x:v>Up</x:v>
      </x:c>
      <x:c r="U18" s="18" t="n">
        <x:f>IF(OR(I18&gt;Settings!$B$30,O18&gt;Settings!$B$37),0,1)</x:f>
        <x:v>1</x:v>
      </x:c>
      <x:c r="V18" s="18" t="n">
        <x:f>IF(AND(U18=1,O18&lt;=Settings!$B$36),1,0)</x:f>
        <x:v>1</x:v>
      </x:c>
    </x:row>
    <x:row r="19">
      <x:c r="A19" t="n">
        <x:f>Arrivals!A19</x:f>
        <x:v>1</x:v>
      </x:c>
      <x:c r="B19" t="n">
        <x:f>Arrivals!B19</x:f>
        <x:v>14</x:v>
      </x:c>
      <x:c r="C19" s="18" t="n">
        <x:f>Arrivals!F19</x:f>
        <x:v>197</x:v>
      </x:c>
      <x:c r="D19" s="18" t="n">
        <x:f>Arrivals!J19</x:f>
        <x:v>6.8782331095075735</x:v>
      </x:c>
      <x:c r="E19" s="18" t="n">
        <x:f>G18</x:f>
        <x:v>219.125869522329</x:v>
      </x:c>
      <x:c r="F19" s="18" t="n">
        <x:f>MAX(C19,E19)</x:f>
        <x:v>219.125869522329</x:v>
      </x:c>
      <x:c r="G19" s="18" t="n">
        <x:f>F19+D19</x:f>
        <x:v>226.00410263183656</x:v>
      </x:c>
      <x:c r="H19" s="18" t="n">
        <x:f>Arrivals!L19</x:f>
        <x:v>75</x:v>
      </x:c>
      <x:c r="I19" s="18" t="n">
        <x:f>H19*8/ACE_Input!S19+ACE_Input!T19</x:f>
        <x:v>6.02</x:v>
      </x:c>
      <x:c r="J19" s="18" t="n">
        <x:f>N18</x:f>
        <x:v>231.57292167794412</x:v>
      </x:c>
      <x:c r="K19" s="18" t="n">
        <x:f>MAX(G19,J19)</x:f>
        <x:v>231.57292167794412</x:v>
      </x:c>
      <x:c r="L19" s="18" t="n">
        <x:f>MOD(K19-Settings!$B$32,Settings!$B$33)</x:f>
        <x:v>231.57292167794412</x:v>
      </x:c>
      <x:c r="M19" s="18" t="n">
        <x:f>IF(L19&lt;Settings!$B$30,IF(Settings!$B$30-L19&gt;=I19,K19,K19+(Settings!$B$30-L19)+Settings!$B$31),K19+(Settings!$B$33-L19))</x:f>
        <x:v>231.57292167794412</x:v>
      </x:c>
      <x:c r="N19" s="18" t="n">
        <x:f>M19+I19</x:f>
        <x:v>237.59292167794413</x:v>
      </x:c>
      <x:c r="O19" s="18" t="n">
        <x:f>N19-C19</x:f>
        <x:v>40.59292167794413</x:v>
      </x:c>
      <x:c r="P19" s="18" t="n">
        <x:f>F19-C19</x:f>
        <x:v>22.125869522328998</x:v>
      </x:c>
      <x:c r="Q19" s="18" t="n">
        <x:f>K19-G19</x:f>
        <x:v>5.5688190461075635</x:v>
      </x:c>
      <x:c r="R19" s="18" t="n">
        <x:f>M19-K19</x:f>
        <x:v>0</x:v>
      </x:c>
      <x:c r="S19" s="18" t="n">
        <x:f>P19+Q19+R19</x:f>
        <x:v>27.69468856843656</x:v>
      </x:c>
      <x:c r="T19" s="18" t="str">
        <x:f>IF(MOD(C19-Settings!$B$32,Settings!$B$33)&lt;Settings!$B$30,"Up","Down")</x:f>
        <x:v>Up</x:v>
      </x:c>
      <x:c r="U19" s="18" t="n">
        <x:f>IF(OR(I19&gt;Settings!$B$30,O19&gt;Settings!$B$37),0,1)</x:f>
        <x:v>1</x:v>
      </x:c>
      <x:c r="V19" s="18" t="n">
        <x:f>IF(AND(U19=1,O19&lt;=Settings!$B$36),1,0)</x:f>
        <x:v>1</x:v>
      </x:c>
    </x:row>
    <x:row r="20">
      <x:c r="A20" t="n">
        <x:f>Arrivals!A20</x:f>
        <x:v>1</x:v>
      </x:c>
      <x:c r="B20" t="n">
        <x:f>Arrivals!B20</x:f>
        <x:v>15</x:v>
      </x:c>
      <x:c r="C20" s="18" t="n">
        <x:f>Arrivals!F20</x:f>
        <x:v>202</x:v>
      </x:c>
      <x:c r="D20" s="18" t="n">
        <x:f>Arrivals!J20</x:f>
        <x:v>7.14980019177437</x:v>
      </x:c>
      <x:c r="E20" s="18" t="n">
        <x:f>G19</x:f>
        <x:v>226.00410263183656</x:v>
      </x:c>
      <x:c r="F20" s="18" t="n">
        <x:f>MAX(C20,E20)</x:f>
        <x:v>226.00410263183656</x:v>
      </x:c>
      <x:c r="G20" s="18" t="n">
        <x:f>F20+D20</x:f>
        <x:v>233.15390282361093</x:v>
      </x:c>
      <x:c r="H20" s="18" t="n">
        <x:f>Arrivals!L20</x:f>
        <x:v>75</x:v>
      </x:c>
      <x:c r="I20" s="18" t="n">
        <x:f>H20*8/ACE_Input!S20+ACE_Input!T20</x:f>
        <x:v>6.02</x:v>
      </x:c>
      <x:c r="J20" s="18" t="n">
        <x:f>N19</x:f>
        <x:v>237.59292167794413</x:v>
      </x:c>
      <x:c r="K20" s="18" t="n">
        <x:f>MAX(G20,J20)</x:f>
        <x:v>237.59292167794413</x:v>
      </x:c>
      <x:c r="L20" s="18" t="n">
        <x:f>MOD(K20-Settings!$B$32,Settings!$B$33)</x:f>
        <x:v>237.59292167794413</x:v>
      </x:c>
      <x:c r="M20" s="18" t="n">
        <x:f>IF(L20&lt;Settings!$B$30,IF(Settings!$B$30-L20&gt;=I20,K20,K20+(Settings!$B$30-L20)+Settings!$B$31),K20+(Settings!$B$33-L20))</x:f>
        <x:v>237.59292167794413</x:v>
      </x:c>
      <x:c r="N20" s="18" t="n">
        <x:f>M20+I20</x:f>
        <x:v>243.61292167794414</x:v>
      </x:c>
      <x:c r="O20" s="18" t="n">
        <x:f>N20-C20</x:f>
        <x:v>41.61292167794414</x:v>
      </x:c>
      <x:c r="P20" s="18" t="n">
        <x:f>F20-C20</x:f>
        <x:v>24.00410263183656</x:v>
      </x:c>
      <x:c r="Q20" s="18" t="n">
        <x:f>K20-G20</x:f>
        <x:v>4.439018854333199</x:v>
      </x:c>
      <x:c r="R20" s="18" t="n">
        <x:f>M20-K20</x:f>
        <x:v>0</x:v>
      </x:c>
      <x:c r="S20" s="18" t="n">
        <x:f>P20+Q20+R20</x:f>
        <x:v>28.44312148616976</x:v>
      </x:c>
      <x:c r="T20" s="18" t="str">
        <x:f>IF(MOD(C20-Settings!$B$32,Settings!$B$33)&lt;Settings!$B$30,"Up","Down")</x:f>
        <x:v>Up</x:v>
      </x:c>
      <x:c r="U20" s="18" t="n">
        <x:f>IF(OR(I20&gt;Settings!$B$30,O20&gt;Settings!$B$37),0,1)</x:f>
        <x:v>1</x:v>
      </x:c>
      <x:c r="V20" s="18" t="n">
        <x:f>IF(AND(U20=1,O20&lt;=Settings!$B$36),1,0)</x:f>
        <x:v>1</x:v>
      </x:c>
    </x:row>
    <x:row r="21">
      <x:c r="A21" t="n">
        <x:f>Arrivals!A21</x:f>
        <x:v>1</x:v>
      </x:c>
      <x:c r="B21" t="n">
        <x:f>Arrivals!B21</x:f>
        <x:v>16</x:v>
      </x:c>
      <x:c r="C21" s="18" t="n">
        <x:f>Arrivals!F21</x:f>
        <x:v>207</x:v>
      </x:c>
      <x:c r="D21" s="18" t="n">
        <x:f>Arrivals!J21</x:f>
        <x:v>7.296951411250232</x:v>
      </x:c>
      <x:c r="E21" s="18" t="n">
        <x:f>G20</x:f>
        <x:v>233.15390282361093</x:v>
      </x:c>
      <x:c r="F21" s="18" t="n">
        <x:f>MAX(C21,E21)</x:f>
        <x:v>233.15390282361093</x:v>
      </x:c>
      <x:c r="G21" s="18" t="n">
        <x:f>F21+D21</x:f>
        <x:v>240.45085423486117</x:v>
      </x:c>
      <x:c r="H21" s="18" t="n">
        <x:f>Arrivals!L21</x:f>
        <x:v>75</x:v>
      </x:c>
      <x:c r="I21" s="18" t="n">
        <x:f>H21*8/ACE_Input!S21+ACE_Input!T21</x:f>
        <x:v>6.02</x:v>
      </x:c>
      <x:c r="J21" s="18" t="n">
        <x:f>N20</x:f>
        <x:v>243.61292167794414</x:v>
      </x:c>
      <x:c r="K21" s="18" t="n">
        <x:f>MAX(G21,J21)</x:f>
        <x:v>243.61292167794414</x:v>
      </x:c>
      <x:c r="L21" s="18" t="n">
        <x:f>MOD(K21-Settings!$B$32,Settings!$B$33)</x:f>
        <x:v>243.61292167794414</x:v>
      </x:c>
      <x:c r="M21" s="18" t="n">
        <x:f>IF(L21&lt;Settings!$B$30,IF(Settings!$B$30-L21&gt;=I21,K21,K21+(Settings!$B$30-L21)+Settings!$B$31),K21+(Settings!$B$33-L21))</x:f>
        <x:v>243.61292167794414</x:v>
      </x:c>
      <x:c r="N21" s="18" t="n">
        <x:f>M21+I21</x:f>
        <x:v>249.63292167794415</x:v>
      </x:c>
      <x:c r="O21" s="18" t="n">
        <x:f>N21-C21</x:f>
        <x:v>42.632921677944154</x:v>
      </x:c>
      <x:c r="P21" s="18" t="n">
        <x:f>F21-C21</x:f>
        <x:v>26.153902823610935</x:v>
      </x:c>
      <x:c r="Q21" s="18" t="n">
        <x:f>K21-G21</x:f>
        <x:v>3.162067443082975</x:v>
      </x:c>
      <x:c r="R21" s="18" t="n">
        <x:f>M21-K21</x:f>
        <x:v>0</x:v>
      </x:c>
      <x:c r="S21" s="18" t="n">
        <x:f>P21+Q21+R21</x:f>
        <x:v>29.31597026669391</x:v>
      </x:c>
      <x:c r="T21" s="18" t="str">
        <x:f>IF(MOD(C21-Settings!$B$32,Settings!$B$33)&lt;Settings!$B$30,"Up","Down")</x:f>
        <x:v>Up</x:v>
      </x:c>
      <x:c r="U21" s="18" t="n">
        <x:f>IF(OR(I21&gt;Settings!$B$30,O21&gt;Settings!$B$37),0,1)</x:f>
        <x:v>1</x:v>
      </x:c>
      <x:c r="V21" s="18" t="n">
        <x:f>IF(AND(U21=1,O21&lt;=Settings!$B$36),1,0)</x:f>
        <x:v>1</x:v>
      </x:c>
    </x:row>
    <x:row r="22">
      <x:c r="A22" t="n">
        <x:f>Arrivals!A22</x:f>
        <x:v>1</x:v>
      </x:c>
      <x:c r="B22" t="n">
        <x:f>Arrivals!B22</x:f>
        <x:v>17</x:v>
      </x:c>
      <x:c r="C22" s="18" t="n">
        <x:f>Arrivals!F22</x:f>
        <x:v>212</x:v>
      </x:c>
      <x:c r="D22" s="18" t="n">
        <x:f>Arrivals!J22</x:f>
        <x:v>5.076038395289901</x:v>
      </x:c>
      <x:c r="E22" s="18" t="n">
        <x:f>G21</x:f>
        <x:v>240.45085423486117</x:v>
      </x:c>
      <x:c r="F22" s="18" t="n">
        <x:f>MAX(C22,E22)</x:f>
        <x:v>240.45085423486117</x:v>
      </x:c>
      <x:c r="G22" s="18" t="n">
        <x:f>F22+D22</x:f>
        <x:v>245.52689263015108</x:v>
      </x:c>
      <x:c r="H22" s="18" t="n">
        <x:f>Arrivals!L22</x:f>
        <x:v>75</x:v>
      </x:c>
      <x:c r="I22" s="18" t="n">
        <x:f>H22*8/ACE_Input!S22+ACE_Input!T22</x:f>
        <x:v>6.02</x:v>
      </x:c>
      <x:c r="J22" s="18" t="n">
        <x:f>N21</x:f>
        <x:v>249.63292167794415</x:v>
      </x:c>
      <x:c r="K22" s="18" t="n">
        <x:f>MAX(G22,J22)</x:f>
        <x:v>249.63292167794415</x:v>
      </x:c>
      <x:c r="L22" s="18" t="n">
        <x:f>MOD(K22-Settings!$B$32,Settings!$B$33)</x:f>
        <x:v>249.63292167794415</x:v>
      </x:c>
      <x:c r="M22" s="18" t="n">
        <x:f>IF(L22&lt;Settings!$B$30,IF(Settings!$B$30-L22&gt;=I22,K22,K22+(Settings!$B$30-L22)+Settings!$B$31),K22+(Settings!$B$33-L22))</x:f>
        <x:v>249.63292167794415</x:v>
      </x:c>
      <x:c r="N22" s="18" t="n">
        <x:f>M22+I22</x:f>
        <x:v>255.65292167794416</x:v>
      </x:c>
      <x:c r="O22" s="18" t="n">
        <x:f>N22-C22</x:f>
        <x:v>43.652921677944164</x:v>
      </x:c>
      <x:c r="P22" s="18" t="n">
        <x:f>F22-C22</x:f>
        <x:v>28.45085423486117</x:v>
      </x:c>
      <x:c r="Q22" s="18" t="n">
        <x:f>K22-G22</x:f>
        <x:v>4.106029047793072</x:v>
      </x:c>
      <x:c r="R22" s="18" t="n">
        <x:f>M22-K22</x:f>
        <x:v>0</x:v>
      </x:c>
      <x:c r="S22" s="18" t="n">
        <x:f>P22+Q22+R22</x:f>
        <x:v>32.55688328265424</x:v>
      </x:c>
      <x:c r="T22" s="18" t="str">
        <x:f>IF(MOD(C22-Settings!$B$32,Settings!$B$33)&lt;Settings!$B$30,"Up","Down")</x:f>
        <x:v>Up</x:v>
      </x:c>
      <x:c r="U22" s="18" t="n">
        <x:f>IF(OR(I22&gt;Settings!$B$30,O22&gt;Settings!$B$37),0,1)</x:f>
        <x:v>1</x:v>
      </x:c>
      <x:c r="V22" s="18" t="n">
        <x:f>IF(AND(U22=1,O22&lt;=Settings!$B$36),1,0)</x:f>
        <x:v>1</x:v>
      </x:c>
    </x:row>
    <x:row r="23">
      <x:c r="A23" t="n">
        <x:f>Arrivals!A23</x:f>
        <x:v>1</x:v>
      </x:c>
      <x:c r="B23" t="n">
        <x:f>Arrivals!B23</x:f>
        <x:v>18</x:v>
      </x:c>
      <x:c r="C23" s="18" t="n">
        <x:f>Arrivals!F23</x:f>
        <x:v>217</x:v>
      </x:c>
      <x:c r="D23" s="18" t="n">
        <x:f>Arrivals!J23</x:f>
        <x:v>1.6524092774944092</x:v>
      </x:c>
      <x:c r="E23" s="18" t="n">
        <x:f>G22</x:f>
        <x:v>245.52689263015108</x:v>
      </x:c>
      <x:c r="F23" s="18" t="n">
        <x:f>MAX(C23,E23)</x:f>
        <x:v>245.52689263015108</x:v>
      </x:c>
      <x:c r="G23" s="18" t="n">
        <x:f>F23+D23</x:f>
        <x:v>247.17930190764548</x:v>
      </x:c>
      <x:c r="H23" s="18" t="n">
        <x:f>Arrivals!L23</x:f>
        <x:v>75</x:v>
      </x:c>
      <x:c r="I23" s="18" t="n">
        <x:f>H23*8/ACE_Input!S23+ACE_Input!T23</x:f>
        <x:v>6.02</x:v>
      </x:c>
      <x:c r="J23" s="18" t="n">
        <x:f>N22</x:f>
        <x:v>255.65292167794416</x:v>
      </x:c>
      <x:c r="K23" s="18" t="n">
        <x:f>MAX(G23,J23)</x:f>
        <x:v>255.65292167794416</x:v>
      </x:c>
      <x:c r="L23" s="18" t="n">
        <x:f>MOD(K23-Settings!$B$32,Settings!$B$33)</x:f>
        <x:v>255.65292167794416</x:v>
      </x:c>
      <x:c r="M23" s="18" t="n">
        <x:f>IF(L23&lt;Settings!$B$30,IF(Settings!$B$30-L23&gt;=I23,K23,K23+(Settings!$B$30-L23)+Settings!$B$31),K23+(Settings!$B$33-L23))</x:f>
        <x:v>255.65292167794416</x:v>
      </x:c>
      <x:c r="N23" s="18" t="n">
        <x:f>M23+I23</x:f>
        <x:v>261.67292167794415</x:v>
      </x:c>
      <x:c r="O23" s="18" t="n">
        <x:f>N23-C23</x:f>
        <x:v>44.672921677944146</x:v>
      </x:c>
      <x:c r="P23" s="18" t="n">
        <x:f>F23-C23</x:f>
        <x:v>28.52689263015108</x:v>
      </x:c>
      <x:c r="Q23" s="18" t="n">
        <x:f>K23-G23</x:f>
        <x:v>8.473619770298683</x:v>
      </x:c>
      <x:c r="R23" s="18" t="n">
        <x:f>M23-K23</x:f>
        <x:v>0</x:v>
      </x:c>
      <x:c r="S23" s="18" t="n">
        <x:f>P23+Q23+R23</x:f>
        <x:v>37.000512400449765</x:v>
      </x:c>
      <x:c r="T23" s="18" t="str">
        <x:f>IF(MOD(C23-Settings!$B$32,Settings!$B$33)&lt;Settings!$B$30,"Up","Down")</x:f>
        <x:v>Up</x:v>
      </x:c>
      <x:c r="U23" s="18" t="n">
        <x:f>IF(OR(I23&gt;Settings!$B$30,O23&gt;Settings!$B$37),0,1)</x:f>
        <x:v>1</x:v>
      </x:c>
      <x:c r="V23" s="18" t="n">
        <x:f>IF(AND(U23=1,O23&lt;=Settings!$B$36),1,0)</x:f>
        <x:v>1</x:v>
      </x:c>
    </x:row>
    <x:row r="24">
      <x:c r="A24" t="n">
        <x:f>Arrivals!A24</x:f>
        <x:v>1</x:v>
      </x:c>
      <x:c r="B24" t="n">
        <x:f>Arrivals!B24</x:f>
        <x:v>19</x:v>
      </x:c>
      <x:c r="C24" s="18" t="n">
        <x:f>Arrivals!F24</x:f>
        <x:v>222</x:v>
      </x:c>
      <x:c r="D24" s="18" t="n">
        <x:f>Arrivals!J24</x:f>
        <x:v>0.7781055389377497</x:v>
      </x:c>
      <x:c r="E24" s="18" t="n">
        <x:f>G23</x:f>
        <x:v>247.17930190764548</x:v>
      </x:c>
      <x:c r="F24" s="18" t="n">
        <x:f>MAX(C24,E24)</x:f>
        <x:v>247.17930190764548</x:v>
      </x:c>
      <x:c r="G24" s="18" t="n">
        <x:f>F24+D24</x:f>
        <x:v>247.95740744658323</x:v>
      </x:c>
      <x:c r="H24" s="18" t="n">
        <x:f>Arrivals!L24</x:f>
        <x:v>75</x:v>
      </x:c>
      <x:c r="I24" s="18" t="n">
        <x:f>H24*8/ACE_Input!S24+ACE_Input!T24</x:f>
        <x:v>6.02</x:v>
      </x:c>
      <x:c r="J24" s="18" t="n">
        <x:f>N23</x:f>
        <x:v>261.67292167794415</x:v>
      </x:c>
      <x:c r="K24" s="18" t="n">
        <x:f>MAX(G24,J24)</x:f>
        <x:v>261.67292167794415</x:v>
      </x:c>
      <x:c r="L24" s="18" t="n">
        <x:f>MOD(K24-Settings!$B$32,Settings!$B$33)</x:f>
        <x:v>261.67292167794415</x:v>
      </x:c>
      <x:c r="M24" s="18" t="n">
        <x:f>IF(L24&lt;Settings!$B$30,IF(Settings!$B$30-L24&gt;=I24,K24,K24+(Settings!$B$30-L24)+Settings!$B$31),K24+(Settings!$B$33-L24))</x:f>
        <x:v>261.67292167794415</x:v>
      </x:c>
      <x:c r="N24" s="18" t="n">
        <x:f>M24+I24</x:f>
        <x:v>267.6929216779441</x:v>
      </x:c>
      <x:c r="O24" s="18" t="n">
        <x:f>N24-C24</x:f>
        <x:v>45.69292167794413</x:v>
      </x:c>
      <x:c r="P24" s="18" t="n">
        <x:f>F24-C24</x:f>
        <x:v>25.17930190764548</x:v>
      </x:c>
      <x:c r="Q24" s="18" t="n">
        <x:f>K24-G24</x:f>
        <x:v>13.715514231360913</x:v>
      </x:c>
      <x:c r="R24" s="18" t="n">
        <x:f>M24-K24</x:f>
        <x:v>0</x:v>
      </x:c>
      <x:c r="S24" s="18" t="n">
        <x:f>P24+Q24+R24</x:f>
        <x:v>38.894816139006394</x:v>
      </x:c>
      <x:c r="T24" s="18" t="str">
        <x:f>IF(MOD(C24-Settings!$B$32,Settings!$B$33)&lt;Settings!$B$30,"Up","Down")</x:f>
        <x:v>Up</x:v>
      </x:c>
      <x:c r="U24" s="18" t="n">
        <x:f>IF(OR(I24&gt;Settings!$B$30,O24&gt;Settings!$B$37),0,1)</x:f>
        <x:v>1</x:v>
      </x:c>
      <x:c r="V24" s="18" t="n">
        <x:f>IF(AND(U24=1,O24&lt;=Settings!$B$36),1,0)</x:f>
        <x:v>1</x:v>
      </x:c>
    </x:row>
    <x:row r="25">
      <x:c r="A25" t="n">
        <x:f>Arrivals!A25</x:f>
        <x:v>1</x:v>
      </x:c>
      <x:c r="B25" t="n">
        <x:f>Arrivals!B25</x:f>
        <x:v>20</x:v>
      </x:c>
      <x:c r="C25" s="18" t="n">
        <x:f>Arrivals!F25</x:f>
        <x:v>227</x:v>
      </x:c>
      <x:c r="D25" s="18" t="n">
        <x:f>Arrivals!J25</x:f>
        <x:v>2.990435544102843</x:v>
      </x:c>
      <x:c r="E25" s="18" t="n">
        <x:f>G24</x:f>
        <x:v>247.95740744658323</x:v>
      </x:c>
      <x:c r="F25" s="18" t="n">
        <x:f>MAX(C25,E25)</x:f>
        <x:v>247.95740744658323</x:v>
      </x:c>
      <x:c r="G25" s="18" t="n">
        <x:f>F25+D25</x:f>
        <x:v>250.94784299068607</x:v>
      </x:c>
      <x:c r="H25" s="18" t="n">
        <x:f>Arrivals!L25</x:f>
        <x:v>75</x:v>
      </x:c>
      <x:c r="I25" s="18" t="n">
        <x:f>H25*8/ACE_Input!S25+ACE_Input!T25</x:f>
        <x:v>6.02</x:v>
      </x:c>
      <x:c r="J25" s="18" t="n">
        <x:f>N24</x:f>
        <x:v>267.6929216779441</x:v>
      </x:c>
      <x:c r="K25" s="18" t="n">
        <x:f>MAX(G25,J25)</x:f>
        <x:v>267.6929216779441</x:v>
      </x:c>
      <x:c r="L25" s="18" t="n">
        <x:f>MOD(K25-Settings!$B$32,Settings!$B$33)</x:f>
        <x:v>267.6929216779441</x:v>
      </x:c>
      <x:c r="M25" s="18" t="n">
        <x:f>IF(L25&lt;Settings!$B$30,IF(Settings!$B$30-L25&gt;=I25,K25,K25+(Settings!$B$30-L25)+Settings!$B$31),K25+(Settings!$B$33-L25))</x:f>
        <x:v>267.6929216779441</x:v>
      </x:c>
      <x:c r="N25" s="18" t="n">
        <x:f>M25+I25</x:f>
        <x:v>273.7129216779441</x:v>
      </x:c>
      <x:c r="O25" s="18" t="n">
        <x:f>N25-C25</x:f>
        <x:v>46.71292167794411</x:v>
      </x:c>
      <x:c r="P25" s="18" t="n">
        <x:f>F25-C25</x:f>
        <x:v>20.957407446583233</x:v>
      </x:c>
      <x:c r="Q25" s="18" t="n">
        <x:f>K25-G25</x:f>
        <x:v>16.745078687258058</x:v>
      </x:c>
      <x:c r="R25" s="18" t="n">
        <x:f>M25-K25</x:f>
        <x:v>0</x:v>
      </x:c>
      <x:c r="S25" s="18" t="n">
        <x:f>P25+Q25+R25</x:f>
        <x:v>37.70248613384129</x:v>
      </x:c>
      <x:c r="T25" s="18" t="str">
        <x:f>IF(MOD(C25-Settings!$B$32,Settings!$B$33)&lt;Settings!$B$30,"Up","Down")</x:f>
        <x:v>Up</x:v>
      </x:c>
      <x:c r="U25" s="18" t="n">
        <x:f>IF(OR(I25&gt;Settings!$B$30,O25&gt;Settings!$B$37),0,1)</x:f>
        <x:v>1</x:v>
      </x:c>
      <x:c r="V25" s="18" t="n">
        <x:f>IF(AND(U25=1,O25&lt;=Settings!$B$36),1,0)</x:f>
        <x:v>1</x:v>
      </x:c>
    </x:row>
    <x:row r="26">
      <x:c r="A26" t="n">
        <x:f>Arrivals!A26</x:f>
        <x:v>1</x:v>
      </x:c>
      <x:c r="B26" t="n">
        <x:f>Arrivals!B26</x:f>
        <x:v>21</x:v>
      </x:c>
      <x:c r="C26" s="18" t="n">
        <x:f>Arrivals!F26</x:f>
        <x:v>232</x:v>
      </x:c>
      <x:c r="D26" s="18" t="n">
        <x:f>Arrivals!J26</x:f>
        <x:v>3.587456764111301</x:v>
      </x:c>
      <x:c r="E26" s="18" t="n">
        <x:f>G25</x:f>
        <x:v>250.94784299068607</x:v>
      </x:c>
      <x:c r="F26" s="18" t="n">
        <x:f>MAX(C26,E26)</x:f>
        <x:v>250.94784299068607</x:v>
      </x:c>
      <x:c r="G26" s="18" t="n">
        <x:f>F26+D26</x:f>
        <x:v>254.53529975479736</x:v>
      </x:c>
      <x:c r="H26" s="18" t="n">
        <x:f>Arrivals!L26</x:f>
        <x:v>75</x:v>
      </x:c>
      <x:c r="I26" s="18" t="n">
        <x:f>H26*8/ACE_Input!S26+ACE_Input!T26</x:f>
        <x:v>6.02</x:v>
      </x:c>
      <x:c r="J26" s="18" t="n">
        <x:f>N25</x:f>
        <x:v>273.7129216779441</x:v>
      </x:c>
      <x:c r="K26" s="18" t="n">
        <x:f>MAX(G26,J26)</x:f>
        <x:v>273.7129216779441</x:v>
      </x:c>
      <x:c r="L26" s="18" t="n">
        <x:f>MOD(K26-Settings!$B$32,Settings!$B$33)</x:f>
        <x:v>273.7129216779441</x:v>
      </x:c>
      <x:c r="M26" s="18" t="n">
        <x:f>IF(L26&lt;Settings!$B$30,IF(Settings!$B$30-L26&gt;=I26,K26,K26+(Settings!$B$30-L26)+Settings!$B$31),K26+(Settings!$B$33-L26))</x:f>
        <x:v>273.7129216779441</x:v>
      </x:c>
      <x:c r="N26" s="18" t="n">
        <x:f>M26+I26</x:f>
        <x:v>279.7329216779441</x:v>
      </x:c>
      <x:c r="O26" s="18" t="n">
        <x:f>N26-C26</x:f>
        <x:v>47.73292167794409</x:v>
      </x:c>
      <x:c r="P26" s="18" t="n">
        <x:f>F26-C26</x:f>
        <x:v>18.94784299068607</x:v>
      </x:c>
      <x:c r="Q26" s="18" t="n">
        <x:f>K26-G26</x:f>
        <x:v>19.177621923146745</x:v>
      </x:c>
      <x:c r="R26" s="18" t="n">
        <x:f>M26-K26</x:f>
        <x:v>0</x:v>
      </x:c>
      <x:c r="S26" s="18" t="n">
        <x:f>P26+Q26+R26</x:f>
        <x:v>38.125464913832815</x:v>
      </x:c>
      <x:c r="T26" s="18" t="str">
        <x:f>IF(MOD(C26-Settings!$B$32,Settings!$B$33)&lt;Settings!$B$30,"Up","Down")</x:f>
        <x:v>Up</x:v>
      </x:c>
      <x:c r="U26" s="18" t="n">
        <x:f>IF(OR(I26&gt;Settings!$B$30,O26&gt;Settings!$B$37),0,1)</x:f>
        <x:v>1</x:v>
      </x:c>
      <x:c r="V26" s="18" t="n">
        <x:f>IF(AND(U26=1,O26&lt;=Settings!$B$36),1,0)</x:f>
        <x:v>1</x:v>
      </x:c>
    </x:row>
    <x:row r="27">
      <x:c r="A27" t="n">
        <x:f>Arrivals!A27</x:f>
        <x:v>1</x:v>
      </x:c>
      <x:c r="B27" t="n">
        <x:f>Arrivals!B27</x:f>
        <x:v>22</x:v>
      </x:c>
      <x:c r="C27" s="18" t="n">
        <x:f>Arrivals!F27</x:f>
        <x:v>237</x:v>
      </x:c>
      <x:c r="D27" s="18" t="n">
        <x:f>Arrivals!J27</x:f>
        <x:v>0.5749083927441587</x:v>
      </x:c>
      <x:c r="E27" s="18" t="n">
        <x:f>G26</x:f>
        <x:v>254.53529975479736</x:v>
      </x:c>
      <x:c r="F27" s="18" t="n">
        <x:f>MAX(C27,E27)</x:f>
        <x:v>254.53529975479736</x:v>
      </x:c>
      <x:c r="G27" s="18" t="n">
        <x:f>F27+D27</x:f>
        <x:v>255.11020814754153</x:v>
      </x:c>
      <x:c r="H27" s="18" t="n">
        <x:f>Arrivals!L27</x:f>
        <x:v>75</x:v>
      </x:c>
      <x:c r="I27" s="18" t="n">
        <x:f>H27*8/ACE_Input!S27+ACE_Input!T27</x:f>
        <x:v>6.02</x:v>
      </x:c>
      <x:c r="J27" s="18" t="n">
        <x:f>N26</x:f>
        <x:v>279.7329216779441</x:v>
      </x:c>
      <x:c r="K27" s="18" t="n">
        <x:f>MAX(G27,J27)</x:f>
        <x:v>279.7329216779441</x:v>
      </x:c>
      <x:c r="L27" s="18" t="n">
        <x:f>MOD(K27-Settings!$B$32,Settings!$B$33)</x:f>
        <x:v>279.7329216779441</x:v>
      </x:c>
      <x:c r="M27" s="18" t="n">
        <x:f>IF(L27&lt;Settings!$B$30,IF(Settings!$B$30-L27&gt;=I27,K27,K27+(Settings!$B$30-L27)+Settings!$B$31),K27+(Settings!$B$33-L27))</x:f>
        <x:v>279.7329216779441</x:v>
      </x:c>
      <x:c r="N27" s="18" t="n">
        <x:f>M27+I27</x:f>
        <x:v>285.7529216779441</x:v>
      </x:c>
      <x:c r="O27" s="18" t="n">
        <x:f>N27-C27</x:f>
        <x:v>48.75292167794407</x:v>
      </x:c>
      <x:c r="P27" s="18" t="n">
        <x:f>F27-C27</x:f>
        <x:v>17.535299754797364</x:v>
      </x:c>
      <x:c r="Q27" s="18" t="n">
        <x:f>K27-G27</x:f>
        <x:v>24.622713530402564</x:v>
      </x:c>
      <x:c r="R27" s="18" t="n">
        <x:f>M27-K27</x:f>
        <x:v>0</x:v>
      </x:c>
      <x:c r="S27" s="18" t="n">
        <x:f>P27+Q27+R27</x:f>
        <x:v>42.15801328519993</x:v>
      </x:c>
      <x:c r="T27" s="18" t="str">
        <x:f>IF(MOD(C27-Settings!$B$32,Settings!$B$33)&lt;Settings!$B$30,"Up","Down")</x:f>
        <x:v>Up</x:v>
      </x:c>
      <x:c r="U27" s="18" t="n">
        <x:f>IF(OR(I27&gt;Settings!$B$30,O27&gt;Settings!$B$37),0,1)</x:f>
        <x:v>1</x:v>
      </x:c>
      <x:c r="V27" s="18" t="n">
        <x:f>IF(AND(U27=1,O27&lt;=Settings!$B$36),1,0)</x:f>
        <x:v>1</x:v>
      </x:c>
    </x:row>
    <x:row r="28">
      <x:c r="A28" t="n">
        <x:f>Arrivals!A28</x:f>
        <x:v>1</x:v>
      </x:c>
      <x:c r="B28" t="n">
        <x:f>Arrivals!B28</x:f>
        <x:v>23</x:v>
      </x:c>
      <x:c r="C28" s="18" t="n">
        <x:f>Arrivals!F28</x:f>
        <x:v>242</x:v>
      </x:c>
      <x:c r="D28" s="18" t="n">
        <x:f>Arrivals!J28</x:f>
        <x:v>3.029949491808549</x:v>
      </x:c>
      <x:c r="E28" s="18" t="n">
        <x:f>G27</x:f>
        <x:v>255.11020814754153</x:v>
      </x:c>
      <x:c r="F28" s="18" t="n">
        <x:f>MAX(C28,E28)</x:f>
        <x:v>255.11020814754153</x:v>
      </x:c>
      <x:c r="G28" s="18" t="n">
        <x:f>F28+D28</x:f>
        <x:v>258.1401576393501</x:v>
      </x:c>
      <x:c r="H28" s="18" t="n">
        <x:f>Arrivals!L28</x:f>
        <x:v>75</x:v>
      </x:c>
      <x:c r="I28" s="18" t="n">
        <x:f>H28*8/ACE_Input!S28+ACE_Input!T28</x:f>
        <x:v>6.02</x:v>
      </x:c>
      <x:c r="J28" s="18" t="n">
        <x:f>N27</x:f>
        <x:v>285.7529216779441</x:v>
      </x:c>
      <x:c r="K28" s="18" t="n">
        <x:f>MAX(G28,J28)</x:f>
        <x:v>285.7529216779441</x:v>
      </x:c>
      <x:c r="L28" s="18" t="n">
        <x:f>MOD(K28-Settings!$B$32,Settings!$B$33)</x:f>
        <x:v>285.7529216779441</x:v>
      </x:c>
      <x:c r="M28" s="18" t="n">
        <x:f>IF(L28&lt;Settings!$B$30,IF(Settings!$B$30-L28&gt;=I28,K28,K28+(Settings!$B$30-L28)+Settings!$B$31),K28+(Settings!$B$33-L28))</x:f>
        <x:v>285.7529216779441</x:v>
      </x:c>
      <x:c r="N28" s="18" t="n">
        <x:f>M28+I28</x:f>
        <x:v>291.77292167794405</x:v>
      </x:c>
      <x:c r="O28" s="18" t="n">
        <x:f>N28-C28</x:f>
        <x:v>49.772921677944055</x:v>
      </x:c>
      <x:c r="P28" s="18" t="n">
        <x:f>F28-C28</x:f>
        <x:v>13.110208147541528</x:v>
      </x:c>
      <x:c r="Q28" s="18" t="n">
        <x:f>K28-G28</x:f>
        <x:v>27.61276403859398</x:v>
      </x:c>
      <x:c r="R28" s="18" t="n">
        <x:f>M28-K28</x:f>
        <x:v>0</x:v>
      </x:c>
      <x:c r="S28" s="18" t="n">
        <x:f>P28+Q28+R28</x:f>
        <x:v>40.72297218613551</x:v>
      </x:c>
      <x:c r="T28" s="18" t="str">
        <x:f>IF(MOD(C28-Settings!$B$32,Settings!$B$33)&lt;Settings!$B$30,"Up","Down")</x:f>
        <x:v>Up</x:v>
      </x:c>
      <x:c r="U28" s="18" t="n">
        <x:f>IF(OR(I28&gt;Settings!$B$30,O28&gt;Settings!$B$37),0,1)</x:f>
        <x:v>1</x:v>
      </x:c>
      <x:c r="V28" s="18" t="n">
        <x:f>IF(AND(U28=1,O28&lt;=Settings!$B$36),1,0)</x:f>
        <x:v>1</x:v>
      </x:c>
    </x:row>
    <x:row r="29">
      <x:c r="A29" t="n">
        <x:f>Arrivals!A29</x:f>
        <x:v>1</x:v>
      </x:c>
      <x:c r="B29" t="n">
        <x:f>Arrivals!B29</x:f>
        <x:v>24</x:v>
      </x:c>
      <x:c r="C29" s="18" t="n">
        <x:f>Arrivals!F29</x:f>
        <x:v>247</x:v>
      </x:c>
      <x:c r="D29" s="18" t="n">
        <x:f>Arrivals!J29</x:f>
        <x:v>4.675251618813752</x:v>
      </x:c>
      <x:c r="E29" s="18" t="n">
        <x:f>G28</x:f>
        <x:v>258.1401576393501</x:v>
      </x:c>
      <x:c r="F29" s="18" t="n">
        <x:f>MAX(C29,E29)</x:f>
        <x:v>258.1401576393501</x:v>
      </x:c>
      <x:c r="G29" s="18" t="n">
        <x:f>F29+D29</x:f>
        <x:v>262.81540925816387</x:v>
      </x:c>
      <x:c r="H29" s="18" t="n">
        <x:f>Arrivals!L29</x:f>
        <x:v>75</x:v>
      </x:c>
      <x:c r="I29" s="18" t="n">
        <x:f>H29*8/ACE_Input!S29+ACE_Input!T29</x:f>
        <x:v>6.02</x:v>
      </x:c>
      <x:c r="J29" s="18" t="n">
        <x:f>N28</x:f>
        <x:v>291.77292167794405</x:v>
      </x:c>
      <x:c r="K29" s="18" t="n">
        <x:f>MAX(G29,J29)</x:f>
        <x:v>291.77292167794405</x:v>
      </x:c>
      <x:c r="L29" s="18" t="n">
        <x:f>MOD(K29-Settings!$B$32,Settings!$B$33)</x:f>
        <x:v>291.77292167794405</x:v>
      </x:c>
      <x:c r="M29" s="18" t="n">
        <x:f>IF(L29&lt;Settings!$B$30,IF(Settings!$B$30-L29&gt;=I29,K29,K29+(Settings!$B$30-L29)+Settings!$B$31),K29+(Settings!$B$33-L29))</x:f>
        <x:v>291.77292167794405</x:v>
      </x:c>
      <x:c r="N29" s="18" t="n">
        <x:f>M29+I29</x:f>
        <x:v>297.79292167794404</x:v>
      </x:c>
      <x:c r="O29" s="18" t="n">
        <x:f>N29-C29</x:f>
        <x:v>50.79292167794404</x:v>
      </x:c>
      <x:c r="P29" s="18" t="n">
        <x:f>F29-C29</x:f>
        <x:v>11.140157639350093</x:v>
      </x:c>
      <x:c r="Q29" s="18" t="n">
        <x:f>K29-G29</x:f>
        <x:v>28.957512419780187</x:v>
      </x:c>
      <x:c r="R29" s="18" t="n">
        <x:f>M29-K29</x:f>
        <x:v>0</x:v>
      </x:c>
      <x:c r="S29" s="18" t="n">
        <x:f>P29+Q29+R29</x:f>
        <x:v>40.09767005913028</x:v>
      </x:c>
      <x:c r="T29" s="18" t="str">
        <x:f>IF(MOD(C29-Settings!$B$32,Settings!$B$33)&lt;Settings!$B$30,"Up","Down")</x:f>
        <x:v>Up</x:v>
      </x:c>
      <x:c r="U29" s="18" t="n">
        <x:f>IF(OR(I29&gt;Settings!$B$30,O29&gt;Settings!$B$37),0,1)</x:f>
        <x:v>1</x:v>
      </x:c>
      <x:c r="V29" s="18" t="n">
        <x:f>IF(AND(U29=1,O29&lt;=Settings!$B$36),1,0)</x:f>
        <x:v>1</x:v>
      </x:c>
    </x:row>
    <x:row r="30">
      <x:c r="A30" t="n">
        <x:f>Arrivals!A30</x:f>
        <x:v>1</x:v>
      </x:c>
      <x:c r="B30" t="n">
        <x:f>Arrivals!B30</x:f>
        <x:v>25</x:v>
      </x:c>
      <x:c r="C30" s="18" t="n">
        <x:f>Arrivals!F30</x:f>
        <x:v>252</x:v>
      </x:c>
      <x:c r="D30" s="18" t="n">
        <x:f>Arrivals!J30</x:f>
        <x:v>2.699494983838842</x:v>
      </x:c>
      <x:c r="E30" s="18" t="n">
        <x:f>G29</x:f>
        <x:v>262.81540925816387</x:v>
      </x:c>
      <x:c r="F30" s="18" t="n">
        <x:f>MAX(C30,E30)</x:f>
        <x:v>262.81540925816387</x:v>
      </x:c>
      <x:c r="G30" s="18" t="n">
        <x:f>F30+D30</x:f>
        <x:v>265.51490424200273</x:v>
      </x:c>
      <x:c r="H30" s="18" t="n">
        <x:f>Arrivals!L30</x:f>
        <x:v>75</x:v>
      </x:c>
      <x:c r="I30" s="18" t="n">
        <x:f>H30*8/ACE_Input!S30+ACE_Input!T30</x:f>
        <x:v>6.02</x:v>
      </x:c>
      <x:c r="J30" s="18" t="n">
        <x:f>N29</x:f>
        <x:v>297.79292167794404</x:v>
      </x:c>
      <x:c r="K30" s="18" t="n">
        <x:f>MAX(G30,J30)</x:f>
        <x:v>297.79292167794404</x:v>
      </x:c>
      <x:c r="L30" s="18" t="n">
        <x:f>MOD(K30-Settings!$B$32,Settings!$B$33)</x:f>
        <x:v>297.79292167794404</x:v>
      </x:c>
      <x:c r="M30" s="18" t="n">
        <x:f>IF(L30&lt;Settings!$B$30,IF(Settings!$B$30-L30&gt;=I30,K30,K30+(Settings!$B$30-L30)+Settings!$B$31),K30+(Settings!$B$33-L30))</x:f>
        <x:v>297.79292167794404</x:v>
      </x:c>
      <x:c r="N30" s="18" t="n">
        <x:f>M30+I30</x:f>
        <x:v>303.812921677944</x:v>
      </x:c>
      <x:c r="O30" s="18" t="n">
        <x:f>N30-C30</x:f>
        <x:v>51.81292167794402</x:v>
      </x:c>
      <x:c r="P30" s="18" t="n">
        <x:f>F30-C30</x:f>
        <x:v>10.815409258163868</x:v>
      </x:c>
      <x:c r="Q30" s="18" t="n">
        <x:f>K30-G30</x:f>
        <x:v>32.27801743594131</x:v>
      </x:c>
      <x:c r="R30" s="18" t="n">
        <x:f>M30-K30</x:f>
        <x:v>0</x:v>
      </x:c>
      <x:c r="S30" s="18" t="n">
        <x:f>P30+Q30+R30</x:f>
        <x:v>43.093426694105176</x:v>
      </x:c>
      <x:c r="T30" s="18" t="str">
        <x:f>IF(MOD(C30-Settings!$B$32,Settings!$B$33)&lt;Settings!$B$30,"Up","Down")</x:f>
        <x:v>Up</x:v>
      </x:c>
      <x:c r="U30" s="18" t="n">
        <x:f>IF(OR(I30&gt;Settings!$B$30,O30&gt;Settings!$B$37),0,1)</x:f>
        <x:v>1</x:v>
      </x:c>
      <x:c r="V30" s="18" t="n">
        <x:f>IF(AND(U30=1,O30&lt;=Settings!$B$36),1,0)</x:f>
        <x:v>1</x:v>
      </x:c>
    </x:row>
    <x:row r="31">
      <x:c r="A31" t="n">
        <x:f>Arrivals!A31</x:f>
        <x:v>1</x:v>
      </x:c>
      <x:c r="B31" t="n">
        <x:f>Arrivals!B31</x:f>
        <x:v>26</x:v>
      </x:c>
      <x:c r="C31" s="18" t="n">
        <x:f>Arrivals!F31</x:f>
        <x:v>257</x:v>
      </x:c>
      <x:c r="D31" s="18" t="n">
        <x:f>Arrivals!J31</x:f>
        <x:v>17.79869443903202</x:v>
      </x:c>
      <x:c r="E31" s="18" t="n">
        <x:f>G30</x:f>
        <x:v>265.51490424200273</x:v>
      </x:c>
      <x:c r="F31" s="18" t="n">
        <x:f>MAX(C31,E31)</x:f>
        <x:v>265.51490424200273</x:v>
      </x:c>
      <x:c r="G31" s="18" t="n">
        <x:f>F31+D31</x:f>
        <x:v>283.31359868103476</x:v>
      </x:c>
      <x:c r="H31" s="18" t="n">
        <x:f>Arrivals!L31</x:f>
        <x:v>75</x:v>
      </x:c>
      <x:c r="I31" s="18" t="n">
        <x:f>H31*8/ACE_Input!S31+ACE_Input!T31</x:f>
        <x:v>6.02</x:v>
      </x:c>
      <x:c r="J31" s="18" t="n">
        <x:f>N30</x:f>
        <x:v>303.812921677944</x:v>
      </x:c>
      <x:c r="K31" s="18" t="n">
        <x:f>MAX(G31,J31)</x:f>
        <x:v>303.812921677944</x:v>
      </x:c>
      <x:c r="L31" s="18" t="n">
        <x:f>MOD(K31-Settings!$B$32,Settings!$B$33)</x:f>
        <x:v>303.812921677944</x:v>
      </x:c>
      <x:c r="M31" s="18" t="n">
        <x:f>IF(L31&lt;Settings!$B$30,IF(Settings!$B$30-L31&gt;=I31,K31,K31+(Settings!$B$30-L31)+Settings!$B$31),K31+(Settings!$B$33-L31))</x:f>
        <x:v>303.812921677944</x:v>
      </x:c>
      <x:c r="N31" s="18" t="n">
        <x:f>M31+I31</x:f>
        <x:v>309.832921677944</x:v>
      </x:c>
      <x:c r="O31" s="18" t="n">
        <x:f>N31-C31</x:f>
        <x:v>52.832921677944</x:v>
      </x:c>
      <x:c r="P31" s="18" t="n">
        <x:f>F31-C31</x:f>
        <x:v>8.514904242002729</x:v>
      </x:c>
      <x:c r="Q31" s="18" t="n">
        <x:f>K31-G31</x:f>
        <x:v>20.499322996909257</x:v>
      </x:c>
      <x:c r="R31" s="18" t="n">
        <x:f>M31-K31</x:f>
        <x:v>0</x:v>
      </x:c>
      <x:c r="S31" s="18" t="n">
        <x:f>P31+Q31+R31</x:f>
        <x:v>29.014227238911985</x:v>
      </x:c>
      <x:c r="T31" s="18" t="str">
        <x:f>IF(MOD(C31-Settings!$B$32,Settings!$B$33)&lt;Settings!$B$30,"Up","Down")</x:f>
        <x:v>Up</x:v>
      </x:c>
      <x:c r="U31" s="18" t="n">
        <x:f>IF(OR(I31&gt;Settings!$B$30,O31&gt;Settings!$B$37),0,1)</x:f>
        <x:v>1</x:v>
      </x:c>
      <x:c r="V31" s="18" t="n">
        <x:f>IF(AND(U31=1,O31&lt;=Settings!$B$36),1,0)</x:f>
        <x:v>1</x:v>
      </x:c>
    </x:row>
    <x:row r="32">
      <x:c r="A32" t="n">
        <x:f>Arrivals!A32</x:f>
        <x:v>1</x:v>
      </x:c>
      <x:c r="B32" t="n">
        <x:f>Arrivals!B32</x:f>
        <x:v>27</x:v>
      </x:c>
      <x:c r="C32" s="18" t="n">
        <x:f>Arrivals!F32</x:f>
        <x:v>262</x:v>
      </x:c>
      <x:c r="D32" s="18" t="n">
        <x:f>Arrivals!J32</x:f>
        <x:v>6.337256635855931</x:v>
      </x:c>
      <x:c r="E32" s="18" t="n">
        <x:f>G31</x:f>
        <x:v>283.31359868103476</x:v>
      </x:c>
      <x:c r="F32" s="18" t="n">
        <x:f>MAX(C32,E32)</x:f>
        <x:v>283.31359868103476</x:v>
      </x:c>
      <x:c r="G32" s="18" t="n">
        <x:f>F32+D32</x:f>
        <x:v>289.65085531689067</x:v>
      </x:c>
      <x:c r="H32" s="18" t="n">
        <x:f>Arrivals!L32</x:f>
        <x:v>75</x:v>
      </x:c>
      <x:c r="I32" s="18" t="n">
        <x:f>H32*8/ACE_Input!S32+ACE_Input!T32</x:f>
        <x:v>6.02</x:v>
      </x:c>
      <x:c r="J32" s="18" t="n">
        <x:f>N31</x:f>
        <x:v>309.832921677944</x:v>
      </x:c>
      <x:c r="K32" s="18" t="n">
        <x:f>MAX(G32,J32)</x:f>
        <x:v>309.832921677944</x:v>
      </x:c>
      <x:c r="L32" s="18" t="n">
        <x:f>MOD(K32-Settings!$B$32,Settings!$B$33)</x:f>
        <x:v>309.832921677944</x:v>
      </x:c>
      <x:c r="M32" s="18" t="n">
        <x:f>IF(L32&lt;Settings!$B$30,IF(Settings!$B$30-L32&gt;=I32,K32,K32+(Settings!$B$30-L32)+Settings!$B$31),K32+(Settings!$B$33-L32))</x:f>
        <x:v>309.832921677944</x:v>
      </x:c>
      <x:c r="N32" s="18" t="n">
        <x:f>M32+I32</x:f>
        <x:v>315.852921677944</x:v>
      </x:c>
      <x:c r="O32" s="18" t="n">
        <x:f>N32-C32</x:f>
        <x:v>53.85292167794398</x:v>
      </x:c>
      <x:c r="P32" s="18" t="n">
        <x:f>F32-C32</x:f>
        <x:v>21.31359868103476</x:v>
      </x:c>
      <x:c r="Q32" s="18" t="n">
        <x:f>K32-G32</x:f>
        <x:v>20.18206636105333</x:v>
      </x:c>
      <x:c r="R32" s="18" t="n">
        <x:f>M32-K32</x:f>
        <x:v>0</x:v>
      </x:c>
      <x:c r="S32" s="18" t="n">
        <x:f>P32+Q32+R32</x:f>
        <x:v>41.49566504208809</x:v>
      </x:c>
      <x:c r="T32" s="18" t="str">
        <x:f>IF(MOD(C32-Settings!$B$32,Settings!$B$33)&lt;Settings!$B$30,"Up","Down")</x:f>
        <x:v>Up</x:v>
      </x:c>
      <x:c r="U32" s="18" t="n">
        <x:f>IF(OR(I32&gt;Settings!$B$30,O32&gt;Settings!$B$37),0,1)</x:f>
        <x:v>1</x:v>
      </x:c>
      <x:c r="V32" s="18" t="n">
        <x:f>IF(AND(U32=1,O32&lt;=Settings!$B$36),1,0)</x:f>
        <x:v>1</x:v>
      </x:c>
    </x:row>
    <x:row r="33">
      <x:c r="A33" t="n">
        <x:f>Arrivals!A33</x:f>
        <x:v>1</x:v>
      </x:c>
      <x:c r="B33" t="n">
        <x:f>Arrivals!B33</x:f>
        <x:v>28</x:v>
      </x:c>
      <x:c r="C33" s="18" t="n">
        <x:f>Arrivals!F33</x:f>
        <x:v>268</x:v>
      </x:c>
      <x:c r="D33" s="18" t="n">
        <x:f>Arrivals!J33</x:f>
        <x:v>9.557761439259847</x:v>
      </x:c>
      <x:c r="E33" s="18" t="n">
        <x:f>G32</x:f>
        <x:v>289.65085531689067</x:v>
      </x:c>
      <x:c r="F33" s="18" t="n">
        <x:f>MAX(C33,E33)</x:f>
        <x:v>289.65085531689067</x:v>
      </x:c>
      <x:c r="G33" s="18" t="n">
        <x:f>F33+D33</x:f>
        <x:v>299.2086167561505</x:v>
      </x:c>
      <x:c r="H33" s="18" t="n">
        <x:f>Arrivals!L33</x:f>
        <x:v>75</x:v>
      </x:c>
      <x:c r="I33" s="18" t="n">
        <x:f>H33*8/ACE_Input!S33+ACE_Input!T33</x:f>
        <x:v>6.02</x:v>
      </x:c>
      <x:c r="J33" s="18" t="n">
        <x:f>N32</x:f>
        <x:v>315.852921677944</x:v>
      </x:c>
      <x:c r="K33" s="18" t="n">
        <x:f>MAX(G33,J33)</x:f>
        <x:v>315.852921677944</x:v>
      </x:c>
      <x:c r="L33" s="18" t="n">
        <x:f>MOD(K33-Settings!$B$32,Settings!$B$33)</x:f>
        <x:v>315.852921677944</x:v>
      </x:c>
      <x:c r="M33" s="18" t="n">
        <x:f>IF(L33&lt;Settings!$B$30,IF(Settings!$B$30-L33&gt;=I33,K33,K33+(Settings!$B$30-L33)+Settings!$B$31),K33+(Settings!$B$33-L33))</x:f>
        <x:v>315.852921677944</x:v>
      </x:c>
      <x:c r="N33" s="18" t="n">
        <x:f>M33+I33</x:f>
        <x:v>321.87292167794396</x:v>
      </x:c>
      <x:c r="O33" s="18" t="n">
        <x:f>N33-C33</x:f>
        <x:v>53.872921677943964</x:v>
      </x:c>
      <x:c r="P33" s="18" t="n">
        <x:f>F33-C33</x:f>
        <x:v>21.65085531689067</x:v>
      </x:c>
      <x:c r="Q33" s="18" t="n">
        <x:f>K33-G33</x:f>
        <x:v>16.64430492179349</x:v>
      </x:c>
      <x:c r="R33" s="18" t="n">
        <x:f>M33-K33</x:f>
        <x:v>0</x:v>
      </x:c>
      <x:c r="S33" s="18" t="n">
        <x:f>P33+Q33+R33</x:f>
        <x:v>38.29516023868416</x:v>
      </x:c>
      <x:c r="T33" s="18" t="str">
        <x:f>IF(MOD(C33-Settings!$B$32,Settings!$B$33)&lt;Settings!$B$30,"Up","Down")</x:f>
        <x:v>Up</x:v>
      </x:c>
      <x:c r="U33" s="18" t="n">
        <x:f>IF(OR(I33&gt;Settings!$B$30,O33&gt;Settings!$B$37),0,1)</x:f>
        <x:v>1</x:v>
      </x:c>
      <x:c r="V33" s="18" t="n">
        <x:f>IF(AND(U33=1,O33&lt;=Settings!$B$36),1,0)</x:f>
        <x:v>1</x:v>
      </x:c>
    </x:row>
    <x:row r="34">
      <x:c r="A34" t="n">
        <x:f>Arrivals!A34</x:f>
        <x:v>1</x:v>
      </x:c>
      <x:c r="B34" t="n">
        <x:f>Arrivals!B34</x:f>
        <x:v>29</x:v>
      </x:c>
      <x:c r="C34" s="18" t="n">
        <x:f>Arrivals!F34</x:f>
        <x:v>273</x:v>
      </x:c>
      <x:c r="D34" s="18" t="n">
        <x:f>Arrivals!J34</x:f>
        <x:v>8.307681929640621</x:v>
      </x:c>
      <x:c r="E34" s="18" t="n">
        <x:f>G33</x:f>
        <x:v>299.2086167561505</x:v>
      </x:c>
      <x:c r="F34" s="18" t="n">
        <x:f>MAX(C34,E34)</x:f>
        <x:v>299.2086167561505</x:v>
      </x:c>
      <x:c r="G34" s="18" t="n">
        <x:f>F34+D34</x:f>
        <x:v>307.5162986857911</x:v>
      </x:c>
      <x:c r="H34" s="18" t="n">
        <x:f>Arrivals!L34</x:f>
        <x:v>75</x:v>
      </x:c>
      <x:c r="I34" s="18" t="n">
        <x:f>H34*8/ACE_Input!S34+ACE_Input!T34</x:f>
        <x:v>6.02</x:v>
      </x:c>
      <x:c r="J34" s="18" t="n">
        <x:f>N33</x:f>
        <x:v>321.87292167794396</x:v>
      </x:c>
      <x:c r="K34" s="18" t="n">
        <x:f>MAX(G34,J34)</x:f>
        <x:v>321.87292167794396</x:v>
      </x:c>
      <x:c r="L34" s="18" t="n">
        <x:f>MOD(K34-Settings!$B$32,Settings!$B$33)</x:f>
        <x:v>321.87292167794396</x:v>
      </x:c>
      <x:c r="M34" s="18" t="n">
        <x:f>IF(L34&lt;Settings!$B$30,IF(Settings!$B$30-L34&gt;=I34,K34,K34+(Settings!$B$30-L34)+Settings!$B$31),K34+(Settings!$B$33-L34))</x:f>
        <x:v>321.87292167794396</x:v>
      </x:c>
      <x:c r="N34" s="18" t="n">
        <x:f>M34+I34</x:f>
        <x:v>327.89292167794395</x:v>
      </x:c>
      <x:c r="O34" s="18" t="n">
        <x:f>N34-C34</x:f>
        <x:v>54.892921677943946</x:v>
      </x:c>
      <x:c r="P34" s="18" t="n">
        <x:f>F34-C34</x:f>
        <x:v>26.20861675615049</x:v>
      </x:c>
      <x:c r="Q34" s="18" t="n">
        <x:f>K34-G34</x:f>
        <x:v>14.356622992152836</x:v>
      </x:c>
      <x:c r="R34" s="18" t="n">
        <x:f>M34-K34</x:f>
        <x:v>0</x:v>
      </x:c>
      <x:c r="S34" s="18" t="n">
        <x:f>P34+Q34+R34</x:f>
        <x:v>40.56523974830333</x:v>
      </x:c>
      <x:c r="T34" s="18" t="str">
        <x:f>IF(MOD(C34-Settings!$B$32,Settings!$B$33)&lt;Settings!$B$30,"Up","Down")</x:f>
        <x:v>Up</x:v>
      </x:c>
      <x:c r="U34" s="18" t="n">
        <x:f>IF(OR(I34&gt;Settings!$B$30,O34&gt;Settings!$B$37),0,1)</x:f>
        <x:v>1</x:v>
      </x:c>
      <x:c r="V34" s="18" t="n">
        <x:f>IF(AND(U34=1,O34&lt;=Settings!$B$36),1,0)</x:f>
        <x:v>1</x:v>
      </x:c>
    </x:row>
    <x:row r="35">
      <x:c r="A35" t="n">
        <x:f>Arrivals!A35</x:f>
        <x:v>1</x:v>
      </x:c>
      <x:c r="B35" t="n">
        <x:f>Arrivals!B35</x:f>
        <x:v>30</x:v>
      </x:c>
      <x:c r="C35" s="18" t="n">
        <x:f>Arrivals!F35</x:f>
        <x:v>278</x:v>
      </x:c>
      <x:c r="D35" s="18" t="n">
        <x:f>Arrivals!J35</x:f>
        <x:v>6.853803998433179</x:v>
      </x:c>
      <x:c r="E35" s="18" t="n">
        <x:f>G34</x:f>
        <x:v>307.5162986857911</x:v>
      </x:c>
      <x:c r="F35" s="18" t="n">
        <x:f>MAX(C35,E35)</x:f>
        <x:v>307.5162986857911</x:v>
      </x:c>
      <x:c r="G35" s="18" t="n">
        <x:f>F35+D35</x:f>
        <x:v>314.3701026842243</x:v>
      </x:c>
      <x:c r="H35" s="18" t="n">
        <x:f>Arrivals!L35</x:f>
        <x:v>75</x:v>
      </x:c>
      <x:c r="I35" s="18" t="n">
        <x:f>H35*8/ACE_Input!S35+ACE_Input!T35</x:f>
        <x:v>6.02</x:v>
      </x:c>
      <x:c r="J35" s="18" t="n">
        <x:f>N34</x:f>
        <x:v>327.89292167794395</x:v>
      </x:c>
      <x:c r="K35" s="18" t="n">
        <x:f>MAX(G35,J35)</x:f>
        <x:v>327.89292167794395</x:v>
      </x:c>
      <x:c r="L35" s="18" t="n">
        <x:f>MOD(K35-Settings!$B$32,Settings!$B$33)</x:f>
        <x:v>327.89292167794395</x:v>
      </x:c>
      <x:c r="M35" s="18" t="n">
        <x:f>IF(L35&lt;Settings!$B$30,IF(Settings!$B$30-L35&gt;=I35,K35,K35+(Settings!$B$30-L35)+Settings!$B$31),K35+(Settings!$B$33-L35))</x:f>
        <x:v>327.89292167794395</x:v>
      </x:c>
      <x:c r="N35" s="18" t="n">
        <x:f>M35+I35</x:f>
        <x:v>333.9129216779439</x:v>
      </x:c>
      <x:c r="O35" s="18" t="n">
        <x:f>N35-C35</x:f>
        <x:v>55.91292167794393</x:v>
      </x:c>
      <x:c r="P35" s="18" t="n">
        <x:f>F35-C35</x:f>
        <x:v>29.516298685791128</x:v>
      </x:c>
      <x:c r="Q35" s="18" t="n">
        <x:f>K35-G35</x:f>
        <x:v>13.522818993719625</x:v>
      </x:c>
      <x:c r="R35" s="18" t="n">
        <x:f>M35-K35</x:f>
        <x:v>0</x:v>
      </x:c>
      <x:c r="S35" s="18" t="n">
        <x:f>P35+Q35+R35</x:f>
        <x:v>43.03911767951075</x:v>
      </x:c>
      <x:c r="T35" s="18" t="str">
        <x:f>IF(MOD(C35-Settings!$B$32,Settings!$B$33)&lt;Settings!$B$30,"Up","Down")</x:f>
        <x:v>Up</x:v>
      </x:c>
      <x:c r="U35" s="18" t="n">
        <x:f>IF(OR(I35&gt;Settings!$B$30,O35&gt;Settings!$B$37),0,1)</x:f>
        <x:v>1</x:v>
      </x:c>
      <x:c r="V35" s="18" t="n">
        <x:f>IF(AND(U35=1,O35&lt;=Settings!$B$36),1,0)</x:f>
        <x:v>1</x:v>
      </x:c>
    </x:row>
    <x:row r="36">
      <x:c r="A36" t="n">
        <x:f>Arrivals!A36</x:f>
        <x:v>1</x:v>
      </x:c>
      <x:c r="B36" t="n">
        <x:f>Arrivals!B36</x:f>
        <x:v>31</x:v>
      </x:c>
      <x:c r="C36" s="18" t="n">
        <x:f>Arrivals!F36</x:f>
        <x:v>283</x:v>
      </x:c>
      <x:c r="D36" s="18" t="n">
        <x:f>Arrivals!J36</x:f>
        <x:v>1.8285377629651633</x:v>
      </x:c>
      <x:c r="E36" s="18" t="n">
        <x:f>G35</x:f>
        <x:v>314.3701026842243</x:v>
      </x:c>
      <x:c r="F36" s="18" t="n">
        <x:f>MAX(C36,E36)</x:f>
        <x:v>314.3701026842243</x:v>
      </x:c>
      <x:c r="G36" s="18" t="n">
        <x:f>F36+D36</x:f>
        <x:v>316.19864044718946</x:v>
      </x:c>
      <x:c r="H36" s="18" t="n">
        <x:f>Arrivals!L36</x:f>
        <x:v>75</x:v>
      </x:c>
      <x:c r="I36" s="18" t="n">
        <x:f>H36*8/ACE_Input!S36+ACE_Input!T36</x:f>
        <x:v>6.02</x:v>
      </x:c>
      <x:c r="J36" s="18" t="n">
        <x:f>N35</x:f>
        <x:v>333.9129216779439</x:v>
      </x:c>
      <x:c r="K36" s="18" t="n">
        <x:f>MAX(G36,J36)</x:f>
        <x:v>333.9129216779439</x:v>
      </x:c>
      <x:c r="L36" s="18" t="n">
        <x:f>MOD(K36-Settings!$B$32,Settings!$B$33)</x:f>
        <x:v>333.9129216779439</x:v>
      </x:c>
      <x:c r="M36" s="18" t="n">
        <x:f>IF(L36&lt;Settings!$B$30,IF(Settings!$B$30-L36&gt;=I36,K36,K36+(Settings!$B$30-L36)+Settings!$B$31),K36+(Settings!$B$33-L36))</x:f>
        <x:v>333.9129216779439</x:v>
      </x:c>
      <x:c r="N36" s="18" t="n">
        <x:f>M36+I36</x:f>
        <x:v>339.9329216779439</x:v>
      </x:c>
      <x:c r="O36" s="18" t="n">
        <x:f>N36-C36</x:f>
        <x:v>56.93292167794391</x:v>
      </x:c>
      <x:c r="P36" s="18" t="n">
        <x:f>F36-C36</x:f>
        <x:v>31.37010268422432</x:v>
      </x:c>
      <x:c r="Q36" s="18" t="n">
        <x:f>K36-G36</x:f>
        <x:v>17.714281230754466</x:v>
      </x:c>
      <x:c r="R36" s="18" t="n">
        <x:f>M36-K36</x:f>
        <x:v>0</x:v>
      </x:c>
      <x:c r="S36" s="18" t="n">
        <x:f>P36+Q36+R36</x:f>
        <x:v>49.08438391497879</x:v>
      </x:c>
      <x:c r="T36" s="18" t="str">
        <x:f>IF(MOD(C36-Settings!$B$32,Settings!$B$33)&lt;Settings!$B$30,"Up","Down")</x:f>
        <x:v>Up</x:v>
      </x:c>
      <x:c r="U36" s="18" t="n">
        <x:f>IF(OR(I36&gt;Settings!$B$30,O36&gt;Settings!$B$37),0,1)</x:f>
        <x:v>1</x:v>
      </x:c>
      <x:c r="V36" s="18" t="n">
        <x:f>IF(AND(U36=1,O36&lt;=Settings!$B$36),1,0)</x:f>
        <x:v>1</x:v>
      </x:c>
    </x:row>
    <x:row r="37">
      <x:c r="A37" t="n">
        <x:f>Arrivals!A37</x:f>
        <x:v>1</x:v>
      </x:c>
      <x:c r="B37" t="n">
        <x:f>Arrivals!B37</x:f>
        <x:v>32</x:v>
      </x:c>
      <x:c r="C37" s="18" t="n">
        <x:f>Arrivals!F37</x:f>
        <x:v>288</x:v>
      </x:c>
      <x:c r="D37" s="18" t="n">
        <x:f>Arrivals!J37</x:f>
        <x:v>7.0060593411967105</x:v>
      </x:c>
      <x:c r="E37" s="18" t="n">
        <x:f>G36</x:f>
        <x:v>316.19864044718946</x:v>
      </x:c>
      <x:c r="F37" s="18" t="n">
        <x:f>MAX(C37,E37)</x:f>
        <x:v>316.19864044718946</x:v>
      </x:c>
      <x:c r="G37" s="18" t="n">
        <x:f>F37+D37</x:f>
        <x:v>323.20469978838616</x:v>
      </x:c>
      <x:c r="H37" s="18" t="n">
        <x:f>Arrivals!L37</x:f>
        <x:v>75</x:v>
      </x:c>
      <x:c r="I37" s="18" t="n">
        <x:f>H37*8/ACE_Input!S37+ACE_Input!T37</x:f>
        <x:v>6.02</x:v>
      </x:c>
      <x:c r="J37" s="18" t="n">
        <x:f>N36</x:f>
        <x:v>339.9329216779439</x:v>
      </x:c>
      <x:c r="K37" s="18" t="n">
        <x:f>MAX(G37,J37)</x:f>
        <x:v>339.9329216779439</x:v>
      </x:c>
      <x:c r="L37" s="18" t="n">
        <x:f>MOD(K37-Settings!$B$32,Settings!$B$33)</x:f>
        <x:v>339.9329216779439</x:v>
      </x:c>
      <x:c r="M37" s="18" t="n">
        <x:f>IF(L37&lt;Settings!$B$30,IF(Settings!$B$30-L37&gt;=I37,K37,K37+(Settings!$B$30-L37)+Settings!$B$31),K37+(Settings!$B$33-L37))</x:f>
        <x:v>339.9329216779439</x:v>
      </x:c>
      <x:c r="N37" s="18" t="n">
        <x:f>M37+I37</x:f>
        <x:v>345.9529216779439</x:v>
      </x:c>
      <x:c r="O37" s="18" t="n">
        <x:f>N37-C37</x:f>
        <x:v>57.95292167794389</x:v>
      </x:c>
      <x:c r="P37" s="18" t="n">
        <x:f>F37-C37</x:f>
        <x:v>28.19864044718946</x:v>
      </x:c>
      <x:c r="Q37" s="18" t="n">
        <x:f>K37-G37</x:f>
        <x:v>16.728221889557744</x:v>
      </x:c>
      <x:c r="R37" s="18" t="n">
        <x:f>M37-K37</x:f>
        <x:v>0</x:v>
      </x:c>
      <x:c r="S37" s="18" t="n">
        <x:f>P37+Q37+R37</x:f>
        <x:v>44.926862336747206</x:v>
      </x:c>
      <x:c r="T37" s="18" t="str">
        <x:f>IF(MOD(C37-Settings!$B$32,Settings!$B$33)&lt;Settings!$B$30,"Up","Down")</x:f>
        <x:v>Up</x:v>
      </x:c>
      <x:c r="U37" s="18" t="n">
        <x:f>IF(OR(I37&gt;Settings!$B$30,O37&gt;Settings!$B$37),0,1)</x:f>
        <x:v>1</x:v>
      </x:c>
      <x:c r="V37" s="18" t="n">
        <x:f>IF(AND(U37=1,O37&lt;=Settings!$B$36),1,0)</x:f>
        <x:v>1</x:v>
      </x:c>
    </x:row>
    <x:row r="38">
      <x:c r="A38" t="n">
        <x:f>Arrivals!A38</x:f>
        <x:v>1</x:v>
      </x:c>
      <x:c r="B38" t="n">
        <x:f>Arrivals!B38</x:f>
        <x:v>33</x:v>
      </x:c>
      <x:c r="C38" s="18" t="n">
        <x:f>Arrivals!F38</x:f>
        <x:v>293</x:v>
      </x:c>
      <x:c r="D38" s="18" t="n">
        <x:f>Arrivals!J38</x:f>
        <x:v>21.837278917206262</x:v>
      </x:c>
      <x:c r="E38" s="18" t="n">
        <x:f>G37</x:f>
        <x:v>323.20469978838616</x:v>
      </x:c>
      <x:c r="F38" s="18" t="n">
        <x:f>MAX(C38,E38)</x:f>
        <x:v>323.20469978838616</x:v>
      </x:c>
      <x:c r="G38" s="18" t="n">
        <x:f>F38+D38</x:f>
        <x:v>345.04197870559244</x:v>
      </x:c>
      <x:c r="H38" s="18" t="n">
        <x:f>Arrivals!L38</x:f>
        <x:v>75</x:v>
      </x:c>
      <x:c r="I38" s="18" t="n">
        <x:f>H38*8/ACE_Input!S38+ACE_Input!T38</x:f>
        <x:v>6.02</x:v>
      </x:c>
      <x:c r="J38" s="18" t="n">
        <x:f>N37</x:f>
        <x:v>345.9529216779439</x:v>
      </x:c>
      <x:c r="K38" s="18" t="n">
        <x:f>MAX(G38,J38)</x:f>
        <x:v>345.9529216779439</x:v>
      </x:c>
      <x:c r="L38" s="18" t="n">
        <x:f>MOD(K38-Settings!$B$32,Settings!$B$33)</x:f>
        <x:v>345.9529216779439</x:v>
      </x:c>
      <x:c r="M38" s="18" t="n">
        <x:f>IF(L38&lt;Settings!$B$30,IF(Settings!$B$30-L38&gt;=I38,K38,K38+(Settings!$B$30-L38)+Settings!$B$31),K38+(Settings!$B$33-L38))</x:f>
        <x:v>345.9529216779439</x:v>
      </x:c>
      <x:c r="N38" s="18" t="n">
        <x:f>M38+I38</x:f>
        <x:v>351.9729216779439</x:v>
      </x:c>
      <x:c r="O38" s="18" t="n">
        <x:f>N38-C38</x:f>
        <x:v>58.97292167794387</x:v>
      </x:c>
      <x:c r="P38" s="18" t="n">
        <x:f>F38-C38</x:f>
        <x:v>30.204699788386165</x:v>
      </x:c>
      <x:c r="Q38" s="18" t="n">
        <x:f>K38-G38</x:f>
        <x:v>0.9109429723514495</x:v>
      </x:c>
      <x:c r="R38" s="18" t="n">
        <x:f>M38-K38</x:f>
        <x:v>0</x:v>
      </x:c>
      <x:c r="S38" s="18" t="n">
        <x:f>P38+Q38+R38</x:f>
        <x:v>31.115642760737614</x:v>
      </x:c>
      <x:c r="T38" s="18" t="str">
        <x:f>IF(MOD(C38-Settings!$B$32,Settings!$B$33)&lt;Settings!$B$30,"Up","Down")</x:f>
        <x:v>Up</x:v>
      </x:c>
      <x:c r="U38" s="18" t="n">
        <x:f>IF(OR(I38&gt;Settings!$B$30,O38&gt;Settings!$B$37),0,1)</x:f>
        <x:v>1</x:v>
      </x:c>
      <x:c r="V38" s="18" t="n">
        <x:f>IF(AND(U38=1,O38&lt;=Settings!$B$36),1,0)</x:f>
        <x:v>1</x:v>
      </x:c>
    </x:row>
    <x:row r="39">
      <x:c r="A39" t="n">
        <x:f>Arrivals!A39</x:f>
        <x:v>1</x:v>
      </x:c>
      <x:c r="B39" t="n">
        <x:f>Arrivals!B39</x:f>
        <x:v>34</x:v>
      </x:c>
      <x:c r="C39" s="18" t="n">
        <x:f>Arrivals!F39</x:f>
        <x:v>298</x:v>
      </x:c>
      <x:c r="D39" s="18" t="n">
        <x:f>Arrivals!J39</x:f>
        <x:v>2.9146030013468707</x:v>
      </x:c>
      <x:c r="E39" s="18" t="n">
        <x:f>G38</x:f>
        <x:v>345.04197870559244</x:v>
      </x:c>
      <x:c r="F39" s="18" t="n">
        <x:f>MAX(C39,E39)</x:f>
        <x:v>345.04197870559244</x:v>
      </x:c>
      <x:c r="G39" s="18" t="n">
        <x:f>F39+D39</x:f>
        <x:v>347.9565817069393</x:v>
      </x:c>
      <x:c r="H39" s="18" t="n">
        <x:f>Arrivals!L39</x:f>
        <x:v>75</x:v>
      </x:c>
      <x:c r="I39" s="18" t="n">
        <x:f>H39*8/ACE_Input!S39+ACE_Input!T39</x:f>
        <x:v>6.02</x:v>
      </x:c>
      <x:c r="J39" s="18" t="n">
        <x:f>N38</x:f>
        <x:v>351.9729216779439</x:v>
      </x:c>
      <x:c r="K39" s="18" t="n">
        <x:f>MAX(G39,J39)</x:f>
        <x:v>351.9729216779439</x:v>
      </x:c>
      <x:c r="L39" s="18" t="n">
        <x:f>MOD(K39-Settings!$B$32,Settings!$B$33)</x:f>
        <x:v>351.9729216779439</x:v>
      </x:c>
      <x:c r="M39" s="18" t="n">
        <x:f>IF(L39&lt;Settings!$B$30,IF(Settings!$B$30-L39&gt;=I39,K39,K39+(Settings!$B$30-L39)+Settings!$B$31),K39+(Settings!$B$33-L39))</x:f>
        <x:v>351.9729216779439</x:v>
      </x:c>
      <x:c r="N39" s="18" t="n">
        <x:f>M39+I39</x:f>
        <x:v>357.99292167794385</x:v>
      </x:c>
      <x:c r="O39" s="18" t="n">
        <x:f>N39-C39</x:f>
        <x:v>59.992921677943855</x:v>
      </x:c>
      <x:c r="P39" s="18" t="n">
        <x:f>F39-C39</x:f>
        <x:v>47.04197870559244</x:v>
      </x:c>
      <x:c r="Q39" s="18" t="n">
        <x:f>K39-G39</x:f>
        <x:v>4.016339971004584</x:v>
      </x:c>
      <x:c r="R39" s="18" t="n">
        <x:f>M39-K39</x:f>
        <x:v>0</x:v>
      </x:c>
      <x:c r="S39" s="18" t="n">
        <x:f>P39+Q39+R39</x:f>
        <x:v>51.058318676597025</x:v>
      </x:c>
      <x:c r="T39" s="18" t="str">
        <x:f>IF(MOD(C39-Settings!$B$32,Settings!$B$33)&lt;Settings!$B$30,"Up","Down")</x:f>
        <x:v>Up</x:v>
      </x:c>
      <x:c r="U39" s="18" t="n">
        <x:f>IF(OR(I39&gt;Settings!$B$30,O39&gt;Settings!$B$37),0,1)</x:f>
        <x:v>1</x:v>
      </x:c>
      <x:c r="V39" s="18" t="n">
        <x:f>IF(AND(U39=1,O39&lt;=Settings!$B$36),1,0)</x:f>
        <x:v>1</x:v>
      </x:c>
    </x:row>
    <x:row r="40">
      <x:c r="A40" t="n">
        <x:f>Arrivals!A40</x:f>
        <x:v>1</x:v>
      </x:c>
      <x:c r="B40" t="n">
        <x:f>Arrivals!B40</x:f>
        <x:v>35</x:v>
      </x:c>
      <x:c r="C40" s="18" t="n">
        <x:f>Arrivals!F40</x:f>
        <x:v>303</x:v>
      </x:c>
      <x:c r="D40" s="18" t="n">
        <x:f>Arrivals!J40</x:f>
        <x:v>2.89054147013953</x:v>
      </x:c>
      <x:c r="E40" s="18" t="n">
        <x:f>G39</x:f>
        <x:v>347.9565817069393</x:v>
      </x:c>
      <x:c r="F40" s="18" t="n">
        <x:f>MAX(C40,E40)</x:f>
        <x:v>347.9565817069393</x:v>
      </x:c>
      <x:c r="G40" s="18" t="n">
        <x:f>F40+D40</x:f>
        <x:v>350.8471231770788</x:v>
      </x:c>
      <x:c r="H40" s="18" t="n">
        <x:f>Arrivals!L40</x:f>
        <x:v>75</x:v>
      </x:c>
      <x:c r="I40" s="18" t="n">
        <x:f>H40*8/ACE_Input!S40+ACE_Input!T40</x:f>
        <x:v>6.02</x:v>
      </x:c>
      <x:c r="J40" s="18" t="n">
        <x:f>N39</x:f>
        <x:v>357.99292167794385</x:v>
      </x:c>
      <x:c r="K40" s="18" t="n">
        <x:f>MAX(G40,J40)</x:f>
        <x:v>357.99292167794385</x:v>
      </x:c>
      <x:c r="L40" s="18" t="n">
        <x:f>MOD(K40-Settings!$B$32,Settings!$B$33)</x:f>
        <x:v>357.99292167794385</x:v>
      </x:c>
      <x:c r="M40" s="18" t="n">
        <x:f>IF(L40&lt;Settings!$B$30,IF(Settings!$B$30-L40&gt;=I40,K40,K40+(Settings!$B$30-L40)+Settings!$B$31),K40+(Settings!$B$33-L40))</x:f>
        <x:v>357.99292167794385</x:v>
      </x:c>
      <x:c r="N40" s="18" t="n">
        <x:f>M40+I40</x:f>
        <x:v>364.01292167794384</x:v>
      </x:c>
      <x:c r="O40" s="18" t="n">
        <x:f>N40-C40</x:f>
        <x:v>61.01292167794384</x:v>
      </x:c>
      <x:c r="P40" s="18" t="n">
        <x:f>F40-C40</x:f>
        <x:v>44.95658170693929</x:v>
      </x:c>
      <x:c r="Q40" s="18" t="n">
        <x:f>K40-G40</x:f>
        <x:v>7.145798500865055</x:v>
      </x:c>
      <x:c r="R40" s="18" t="n">
        <x:f>M40-K40</x:f>
        <x:v>0</x:v>
      </x:c>
      <x:c r="S40" s="18" t="n">
        <x:f>P40+Q40+R40</x:f>
        <x:v>52.102380207804345</x:v>
      </x:c>
      <x:c r="T40" s="18" t="str">
        <x:f>IF(MOD(C40-Settings!$B$32,Settings!$B$33)&lt;Settings!$B$30,"Up","Down")</x:f>
        <x:v>Up</x:v>
      </x:c>
      <x:c r="U40" s="18" t="n">
        <x:f>IF(OR(I40&gt;Settings!$B$30,O40&gt;Settings!$B$37),0,1)</x:f>
        <x:v>1</x:v>
      </x:c>
      <x:c r="V40" s="18" t="n">
        <x:f>IF(AND(U40=1,O40&lt;=Settings!$B$36),1,0)</x:f>
        <x:v>1</x:v>
      </x:c>
    </x:row>
    <x:row r="41">
      <x:c r="A41" t="n">
        <x:f>Arrivals!A41</x:f>
        <x:v>1</x:v>
      </x:c>
      <x:c r="B41" t="n">
        <x:f>Arrivals!B41</x:f>
        <x:v>36</x:v>
      </x:c>
      <x:c r="C41" s="18" t="n">
        <x:f>Arrivals!F41</x:f>
        <x:v>308</x:v>
      </x:c>
      <x:c r="D41" s="18" t="n">
        <x:f>Arrivals!J41</x:f>
        <x:v>16.84745306741646</x:v>
      </x:c>
      <x:c r="E41" s="18" t="n">
        <x:f>G40</x:f>
        <x:v>350.8471231770788</x:v>
      </x:c>
      <x:c r="F41" s="18" t="n">
        <x:f>MAX(C41,E41)</x:f>
        <x:v>350.8471231770788</x:v>
      </x:c>
      <x:c r="G41" s="18" t="n">
        <x:f>F41+D41</x:f>
        <x:v>367.69457624449524</x:v>
      </x:c>
      <x:c r="H41" s="18" t="n">
        <x:f>Arrivals!L41</x:f>
        <x:v>75</x:v>
      </x:c>
      <x:c r="I41" s="18" t="n">
        <x:f>H41*8/ACE_Input!S41+ACE_Input!T41</x:f>
        <x:v>6.02</x:v>
      </x:c>
      <x:c r="J41" s="18" t="n">
        <x:f>N40</x:f>
        <x:v>364.01292167794384</x:v>
      </x:c>
      <x:c r="K41" s="18" t="n">
        <x:f>MAX(G41,J41)</x:f>
        <x:v>367.69457624449524</x:v>
      </x:c>
      <x:c r="L41" s="18" t="n">
        <x:f>MOD(K41-Settings!$B$32,Settings!$B$33)</x:f>
        <x:v>367.69457624449524</x:v>
      </x:c>
      <x:c r="M41" s="18" t="n">
        <x:f>IF(L41&lt;Settings!$B$30,IF(Settings!$B$30-L41&gt;=I41,K41,K41+(Settings!$B$30-L41)+Settings!$B$31),K41+(Settings!$B$33-L41))</x:f>
        <x:v>367.69457624449524</x:v>
      </x:c>
      <x:c r="N41" s="18" t="n">
        <x:f>M41+I41</x:f>
        <x:v>373.7145762444952</x:v>
      </x:c>
      <x:c r="O41" s="18" t="n">
        <x:f>N41-C41</x:f>
        <x:v>65.71457624449522</x:v>
      </x:c>
      <x:c r="P41" s="18" t="n">
        <x:f>F41-C41</x:f>
        <x:v>42.8471231770788</x:v>
      </x:c>
      <x:c r="Q41" s="18" t="n">
        <x:f>K41-G41</x:f>
        <x:v>0</x:v>
      </x:c>
      <x:c r="R41" s="18" t="n">
        <x:f>M41-K41</x:f>
        <x:v>0</x:v>
      </x:c>
      <x:c r="S41" s="18" t="n">
        <x:f>P41+Q41+R41</x:f>
        <x:v>42.8471231770788</x:v>
      </x:c>
      <x:c r="T41" s="18" t="str">
        <x:f>IF(MOD(C41-Settings!$B$32,Settings!$B$33)&lt;Settings!$B$30,"Up","Down")</x:f>
        <x:v>Up</x:v>
      </x:c>
      <x:c r="U41" s="18" t="n">
        <x:f>IF(OR(I41&gt;Settings!$B$30,O41&gt;Settings!$B$37),0,1)</x:f>
        <x:v>1</x:v>
      </x:c>
      <x:c r="V41" s="18" t="n">
        <x:f>IF(AND(U41=1,O41&lt;=Settings!$B$36),1,0)</x:f>
        <x:v>1</x:v>
      </x:c>
    </x:row>
    <x:row r="42">
      <x:c r="A42" t="n">
        <x:f>Arrivals!A42</x:f>
        <x:v>1</x:v>
      </x:c>
      <x:c r="B42" t="n">
        <x:f>Arrivals!B42</x:f>
        <x:v>37</x:v>
      </x:c>
      <x:c r="C42" s="18" t="n">
        <x:f>Arrivals!F42</x:f>
        <x:v>313</x:v>
      </x:c>
      <x:c r="D42" s="18" t="n">
        <x:f>Arrivals!J42</x:f>
        <x:v>19.420889819382612</x:v>
      </x:c>
      <x:c r="E42" s="18" t="n">
        <x:f>G41</x:f>
        <x:v>367.69457624449524</x:v>
      </x:c>
      <x:c r="F42" s="18" t="n">
        <x:f>MAX(C42,E42)</x:f>
        <x:v>367.69457624449524</x:v>
      </x:c>
      <x:c r="G42" s="18" t="n">
        <x:f>F42+D42</x:f>
        <x:v>387.1154660638779</x:v>
      </x:c>
      <x:c r="H42" s="18" t="n">
        <x:f>Arrivals!L42</x:f>
        <x:v>75</x:v>
      </x:c>
      <x:c r="I42" s="18" t="n">
        <x:f>H42*8/ACE_Input!S42+ACE_Input!T42</x:f>
        <x:v>6.02</x:v>
      </x:c>
      <x:c r="J42" s="18" t="n">
        <x:f>N41</x:f>
        <x:v>373.7145762444952</x:v>
      </x:c>
      <x:c r="K42" s="18" t="n">
        <x:f>MAX(G42,J42)</x:f>
        <x:v>387.1154660638779</x:v>
      </x:c>
      <x:c r="L42" s="18" t="n">
        <x:f>MOD(K42-Settings!$B$32,Settings!$B$33)</x:f>
        <x:v>387.1154660638779</x:v>
      </x:c>
      <x:c r="M42" s="18" t="n">
        <x:f>IF(L42&lt;Settings!$B$30,IF(Settings!$B$30-L42&gt;=I42,K42,K42+(Settings!$B$30-L42)+Settings!$B$31),K42+(Settings!$B$33-L42))</x:f>
        <x:v>387.1154660638779</x:v>
      </x:c>
      <x:c r="N42" s="18" t="n">
        <x:f>M42+I42</x:f>
        <x:v>393.13546606387786</x:v>
      </x:c>
      <x:c r="O42" s="18" t="n">
        <x:f>N42-C42</x:f>
        <x:v>80.13546606387786</x:v>
      </x:c>
      <x:c r="P42" s="18" t="n">
        <x:f>F42-C42</x:f>
        <x:v>54.69457624449524</x:v>
      </x:c>
      <x:c r="Q42" s="18" t="n">
        <x:f>K42-G42</x:f>
        <x:v>0</x:v>
      </x:c>
      <x:c r="R42" s="18" t="n">
        <x:f>M42-K42</x:f>
        <x:v>0</x:v>
      </x:c>
      <x:c r="S42" s="18" t="n">
        <x:f>P42+Q42+R42</x:f>
        <x:v>54.69457624449524</x:v>
      </x:c>
      <x:c r="T42" s="18" t="str">
        <x:f>IF(MOD(C42-Settings!$B$32,Settings!$B$33)&lt;Settings!$B$30,"Up","Down")</x:f>
        <x:v>Up</x:v>
      </x:c>
      <x:c r="U42" s="18" t="n">
        <x:f>IF(OR(I42&gt;Settings!$B$30,O42&gt;Settings!$B$37),0,1)</x:f>
        <x:v>1</x:v>
      </x:c>
      <x:c r="V42" s="18" t="n">
        <x:f>IF(AND(U42=1,O42&lt;=Settings!$B$36),1,0)</x:f>
        <x:v>1</x:v>
      </x:c>
    </x:row>
    <x:row r="43">
      <x:c r="A43" t="n">
        <x:f>Arrivals!A43</x:f>
        <x:v>1</x:v>
      </x:c>
      <x:c r="B43" t="n">
        <x:f>Arrivals!B43</x:f>
        <x:v>38</x:v>
      </x:c>
      <x:c r="C43" s="18" t="n">
        <x:f>Arrivals!F43</x:f>
        <x:v>318</x:v>
      </x:c>
      <x:c r="D43" s="18" t="n">
        <x:f>Arrivals!J43</x:f>
        <x:v>11.469946405564935</x:v>
      </x:c>
      <x:c r="E43" s="18" t="n">
        <x:f>G42</x:f>
        <x:v>387.1154660638779</x:v>
      </x:c>
      <x:c r="F43" s="18" t="n">
        <x:f>MAX(C43,E43)</x:f>
        <x:v>387.1154660638779</x:v>
      </x:c>
      <x:c r="G43" s="18" t="n">
        <x:f>F43+D43</x:f>
        <x:v>398.5854124694428</x:v>
      </x:c>
      <x:c r="H43" s="18" t="n">
        <x:f>Arrivals!L43</x:f>
        <x:v>75</x:v>
      </x:c>
      <x:c r="I43" s="18" t="n">
        <x:f>H43*8/ACE_Input!S43+ACE_Input!T43</x:f>
        <x:v>6.02</x:v>
      </x:c>
      <x:c r="J43" s="18" t="n">
        <x:f>N42</x:f>
        <x:v>393.13546606387786</x:v>
      </x:c>
      <x:c r="K43" s="18" t="n">
        <x:f>MAX(G43,J43)</x:f>
        <x:v>398.5854124694428</x:v>
      </x:c>
      <x:c r="L43" s="18" t="n">
        <x:f>MOD(K43-Settings!$B$32,Settings!$B$33)</x:f>
        <x:v>398.5854124694428</x:v>
      </x:c>
      <x:c r="M43" s="18" t="n">
        <x:f>IF(L43&lt;Settings!$B$30,IF(Settings!$B$30-L43&gt;=I43,K43,K43+(Settings!$B$30-L43)+Settings!$B$31),K43+(Settings!$B$33-L43))</x:f>
        <x:v>398.5854124694428</x:v>
      </x:c>
      <x:c r="N43" s="18" t="n">
        <x:f>M43+I43</x:f>
        <x:v>404.6054124694428</x:v>
      </x:c>
      <x:c r="O43" s="18" t="n">
        <x:f>N43-C43</x:f>
        <x:v>86.6054124694428</x:v>
      </x:c>
      <x:c r="P43" s="18" t="n">
        <x:f>F43-C43</x:f>
        <x:v>69.11546606387788</x:v>
      </x:c>
      <x:c r="Q43" s="18" t="n">
        <x:f>K43-G43</x:f>
        <x:v>0</x:v>
      </x:c>
      <x:c r="R43" s="18" t="n">
        <x:f>M43-K43</x:f>
        <x:v>0</x:v>
      </x:c>
      <x:c r="S43" s="18" t="n">
        <x:f>P43+Q43+R43</x:f>
        <x:v>69.11546606387788</x:v>
      </x:c>
      <x:c r="T43" s="18" t="str">
        <x:f>IF(MOD(C43-Settings!$B$32,Settings!$B$33)&lt;Settings!$B$30,"Up","Down")</x:f>
        <x:v>Up</x:v>
      </x:c>
      <x:c r="U43" s="18" t="n">
        <x:f>IF(OR(I43&gt;Settings!$B$30,O43&gt;Settings!$B$37),0,1)</x:f>
        <x:v>1</x:v>
      </x:c>
      <x:c r="V43" s="18" t="n">
        <x:f>IF(AND(U43=1,O43&lt;=Settings!$B$36),1,0)</x:f>
        <x:v>1</x:v>
      </x:c>
    </x:row>
    <x:row r="44">
      <x:c r="A44" t="n">
        <x:f>Arrivals!A44</x:f>
        <x:v>1</x:v>
      </x:c>
      <x:c r="B44" t="n">
        <x:f>Arrivals!B44</x:f>
        <x:v>39</x:v>
      </x:c>
      <x:c r="C44" s="18" t="n">
        <x:f>Arrivals!F44</x:f>
        <x:v>323</x:v>
      </x:c>
      <x:c r="D44" s="18" t="n">
        <x:f>Arrivals!J44</x:f>
        <x:v>20.630689885953604</x:v>
      </x:c>
      <x:c r="E44" s="18" t="n">
        <x:f>G43</x:f>
        <x:v>398.5854124694428</x:v>
      </x:c>
      <x:c r="F44" s="18" t="n">
        <x:f>MAX(C44,E44)</x:f>
        <x:v>398.5854124694428</x:v>
      </x:c>
      <x:c r="G44" s="18" t="n">
        <x:f>F44+D44</x:f>
        <x:v>419.2161023553964</x:v>
      </x:c>
      <x:c r="H44" s="18" t="n">
        <x:f>Arrivals!L44</x:f>
        <x:v>75</x:v>
      </x:c>
      <x:c r="I44" s="18" t="n">
        <x:f>H44*8/ACE_Input!S44+ACE_Input!T44</x:f>
        <x:v>6.02</x:v>
      </x:c>
      <x:c r="J44" s="18" t="n">
        <x:f>N43</x:f>
        <x:v>404.6054124694428</x:v>
      </x:c>
      <x:c r="K44" s="18" t="n">
        <x:f>MAX(G44,J44)</x:f>
        <x:v>419.2161023553964</x:v>
      </x:c>
      <x:c r="L44" s="18" t="n">
        <x:f>MOD(K44-Settings!$B$32,Settings!$B$33)</x:f>
        <x:v>419.2161023553964</x:v>
      </x:c>
      <x:c r="M44" s="18" t="n">
        <x:f>IF(L44&lt;Settings!$B$30,IF(Settings!$B$30-L44&gt;=I44,K44,K44+(Settings!$B$30-L44)+Settings!$B$31),K44+(Settings!$B$33-L44))</x:f>
        <x:v>419.2161023553964</x:v>
      </x:c>
      <x:c r="N44" s="18" t="n">
        <x:f>M44+I44</x:f>
        <x:v>425.2361023553964</x:v>
      </x:c>
      <x:c r="O44" s="18" t="n">
        <x:f>N44-C44</x:f>
        <x:v>102.23610235539638</x:v>
      </x:c>
      <x:c r="P44" s="18" t="n">
        <x:f>F44-C44</x:f>
        <x:v>75.58541246944282</x:v>
      </x:c>
      <x:c r="Q44" s="18" t="n">
        <x:f>K44-G44</x:f>
        <x:v>0</x:v>
      </x:c>
      <x:c r="R44" s="18" t="n">
        <x:f>M44-K44</x:f>
        <x:v>0</x:v>
      </x:c>
      <x:c r="S44" s="18" t="n">
        <x:f>P44+Q44+R44</x:f>
        <x:v>75.58541246944282</x:v>
      </x:c>
      <x:c r="T44" s="18" t="str">
        <x:f>IF(MOD(C44-Settings!$B$32,Settings!$B$33)&lt;Settings!$B$30,"Up","Down")</x:f>
        <x:v>Up</x:v>
      </x:c>
      <x:c r="U44" s="18" t="n">
        <x:f>IF(OR(I44&gt;Settings!$B$30,O44&gt;Settings!$B$37),0,1)</x:f>
        <x:v>1</x:v>
      </x:c>
      <x:c r="V44" s="18" t="n">
        <x:f>IF(AND(U44=1,O44&lt;=Settings!$B$36),1,0)</x:f>
        <x:v>1</x:v>
      </x:c>
    </x:row>
    <x:row r="45">
      <x:c r="A45" t="n">
        <x:f>Arrivals!A45</x:f>
        <x:v>1</x:v>
      </x:c>
      <x:c r="B45" t="n">
        <x:f>Arrivals!B45</x:f>
        <x:v>40</x:v>
      </x:c>
      <x:c r="C45" s="18" t="n">
        <x:f>Arrivals!F45</x:f>
        <x:v>328</x:v>
      </x:c>
      <x:c r="D45" s="18" t="n">
        <x:f>Arrivals!J45</x:f>
        <x:v>1.2562860503892113</x:v>
      </x:c>
      <x:c r="E45" s="18" t="n">
        <x:f>G44</x:f>
        <x:v>419.2161023553964</x:v>
      </x:c>
      <x:c r="F45" s="18" t="n">
        <x:f>MAX(C45,E45)</x:f>
        <x:v>419.2161023553964</x:v>
      </x:c>
      <x:c r="G45" s="18" t="n">
        <x:f>F45+D45</x:f>
        <x:v>420.47238840578564</x:v>
      </x:c>
      <x:c r="H45" s="18" t="n">
        <x:f>Arrivals!L45</x:f>
        <x:v>75</x:v>
      </x:c>
      <x:c r="I45" s="18" t="n">
        <x:f>H45*8/ACE_Input!S45+ACE_Input!T45</x:f>
        <x:v>6.02</x:v>
      </x:c>
      <x:c r="J45" s="18" t="n">
        <x:f>N44</x:f>
        <x:v>425.2361023553964</x:v>
      </x:c>
      <x:c r="K45" s="18" t="n">
        <x:f>MAX(G45,J45)</x:f>
        <x:v>425.2361023553964</x:v>
      </x:c>
      <x:c r="L45" s="18" t="n">
        <x:f>MOD(K45-Settings!$B$32,Settings!$B$33)</x:f>
        <x:v>425.2361023553964</x:v>
      </x:c>
      <x:c r="M45" s="18" t="n">
        <x:f>IF(L45&lt;Settings!$B$30,IF(Settings!$B$30-L45&gt;=I45,K45,K45+(Settings!$B$30-L45)+Settings!$B$31),K45+(Settings!$B$33-L45))</x:f>
        <x:v>425.2361023553964</x:v>
      </x:c>
      <x:c r="N45" s="18" t="n">
        <x:f>M45+I45</x:f>
        <x:v>431.25610235539637</x:v>
      </x:c>
      <x:c r="O45" s="18" t="n">
        <x:f>N45-C45</x:f>
        <x:v>103.25610235539637</x:v>
      </x:c>
      <x:c r="P45" s="18" t="n">
        <x:f>F45-C45</x:f>
        <x:v>91.2161023553964</x:v>
      </x:c>
      <x:c r="Q45" s="18" t="n">
        <x:f>K45-G45</x:f>
        <x:v>4.763713949610747</x:v>
      </x:c>
      <x:c r="R45" s="18" t="n">
        <x:f>M45-K45</x:f>
        <x:v>0</x:v>
      </x:c>
      <x:c r="S45" s="18" t="n">
        <x:f>P45+Q45+R45</x:f>
        <x:v>95.97981630500715</x:v>
      </x:c>
      <x:c r="T45" s="18" t="str">
        <x:f>IF(MOD(C45-Settings!$B$32,Settings!$B$33)&lt;Settings!$B$30,"Up","Down")</x:f>
        <x:v>Up</x:v>
      </x:c>
      <x:c r="U45" s="18" t="n">
        <x:f>IF(OR(I45&gt;Settings!$B$30,O45&gt;Settings!$B$37),0,1)</x:f>
        <x:v>1</x:v>
      </x:c>
      <x:c r="V45" s="18" t="n">
        <x:f>IF(AND(U45=1,O45&lt;=Settings!$B$36),1,0)</x:f>
        <x:v>1</x:v>
      </x:c>
    </x:row>
    <x:row r="46">
      <x:c r="A46" t="n">
        <x:f>Arrivals!A46</x:f>
        <x:v>1</x:v>
      </x:c>
      <x:c r="B46" t="n">
        <x:f>Arrivals!B46</x:f>
        <x:v>41</x:v>
      </x:c>
      <x:c r="C46" s="18" t="n">
        <x:f>Arrivals!F46</x:f>
        <x:v>333</x:v>
      </x:c>
      <x:c r="D46" s="18" t="n">
        <x:f>Arrivals!J46</x:f>
        <x:v>9.901223838098666</x:v>
      </x:c>
      <x:c r="E46" s="18" t="n">
        <x:f>G45</x:f>
        <x:v>420.47238840578564</x:v>
      </x:c>
      <x:c r="F46" s="18" t="n">
        <x:f>MAX(C46,E46)</x:f>
        <x:v>420.47238840578564</x:v>
      </x:c>
      <x:c r="G46" s="18" t="n">
        <x:f>F46+D46</x:f>
        <x:v>430.3736122438843</x:v>
      </x:c>
      <x:c r="H46" s="18" t="n">
        <x:f>Arrivals!L46</x:f>
        <x:v>75</x:v>
      </x:c>
      <x:c r="I46" s="18" t="n">
        <x:f>H46*8/ACE_Input!S46+ACE_Input!T46</x:f>
        <x:v>6.02</x:v>
      </x:c>
      <x:c r="J46" s="18" t="n">
        <x:f>N45</x:f>
        <x:v>431.25610235539637</x:v>
      </x:c>
      <x:c r="K46" s="18" t="n">
        <x:f>MAX(G46,J46)</x:f>
        <x:v>431.25610235539637</x:v>
      </x:c>
      <x:c r="L46" s="18" t="n">
        <x:f>MOD(K46-Settings!$B$32,Settings!$B$33)</x:f>
        <x:v>431.25610235539637</x:v>
      </x:c>
      <x:c r="M46" s="18" t="n">
        <x:f>IF(L46&lt;Settings!$B$30,IF(Settings!$B$30-L46&gt;=I46,K46,K46+(Settings!$B$30-L46)+Settings!$B$31),K46+(Settings!$B$33-L46))</x:f>
        <x:v>431.25610235539637</x:v>
      </x:c>
      <x:c r="N46" s="18" t="n">
        <x:f>M46+I46</x:f>
        <x:v>437.27610235539635</x:v>
      </x:c>
      <x:c r="O46" s="18" t="n">
        <x:f>N46-C46</x:f>
        <x:v>104.27610235539635</x:v>
      </x:c>
      <x:c r="P46" s="18" t="n">
        <x:f>F46-C46</x:f>
        <x:v>87.47238840578564</x:v>
      </x:c>
      <x:c r="Q46" s="18" t="n">
        <x:f>K46-G46</x:f>
        <x:v>0.8824901115120838</x:v>
      </x:c>
      <x:c r="R46" s="18" t="n">
        <x:f>M46-K46</x:f>
        <x:v>0</x:v>
      </x:c>
      <x:c r="S46" s="18" t="n">
        <x:f>P46+Q46+R46</x:f>
        <x:v>88.35487851729772</x:v>
      </x:c>
      <x:c r="T46" s="18" t="str">
        <x:f>IF(MOD(C46-Settings!$B$32,Settings!$B$33)&lt;Settings!$B$30,"Up","Down")</x:f>
        <x:v>Up</x:v>
      </x:c>
      <x:c r="U46" s="18" t="n">
        <x:f>IF(OR(I46&gt;Settings!$B$30,O46&gt;Settings!$B$37),0,1)</x:f>
        <x:v>1</x:v>
      </x:c>
      <x:c r="V46" s="18" t="n">
        <x:f>IF(AND(U46=1,O46&lt;=Settings!$B$36),1,0)</x:f>
        <x:v>1</x:v>
      </x:c>
    </x:row>
    <x:row r="47">
      <x:c r="A47" t="n">
        <x:f>Arrivals!A47</x:f>
        <x:v>1</x:v>
      </x:c>
      <x:c r="B47" t="n">
        <x:f>Arrivals!B47</x:f>
        <x:v>42</x:v>
      </x:c>
      <x:c r="C47" s="18" t="n">
        <x:f>Arrivals!F47</x:f>
        <x:v>338</x:v>
      </x:c>
      <x:c r="D47" s="18" t="n">
        <x:f>Arrivals!J47</x:f>
        <x:v>4.9067460949050705</x:v>
      </x:c>
      <x:c r="E47" s="18" t="n">
        <x:f>G46</x:f>
        <x:v>430.3736122438843</x:v>
      </x:c>
      <x:c r="F47" s="18" t="n">
        <x:f>MAX(C47,E47)</x:f>
        <x:v>430.3736122438843</x:v>
      </x:c>
      <x:c r="G47" s="18" t="n">
        <x:f>F47+D47</x:f>
        <x:v>435.28035833878937</x:v>
      </x:c>
      <x:c r="H47" s="18" t="n">
        <x:f>Arrivals!L47</x:f>
        <x:v>75</x:v>
      </x:c>
      <x:c r="I47" s="18" t="n">
        <x:f>H47*8/ACE_Input!S47+ACE_Input!T47</x:f>
        <x:v>6.02</x:v>
      </x:c>
      <x:c r="J47" s="18" t="n">
        <x:f>N46</x:f>
        <x:v>437.27610235539635</x:v>
      </x:c>
      <x:c r="K47" s="18" t="n">
        <x:f>MAX(G47,J47)</x:f>
        <x:v>437.27610235539635</x:v>
      </x:c>
      <x:c r="L47" s="18" t="n">
        <x:f>MOD(K47-Settings!$B$32,Settings!$B$33)</x:f>
        <x:v>437.27610235539635</x:v>
      </x:c>
      <x:c r="M47" s="18" t="n">
        <x:f>IF(L47&lt;Settings!$B$30,IF(Settings!$B$30-L47&gt;=I47,K47,K47+(Settings!$B$30-L47)+Settings!$B$31),K47+(Settings!$B$33-L47))</x:f>
        <x:v>437.27610235539635</x:v>
      </x:c>
      <x:c r="N47" s="18" t="n">
        <x:f>M47+I47</x:f>
        <x:v>443.29610235539633</x:v>
      </x:c>
      <x:c r="O47" s="18" t="n">
        <x:f>N47-C47</x:f>
        <x:v>105.29610235539633</x:v>
      </x:c>
      <x:c r="P47" s="18" t="n">
        <x:f>F47-C47</x:f>
        <x:v>92.37361224388428</x:v>
      </x:c>
      <x:c r="Q47" s="18" t="n">
        <x:f>K47-G47</x:f>
        <x:v>1.9957440166069773</x:v>
      </x:c>
      <x:c r="R47" s="18" t="n">
        <x:f>M47-K47</x:f>
        <x:v>0</x:v>
      </x:c>
      <x:c r="S47" s="18" t="n">
        <x:f>P47+Q47+R47</x:f>
        <x:v>94.36935626049126</x:v>
      </x:c>
      <x:c r="T47" s="18" t="str">
        <x:f>IF(MOD(C47-Settings!$B$32,Settings!$B$33)&lt;Settings!$B$30,"Up","Down")</x:f>
        <x:v>Up</x:v>
      </x:c>
      <x:c r="U47" s="18" t="n">
        <x:f>IF(OR(I47&gt;Settings!$B$30,O47&gt;Settings!$B$37),0,1)</x:f>
        <x:v>1</x:v>
      </x:c>
      <x:c r="V47" s="18" t="n">
        <x:f>IF(AND(U47=1,O47&lt;=Settings!$B$36),1,0)</x:f>
        <x:v>1</x:v>
      </x:c>
    </x:row>
    <x:row r="48">
      <x:c r="A48" t="n">
        <x:f>Arrivals!A48</x:f>
        <x:v>1</x:v>
      </x:c>
      <x:c r="B48" t="n">
        <x:f>Arrivals!B48</x:f>
        <x:v>43</x:v>
      </x:c>
      <x:c r="C48" s="18" t="n">
        <x:f>Arrivals!F48</x:f>
        <x:v>343</x:v>
      </x:c>
      <x:c r="D48" s="18" t="n">
        <x:f>Arrivals!J48</x:f>
        <x:v>14.607480831709077</x:v>
      </x:c>
      <x:c r="E48" s="18" t="n">
        <x:f>G47</x:f>
        <x:v>435.28035833878937</x:v>
      </x:c>
      <x:c r="F48" s="18" t="n">
        <x:f>MAX(C48,E48)</x:f>
        <x:v>435.28035833878937</x:v>
      </x:c>
      <x:c r="G48" s="18" t="n">
        <x:f>F48+D48</x:f>
        <x:v>449.88783917049847</x:v>
      </x:c>
      <x:c r="H48" s="18" t="n">
        <x:f>Arrivals!L48</x:f>
        <x:v>75</x:v>
      </x:c>
      <x:c r="I48" s="18" t="n">
        <x:f>H48*8/ACE_Input!S48+ACE_Input!T48</x:f>
        <x:v>6.02</x:v>
      </x:c>
      <x:c r="J48" s="18" t="n">
        <x:f>N47</x:f>
        <x:v>443.29610235539633</x:v>
      </x:c>
      <x:c r="K48" s="18" t="n">
        <x:f>MAX(G48,J48)</x:f>
        <x:v>449.88783917049847</x:v>
      </x:c>
      <x:c r="L48" s="18" t="n">
        <x:f>MOD(K48-Settings!$B$32,Settings!$B$33)</x:f>
        <x:v>449.88783917049847</x:v>
      </x:c>
      <x:c r="M48" s="18" t="n">
        <x:f>IF(L48&lt;Settings!$B$30,IF(Settings!$B$30-L48&gt;=I48,K48,K48+(Settings!$B$30-L48)+Settings!$B$31),K48+(Settings!$B$33-L48))</x:f>
        <x:v>449.88783917049847</x:v>
      </x:c>
      <x:c r="N48" s="18" t="n">
        <x:f>M48+I48</x:f>
        <x:v>455.90783917049845</x:v>
      </x:c>
      <x:c r="O48" s="18" t="n">
        <x:f>N48-C48</x:f>
        <x:v>112.90783917049845</x:v>
      </x:c>
      <x:c r="P48" s="18" t="n">
        <x:f>F48-C48</x:f>
        <x:v>92.28035833878937</x:v>
      </x:c>
      <x:c r="Q48" s="18" t="n">
        <x:f>K48-G48</x:f>
        <x:v>0</x:v>
      </x:c>
      <x:c r="R48" s="18" t="n">
        <x:f>M48-K48</x:f>
        <x:v>0</x:v>
      </x:c>
      <x:c r="S48" s="18" t="n">
        <x:f>P48+Q48+R48</x:f>
        <x:v>92.28035833878937</x:v>
      </x:c>
      <x:c r="T48" s="18" t="str">
        <x:f>IF(MOD(C48-Settings!$B$32,Settings!$B$33)&lt;Settings!$B$30,"Up","Down")</x:f>
        <x:v>Up</x:v>
      </x:c>
      <x:c r="U48" s="18" t="n">
        <x:f>IF(OR(I48&gt;Settings!$B$30,O48&gt;Settings!$B$37),0,1)</x:f>
        <x:v>1</x:v>
      </x:c>
      <x:c r="V48" s="18" t="n">
        <x:f>IF(AND(U48=1,O48&lt;=Settings!$B$36),1,0)</x:f>
        <x:v>1</x:v>
      </x:c>
    </x:row>
    <x:row r="49">
      <x:c r="A49" t="n">
        <x:f>Arrivals!A49</x:f>
        <x:v>1</x:v>
      </x:c>
      <x:c r="B49" t="n">
        <x:f>Arrivals!B49</x:f>
        <x:v>44</x:v>
      </x:c>
      <x:c r="C49" s="18" t="n">
        <x:f>Arrivals!F49</x:f>
        <x:v>348</x:v>
      </x:c>
      <x:c r="D49" s="18" t="n">
        <x:f>Arrivals!J49</x:f>
        <x:v>11.051203557410616</x:v>
      </x:c>
      <x:c r="E49" s="18" t="n">
        <x:f>G48</x:f>
        <x:v>449.88783917049847</x:v>
      </x:c>
      <x:c r="F49" s="18" t="n">
        <x:f>MAX(C49,E49)</x:f>
        <x:v>449.88783917049847</x:v>
      </x:c>
      <x:c r="G49" s="18" t="n">
        <x:f>F49+D49</x:f>
        <x:v>460.93904272790905</x:v>
      </x:c>
      <x:c r="H49" s="18" t="n">
        <x:f>Arrivals!L49</x:f>
        <x:v>75</x:v>
      </x:c>
      <x:c r="I49" s="18" t="n">
        <x:f>H49*8/ACE_Input!S49+ACE_Input!T49</x:f>
        <x:v>6.02</x:v>
      </x:c>
      <x:c r="J49" s="18" t="n">
        <x:f>N48</x:f>
        <x:v>455.90783917049845</x:v>
      </x:c>
      <x:c r="K49" s="18" t="n">
        <x:f>MAX(G49,J49)</x:f>
        <x:v>460.93904272790905</x:v>
      </x:c>
      <x:c r="L49" s="18" t="n">
        <x:f>MOD(K49-Settings!$B$32,Settings!$B$33)</x:f>
        <x:v>460.93904272790905</x:v>
      </x:c>
      <x:c r="M49" s="18" t="n">
        <x:f>IF(L49&lt;Settings!$B$30,IF(Settings!$B$30-L49&gt;=I49,K49,K49+(Settings!$B$30-L49)+Settings!$B$31),K49+(Settings!$B$33-L49))</x:f>
        <x:v>460.93904272790905</x:v>
      </x:c>
      <x:c r="N49" s="18" t="n">
        <x:f>M49+I49</x:f>
        <x:v>466.95904272790904</x:v>
      </x:c>
      <x:c r="O49" s="18" t="n">
        <x:f>N49-C49</x:f>
        <x:v>118.95904272790904</x:v>
      </x:c>
      <x:c r="P49" s="18" t="n">
        <x:f>F49-C49</x:f>
        <x:v>101.88783917049847</x:v>
      </x:c>
      <x:c r="Q49" s="18" t="n">
        <x:f>K49-G49</x:f>
        <x:v>0</x:v>
      </x:c>
      <x:c r="R49" s="18" t="n">
        <x:f>M49-K49</x:f>
        <x:v>0</x:v>
      </x:c>
      <x:c r="S49" s="18" t="n">
        <x:f>P49+Q49+R49</x:f>
        <x:v>101.88783917049847</x:v>
      </x:c>
      <x:c r="T49" s="18" t="str">
        <x:f>IF(MOD(C49-Settings!$B$32,Settings!$B$33)&lt;Settings!$B$30,"Up","Down")</x:f>
        <x:v>Up</x:v>
      </x:c>
      <x:c r="U49" s="18" t="n">
        <x:f>IF(OR(I49&gt;Settings!$B$30,O49&gt;Settings!$B$37),0,1)</x:f>
        <x:v>1</x:v>
      </x:c>
      <x:c r="V49" s="18" t="n">
        <x:f>IF(AND(U49=1,O49&lt;=Settings!$B$36),1,0)</x:f>
        <x:v>1</x:v>
      </x:c>
    </x:row>
    <x:row r="50">
      <x:c r="A50" t="n">
        <x:f>Arrivals!A50</x:f>
        <x:v>1</x:v>
      </x:c>
      <x:c r="B50" t="n">
        <x:f>Arrivals!B50</x:f>
        <x:v>45</x:v>
      </x:c>
      <x:c r="C50" s="18" t="n">
        <x:f>Arrivals!F50</x:f>
        <x:v>354</x:v>
      </x:c>
      <x:c r="D50" s="18" t="n">
        <x:f>Arrivals!J50</x:f>
        <x:v>5.003034582867125</x:v>
      </x:c>
      <x:c r="E50" s="18" t="n">
        <x:f>G49</x:f>
        <x:v>460.93904272790905</x:v>
      </x:c>
      <x:c r="F50" s="18" t="n">
        <x:f>MAX(C50,E50)</x:f>
        <x:v>460.93904272790905</x:v>
      </x:c>
      <x:c r="G50" s="18" t="n">
        <x:f>F50+D50</x:f>
        <x:v>465.9420773107762</x:v>
      </x:c>
      <x:c r="H50" s="18" t="n">
        <x:f>Arrivals!L50</x:f>
        <x:v>75</x:v>
      </x:c>
      <x:c r="I50" s="18" t="n">
        <x:f>H50*8/ACE_Input!S50+ACE_Input!T50</x:f>
        <x:v>6.02</x:v>
      </x:c>
      <x:c r="J50" s="18" t="n">
        <x:f>N49</x:f>
        <x:v>466.95904272790904</x:v>
      </x:c>
      <x:c r="K50" s="18" t="n">
        <x:f>MAX(G50,J50)</x:f>
        <x:v>466.95904272790904</x:v>
      </x:c>
      <x:c r="L50" s="18" t="n">
        <x:f>MOD(K50-Settings!$B$32,Settings!$B$33)</x:f>
        <x:v>466.95904272790904</x:v>
      </x:c>
      <x:c r="M50" s="18" t="n">
        <x:f>IF(L50&lt;Settings!$B$30,IF(Settings!$B$30-L50&gt;=I50,K50,K50+(Settings!$B$30-L50)+Settings!$B$31),K50+(Settings!$B$33-L50))</x:f>
        <x:v>466.95904272790904</x:v>
      </x:c>
      <x:c r="N50" s="18" t="n">
        <x:f>M50+I50</x:f>
        <x:v>472.979042727909</x:v>
      </x:c>
      <x:c r="O50" s="18" t="n">
        <x:f>N50-C50</x:f>
        <x:v>118.97904272790902</x:v>
      </x:c>
      <x:c r="P50" s="18" t="n">
        <x:f>F50-C50</x:f>
        <x:v>106.93904272790905</x:v>
      </x:c>
      <x:c r="Q50" s="18" t="n">
        <x:f>K50-G50</x:f>
        <x:v>1.0169654171328375</x:v>
      </x:c>
      <x:c r="R50" s="18" t="n">
        <x:f>M50-K50</x:f>
        <x:v>0</x:v>
      </x:c>
      <x:c r="S50" s="18" t="n">
        <x:f>P50+Q50+R50</x:f>
        <x:v>107.95600814504189</x:v>
      </x:c>
      <x:c r="T50" s="18" t="str">
        <x:f>IF(MOD(C50-Settings!$B$32,Settings!$B$33)&lt;Settings!$B$30,"Up","Down")</x:f>
        <x:v>Up</x:v>
      </x:c>
      <x:c r="U50" s="18" t="n">
        <x:f>IF(OR(I50&gt;Settings!$B$30,O50&gt;Settings!$B$37),0,1)</x:f>
        <x:v>1</x:v>
      </x:c>
      <x:c r="V50" s="18" t="n">
        <x:f>IF(AND(U50=1,O50&lt;=Settings!$B$36),1,0)</x:f>
        <x:v>1</x:v>
      </x:c>
    </x:row>
    <x:row r="51">
      <x:c r="A51" t="n">
        <x:f>Arrivals!A51</x:f>
        <x:v>1</x:v>
      </x:c>
      <x:c r="B51" t="n">
        <x:f>Arrivals!B51</x:f>
        <x:v>46</x:v>
      </x:c>
      <x:c r="C51" s="18" t="n">
        <x:f>Arrivals!F51</x:f>
        <x:v>359</x:v>
      </x:c>
      <x:c r="D51" s="18" t="n">
        <x:f>Arrivals!J51</x:f>
        <x:v>34.646710347359</x:v>
      </x:c>
      <x:c r="E51" s="18" t="n">
        <x:f>G50</x:f>
        <x:v>465.9420773107762</x:v>
      </x:c>
      <x:c r="F51" s="18" t="n">
        <x:f>MAX(C51,E51)</x:f>
        <x:v>465.9420773107762</x:v>
      </x:c>
      <x:c r="G51" s="18" t="n">
        <x:f>F51+D51</x:f>
        <x:v>500.5887876581352</x:v>
      </x:c>
      <x:c r="H51" s="18" t="n">
        <x:f>Arrivals!L51</x:f>
        <x:v>75</x:v>
      </x:c>
      <x:c r="I51" s="18" t="n">
        <x:f>H51*8/ACE_Input!S51+ACE_Input!T51</x:f>
        <x:v>6.02</x:v>
      </x:c>
      <x:c r="J51" s="18" t="n">
        <x:f>N50</x:f>
        <x:v>472.979042727909</x:v>
      </x:c>
      <x:c r="K51" s="18" t="n">
        <x:f>MAX(G51,J51)</x:f>
        <x:v>500.5887876581352</x:v>
      </x:c>
      <x:c r="L51" s="18" t="n">
        <x:f>MOD(K51-Settings!$B$32,Settings!$B$33)</x:f>
        <x:v>500.5887876581352</x:v>
      </x:c>
      <x:c r="M51" s="18" t="n">
        <x:f>IF(L51&lt;Settings!$B$30,IF(Settings!$B$30-L51&gt;=I51,K51,K51+(Settings!$B$30-L51)+Settings!$B$31),K51+(Settings!$B$33-L51))</x:f>
        <x:v>500.5887876581352</x:v>
      </x:c>
      <x:c r="N51" s="18" t="n">
        <x:f>M51+I51</x:f>
        <x:v>506.60878765813516</x:v>
      </x:c>
      <x:c r="O51" s="18" t="n">
        <x:f>N51-C51</x:f>
        <x:v>147.60878765813516</x:v>
      </x:c>
      <x:c r="P51" s="18" t="n">
        <x:f>F51-C51</x:f>
        <x:v>106.9420773107762</x:v>
      </x:c>
      <x:c r="Q51" s="18" t="n">
        <x:f>K51-G51</x:f>
        <x:v>0</x:v>
      </x:c>
      <x:c r="R51" s="18" t="n">
        <x:f>M51-K51</x:f>
        <x:v>0</x:v>
      </x:c>
      <x:c r="S51" s="18" t="n">
        <x:f>P51+Q51+R51</x:f>
        <x:v>106.9420773107762</x:v>
      </x:c>
      <x:c r="T51" s="18" t="str">
        <x:f>IF(MOD(C51-Settings!$B$32,Settings!$B$33)&lt;Settings!$B$30,"Up","Down")</x:f>
        <x:v>Up</x:v>
      </x:c>
      <x:c r="U51" s="18" t="n">
        <x:f>IF(OR(I51&gt;Settings!$B$30,O51&gt;Settings!$B$37),0,1)</x:f>
        <x:v>1</x:v>
      </x:c>
      <x:c r="V51" s="18" t="n">
        <x:f>IF(AND(U51=1,O51&lt;=Settings!$B$36),1,0)</x:f>
        <x:v>0</x:v>
      </x:c>
    </x:row>
    <x:row r="52">
      <x:c r="A52" t="n">
        <x:f>Arrivals!A52</x:f>
        <x:v>1</x:v>
      </x:c>
      <x:c r="B52" t="n">
        <x:f>Arrivals!B52</x:f>
        <x:v>47</x:v>
      </x:c>
      <x:c r="C52" s="18" t="n">
        <x:f>Arrivals!F52</x:f>
        <x:v>364</x:v>
      </x:c>
      <x:c r="D52" s="18" t="n">
        <x:f>Arrivals!J52</x:f>
        <x:v>4.90933950507166</x:v>
      </x:c>
      <x:c r="E52" s="18" t="n">
        <x:f>G51</x:f>
        <x:v>500.5887876581352</x:v>
      </x:c>
      <x:c r="F52" s="18" t="n">
        <x:f>MAX(C52,E52)</x:f>
        <x:v>500.5887876581352</x:v>
      </x:c>
      <x:c r="G52" s="18" t="n">
        <x:f>F52+D52</x:f>
        <x:v>505.49812716320685</x:v>
      </x:c>
      <x:c r="H52" s="18" t="n">
        <x:f>Arrivals!L52</x:f>
        <x:v>75</x:v>
      </x:c>
      <x:c r="I52" s="18" t="n">
        <x:f>H52*8/ACE_Input!S52+ACE_Input!T52</x:f>
        <x:v>6.02</x:v>
      </x:c>
      <x:c r="J52" s="18" t="n">
        <x:f>N51</x:f>
        <x:v>506.60878765813516</x:v>
      </x:c>
      <x:c r="K52" s="18" t="n">
        <x:f>MAX(G52,J52)</x:f>
        <x:v>506.60878765813516</x:v>
      </x:c>
      <x:c r="L52" s="18" t="n">
        <x:f>MOD(K52-Settings!$B$32,Settings!$B$33)</x:f>
        <x:v>506.60878765813516</x:v>
      </x:c>
      <x:c r="M52" s="18" t="n">
        <x:f>IF(L52&lt;Settings!$B$30,IF(Settings!$B$30-L52&gt;=I52,K52,K52+(Settings!$B$30-L52)+Settings!$B$31),K52+(Settings!$B$33-L52))</x:f>
        <x:v>506.60878765813516</x:v>
      </x:c>
      <x:c r="N52" s="18" t="n">
        <x:f>M52+I52</x:f>
        <x:v>512.6287876581351</x:v>
      </x:c>
      <x:c r="O52" s="18" t="n">
        <x:f>N52-C52</x:f>
        <x:v>148.62878765813514</x:v>
      </x:c>
      <x:c r="P52" s="18" t="n">
        <x:f>F52-C52</x:f>
        <x:v>136.58878765813517</x:v>
      </x:c>
      <x:c r="Q52" s="18" t="n">
        <x:f>K52-G52</x:f>
        <x:v>1.110660494928311</x:v>
      </x:c>
      <x:c r="R52" s="18" t="n">
        <x:f>M52-K52</x:f>
        <x:v>0</x:v>
      </x:c>
      <x:c r="S52" s="18" t="n">
        <x:f>P52+Q52+R52</x:f>
        <x:v>137.69944815306349</x:v>
      </x:c>
      <x:c r="T52" s="18" t="str">
        <x:f>IF(MOD(C52-Settings!$B$32,Settings!$B$33)&lt;Settings!$B$30,"Up","Down")</x:f>
        <x:v>Up</x:v>
      </x:c>
      <x:c r="U52" s="18" t="n">
        <x:f>IF(OR(I52&gt;Settings!$B$30,O52&gt;Settings!$B$37),0,1)</x:f>
        <x:v>1</x:v>
      </x:c>
      <x:c r="V52" s="18" t="n">
        <x:f>IF(AND(U52=1,O52&lt;=Settings!$B$36),1,0)</x:f>
        <x:v>0</x:v>
      </x:c>
    </x:row>
    <x:row r="53">
      <x:c r="A53" t="n">
        <x:f>Arrivals!A53</x:f>
        <x:v>1</x:v>
      </x:c>
      <x:c r="B53" t="n">
        <x:f>Arrivals!B53</x:f>
        <x:v>48</x:v>
      </x:c>
      <x:c r="C53" s="18" t="n">
        <x:f>Arrivals!F53</x:f>
        <x:v>369</x:v>
      </x:c>
      <x:c r="D53" s="18" t="n">
        <x:f>Arrivals!J53</x:f>
        <x:v>1.492346656628274</x:v>
      </x:c>
      <x:c r="E53" s="18" t="n">
        <x:f>G52</x:f>
        <x:v>505.49812716320685</x:v>
      </x:c>
      <x:c r="F53" s="18" t="n">
        <x:f>MAX(C53,E53)</x:f>
        <x:v>505.49812716320685</x:v>
      </x:c>
      <x:c r="G53" s="18" t="n">
        <x:f>F53+D53</x:f>
        <x:v>506.99047381983513</x:v>
      </x:c>
      <x:c r="H53" s="18" t="n">
        <x:f>Arrivals!L53</x:f>
        <x:v>75</x:v>
      </x:c>
      <x:c r="I53" s="18" t="n">
        <x:f>H53*8/ACE_Input!S53+ACE_Input!T53</x:f>
        <x:v>6.02</x:v>
      </x:c>
      <x:c r="J53" s="18" t="n">
        <x:f>N52</x:f>
        <x:v>512.6287876581351</x:v>
      </x:c>
      <x:c r="K53" s="18" t="n">
        <x:f>MAX(G53,J53)</x:f>
        <x:v>512.6287876581351</x:v>
      </x:c>
      <x:c r="L53" s="18" t="n">
        <x:f>MOD(K53-Settings!$B$32,Settings!$B$33)</x:f>
        <x:v>512.6287876581351</x:v>
      </x:c>
      <x:c r="M53" s="18" t="n">
        <x:f>IF(L53&lt;Settings!$B$30,IF(Settings!$B$30-L53&gt;=I53,K53,K53+(Settings!$B$30-L53)+Settings!$B$31),K53+(Settings!$B$33-L53))</x:f>
        <x:v>512.6287876581351</x:v>
      </x:c>
      <x:c r="N53" s="18" t="n">
        <x:f>M53+I53</x:f>
        <x:v>518.6487876581351</x:v>
      </x:c>
      <x:c r="O53" s="18" t="n">
        <x:f>N53-C53</x:f>
        <x:v>149.64878765813512</x:v>
      </x:c>
      <x:c r="P53" s="18" t="n">
        <x:f>F53-C53</x:f>
        <x:v>136.49812716320685</x:v>
      </x:c>
      <x:c r="Q53" s="18" t="n">
        <x:f>K53-G53</x:f>
        <x:v>5.638313838300007</x:v>
      </x:c>
      <x:c r="R53" s="18" t="n">
        <x:f>M53-K53</x:f>
        <x:v>0</x:v>
      </x:c>
      <x:c r="S53" s="18" t="n">
        <x:f>P53+Q53+R53</x:f>
        <x:v>142.13644100150685</x:v>
      </x:c>
      <x:c r="T53" s="18" t="str">
        <x:f>IF(MOD(C53-Settings!$B$32,Settings!$B$33)&lt;Settings!$B$30,"Up","Down")</x:f>
        <x:v>Up</x:v>
      </x:c>
      <x:c r="U53" s="18" t="n">
        <x:f>IF(OR(I53&gt;Settings!$B$30,O53&gt;Settings!$B$37),0,1)</x:f>
        <x:v>1</x:v>
      </x:c>
      <x:c r="V53" s="18" t="n">
        <x:f>IF(AND(U53=1,O53&lt;=Settings!$B$36),1,0)</x:f>
        <x:v>0</x:v>
      </x:c>
    </x:row>
    <x:row r="54">
      <x:c r="A54" t="n">
        <x:f>Arrivals!A54</x:f>
        <x:v>1</x:v>
      </x:c>
      <x:c r="B54" t="n">
        <x:f>Arrivals!B54</x:f>
        <x:v>49</x:v>
      </x:c>
      <x:c r="C54" s="18" t="n">
        <x:f>Arrivals!F54</x:f>
        <x:v>374</x:v>
      </x:c>
      <x:c r="D54" s="18" t="n">
        <x:f>Arrivals!J54</x:f>
        <x:v>6.37088370508393</x:v>
      </x:c>
      <x:c r="E54" s="18" t="n">
        <x:f>G53</x:f>
        <x:v>506.99047381983513</x:v>
      </x:c>
      <x:c r="F54" s="18" t="n">
        <x:f>MAX(C54,E54)</x:f>
        <x:v>506.99047381983513</x:v>
      </x:c>
      <x:c r="G54" s="18" t="n">
        <x:f>F54+D54</x:f>
        <x:v>513.3613575249191</x:v>
      </x:c>
      <x:c r="H54" s="18" t="n">
        <x:f>Arrivals!L54</x:f>
        <x:v>75</x:v>
      </x:c>
      <x:c r="I54" s="18" t="n">
        <x:f>H54*8/ACE_Input!S54+ACE_Input!T54</x:f>
        <x:v>6.02</x:v>
      </x:c>
      <x:c r="J54" s="18" t="n">
        <x:f>N53</x:f>
        <x:v>518.6487876581351</x:v>
      </x:c>
      <x:c r="K54" s="18" t="n">
        <x:f>MAX(G54,J54)</x:f>
        <x:v>518.6487876581351</x:v>
      </x:c>
      <x:c r="L54" s="18" t="n">
        <x:f>MOD(K54-Settings!$B$32,Settings!$B$33)</x:f>
        <x:v>518.6487876581351</x:v>
      </x:c>
      <x:c r="M54" s="18" t="n">
        <x:f>IF(L54&lt;Settings!$B$30,IF(Settings!$B$30-L54&gt;=I54,K54,K54+(Settings!$B$30-L54)+Settings!$B$31),K54+(Settings!$B$33-L54))</x:f>
        <x:v>518.6487876581351</x:v>
      </x:c>
      <x:c r="N54" s="18" t="n">
        <x:f>M54+I54</x:f>
        <x:v>524.6687876581351</x:v>
      </x:c>
      <x:c r="O54" s="18" t="n">
        <x:f>N54-C54</x:f>
        <x:v>150.6687876581351</x:v>
      </x:c>
      <x:c r="P54" s="18" t="n">
        <x:f>F54-C54</x:f>
        <x:v>132.99047381983513</x:v>
      </x:c>
      <x:c r="Q54" s="18" t="n">
        <x:f>K54-G54</x:f>
        <x:v>5.2874301332160485</x:v>
      </x:c>
      <x:c r="R54" s="18" t="n">
        <x:f>M54-K54</x:f>
        <x:v>0</x:v>
      </x:c>
      <x:c r="S54" s="18" t="n">
        <x:f>P54+Q54+R54</x:f>
        <x:v>138.27790395305118</x:v>
      </x:c>
      <x:c r="T54" s="18" t="str">
        <x:f>IF(MOD(C54-Settings!$B$32,Settings!$B$33)&lt;Settings!$B$30,"Up","Down")</x:f>
        <x:v>Up</x:v>
      </x:c>
      <x:c r="U54" s="18" t="n">
        <x:f>IF(OR(I54&gt;Settings!$B$30,O54&gt;Settings!$B$37),0,1)</x:f>
        <x:v>1</x:v>
      </x:c>
      <x:c r="V54" s="18" t="n">
        <x:f>IF(AND(U54=1,O54&lt;=Settings!$B$36),1,0)</x:f>
        <x:v>0</x:v>
      </x:c>
    </x:row>
    <x:row r="55">
      <x:c r="A55" t="n">
        <x:f>Arrivals!A55</x:f>
        <x:v>1</x:v>
      </x:c>
      <x:c r="B55" t="n">
        <x:f>Arrivals!B55</x:f>
        <x:v>50</x:v>
      </x:c>
      <x:c r="C55" s="18" t="n">
        <x:f>Arrivals!F55</x:f>
        <x:v>379</x:v>
      </x:c>
      <x:c r="D55" s="18" t="n">
        <x:f>Arrivals!J55</x:f>
        <x:v>4.019430700288023</x:v>
      </x:c>
      <x:c r="E55" s="18" t="n">
        <x:f>G54</x:f>
        <x:v>513.3613575249191</x:v>
      </x:c>
      <x:c r="F55" s="18" t="n">
        <x:f>MAX(C55,E55)</x:f>
        <x:v>513.3613575249191</x:v>
      </x:c>
      <x:c r="G55" s="18" t="n">
        <x:f>F55+D55</x:f>
        <x:v>517.3807882252071</x:v>
      </x:c>
      <x:c r="H55" s="18" t="n">
        <x:f>Arrivals!L55</x:f>
        <x:v>75</x:v>
      </x:c>
      <x:c r="I55" s="18" t="n">
        <x:f>H55*8/ACE_Input!S55+ACE_Input!T55</x:f>
        <x:v>6.02</x:v>
      </x:c>
      <x:c r="J55" s="18" t="n">
        <x:f>N54</x:f>
        <x:v>524.6687876581351</x:v>
      </x:c>
      <x:c r="K55" s="18" t="n">
        <x:f>MAX(G55,J55)</x:f>
        <x:v>524.6687876581351</x:v>
      </x:c>
      <x:c r="L55" s="18" t="n">
        <x:f>MOD(K55-Settings!$B$32,Settings!$B$33)</x:f>
        <x:v>524.6687876581351</x:v>
      </x:c>
      <x:c r="M55" s="18" t="n">
        <x:f>IF(L55&lt;Settings!$B$30,IF(Settings!$B$30-L55&gt;=I55,K55,K55+(Settings!$B$30-L55)+Settings!$B$31),K55+(Settings!$B$33-L55))</x:f>
        <x:v>524.6687876581351</x:v>
      </x:c>
      <x:c r="N55" s="18" t="n">
        <x:f>M55+I55</x:f>
        <x:v>530.6887876581351</x:v>
      </x:c>
      <x:c r="O55" s="18" t="n">
        <x:f>N55-C55</x:f>
        <x:v>151.68878765813508</x:v>
      </x:c>
      <x:c r="P55" s="18" t="n">
        <x:f>F55-C55</x:f>
        <x:v>134.36135752491907</x:v>
      </x:c>
      <x:c r="Q55" s="18" t="n">
        <x:f>K55-G55</x:f>
        <x:v>7.287999432928018</x:v>
      </x:c>
      <x:c r="R55" s="18" t="n">
        <x:f>M55-K55</x:f>
        <x:v>0</x:v>
      </x:c>
      <x:c r="S55" s="18" t="n">
        <x:f>P55+Q55+R55</x:f>
        <x:v>141.6493569578471</x:v>
      </x:c>
      <x:c r="T55" s="18" t="str">
        <x:f>IF(MOD(C55-Settings!$B$32,Settings!$B$33)&lt;Settings!$B$30,"Up","Down")</x:f>
        <x:v>Up</x:v>
      </x:c>
      <x:c r="U55" s="18" t="n">
        <x:f>IF(OR(I55&gt;Settings!$B$30,O55&gt;Settings!$B$37),0,1)</x:f>
        <x:v>1</x:v>
      </x:c>
      <x:c r="V55" s="18" t="n">
        <x:f>IF(AND(U55=1,O55&lt;=Settings!$B$36),1,0)</x:f>
        <x:v>0</x:v>
      </x:c>
    </x:row>
    <x:row r="56">
      <x:c r="A56" t="n">
        <x:f>Arrivals!A56</x:f>
        <x:v>1</x:v>
      </x:c>
      <x:c r="B56" t="n">
        <x:f>Arrivals!B56</x:f>
        <x:v>51</x:v>
      </x:c>
      <x:c r="C56" s="18" t="n">
        <x:f>Arrivals!F56</x:f>
        <x:v>384</x:v>
      </x:c>
      <x:c r="D56" s="18" t="n">
        <x:f>Arrivals!J56</x:f>
        <x:v>16.27584653731333</x:v>
      </x:c>
      <x:c r="E56" s="18" t="n">
        <x:f>G55</x:f>
        <x:v>517.3807882252071</x:v>
      </x:c>
      <x:c r="F56" s="18" t="n">
        <x:f>MAX(C56,E56)</x:f>
        <x:v>517.3807882252071</x:v>
      </x:c>
      <x:c r="G56" s="18" t="n">
        <x:f>F56+D56</x:f>
        <x:v>533.6566347625204</x:v>
      </x:c>
      <x:c r="H56" s="18" t="n">
        <x:f>Arrivals!L56</x:f>
        <x:v>75</x:v>
      </x:c>
      <x:c r="I56" s="18" t="n">
        <x:f>H56*8/ACE_Input!S56+ACE_Input!T56</x:f>
        <x:v>6.02</x:v>
      </x:c>
      <x:c r="J56" s="18" t="n">
        <x:f>N55</x:f>
        <x:v>530.6887876581351</x:v>
      </x:c>
      <x:c r="K56" s="18" t="n">
        <x:f>MAX(G56,J56)</x:f>
        <x:v>533.6566347625204</x:v>
      </x:c>
      <x:c r="L56" s="18" t="n">
        <x:f>MOD(K56-Settings!$B$32,Settings!$B$33)</x:f>
        <x:v>533.6566347625204</x:v>
      </x:c>
      <x:c r="M56" s="18" t="n">
        <x:f>IF(L56&lt;Settings!$B$30,IF(Settings!$B$30-L56&gt;=I56,K56,K56+(Settings!$B$30-L56)+Settings!$B$31),K56+(Settings!$B$33-L56))</x:f>
        <x:v>533.6566347625204</x:v>
      </x:c>
      <x:c r="N56" s="18" t="n">
        <x:f>M56+I56</x:f>
        <x:v>539.6766347625204</x:v>
      </x:c>
      <x:c r="O56" s="18" t="n">
        <x:f>N56-C56</x:f>
        <x:v>155.6766347625204</x:v>
      </x:c>
      <x:c r="P56" s="18" t="n">
        <x:f>F56-C56</x:f>
        <x:v>133.38078822520708</x:v>
      </x:c>
      <x:c r="Q56" s="18" t="n">
        <x:f>K56-G56</x:f>
        <x:v>0</x:v>
      </x:c>
      <x:c r="R56" s="18" t="n">
        <x:f>M56-K56</x:f>
        <x:v>0</x:v>
      </x:c>
      <x:c r="S56" s="18" t="n">
        <x:f>P56+Q56+R56</x:f>
        <x:v>133.38078822520708</x:v>
      </x:c>
      <x:c r="T56" s="18" t="str">
        <x:f>IF(MOD(C56-Settings!$B$32,Settings!$B$33)&lt;Settings!$B$30,"Up","Down")</x:f>
        <x:v>Up</x:v>
      </x:c>
      <x:c r="U56" s="18" t="n">
        <x:f>IF(OR(I56&gt;Settings!$B$30,O56&gt;Settings!$B$37),0,1)</x:f>
        <x:v>1</x:v>
      </x:c>
      <x:c r="V56" s="18" t="n">
        <x:f>IF(AND(U56=1,O56&lt;=Settings!$B$36),1,0)</x:f>
        <x:v>0</x:v>
      </x:c>
    </x:row>
    <x:row r="57">
      <x:c r="A57" t="n">
        <x:f>Arrivals!A57</x:f>
        <x:v>1</x:v>
      </x:c>
      <x:c r="B57" t="n">
        <x:f>Arrivals!B57</x:f>
        <x:v>52</x:v>
      </x:c>
      <x:c r="C57" s="18" t="n">
        <x:f>Arrivals!F57</x:f>
        <x:v>389</x:v>
      </x:c>
      <x:c r="D57" s="18" t="n">
        <x:f>Arrivals!J57</x:f>
        <x:v>6.150488644945838</x:v>
      </x:c>
      <x:c r="E57" s="18" t="n">
        <x:f>G56</x:f>
        <x:v>533.6566347625204</x:v>
      </x:c>
      <x:c r="F57" s="18" t="n">
        <x:f>MAX(C57,E57)</x:f>
        <x:v>533.6566347625204</x:v>
      </x:c>
      <x:c r="G57" s="18" t="n">
        <x:f>F57+D57</x:f>
        <x:v>539.8071234074663</x:v>
      </x:c>
      <x:c r="H57" s="18" t="n">
        <x:f>Arrivals!L57</x:f>
        <x:v>75</x:v>
      </x:c>
      <x:c r="I57" s="18" t="n">
        <x:f>H57*8/ACE_Input!S57+ACE_Input!T57</x:f>
        <x:v>6.02</x:v>
      </x:c>
      <x:c r="J57" s="18" t="n">
        <x:f>N56</x:f>
        <x:v>539.6766347625204</x:v>
      </x:c>
      <x:c r="K57" s="18" t="n">
        <x:f>MAX(G57,J57)</x:f>
        <x:v>539.8071234074663</x:v>
      </x:c>
      <x:c r="L57" s="18" t="n">
        <x:f>MOD(K57-Settings!$B$32,Settings!$B$33)</x:f>
        <x:v>539.8071234074663</x:v>
      </x:c>
      <x:c r="M57" s="18" t="n">
        <x:f>IF(L57&lt;Settings!$B$30,IF(Settings!$B$30-L57&gt;=I57,K57,K57+(Settings!$B$30-L57)+Settings!$B$31),K57+(Settings!$B$33-L57))</x:f>
        <x:v>539.8071234074663</x:v>
      </x:c>
      <x:c r="N57" s="18" t="n">
        <x:f>M57+I57</x:f>
        <x:v>545.8271234074663</x:v>
      </x:c>
      <x:c r="O57" s="18" t="n">
        <x:f>N57-C57</x:f>
        <x:v>156.82712340746627</x:v>
      </x:c>
      <x:c r="P57" s="18" t="n">
        <x:f>F57-C57</x:f>
        <x:v>144.6566347625204</x:v>
      </x:c>
      <x:c r="Q57" s="18" t="n">
        <x:f>K57-G57</x:f>
        <x:v>0</x:v>
      </x:c>
      <x:c r="R57" s="18" t="n">
        <x:f>M57-K57</x:f>
        <x:v>0</x:v>
      </x:c>
      <x:c r="S57" s="18" t="n">
        <x:f>P57+Q57+R57</x:f>
        <x:v>144.6566347625204</x:v>
      </x:c>
      <x:c r="T57" s="18" t="str">
        <x:f>IF(MOD(C57-Settings!$B$32,Settings!$B$33)&lt;Settings!$B$30,"Up","Down")</x:f>
        <x:v>Up</x:v>
      </x:c>
      <x:c r="U57" s="18" t="n">
        <x:f>IF(OR(I57&gt;Settings!$B$30,O57&gt;Settings!$B$37),0,1)</x:f>
        <x:v>1</x:v>
      </x:c>
      <x:c r="V57" s="18" t="n">
        <x:f>IF(AND(U57=1,O57&lt;=Settings!$B$36),1,0)</x:f>
        <x:v>0</x:v>
      </x:c>
    </x:row>
    <x:row r="58">
      <x:c r="A58" t="n">
        <x:f>Arrivals!A58</x:f>
        <x:v>1</x:v>
      </x:c>
      <x:c r="B58" t="n">
        <x:f>Arrivals!B58</x:f>
        <x:v>53</x:v>
      </x:c>
      <x:c r="C58" s="18" t="n">
        <x:f>Arrivals!F58</x:f>
        <x:v>394</x:v>
      </x:c>
      <x:c r="D58" s="18" t="n">
        <x:f>Arrivals!J58</x:f>
        <x:v>1.0078134799340495</x:v>
      </x:c>
      <x:c r="E58" s="18" t="n">
        <x:f>G57</x:f>
        <x:v>539.8071234074663</x:v>
      </x:c>
      <x:c r="F58" s="18" t="n">
        <x:f>MAX(C58,E58)</x:f>
        <x:v>539.8071234074663</x:v>
      </x:c>
      <x:c r="G58" s="18" t="n">
        <x:f>F58+D58</x:f>
        <x:v>540.8149368874003</x:v>
      </x:c>
      <x:c r="H58" s="18" t="n">
        <x:f>Arrivals!L58</x:f>
        <x:v>75</x:v>
      </x:c>
      <x:c r="I58" s="18" t="n">
        <x:f>H58*8/ACE_Input!S58+ACE_Input!T58</x:f>
        <x:v>6.02</x:v>
      </x:c>
      <x:c r="J58" s="18" t="n">
        <x:f>N57</x:f>
        <x:v>545.8271234074663</x:v>
      </x:c>
      <x:c r="K58" s="18" t="n">
        <x:f>MAX(G58,J58)</x:f>
        <x:v>545.8271234074663</x:v>
      </x:c>
      <x:c r="L58" s="18" t="n">
        <x:f>MOD(K58-Settings!$B$32,Settings!$B$33)</x:f>
        <x:v>545.8271234074663</x:v>
      </x:c>
      <x:c r="M58" s="18" t="n">
        <x:f>IF(L58&lt;Settings!$B$30,IF(Settings!$B$30-L58&gt;=I58,K58,K58+(Settings!$B$30-L58)+Settings!$B$31),K58+(Settings!$B$33-L58))</x:f>
        <x:v>545.8271234074663</x:v>
      </x:c>
      <x:c r="N58" s="18" t="n">
        <x:f>M58+I58</x:f>
        <x:v>551.8471234074663</x:v>
      </x:c>
      <x:c r="O58" s="18" t="n">
        <x:f>N58-C58</x:f>
        <x:v>157.84712340746626</x:v>
      </x:c>
      <x:c r="P58" s="18" t="n">
        <x:f>F58-C58</x:f>
        <x:v>145.8071234074663</x:v>
      </x:c>
      <x:c r="Q58" s="18" t="n">
        <x:f>K58-G58</x:f>
        <x:v>5.012186520065939</x:v>
      </x:c>
      <x:c r="R58" s="18" t="n">
        <x:f>M58-K58</x:f>
        <x:v>0</x:v>
      </x:c>
      <x:c r="S58" s="18" t="n">
        <x:f>P58+Q58+R58</x:f>
        <x:v>150.81930992753223</x:v>
      </x:c>
      <x:c r="T58" s="18" t="str">
        <x:f>IF(MOD(C58-Settings!$B$32,Settings!$B$33)&lt;Settings!$B$30,"Up","Down")</x:f>
        <x:v>Up</x:v>
      </x:c>
      <x:c r="U58" s="18" t="n">
        <x:f>IF(OR(I58&gt;Settings!$B$30,O58&gt;Settings!$B$37),0,1)</x:f>
        <x:v>1</x:v>
      </x:c>
      <x:c r="V58" s="18" t="n">
        <x:f>IF(AND(U58=1,O58&lt;=Settings!$B$36),1,0)</x:f>
        <x:v>0</x:v>
      </x:c>
    </x:row>
    <x:row r="59">
      <x:c r="A59" t="n">
        <x:f>Arrivals!A59</x:f>
        <x:v>1</x:v>
      </x:c>
      <x:c r="B59" t="n">
        <x:f>Arrivals!B59</x:f>
        <x:v>54</x:v>
      </x:c>
      <x:c r="C59" s="18" t="n">
        <x:f>Arrivals!F59</x:f>
        <x:v>399</x:v>
      </x:c>
      <x:c r="D59" s="18" t="n">
        <x:f>Arrivals!J59</x:f>
        <x:v>25.312632475356452</x:v>
      </x:c>
      <x:c r="E59" s="18" t="n">
        <x:f>G58</x:f>
        <x:v>540.8149368874003</x:v>
      </x:c>
      <x:c r="F59" s="18" t="n">
        <x:f>MAX(C59,E59)</x:f>
        <x:v>540.8149368874003</x:v>
      </x:c>
      <x:c r="G59" s="18" t="n">
        <x:f>F59+D59</x:f>
        <x:v>566.1275693627567</x:v>
      </x:c>
      <x:c r="H59" s="18" t="n">
        <x:f>Arrivals!L59</x:f>
        <x:v>75</x:v>
      </x:c>
      <x:c r="I59" s="18" t="n">
        <x:f>H59*8/ACE_Input!S59+ACE_Input!T59</x:f>
        <x:v>6.02</x:v>
      </x:c>
      <x:c r="J59" s="18" t="n">
        <x:f>N58</x:f>
        <x:v>551.8471234074663</x:v>
      </x:c>
      <x:c r="K59" s="18" t="n">
        <x:f>MAX(G59,J59)</x:f>
        <x:v>566.1275693627567</x:v>
      </x:c>
      <x:c r="L59" s="18" t="n">
        <x:f>MOD(K59-Settings!$B$32,Settings!$B$33)</x:f>
        <x:v>566.1275693627567</x:v>
      </x:c>
      <x:c r="M59" s="18" t="n">
        <x:f>IF(L59&lt;Settings!$B$30,IF(Settings!$B$30-L59&gt;=I59,K59,K59+(Settings!$B$30-L59)+Settings!$B$31),K59+(Settings!$B$33-L59))</x:f>
        <x:v>566.1275693627567</x:v>
      </x:c>
      <x:c r="N59" s="18" t="n">
        <x:f>M59+I59</x:f>
        <x:v>572.1475693627567</x:v>
      </x:c>
      <x:c r="O59" s="18" t="n">
        <x:f>N59-C59</x:f>
        <x:v>173.1475693627567</x:v>
      </x:c>
      <x:c r="P59" s="18" t="n">
        <x:f>F59-C59</x:f>
        <x:v>141.81493688740034</x:v>
      </x:c>
      <x:c r="Q59" s="18" t="n">
        <x:f>K59-G59</x:f>
        <x:v>0</x:v>
      </x:c>
      <x:c r="R59" s="18" t="n">
        <x:f>M59-K59</x:f>
        <x:v>0</x:v>
      </x:c>
      <x:c r="S59" s="18" t="n">
        <x:f>P59+Q59+R59</x:f>
        <x:v>141.81493688740034</x:v>
      </x:c>
      <x:c r="T59" s="18" t="str">
        <x:f>IF(MOD(C59-Settings!$B$32,Settings!$B$33)&lt;Settings!$B$30,"Up","Down")</x:f>
        <x:v>Up</x:v>
      </x:c>
      <x:c r="U59" s="18" t="n">
        <x:f>IF(OR(I59&gt;Settings!$B$30,O59&gt;Settings!$B$37),0,1)</x:f>
        <x:v>1</x:v>
      </x:c>
      <x:c r="V59" s="18" t="n">
        <x:f>IF(AND(U59=1,O59&lt;=Settings!$B$36),1,0)</x:f>
        <x:v>0</x:v>
      </x:c>
    </x:row>
    <x:row r="60">
      <x:c r="A60" t="n">
        <x:f>Arrivals!A60</x:f>
        <x:v>1</x:v>
      </x:c>
      <x:c r="B60" t="n">
        <x:f>Arrivals!B60</x:f>
        <x:v>55</x:v>
      </x:c>
      <x:c r="C60" s="18" t="n">
        <x:f>Arrivals!F60</x:f>
        <x:v>404</x:v>
      </x:c>
      <x:c r="D60" s="18" t="n">
        <x:f>Arrivals!J60</x:f>
        <x:v>1.2920889191843716</x:v>
      </x:c>
      <x:c r="E60" s="18" t="n">
        <x:f>G59</x:f>
        <x:v>566.1275693627567</x:v>
      </x:c>
      <x:c r="F60" s="18" t="n">
        <x:f>MAX(C60,E60)</x:f>
        <x:v>566.1275693627567</x:v>
      </x:c>
      <x:c r="G60" s="18" t="n">
        <x:f>F60+D60</x:f>
        <x:v>567.4196582819411</x:v>
      </x:c>
      <x:c r="H60" s="18" t="n">
        <x:f>Arrivals!L60</x:f>
        <x:v>75</x:v>
      </x:c>
      <x:c r="I60" s="18" t="n">
        <x:f>H60*8/ACE_Input!S60+ACE_Input!T60</x:f>
        <x:v>6.02</x:v>
      </x:c>
      <x:c r="J60" s="18" t="n">
        <x:f>N59</x:f>
        <x:v>572.1475693627567</x:v>
      </x:c>
      <x:c r="K60" s="18" t="n">
        <x:f>MAX(G60,J60)</x:f>
        <x:v>572.1475693627567</x:v>
      </x:c>
      <x:c r="L60" s="18" t="n">
        <x:f>MOD(K60-Settings!$B$32,Settings!$B$33)</x:f>
        <x:v>572.1475693627567</x:v>
      </x:c>
      <x:c r="M60" s="18" t="n">
        <x:f>IF(L60&lt;Settings!$B$30,IF(Settings!$B$30-L60&gt;=I60,K60,K60+(Settings!$B$30-L60)+Settings!$B$31),K60+(Settings!$B$33-L60))</x:f>
        <x:v>572.1475693627567</x:v>
      </x:c>
      <x:c r="N60" s="18" t="n">
        <x:f>M60+I60</x:f>
        <x:v>578.1675693627567</x:v>
      </x:c>
      <x:c r="O60" s="18" t="n">
        <x:f>N60-C60</x:f>
        <x:v>174.1675693627567</x:v>
      </x:c>
      <x:c r="P60" s="18" t="n">
        <x:f>F60-C60</x:f>
        <x:v>162.12756936275673</x:v>
      </x:c>
      <x:c r="Q60" s="18" t="n">
        <x:f>K60-G60</x:f>
        <x:v>4.727911080815602</x:v>
      </x:c>
      <x:c r="R60" s="18" t="n">
        <x:f>M60-K60</x:f>
        <x:v>0</x:v>
      </x:c>
      <x:c r="S60" s="18" t="n">
        <x:f>P60+Q60+R60</x:f>
        <x:v>166.85548044357233</x:v>
      </x:c>
      <x:c r="T60" s="18" t="str">
        <x:f>IF(MOD(C60-Settings!$B$32,Settings!$B$33)&lt;Settings!$B$30,"Up","Down")</x:f>
        <x:v>Up</x:v>
      </x:c>
      <x:c r="U60" s="18" t="n">
        <x:f>IF(OR(I60&gt;Settings!$B$30,O60&gt;Settings!$B$37),0,1)</x:f>
        <x:v>1</x:v>
      </x:c>
      <x:c r="V60" s="18" t="n">
        <x:f>IF(AND(U60=1,O60&lt;=Settings!$B$36),1,0)</x:f>
        <x:v>0</x:v>
      </x:c>
    </x:row>
    <x:row r="61">
      <x:c r="A61" t="n">
        <x:f>Arrivals!A61</x:f>
        <x:v>1</x:v>
      </x:c>
      <x:c r="B61" t="n">
        <x:f>Arrivals!B61</x:f>
        <x:v>56</x:v>
      </x:c>
      <x:c r="C61" s="18" t="n">
        <x:f>Arrivals!F61</x:f>
        <x:v>409</x:v>
      </x:c>
      <x:c r="D61" s="18" t="n">
        <x:f>Arrivals!J61</x:f>
        <x:v>12.77629921157533</x:v>
      </x:c>
      <x:c r="E61" s="18" t="n">
        <x:f>G60</x:f>
        <x:v>567.4196582819411</x:v>
      </x:c>
      <x:c r="F61" s="18" t="n">
        <x:f>MAX(C61,E61)</x:f>
        <x:v>567.4196582819411</x:v>
      </x:c>
      <x:c r="G61" s="18" t="n">
        <x:f>F61+D61</x:f>
        <x:v>580.1959574935164</x:v>
      </x:c>
      <x:c r="H61" s="18" t="n">
        <x:f>Arrivals!L61</x:f>
        <x:v>75</x:v>
      </x:c>
      <x:c r="I61" s="18" t="n">
        <x:f>H61*8/ACE_Input!S61+ACE_Input!T61</x:f>
        <x:v>6.02</x:v>
      </x:c>
      <x:c r="J61" s="18" t="n">
        <x:f>N60</x:f>
        <x:v>578.1675693627567</x:v>
      </x:c>
      <x:c r="K61" s="18" t="n">
        <x:f>MAX(G61,J61)</x:f>
        <x:v>580.1959574935164</x:v>
      </x:c>
      <x:c r="L61" s="18" t="n">
        <x:f>MOD(K61-Settings!$B$32,Settings!$B$33)</x:f>
        <x:v>580.1959574935164</x:v>
      </x:c>
      <x:c r="M61" s="18" t="n">
        <x:f>IF(L61&lt;Settings!$B$30,IF(Settings!$B$30-L61&gt;=I61,K61,K61+(Settings!$B$30-L61)+Settings!$B$31),K61+(Settings!$B$33-L61))</x:f>
        <x:v>580.1959574935164</x:v>
      </x:c>
      <x:c r="N61" s="18" t="n">
        <x:f>M61+I61</x:f>
        <x:v>586.2159574935164</x:v>
      </x:c>
      <x:c r="O61" s="18" t="n">
        <x:f>N61-C61</x:f>
        <x:v>177.21595749351638</x:v>
      </x:c>
      <x:c r="P61" s="18" t="n">
        <x:f>F61-C61</x:f>
        <x:v>158.4196582819411</x:v>
      </x:c>
      <x:c r="Q61" s="18" t="n">
        <x:f>K61-G61</x:f>
        <x:v>0</x:v>
      </x:c>
      <x:c r="R61" s="18" t="n">
        <x:f>M61-K61</x:f>
        <x:v>0</x:v>
      </x:c>
      <x:c r="S61" s="18" t="n">
        <x:f>P61+Q61+R61</x:f>
        <x:v>158.4196582819411</x:v>
      </x:c>
      <x:c r="T61" s="18" t="str">
        <x:f>IF(MOD(C61-Settings!$B$32,Settings!$B$33)&lt;Settings!$B$30,"Up","Down")</x:f>
        <x:v>Up</x:v>
      </x:c>
      <x:c r="U61" s="18" t="n">
        <x:f>IF(OR(I61&gt;Settings!$B$30,O61&gt;Settings!$B$37),0,1)</x:f>
        <x:v>1</x:v>
      </x:c>
      <x:c r="V61" s="18" t="n">
        <x:f>IF(AND(U61=1,O61&lt;=Settings!$B$36),1,0)</x:f>
        <x:v>0</x:v>
      </x:c>
    </x:row>
    <x:row r="62">
      <x:c r="A62" t="n">
        <x:f>Arrivals!A62</x:f>
        <x:v>1</x:v>
      </x:c>
      <x:c r="B62" t="n">
        <x:f>Arrivals!B62</x:f>
        <x:v>57</x:v>
      </x:c>
      <x:c r="C62" s="18" t="n">
        <x:f>Arrivals!F62</x:f>
        <x:v>414</x:v>
      </x:c>
      <x:c r="D62" s="18" t="n">
        <x:f>Arrivals!J62</x:f>
        <x:v>5.579799132823879</x:v>
      </x:c>
      <x:c r="E62" s="18" t="n">
        <x:f>G61</x:f>
        <x:v>580.1959574935164</x:v>
      </x:c>
      <x:c r="F62" s="18" t="n">
        <x:f>MAX(C62,E62)</x:f>
        <x:v>580.1959574935164</x:v>
      </x:c>
      <x:c r="G62" s="18" t="n">
        <x:f>F62+D62</x:f>
        <x:v>585.7757566263402</x:v>
      </x:c>
      <x:c r="H62" s="18" t="n">
        <x:f>Arrivals!L62</x:f>
        <x:v>75</x:v>
      </x:c>
      <x:c r="I62" s="18" t="n">
        <x:f>H62*8/ACE_Input!S62+ACE_Input!T62</x:f>
        <x:v>6.02</x:v>
      </x:c>
      <x:c r="J62" s="18" t="n">
        <x:f>N61</x:f>
        <x:v>586.2159574935164</x:v>
      </x:c>
      <x:c r="K62" s="18" t="n">
        <x:f>MAX(G62,J62)</x:f>
        <x:v>586.2159574935164</x:v>
      </x:c>
      <x:c r="L62" s="18" t="n">
        <x:f>MOD(K62-Settings!$B$32,Settings!$B$33)</x:f>
        <x:v>586.2159574935164</x:v>
      </x:c>
      <x:c r="M62" s="18" t="n">
        <x:f>IF(L62&lt;Settings!$B$30,IF(Settings!$B$30-L62&gt;=I62,K62,K62+(Settings!$B$30-L62)+Settings!$B$31),K62+(Settings!$B$33-L62))</x:f>
        <x:v>586.2159574935164</x:v>
      </x:c>
      <x:c r="N62" s="18" t="n">
        <x:f>M62+I62</x:f>
        <x:v>592.2359574935164</x:v>
      </x:c>
      <x:c r="O62" s="18" t="n">
        <x:f>N62-C62</x:f>
        <x:v>178.23595749351637</x:v>
      </x:c>
      <x:c r="P62" s="18" t="n">
        <x:f>F62-C62</x:f>
        <x:v>166.1959574935164</x:v>
      </x:c>
      <x:c r="Q62" s="18" t="n">
        <x:f>K62-G62</x:f>
        <x:v>0.44020086717614504</x:v>
      </x:c>
      <x:c r="R62" s="18" t="n">
        <x:f>M62-K62</x:f>
        <x:v>0</x:v>
      </x:c>
      <x:c r="S62" s="18" t="n">
        <x:f>P62+Q62+R62</x:f>
        <x:v>166.63615836069255</x:v>
      </x:c>
      <x:c r="T62" s="18" t="str">
        <x:f>IF(MOD(C62-Settings!$B$32,Settings!$B$33)&lt;Settings!$B$30,"Up","Down")</x:f>
        <x:v>Up</x:v>
      </x:c>
      <x:c r="U62" s="18" t="n">
        <x:f>IF(OR(I62&gt;Settings!$B$30,O62&gt;Settings!$B$37),0,1)</x:f>
        <x:v>1</x:v>
      </x:c>
      <x:c r="V62" s="18" t="n">
        <x:f>IF(AND(U62=1,O62&lt;=Settings!$B$36),1,0)</x:f>
        <x:v>0</x:v>
      </x:c>
    </x:row>
    <x:row r="63">
      <x:c r="A63" t="n">
        <x:f>Arrivals!A63</x:f>
        <x:v>1</x:v>
      </x:c>
      <x:c r="B63" t="n">
        <x:f>Arrivals!B63</x:f>
        <x:v>58</x:v>
      </x:c>
      <x:c r="C63" s="18" t="n">
        <x:f>Arrivals!F63</x:f>
        <x:v>419</x:v>
      </x:c>
      <x:c r="D63" s="18" t="n">
        <x:f>Arrivals!J63</x:f>
        <x:v>16.955188299999207</x:v>
      </x:c>
      <x:c r="E63" s="18" t="n">
        <x:f>G62</x:f>
        <x:v>585.7757566263402</x:v>
      </x:c>
      <x:c r="F63" s="18" t="n">
        <x:f>MAX(C63,E63)</x:f>
        <x:v>585.7757566263402</x:v>
      </x:c>
      <x:c r="G63" s="18" t="n">
        <x:f>F63+D63</x:f>
        <x:v>602.7309449263395</x:v>
      </x:c>
      <x:c r="H63" s="18" t="n">
        <x:f>Arrivals!L63</x:f>
        <x:v>75</x:v>
      </x:c>
      <x:c r="I63" s="18" t="n">
        <x:f>H63*8/ACE_Input!S63+ACE_Input!T63</x:f>
        <x:v>6.02</x:v>
      </x:c>
      <x:c r="J63" s="18" t="n">
        <x:f>N62</x:f>
        <x:v>592.2359574935164</x:v>
      </x:c>
      <x:c r="K63" s="18" t="n">
        <x:f>MAX(G63,J63)</x:f>
        <x:v>602.7309449263395</x:v>
      </x:c>
      <x:c r="L63" s="18" t="n">
        <x:f>MOD(K63-Settings!$B$32,Settings!$B$33)</x:f>
        <x:v>602.7309449263395</x:v>
      </x:c>
      <x:c r="M63" s="18" t="n">
        <x:f>IF(L63&lt;Settings!$B$30,IF(Settings!$B$30-L63&gt;=I63,K63,K63+(Settings!$B$30-L63)+Settings!$B$31),K63+(Settings!$B$33-L63))</x:f>
        <x:v>720</x:v>
      </x:c>
      <x:c r="N63" s="18" t="n">
        <x:f>M63+I63</x:f>
        <x:v>726.02</x:v>
      </x:c>
      <x:c r="O63" s="18" t="n">
        <x:f>N63-C63</x:f>
        <x:v>307.02</x:v>
      </x:c>
      <x:c r="P63" s="18" t="n">
        <x:f>F63-C63</x:f>
        <x:v>166.77575662634024</x:v>
      </x:c>
      <x:c r="Q63" s="18" t="n">
        <x:f>K63-G63</x:f>
        <x:v>0</x:v>
      </x:c>
      <x:c r="R63" s="18" t="n">
        <x:f>M63-K63</x:f>
        <x:v>117.26905507366052</x:v>
      </x:c>
      <x:c r="S63" s="18" t="n">
        <x:f>P63+Q63+R63</x:f>
        <x:v>284.04481170000076</x:v>
      </x:c>
      <x:c r="T63" s="18" t="str">
        <x:f>IF(MOD(C63-Settings!$B$32,Settings!$B$33)&lt;Settings!$B$30,"Up","Down")</x:f>
        <x:v>Up</x:v>
      </x:c>
      <x:c r="U63" s="18" t="n">
        <x:f>IF(OR(I63&gt;Settings!$B$30,O63&gt;Settings!$B$37),0,1)</x:f>
        <x:v>1</x:v>
      </x:c>
      <x:c r="V63" s="18" t="n">
        <x:f>IF(AND(U63=1,O63&lt;=Settings!$B$36),1,0)</x:f>
        <x:v>0</x:v>
      </x:c>
    </x:row>
    <x:row r="64">
      <x:c r="A64" t="n">
        <x:f>Arrivals!A64</x:f>
        <x:v>1</x:v>
      </x:c>
      <x:c r="B64" t="n">
        <x:f>Arrivals!B64</x:f>
        <x:v>59</x:v>
      </x:c>
      <x:c r="C64" s="18" t="n">
        <x:f>Arrivals!F64</x:f>
        <x:v>424</x:v>
      </x:c>
      <x:c r="D64" s="18" t="n">
        <x:f>Arrivals!J64</x:f>
        <x:v>14.392160760665924</x:v>
      </x:c>
      <x:c r="E64" s="18" t="n">
        <x:f>G63</x:f>
        <x:v>602.7309449263395</x:v>
      </x:c>
      <x:c r="F64" s="18" t="n">
        <x:f>MAX(C64,E64)</x:f>
        <x:v>602.7309449263395</x:v>
      </x:c>
      <x:c r="G64" s="18" t="n">
        <x:f>F64+D64</x:f>
        <x:v>617.1231056870054</x:v>
      </x:c>
      <x:c r="H64" s="18" t="n">
        <x:f>Arrivals!L64</x:f>
        <x:v>75</x:v>
      </x:c>
      <x:c r="I64" s="18" t="n">
        <x:f>H64*8/ACE_Input!S64+ACE_Input!T64</x:f>
        <x:v>6.02</x:v>
      </x:c>
      <x:c r="J64" s="18" t="n">
        <x:f>N63</x:f>
        <x:v>726.02</x:v>
      </x:c>
      <x:c r="K64" s="18" t="n">
        <x:f>MAX(G64,J64)</x:f>
        <x:v>726.02</x:v>
      </x:c>
      <x:c r="L64" s="18" t="n">
        <x:f>MOD(K64-Settings!$B$32,Settings!$B$33)</x:f>
        <x:v>6.019999999999982</x:v>
      </x:c>
      <x:c r="M64" s="18" t="n">
        <x:f>IF(L64&lt;Settings!$B$30,IF(Settings!$B$30-L64&gt;=I64,K64,K64+(Settings!$B$30-L64)+Settings!$B$31),K64+(Settings!$B$33-L64))</x:f>
        <x:v>726.02</x:v>
      </x:c>
      <x:c r="N64" s="18" t="n">
        <x:f>M64+I64</x:f>
        <x:v>732.04</x:v>
      </x:c>
      <x:c r="O64" s="18" t="n">
        <x:f>N64-C64</x:f>
        <x:v>308.03999999999996</x:v>
      </x:c>
      <x:c r="P64" s="18" t="n">
        <x:f>F64-C64</x:f>
        <x:v>178.73094492633948</x:v>
      </x:c>
      <x:c r="Q64" s="18" t="n">
        <x:f>K64-G64</x:f>
        <x:v>108.89689431299462</x:v>
      </x:c>
      <x:c r="R64" s="18" t="n">
        <x:f>M64-K64</x:f>
        <x:v>0</x:v>
      </x:c>
      <x:c r="S64" s="18" t="n">
        <x:f>P64+Q64+R64</x:f>
        <x:v>287.6278392393341</x:v>
      </x:c>
      <x:c r="T64" s="18" t="str">
        <x:f>IF(MOD(C64-Settings!$B$32,Settings!$B$33)&lt;Settings!$B$30,"Up","Down")</x:f>
        <x:v>Up</x:v>
      </x:c>
      <x:c r="U64" s="18" t="n">
        <x:f>IF(OR(I64&gt;Settings!$B$30,O64&gt;Settings!$B$37),0,1)</x:f>
        <x:v>1</x:v>
      </x:c>
      <x:c r="V64" s="18" t="n">
        <x:f>IF(AND(U64=1,O64&lt;=Settings!$B$36),1,0)</x:f>
        <x:v>0</x:v>
      </x:c>
    </x:row>
    <x:row r="65">
      <x:c r="A65" t="n">
        <x:f>Arrivals!A65</x:f>
        <x:v>1</x:v>
      </x:c>
      <x:c r="B65" t="n">
        <x:f>Arrivals!B65</x:f>
        <x:v>60</x:v>
      </x:c>
      <x:c r="C65" s="18" t="n">
        <x:f>Arrivals!F65</x:f>
        <x:v>429</x:v>
      </x:c>
      <x:c r="D65" s="18" t="n">
        <x:f>Arrivals!J65</x:f>
        <x:v>8.828541806265969</x:v>
      </x:c>
      <x:c r="E65" s="18" t="n">
        <x:f>G64</x:f>
        <x:v>617.1231056870054</x:v>
      </x:c>
      <x:c r="F65" s="18" t="n">
        <x:f>MAX(C65,E65)</x:f>
        <x:v>617.1231056870054</x:v>
      </x:c>
      <x:c r="G65" s="18" t="n">
        <x:f>F65+D65</x:f>
        <x:v>625.9516474932714</x:v>
      </x:c>
      <x:c r="H65" s="18" t="n">
        <x:f>Arrivals!L65</x:f>
        <x:v>75</x:v>
      </x:c>
      <x:c r="I65" s="18" t="n">
        <x:f>H65*8/ACE_Input!S65+ACE_Input!T65</x:f>
        <x:v>6.02</x:v>
      </x:c>
      <x:c r="J65" s="18" t="n">
        <x:f>N64</x:f>
        <x:v>732.04</x:v>
      </x:c>
      <x:c r="K65" s="18" t="n">
        <x:f>MAX(G65,J65)</x:f>
        <x:v>732.04</x:v>
      </x:c>
      <x:c r="L65" s="18" t="n">
        <x:f>MOD(K65-Settings!$B$32,Settings!$B$33)</x:f>
        <x:v>12.039999999999964</x:v>
      </x:c>
      <x:c r="M65" s="18" t="n">
        <x:f>IF(L65&lt;Settings!$B$30,IF(Settings!$B$30-L65&gt;=I65,K65,K65+(Settings!$B$30-L65)+Settings!$B$31),K65+(Settings!$B$33-L65))</x:f>
        <x:v>732.04</x:v>
      </x:c>
      <x:c r="N65" s="18" t="n">
        <x:f>M65+I65</x:f>
        <x:v>738.06</x:v>
      </x:c>
      <x:c r="O65" s="18" t="n">
        <x:f>N65-C65</x:f>
        <x:v>309.05999999999995</x:v>
      </x:c>
      <x:c r="P65" s="18" t="n">
        <x:f>F65-C65</x:f>
        <x:v>188.12310568700536</x:v>
      </x:c>
      <x:c r="Q65" s="18" t="n">
        <x:f>K65-G65</x:f>
        <x:v>106.0883525067286</x:v>
      </x:c>
      <x:c r="R65" s="18" t="n">
        <x:f>M65-K65</x:f>
        <x:v>0</x:v>
      </x:c>
      <x:c r="S65" s="18" t="n">
        <x:f>P65+Q65+R65</x:f>
        <x:v>294.21145819373396</x:v>
      </x:c>
      <x:c r="T65" s="18" t="str">
        <x:f>IF(MOD(C65-Settings!$B$32,Settings!$B$33)&lt;Settings!$B$30,"Up","Down")</x:f>
        <x:v>Up</x:v>
      </x:c>
      <x:c r="U65" s="18" t="n">
        <x:f>IF(OR(I65&gt;Settings!$B$30,O65&gt;Settings!$B$37),0,1)</x:f>
        <x:v>1</x:v>
      </x:c>
      <x:c r="V65" s="18" t="n">
        <x:f>IF(AND(U65=1,O65&lt;=Settings!$B$36),1,0)</x:f>
        <x:v>0</x:v>
      </x:c>
    </x:row>
    <x:row r="66">
      <x:c r="A66" t="n">
        <x:f>Arrivals!A66</x:f>
        <x:v>1</x:v>
      </x:c>
      <x:c r="B66" t="n">
        <x:f>Arrivals!B66</x:f>
        <x:v>61</x:v>
      </x:c>
      <x:c r="C66" s="18" t="n">
        <x:f>Arrivals!F66</x:f>
        <x:v>434</x:v>
      </x:c>
      <x:c r="D66" s="18" t="n">
        <x:f>Arrivals!J66</x:f>
        <x:v>13.91100964023279</x:v>
      </x:c>
      <x:c r="E66" s="18" t="n">
        <x:f>G65</x:f>
        <x:v>625.9516474932714</x:v>
      </x:c>
      <x:c r="F66" s="18" t="n">
        <x:f>MAX(C66,E66)</x:f>
        <x:v>625.9516474932714</x:v>
      </x:c>
      <x:c r="G66" s="18" t="n">
        <x:f>F66+D66</x:f>
        <x:v>639.8626571335042</x:v>
      </x:c>
      <x:c r="H66" s="18" t="n">
        <x:f>Arrivals!L66</x:f>
        <x:v>75</x:v>
      </x:c>
      <x:c r="I66" s="18" t="n">
        <x:f>H66*8/ACE_Input!S66+ACE_Input!T66</x:f>
        <x:v>6.02</x:v>
      </x:c>
      <x:c r="J66" s="18" t="n">
        <x:f>N65</x:f>
        <x:v>738.06</x:v>
      </x:c>
      <x:c r="K66" s="18" t="n">
        <x:f>MAX(G66,J66)</x:f>
        <x:v>738.06</x:v>
      </x:c>
      <x:c r="L66" s="18" t="n">
        <x:f>MOD(K66-Settings!$B$32,Settings!$B$33)</x:f>
        <x:v>18.059999999999945</x:v>
      </x:c>
      <x:c r="M66" s="18" t="n">
        <x:f>IF(L66&lt;Settings!$B$30,IF(Settings!$B$30-L66&gt;=I66,K66,K66+(Settings!$B$30-L66)+Settings!$B$31),K66+(Settings!$B$33-L66))</x:f>
        <x:v>738.06</x:v>
      </x:c>
      <x:c r="N66" s="18" t="n">
        <x:f>M66+I66</x:f>
        <x:v>744.0799999999999</x:v>
      </x:c>
      <x:c r="O66" s="18" t="n">
        <x:f>N66-C66</x:f>
        <x:v>310.0799999999999</x:v>
      </x:c>
      <x:c r="P66" s="18" t="n">
        <x:f>F66-C66</x:f>
        <x:v>191.95164749327137</x:v>
      </x:c>
      <x:c r="Q66" s="18" t="n">
        <x:f>K66-G66</x:f>
        <x:v>98.19734286649577</x:v>
      </x:c>
      <x:c r="R66" s="18" t="n">
        <x:f>M66-K66</x:f>
        <x:v>0</x:v>
      </x:c>
      <x:c r="S66" s="18" t="n">
        <x:f>P66+Q66+R66</x:f>
        <x:v>290.14899035976714</x:v>
      </x:c>
      <x:c r="T66" s="18" t="str">
        <x:f>IF(MOD(C66-Settings!$B$32,Settings!$B$33)&lt;Settings!$B$30,"Up","Down")</x:f>
        <x:v>Up</x:v>
      </x:c>
      <x:c r="U66" s="18" t="n">
        <x:f>IF(OR(I66&gt;Settings!$B$30,O66&gt;Settings!$B$37),0,1)</x:f>
        <x:v>1</x:v>
      </x:c>
      <x:c r="V66" s="18" t="n">
        <x:f>IF(AND(U66=1,O66&lt;=Settings!$B$36),1,0)</x:f>
        <x:v>0</x:v>
      </x:c>
    </x:row>
    <x:row r="67">
      <x:c r="A67" t="n">
        <x:f>Arrivals!A67</x:f>
        <x:v>1</x:v>
      </x:c>
      <x:c r="B67" t="n">
        <x:f>Arrivals!B67</x:f>
        <x:v>62</x:v>
      </x:c>
      <x:c r="C67" s="18" t="n">
        <x:f>Arrivals!F67</x:f>
        <x:v>439</x:v>
      </x:c>
      <x:c r="D67" s="18" t="n">
        <x:f>Arrivals!J67</x:f>
        <x:v>4.09197926449829</x:v>
      </x:c>
      <x:c r="E67" s="18" t="n">
        <x:f>G66</x:f>
        <x:v>639.8626571335042</x:v>
      </x:c>
      <x:c r="F67" s="18" t="n">
        <x:f>MAX(C67,E67)</x:f>
        <x:v>639.8626571335042</x:v>
      </x:c>
      <x:c r="G67" s="18" t="n">
        <x:f>F67+D67</x:f>
        <x:v>643.9546363980024</x:v>
      </x:c>
      <x:c r="H67" s="18" t="n">
        <x:f>Arrivals!L67</x:f>
        <x:v>75</x:v>
      </x:c>
      <x:c r="I67" s="18" t="n">
        <x:f>H67*8/ACE_Input!S67+ACE_Input!T67</x:f>
        <x:v>6.02</x:v>
      </x:c>
      <x:c r="J67" s="18" t="n">
        <x:f>N66</x:f>
        <x:v>744.0799999999999</x:v>
      </x:c>
      <x:c r="K67" s="18" t="n">
        <x:f>MAX(G67,J67)</x:f>
        <x:v>744.0799999999999</x:v>
      </x:c>
      <x:c r="L67" s="18" t="n">
        <x:f>MOD(K67-Settings!$B$32,Settings!$B$33)</x:f>
        <x:v>24.079999999999927</x:v>
      </x:c>
      <x:c r="M67" s="18" t="n">
        <x:f>IF(L67&lt;Settings!$B$30,IF(Settings!$B$30-L67&gt;=I67,K67,K67+(Settings!$B$30-L67)+Settings!$B$31),K67+(Settings!$B$33-L67))</x:f>
        <x:v>744.0799999999999</x:v>
      </x:c>
      <x:c r="N67" s="18" t="n">
        <x:f>M67+I67</x:f>
        <x:v>750.0999999999999</x:v>
      </x:c>
      <x:c r="O67" s="18" t="n">
        <x:f>N67-C67</x:f>
        <x:v>311.0999999999999</x:v>
      </x:c>
      <x:c r="P67" s="18" t="n">
        <x:f>F67-C67</x:f>
        <x:v>200.86265713350417</x:v>
      </x:c>
      <x:c r="Q67" s="18" t="n">
        <x:f>K67-G67</x:f>
        <x:v>100.12536360199749</x:v>
      </x:c>
      <x:c r="R67" s="18" t="n">
        <x:f>M67-K67</x:f>
        <x:v>0</x:v>
      </x:c>
      <x:c r="S67" s="18" t="n">
        <x:f>P67+Q67+R67</x:f>
        <x:v>300.98802073550166</x:v>
      </x:c>
      <x:c r="T67" s="18" t="str">
        <x:f>IF(MOD(C67-Settings!$B$32,Settings!$B$33)&lt;Settings!$B$30,"Up","Down")</x:f>
        <x:v>Up</x:v>
      </x:c>
      <x:c r="U67" s="18" t="n">
        <x:f>IF(OR(I67&gt;Settings!$B$30,O67&gt;Settings!$B$37),0,1)</x:f>
        <x:v>1</x:v>
      </x:c>
      <x:c r="V67" s="18" t="n">
        <x:f>IF(AND(U67=1,O67&lt;=Settings!$B$36),1,0)</x:f>
        <x:v>0</x:v>
      </x:c>
    </x:row>
    <x:row r="68">
      <x:c r="A68" t="n">
        <x:f>Arrivals!A68</x:f>
        <x:v>1</x:v>
      </x:c>
      <x:c r="B68" t="n">
        <x:f>Arrivals!B68</x:f>
        <x:v>63</x:v>
      </x:c>
      <x:c r="C68" s="18" t="n">
        <x:f>Arrivals!F68</x:f>
        <x:v>444</x:v>
      </x:c>
      <x:c r="D68" s="18" t="n">
        <x:f>Arrivals!J68</x:f>
        <x:v>2.863340746104255</x:v>
      </x:c>
      <x:c r="E68" s="18" t="n">
        <x:f>G67</x:f>
        <x:v>643.9546363980024</x:v>
      </x:c>
      <x:c r="F68" s="18" t="n">
        <x:f>MAX(C68,E68)</x:f>
        <x:v>643.9546363980024</x:v>
      </x:c>
      <x:c r="G68" s="18" t="n">
        <x:f>F68+D68</x:f>
        <x:v>646.8179771441066</x:v>
      </x:c>
      <x:c r="H68" s="18" t="n">
        <x:f>Arrivals!L68</x:f>
        <x:v>75</x:v>
      </x:c>
      <x:c r="I68" s="18" t="n">
        <x:f>H68*8/ACE_Input!S68+ACE_Input!T68</x:f>
        <x:v>6.02</x:v>
      </x:c>
      <x:c r="J68" s="18" t="n">
        <x:f>N67</x:f>
        <x:v>750.0999999999999</x:v>
      </x:c>
      <x:c r="K68" s="18" t="n">
        <x:f>MAX(G68,J68)</x:f>
        <x:v>750.0999999999999</x:v>
      </x:c>
      <x:c r="L68" s="18" t="n">
        <x:f>MOD(K68-Settings!$B$32,Settings!$B$33)</x:f>
        <x:v>30.09999999999991</x:v>
      </x:c>
      <x:c r="M68" s="18" t="n">
        <x:f>IF(L68&lt;Settings!$B$30,IF(Settings!$B$30-L68&gt;=I68,K68,K68+(Settings!$B$30-L68)+Settings!$B$31),K68+(Settings!$B$33-L68))</x:f>
        <x:v>750.0999999999999</x:v>
      </x:c>
      <x:c r="N68" s="18" t="n">
        <x:f>M68+I68</x:f>
        <x:v>756.1199999999999</x:v>
      </x:c>
      <x:c r="O68" s="18" t="n">
        <x:f>N68-C68</x:f>
        <x:v>312.1199999999999</x:v>
      </x:c>
      <x:c r="P68" s="18" t="n">
        <x:f>F68-C68</x:f>
        <x:v>199.95463639800244</x:v>
      </x:c>
      <x:c r="Q68" s="18" t="n">
        <x:f>K68-G68</x:f>
        <x:v>103.28202285589327</x:v>
      </x:c>
      <x:c r="R68" s="18" t="n">
        <x:f>M68-K68</x:f>
        <x:v>0</x:v>
      </x:c>
      <x:c r="S68" s="18" t="n">
        <x:f>P68+Q68+R68</x:f>
        <x:v>303.2366592538957</x:v>
      </x:c>
      <x:c r="T68" s="18" t="str">
        <x:f>IF(MOD(C68-Settings!$B$32,Settings!$B$33)&lt;Settings!$B$30,"Up","Down")</x:f>
        <x:v>Up</x:v>
      </x:c>
      <x:c r="U68" s="18" t="n">
        <x:f>IF(OR(I68&gt;Settings!$B$30,O68&gt;Settings!$B$37),0,1)</x:f>
        <x:v>1</x:v>
      </x:c>
      <x:c r="V68" s="18" t="n">
        <x:f>IF(AND(U68=1,O68&lt;=Settings!$B$36),1,0)</x:f>
        <x:v>0</x:v>
      </x:c>
    </x:row>
    <x:row r="69">
      <x:c r="A69" t="n">
        <x:f>Arrivals!A69</x:f>
        <x:v>1</x:v>
      </x:c>
      <x:c r="B69" t="n">
        <x:f>Arrivals!B69</x:f>
        <x:v>64</x:v>
      </x:c>
      <x:c r="C69" s="18" t="n">
        <x:f>Arrivals!F69</x:f>
        <x:v>449</x:v>
      </x:c>
      <x:c r="D69" s="18" t="n">
        <x:f>Arrivals!J69</x:f>
        <x:v>18.096770354063416</x:v>
      </x:c>
      <x:c r="E69" s="18" t="n">
        <x:f>G68</x:f>
        <x:v>646.8179771441066</x:v>
      </x:c>
      <x:c r="F69" s="18" t="n">
        <x:f>MAX(C69,E69)</x:f>
        <x:v>646.8179771441066</x:v>
      </x:c>
      <x:c r="G69" s="18" t="n">
        <x:f>F69+D69</x:f>
        <x:v>664.9147474981701</x:v>
      </x:c>
      <x:c r="H69" s="18" t="n">
        <x:f>Arrivals!L69</x:f>
        <x:v>75</x:v>
      </x:c>
      <x:c r="I69" s="18" t="n">
        <x:f>H69*8/ACE_Input!S69+ACE_Input!T69</x:f>
        <x:v>6.02</x:v>
      </x:c>
      <x:c r="J69" s="18" t="n">
        <x:f>N68</x:f>
        <x:v>756.1199999999999</x:v>
      </x:c>
      <x:c r="K69" s="18" t="n">
        <x:f>MAX(G69,J69)</x:f>
        <x:v>756.1199999999999</x:v>
      </x:c>
      <x:c r="L69" s="18" t="n">
        <x:f>MOD(K69-Settings!$B$32,Settings!$B$33)</x:f>
        <x:v>36.11999999999989</x:v>
      </x:c>
      <x:c r="M69" s="18" t="n">
        <x:f>IF(L69&lt;Settings!$B$30,IF(Settings!$B$30-L69&gt;=I69,K69,K69+(Settings!$B$30-L69)+Settings!$B$31),K69+(Settings!$B$33-L69))</x:f>
        <x:v>756.1199999999999</x:v>
      </x:c>
      <x:c r="N69" s="18" t="n">
        <x:f>M69+I69</x:f>
        <x:v>762.1399999999999</x:v>
      </x:c>
      <x:c r="O69" s="18" t="n">
        <x:f>N69-C69</x:f>
        <x:v>313.1399999999999</x:v>
      </x:c>
      <x:c r="P69" s="18" t="n">
        <x:f>F69-C69</x:f>
        <x:v>197.81797714410664</x:v>
      </x:c>
      <x:c r="Q69" s="18" t="n">
        <x:f>K69-G69</x:f>
        <x:v>91.20525250182982</x:v>
      </x:c>
      <x:c r="R69" s="18" t="n">
        <x:f>M69-K69</x:f>
        <x:v>0</x:v>
      </x:c>
      <x:c r="S69" s="18" t="n">
        <x:f>P69+Q69+R69</x:f>
        <x:v>289.02322964593645</x:v>
      </x:c>
      <x:c r="T69" s="18" t="str">
        <x:f>IF(MOD(C69-Settings!$B$32,Settings!$B$33)&lt;Settings!$B$30,"Up","Down")</x:f>
        <x:v>Up</x:v>
      </x:c>
      <x:c r="U69" s="18" t="n">
        <x:f>IF(OR(I69&gt;Settings!$B$30,O69&gt;Settings!$B$37),0,1)</x:f>
        <x:v>1</x:v>
      </x:c>
      <x:c r="V69" s="18" t="n">
        <x:f>IF(AND(U69=1,O69&lt;=Settings!$B$36),1,0)</x:f>
        <x:v>0</x:v>
      </x:c>
    </x:row>
    <x:row r="70">
      <x:c r="A70" t="n">
        <x:f>Arrivals!A70</x:f>
        <x:v>1</x:v>
      </x:c>
      <x:c r="B70" t="n">
        <x:f>Arrivals!B70</x:f>
        <x:v>65</x:v>
      </x:c>
      <x:c r="C70" s="18" t="n">
        <x:f>Arrivals!F70</x:f>
        <x:v>454</x:v>
      </x:c>
      <x:c r="D70" s="18" t="n">
        <x:f>Arrivals!J70</x:f>
        <x:v>42.7876539065155</x:v>
      </x:c>
      <x:c r="E70" s="18" t="n">
        <x:f>G69</x:f>
        <x:v>664.9147474981701</x:v>
      </x:c>
      <x:c r="F70" s="18" t="n">
        <x:f>MAX(C70,E70)</x:f>
        <x:v>664.9147474981701</x:v>
      </x:c>
      <x:c r="G70" s="18" t="n">
        <x:f>F70+D70</x:f>
        <x:v>707.7024014046856</x:v>
      </x:c>
      <x:c r="H70" s="18" t="n">
        <x:f>Arrivals!L70</x:f>
        <x:v>75</x:v>
      </x:c>
      <x:c r="I70" s="18" t="n">
        <x:f>H70*8/ACE_Input!S70+ACE_Input!T70</x:f>
        <x:v>6.02</x:v>
      </x:c>
      <x:c r="J70" s="18" t="n">
        <x:f>N69</x:f>
        <x:v>762.1399999999999</x:v>
      </x:c>
      <x:c r="K70" s="18" t="n">
        <x:f>MAX(G70,J70)</x:f>
        <x:v>762.1399999999999</x:v>
      </x:c>
      <x:c r="L70" s="18" t="n">
        <x:f>MOD(K70-Settings!$B$32,Settings!$B$33)</x:f>
        <x:v>42.13999999999987</x:v>
      </x:c>
      <x:c r="M70" s="18" t="n">
        <x:f>IF(L70&lt;Settings!$B$30,IF(Settings!$B$30-L70&gt;=I70,K70,K70+(Settings!$B$30-L70)+Settings!$B$31),K70+(Settings!$B$33-L70))</x:f>
        <x:v>762.1399999999999</x:v>
      </x:c>
      <x:c r="N70" s="18" t="n">
        <x:f>M70+I70</x:f>
        <x:v>768.1599999999999</x:v>
      </x:c>
      <x:c r="O70" s="18" t="n">
        <x:f>N70-C70</x:f>
        <x:v>314.15999999999985</x:v>
      </x:c>
      <x:c r="P70" s="18" t="n">
        <x:f>F70-C70</x:f>
        <x:v>210.91474749817007</x:v>
      </x:c>
      <x:c r="Q70" s="18" t="n">
        <x:f>K70-G70</x:f>
        <x:v>54.437598595314284</x:v>
      </x:c>
      <x:c r="R70" s="18" t="n">
        <x:f>M70-K70</x:f>
        <x:v>0</x:v>
      </x:c>
      <x:c r="S70" s="18" t="n">
        <x:f>P70+Q70+R70</x:f>
        <x:v>265.35234609348436</x:v>
      </x:c>
      <x:c r="T70" s="18" t="str">
        <x:f>IF(MOD(C70-Settings!$B$32,Settings!$B$33)&lt;Settings!$B$30,"Up","Down")</x:f>
        <x:v>Up</x:v>
      </x:c>
      <x:c r="U70" s="18" t="n">
        <x:f>IF(OR(I70&gt;Settings!$B$30,O70&gt;Settings!$B$37),0,1)</x:f>
        <x:v>1</x:v>
      </x:c>
      <x:c r="V70" s="18" t="n">
        <x:f>IF(AND(U70=1,O70&lt;=Settings!$B$36),1,0)</x:f>
        <x:v>0</x:v>
      </x:c>
    </x:row>
    <x:row r="71">
      <x:c r="A71" t="n">
        <x:f>Arrivals!A71</x:f>
        <x:v>1</x:v>
      </x:c>
      <x:c r="B71" t="n">
        <x:f>Arrivals!B71</x:f>
        <x:v>66</x:v>
      </x:c>
      <x:c r="C71" s="18" t="n">
        <x:f>Arrivals!F71</x:f>
        <x:v>459</x:v>
      </x:c>
      <x:c r="D71" s="18" t="n">
        <x:f>Arrivals!J71</x:f>
        <x:v>15.097349632857398</x:v>
      </x:c>
      <x:c r="E71" s="18" t="n">
        <x:f>G70</x:f>
        <x:v>707.7024014046856</x:v>
      </x:c>
      <x:c r="F71" s="18" t="n">
        <x:f>MAX(C71,E71)</x:f>
        <x:v>707.7024014046856</x:v>
      </x:c>
      <x:c r="G71" s="18" t="n">
        <x:f>F71+D71</x:f>
        <x:v>722.7997510375429</x:v>
      </x:c>
      <x:c r="H71" s="18" t="n">
        <x:f>Arrivals!L71</x:f>
        <x:v>75</x:v>
      </x:c>
      <x:c r="I71" s="18" t="n">
        <x:f>H71*8/ACE_Input!S71+ACE_Input!T71</x:f>
        <x:v>6.02</x:v>
      </x:c>
      <x:c r="J71" s="18" t="n">
        <x:f>N70</x:f>
        <x:v>768.1599999999999</x:v>
      </x:c>
      <x:c r="K71" s="18" t="n">
        <x:f>MAX(G71,J71)</x:f>
        <x:v>768.1599999999999</x:v>
      </x:c>
      <x:c r="L71" s="18" t="n">
        <x:f>MOD(K71-Settings!$B$32,Settings!$B$33)</x:f>
        <x:v>48.159999999999854</x:v>
      </x:c>
      <x:c r="M71" s="18" t="n">
        <x:f>IF(L71&lt;Settings!$B$30,IF(Settings!$B$30-L71&gt;=I71,K71,K71+(Settings!$B$30-L71)+Settings!$B$31),K71+(Settings!$B$33-L71))</x:f>
        <x:v>768.1599999999999</x:v>
      </x:c>
      <x:c r="N71" s="18" t="n">
        <x:f>M71+I71</x:f>
        <x:v>774.1799999999998</x:v>
      </x:c>
      <x:c r="O71" s="18" t="n">
        <x:f>N71-C71</x:f>
        <x:v>315.17999999999984</x:v>
      </x:c>
      <x:c r="P71" s="18" t="n">
        <x:f>F71-C71</x:f>
        <x:v>248.7024014046856</x:v>
      </x:c>
      <x:c r="Q71" s="18" t="n">
        <x:f>K71-G71</x:f>
        <x:v>45.36024896245692</x:v>
      </x:c>
      <x:c r="R71" s="18" t="n">
        <x:f>M71-K71</x:f>
        <x:v>0</x:v>
      </x:c>
      <x:c r="S71" s="18" t="n">
        <x:f>P71+Q71+R71</x:f>
        <x:v>294.0626503671425</x:v>
      </x:c>
      <x:c r="T71" s="18" t="str">
        <x:f>IF(MOD(C71-Settings!$B$32,Settings!$B$33)&lt;Settings!$B$30,"Up","Down")</x:f>
        <x:v>Up</x:v>
      </x:c>
      <x:c r="U71" s="18" t="n">
        <x:f>IF(OR(I71&gt;Settings!$B$30,O71&gt;Settings!$B$37),0,1)</x:f>
        <x:v>1</x:v>
      </x:c>
      <x:c r="V71" s="18" t="n">
        <x:f>IF(AND(U71=1,O71&lt;=Settings!$B$36),1,0)</x:f>
        <x:v>0</x:v>
      </x:c>
    </x:row>
    <x:row r="72">
      <x:c r="A72" t="n">
        <x:f>Arrivals!A72</x:f>
        <x:v>1</x:v>
      </x:c>
      <x:c r="B72" t="n">
        <x:f>Arrivals!B72</x:f>
        <x:v>67</x:v>
      </x:c>
      <x:c r="C72" s="18" t="n">
        <x:f>Arrivals!F72</x:f>
        <x:v>474</x:v>
      </x:c>
      <x:c r="D72" s="18" t="n">
        <x:f>Arrivals!J72</x:f>
        <x:v>11.602040822418406</x:v>
      </x:c>
      <x:c r="E72" s="18" t="n">
        <x:f>G71</x:f>
        <x:v>722.7997510375429</x:v>
      </x:c>
      <x:c r="F72" s="18" t="n">
        <x:f>MAX(C72,E72)</x:f>
        <x:v>722.7997510375429</x:v>
      </x:c>
      <x:c r="G72" s="18" t="n">
        <x:f>F72+D72</x:f>
        <x:v>734.4017918599613</x:v>
      </x:c>
      <x:c r="H72" s="18" t="n">
        <x:f>Arrivals!L72</x:f>
        <x:v>75</x:v>
      </x:c>
      <x:c r="I72" s="18" t="n">
        <x:f>H72*8/ACE_Input!S72+ACE_Input!T72</x:f>
        <x:v>6.02</x:v>
      </x:c>
      <x:c r="J72" s="18" t="n">
        <x:f>N71</x:f>
        <x:v>774.1799999999998</x:v>
      </x:c>
      <x:c r="K72" s="18" t="n">
        <x:f>MAX(G72,J72)</x:f>
        <x:v>774.1799999999998</x:v>
      </x:c>
      <x:c r="L72" s="18" t="n">
        <x:f>MOD(K72-Settings!$B$32,Settings!$B$33)</x:f>
        <x:v>54.179999999999836</x:v>
      </x:c>
      <x:c r="M72" s="18" t="n">
        <x:f>IF(L72&lt;Settings!$B$30,IF(Settings!$B$30-L72&gt;=I72,K72,K72+(Settings!$B$30-L72)+Settings!$B$31),K72+(Settings!$B$33-L72))</x:f>
        <x:v>774.1799999999998</x:v>
      </x:c>
      <x:c r="N72" s="18" t="n">
        <x:f>M72+I72</x:f>
        <x:v>780.1999999999998</x:v>
      </x:c>
      <x:c r="O72" s="18" t="n">
        <x:f>N72-C72</x:f>
        <x:v>306.1999999999998</x:v>
      </x:c>
      <x:c r="P72" s="18" t="n">
        <x:f>F72-C72</x:f>
        <x:v>248.79975103754293</x:v>
      </x:c>
      <x:c r="Q72" s="18" t="n">
        <x:f>K72-G72</x:f>
        <x:v>39.77820814003849</x:v>
      </x:c>
      <x:c r="R72" s="18" t="n">
        <x:f>M72-K72</x:f>
        <x:v>0</x:v>
      </x:c>
      <x:c r="S72" s="18" t="n">
        <x:f>P72+Q72+R72</x:f>
        <x:v>288.5779591775814</x:v>
      </x:c>
      <x:c r="T72" s="18" t="str">
        <x:f>IF(MOD(C72-Settings!$B$32,Settings!$B$33)&lt;Settings!$B$30,"Up","Down")</x:f>
        <x:v>Up</x:v>
      </x:c>
      <x:c r="U72" s="18" t="n">
        <x:f>IF(OR(I72&gt;Settings!$B$30,O72&gt;Settings!$B$37),0,1)</x:f>
        <x:v>1</x:v>
      </x:c>
      <x:c r="V72" s="18" t="n">
        <x:f>IF(AND(U72=1,O72&lt;=Settings!$B$36),1,0)</x:f>
        <x:v>0</x:v>
      </x:c>
    </x:row>
    <x:row r="73">
      <x:c r="A73" t="n">
        <x:f>Arrivals!A73</x:f>
        <x:v>1</x:v>
      </x:c>
      <x:c r="B73" t="n">
        <x:f>Arrivals!B73</x:f>
        <x:v>68</x:v>
      </x:c>
      <x:c r="C73" s="18" t="n">
        <x:f>Arrivals!F73</x:f>
        <x:v>479</x:v>
      </x:c>
      <x:c r="D73" s="18" t="n">
        <x:f>Arrivals!J73</x:f>
        <x:v>10.00332894581739</x:v>
      </x:c>
      <x:c r="E73" s="18" t="n">
        <x:f>G72</x:f>
        <x:v>734.4017918599613</x:v>
      </x:c>
      <x:c r="F73" s="18" t="n">
        <x:f>MAX(C73,E73)</x:f>
        <x:v>734.4017918599613</x:v>
      </x:c>
      <x:c r="G73" s="18" t="n">
        <x:f>F73+D73</x:f>
        <x:v>744.4051208057788</x:v>
      </x:c>
      <x:c r="H73" s="18" t="n">
        <x:f>Arrivals!L73</x:f>
        <x:v>75</x:v>
      </x:c>
      <x:c r="I73" s="18" t="n">
        <x:f>H73*8/ACE_Input!S73+ACE_Input!T73</x:f>
        <x:v>6.02</x:v>
      </x:c>
      <x:c r="J73" s="18" t="n">
        <x:f>N72</x:f>
        <x:v>780.1999999999998</x:v>
      </x:c>
      <x:c r="K73" s="18" t="n">
        <x:f>MAX(G73,J73)</x:f>
        <x:v>780.1999999999998</x:v>
      </x:c>
      <x:c r="L73" s="18" t="n">
        <x:f>MOD(K73-Settings!$B$32,Settings!$B$33)</x:f>
        <x:v>60.19999999999982</x:v>
      </x:c>
      <x:c r="M73" s="18" t="n">
        <x:f>IF(L73&lt;Settings!$B$30,IF(Settings!$B$30-L73&gt;=I73,K73,K73+(Settings!$B$30-L73)+Settings!$B$31),K73+(Settings!$B$33-L73))</x:f>
        <x:v>780.1999999999998</x:v>
      </x:c>
      <x:c r="N73" s="18" t="n">
        <x:f>M73+I73</x:f>
        <x:v>786.2199999999998</x:v>
      </x:c>
      <x:c r="O73" s="18" t="n">
        <x:f>N73-C73</x:f>
        <x:v>307.2199999999998</x:v>
      </x:c>
      <x:c r="P73" s="18" t="n">
        <x:f>F73-C73</x:f>
        <x:v>255.40179185996135</x:v>
      </x:c>
      <x:c r="Q73" s="18" t="n">
        <x:f>K73-G73</x:f>
        <x:v>35.79487919422104</x:v>
      </x:c>
      <x:c r="R73" s="18" t="n">
        <x:f>M73-K73</x:f>
        <x:v>0</x:v>
      </x:c>
      <x:c r="S73" s="18" t="n">
        <x:f>P73+Q73+R73</x:f>
        <x:v>291.1966710541824</x:v>
      </x:c>
      <x:c r="T73" s="18" t="str">
        <x:f>IF(MOD(C73-Settings!$B$32,Settings!$B$33)&lt;Settings!$B$30,"Up","Down")</x:f>
        <x:v>Up</x:v>
      </x:c>
      <x:c r="U73" s="18" t="n">
        <x:f>IF(OR(I73&gt;Settings!$B$30,O73&gt;Settings!$B$37),0,1)</x:f>
        <x:v>1</x:v>
      </x:c>
      <x:c r="V73" s="18" t="n">
        <x:f>IF(AND(U73=1,O73&lt;=Settings!$B$36),1,0)</x:f>
        <x:v>0</x:v>
      </x:c>
    </x:row>
    <x:row r="74">
      <x:c r="A74" t="n">
        <x:f>Arrivals!A74</x:f>
        <x:v>1</x:v>
      </x:c>
      <x:c r="B74" t="n">
        <x:f>Arrivals!B74</x:f>
        <x:v>69</x:v>
      </x:c>
      <x:c r="C74" s="18" t="n">
        <x:f>Arrivals!F74</x:f>
        <x:v>494</x:v>
      </x:c>
      <x:c r="D74" s="18" t="n">
        <x:f>Arrivals!J74</x:f>
        <x:v>15.887858657937965</x:v>
      </x:c>
      <x:c r="E74" s="18" t="n">
        <x:f>G73</x:f>
        <x:v>744.4051208057788</x:v>
      </x:c>
      <x:c r="F74" s="18" t="n">
        <x:f>MAX(C74,E74)</x:f>
        <x:v>744.4051208057788</x:v>
      </x:c>
      <x:c r="G74" s="18" t="n">
        <x:f>F74+D74</x:f>
        <x:v>760.2929794637167</x:v>
      </x:c>
      <x:c r="H74" s="18" t="n">
        <x:f>Arrivals!L74</x:f>
        <x:v>75</x:v>
      </x:c>
      <x:c r="I74" s="18" t="n">
        <x:f>H74*8/ACE_Input!S74+ACE_Input!T74</x:f>
        <x:v>6.02</x:v>
      </x:c>
      <x:c r="J74" s="18" t="n">
        <x:f>N73</x:f>
        <x:v>786.2199999999998</x:v>
      </x:c>
      <x:c r="K74" s="18" t="n">
        <x:f>MAX(G74,J74)</x:f>
        <x:v>786.2199999999998</x:v>
      </x:c>
      <x:c r="L74" s="18" t="n">
        <x:f>MOD(K74-Settings!$B$32,Settings!$B$33)</x:f>
        <x:v>66.2199999999998</x:v>
      </x:c>
      <x:c r="M74" s="18" t="n">
        <x:f>IF(L74&lt;Settings!$B$30,IF(Settings!$B$30-L74&gt;=I74,K74,K74+(Settings!$B$30-L74)+Settings!$B$31),K74+(Settings!$B$33-L74))</x:f>
        <x:v>786.2199999999998</x:v>
      </x:c>
      <x:c r="N74" s="18" t="n">
        <x:f>M74+I74</x:f>
        <x:v>792.2399999999998</x:v>
      </x:c>
      <x:c r="O74" s="18" t="n">
        <x:f>N74-C74</x:f>
        <x:v>298.2399999999998</x:v>
      </x:c>
      <x:c r="P74" s="18" t="n">
        <x:f>F74-C74</x:f>
        <x:v>250.40512080577878</x:v>
      </x:c>
      <x:c r="Q74" s="18" t="n">
        <x:f>K74-G74</x:f>
        <x:v>25.927020536283067</x:v>
      </x:c>
      <x:c r="R74" s="18" t="n">
        <x:f>M74-K74</x:f>
        <x:v>0</x:v>
      </x:c>
      <x:c r="S74" s="18" t="n">
        <x:f>P74+Q74+R74</x:f>
        <x:v>276.33214134206185</x:v>
      </x:c>
      <x:c r="T74" s="18" t="str">
        <x:f>IF(MOD(C74-Settings!$B$32,Settings!$B$33)&lt;Settings!$B$30,"Up","Down")</x:f>
        <x:v>Up</x:v>
      </x:c>
      <x:c r="U74" s="18" t="n">
        <x:f>IF(OR(I74&gt;Settings!$B$30,O74&gt;Settings!$B$37),0,1)</x:f>
        <x:v>1</x:v>
      </x:c>
      <x:c r="V74" s="18" t="n">
        <x:f>IF(AND(U74=1,O74&lt;=Settings!$B$36),1,0)</x:f>
        <x:v>0</x:v>
      </x:c>
    </x:row>
    <x:row r="75">
      <x:c r="A75" t="n">
        <x:f>Arrivals!A75</x:f>
        <x:v>1</x:v>
      </x:c>
      <x:c r="B75" t="n">
        <x:f>Arrivals!B75</x:f>
        <x:v>70</x:v>
      </x:c>
      <x:c r="C75" s="18" t="n">
        <x:f>Arrivals!F75</x:f>
        <x:v>499</x:v>
      </x:c>
      <x:c r="D75" s="18" t="n">
        <x:f>Arrivals!J75</x:f>
        <x:v>1.6354761452292546</x:v>
      </x:c>
      <x:c r="E75" s="18" t="n">
        <x:f>G74</x:f>
        <x:v>760.2929794637167</x:v>
      </x:c>
      <x:c r="F75" s="18" t="n">
        <x:f>MAX(C75,E75)</x:f>
        <x:v>760.2929794637167</x:v>
      </x:c>
      <x:c r="G75" s="18" t="n">
        <x:f>F75+D75</x:f>
        <x:v>761.928455608946</x:v>
      </x:c>
      <x:c r="H75" s="18" t="n">
        <x:f>Arrivals!L75</x:f>
        <x:v>75</x:v>
      </x:c>
      <x:c r="I75" s="18" t="n">
        <x:f>H75*8/ACE_Input!S75+ACE_Input!T75</x:f>
        <x:v>6.02</x:v>
      </x:c>
      <x:c r="J75" s="18" t="n">
        <x:f>N74</x:f>
        <x:v>792.2399999999998</x:v>
      </x:c>
      <x:c r="K75" s="18" t="n">
        <x:f>MAX(G75,J75)</x:f>
        <x:v>792.2399999999998</x:v>
      </x:c>
      <x:c r="L75" s="18" t="n">
        <x:f>MOD(K75-Settings!$B$32,Settings!$B$33)</x:f>
        <x:v>72.23999999999978</x:v>
      </x:c>
      <x:c r="M75" s="18" t="n">
        <x:f>IF(L75&lt;Settings!$B$30,IF(Settings!$B$30-L75&gt;=I75,K75,K75+(Settings!$B$30-L75)+Settings!$B$31),K75+(Settings!$B$33-L75))</x:f>
        <x:v>792.2399999999998</x:v>
      </x:c>
      <x:c r="N75" s="18" t="n">
        <x:f>M75+I75</x:f>
        <x:v>798.2599999999998</x:v>
      </x:c>
      <x:c r="O75" s="18" t="n">
        <x:f>N75-C75</x:f>
        <x:v>299.25999999999976</x:v>
      </x:c>
      <x:c r="P75" s="18" t="n">
        <x:f>F75-C75</x:f>
        <x:v>261.29297946371673</x:v>
      </x:c>
      <x:c r="Q75" s="18" t="n">
        <x:f>K75-G75</x:f>
        <x:v>30.311544391053758</x:v>
      </x:c>
      <x:c r="R75" s="18" t="n">
        <x:f>M75-K75</x:f>
        <x:v>0</x:v>
      </x:c>
      <x:c r="S75" s="18" t="n">
        <x:f>P75+Q75+R75</x:f>
        <x:v>291.6045238547705</x:v>
      </x:c>
      <x:c r="T75" s="18" t="str">
        <x:f>IF(MOD(C75-Settings!$B$32,Settings!$B$33)&lt;Settings!$B$30,"Up","Down")</x:f>
        <x:v>Up</x:v>
      </x:c>
      <x:c r="U75" s="18" t="n">
        <x:f>IF(OR(I75&gt;Settings!$B$30,O75&gt;Settings!$B$37),0,1)</x:f>
        <x:v>1</x:v>
      </x:c>
      <x:c r="V75" s="18" t="n">
        <x:f>IF(AND(U75=1,O75&lt;=Settings!$B$36),1,0)</x:f>
        <x:v>0</x:v>
      </x:c>
    </x:row>
    <x:row r="76">
      <x:c r="A76" t="n">
        <x:f>Arrivals!A76</x:f>
        <x:v>1</x:v>
      </x:c>
      <x:c r="B76" t="n">
        <x:f>Arrivals!B76</x:f>
        <x:v>71</x:v>
      </x:c>
      <x:c r="C76" s="18" t="n">
        <x:f>Arrivals!F76</x:f>
        <x:v>504</x:v>
      </x:c>
      <x:c r="D76" s="18" t="n">
        <x:f>Arrivals!J76</x:f>
        <x:v>5.7909224675669275</x:v>
      </x:c>
      <x:c r="E76" s="18" t="n">
        <x:f>G75</x:f>
        <x:v>761.928455608946</x:v>
      </x:c>
      <x:c r="F76" s="18" t="n">
        <x:f>MAX(C76,E76)</x:f>
        <x:v>761.928455608946</x:v>
      </x:c>
      <x:c r="G76" s="18" t="n">
        <x:f>F76+D76</x:f>
        <x:v>767.719378076513</x:v>
      </x:c>
      <x:c r="H76" s="18" t="n">
        <x:f>Arrivals!L76</x:f>
        <x:v>75</x:v>
      </x:c>
      <x:c r="I76" s="18" t="n">
        <x:f>H76*8/ACE_Input!S76+ACE_Input!T76</x:f>
        <x:v>6.02</x:v>
      </x:c>
      <x:c r="J76" s="18" t="n">
        <x:f>N75</x:f>
        <x:v>798.2599999999998</x:v>
      </x:c>
      <x:c r="K76" s="18" t="n">
        <x:f>MAX(G76,J76)</x:f>
        <x:v>798.2599999999998</x:v>
      </x:c>
      <x:c r="L76" s="18" t="n">
        <x:f>MOD(K76-Settings!$B$32,Settings!$B$33)</x:f>
        <x:v>78.25999999999976</x:v>
      </x:c>
      <x:c r="M76" s="18" t="n">
        <x:f>IF(L76&lt;Settings!$B$30,IF(Settings!$B$30-L76&gt;=I76,K76,K76+(Settings!$B$30-L76)+Settings!$B$31),K76+(Settings!$B$33-L76))</x:f>
        <x:v>798.2599999999998</x:v>
      </x:c>
      <x:c r="N76" s="18" t="n">
        <x:f>M76+I76</x:f>
        <x:v>804.2799999999997</x:v>
      </x:c>
      <x:c r="O76" s="18" t="n">
        <x:f>N76-C76</x:f>
        <x:v>300.27999999999975</x:v>
      </x:c>
      <x:c r="P76" s="18" t="n">
        <x:f>F76-C76</x:f>
        <x:v>257.928455608946</x:v>
      </x:c>
      <x:c r="Q76" s="18" t="n">
        <x:f>K76-G76</x:f>
        <x:v>30.54062192348681</x:v>
      </x:c>
      <x:c r="R76" s="18" t="n">
        <x:f>M76-K76</x:f>
        <x:v>0</x:v>
      </x:c>
      <x:c r="S76" s="18" t="n">
        <x:f>P76+Q76+R76</x:f>
        <x:v>288.46907753243283</x:v>
      </x:c>
      <x:c r="T76" s="18" t="str">
        <x:f>IF(MOD(C76-Settings!$B$32,Settings!$B$33)&lt;Settings!$B$30,"Up","Down")</x:f>
        <x:v>Up</x:v>
      </x:c>
      <x:c r="U76" s="18" t="n">
        <x:f>IF(OR(I76&gt;Settings!$B$30,O76&gt;Settings!$B$37),0,1)</x:f>
        <x:v>1</x:v>
      </x:c>
      <x:c r="V76" s="18" t="n">
        <x:f>IF(AND(U76=1,O76&lt;=Settings!$B$36),1,0)</x:f>
        <x:v>0</x:v>
      </x:c>
    </x:row>
    <x:row r="77">
      <x:c r="A77" t="n">
        <x:f>Arrivals!A77</x:f>
        <x:v>1</x:v>
      </x:c>
      <x:c r="B77" t="n">
        <x:f>Arrivals!B77</x:f>
        <x:v>72</x:v>
      </x:c>
      <x:c r="C77" s="18" t="n">
        <x:f>Arrivals!F77</x:f>
        <x:v>509</x:v>
      </x:c>
      <x:c r="D77" s="18" t="n">
        <x:f>Arrivals!J77</x:f>
        <x:v>24.690215669525095</x:v>
      </x:c>
      <x:c r="E77" s="18" t="n">
        <x:f>G76</x:f>
        <x:v>767.719378076513</x:v>
      </x:c>
      <x:c r="F77" s="18" t="n">
        <x:f>MAX(C77,E77)</x:f>
        <x:v>767.719378076513</x:v>
      </x:c>
      <x:c r="G77" s="18" t="n">
        <x:f>F77+D77</x:f>
        <x:v>792.409593746038</x:v>
      </x:c>
      <x:c r="H77" s="18" t="n">
        <x:f>Arrivals!L77</x:f>
        <x:v>75</x:v>
      </x:c>
      <x:c r="I77" s="18" t="n">
        <x:f>H77*8/ACE_Input!S77+ACE_Input!T77</x:f>
        <x:v>6.02</x:v>
      </x:c>
      <x:c r="J77" s="18" t="n">
        <x:f>N76</x:f>
        <x:v>804.2799999999997</x:v>
      </x:c>
      <x:c r="K77" s="18" t="n">
        <x:f>MAX(G77,J77)</x:f>
        <x:v>804.2799999999997</x:v>
      </x:c>
      <x:c r="L77" s="18" t="n">
        <x:f>MOD(K77-Settings!$B$32,Settings!$B$33)</x:f>
        <x:v>84.27999999999975</x:v>
      </x:c>
      <x:c r="M77" s="18" t="n">
        <x:f>IF(L77&lt;Settings!$B$30,IF(Settings!$B$30-L77&gt;=I77,K77,K77+(Settings!$B$30-L77)+Settings!$B$31),K77+(Settings!$B$33-L77))</x:f>
        <x:v>804.2799999999997</x:v>
      </x:c>
      <x:c r="N77" s="18" t="n">
        <x:f>M77+I77</x:f>
        <x:v>810.2999999999997</x:v>
      </x:c>
      <x:c r="O77" s="18" t="n">
        <x:f>N77-C77</x:f>
        <x:v>301.2999999999997</x:v>
      </x:c>
      <x:c r="P77" s="18" t="n">
        <x:f>F77-C77</x:f>
        <x:v>258.71937807651295</x:v>
      </x:c>
      <x:c r="Q77" s="18" t="n">
        <x:f>K77-G77</x:f>
        <x:v>11.870406253961733</x:v>
      </x:c>
      <x:c r="R77" s="18" t="n">
        <x:f>M77-K77</x:f>
        <x:v>0</x:v>
      </x:c>
      <x:c r="S77" s="18" t="n">
        <x:f>P77+Q77+R77</x:f>
        <x:v>270.5897843304747</x:v>
      </x:c>
      <x:c r="T77" s="18" t="str">
        <x:f>IF(MOD(C77-Settings!$B$32,Settings!$B$33)&lt;Settings!$B$30,"Up","Down")</x:f>
        <x:v>Up</x:v>
      </x:c>
      <x:c r="U77" s="18" t="n">
        <x:f>IF(OR(I77&gt;Settings!$B$30,O77&gt;Settings!$B$37),0,1)</x:f>
        <x:v>1</x:v>
      </x:c>
      <x:c r="V77" s="18" t="n">
        <x:f>IF(AND(U77=1,O77&lt;=Settings!$B$36),1,0)</x:f>
        <x:v>0</x:v>
      </x:c>
    </x:row>
    <x:row r="78">
      <x:c r="A78" t="n">
        <x:f>Arrivals!A78</x:f>
        <x:v>1</x:v>
      </x:c>
      <x:c r="B78" t="n">
        <x:f>Arrivals!B78</x:f>
        <x:v>73</x:v>
      </x:c>
      <x:c r="C78" s="18" t="n">
        <x:f>Arrivals!F78</x:f>
        <x:v>514</x:v>
      </x:c>
      <x:c r="D78" s="18" t="n">
        <x:f>Arrivals!J78</x:f>
        <x:v>9.789915273089683</x:v>
      </x:c>
      <x:c r="E78" s="18" t="n">
        <x:f>G77</x:f>
        <x:v>792.409593746038</x:v>
      </x:c>
      <x:c r="F78" s="18" t="n">
        <x:f>MAX(C78,E78)</x:f>
        <x:v>792.409593746038</x:v>
      </x:c>
      <x:c r="G78" s="18" t="n">
        <x:f>F78+D78</x:f>
        <x:v>802.1995090191277</x:v>
      </x:c>
      <x:c r="H78" s="18" t="n">
        <x:f>Arrivals!L78</x:f>
        <x:v>75</x:v>
      </x:c>
      <x:c r="I78" s="18" t="n">
        <x:f>H78*8/ACE_Input!S78+ACE_Input!T78</x:f>
        <x:v>6.02</x:v>
      </x:c>
      <x:c r="J78" s="18" t="n">
        <x:f>N77</x:f>
        <x:v>810.2999999999997</x:v>
      </x:c>
      <x:c r="K78" s="18" t="n">
        <x:f>MAX(G78,J78)</x:f>
        <x:v>810.2999999999997</x:v>
      </x:c>
      <x:c r="L78" s="18" t="n">
        <x:f>MOD(K78-Settings!$B$32,Settings!$B$33)</x:f>
        <x:v>90.29999999999973</x:v>
      </x:c>
      <x:c r="M78" s="18" t="n">
        <x:f>IF(L78&lt;Settings!$B$30,IF(Settings!$B$30-L78&gt;=I78,K78,K78+(Settings!$B$30-L78)+Settings!$B$31),K78+(Settings!$B$33-L78))</x:f>
        <x:v>810.2999999999997</x:v>
      </x:c>
      <x:c r="N78" s="18" t="n">
        <x:f>M78+I78</x:f>
        <x:v>816.3199999999997</x:v>
      </x:c>
      <x:c r="O78" s="18" t="n">
        <x:f>N78-C78</x:f>
        <x:v>302.3199999999997</x:v>
      </x:c>
      <x:c r="P78" s="18" t="n">
        <x:f>F78-C78</x:f>
        <x:v>278.409593746038</x:v>
      </x:c>
      <x:c r="Q78" s="18" t="n">
        <x:f>K78-G78</x:f>
        <x:v>8.100490980871996</x:v>
      </x:c>
      <x:c r="R78" s="18" t="n">
        <x:f>M78-K78</x:f>
        <x:v>0</x:v>
      </x:c>
      <x:c r="S78" s="18" t="n">
        <x:f>P78+Q78+R78</x:f>
        <x:v>286.51008472691</x:v>
      </x:c>
      <x:c r="T78" s="18" t="str">
        <x:f>IF(MOD(C78-Settings!$B$32,Settings!$B$33)&lt;Settings!$B$30,"Up","Down")</x:f>
        <x:v>Up</x:v>
      </x:c>
      <x:c r="U78" s="18" t="n">
        <x:f>IF(OR(I78&gt;Settings!$B$30,O78&gt;Settings!$B$37),0,1)</x:f>
        <x:v>1</x:v>
      </x:c>
      <x:c r="V78" s="18" t="n">
        <x:f>IF(AND(U78=1,O78&lt;=Settings!$B$36),1,0)</x:f>
        <x:v>0</x:v>
      </x:c>
    </x:row>
    <x:row r="79">
      <x:c r="A79" t="n">
        <x:f>Arrivals!A79</x:f>
        <x:v>1</x:v>
      </x:c>
      <x:c r="B79" t="n">
        <x:f>Arrivals!B79</x:f>
        <x:v>74</x:v>
      </x:c>
      <x:c r="C79" s="18" t="n">
        <x:f>Arrivals!F79</x:f>
        <x:v>519</x:v>
      </x:c>
      <x:c r="D79" s="18" t="n">
        <x:f>Arrivals!J79</x:f>
        <x:v>14.661247255505668</x:v>
      </x:c>
      <x:c r="E79" s="18" t="n">
        <x:f>G78</x:f>
        <x:v>802.1995090191277</x:v>
      </x:c>
      <x:c r="F79" s="18" t="n">
        <x:f>MAX(C79,E79)</x:f>
        <x:v>802.1995090191277</x:v>
      </x:c>
      <x:c r="G79" s="18" t="n">
        <x:f>F79+D79</x:f>
        <x:v>816.8607562746334</x:v>
      </x:c>
      <x:c r="H79" s="18" t="n">
        <x:f>Arrivals!L79</x:f>
        <x:v>75</x:v>
      </x:c>
      <x:c r="I79" s="18" t="n">
        <x:f>H79*8/ACE_Input!S79+ACE_Input!T79</x:f>
        <x:v>6.02</x:v>
      </x:c>
      <x:c r="J79" s="18" t="n">
        <x:f>N78</x:f>
        <x:v>816.3199999999997</x:v>
      </x:c>
      <x:c r="K79" s="18" t="n">
        <x:f>MAX(G79,J79)</x:f>
        <x:v>816.8607562746334</x:v>
      </x:c>
      <x:c r="L79" s="18" t="n">
        <x:f>MOD(K79-Settings!$B$32,Settings!$B$33)</x:f>
        <x:v>96.86075627463345</x:v>
      </x:c>
      <x:c r="M79" s="18" t="n">
        <x:f>IF(L79&lt;Settings!$B$30,IF(Settings!$B$30-L79&gt;=I79,K79,K79+(Settings!$B$30-L79)+Settings!$B$31),K79+(Settings!$B$33-L79))</x:f>
        <x:v>816.8607562746334</x:v>
      </x:c>
      <x:c r="N79" s="18" t="n">
        <x:f>M79+I79</x:f>
        <x:v>822.8807562746334</x:v>
      </x:c>
      <x:c r="O79" s="18" t="n">
        <x:f>N79-C79</x:f>
        <x:v>303.8807562746334</x:v>
      </x:c>
      <x:c r="P79" s="18" t="n">
        <x:f>F79-C79</x:f>
        <x:v>283.19950901912773</x:v>
      </x:c>
      <x:c r="Q79" s="18" t="n">
        <x:f>K79-G79</x:f>
        <x:v>0</x:v>
      </x:c>
      <x:c r="R79" s="18" t="n">
        <x:f>M79-K79</x:f>
        <x:v>0</x:v>
      </x:c>
      <x:c r="S79" s="18" t="n">
        <x:f>P79+Q79+R79</x:f>
        <x:v>283.19950901912773</x:v>
      </x:c>
      <x:c r="T79" s="18" t="str">
        <x:f>IF(MOD(C79-Settings!$B$32,Settings!$B$33)&lt;Settings!$B$30,"Up","Down")</x:f>
        <x:v>Up</x:v>
      </x:c>
      <x:c r="U79" s="18" t="n">
        <x:f>IF(OR(I79&gt;Settings!$B$30,O79&gt;Settings!$B$37),0,1)</x:f>
        <x:v>1</x:v>
      </x:c>
      <x:c r="V79" s="18" t="n">
        <x:f>IF(AND(U79=1,O79&lt;=Settings!$B$36),1,0)</x:f>
        <x:v>0</x:v>
      </x:c>
    </x:row>
    <x:row r="80">
      <x:c r="A80" t="n">
        <x:f>Arrivals!A80</x:f>
        <x:v>1</x:v>
      </x:c>
      <x:c r="B80" t="n">
        <x:f>Arrivals!B80</x:f>
        <x:v>75</x:v>
      </x:c>
      <x:c r="C80" s="18" t="n">
        <x:f>Arrivals!F80</x:f>
        <x:v>524</x:v>
      </x:c>
      <x:c r="D80" s="18" t="n">
        <x:f>Arrivals!J80</x:f>
        <x:v>22.32817778979623</x:v>
      </x:c>
      <x:c r="E80" s="18" t="n">
        <x:f>G79</x:f>
        <x:v>816.8607562746334</x:v>
      </x:c>
      <x:c r="F80" s="18" t="n">
        <x:f>MAX(C80,E80)</x:f>
        <x:v>816.8607562746334</x:v>
      </x:c>
      <x:c r="G80" s="18" t="n">
        <x:f>F80+D80</x:f>
        <x:v>839.1889340644296</x:v>
      </x:c>
      <x:c r="H80" s="18" t="n">
        <x:f>Arrivals!L80</x:f>
        <x:v>75</x:v>
      </x:c>
      <x:c r="I80" s="18" t="n">
        <x:f>H80*8/ACE_Input!S80+ACE_Input!T80</x:f>
        <x:v>6.02</x:v>
      </x:c>
      <x:c r="J80" s="18" t="n">
        <x:f>N79</x:f>
        <x:v>822.8807562746334</x:v>
      </x:c>
      <x:c r="K80" s="18" t="n">
        <x:f>MAX(G80,J80)</x:f>
        <x:v>839.1889340644296</x:v>
      </x:c>
      <x:c r="L80" s="18" t="n">
        <x:f>MOD(K80-Settings!$B$32,Settings!$B$33)</x:f>
        <x:v>119.18893406442965</x:v>
      </x:c>
      <x:c r="M80" s="18" t="n">
        <x:f>IF(L80&lt;Settings!$B$30,IF(Settings!$B$30-L80&gt;=I80,K80,K80+(Settings!$B$30-L80)+Settings!$B$31),K80+(Settings!$B$33-L80))</x:f>
        <x:v>839.1889340644296</x:v>
      </x:c>
      <x:c r="N80" s="18" t="n">
        <x:f>M80+I80</x:f>
        <x:v>845.2089340644296</x:v>
      </x:c>
      <x:c r="O80" s="18" t="n">
        <x:f>N80-C80</x:f>
        <x:v>321.2089340644296</x:v>
      </x:c>
      <x:c r="P80" s="18" t="n">
        <x:f>F80-C80</x:f>
        <x:v>292.86075627463345</x:v>
      </x:c>
      <x:c r="Q80" s="18" t="n">
        <x:f>K80-G80</x:f>
        <x:v>0</x:v>
      </x:c>
      <x:c r="R80" s="18" t="n">
        <x:f>M80-K80</x:f>
        <x:v>0</x:v>
      </x:c>
      <x:c r="S80" s="18" t="n">
        <x:f>P80+Q80+R80</x:f>
        <x:v>292.86075627463345</x:v>
      </x:c>
      <x:c r="T80" s="18" t="str">
        <x:f>IF(MOD(C80-Settings!$B$32,Settings!$B$33)&lt;Settings!$B$30,"Up","Down")</x:f>
        <x:v>Up</x:v>
      </x:c>
      <x:c r="U80" s="18" t="n">
        <x:f>IF(OR(I80&gt;Settings!$B$30,O80&gt;Settings!$B$37),0,1)</x:f>
        <x:v>1</x:v>
      </x:c>
      <x:c r="V80" s="18" t="n">
        <x:f>IF(AND(U80=1,O80&lt;=Settings!$B$36),1,0)</x:f>
        <x:v>0</x:v>
      </x:c>
    </x:row>
    <x:row r="81">
      <x:c r="A81" t="n">
        <x:f>Arrivals!A81</x:f>
        <x:v>1</x:v>
      </x:c>
      <x:c r="B81" t="n">
        <x:f>Arrivals!B81</x:f>
        <x:v>76</x:v>
      </x:c>
      <x:c r="C81" s="18" t="n">
        <x:f>Arrivals!F81</x:f>
        <x:v>529</x:v>
      </x:c>
      <x:c r="D81" s="18" t="n">
        <x:f>Arrivals!J81</x:f>
        <x:v>5.981190394611583</x:v>
      </x:c>
      <x:c r="E81" s="18" t="n">
        <x:f>G80</x:f>
        <x:v>839.1889340644296</x:v>
      </x:c>
      <x:c r="F81" s="18" t="n">
        <x:f>MAX(C81,E81)</x:f>
        <x:v>839.1889340644296</x:v>
      </x:c>
      <x:c r="G81" s="18" t="n">
        <x:f>F81+D81</x:f>
        <x:v>845.1701244590412</x:v>
      </x:c>
      <x:c r="H81" s="18" t="n">
        <x:f>Arrivals!L81</x:f>
        <x:v>75</x:v>
      </x:c>
      <x:c r="I81" s="18" t="n">
        <x:f>H81*8/ACE_Input!S81+ACE_Input!T81</x:f>
        <x:v>6.02</x:v>
      </x:c>
      <x:c r="J81" s="18" t="n">
        <x:f>N80</x:f>
        <x:v>845.2089340644296</x:v>
      </x:c>
      <x:c r="K81" s="18" t="n">
        <x:f>MAX(G81,J81)</x:f>
        <x:v>845.2089340644296</x:v>
      </x:c>
      <x:c r="L81" s="18" t="n">
        <x:f>MOD(K81-Settings!$B$32,Settings!$B$33)</x:f>
        <x:v>125.20893406442963</x:v>
      </x:c>
      <x:c r="M81" s="18" t="n">
        <x:f>IF(L81&lt;Settings!$B$30,IF(Settings!$B$30-L81&gt;=I81,K81,K81+(Settings!$B$30-L81)+Settings!$B$31),K81+(Settings!$B$33-L81))</x:f>
        <x:v>845.2089340644296</x:v>
      </x:c>
      <x:c r="N81" s="18" t="n">
        <x:f>M81+I81</x:f>
        <x:v>851.2289340644296</x:v>
      </x:c>
      <x:c r="O81" s="18" t="n">
        <x:f>N81-C81</x:f>
        <x:v>322.2289340644296</x:v>
      </x:c>
      <x:c r="P81" s="18" t="n">
        <x:f>F81-C81</x:f>
        <x:v>310.18893406442965</x:v>
      </x:c>
      <x:c r="Q81" s="18" t="n">
        <x:f>K81-G81</x:f>
        <x:v>0.03880960538845102</x:v>
      </x:c>
      <x:c r="R81" s="18" t="n">
        <x:f>M81-K81</x:f>
        <x:v>0</x:v>
      </x:c>
      <x:c r="S81" s="18" t="n">
        <x:f>P81+Q81+R81</x:f>
        <x:v>310.2277436698181</x:v>
      </x:c>
      <x:c r="T81" s="18" t="str">
        <x:f>IF(MOD(C81-Settings!$B$32,Settings!$B$33)&lt;Settings!$B$30,"Up","Down")</x:f>
        <x:v>Up</x:v>
      </x:c>
      <x:c r="U81" s="18" t="n">
        <x:f>IF(OR(I81&gt;Settings!$B$30,O81&gt;Settings!$B$37),0,1)</x:f>
        <x:v>1</x:v>
      </x:c>
      <x:c r="V81" s="18" t="n">
        <x:f>IF(AND(U81=1,O81&lt;=Settings!$B$36),1,0)</x:f>
        <x:v>0</x:v>
      </x:c>
    </x:row>
    <x:row r="82">
      <x:c r="A82" t="n">
        <x:f>Arrivals!A82</x:f>
        <x:v>1</x:v>
      </x:c>
      <x:c r="B82" t="n">
        <x:f>Arrivals!B82</x:f>
        <x:v>77</x:v>
      </x:c>
      <x:c r="C82" s="18" t="n">
        <x:f>Arrivals!F82</x:f>
        <x:v>534</x:v>
      </x:c>
      <x:c r="D82" s="18" t="n">
        <x:f>Arrivals!J82</x:f>
        <x:v>0.5899588927762952</x:v>
      </x:c>
      <x:c r="E82" s="18" t="n">
        <x:f>G81</x:f>
        <x:v>845.1701244590412</x:v>
      </x:c>
      <x:c r="F82" s="18" t="n">
        <x:f>MAX(C82,E82)</x:f>
        <x:v>845.1701244590412</x:v>
      </x:c>
      <x:c r="G82" s="18" t="n">
        <x:f>F82+D82</x:f>
        <x:v>845.7600833518175</x:v>
      </x:c>
      <x:c r="H82" s="18" t="n">
        <x:f>Arrivals!L82</x:f>
        <x:v>75</x:v>
      </x:c>
      <x:c r="I82" s="18" t="n">
        <x:f>H82*8/ACE_Input!S82+ACE_Input!T82</x:f>
        <x:v>6.02</x:v>
      </x:c>
      <x:c r="J82" s="18" t="n">
        <x:f>N81</x:f>
        <x:v>851.2289340644296</x:v>
      </x:c>
      <x:c r="K82" s="18" t="n">
        <x:f>MAX(G82,J82)</x:f>
        <x:v>851.2289340644296</x:v>
      </x:c>
      <x:c r="L82" s="18" t="n">
        <x:f>MOD(K82-Settings!$B$32,Settings!$B$33)</x:f>
        <x:v>131.2289340644296</x:v>
      </x:c>
      <x:c r="M82" s="18" t="n">
        <x:f>IF(L82&lt;Settings!$B$30,IF(Settings!$B$30-L82&gt;=I82,K82,K82+(Settings!$B$30-L82)+Settings!$B$31),K82+(Settings!$B$33-L82))</x:f>
        <x:v>851.2289340644296</x:v>
      </x:c>
      <x:c r="N82" s="18" t="n">
        <x:f>M82+I82</x:f>
        <x:v>857.2489340644296</x:v>
      </x:c>
      <x:c r="O82" s="18" t="n">
        <x:f>N82-C82</x:f>
        <x:v>323.2489340644296</x:v>
      </x:c>
      <x:c r="P82" s="18" t="n">
        <x:f>F82-C82</x:f>
        <x:v>311.1701244590412</x:v>
      </x:c>
      <x:c r="Q82" s="18" t="n">
        <x:f>K82-G82</x:f>
        <x:v>5.468850712612152</x:v>
      </x:c>
      <x:c r="R82" s="18" t="n">
        <x:f>M82-K82</x:f>
        <x:v>0</x:v>
      </x:c>
      <x:c r="S82" s="18" t="n">
        <x:f>P82+Q82+R82</x:f>
        <x:v>316.6389751716533</x:v>
      </x:c>
      <x:c r="T82" s="18" t="str">
        <x:f>IF(MOD(C82-Settings!$B$32,Settings!$B$33)&lt;Settings!$B$30,"Up","Down")</x:f>
        <x:v>Up</x:v>
      </x:c>
      <x:c r="U82" s="18" t="n">
        <x:f>IF(OR(I82&gt;Settings!$B$30,O82&gt;Settings!$B$37),0,1)</x:f>
        <x:v>1</x:v>
      </x:c>
      <x:c r="V82" s="18" t="n">
        <x:f>IF(AND(U82=1,O82&lt;=Settings!$B$36),1,0)</x:f>
        <x:v>0</x:v>
      </x:c>
    </x:row>
    <x:row r="83">
      <x:c r="A83" t="n">
        <x:f>Arrivals!A83</x:f>
        <x:v>1</x:v>
      </x:c>
      <x:c r="B83" t="n">
        <x:f>Arrivals!B83</x:f>
        <x:v>78</x:v>
      </x:c>
      <x:c r="C83" s="18" t="n">
        <x:f>Arrivals!F83</x:f>
        <x:v>539</x:v>
      </x:c>
      <x:c r="D83" s="18" t="n">
        <x:f>Arrivals!J83</x:f>
        <x:v>4.34778161750963</x:v>
      </x:c>
      <x:c r="E83" s="18" t="n">
        <x:f>G82</x:f>
        <x:v>845.7600833518175</x:v>
      </x:c>
      <x:c r="F83" s="18" t="n">
        <x:f>MAX(C83,E83)</x:f>
        <x:v>845.7600833518175</x:v>
      </x:c>
      <x:c r="G83" s="18" t="n">
        <x:f>F83+D83</x:f>
        <x:v>850.1078649693271</x:v>
      </x:c>
      <x:c r="H83" s="18" t="n">
        <x:f>Arrivals!L83</x:f>
        <x:v>75</x:v>
      </x:c>
      <x:c r="I83" s="18" t="n">
        <x:f>H83*8/ACE_Input!S83+ACE_Input!T83</x:f>
        <x:v>6.02</x:v>
      </x:c>
      <x:c r="J83" s="18" t="n">
        <x:f>N82</x:f>
        <x:v>857.2489340644296</x:v>
      </x:c>
      <x:c r="K83" s="18" t="n">
        <x:f>MAX(G83,J83)</x:f>
        <x:v>857.2489340644296</x:v>
      </x:c>
      <x:c r="L83" s="18" t="n">
        <x:f>MOD(K83-Settings!$B$32,Settings!$B$33)</x:f>
        <x:v>137.2489340644296</x:v>
      </x:c>
      <x:c r="M83" s="18" t="n">
        <x:f>IF(L83&lt;Settings!$B$30,IF(Settings!$B$30-L83&gt;=I83,K83,K83+(Settings!$B$30-L83)+Settings!$B$31),K83+(Settings!$B$33-L83))</x:f>
        <x:v>857.2489340644296</x:v>
      </x:c>
      <x:c r="N83" s="18" t="n">
        <x:f>M83+I83</x:f>
        <x:v>863.2689340644296</x:v>
      </x:c>
      <x:c r="O83" s="18" t="n">
        <x:f>N83-C83</x:f>
        <x:v>324.2689340644296</x:v>
      </x:c>
      <x:c r="P83" s="18" t="n">
        <x:f>F83-C83</x:f>
        <x:v>306.76008335181746</x:v>
      </x:c>
      <x:c r="Q83" s="18" t="n">
        <x:f>K83-G83</x:f>
        <x:v>7.141069095102466</x:v>
      </x:c>
      <x:c r="R83" s="18" t="n">
        <x:f>M83-K83</x:f>
        <x:v>0</x:v>
      </x:c>
      <x:c r="S83" s="18" t="n">
        <x:f>P83+Q83+R83</x:f>
        <x:v>313.9011524469199</x:v>
      </x:c>
      <x:c r="T83" s="18" t="str">
        <x:f>IF(MOD(C83-Settings!$B$32,Settings!$B$33)&lt;Settings!$B$30,"Up","Down")</x:f>
        <x:v>Up</x:v>
      </x:c>
      <x:c r="U83" s="18" t="n">
        <x:f>IF(OR(I83&gt;Settings!$B$30,O83&gt;Settings!$B$37),0,1)</x:f>
        <x:v>1</x:v>
      </x:c>
      <x:c r="V83" s="18" t="n">
        <x:f>IF(AND(U83=1,O83&lt;=Settings!$B$36),1,0)</x:f>
        <x:v>0</x:v>
      </x:c>
    </x:row>
    <x:row r="84">
      <x:c r="A84" t="n">
        <x:f>Arrivals!A84</x:f>
        <x:v>1</x:v>
      </x:c>
      <x:c r="B84" t="n">
        <x:f>Arrivals!B84</x:f>
        <x:v>79</x:v>
      </x:c>
      <x:c r="C84" s="18" t="n">
        <x:f>Arrivals!F84</x:f>
        <x:v>544</x:v>
      </x:c>
      <x:c r="D84" s="18" t="n">
        <x:f>Arrivals!J84</x:f>
        <x:v>3.76833971485647</x:v>
      </x:c>
      <x:c r="E84" s="18" t="n">
        <x:f>G83</x:f>
        <x:v>850.1078649693271</x:v>
      </x:c>
      <x:c r="F84" s="18" t="n">
        <x:f>MAX(C84,E84)</x:f>
        <x:v>850.1078649693271</x:v>
      </x:c>
      <x:c r="G84" s="18" t="n">
        <x:f>F84+D84</x:f>
        <x:v>853.8762046841836</x:v>
      </x:c>
      <x:c r="H84" s="18" t="n">
        <x:f>Arrivals!L84</x:f>
        <x:v>75</x:v>
      </x:c>
      <x:c r="I84" s="18" t="n">
        <x:f>H84*8/ACE_Input!S84+ACE_Input!T84</x:f>
        <x:v>6.02</x:v>
      </x:c>
      <x:c r="J84" s="18" t="n">
        <x:f>N83</x:f>
        <x:v>863.2689340644296</x:v>
      </x:c>
      <x:c r="K84" s="18" t="n">
        <x:f>MAX(G84,J84)</x:f>
        <x:v>863.2689340644296</x:v>
      </x:c>
      <x:c r="L84" s="18" t="n">
        <x:f>MOD(K84-Settings!$B$32,Settings!$B$33)</x:f>
        <x:v>143.26893406442957</x:v>
      </x:c>
      <x:c r="M84" s="18" t="n">
        <x:f>IF(L84&lt;Settings!$B$30,IF(Settings!$B$30-L84&gt;=I84,K84,K84+(Settings!$B$30-L84)+Settings!$B$31),K84+(Settings!$B$33-L84))</x:f>
        <x:v>863.2689340644296</x:v>
      </x:c>
      <x:c r="N84" s="18" t="n">
        <x:f>M84+I84</x:f>
        <x:v>869.2889340644296</x:v>
      </x:c>
      <x:c r="O84" s="18" t="n">
        <x:f>N84-C84</x:f>
        <x:v>325.28893406442955</x:v>
      </x:c>
      <x:c r="P84" s="18" t="n">
        <x:f>F84-C84</x:f>
        <x:v>306.1078649693271</x:v>
      </x:c>
      <x:c r="Q84" s="18" t="n">
        <x:f>K84-G84</x:f>
        <x:v>9.39272938024601</x:v>
      </x:c>
      <x:c r="R84" s="18" t="n">
        <x:f>M84-K84</x:f>
        <x:v>0</x:v>
      </x:c>
      <x:c r="S84" s="18" t="n">
        <x:f>P84+Q84+R84</x:f>
        <x:v>315.50059434957313</x:v>
      </x:c>
      <x:c r="T84" s="18" t="str">
        <x:f>IF(MOD(C84-Settings!$B$32,Settings!$B$33)&lt;Settings!$B$30,"Up","Down")</x:f>
        <x:v>Up</x:v>
      </x:c>
      <x:c r="U84" s="18" t="n">
        <x:f>IF(OR(I84&gt;Settings!$B$30,O84&gt;Settings!$B$37),0,1)</x:f>
        <x:v>1</x:v>
      </x:c>
      <x:c r="V84" s="18" t="n">
        <x:f>IF(AND(U84=1,O84&lt;=Settings!$B$36),1,0)</x:f>
        <x:v>0</x:v>
      </x:c>
    </x:row>
    <x:row r="85">
      <x:c r="A85" t="n">
        <x:f>Arrivals!A85</x:f>
        <x:v>1</x:v>
      </x:c>
      <x:c r="B85" t="n">
        <x:f>Arrivals!B85</x:f>
        <x:v>80</x:v>
      </x:c>
      <x:c r="C85" s="18" t="n">
        <x:f>Arrivals!F85</x:f>
        <x:v>549</x:v>
      </x:c>
      <x:c r="D85" s="18" t="n">
        <x:f>Arrivals!J85</x:f>
        <x:v>8.665203748074248</x:v>
      </x:c>
      <x:c r="E85" s="18" t="n">
        <x:f>G84</x:f>
        <x:v>853.8762046841836</x:v>
      </x:c>
      <x:c r="F85" s="18" t="n">
        <x:f>MAX(C85,E85)</x:f>
        <x:v>853.8762046841836</x:v>
      </x:c>
      <x:c r="G85" s="18" t="n">
        <x:f>F85+D85</x:f>
        <x:v>862.5414084322579</x:v>
      </x:c>
      <x:c r="H85" s="18" t="n">
        <x:f>Arrivals!L85</x:f>
        <x:v>75</x:v>
      </x:c>
      <x:c r="I85" s="18" t="n">
        <x:f>H85*8/ACE_Input!S85+ACE_Input!T85</x:f>
        <x:v>6.02</x:v>
      </x:c>
      <x:c r="J85" s="18" t="n">
        <x:f>N84</x:f>
        <x:v>869.2889340644296</x:v>
      </x:c>
      <x:c r="K85" s="18" t="n">
        <x:f>MAX(G85,J85)</x:f>
        <x:v>869.2889340644296</x:v>
      </x:c>
      <x:c r="L85" s="18" t="n">
        <x:f>MOD(K85-Settings!$B$32,Settings!$B$33)</x:f>
        <x:v>149.28893406442955</x:v>
      </x:c>
      <x:c r="M85" s="18" t="n">
        <x:f>IF(L85&lt;Settings!$B$30,IF(Settings!$B$30-L85&gt;=I85,K85,K85+(Settings!$B$30-L85)+Settings!$B$31),K85+(Settings!$B$33-L85))</x:f>
        <x:v>869.2889340644296</x:v>
      </x:c>
      <x:c r="N85" s="18" t="n">
        <x:f>M85+I85</x:f>
        <x:v>875.3089340644295</x:v>
      </x:c>
      <x:c r="O85" s="18" t="n">
        <x:f>N85-C85</x:f>
        <x:v>326.30893406442954</x:v>
      </x:c>
      <x:c r="P85" s="18" t="n">
        <x:f>F85-C85</x:f>
        <x:v>304.87620468418356</x:v>
      </x:c>
      <x:c r="Q85" s="18" t="n">
        <x:f>K85-G85</x:f>
        <x:v>6.747525632171687</x:v>
      </x:c>
      <x:c r="R85" s="18" t="n">
        <x:f>M85-K85</x:f>
        <x:v>0</x:v>
      </x:c>
      <x:c r="S85" s="18" t="n">
        <x:f>P85+Q85+R85</x:f>
        <x:v>311.62373031635525</x:v>
      </x:c>
      <x:c r="T85" s="18" t="str">
        <x:f>IF(MOD(C85-Settings!$B$32,Settings!$B$33)&lt;Settings!$B$30,"Up","Down")</x:f>
        <x:v>Up</x:v>
      </x:c>
      <x:c r="U85" s="18" t="n">
        <x:f>IF(OR(I85&gt;Settings!$B$30,O85&gt;Settings!$B$37),0,1)</x:f>
        <x:v>1</x:v>
      </x:c>
      <x:c r="V85" s="18" t="n">
        <x:f>IF(AND(U85=1,O85&lt;=Settings!$B$36),1,0)</x:f>
        <x:v>0</x:v>
      </x:c>
    </x:row>
    <x:row r="86">
      <x:c r="A86" t="n">
        <x:f>Arrivals!A86</x:f>
        <x:v>1</x:v>
      </x:c>
      <x:c r="B86" t="n">
        <x:f>Arrivals!B86</x:f>
        <x:v>81</x:v>
      </x:c>
      <x:c r="C86" s="18" t="n">
        <x:f>Arrivals!F86</x:f>
        <x:v>554</x:v>
      </x:c>
      <x:c r="D86" s="18" t="n">
        <x:f>Arrivals!J86</x:f>
        <x:v>4.6126529354421795</x:v>
      </x:c>
      <x:c r="E86" s="18" t="n">
        <x:f>G85</x:f>
        <x:v>862.5414084322579</x:v>
      </x:c>
      <x:c r="F86" s="18" t="n">
        <x:f>MAX(C86,E86)</x:f>
        <x:v>862.5414084322579</x:v>
      </x:c>
      <x:c r="G86" s="18" t="n">
        <x:f>F86+D86</x:f>
        <x:v>867.1540613677</x:v>
      </x:c>
      <x:c r="H86" s="18" t="n">
        <x:f>Arrivals!L86</x:f>
        <x:v>75</x:v>
      </x:c>
      <x:c r="I86" s="18" t="n">
        <x:f>H86*8/ACE_Input!S86+ACE_Input!T86</x:f>
        <x:v>6.02</x:v>
      </x:c>
      <x:c r="J86" s="18" t="n">
        <x:f>N85</x:f>
        <x:v>875.3089340644295</x:v>
      </x:c>
      <x:c r="K86" s="18" t="n">
        <x:f>MAX(G86,J86)</x:f>
        <x:v>875.3089340644295</x:v>
      </x:c>
      <x:c r="L86" s="18" t="n">
        <x:f>MOD(K86-Settings!$B$32,Settings!$B$33)</x:f>
        <x:v>155.30893406442954</x:v>
      </x:c>
      <x:c r="M86" s="18" t="n">
        <x:f>IF(L86&lt;Settings!$B$30,IF(Settings!$B$30-L86&gt;=I86,K86,K86+(Settings!$B$30-L86)+Settings!$B$31),K86+(Settings!$B$33-L86))</x:f>
        <x:v>875.3089340644295</x:v>
      </x:c>
      <x:c r="N86" s="18" t="n">
        <x:f>M86+I86</x:f>
        <x:v>881.3289340644295</x:v>
      </x:c>
      <x:c r="O86" s="18" t="n">
        <x:f>N86-C86</x:f>
        <x:v>327.3289340644295</x:v>
      </x:c>
      <x:c r="P86" s="18" t="n">
        <x:f>F86-C86</x:f>
        <x:v>308.54140843225787</x:v>
      </x:c>
      <x:c r="Q86" s="18" t="n">
        <x:f>K86-G86</x:f>
        <x:v>8.154872696729512</x:v>
      </x:c>
      <x:c r="R86" s="18" t="n">
        <x:f>M86-K86</x:f>
        <x:v>0</x:v>
      </x:c>
      <x:c r="S86" s="18" t="n">
        <x:f>P86+Q86+R86</x:f>
        <x:v>316.6962811289874</x:v>
      </x:c>
      <x:c r="T86" s="18" t="str">
        <x:f>IF(MOD(C86-Settings!$B$32,Settings!$B$33)&lt;Settings!$B$30,"Up","Down")</x:f>
        <x:v>Up</x:v>
      </x:c>
      <x:c r="U86" s="18" t="n">
        <x:f>IF(OR(I86&gt;Settings!$B$30,O86&gt;Settings!$B$37),0,1)</x:f>
        <x:v>1</x:v>
      </x:c>
      <x:c r="V86" s="18" t="n">
        <x:f>IF(AND(U86=1,O86&lt;=Settings!$B$36),1,0)</x:f>
        <x:v>0</x:v>
      </x:c>
    </x:row>
    <x:row r="87">
      <x:c r="A87" t="n">
        <x:f>Arrivals!A87</x:f>
        <x:v>1</x:v>
      </x:c>
      <x:c r="B87" t="n">
        <x:f>Arrivals!B87</x:f>
        <x:v>82</x:v>
      </x:c>
      <x:c r="C87" s="18" t="n">
        <x:f>Arrivals!F87</x:f>
        <x:v>559</x:v>
      </x:c>
      <x:c r="D87" s="18" t="n">
        <x:f>Arrivals!J87</x:f>
        <x:v>13.018517212880994</x:v>
      </x:c>
      <x:c r="E87" s="18" t="n">
        <x:f>G86</x:f>
        <x:v>867.1540613677</x:v>
      </x:c>
      <x:c r="F87" s="18" t="n">
        <x:f>MAX(C87,E87)</x:f>
        <x:v>867.1540613677</x:v>
      </x:c>
      <x:c r="G87" s="18" t="n">
        <x:f>F87+D87</x:f>
        <x:v>880.172578580581</x:v>
      </x:c>
      <x:c r="H87" s="18" t="n">
        <x:f>Arrivals!L87</x:f>
        <x:v>75</x:v>
      </x:c>
      <x:c r="I87" s="18" t="n">
        <x:f>H87*8/ACE_Input!S87+ACE_Input!T87</x:f>
        <x:v>6.02</x:v>
      </x:c>
      <x:c r="J87" s="18" t="n">
        <x:f>N86</x:f>
        <x:v>881.3289340644295</x:v>
      </x:c>
      <x:c r="K87" s="18" t="n">
        <x:f>MAX(G87,J87)</x:f>
        <x:v>881.3289340644295</x:v>
      </x:c>
      <x:c r="L87" s="18" t="n">
        <x:f>MOD(K87-Settings!$B$32,Settings!$B$33)</x:f>
        <x:v>161.32893406442952</x:v>
      </x:c>
      <x:c r="M87" s="18" t="n">
        <x:f>IF(L87&lt;Settings!$B$30,IF(Settings!$B$30-L87&gt;=I87,K87,K87+(Settings!$B$30-L87)+Settings!$B$31),K87+(Settings!$B$33-L87))</x:f>
        <x:v>881.3289340644295</x:v>
      </x:c>
      <x:c r="N87" s="18" t="n">
        <x:f>M87+I87</x:f>
        <x:v>887.3489340644295</x:v>
      </x:c>
      <x:c r="O87" s="18" t="n">
        <x:f>N87-C87</x:f>
        <x:v>328.3489340644295</x:v>
      </x:c>
      <x:c r="P87" s="18" t="n">
        <x:f>F87-C87</x:f>
        <x:v>308.1540613677</x:v>
      </x:c>
      <x:c r="Q87" s="18" t="n">
        <x:f>K87-G87</x:f>
        <x:v>1.1563554838485288</x:v>
      </x:c>
      <x:c r="R87" s="18" t="n">
        <x:f>M87-K87</x:f>
        <x:v>0</x:v>
      </x:c>
      <x:c r="S87" s="18" t="n">
        <x:f>P87+Q87+R87</x:f>
        <x:v>309.31041685154855</x:v>
      </x:c>
      <x:c r="T87" s="18" t="str">
        <x:f>IF(MOD(C87-Settings!$B$32,Settings!$B$33)&lt;Settings!$B$30,"Up","Down")</x:f>
        <x:v>Up</x:v>
      </x:c>
      <x:c r="U87" s="18" t="n">
        <x:f>IF(OR(I87&gt;Settings!$B$30,O87&gt;Settings!$B$37),0,1)</x:f>
        <x:v>1</x:v>
      </x:c>
      <x:c r="V87" s="18" t="n">
        <x:f>IF(AND(U87=1,O87&lt;=Settings!$B$36),1,0)</x:f>
        <x:v>0</x:v>
      </x:c>
    </x:row>
    <x:row r="88">
      <x:c r="A88" t="n">
        <x:f>Arrivals!A88</x:f>
        <x:v>1</x:v>
      </x:c>
      <x:c r="B88" t="n">
        <x:f>Arrivals!B88</x:f>
        <x:v>83</x:v>
      </x:c>
      <x:c r="C88" s="18" t="n">
        <x:f>Arrivals!F88</x:f>
        <x:v>564</x:v>
      </x:c>
      <x:c r="D88" s="18" t="n">
        <x:f>Arrivals!J88</x:f>
        <x:v>2.4238940390036365</x:v>
      </x:c>
      <x:c r="E88" s="18" t="n">
        <x:f>G87</x:f>
        <x:v>880.172578580581</x:v>
      </x:c>
      <x:c r="F88" s="18" t="n">
        <x:f>MAX(C88,E88)</x:f>
        <x:v>880.172578580581</x:v>
      </x:c>
      <x:c r="G88" s="18" t="n">
        <x:f>F88+D88</x:f>
        <x:v>882.5964726195846</x:v>
      </x:c>
      <x:c r="H88" s="18" t="n">
        <x:f>Arrivals!L88</x:f>
        <x:v>75</x:v>
      </x:c>
      <x:c r="I88" s="18" t="n">
        <x:f>H88*8/ACE_Input!S88+ACE_Input!T88</x:f>
        <x:v>6.02</x:v>
      </x:c>
      <x:c r="J88" s="18" t="n">
        <x:f>N87</x:f>
        <x:v>887.3489340644295</x:v>
      </x:c>
      <x:c r="K88" s="18" t="n">
        <x:f>MAX(G88,J88)</x:f>
        <x:v>887.3489340644295</x:v>
      </x:c>
      <x:c r="L88" s="18" t="n">
        <x:f>MOD(K88-Settings!$B$32,Settings!$B$33)</x:f>
        <x:v>167.3489340644295</x:v>
      </x:c>
      <x:c r="M88" s="18" t="n">
        <x:f>IF(L88&lt;Settings!$B$30,IF(Settings!$B$30-L88&gt;=I88,K88,K88+(Settings!$B$30-L88)+Settings!$B$31),K88+(Settings!$B$33-L88))</x:f>
        <x:v>887.3489340644295</x:v>
      </x:c>
      <x:c r="N88" s="18" t="n">
        <x:f>M88+I88</x:f>
        <x:v>893.3689340644295</x:v>
      </x:c>
      <x:c r="O88" s="18" t="n">
        <x:f>N88-C88</x:f>
        <x:v>329.3689340644295</x:v>
      </x:c>
      <x:c r="P88" s="18" t="n">
        <x:f>F88-C88</x:f>
        <x:v>316.172578580581</x:v>
      </x:c>
      <x:c r="Q88" s="18" t="n">
        <x:f>K88-G88</x:f>
        <x:v>4.752461444844926</x:v>
      </x:c>
      <x:c r="R88" s="18" t="n">
        <x:f>M88-K88</x:f>
        <x:v>0</x:v>
      </x:c>
      <x:c r="S88" s="18" t="n">
        <x:f>P88+Q88+R88</x:f>
        <x:v>320.9250400254259</x:v>
      </x:c>
      <x:c r="T88" s="18" t="str">
        <x:f>IF(MOD(C88-Settings!$B$32,Settings!$B$33)&lt;Settings!$B$30,"Up","Down")</x:f>
        <x:v>Up</x:v>
      </x:c>
      <x:c r="U88" s="18" t="n">
        <x:f>IF(OR(I88&gt;Settings!$B$30,O88&gt;Settings!$B$37),0,1)</x:f>
        <x:v>1</x:v>
      </x:c>
      <x:c r="V88" s="18" t="n">
        <x:f>IF(AND(U88=1,O88&lt;=Settings!$B$36),1,0)</x:f>
        <x:v>0</x:v>
      </x:c>
    </x:row>
    <x:row r="89">
      <x:c r="A89" t="n">
        <x:f>Arrivals!A89</x:f>
        <x:v>1</x:v>
      </x:c>
      <x:c r="B89" t="n">
        <x:f>Arrivals!B89</x:f>
        <x:v>84</x:v>
      </x:c>
      <x:c r="C89" s="18" t="n">
        <x:f>Arrivals!F89</x:f>
        <x:v>569</x:v>
      </x:c>
      <x:c r="D89" s="18" t="n">
        <x:f>Arrivals!J89</x:f>
        <x:v>39.9854630588577</x:v>
      </x:c>
      <x:c r="E89" s="18" t="n">
        <x:f>G88</x:f>
        <x:v>882.5964726195846</x:v>
      </x:c>
      <x:c r="F89" s="18" t="n">
        <x:f>MAX(C89,E89)</x:f>
        <x:v>882.5964726195846</x:v>
      </x:c>
      <x:c r="G89" s="18" t="n">
        <x:f>F89+D89</x:f>
        <x:v>922.5819356784423</x:v>
      </x:c>
      <x:c r="H89" s="18" t="n">
        <x:f>Arrivals!L89</x:f>
        <x:v>75</x:v>
      </x:c>
      <x:c r="I89" s="18" t="n">
        <x:f>H89*8/ACE_Input!S89+ACE_Input!T89</x:f>
        <x:v>6.02</x:v>
      </x:c>
      <x:c r="J89" s="18" t="n">
        <x:f>N88</x:f>
        <x:v>893.3689340644295</x:v>
      </x:c>
      <x:c r="K89" s="18" t="n">
        <x:f>MAX(G89,J89)</x:f>
        <x:v>922.5819356784423</x:v>
      </x:c>
      <x:c r="L89" s="18" t="n">
        <x:f>MOD(K89-Settings!$B$32,Settings!$B$33)</x:f>
        <x:v>202.58193567844228</x:v>
      </x:c>
      <x:c r="M89" s="18" t="n">
        <x:f>IF(L89&lt;Settings!$B$30,IF(Settings!$B$30-L89&gt;=I89,K89,K89+(Settings!$B$30-L89)+Settings!$B$31),K89+(Settings!$B$33-L89))</x:f>
        <x:v>922.5819356784423</x:v>
      </x:c>
      <x:c r="N89" s="18" t="n">
        <x:f>M89+I89</x:f>
        <x:v>928.6019356784423</x:v>
      </x:c>
      <x:c r="O89" s="18" t="n">
        <x:f>N89-C89</x:f>
        <x:v>359.60193567844226</x:v>
      </x:c>
      <x:c r="P89" s="18" t="n">
        <x:f>F89-C89</x:f>
        <x:v>313.5964726195846</x:v>
      </x:c>
      <x:c r="Q89" s="18" t="n">
        <x:f>K89-G89</x:f>
        <x:v>0</x:v>
      </x:c>
      <x:c r="R89" s="18" t="n">
        <x:f>M89-K89</x:f>
        <x:v>0</x:v>
      </x:c>
      <x:c r="S89" s="18" t="n">
        <x:f>P89+Q89+R89</x:f>
        <x:v>313.5964726195846</x:v>
      </x:c>
      <x:c r="T89" s="18" t="str">
        <x:f>IF(MOD(C89-Settings!$B$32,Settings!$B$33)&lt;Settings!$B$30,"Up","Down")</x:f>
        <x:v>Up</x:v>
      </x:c>
      <x:c r="U89" s="18" t="n">
        <x:f>IF(OR(I89&gt;Settings!$B$30,O89&gt;Settings!$B$37),0,1)</x:f>
        <x:v>1</x:v>
      </x:c>
      <x:c r="V89" s="18" t="n">
        <x:f>IF(AND(U89=1,O89&lt;=Settings!$B$36),1,0)</x:f>
        <x:v>0</x:v>
      </x:c>
    </x:row>
    <x:row r="90">
      <x:c r="A90" t="n">
        <x:f>Arrivals!A90</x:f>
        <x:v>1</x:v>
      </x:c>
      <x:c r="B90" t="n">
        <x:f>Arrivals!B90</x:f>
        <x:v>85</x:v>
      </x:c>
      <x:c r="C90" s="18" t="n">
        <x:f>Arrivals!F90</x:f>
        <x:v>574</x:v>
      </x:c>
      <x:c r="D90" s="18" t="n">
        <x:f>Arrivals!J90</x:f>
        <x:v>14.464651393978688</x:v>
      </x:c>
      <x:c r="E90" s="18" t="n">
        <x:f>G89</x:f>
        <x:v>922.5819356784423</x:v>
      </x:c>
      <x:c r="F90" s="18" t="n">
        <x:f>MAX(C90,E90)</x:f>
        <x:v>922.5819356784423</x:v>
      </x:c>
      <x:c r="G90" s="18" t="n">
        <x:f>F90+D90</x:f>
        <x:v>937.046587072421</x:v>
      </x:c>
      <x:c r="H90" s="18" t="n">
        <x:f>Arrivals!L90</x:f>
        <x:v>75</x:v>
      </x:c>
      <x:c r="I90" s="18" t="n">
        <x:f>H90*8/ACE_Input!S90+ACE_Input!T90</x:f>
        <x:v>6.02</x:v>
      </x:c>
      <x:c r="J90" s="18" t="n">
        <x:f>N89</x:f>
        <x:v>928.6019356784423</x:v>
      </x:c>
      <x:c r="K90" s="18" t="n">
        <x:f>MAX(G90,J90)</x:f>
        <x:v>937.046587072421</x:v>
      </x:c>
      <x:c r="L90" s="18" t="n">
        <x:f>MOD(K90-Settings!$B$32,Settings!$B$33)</x:f>
        <x:v>217.04658707242095</x:v>
      </x:c>
      <x:c r="M90" s="18" t="n">
        <x:f>IF(L90&lt;Settings!$B$30,IF(Settings!$B$30-L90&gt;=I90,K90,K90+(Settings!$B$30-L90)+Settings!$B$31),K90+(Settings!$B$33-L90))</x:f>
        <x:v>937.046587072421</x:v>
      </x:c>
      <x:c r="N90" s="18" t="n">
        <x:f>M90+I90</x:f>
        <x:v>943.0665870724209</x:v>
      </x:c>
      <x:c r="O90" s="18" t="n">
        <x:f>N90-C90</x:f>
        <x:v>369.06658707242093</x:v>
      </x:c>
      <x:c r="P90" s="18" t="n">
        <x:f>F90-C90</x:f>
        <x:v>348.5819356784423</x:v>
      </x:c>
      <x:c r="Q90" s="18" t="n">
        <x:f>K90-G90</x:f>
        <x:v>0</x:v>
      </x:c>
      <x:c r="R90" s="18" t="n">
        <x:f>M90-K90</x:f>
        <x:v>0</x:v>
      </x:c>
      <x:c r="S90" s="18" t="n">
        <x:f>P90+Q90+R90</x:f>
        <x:v>348.5819356784423</x:v>
      </x:c>
      <x:c r="T90" s="18" t="str">
        <x:f>IF(MOD(C90-Settings!$B$32,Settings!$B$33)&lt;Settings!$B$30,"Up","Down")</x:f>
        <x:v>Up</x:v>
      </x:c>
      <x:c r="U90" s="18" t="n">
        <x:f>IF(OR(I90&gt;Settings!$B$30,O90&gt;Settings!$B$37),0,1)</x:f>
        <x:v>1</x:v>
      </x:c>
      <x:c r="V90" s="18" t="n">
        <x:f>IF(AND(U90=1,O90&lt;=Settings!$B$36),1,0)</x:f>
        <x:v>0</x:v>
      </x:c>
    </x:row>
    <x:row r="91">
      <x:c r="A91" t="n">
        <x:f>Arrivals!A91</x:f>
        <x:v>1</x:v>
      </x:c>
      <x:c r="B91" t="n">
        <x:f>Arrivals!B91</x:f>
        <x:v>86</x:v>
      </x:c>
      <x:c r="C91" s="18" t="n">
        <x:f>Arrivals!F91</x:f>
        <x:v>579</x:v>
      </x:c>
      <x:c r="D91" s="18" t="n">
        <x:f>Arrivals!J91</x:f>
        <x:v>0.347941319581716</x:v>
      </x:c>
      <x:c r="E91" s="18" t="n">
        <x:f>G90</x:f>
        <x:v>937.046587072421</x:v>
      </x:c>
      <x:c r="F91" s="18" t="n">
        <x:f>MAX(C91,E91)</x:f>
        <x:v>937.046587072421</x:v>
      </x:c>
      <x:c r="G91" s="18" t="n">
        <x:f>F91+D91</x:f>
        <x:v>937.3945283920027</x:v>
      </x:c>
      <x:c r="H91" s="18" t="n">
        <x:f>Arrivals!L91</x:f>
        <x:v>75</x:v>
      </x:c>
      <x:c r="I91" s="18" t="n">
        <x:f>H91*8/ACE_Input!S91+ACE_Input!T91</x:f>
        <x:v>6.02</x:v>
      </x:c>
      <x:c r="J91" s="18" t="n">
        <x:f>N90</x:f>
        <x:v>943.0665870724209</x:v>
      </x:c>
      <x:c r="K91" s="18" t="n">
        <x:f>MAX(G91,J91)</x:f>
        <x:v>943.0665870724209</x:v>
      </x:c>
      <x:c r="L91" s="18" t="n">
        <x:f>MOD(K91-Settings!$B$32,Settings!$B$33)</x:f>
        <x:v>223.06658707242093</x:v>
      </x:c>
      <x:c r="M91" s="18" t="n">
        <x:f>IF(L91&lt;Settings!$B$30,IF(Settings!$B$30-L91&gt;=I91,K91,K91+(Settings!$B$30-L91)+Settings!$B$31),K91+(Settings!$B$33-L91))</x:f>
        <x:v>943.0665870724209</x:v>
      </x:c>
      <x:c r="N91" s="18" t="n">
        <x:f>M91+I91</x:f>
        <x:v>949.0865870724209</x:v>
      </x:c>
      <x:c r="O91" s="18" t="n">
        <x:f>N91-C91</x:f>
        <x:v>370.0865870724209</x:v>
      </x:c>
      <x:c r="P91" s="18" t="n">
        <x:f>F91-C91</x:f>
        <x:v>358.04658707242095</x:v>
      </x:c>
      <x:c r="Q91" s="18" t="n">
        <x:f>K91-G91</x:f>
        <x:v>5.672058680418218</x:v>
      </x:c>
      <x:c r="R91" s="18" t="n">
        <x:f>M91-K91</x:f>
        <x:v>0</x:v>
      </x:c>
      <x:c r="S91" s="18" t="n">
        <x:f>P91+Q91+R91</x:f>
        <x:v>363.71864575283917</x:v>
      </x:c>
      <x:c r="T91" s="18" t="str">
        <x:f>IF(MOD(C91-Settings!$B$32,Settings!$B$33)&lt;Settings!$B$30,"Up","Down")</x:f>
        <x:v>Up</x:v>
      </x:c>
      <x:c r="U91" s="18" t="n">
        <x:f>IF(OR(I91&gt;Settings!$B$30,O91&gt;Settings!$B$37),0,1)</x:f>
        <x:v>1</x:v>
      </x:c>
      <x:c r="V91" s="18" t="n">
        <x:f>IF(AND(U91=1,O91&lt;=Settings!$B$36),1,0)</x:f>
        <x:v>0</x:v>
      </x:c>
    </x:row>
    <x:row r="92">
      <x:c r="A92" t="n">
        <x:f>Arrivals!A92</x:f>
        <x:v>1</x:v>
      </x:c>
      <x:c r="B92" t="n">
        <x:f>Arrivals!B92</x:f>
        <x:v>87</x:v>
      </x:c>
      <x:c r="C92" s="18" t="n">
        <x:f>Arrivals!F92</x:f>
        <x:v>584</x:v>
      </x:c>
      <x:c r="D92" s="18" t="n">
        <x:f>Arrivals!J92</x:f>
        <x:v>4.692426593784961</x:v>
      </x:c>
      <x:c r="E92" s="18" t="n">
        <x:f>G91</x:f>
        <x:v>937.3945283920027</x:v>
      </x:c>
      <x:c r="F92" s="18" t="n">
        <x:f>MAX(C92,E92)</x:f>
        <x:v>937.3945283920027</x:v>
      </x:c>
      <x:c r="G92" s="18" t="n">
        <x:f>F92+D92</x:f>
        <x:v>942.0869549857877</x:v>
      </x:c>
      <x:c r="H92" s="18" t="n">
        <x:f>Arrivals!L92</x:f>
        <x:v>75</x:v>
      </x:c>
      <x:c r="I92" s="18" t="n">
        <x:f>H92*8/ACE_Input!S92+ACE_Input!T92</x:f>
        <x:v>6.02</x:v>
      </x:c>
      <x:c r="J92" s="18" t="n">
        <x:f>N91</x:f>
        <x:v>949.0865870724209</x:v>
      </x:c>
      <x:c r="K92" s="18" t="n">
        <x:f>MAX(G92,J92)</x:f>
        <x:v>949.0865870724209</x:v>
      </x:c>
      <x:c r="L92" s="18" t="n">
        <x:f>MOD(K92-Settings!$B$32,Settings!$B$33)</x:f>
        <x:v>229.0865870724209</x:v>
      </x:c>
      <x:c r="M92" s="18" t="n">
        <x:f>IF(L92&lt;Settings!$B$30,IF(Settings!$B$30-L92&gt;=I92,K92,K92+(Settings!$B$30-L92)+Settings!$B$31),K92+(Settings!$B$33-L92))</x:f>
        <x:v>949.0865870724209</x:v>
      </x:c>
      <x:c r="N92" s="18" t="n">
        <x:f>M92+I92</x:f>
        <x:v>955.1065870724209</x:v>
      </x:c>
      <x:c r="O92" s="18" t="n">
        <x:f>N92-C92</x:f>
        <x:v>371.1065870724209</x:v>
      </x:c>
      <x:c r="P92" s="18" t="n">
        <x:f>F92-C92</x:f>
        <x:v>353.3945283920027</x:v>
      </x:c>
      <x:c r="Q92" s="18" t="n">
        <x:f>K92-G92</x:f>
        <x:v>6.999632086633255</x:v>
      </x:c>
      <x:c r="R92" s="18" t="n">
        <x:f>M92-K92</x:f>
        <x:v>0</x:v>
      </x:c>
      <x:c r="S92" s="18" t="n">
        <x:f>P92+Q92+R92</x:f>
        <x:v>360.39416047863597</x:v>
      </x:c>
      <x:c r="T92" s="18" t="str">
        <x:f>IF(MOD(C92-Settings!$B$32,Settings!$B$33)&lt;Settings!$B$30,"Up","Down")</x:f>
        <x:v>Up</x:v>
      </x:c>
      <x:c r="U92" s="18" t="n">
        <x:f>IF(OR(I92&gt;Settings!$B$30,O92&gt;Settings!$B$37),0,1)</x:f>
        <x:v>1</x:v>
      </x:c>
      <x:c r="V92" s="18" t="n">
        <x:f>IF(AND(U92=1,O92&lt;=Settings!$B$36),1,0)</x:f>
        <x:v>0</x:v>
      </x:c>
    </x:row>
    <x:row r="93">
      <x:c r="A93" t="n">
        <x:f>Arrivals!A93</x:f>
        <x:v>1</x:v>
      </x:c>
      <x:c r="B93" t="n">
        <x:f>Arrivals!B93</x:f>
        <x:v>88</x:v>
      </x:c>
      <x:c r="C93" s="18" t="n">
        <x:f>Arrivals!F93</x:f>
        <x:v>589</x:v>
      </x:c>
      <x:c r="D93" s="18" t="n">
        <x:f>Arrivals!J93</x:f>
        <x:v>7.912695974697106</x:v>
      </x:c>
      <x:c r="E93" s="18" t="n">
        <x:f>G92</x:f>
        <x:v>942.0869549857877</x:v>
      </x:c>
      <x:c r="F93" s="18" t="n">
        <x:f>MAX(C93,E93)</x:f>
        <x:v>942.0869549857877</x:v>
      </x:c>
      <x:c r="G93" s="18" t="n">
        <x:f>F93+D93</x:f>
        <x:v>949.9996509604848</x:v>
      </x:c>
      <x:c r="H93" s="18" t="n">
        <x:f>Arrivals!L93</x:f>
        <x:v>75</x:v>
      </x:c>
      <x:c r="I93" s="18" t="n">
        <x:f>H93*8/ACE_Input!S93+ACE_Input!T93</x:f>
        <x:v>6.02</x:v>
      </x:c>
      <x:c r="J93" s="18" t="n">
        <x:f>N92</x:f>
        <x:v>955.1065870724209</x:v>
      </x:c>
      <x:c r="K93" s="18" t="n">
        <x:f>MAX(G93,J93)</x:f>
        <x:v>955.1065870724209</x:v>
      </x:c>
      <x:c r="L93" s="18" t="n">
        <x:f>MOD(K93-Settings!$B$32,Settings!$B$33)</x:f>
        <x:v>235.1065870724209</x:v>
      </x:c>
      <x:c r="M93" s="18" t="n">
        <x:f>IF(L93&lt;Settings!$B$30,IF(Settings!$B$30-L93&gt;=I93,K93,K93+(Settings!$B$30-L93)+Settings!$B$31),K93+(Settings!$B$33-L93))</x:f>
        <x:v>955.1065870724209</x:v>
      </x:c>
      <x:c r="N93" s="18" t="n">
        <x:f>M93+I93</x:f>
        <x:v>961.1265870724209</x:v>
      </x:c>
      <x:c r="O93" s="18" t="n">
        <x:f>N93-C93</x:f>
        <x:v>372.1265870724209</x:v>
      </x:c>
      <x:c r="P93" s="18" t="n">
        <x:f>F93-C93</x:f>
        <x:v>353.08695498578766</x:v>
      </x:c>
      <x:c r="Q93" s="18" t="n">
        <x:f>K93-G93</x:f>
        <x:v>5.106936111936079</x:v>
      </x:c>
      <x:c r="R93" s="18" t="n">
        <x:f>M93-K93</x:f>
        <x:v>0</x:v>
      </x:c>
      <x:c r="S93" s="18" t="n">
        <x:f>P93+Q93+R93</x:f>
        <x:v>358.19389109772374</x:v>
      </x:c>
      <x:c r="T93" s="18" t="str">
        <x:f>IF(MOD(C93-Settings!$B$32,Settings!$B$33)&lt;Settings!$B$30,"Up","Down")</x:f>
        <x:v>Up</x:v>
      </x:c>
      <x:c r="U93" s="18" t="n">
        <x:f>IF(OR(I93&gt;Settings!$B$30,O93&gt;Settings!$B$37),0,1)</x:f>
        <x:v>1</x:v>
      </x:c>
      <x:c r="V93" s="18" t="n">
        <x:f>IF(AND(U93=1,O93&lt;=Settings!$B$36),1,0)</x:f>
        <x:v>0</x:v>
      </x:c>
    </x:row>
    <x:row r="94">
      <x:c r="A94" t="n">
        <x:f>Arrivals!A94</x:f>
        <x:v>1</x:v>
      </x:c>
      <x:c r="B94" t="n">
        <x:f>Arrivals!B94</x:f>
        <x:v>89</x:v>
      </x:c>
      <x:c r="C94" s="18" t="n">
        <x:f>Arrivals!F94</x:f>
        <x:v>594</x:v>
      </x:c>
      <x:c r="D94" s="18" t="n">
        <x:f>Arrivals!J94</x:f>
        <x:v>56.10234836850712</x:v>
      </x:c>
      <x:c r="E94" s="18" t="n">
        <x:f>G93</x:f>
        <x:v>949.9996509604848</x:v>
      </x:c>
      <x:c r="F94" s="18" t="n">
        <x:f>MAX(C94,E94)</x:f>
        <x:v>949.9996509604848</x:v>
      </x:c>
      <x:c r="G94" s="18" t="n">
        <x:f>F94+D94</x:f>
        <x:v>1006.101999328992</x:v>
      </x:c>
      <x:c r="H94" s="18" t="n">
        <x:f>Arrivals!L94</x:f>
        <x:v>75</x:v>
      </x:c>
      <x:c r="I94" s="18" t="n">
        <x:f>H94*8/ACE_Input!S94+ACE_Input!T94</x:f>
        <x:v>6.02</x:v>
      </x:c>
      <x:c r="J94" s="18" t="n">
        <x:f>N93</x:f>
        <x:v>961.1265870724209</x:v>
      </x:c>
      <x:c r="K94" s="18" t="n">
        <x:f>MAX(G94,J94)</x:f>
        <x:v>1006.101999328992</x:v>
      </x:c>
      <x:c r="L94" s="18" t="n">
        <x:f>MOD(K94-Settings!$B$32,Settings!$B$33)</x:f>
        <x:v>286.10199932899195</x:v>
      </x:c>
      <x:c r="M94" s="18" t="n">
        <x:f>IF(L94&lt;Settings!$B$30,IF(Settings!$B$30-L94&gt;=I94,K94,K94+(Settings!$B$30-L94)+Settings!$B$31),K94+(Settings!$B$33-L94))</x:f>
        <x:v>1006.101999328992</x:v>
      </x:c>
      <x:c r="N94" s="18" t="n">
        <x:f>M94+I94</x:f>
        <x:v>1012.1219993289919</x:v>
      </x:c>
      <x:c r="O94" s="18" t="n">
        <x:f>N94-C94</x:f>
        <x:v>418.12199932899193</x:v>
      </x:c>
      <x:c r="P94" s="18" t="n">
        <x:f>F94-C94</x:f>
        <x:v>355.9996509604848</x:v>
      </x:c>
      <x:c r="Q94" s="18" t="n">
        <x:f>K94-G94</x:f>
        <x:v>0</x:v>
      </x:c>
      <x:c r="R94" s="18" t="n">
        <x:f>M94-K94</x:f>
        <x:v>0</x:v>
      </x:c>
      <x:c r="S94" s="18" t="n">
        <x:f>P94+Q94+R94</x:f>
        <x:v>355.9996509604848</x:v>
      </x:c>
      <x:c r="T94" s="18" t="str">
        <x:f>IF(MOD(C94-Settings!$B$32,Settings!$B$33)&lt;Settings!$B$30,"Up","Down")</x:f>
        <x:v>Up</x:v>
      </x:c>
      <x:c r="U94" s="18" t="n">
        <x:f>IF(OR(I94&gt;Settings!$B$30,O94&gt;Settings!$B$37),0,1)</x:f>
        <x:v>1</x:v>
      </x:c>
      <x:c r="V94" s="18" t="n">
        <x:f>IF(AND(U94=1,O94&lt;=Settings!$B$36),1,0)</x:f>
        <x:v>0</x:v>
      </x:c>
    </x:row>
    <x:row r="95">
      <x:c r="A95" t="n">
        <x:f>Arrivals!A95</x:f>
        <x:v>1</x:v>
      </x:c>
      <x:c r="B95" t="n">
        <x:f>Arrivals!B95</x:f>
        <x:v>90</x:v>
      </x:c>
      <x:c r="C95" s="18" t="n">
        <x:f>Arrivals!F95</x:f>
        <x:v>599</x:v>
      </x:c>
      <x:c r="D95" s="18" t="n">
        <x:f>Arrivals!J95</x:f>
        <x:v>4.221416670456846</x:v>
      </x:c>
      <x:c r="E95" s="18" t="n">
        <x:f>G94</x:f>
        <x:v>1006.101999328992</x:v>
      </x:c>
      <x:c r="F95" s="18" t="n">
        <x:f>MAX(C95,E95)</x:f>
        <x:v>1006.101999328992</x:v>
      </x:c>
      <x:c r="G95" s="18" t="n">
        <x:f>F95+D95</x:f>
        <x:v>1010.3234159994488</x:v>
      </x:c>
      <x:c r="H95" s="18" t="n">
        <x:f>Arrivals!L95</x:f>
        <x:v>75</x:v>
      </x:c>
      <x:c r="I95" s="18" t="n">
        <x:f>H95*8/ACE_Input!S95+ACE_Input!T95</x:f>
        <x:v>6.02</x:v>
      </x:c>
      <x:c r="J95" s="18" t="n">
        <x:f>N94</x:f>
        <x:v>1012.1219993289919</x:v>
      </x:c>
      <x:c r="K95" s="18" t="n">
        <x:f>MAX(G95,J95)</x:f>
        <x:v>1012.1219993289919</x:v>
      </x:c>
      <x:c r="L95" s="18" t="n">
        <x:f>MOD(K95-Settings!$B$32,Settings!$B$33)</x:f>
        <x:v>292.12199932899193</x:v>
      </x:c>
      <x:c r="M95" s="18" t="n">
        <x:f>IF(L95&lt;Settings!$B$30,IF(Settings!$B$30-L95&gt;=I95,K95,K95+(Settings!$B$30-L95)+Settings!$B$31),K95+(Settings!$B$33-L95))</x:f>
        <x:v>1012.1219993289919</x:v>
      </x:c>
      <x:c r="N95" s="18" t="n">
        <x:f>M95+I95</x:f>
        <x:v>1018.1419993289919</x:v>
      </x:c>
      <x:c r="O95" s="18" t="n">
        <x:f>N95-C95</x:f>
        <x:v>419.1419993289919</x:v>
      </x:c>
      <x:c r="P95" s="18" t="n">
        <x:f>F95-C95</x:f>
        <x:v>407.10199932899195</x:v>
      </x:c>
      <x:c r="Q95" s="18" t="n">
        <x:f>K95-G95</x:f>
        <x:v>1.7985833295431348</x:v>
      </x:c>
      <x:c r="R95" s="18" t="n">
        <x:f>M95-K95</x:f>
        <x:v>0</x:v>
      </x:c>
      <x:c r="S95" s="18" t="n">
        <x:f>P95+Q95+R95</x:f>
        <x:v>408.9005826585351</x:v>
      </x:c>
      <x:c r="T95" s="18" t="str">
        <x:f>IF(MOD(C95-Settings!$B$32,Settings!$B$33)&lt;Settings!$B$30,"Up","Down")</x:f>
        <x:v>Up</x:v>
      </x:c>
      <x:c r="U95" s="18" t="n">
        <x:f>IF(OR(I95&gt;Settings!$B$30,O95&gt;Settings!$B$37),0,1)</x:f>
        <x:v>1</x:v>
      </x:c>
      <x:c r="V95" s="18" t="n">
        <x:f>IF(AND(U95=1,O95&lt;=Settings!$B$36),1,0)</x:f>
        <x:v>0</x:v>
      </x:c>
    </x:row>
    <x:row r="96">
      <x:c r="A96" t="n">
        <x:f>Arrivals!A96</x:f>
        <x:v>1</x:v>
      </x:c>
      <x:c r="B96" t="n">
        <x:f>Arrivals!B96</x:f>
        <x:v>91</x:v>
      </x:c>
      <x:c r="C96" s="18" t="n">
        <x:f>Arrivals!F96</x:f>
        <x:v>604</x:v>
      </x:c>
      <x:c r="D96" s="18" t="n">
        <x:f>Arrivals!J96</x:f>
        <x:v>6.664232491716232</x:v>
      </x:c>
      <x:c r="E96" s="18" t="n">
        <x:f>G95</x:f>
        <x:v>1010.3234159994488</x:v>
      </x:c>
      <x:c r="F96" s="18" t="n">
        <x:f>MAX(C96,E96)</x:f>
        <x:v>1010.3234159994488</x:v>
      </x:c>
      <x:c r="G96" s="18" t="n">
        <x:f>F96+D96</x:f>
        <x:v>1016.987648491165</x:v>
      </x:c>
      <x:c r="H96" s="18" t="n">
        <x:f>Arrivals!L96</x:f>
        <x:v>75</x:v>
      </x:c>
      <x:c r="I96" s="18" t="n">
        <x:f>H96*8/ACE_Input!S96+ACE_Input!T96</x:f>
        <x:v>6.02</x:v>
      </x:c>
      <x:c r="J96" s="18" t="n">
        <x:f>N95</x:f>
        <x:v>1018.1419993289919</x:v>
      </x:c>
      <x:c r="K96" s="18" t="n">
        <x:f>MAX(G96,J96)</x:f>
        <x:v>1018.1419993289919</x:v>
      </x:c>
      <x:c r="L96" s="18" t="n">
        <x:f>MOD(K96-Settings!$B$32,Settings!$B$33)</x:f>
        <x:v>298.1419993289919</x:v>
      </x:c>
      <x:c r="M96" s="18" t="n">
        <x:f>IF(L96&lt;Settings!$B$30,IF(Settings!$B$30-L96&gt;=I96,K96,K96+(Settings!$B$30-L96)+Settings!$B$31),K96+(Settings!$B$33-L96))</x:f>
        <x:v>1018.1419993289919</x:v>
      </x:c>
      <x:c r="N96" s="18" t="n">
        <x:f>M96+I96</x:f>
        <x:v>1024.161999328992</x:v>
      </x:c>
      <x:c r="O96" s="18" t="n">
        <x:f>N96-C96</x:f>
        <x:v>420.1619993289919</x:v>
      </x:c>
      <x:c r="P96" s="18" t="n">
        <x:f>F96-C96</x:f>
        <x:v>406.3234159994488</x:v>
      </x:c>
      <x:c r="Q96" s="18" t="n">
        <x:f>K96-G96</x:f>
        <x:v>1.1543508378268825</x:v>
      </x:c>
      <x:c r="R96" s="18" t="n">
        <x:f>M96-K96</x:f>
        <x:v>0</x:v>
      </x:c>
      <x:c r="S96" s="18" t="n">
        <x:f>P96+Q96+R96</x:f>
        <x:v>407.4777668372757</x:v>
      </x:c>
      <x:c r="T96" s="18" t="str">
        <x:f>IF(MOD(C96-Settings!$B$32,Settings!$B$33)&lt;Settings!$B$30,"Up","Down")</x:f>
        <x:v>Down</x:v>
      </x:c>
      <x:c r="U96" s="18" t="n">
        <x:f>IF(OR(I96&gt;Settings!$B$30,O96&gt;Settings!$B$37),0,1)</x:f>
        <x:v>1</x:v>
      </x:c>
      <x:c r="V96" s="18" t="n">
        <x:f>IF(AND(U96=1,O96&lt;=Settings!$B$36),1,0)</x:f>
        <x:v>0</x:v>
      </x:c>
    </x:row>
    <x:row r="97">
      <x:c r="A97" t="n">
        <x:f>Arrivals!A97</x:f>
        <x:v>1</x:v>
      </x:c>
      <x:c r="B97" t="n">
        <x:f>Arrivals!B97</x:f>
        <x:v>92</x:v>
      </x:c>
      <x:c r="C97" s="18" t="n">
        <x:f>Arrivals!F97</x:f>
        <x:v>609</x:v>
      </x:c>
      <x:c r="D97" s="18" t="n">
        <x:f>Arrivals!J97</x:f>
        <x:v>42.07144910732369</x:v>
      </x:c>
      <x:c r="E97" s="18" t="n">
        <x:f>G96</x:f>
        <x:v>1016.987648491165</x:v>
      </x:c>
      <x:c r="F97" s="18" t="n">
        <x:f>MAX(C97,E97)</x:f>
        <x:v>1016.987648491165</x:v>
      </x:c>
      <x:c r="G97" s="18" t="n">
        <x:f>F97+D97</x:f>
        <x:v>1059.0590975984887</x:v>
      </x:c>
      <x:c r="H97" s="18" t="n">
        <x:f>Arrivals!L97</x:f>
        <x:v>75</x:v>
      </x:c>
      <x:c r="I97" s="18" t="n">
        <x:f>H97*8/ACE_Input!S97+ACE_Input!T97</x:f>
        <x:v>6.02</x:v>
      </x:c>
      <x:c r="J97" s="18" t="n">
        <x:f>N96</x:f>
        <x:v>1024.161999328992</x:v>
      </x:c>
      <x:c r="K97" s="18" t="n">
        <x:f>MAX(G97,J97)</x:f>
        <x:v>1059.0590975984887</x:v>
      </x:c>
      <x:c r="L97" s="18" t="n">
        <x:f>MOD(K97-Settings!$B$32,Settings!$B$33)</x:f>
        <x:v>339.05909759848873</x:v>
      </x:c>
      <x:c r="M97" s="18" t="n">
        <x:f>IF(L97&lt;Settings!$B$30,IF(Settings!$B$30-L97&gt;=I97,K97,K97+(Settings!$B$30-L97)+Settings!$B$31),K97+(Settings!$B$33-L97))</x:f>
        <x:v>1059.0590975984887</x:v>
      </x:c>
      <x:c r="N97" s="18" t="n">
        <x:f>M97+I97</x:f>
        <x:v>1065.0790975984887</x:v>
      </x:c>
      <x:c r="O97" s="18" t="n">
        <x:f>N97-C97</x:f>
        <x:v>456.0790975984887</x:v>
      </x:c>
      <x:c r="P97" s="18" t="n">
        <x:f>F97-C97</x:f>
        <x:v>407.98764849116503</x:v>
      </x:c>
      <x:c r="Q97" s="18" t="n">
        <x:f>K97-G97</x:f>
        <x:v>0</x:v>
      </x:c>
      <x:c r="R97" s="18" t="n">
        <x:f>M97-K97</x:f>
        <x:v>0</x:v>
      </x:c>
      <x:c r="S97" s="18" t="n">
        <x:f>P97+Q97+R97</x:f>
        <x:v>407.98764849116503</x:v>
      </x:c>
      <x:c r="T97" s="18" t="str">
        <x:f>IF(MOD(C97-Settings!$B$32,Settings!$B$33)&lt;Settings!$B$30,"Up","Down")</x:f>
        <x:v>Down</x:v>
      </x:c>
      <x:c r="U97" s="18" t="n">
        <x:f>IF(OR(I97&gt;Settings!$B$30,O97&gt;Settings!$B$37),0,1)</x:f>
        <x:v>1</x:v>
      </x:c>
      <x:c r="V97" s="18" t="n">
        <x:f>IF(AND(U97=1,O97&lt;=Settings!$B$36),1,0)</x:f>
        <x:v>0</x:v>
      </x:c>
    </x:row>
    <x:row r="98">
      <x:c r="A98" t="n">
        <x:f>Arrivals!A98</x:f>
        <x:v>1</x:v>
      </x:c>
      <x:c r="B98" t="n">
        <x:f>Arrivals!B98</x:f>
        <x:v>93</x:v>
      </x:c>
      <x:c r="C98" s="18" t="n">
        <x:f>Arrivals!F98</x:f>
        <x:v>614</x:v>
      </x:c>
      <x:c r="D98" s="18" t="n">
        <x:f>Arrivals!J98</x:f>
        <x:v>7.973866060152849</x:v>
      </x:c>
      <x:c r="E98" s="18" t="n">
        <x:f>G97</x:f>
        <x:v>1059.0590975984887</x:v>
      </x:c>
      <x:c r="F98" s="18" t="n">
        <x:f>MAX(C98,E98)</x:f>
        <x:v>1059.0590975984887</x:v>
      </x:c>
      <x:c r="G98" s="18" t="n">
        <x:f>F98+D98</x:f>
        <x:v>1067.0329636586416</x:v>
      </x:c>
      <x:c r="H98" s="18" t="n">
        <x:f>Arrivals!L98</x:f>
        <x:v>75</x:v>
      </x:c>
      <x:c r="I98" s="18" t="n">
        <x:f>H98*8/ACE_Input!S98+ACE_Input!T98</x:f>
        <x:v>6.02</x:v>
      </x:c>
      <x:c r="J98" s="18" t="n">
        <x:f>N97</x:f>
        <x:v>1065.0790975984887</x:v>
      </x:c>
      <x:c r="K98" s="18" t="n">
        <x:f>MAX(G98,J98)</x:f>
        <x:v>1067.0329636586416</x:v>
      </x:c>
      <x:c r="L98" s="18" t="n">
        <x:f>MOD(K98-Settings!$B$32,Settings!$B$33)</x:f>
        <x:v>347.0329636586416</x:v>
      </x:c>
      <x:c r="M98" s="18" t="n">
        <x:f>IF(L98&lt;Settings!$B$30,IF(Settings!$B$30-L98&gt;=I98,K98,K98+(Settings!$B$30-L98)+Settings!$B$31),K98+(Settings!$B$33-L98))</x:f>
        <x:v>1067.0329636586416</x:v>
      </x:c>
      <x:c r="N98" s="18" t="n">
        <x:f>M98+I98</x:f>
        <x:v>1073.0529636586416</x:v>
      </x:c>
      <x:c r="O98" s="18" t="n">
        <x:f>N98-C98</x:f>
        <x:v>459.0529636586416</x:v>
      </x:c>
      <x:c r="P98" s="18" t="n">
        <x:f>F98-C98</x:f>
        <x:v>445.05909759848873</x:v>
      </x:c>
      <x:c r="Q98" s="18" t="n">
        <x:f>K98-G98</x:f>
        <x:v>0</x:v>
      </x:c>
      <x:c r="R98" s="18" t="n">
        <x:f>M98-K98</x:f>
        <x:v>0</x:v>
      </x:c>
      <x:c r="S98" s="18" t="n">
        <x:f>P98+Q98+R98</x:f>
        <x:v>445.05909759848873</x:v>
      </x:c>
      <x:c r="T98" s="18" t="str">
        <x:f>IF(MOD(C98-Settings!$B$32,Settings!$B$33)&lt;Settings!$B$30,"Up","Down")</x:f>
        <x:v>Down</x:v>
      </x:c>
      <x:c r="U98" s="18" t="n">
        <x:f>IF(OR(I98&gt;Settings!$B$30,O98&gt;Settings!$B$37),0,1)</x:f>
        <x:v>1</x:v>
      </x:c>
      <x:c r="V98" s="18" t="n">
        <x:f>IF(AND(U98=1,O98&lt;=Settings!$B$36),1,0)</x:f>
        <x:v>0</x:v>
      </x:c>
    </x:row>
    <x:row r="99">
      <x:c r="A99" t="n">
        <x:f>Arrivals!A99</x:f>
        <x:v>1</x:v>
      </x:c>
      <x:c r="B99" t="n">
        <x:f>Arrivals!B99</x:f>
        <x:v>94</x:v>
      </x:c>
      <x:c r="C99" s="18" t="n">
        <x:f>Arrivals!F99</x:f>
        <x:v>619</x:v>
      </x:c>
      <x:c r="D99" s="18" t="n">
        <x:f>Arrivals!J99</x:f>
        <x:v>2.462439330377405</x:v>
      </x:c>
      <x:c r="E99" s="18" t="n">
        <x:f>G98</x:f>
        <x:v>1067.0329636586416</x:v>
      </x:c>
      <x:c r="F99" s="18" t="n">
        <x:f>MAX(C99,E99)</x:f>
        <x:v>1067.0329636586416</x:v>
      </x:c>
      <x:c r="G99" s="18" t="n">
        <x:f>F99+D99</x:f>
        <x:v>1069.495402989019</x:v>
      </x:c>
      <x:c r="H99" s="18" t="n">
        <x:f>Arrivals!L99</x:f>
        <x:v>75</x:v>
      </x:c>
      <x:c r="I99" s="18" t="n">
        <x:f>H99*8/ACE_Input!S99+ACE_Input!T99</x:f>
        <x:v>6.02</x:v>
      </x:c>
      <x:c r="J99" s="18" t="n">
        <x:f>N98</x:f>
        <x:v>1073.0529636586416</x:v>
      </x:c>
      <x:c r="K99" s="18" t="n">
        <x:f>MAX(G99,J99)</x:f>
        <x:v>1073.0529636586416</x:v>
      </x:c>
      <x:c r="L99" s="18" t="n">
        <x:f>MOD(K99-Settings!$B$32,Settings!$B$33)</x:f>
        <x:v>353.0529636586416</x:v>
      </x:c>
      <x:c r="M99" s="18" t="n">
        <x:f>IF(L99&lt;Settings!$B$30,IF(Settings!$B$30-L99&gt;=I99,K99,K99+(Settings!$B$30-L99)+Settings!$B$31),K99+(Settings!$B$33-L99))</x:f>
        <x:v>1073.0529636586416</x:v>
      </x:c>
      <x:c r="N99" s="18" t="n">
        <x:f>M99+I99</x:f>
        <x:v>1079.0729636586416</x:v>
      </x:c>
      <x:c r="O99" s="18" t="n">
        <x:f>N99-C99</x:f>
        <x:v>460.0729636586416</x:v>
      </x:c>
      <x:c r="P99" s="18" t="n">
        <x:f>F99-C99</x:f>
        <x:v>448.0329636586416</x:v>
      </x:c>
      <x:c r="Q99" s="18" t="n">
        <x:f>K99-G99</x:f>
        <x:v>3.5575606696224895</x:v>
      </x:c>
      <x:c r="R99" s="18" t="n">
        <x:f>M99-K99</x:f>
        <x:v>0</x:v>
      </x:c>
      <x:c r="S99" s="18" t="n">
        <x:f>P99+Q99+R99</x:f>
        <x:v>451.5905243282641</x:v>
      </x:c>
      <x:c r="T99" s="18" t="str">
        <x:f>IF(MOD(C99-Settings!$B$32,Settings!$B$33)&lt;Settings!$B$30,"Up","Down")</x:f>
        <x:v>Down</x:v>
      </x:c>
      <x:c r="U99" s="18" t="n">
        <x:f>IF(OR(I99&gt;Settings!$B$30,O99&gt;Settings!$B$37),0,1)</x:f>
        <x:v>1</x:v>
      </x:c>
      <x:c r="V99" s="18" t="n">
        <x:f>IF(AND(U99=1,O99&lt;=Settings!$B$36),1,0)</x:f>
        <x:v>0</x:v>
      </x:c>
    </x:row>
    <x:row r="100">
      <x:c r="A100" t="n">
        <x:f>Arrivals!A100</x:f>
        <x:v>1</x:v>
      </x:c>
      <x:c r="B100" t="n">
        <x:f>Arrivals!B100</x:f>
        <x:v>95</x:v>
      </x:c>
      <x:c r="C100" s="18" t="n">
        <x:f>Arrivals!F100</x:f>
        <x:v>624</x:v>
      </x:c>
      <x:c r="D100" s="18" t="n">
        <x:f>Arrivals!J100</x:f>
        <x:v>0.06619337751779072</x:v>
      </x:c>
      <x:c r="E100" s="18" t="n">
        <x:f>G99</x:f>
        <x:v>1069.495402989019</x:v>
      </x:c>
      <x:c r="F100" s="18" t="n">
        <x:f>MAX(C100,E100)</x:f>
        <x:v>1069.495402989019</x:v>
      </x:c>
      <x:c r="G100" s="18" t="n">
        <x:f>F100+D100</x:f>
        <x:v>1069.5615963665368</x:v>
      </x:c>
      <x:c r="H100" s="18" t="n">
        <x:f>Arrivals!L100</x:f>
        <x:v>75</x:v>
      </x:c>
      <x:c r="I100" s="18" t="n">
        <x:f>H100*8/ACE_Input!S100+ACE_Input!T100</x:f>
        <x:v>6.02</x:v>
      </x:c>
      <x:c r="J100" s="18" t="n">
        <x:f>N99</x:f>
        <x:v>1079.0729636586416</x:v>
      </x:c>
      <x:c r="K100" s="18" t="n">
        <x:f>MAX(G100,J100)</x:f>
        <x:v>1079.0729636586416</x:v>
      </x:c>
      <x:c r="L100" s="18" t="n">
        <x:f>MOD(K100-Settings!$B$32,Settings!$B$33)</x:f>
        <x:v>359.0729636586416</x:v>
      </x:c>
      <x:c r="M100" s="18" t="n">
        <x:f>IF(L100&lt;Settings!$B$30,IF(Settings!$B$30-L100&gt;=I100,K100,K100+(Settings!$B$30-L100)+Settings!$B$31),K100+(Settings!$B$33-L100))</x:f>
        <x:v>1079.0729636586416</x:v>
      </x:c>
      <x:c r="N100" s="18" t="n">
        <x:f>M100+I100</x:f>
        <x:v>1085.0929636586416</x:v>
      </x:c>
      <x:c r="O100" s="18" t="n">
        <x:f>N100-C100</x:f>
        <x:v>461.09296365864157</x:v>
      </x:c>
      <x:c r="P100" s="18" t="n">
        <x:f>F100-C100</x:f>
        <x:v>445.4954029890191</x:v>
      </x:c>
      <x:c r="Q100" s="18" t="n">
        <x:f>K100-G100</x:f>
        <x:v>9.511367292104751</x:v>
      </x:c>
      <x:c r="R100" s="18" t="n">
        <x:f>M100-K100</x:f>
        <x:v>0</x:v>
      </x:c>
      <x:c r="S100" s="18" t="n">
        <x:f>P100+Q100+R100</x:f>
        <x:v>455.00677028112386</x:v>
      </x:c>
      <x:c r="T100" s="18" t="str">
        <x:f>IF(MOD(C100-Settings!$B$32,Settings!$B$33)&lt;Settings!$B$30,"Up","Down")</x:f>
        <x:v>Down</x:v>
      </x:c>
      <x:c r="U100" s="18" t="n">
        <x:f>IF(OR(I100&gt;Settings!$B$30,O100&gt;Settings!$B$37),0,1)</x:f>
        <x:v>1</x:v>
      </x:c>
      <x:c r="V100" s="18" t="n">
        <x:f>IF(AND(U100=1,O100&lt;=Settings!$B$36),1,0)</x:f>
        <x:v>0</x:v>
      </x:c>
    </x:row>
    <x:row r="101">
      <x:c r="A101" t="n">
        <x:f>Arrivals!A101</x:f>
        <x:v>1</x:v>
      </x:c>
      <x:c r="B101" t="n">
        <x:f>Arrivals!B101</x:f>
        <x:v>96</x:v>
      </x:c>
      <x:c r="C101" s="18" t="n">
        <x:f>Arrivals!F101</x:f>
        <x:v>629</x:v>
      </x:c>
      <x:c r="D101" s="18" t="n">
        <x:f>Arrivals!J101</x:f>
        <x:v>7.264122684025201</x:v>
      </x:c>
      <x:c r="E101" s="18" t="n">
        <x:f>G100</x:f>
        <x:v>1069.5615963665368</x:v>
      </x:c>
      <x:c r="F101" s="18" t="n">
        <x:f>MAX(C101,E101)</x:f>
        <x:v>1069.5615963665368</x:v>
      </x:c>
      <x:c r="G101" s="18" t="n">
        <x:f>F101+D101</x:f>
        <x:v>1076.825719050562</x:v>
      </x:c>
      <x:c r="H101" s="18" t="n">
        <x:f>Arrivals!L101</x:f>
        <x:v>75</x:v>
      </x:c>
      <x:c r="I101" s="18" t="n">
        <x:f>H101*8/ACE_Input!S101+ACE_Input!T101</x:f>
        <x:v>6.02</x:v>
      </x:c>
      <x:c r="J101" s="18" t="n">
        <x:f>N100</x:f>
        <x:v>1085.0929636586416</x:v>
      </x:c>
      <x:c r="K101" s="18" t="n">
        <x:f>MAX(G101,J101)</x:f>
        <x:v>1085.0929636586416</x:v>
      </x:c>
      <x:c r="L101" s="18" t="n">
        <x:f>MOD(K101-Settings!$B$32,Settings!$B$33)</x:f>
        <x:v>365.09296365864157</x:v>
      </x:c>
      <x:c r="M101" s="18" t="n">
        <x:f>IF(L101&lt;Settings!$B$30,IF(Settings!$B$30-L101&gt;=I101,K101,K101+(Settings!$B$30-L101)+Settings!$B$31),K101+(Settings!$B$33-L101))</x:f>
        <x:v>1085.0929636586416</x:v>
      </x:c>
      <x:c r="N101" s="18" t="n">
        <x:f>M101+I101</x:f>
        <x:v>1091.1129636586415</x:v>
      </x:c>
      <x:c r="O101" s="18" t="n">
        <x:f>N101-C101</x:f>
        <x:v>462.11296365864155</x:v>
      </x:c>
      <x:c r="P101" s="18" t="n">
        <x:f>F101-C101</x:f>
        <x:v>440.56159636653683</x:v>
      </x:c>
      <x:c r="Q101" s="18" t="n">
        <x:f>K101-G101</x:f>
        <x:v>8.267244608079636</x:v>
      </x:c>
      <x:c r="R101" s="18" t="n">
        <x:f>M101-K101</x:f>
        <x:v>0</x:v>
      </x:c>
      <x:c r="S101" s="18" t="n">
        <x:f>P101+Q101+R101</x:f>
        <x:v>448.82884097461647</x:v>
      </x:c>
      <x:c r="T101" s="18" t="str">
        <x:f>IF(MOD(C101-Settings!$B$32,Settings!$B$33)&lt;Settings!$B$30,"Up","Down")</x:f>
        <x:v>Down</x:v>
      </x:c>
      <x:c r="U101" s="18" t="n">
        <x:f>IF(OR(I101&gt;Settings!$B$30,O101&gt;Settings!$B$37),0,1)</x:f>
        <x:v>1</x:v>
      </x:c>
      <x:c r="V101" s="18" t="n">
        <x:f>IF(AND(U101=1,O101&lt;=Settings!$B$36),1,0)</x:f>
        <x:v>0</x:v>
      </x:c>
    </x:row>
    <x:row r="102">
      <x:c r="A102" t="n">
        <x:f>Arrivals!A102</x:f>
        <x:v>1</x:v>
      </x:c>
      <x:c r="B102" t="n">
        <x:f>Arrivals!B102</x:f>
        <x:v>97</x:v>
      </x:c>
      <x:c r="C102" s="18" t="n">
        <x:f>Arrivals!F102</x:f>
        <x:v>634</x:v>
      </x:c>
      <x:c r="D102" s="18" t="n">
        <x:f>Arrivals!J102</x:f>
        <x:v>3.936922982076915</x:v>
      </x:c>
      <x:c r="E102" s="18" t="n">
        <x:f>G101</x:f>
        <x:v>1076.825719050562</x:v>
      </x:c>
      <x:c r="F102" s="18" t="n">
        <x:f>MAX(C102,E102)</x:f>
        <x:v>1076.825719050562</x:v>
      </x:c>
      <x:c r="G102" s="18" t="n">
        <x:f>F102+D102</x:f>
        <x:v>1080.762642032639</x:v>
      </x:c>
      <x:c r="H102" s="18" t="n">
        <x:f>Arrivals!L102</x:f>
        <x:v>75</x:v>
      </x:c>
      <x:c r="I102" s="18" t="n">
        <x:f>H102*8/ACE_Input!S102+ACE_Input!T102</x:f>
        <x:v>6.02</x:v>
      </x:c>
      <x:c r="J102" s="18" t="n">
        <x:f>N101</x:f>
        <x:v>1091.1129636586415</x:v>
      </x:c>
      <x:c r="K102" s="18" t="n">
        <x:f>MAX(G102,J102)</x:f>
        <x:v>1091.1129636586415</x:v>
      </x:c>
      <x:c r="L102" s="18" t="n">
        <x:f>MOD(K102-Settings!$B$32,Settings!$B$33)</x:f>
        <x:v>371.11296365864155</x:v>
      </x:c>
      <x:c r="M102" s="18" t="n">
        <x:f>IF(L102&lt;Settings!$B$30,IF(Settings!$B$30-L102&gt;=I102,K102,K102+(Settings!$B$30-L102)+Settings!$B$31),K102+(Settings!$B$33-L102))</x:f>
        <x:v>1091.1129636586415</x:v>
      </x:c>
      <x:c r="N102" s="18" t="n">
        <x:f>M102+I102</x:f>
        <x:v>1097.1329636586415</x:v>
      </x:c>
      <x:c r="O102" s="18" t="n">
        <x:f>N102-C102</x:f>
        <x:v>463.13296365864153</x:v>
      </x:c>
      <x:c r="P102" s="18" t="n">
        <x:f>F102-C102</x:f>
        <x:v>442.82571905056193</x:v>
      </x:c>
      <x:c r="Q102" s="18" t="n">
        <x:f>K102-G102</x:f>
        <x:v>10.350321626002597</x:v>
      </x:c>
      <x:c r="R102" s="18" t="n">
        <x:f>M102-K102</x:f>
        <x:v>0</x:v>
      </x:c>
      <x:c r="S102" s="18" t="n">
        <x:f>P102+Q102+R102</x:f>
        <x:v>453.1760406765645</x:v>
      </x:c>
      <x:c r="T102" s="18" t="str">
        <x:f>IF(MOD(C102-Settings!$B$32,Settings!$B$33)&lt;Settings!$B$30,"Up","Down")</x:f>
        <x:v>Down</x:v>
      </x:c>
      <x:c r="U102" s="18" t="n">
        <x:f>IF(OR(I102&gt;Settings!$B$30,O102&gt;Settings!$B$37),0,1)</x:f>
        <x:v>1</x:v>
      </x:c>
      <x:c r="V102" s="18" t="n">
        <x:f>IF(AND(U102=1,O102&lt;=Settings!$B$36),1,0)</x:f>
        <x:v>0</x:v>
      </x:c>
    </x:row>
    <x:row r="103">
      <x:c r="A103" t="n">
        <x:f>Arrivals!A103</x:f>
        <x:v>1</x:v>
      </x:c>
      <x:c r="B103" t="n">
        <x:f>Arrivals!B103</x:f>
        <x:v>98</x:v>
      </x:c>
      <x:c r="C103" s="18" t="n">
        <x:f>Arrivals!F103</x:f>
        <x:v>639</x:v>
      </x:c>
      <x:c r="D103" s="18" t="n">
        <x:f>Arrivals!J103</x:f>
        <x:v>18.72290926455727</x:v>
      </x:c>
      <x:c r="E103" s="18" t="n">
        <x:f>G102</x:f>
        <x:v>1080.762642032639</x:v>
      </x:c>
      <x:c r="F103" s="18" t="n">
        <x:f>MAX(C103,E103)</x:f>
        <x:v>1080.762642032639</x:v>
      </x:c>
      <x:c r="G103" s="18" t="n">
        <x:f>F103+D103</x:f>
        <x:v>1099.4855512971963</x:v>
      </x:c>
      <x:c r="H103" s="18" t="n">
        <x:f>Arrivals!L103</x:f>
        <x:v>75</x:v>
      </x:c>
      <x:c r="I103" s="18" t="n">
        <x:f>H103*8/ACE_Input!S103+ACE_Input!T103</x:f>
        <x:v>6.02</x:v>
      </x:c>
      <x:c r="J103" s="18" t="n">
        <x:f>N102</x:f>
        <x:v>1097.1329636586415</x:v>
      </x:c>
      <x:c r="K103" s="18" t="n">
        <x:f>MAX(G103,J103)</x:f>
        <x:v>1099.4855512971963</x:v>
      </x:c>
      <x:c r="L103" s="18" t="n">
        <x:f>MOD(K103-Settings!$B$32,Settings!$B$33)</x:f>
        <x:v>379.48555129719625</x:v>
      </x:c>
      <x:c r="M103" s="18" t="n">
        <x:f>IF(L103&lt;Settings!$B$30,IF(Settings!$B$30-L103&gt;=I103,K103,K103+(Settings!$B$30-L103)+Settings!$B$31),K103+(Settings!$B$33-L103))</x:f>
        <x:v>1099.4855512971963</x:v>
      </x:c>
      <x:c r="N103" s="18" t="n">
        <x:f>M103+I103</x:f>
        <x:v>1105.5055512971962</x:v>
      </x:c>
      <x:c r="O103" s="18" t="n">
        <x:f>N103-C103</x:f>
        <x:v>466.50555129719623</x:v>
      </x:c>
      <x:c r="P103" s="18" t="n">
        <x:f>F103-C103</x:f>
        <x:v>441.76264203263895</x:v>
      </x:c>
      <x:c r="Q103" s="18" t="n">
        <x:f>K103-G103</x:f>
        <x:v>0</x:v>
      </x:c>
      <x:c r="R103" s="18" t="n">
        <x:f>M103-K103</x:f>
        <x:v>0</x:v>
      </x:c>
      <x:c r="S103" s="18" t="n">
        <x:f>P103+Q103+R103</x:f>
        <x:v>441.76264203263895</x:v>
      </x:c>
      <x:c r="T103" s="18" t="str">
        <x:f>IF(MOD(C103-Settings!$B$32,Settings!$B$33)&lt;Settings!$B$30,"Up","Down")</x:f>
        <x:v>Down</x:v>
      </x:c>
      <x:c r="U103" s="18" t="n">
        <x:f>IF(OR(I103&gt;Settings!$B$30,O103&gt;Settings!$B$37),0,1)</x:f>
        <x:v>1</x:v>
      </x:c>
      <x:c r="V103" s="18" t="n">
        <x:f>IF(AND(U103=1,O103&lt;=Settings!$B$36),1,0)</x:f>
        <x:v>0</x:v>
      </x:c>
    </x:row>
    <x:row r="104">
      <x:c r="A104" t="n">
        <x:f>Arrivals!A104</x:f>
        <x:v>1</x:v>
      </x:c>
      <x:c r="B104" t="n">
        <x:f>Arrivals!B104</x:f>
        <x:v>99</x:v>
      </x:c>
      <x:c r="C104" s="18" t="n">
        <x:f>Arrivals!F104</x:f>
        <x:v>684</x:v>
      </x:c>
      <x:c r="D104" s="18" t="n">
        <x:f>Arrivals!J104</x:f>
        <x:v>1.2534265336796535</x:v>
      </x:c>
      <x:c r="E104" s="18" t="n">
        <x:f>G103</x:f>
        <x:v>1099.4855512971963</x:v>
      </x:c>
      <x:c r="F104" s="18" t="n">
        <x:f>MAX(C104,E104)</x:f>
        <x:v>1099.4855512971963</x:v>
      </x:c>
      <x:c r="G104" s="18" t="n">
        <x:f>F104+D104</x:f>
        <x:v>1100.738977830876</x:v>
      </x:c>
      <x:c r="H104" s="18" t="n">
        <x:f>Arrivals!L104</x:f>
        <x:v>75</x:v>
      </x:c>
      <x:c r="I104" s="18" t="n">
        <x:f>H104*8/ACE_Input!S104+ACE_Input!T104</x:f>
        <x:v>6.02</x:v>
      </x:c>
      <x:c r="J104" s="18" t="n">
        <x:f>N103</x:f>
        <x:v>1105.5055512971962</x:v>
      </x:c>
      <x:c r="K104" s="18" t="n">
        <x:f>MAX(G104,J104)</x:f>
        <x:v>1105.5055512971962</x:v>
      </x:c>
      <x:c r="L104" s="18" t="n">
        <x:f>MOD(K104-Settings!$B$32,Settings!$B$33)</x:f>
        <x:v>385.50555129719623</x:v>
      </x:c>
      <x:c r="M104" s="18" t="n">
        <x:f>IF(L104&lt;Settings!$B$30,IF(Settings!$B$30-L104&gt;=I104,K104,K104+(Settings!$B$30-L104)+Settings!$B$31),K104+(Settings!$B$33-L104))</x:f>
        <x:v>1105.5055512971962</x:v>
      </x:c>
      <x:c r="N104" s="18" t="n">
        <x:f>M104+I104</x:f>
        <x:v>1111.5255512971962</x:v>
      </x:c>
      <x:c r="O104" s="18" t="n">
        <x:f>N104-C104</x:f>
        <x:v>427.5255512971962</x:v>
      </x:c>
      <x:c r="P104" s="18" t="n">
        <x:f>F104-C104</x:f>
        <x:v>415.48555129719625</x:v>
      </x:c>
      <x:c r="Q104" s="18" t="n">
        <x:f>K104-G104</x:f>
        <x:v>4.766573466320324</x:v>
      </x:c>
      <x:c r="R104" s="18" t="n">
        <x:f>M104-K104</x:f>
        <x:v>0</x:v>
      </x:c>
      <x:c r="S104" s="18" t="n">
        <x:f>P104+Q104+R104</x:f>
        <x:v>420.2521247635166</x:v>
      </x:c>
      <x:c r="T104" s="18" t="str">
        <x:f>IF(MOD(C104-Settings!$B$32,Settings!$B$33)&lt;Settings!$B$30,"Up","Down")</x:f>
        <x:v>Down</x:v>
      </x:c>
      <x:c r="U104" s="18" t="n">
        <x:f>IF(OR(I104&gt;Settings!$B$30,O104&gt;Settings!$B$37),0,1)</x:f>
        <x:v>1</x:v>
      </x:c>
      <x:c r="V104" s="18" t="n">
        <x:f>IF(AND(U104=1,O104&lt;=Settings!$B$36),1,0)</x:f>
        <x:v>0</x:v>
      </x:c>
    </x:row>
    <x:row r="105">
      <x:c r="A105" t="n">
        <x:f>Arrivals!A105</x:f>
        <x:v>1</x:v>
      </x:c>
      <x:c r="B105" t="n">
        <x:f>Arrivals!B105</x:f>
        <x:v>100</x:v>
      </x:c>
      <x:c r="C105" s="18" t="n">
        <x:f>Arrivals!F105</x:f>
        <x:v>689</x:v>
      </x:c>
      <x:c r="D105" s="18" t="n">
        <x:f>Arrivals!J105</x:f>
        <x:v>37.07306822387012</x:v>
      </x:c>
      <x:c r="E105" s="18" t="n">
        <x:f>G104</x:f>
        <x:v>1100.738977830876</x:v>
      </x:c>
      <x:c r="F105" s="18" t="n">
        <x:f>MAX(C105,E105)</x:f>
        <x:v>1100.738977830876</x:v>
      </x:c>
      <x:c r="G105" s="18" t="n">
        <x:f>F105+D105</x:f>
        <x:v>1137.8120460547461</x:v>
      </x:c>
      <x:c r="H105" s="18" t="n">
        <x:f>Arrivals!L105</x:f>
        <x:v>75</x:v>
      </x:c>
      <x:c r="I105" s="18" t="n">
        <x:f>H105*8/ACE_Input!S105+ACE_Input!T105</x:f>
        <x:v>6.02</x:v>
      </x:c>
      <x:c r="J105" s="18" t="n">
        <x:f>N104</x:f>
        <x:v>1111.5255512971962</x:v>
      </x:c>
      <x:c r="K105" s="18" t="n">
        <x:f>MAX(G105,J105)</x:f>
        <x:v>1137.8120460547461</x:v>
      </x:c>
      <x:c r="L105" s="18" t="n">
        <x:f>MOD(K105-Settings!$B$32,Settings!$B$33)</x:f>
        <x:v>417.81204605474613</x:v>
      </x:c>
      <x:c r="M105" s="18" t="n">
        <x:f>IF(L105&lt;Settings!$B$30,IF(Settings!$B$30-L105&gt;=I105,K105,K105+(Settings!$B$30-L105)+Settings!$B$31),K105+(Settings!$B$33-L105))</x:f>
        <x:v>1137.8120460547461</x:v>
      </x:c>
      <x:c r="N105" s="18" t="n">
        <x:f>M105+I105</x:f>
        <x:v>1143.8320460547461</x:v>
      </x:c>
      <x:c r="O105" s="18" t="n">
        <x:f>N105-C105</x:f>
        <x:v>454.8320460547461</x:v>
      </x:c>
      <x:c r="P105" s="18" t="n">
        <x:f>F105-C105</x:f>
        <x:v>411.7389778308759</x:v>
      </x:c>
      <x:c r="Q105" s="18" t="n">
        <x:f>K105-G105</x:f>
        <x:v>0</x:v>
      </x:c>
      <x:c r="R105" s="18" t="n">
        <x:f>M105-K105</x:f>
        <x:v>0</x:v>
      </x:c>
      <x:c r="S105" s="18" t="n">
        <x:f>P105+Q105+R105</x:f>
        <x:v>411.7389778308759</x:v>
      </x:c>
      <x:c r="T105" s="18" t="str">
        <x:f>IF(MOD(C105-Settings!$B$32,Settings!$B$33)&lt;Settings!$B$30,"Up","Down")</x:f>
        <x:v>Down</x:v>
      </x:c>
      <x:c r="U105" s="18" t="n">
        <x:f>IF(OR(I105&gt;Settings!$B$30,O105&gt;Settings!$B$37),0,1)</x:f>
        <x:v>1</x:v>
      </x:c>
      <x:c r="V105" s="18" t="n">
        <x:f>IF(AND(U105=1,O105&lt;=Settings!$B$36),1,0)</x:f>
        <x:v>0</x:v>
      </x:c>
    </x:row>
    <x:row r="106">
      <x:c r="A106"/>
      <x:c r="B106"/>
      <x:c r="C106" s="18"/>
      <x:c r="D106" s="18"/>
      <x:c r="E106" s="18"/>
      <x:c r="F106" s="18"/>
      <x:c r="G106" s="18"/>
      <x:c r="H106" s="18"/>
      <x:c r="I106" s="18"/>
      <x:c r="J106" s="18"/>
      <x:c r="K106" s="18"/>
      <x:c r="L106" s="18"/>
      <x:c r="M106" s="18"/>
      <x:c r="N106" s="18"/>
      <x:c r="O106" s="18"/>
      <x:c r="P106" s="18"/>
      <x:c r="Q106" s="18"/>
      <x:c r="R106" s="18"/>
      <x:c r="S106" s="18"/>
      <x:c r="T106" s="18"/>
      <x:c r="U106" s="18"/>
      <x:c r="V106" s="18"/>
    </x:row>
    <x:row r="107">
      <x:c r="A107"/>
      <x:c r="B107"/>
      <x:c r="C107" s="18"/>
      <x:c r="D107" s="18"/>
      <x:c r="E107" s="18"/>
      <x:c r="F107" s="18"/>
      <x:c r="G107" s="18"/>
      <x:c r="H107" s="18"/>
      <x:c r="I107" s="18"/>
      <x:c r="J107" s="18"/>
      <x:c r="K107" s="18"/>
      <x:c r="L107" s="18"/>
      <x:c r="M107" s="18"/>
      <x:c r="N107" s="18"/>
      <x:c r="O107" s="18"/>
      <x:c r="P107" s="18"/>
      <x:c r="Q107" s="18"/>
      <x:c r="R107" s="18"/>
      <x:c r="S107" s="18"/>
      <x:c r="T107" s="18"/>
      <x:c r="U107" s="18"/>
      <x:c r="V107" s="18"/>
    </x:row>
    <x:row r="108">
      <x:c r="A108"/>
      <x:c r="B108"/>
      <x:c r="C108" s="18"/>
      <x:c r="D108" s="18"/>
      <x:c r="E108" s="18"/>
      <x:c r="F108" s="18"/>
      <x:c r="G108" s="18"/>
      <x:c r="H108" s="18"/>
      <x:c r="I108" s="18"/>
      <x:c r="J108" s="18"/>
      <x:c r="K108" s="18"/>
      <x:c r="L108" s="18"/>
      <x:c r="M108" s="18"/>
      <x:c r="N108" s="18"/>
      <x:c r="O108" s="18"/>
      <x:c r="P108" s="18"/>
      <x:c r="Q108" s="18"/>
      <x:c r="R108" s="18"/>
      <x:c r="S108" s="18"/>
      <x:c r="T108" s="18"/>
      <x:c r="U108" s="18"/>
      <x:c r="V108" s="18"/>
    </x:row>
    <x:row r="109">
      <x:c r="A109"/>
      <x:c r="B109"/>
      <x:c r="C109" s="18"/>
      <x:c r="D109" s="18"/>
      <x:c r="E109" s="18"/>
      <x:c r="F109" s="18"/>
      <x:c r="G109" s="18"/>
      <x:c r="H109" s="18"/>
      <x:c r="I109" s="18"/>
      <x:c r="J109" s="18"/>
      <x:c r="K109" s="18"/>
      <x:c r="L109" s="18"/>
      <x:c r="M109" s="18"/>
      <x:c r="N109" s="18"/>
      <x:c r="O109" s="18"/>
      <x:c r="P109" s="18"/>
      <x:c r="Q109" s="18"/>
      <x:c r="R109" s="18"/>
      <x:c r="S109" s="18"/>
      <x:c r="T109" s="18"/>
      <x:c r="U109" s="18"/>
      <x:c r="V109" s="18"/>
    </x:row>
    <x:row r="110">
      <x:c r="A110"/>
      <x:c r="B110"/>
      <x:c r="C110" s="18"/>
      <x:c r="D110" s="18"/>
      <x:c r="E110" s="18"/>
      <x:c r="F110" s="18"/>
      <x:c r="G110" s="18"/>
      <x:c r="H110" s="18"/>
      <x:c r="I110" s="18"/>
      <x:c r="J110" s="18"/>
      <x:c r="K110" s="18"/>
      <x:c r="L110" s="18"/>
      <x:c r="M110" s="18"/>
      <x:c r="N110" s="18"/>
      <x:c r="O110" s="18"/>
      <x:c r="P110" s="18"/>
      <x:c r="Q110" s="18"/>
      <x:c r="R110" s="18"/>
      <x:c r="S110" s="18"/>
      <x:c r="T110" s="18"/>
      <x:c r="U110" s="18"/>
      <x:c r="V110" s="18"/>
    </x:row>
    <x:row r="111">
      <x:c r="A111"/>
      <x:c r="B111"/>
      <x:c r="C111" s="18"/>
      <x:c r="D111" s="18"/>
      <x:c r="E111" s="18"/>
      <x:c r="F111" s="18"/>
      <x:c r="G111" s="18"/>
      <x:c r="H111" s="18"/>
      <x:c r="I111" s="18"/>
      <x:c r="J111" s="18"/>
      <x:c r="K111" s="18"/>
      <x:c r="L111" s="18"/>
      <x:c r="M111" s="18"/>
      <x:c r="N111" s="18"/>
      <x:c r="O111" s="18"/>
      <x:c r="P111" s="18"/>
      <x:c r="Q111" s="18"/>
      <x:c r="R111" s="18"/>
      <x:c r="S111" s="18"/>
      <x:c r="T111" s="18"/>
      <x:c r="U111" s="18"/>
      <x:c r="V111" s="18"/>
    </x:row>
    <x:row r="112">
      <x:c r="A112"/>
      <x:c r="B112"/>
      <x:c r="C112" s="18"/>
      <x:c r="D112" s="18"/>
      <x:c r="E112" s="18"/>
      <x:c r="F112" s="18"/>
      <x:c r="G112" s="18"/>
      <x:c r="H112" s="18"/>
      <x:c r="I112" s="18"/>
      <x:c r="J112" s="18"/>
      <x:c r="K112" s="18"/>
      <x:c r="L112" s="18"/>
      <x:c r="M112" s="18"/>
      <x:c r="N112" s="18"/>
      <x:c r="O112" s="18"/>
      <x:c r="P112" s="18"/>
      <x:c r="Q112" s="18"/>
      <x:c r="R112" s="18"/>
      <x:c r="S112" s="18"/>
      <x:c r="T112" s="18"/>
      <x:c r="U112" s="18"/>
      <x:c r="V112" s="18"/>
    </x:row>
    <x:row r="113">
      <x:c r="A113"/>
      <x:c r="B113"/>
      <x:c r="C113" s="18"/>
      <x:c r="D113" s="18"/>
      <x:c r="E113" s="18"/>
      <x:c r="F113" s="18"/>
      <x:c r="G113" s="18"/>
      <x:c r="H113" s="18"/>
      <x:c r="I113" s="18"/>
      <x:c r="J113" s="18"/>
      <x:c r="K113" s="18"/>
      <x:c r="L113" s="18"/>
      <x:c r="M113" s="18"/>
      <x:c r="N113" s="18"/>
      <x:c r="O113" s="18"/>
      <x:c r="P113" s="18"/>
      <x:c r="Q113" s="18"/>
      <x:c r="R113" s="18"/>
      <x:c r="S113" s="18"/>
      <x:c r="T113" s="18"/>
      <x:c r="U113" s="18"/>
      <x:c r="V113" s="18"/>
    </x:row>
    <x:row r="114">
      <x:c r="A114"/>
      <x:c r="B114"/>
      <x:c r="C114" s="18"/>
      <x:c r="D114" s="18"/>
      <x:c r="E114" s="18"/>
      <x:c r="F114" s="18"/>
      <x:c r="G114" s="18"/>
      <x:c r="H114" s="18"/>
      <x:c r="I114" s="18"/>
      <x:c r="J114" s="18"/>
      <x:c r="K114" s="18"/>
      <x:c r="L114" s="18"/>
      <x:c r="M114" s="18"/>
      <x:c r="N114" s="18"/>
      <x:c r="O114" s="18"/>
      <x:c r="P114" s="18"/>
      <x:c r="Q114" s="18"/>
      <x:c r="R114" s="18"/>
      <x:c r="S114" s="18"/>
      <x:c r="T114" s="18"/>
      <x:c r="U114" s="18"/>
      <x:c r="V114" s="18"/>
    </x:row>
    <x:row r="115">
      <x:c r="A115"/>
      <x:c r="B115"/>
      <x:c r="C115" s="18"/>
      <x:c r="D115" s="18"/>
      <x:c r="E115" s="18"/>
      <x:c r="F115" s="18"/>
      <x:c r="G115" s="18"/>
      <x:c r="H115" s="18"/>
      <x:c r="I115" s="18"/>
      <x:c r="J115" s="18"/>
      <x:c r="K115" s="18"/>
      <x:c r="L115" s="18"/>
      <x:c r="M115" s="18"/>
      <x:c r="N115" s="18"/>
      <x:c r="O115" s="18"/>
      <x:c r="P115" s="18"/>
      <x:c r="Q115" s="18"/>
      <x:c r="R115" s="18"/>
      <x:c r="S115" s="18"/>
      <x:c r="T115" s="18"/>
      <x:c r="U115" s="18"/>
      <x:c r="V115" s="18"/>
    </x:row>
    <x:row r="116">
      <x:c r="A116"/>
      <x:c r="B116"/>
      <x:c r="C116" s="18"/>
      <x:c r="D116" s="18"/>
      <x:c r="E116" s="18"/>
      <x:c r="F116" s="18"/>
      <x:c r="G116" s="18"/>
      <x:c r="H116" s="18"/>
      <x:c r="I116" s="18"/>
      <x:c r="J116" s="18"/>
      <x:c r="K116" s="18"/>
      <x:c r="L116" s="18"/>
      <x:c r="M116" s="18"/>
      <x:c r="N116" s="18"/>
      <x:c r="O116" s="18"/>
      <x:c r="P116" s="18"/>
      <x:c r="Q116" s="18"/>
      <x:c r="R116" s="18"/>
      <x:c r="S116" s="18"/>
      <x:c r="T116" s="18"/>
      <x:c r="U116" s="18"/>
      <x:c r="V116" s="18"/>
    </x:row>
    <x:row r="117">
      <x:c r="A117"/>
      <x:c r="B117"/>
      <x:c r="C117" s="18"/>
      <x:c r="D117" s="18"/>
      <x:c r="E117" s="18"/>
      <x:c r="F117" s="18"/>
      <x:c r="G117" s="18"/>
      <x:c r="H117" s="18"/>
      <x:c r="I117" s="18"/>
      <x:c r="J117" s="18"/>
      <x:c r="K117" s="18"/>
      <x:c r="L117" s="18"/>
      <x:c r="M117" s="18"/>
      <x:c r="N117" s="18"/>
      <x:c r="O117" s="18"/>
      <x:c r="P117" s="18"/>
      <x:c r="Q117" s="18"/>
      <x:c r="R117" s="18"/>
      <x:c r="S117" s="18"/>
      <x:c r="T117" s="18"/>
      <x:c r="U117" s="18"/>
      <x:c r="V117" s="18"/>
    </x:row>
    <x:row r="118">
      <x:c r="A118"/>
      <x:c r="B118"/>
      <x:c r="C118" s="18"/>
      <x:c r="D118" s="18"/>
      <x:c r="E118" s="18"/>
      <x:c r="F118" s="18"/>
      <x:c r="G118" s="18"/>
      <x:c r="H118" s="18"/>
      <x:c r="I118" s="18"/>
      <x:c r="J118" s="18"/>
      <x:c r="K118" s="18"/>
      <x:c r="L118" s="18"/>
      <x:c r="M118" s="18"/>
      <x:c r="N118" s="18"/>
      <x:c r="O118" s="18"/>
      <x:c r="P118" s="18"/>
      <x:c r="Q118" s="18"/>
      <x:c r="R118" s="18"/>
      <x:c r="S118" s="18"/>
      <x:c r="T118" s="18"/>
      <x:c r="U118" s="18"/>
      <x:c r="V118" s="18"/>
    </x:row>
    <x:row r="119">
      <x:c r="A119"/>
      <x:c r="B119"/>
      <x:c r="C119" s="18"/>
      <x:c r="D119" s="18"/>
      <x:c r="E119" s="18"/>
      <x:c r="F119" s="18"/>
      <x:c r="G119" s="18"/>
      <x:c r="H119" s="18"/>
      <x:c r="I119" s="18"/>
      <x:c r="J119" s="18"/>
      <x:c r="K119" s="18"/>
      <x:c r="L119" s="18"/>
      <x:c r="M119" s="18"/>
      <x:c r="N119" s="18"/>
      <x:c r="O119" s="18"/>
      <x:c r="P119" s="18"/>
      <x:c r="Q119" s="18"/>
      <x:c r="R119" s="18"/>
      <x:c r="S119" s="18"/>
      <x:c r="T119" s="18"/>
      <x:c r="U119" s="18"/>
      <x:c r="V119" s="18"/>
    </x:row>
    <x:row r="120">
      <x:c r="A120"/>
      <x:c r="B120"/>
      <x:c r="C120" s="18"/>
      <x:c r="D120" s="18"/>
      <x:c r="E120" s="18"/>
      <x:c r="F120" s="18"/>
      <x:c r="G120" s="18"/>
      <x:c r="H120" s="18"/>
      <x:c r="I120" s="18"/>
      <x:c r="J120" s="18"/>
      <x:c r="K120" s="18"/>
      <x:c r="L120" s="18"/>
      <x:c r="M120" s="18"/>
      <x:c r="N120" s="18"/>
      <x:c r="O120" s="18"/>
      <x:c r="P120" s="18"/>
      <x:c r="Q120" s="18"/>
      <x:c r="R120" s="18"/>
      <x:c r="S120" s="18"/>
      <x:c r="T120" s="18"/>
      <x:c r="U120" s="18"/>
      <x:c r="V120" s="18"/>
    </x:row>
    <x:row r="121">
      <x:c r="A121"/>
      <x:c r="B121"/>
      <x:c r="C121" s="18"/>
      <x:c r="D121" s="18"/>
      <x:c r="E121" s="18"/>
      <x:c r="F121" s="18"/>
      <x:c r="G121" s="18"/>
      <x:c r="H121" s="18"/>
      <x:c r="I121" s="18"/>
      <x:c r="J121" s="18"/>
      <x:c r="K121" s="18"/>
      <x:c r="L121" s="18"/>
      <x:c r="M121" s="18"/>
      <x:c r="N121" s="18"/>
      <x:c r="O121" s="18"/>
      <x:c r="P121" s="18"/>
      <x:c r="Q121" s="18"/>
      <x:c r="R121" s="18"/>
      <x:c r="S121" s="18"/>
      <x:c r="T121" s="18"/>
      <x:c r="U121" s="18"/>
      <x:c r="V121" s="18"/>
    </x:row>
    <x:row r="122">
      <x:c r="A122"/>
      <x:c r="B122"/>
      <x:c r="C122" s="18"/>
      <x:c r="D122" s="18"/>
      <x:c r="E122" s="18"/>
      <x:c r="F122" s="18"/>
      <x:c r="G122" s="18"/>
      <x:c r="H122" s="18"/>
      <x:c r="I122" s="18"/>
      <x:c r="J122" s="18"/>
      <x:c r="K122" s="18"/>
      <x:c r="L122" s="18"/>
      <x:c r="M122" s="18"/>
      <x:c r="N122" s="18"/>
      <x:c r="O122" s="18"/>
      <x:c r="P122" s="18"/>
      <x:c r="Q122" s="18"/>
      <x:c r="R122" s="18"/>
      <x:c r="S122" s="18"/>
      <x:c r="T122" s="18"/>
      <x:c r="U122" s="18"/>
      <x:c r="V122" s="18"/>
    </x:row>
    <x:row r="123">
      <x:c r="A123"/>
      <x:c r="B123"/>
      <x:c r="C123" s="18"/>
      <x:c r="D123" s="18"/>
      <x:c r="E123" s="18"/>
      <x:c r="F123" s="18"/>
      <x:c r="G123" s="18"/>
      <x:c r="H123" s="18"/>
      <x:c r="I123" s="18"/>
      <x:c r="J123" s="18"/>
      <x:c r="K123" s="18"/>
      <x:c r="L123" s="18"/>
      <x:c r="M123" s="18"/>
      <x:c r="N123" s="18"/>
      <x:c r="O123" s="18"/>
      <x:c r="P123" s="18"/>
      <x:c r="Q123" s="18"/>
      <x:c r="R123" s="18"/>
      <x:c r="S123" s="18"/>
      <x:c r="T123" s="18"/>
      <x:c r="U123" s="18"/>
      <x:c r="V123" s="18"/>
    </x:row>
    <x:row r="124">
      <x:c r="A124"/>
      <x:c r="B124"/>
      <x:c r="C124" s="18"/>
      <x:c r="D124" s="18"/>
      <x:c r="E124" s="18"/>
      <x:c r="F124" s="18"/>
      <x:c r="G124" s="18"/>
      <x:c r="H124" s="18"/>
      <x:c r="I124" s="18"/>
      <x:c r="J124" s="18"/>
      <x:c r="K124" s="18"/>
      <x:c r="L124" s="18"/>
      <x:c r="M124" s="18"/>
      <x:c r="N124" s="18"/>
      <x:c r="O124" s="18"/>
      <x:c r="P124" s="18"/>
      <x:c r="Q124" s="18"/>
      <x:c r="R124" s="18"/>
      <x:c r="S124" s="18"/>
      <x:c r="T124" s="18"/>
      <x:c r="U124" s="18"/>
      <x:c r="V124" s="18"/>
    </x:row>
    <x:row r="125">
      <x:c r="A125"/>
      <x:c r="B125"/>
      <x:c r="C125" s="18"/>
      <x:c r="D125" s="18"/>
      <x:c r="E125" s="18"/>
      <x:c r="F125" s="18"/>
      <x:c r="G125" s="18"/>
      <x:c r="H125" s="18"/>
      <x:c r="I125" s="18"/>
      <x:c r="J125" s="18"/>
      <x:c r="K125" s="18"/>
      <x:c r="L125" s="18"/>
      <x:c r="M125" s="18"/>
      <x:c r="N125" s="18"/>
      <x:c r="O125" s="18"/>
      <x:c r="P125" s="18"/>
      <x:c r="Q125" s="18"/>
      <x:c r="R125" s="18"/>
      <x:c r="S125" s="18"/>
      <x:c r="T125" s="18"/>
      <x:c r="U125" s="18"/>
      <x:c r="V125" s="18"/>
    </x:row>
    <x:row r="126">
      <x:c r="A126" t="n">
        <x:f>Arrivals!A126</x:f>
        <x:v>2</x:v>
      </x:c>
      <x:c r="B126" t="n">
        <x:f>Arrivals!B126</x:f>
        <x:v>1</x:v>
      </x:c>
      <x:c r="C126" s="18" t="n">
        <x:f>Arrivals!F126</x:f>
        <x:v>2</x:v>
      </x:c>
      <x:c r="D126" s="18" t="n">
        <x:f>Arrivals!J126</x:f>
        <x:v>9.830269263119577</x:v>
      </x:c>
      <x:c r="E126" s="18" t="n">
        <x:f>0</x:f>
        <x:v>0</x:v>
      </x:c>
      <x:c r="F126" s="18" t="n">
        <x:f>MAX(C126,E126)</x:f>
        <x:v>2</x:v>
      </x:c>
      <x:c r="G126" s="18" t="n">
        <x:f>F126+D126</x:f>
        <x:v>11.830269263119577</x:v>
      </x:c>
      <x:c r="H126" s="18" t="n">
        <x:f>Arrivals!L126</x:f>
        <x:v>75</x:v>
      </x:c>
      <x:c r="I126" s="18" t="n">
        <x:f>H126*8/ACE_Input!S6+ACE_Input!T6</x:f>
        <x:v>6.02</x:v>
      </x:c>
      <x:c r="J126" s="18" t="n">
        <x:f>0</x:f>
        <x:v>0</x:v>
      </x:c>
      <x:c r="K126" s="18" t="n">
        <x:f>MAX(G126,J126)</x:f>
        <x:v>11.830269263119577</x:v>
      </x:c>
      <x:c r="L126" s="18" t="n">
        <x:f>MOD(K126-Settings!$B$32,Settings!$B$33)</x:f>
        <x:v>11.830269263119577</x:v>
      </x:c>
      <x:c r="M126" s="18" t="n">
        <x:f>IF(L126&lt;Settings!$B$30,IF(Settings!$B$30-L126&gt;=I126,K126,K126+(Settings!$B$30-L126)+Settings!$B$31),K126+(Settings!$B$33-L126))</x:f>
        <x:v>11.830269263119577</x:v>
      </x:c>
      <x:c r="N126" s="18" t="n">
        <x:f>M126+I126</x:f>
        <x:v>17.85026926311958</x:v>
      </x:c>
      <x:c r="O126" s="18" t="n">
        <x:f>N126-C126</x:f>
        <x:v>15.850269263119579</x:v>
      </x:c>
      <x:c r="P126" s="18" t="n">
        <x:f>F126-C126</x:f>
        <x:v>0</x:v>
      </x:c>
      <x:c r="Q126" s="18" t="n">
        <x:f>K126-G126</x:f>
        <x:v>0</x:v>
      </x:c>
      <x:c r="R126" s="18" t="n">
        <x:f>M126-K126</x:f>
        <x:v>0</x:v>
      </x:c>
      <x:c r="S126" s="18" t="n">
        <x:f>P126+Q126+R126</x:f>
        <x:v>0</x:v>
      </x:c>
      <x:c r="T126" s="18" t="str">
        <x:f>IF(MOD(C126-Settings!$B$32,Settings!$B$33)&lt;Settings!$B$30,"Up","Down")</x:f>
        <x:v>Up</x:v>
      </x:c>
      <x:c r="U126" s="18" t="n">
        <x:f>IF(OR(I126&gt;Settings!$B$30,O126&gt;Settings!$B$37),0,1)</x:f>
        <x:v>1</x:v>
      </x:c>
      <x:c r="V126" s="18" t="n">
        <x:f>IF(AND(U126=1,O126&lt;=Settings!$B$36),1,0)</x:f>
        <x:v>1</x:v>
      </x:c>
    </x:row>
    <x:row r="127">
      <x:c r="A127" t="n">
        <x:f>Arrivals!A127</x:f>
        <x:v>2</x:v>
      </x:c>
      <x:c r="B127" t="n">
        <x:f>Arrivals!B127</x:f>
        <x:v>2</x:v>
      </x:c>
      <x:c r="C127" s="18" t="n">
        <x:f>Arrivals!F127</x:f>
        <x:v>7</x:v>
      </x:c>
      <x:c r="D127" s="18" t="n">
        <x:f>Arrivals!J127</x:f>
        <x:v>12.953977205409288</x:v>
      </x:c>
      <x:c r="E127" s="18" t="n">
        <x:f>G126</x:f>
        <x:v>11.830269263119577</x:v>
      </x:c>
      <x:c r="F127" s="18" t="n">
        <x:f>MAX(C127,E127)</x:f>
        <x:v>11.830269263119577</x:v>
      </x:c>
      <x:c r="G127" s="18" t="n">
        <x:f>F127+D127</x:f>
        <x:v>24.784246468528863</x:v>
      </x:c>
      <x:c r="H127" s="18" t="n">
        <x:f>Arrivals!L127</x:f>
        <x:v>75</x:v>
      </x:c>
      <x:c r="I127" s="18" t="n">
        <x:f>H127*8/ACE_Input!S7+ACE_Input!T7</x:f>
        <x:v>6.02</x:v>
      </x:c>
      <x:c r="J127" s="18" t="n">
        <x:f>N126</x:f>
        <x:v>17.85026926311958</x:v>
      </x:c>
      <x:c r="K127" s="18" t="n">
        <x:f>MAX(G127,J127)</x:f>
        <x:v>24.784246468528863</x:v>
      </x:c>
      <x:c r="L127" s="18" t="n">
        <x:f>MOD(K127-Settings!$B$32,Settings!$B$33)</x:f>
        <x:v>24.784246468528863</x:v>
      </x:c>
      <x:c r="M127" s="18" t="n">
        <x:f>IF(L127&lt;Settings!$B$30,IF(Settings!$B$30-L127&gt;=I127,K127,K127+(Settings!$B$30-L127)+Settings!$B$31),K127+(Settings!$B$33-L127))</x:f>
        <x:v>24.784246468528863</x:v>
      </x:c>
      <x:c r="N127" s="18" t="n">
        <x:f>M127+I127</x:f>
        <x:v>30.804246468528863</x:v>
      </x:c>
      <x:c r="O127" s="18" t="n">
        <x:f>N127-C127</x:f>
        <x:v>23.804246468528863</x:v>
      </x:c>
      <x:c r="P127" s="18" t="n">
        <x:f>F127-C127</x:f>
        <x:v>4.830269263119577</x:v>
      </x:c>
      <x:c r="Q127" s="18" t="n">
        <x:f>K127-G127</x:f>
        <x:v>0</x:v>
      </x:c>
      <x:c r="R127" s="18" t="n">
        <x:f>M127-K127</x:f>
        <x:v>0</x:v>
      </x:c>
      <x:c r="S127" s="18" t="n">
        <x:f>P127+Q127+R127</x:f>
        <x:v>4.830269263119577</x:v>
      </x:c>
      <x:c r="T127" s="18" t="str">
        <x:f>IF(MOD(C127-Settings!$B$32,Settings!$B$33)&lt;Settings!$B$30,"Up","Down")</x:f>
        <x:v>Up</x:v>
      </x:c>
      <x:c r="U127" s="18" t="n">
        <x:f>IF(OR(I127&gt;Settings!$B$30,O127&gt;Settings!$B$37),0,1)</x:f>
        <x:v>1</x:v>
      </x:c>
      <x:c r="V127" s="18" t="n">
        <x:f>IF(AND(U127=1,O127&lt;=Settings!$B$36),1,0)</x:f>
        <x:v>1</x:v>
      </x:c>
    </x:row>
    <x:row r="128">
      <x:c r="A128" t="n">
        <x:f>Arrivals!A128</x:f>
        <x:v>2</x:v>
      </x:c>
      <x:c r="B128" t="n">
        <x:f>Arrivals!B128</x:f>
        <x:v>3</x:v>
      </x:c>
      <x:c r="C128" s="18" t="n">
        <x:f>Arrivals!F128</x:f>
        <x:v>32</x:v>
      </x:c>
      <x:c r="D128" s="18" t="n">
        <x:f>Arrivals!J128</x:f>
        <x:v>9.652931797448742</x:v>
      </x:c>
      <x:c r="E128" s="18" t="n">
        <x:f>G127</x:f>
        <x:v>24.784246468528863</x:v>
      </x:c>
      <x:c r="F128" s="18" t="n">
        <x:f>MAX(C128,E128)</x:f>
        <x:v>32</x:v>
      </x:c>
      <x:c r="G128" s="18" t="n">
        <x:f>F128+D128</x:f>
        <x:v>41.652931797448744</x:v>
      </x:c>
      <x:c r="H128" s="18" t="n">
        <x:f>Arrivals!L128</x:f>
        <x:v>75</x:v>
      </x:c>
      <x:c r="I128" s="18" t="n">
        <x:f>H128*8/ACE_Input!S8+ACE_Input!T8</x:f>
        <x:v>6.02</x:v>
      </x:c>
      <x:c r="J128" s="18" t="n">
        <x:f>N127</x:f>
        <x:v>30.804246468528863</x:v>
      </x:c>
      <x:c r="K128" s="18" t="n">
        <x:f>MAX(G128,J128)</x:f>
        <x:v>41.652931797448744</x:v>
      </x:c>
      <x:c r="L128" s="18" t="n">
        <x:f>MOD(K128-Settings!$B$32,Settings!$B$33)</x:f>
        <x:v>41.652931797448744</x:v>
      </x:c>
      <x:c r="M128" s="18" t="n">
        <x:f>IF(L128&lt;Settings!$B$30,IF(Settings!$B$30-L128&gt;=I128,K128,K128+(Settings!$B$30-L128)+Settings!$B$31),K128+(Settings!$B$33-L128))</x:f>
        <x:v>41.652931797448744</x:v>
      </x:c>
      <x:c r="N128" s="18" t="n">
        <x:f>M128+I128</x:f>
        <x:v>47.67293179744874</x:v>
      </x:c>
      <x:c r="O128" s="18" t="n">
        <x:f>N128-C128</x:f>
        <x:v>15.67293179744874</x:v>
      </x:c>
      <x:c r="P128" s="18" t="n">
        <x:f>F128-C128</x:f>
        <x:v>0</x:v>
      </x:c>
      <x:c r="Q128" s="18" t="n">
        <x:f>K128-G128</x:f>
        <x:v>0</x:v>
      </x:c>
      <x:c r="R128" s="18" t="n">
        <x:f>M128-K128</x:f>
        <x:v>0</x:v>
      </x:c>
      <x:c r="S128" s="18" t="n">
        <x:f>P128+Q128+R128</x:f>
        <x:v>0</x:v>
      </x:c>
      <x:c r="T128" s="18" t="str">
        <x:f>IF(MOD(C128-Settings!$B$32,Settings!$B$33)&lt;Settings!$B$30,"Up","Down")</x:f>
        <x:v>Up</x:v>
      </x:c>
      <x:c r="U128" s="18" t="n">
        <x:f>IF(OR(I128&gt;Settings!$B$30,O128&gt;Settings!$B$37),0,1)</x:f>
        <x:v>1</x:v>
      </x:c>
      <x:c r="V128" s="18" t="n">
        <x:f>IF(AND(U128=1,O128&lt;=Settings!$B$36),1,0)</x:f>
        <x:v>1</x:v>
      </x:c>
    </x:row>
    <x:row r="129">
      <x:c r="A129" t="n">
        <x:f>Arrivals!A129</x:f>
        <x:v>2</x:v>
      </x:c>
      <x:c r="B129" t="n">
        <x:f>Arrivals!B129</x:f>
        <x:v>4</x:v>
      </x:c>
      <x:c r="C129" s="18" t="n">
        <x:f>Arrivals!F129</x:f>
        <x:v>37</x:v>
      </x:c>
      <x:c r="D129" s="18" t="n">
        <x:f>Arrivals!J129</x:f>
        <x:v>5.466960647862072</x:v>
      </x:c>
      <x:c r="E129" s="18" t="n">
        <x:f>G128</x:f>
        <x:v>41.652931797448744</x:v>
      </x:c>
      <x:c r="F129" s="18" t="n">
        <x:f>MAX(C129,E129)</x:f>
        <x:v>41.652931797448744</x:v>
      </x:c>
      <x:c r="G129" s="18" t="n">
        <x:f>F129+D129</x:f>
        <x:v>47.11989244531082</x:v>
      </x:c>
      <x:c r="H129" s="18" t="n">
        <x:f>Arrivals!L129</x:f>
        <x:v>75</x:v>
      </x:c>
      <x:c r="I129" s="18" t="n">
        <x:f>H129*8/ACE_Input!S9+ACE_Input!T9</x:f>
        <x:v>6.02</x:v>
      </x:c>
      <x:c r="J129" s="18" t="n">
        <x:f>N128</x:f>
        <x:v>47.67293179744874</x:v>
      </x:c>
      <x:c r="K129" s="18" t="n">
        <x:f>MAX(G129,J129)</x:f>
        <x:v>47.67293179744874</x:v>
      </x:c>
      <x:c r="L129" s="18" t="n">
        <x:f>MOD(K129-Settings!$B$32,Settings!$B$33)</x:f>
        <x:v>47.67293179744874</x:v>
      </x:c>
      <x:c r="M129" s="18" t="n">
        <x:f>IF(L129&lt;Settings!$B$30,IF(Settings!$B$30-L129&gt;=I129,K129,K129+(Settings!$B$30-L129)+Settings!$B$31),K129+(Settings!$B$33-L129))</x:f>
        <x:v>47.67293179744874</x:v>
      </x:c>
      <x:c r="N129" s="18" t="n">
        <x:f>M129+I129</x:f>
        <x:v>53.692931797448736</x:v>
      </x:c>
      <x:c r="O129" s="18" t="n">
        <x:f>N129-C129</x:f>
        <x:v>16.692931797448736</x:v>
      </x:c>
      <x:c r="P129" s="18" t="n">
        <x:f>F129-C129</x:f>
        <x:v>4.652931797448744</x:v>
      </x:c>
      <x:c r="Q129" s="18" t="n">
        <x:f>K129-G129</x:f>
        <x:v>0.5530393521379224</x:v>
      </x:c>
      <x:c r="R129" s="18" t="n">
        <x:f>M129-K129</x:f>
        <x:v>0</x:v>
      </x:c>
      <x:c r="S129" s="18" t="n">
        <x:f>P129+Q129+R129</x:f>
        <x:v>5.2059711495866665</x:v>
      </x:c>
      <x:c r="T129" s="18" t="str">
        <x:f>IF(MOD(C129-Settings!$B$32,Settings!$B$33)&lt;Settings!$B$30,"Up","Down")</x:f>
        <x:v>Up</x:v>
      </x:c>
      <x:c r="U129" s="18" t="n">
        <x:f>IF(OR(I129&gt;Settings!$B$30,O129&gt;Settings!$B$37),0,1)</x:f>
        <x:v>1</x:v>
      </x:c>
      <x:c r="V129" s="18" t="n">
        <x:f>IF(AND(U129=1,O129&lt;=Settings!$B$36),1,0)</x:f>
        <x:v>1</x:v>
      </x:c>
    </x:row>
    <x:row r="130">
      <x:c r="A130" t="n">
        <x:f>Arrivals!A130</x:f>
        <x:v>2</x:v>
      </x:c>
      <x:c r="B130" t="n">
        <x:f>Arrivals!B130</x:f>
        <x:v>5</x:v>
      </x:c>
      <x:c r="C130" s="18" t="n">
        <x:f>Arrivals!F130</x:f>
        <x:v>42</x:v>
      </x:c>
      <x:c r="D130" s="18" t="n">
        <x:f>Arrivals!J130</x:f>
        <x:v>0.1986964808211517</x:v>
      </x:c>
      <x:c r="E130" s="18" t="n">
        <x:f>G129</x:f>
        <x:v>47.11989244531082</x:v>
      </x:c>
      <x:c r="F130" s="18" t="n">
        <x:f>MAX(C130,E130)</x:f>
        <x:v>47.11989244531082</x:v>
      </x:c>
      <x:c r="G130" s="18" t="n">
        <x:f>F130+D130</x:f>
        <x:v>47.318588926131966</x:v>
      </x:c>
      <x:c r="H130" s="18" t="n">
        <x:f>Arrivals!L130</x:f>
        <x:v>75</x:v>
      </x:c>
      <x:c r="I130" s="18" t="n">
        <x:f>H130*8/ACE_Input!S10+ACE_Input!T10</x:f>
        <x:v>6.02</x:v>
      </x:c>
      <x:c r="J130" s="18" t="n">
        <x:f>N129</x:f>
        <x:v>53.692931797448736</x:v>
      </x:c>
      <x:c r="K130" s="18" t="n">
        <x:f>MAX(G130,J130)</x:f>
        <x:v>53.692931797448736</x:v>
      </x:c>
      <x:c r="L130" s="18" t="n">
        <x:f>MOD(K130-Settings!$B$32,Settings!$B$33)</x:f>
        <x:v>53.692931797448736</x:v>
      </x:c>
      <x:c r="M130" s="18" t="n">
        <x:f>IF(L130&lt;Settings!$B$30,IF(Settings!$B$30-L130&gt;=I130,K130,K130+(Settings!$B$30-L130)+Settings!$B$31),K130+(Settings!$B$33-L130))</x:f>
        <x:v>53.692931797448736</x:v>
      </x:c>
      <x:c r="N130" s="18" t="n">
        <x:f>M130+I130</x:f>
        <x:v>59.71293179744873</x:v>
      </x:c>
      <x:c r="O130" s="18" t="n">
        <x:f>N130-C130</x:f>
        <x:v>17.712931797448732</x:v>
      </x:c>
      <x:c r="P130" s="18" t="n">
        <x:f>F130-C130</x:f>
        <x:v>5.119892445310818</x:v>
      </x:c>
      <x:c r="Q130" s="18" t="n">
        <x:f>K130-G130</x:f>
        <x:v>6.37434287131677</x:v>
      </x:c>
      <x:c r="R130" s="18" t="n">
        <x:f>M130-K130</x:f>
        <x:v>0</x:v>
      </x:c>
      <x:c r="S130" s="18" t="n">
        <x:f>P130+Q130+R130</x:f>
        <x:v>11.494235316627588</x:v>
      </x:c>
      <x:c r="T130" s="18" t="str">
        <x:f>IF(MOD(C130-Settings!$B$32,Settings!$B$33)&lt;Settings!$B$30,"Up","Down")</x:f>
        <x:v>Up</x:v>
      </x:c>
      <x:c r="U130" s="18" t="n">
        <x:f>IF(OR(I130&gt;Settings!$B$30,O130&gt;Settings!$B$37),0,1)</x:f>
        <x:v>1</x:v>
      </x:c>
      <x:c r="V130" s="18" t="n">
        <x:f>IF(AND(U130=1,O130&lt;=Settings!$B$36),1,0)</x:f>
        <x:v>1</x:v>
      </x:c>
    </x:row>
    <x:row r="131">
      <x:c r="A131" t="n">
        <x:f>Arrivals!A131</x:f>
        <x:v>2</x:v>
      </x:c>
      <x:c r="B131" t="n">
        <x:f>Arrivals!B131</x:f>
        <x:v>6</x:v>
      </x:c>
      <x:c r="C131" s="18" t="n">
        <x:f>Arrivals!F131</x:f>
        <x:v>47</x:v>
      </x:c>
      <x:c r="D131" s="18" t="n">
        <x:f>Arrivals!J131</x:f>
        <x:v>96.08177445581033</x:v>
      </x:c>
      <x:c r="E131" s="18" t="n">
        <x:f>G130</x:f>
        <x:v>47.318588926131966</x:v>
      </x:c>
      <x:c r="F131" s="18" t="n">
        <x:f>MAX(C131,E131)</x:f>
        <x:v>47.318588926131966</x:v>
      </x:c>
      <x:c r="G131" s="18" t="n">
        <x:f>F131+D131</x:f>
        <x:v>143.4003633819423</x:v>
      </x:c>
      <x:c r="H131" s="18" t="n">
        <x:f>Arrivals!L131</x:f>
        <x:v>75</x:v>
      </x:c>
      <x:c r="I131" s="18" t="n">
        <x:f>H131*8/ACE_Input!S11+ACE_Input!T11</x:f>
        <x:v>6.02</x:v>
      </x:c>
      <x:c r="J131" s="18" t="n">
        <x:f>N130</x:f>
        <x:v>59.71293179744873</x:v>
      </x:c>
      <x:c r="K131" s="18" t="n">
        <x:f>MAX(G131,J131)</x:f>
        <x:v>143.4003633819423</x:v>
      </x:c>
      <x:c r="L131" s="18" t="n">
        <x:f>MOD(K131-Settings!$B$32,Settings!$B$33)</x:f>
        <x:v>143.4003633819423</x:v>
      </x:c>
      <x:c r="M131" s="18" t="n">
        <x:f>IF(L131&lt;Settings!$B$30,IF(Settings!$B$30-L131&gt;=I131,K131,K131+(Settings!$B$30-L131)+Settings!$B$31),K131+(Settings!$B$33-L131))</x:f>
        <x:v>143.4003633819423</x:v>
      </x:c>
      <x:c r="N131" s="18" t="n">
        <x:f>M131+I131</x:f>
        <x:v>149.4203633819423</x:v>
      </x:c>
      <x:c r="O131" s="18" t="n">
        <x:f>N131-C131</x:f>
        <x:v>102.42036338194231</x:v>
      </x:c>
      <x:c r="P131" s="18" t="n">
        <x:f>F131-C131</x:f>
        <x:v>0.3185889261319659</x:v>
      </x:c>
      <x:c r="Q131" s="18" t="n">
        <x:f>K131-G131</x:f>
        <x:v>0</x:v>
      </x:c>
      <x:c r="R131" s="18" t="n">
        <x:f>M131-K131</x:f>
        <x:v>0</x:v>
      </x:c>
      <x:c r="S131" s="18" t="n">
        <x:f>P131+Q131+R131</x:f>
        <x:v>0.3185889261319659</x:v>
      </x:c>
      <x:c r="T131" s="18" t="str">
        <x:f>IF(MOD(C131-Settings!$B$32,Settings!$B$33)&lt;Settings!$B$30,"Up","Down")</x:f>
        <x:v>Up</x:v>
      </x:c>
      <x:c r="U131" s="18" t="n">
        <x:f>IF(OR(I131&gt;Settings!$B$30,O131&gt;Settings!$B$37),0,1)</x:f>
        <x:v>1</x:v>
      </x:c>
      <x:c r="V131" s="18" t="n">
        <x:f>IF(AND(U131=1,O131&lt;=Settings!$B$36),1,0)</x:f>
        <x:v>1</x:v>
      </x:c>
    </x:row>
    <x:row r="132">
      <x:c r="A132" t="n">
        <x:f>Arrivals!A132</x:f>
        <x:v>2</x:v>
      </x:c>
      <x:c r="B132" t="n">
        <x:f>Arrivals!B132</x:f>
        <x:v>7</x:v>
      </x:c>
      <x:c r="C132" s="18" t="n">
        <x:f>Arrivals!F132</x:f>
        <x:v>52</x:v>
      </x:c>
      <x:c r="D132" s="18" t="n">
        <x:f>Arrivals!J132</x:f>
        <x:v>6.133311646530667</x:v>
      </x:c>
      <x:c r="E132" s="18" t="n">
        <x:f>G131</x:f>
        <x:v>143.4003633819423</x:v>
      </x:c>
      <x:c r="F132" s="18" t="n">
        <x:f>MAX(C132,E132)</x:f>
        <x:v>143.4003633819423</x:v>
      </x:c>
      <x:c r="G132" s="18" t="n">
        <x:f>F132+D132</x:f>
        <x:v>149.53367502847297</x:v>
      </x:c>
      <x:c r="H132" s="18" t="n">
        <x:f>Arrivals!L132</x:f>
        <x:v>75</x:v>
      </x:c>
      <x:c r="I132" s="18" t="n">
        <x:f>H132*8/ACE_Input!S12+ACE_Input!T12</x:f>
        <x:v>6.02</x:v>
      </x:c>
      <x:c r="J132" s="18" t="n">
        <x:f>N131</x:f>
        <x:v>149.4203633819423</x:v>
      </x:c>
      <x:c r="K132" s="18" t="n">
        <x:f>MAX(G132,J132)</x:f>
        <x:v>149.53367502847297</x:v>
      </x:c>
      <x:c r="L132" s="18" t="n">
        <x:f>MOD(K132-Settings!$B$32,Settings!$B$33)</x:f>
        <x:v>149.53367502847297</x:v>
      </x:c>
      <x:c r="M132" s="18" t="n">
        <x:f>IF(L132&lt;Settings!$B$30,IF(Settings!$B$30-L132&gt;=I132,K132,K132+(Settings!$B$30-L132)+Settings!$B$31),K132+(Settings!$B$33-L132))</x:f>
        <x:v>149.53367502847297</x:v>
      </x:c>
      <x:c r="N132" s="18" t="n">
        <x:f>M132+I132</x:f>
        <x:v>155.55367502847298</x:v>
      </x:c>
      <x:c r="O132" s="18" t="n">
        <x:f>N132-C132</x:f>
        <x:v>103.55367502847298</x:v>
      </x:c>
      <x:c r="P132" s="18" t="n">
        <x:f>F132-C132</x:f>
        <x:v>91.4003633819423</x:v>
      </x:c>
      <x:c r="Q132" s="18" t="n">
        <x:f>K132-G132</x:f>
        <x:v>0</x:v>
      </x:c>
      <x:c r="R132" s="18" t="n">
        <x:f>M132-K132</x:f>
        <x:v>0</x:v>
      </x:c>
      <x:c r="S132" s="18" t="n">
        <x:f>P132+Q132+R132</x:f>
        <x:v>91.4003633819423</x:v>
      </x:c>
      <x:c r="T132" s="18" t="str">
        <x:f>IF(MOD(C132-Settings!$B$32,Settings!$B$33)&lt;Settings!$B$30,"Up","Down")</x:f>
        <x:v>Up</x:v>
      </x:c>
      <x:c r="U132" s="18" t="n">
        <x:f>IF(OR(I132&gt;Settings!$B$30,O132&gt;Settings!$B$37),0,1)</x:f>
        <x:v>1</x:v>
      </x:c>
      <x:c r="V132" s="18" t="n">
        <x:f>IF(AND(U132=1,O132&lt;=Settings!$B$36),1,0)</x:f>
        <x:v>1</x:v>
      </x:c>
    </x:row>
    <x:row r="133">
      <x:c r="A133" t="n">
        <x:f>Arrivals!A133</x:f>
        <x:v>2</x:v>
      </x:c>
      <x:c r="B133" t="n">
        <x:f>Arrivals!B133</x:f>
        <x:v>8</x:v>
      </x:c>
      <x:c r="C133" s="18" t="n">
        <x:f>Arrivals!F133</x:f>
        <x:v>57</x:v>
      </x:c>
      <x:c r="D133" s="18" t="n">
        <x:f>Arrivals!J133</x:f>
        <x:v>12.955646847268742</x:v>
      </x:c>
      <x:c r="E133" s="18" t="n">
        <x:f>G132</x:f>
        <x:v>149.53367502847297</x:v>
      </x:c>
      <x:c r="F133" s="18" t="n">
        <x:f>MAX(C133,E133)</x:f>
        <x:v>149.53367502847297</x:v>
      </x:c>
      <x:c r="G133" s="18" t="n">
        <x:f>F133+D133</x:f>
        <x:v>162.48932187574172</x:v>
      </x:c>
      <x:c r="H133" s="18" t="n">
        <x:f>Arrivals!L133</x:f>
        <x:v>75</x:v>
      </x:c>
      <x:c r="I133" s="18" t="n">
        <x:f>H133*8/ACE_Input!S13+ACE_Input!T13</x:f>
        <x:v>6.02</x:v>
      </x:c>
      <x:c r="J133" s="18" t="n">
        <x:f>N132</x:f>
        <x:v>155.55367502847298</x:v>
      </x:c>
      <x:c r="K133" s="18" t="n">
        <x:f>MAX(G133,J133)</x:f>
        <x:v>162.48932187574172</x:v>
      </x:c>
      <x:c r="L133" s="18" t="n">
        <x:f>MOD(K133-Settings!$B$32,Settings!$B$33)</x:f>
        <x:v>162.48932187574172</x:v>
      </x:c>
      <x:c r="M133" s="18" t="n">
        <x:f>IF(L133&lt;Settings!$B$30,IF(Settings!$B$30-L133&gt;=I133,K133,K133+(Settings!$B$30-L133)+Settings!$B$31),K133+(Settings!$B$33-L133))</x:f>
        <x:v>162.48932187574172</x:v>
      </x:c>
      <x:c r="N133" s="18" t="n">
        <x:f>M133+I133</x:f>
        <x:v>168.50932187574173</x:v>
      </x:c>
      <x:c r="O133" s="18" t="n">
        <x:f>N133-C133</x:f>
        <x:v>111.50932187574173</x:v>
      </x:c>
      <x:c r="P133" s="18" t="n">
        <x:f>F133-C133</x:f>
        <x:v>92.53367502847297</x:v>
      </x:c>
      <x:c r="Q133" s="18" t="n">
        <x:f>K133-G133</x:f>
        <x:v>0</x:v>
      </x:c>
      <x:c r="R133" s="18" t="n">
        <x:f>M133-K133</x:f>
        <x:v>0</x:v>
      </x:c>
      <x:c r="S133" s="18" t="n">
        <x:f>P133+Q133+R133</x:f>
        <x:v>92.53367502847297</x:v>
      </x:c>
      <x:c r="T133" s="18" t="str">
        <x:f>IF(MOD(C133-Settings!$B$32,Settings!$B$33)&lt;Settings!$B$30,"Up","Down")</x:f>
        <x:v>Up</x:v>
      </x:c>
      <x:c r="U133" s="18" t="n">
        <x:f>IF(OR(I133&gt;Settings!$B$30,O133&gt;Settings!$B$37),0,1)</x:f>
        <x:v>1</x:v>
      </x:c>
      <x:c r="V133" s="18" t="n">
        <x:f>IF(AND(U133=1,O133&lt;=Settings!$B$36),1,0)</x:f>
        <x:v>1</x:v>
      </x:c>
    </x:row>
    <x:row r="134">
      <x:c r="A134" t="n">
        <x:f>Arrivals!A134</x:f>
        <x:v>2</x:v>
      </x:c>
      <x:c r="B134" t="n">
        <x:f>Arrivals!B134</x:f>
        <x:v>9</x:v>
      </x:c>
      <x:c r="C134" s="18" t="n">
        <x:f>Arrivals!F134</x:f>
        <x:v>172</x:v>
      </x:c>
      <x:c r="D134" s="18" t="n">
        <x:f>Arrivals!J134</x:f>
        <x:v>5.116469591135516</x:v>
      </x:c>
      <x:c r="E134" s="18" t="n">
        <x:f>G133</x:f>
        <x:v>162.48932187574172</x:v>
      </x:c>
      <x:c r="F134" s="18" t="n">
        <x:f>MAX(C134,E134)</x:f>
        <x:v>172</x:v>
      </x:c>
      <x:c r="G134" s="18" t="n">
        <x:f>F134+D134</x:f>
        <x:v>177.1164695911355</x:v>
      </x:c>
      <x:c r="H134" s="18" t="n">
        <x:f>Arrivals!L134</x:f>
        <x:v>75</x:v>
      </x:c>
      <x:c r="I134" s="18" t="n">
        <x:f>H134*8/ACE_Input!S14+ACE_Input!T14</x:f>
        <x:v>6.02</x:v>
      </x:c>
      <x:c r="J134" s="18" t="n">
        <x:f>N133</x:f>
        <x:v>168.50932187574173</x:v>
      </x:c>
      <x:c r="K134" s="18" t="n">
        <x:f>MAX(G134,J134)</x:f>
        <x:v>177.1164695911355</x:v>
      </x:c>
      <x:c r="L134" s="18" t="n">
        <x:f>MOD(K134-Settings!$B$32,Settings!$B$33)</x:f>
        <x:v>177.1164695911355</x:v>
      </x:c>
      <x:c r="M134" s="18" t="n">
        <x:f>IF(L134&lt;Settings!$B$30,IF(Settings!$B$30-L134&gt;=I134,K134,K134+(Settings!$B$30-L134)+Settings!$B$31),K134+(Settings!$B$33-L134))</x:f>
        <x:v>177.1164695911355</x:v>
      </x:c>
      <x:c r="N134" s="18" t="n">
        <x:f>M134+I134</x:f>
        <x:v>183.13646959113552</x:v>
      </x:c>
      <x:c r="O134" s="18" t="n">
        <x:f>N134-C134</x:f>
        <x:v>11.136469591135523</x:v>
      </x:c>
      <x:c r="P134" s="18" t="n">
        <x:f>F134-C134</x:f>
        <x:v>0</x:v>
      </x:c>
      <x:c r="Q134" s="18" t="n">
        <x:f>K134-G134</x:f>
        <x:v>0</x:v>
      </x:c>
      <x:c r="R134" s="18" t="n">
        <x:f>M134-K134</x:f>
        <x:v>0</x:v>
      </x:c>
      <x:c r="S134" s="18" t="n">
        <x:f>P134+Q134+R134</x:f>
        <x:v>0</x:v>
      </x:c>
      <x:c r="T134" s="18" t="str">
        <x:f>IF(MOD(C134-Settings!$B$32,Settings!$B$33)&lt;Settings!$B$30,"Up","Down")</x:f>
        <x:v>Up</x:v>
      </x:c>
      <x:c r="U134" s="18" t="n">
        <x:f>IF(OR(I134&gt;Settings!$B$30,O134&gt;Settings!$B$37),0,1)</x:f>
        <x:v>1</x:v>
      </x:c>
      <x:c r="V134" s="18" t="n">
        <x:f>IF(AND(U134=1,O134&lt;=Settings!$B$36),1,0)</x:f>
        <x:v>1</x:v>
      </x:c>
    </x:row>
    <x:row r="135">
      <x:c r="A135" t="n">
        <x:f>Arrivals!A135</x:f>
        <x:v>2</x:v>
      </x:c>
      <x:c r="B135" t="n">
        <x:f>Arrivals!B135</x:f>
        <x:v>10</x:v>
      </x:c>
      <x:c r="C135" s="18" t="n">
        <x:f>Arrivals!F135</x:f>
        <x:v>177</x:v>
      </x:c>
      <x:c r="D135" s="18" t="n">
        <x:f>Arrivals!J135</x:f>
        <x:v>2.1123677533108274</x:v>
      </x:c>
      <x:c r="E135" s="18" t="n">
        <x:f>G134</x:f>
        <x:v>177.1164695911355</x:v>
      </x:c>
      <x:c r="F135" s="18" t="n">
        <x:f>MAX(C135,E135)</x:f>
        <x:v>177.1164695911355</x:v>
      </x:c>
      <x:c r="G135" s="18" t="n">
        <x:f>F135+D135</x:f>
        <x:v>179.22883734444633</x:v>
      </x:c>
      <x:c r="H135" s="18" t="n">
        <x:f>Arrivals!L135</x:f>
        <x:v>75</x:v>
      </x:c>
      <x:c r="I135" s="18" t="n">
        <x:f>H135*8/ACE_Input!S15+ACE_Input!T15</x:f>
        <x:v>6.02</x:v>
      </x:c>
      <x:c r="J135" s="18" t="n">
        <x:f>N134</x:f>
        <x:v>183.13646959113552</x:v>
      </x:c>
      <x:c r="K135" s="18" t="n">
        <x:f>MAX(G135,J135)</x:f>
        <x:v>183.13646959113552</x:v>
      </x:c>
      <x:c r="L135" s="18" t="n">
        <x:f>MOD(K135-Settings!$B$32,Settings!$B$33)</x:f>
        <x:v>183.13646959113552</x:v>
      </x:c>
      <x:c r="M135" s="18" t="n">
        <x:f>IF(L135&lt;Settings!$B$30,IF(Settings!$B$30-L135&gt;=I135,K135,K135+(Settings!$B$30-L135)+Settings!$B$31),K135+(Settings!$B$33-L135))</x:f>
        <x:v>183.13646959113552</x:v>
      </x:c>
      <x:c r="N135" s="18" t="n">
        <x:f>M135+I135</x:f>
        <x:v>189.15646959113553</x:v>
      </x:c>
      <x:c r="O135" s="18" t="n">
        <x:f>N135-C135</x:f>
        <x:v>12.156469591135533</x:v>
      </x:c>
      <x:c r="P135" s="18" t="n">
        <x:f>F135-C135</x:f>
        <x:v>0.11646959113551247</x:v>
      </x:c>
      <x:c r="Q135" s="18" t="n">
        <x:f>K135-G135</x:f>
        <x:v>3.9076322466891895</x:v>
      </x:c>
      <x:c r="R135" s="18" t="n">
        <x:f>M135-K135</x:f>
        <x:v>0</x:v>
      </x:c>
      <x:c r="S135" s="18" t="n">
        <x:f>P135+Q135+R135</x:f>
        <x:v>4.024101837824702</x:v>
      </x:c>
      <x:c r="T135" s="18" t="str">
        <x:f>IF(MOD(C135-Settings!$B$32,Settings!$B$33)&lt;Settings!$B$30,"Up","Down")</x:f>
        <x:v>Up</x:v>
      </x:c>
      <x:c r="U135" s="18" t="n">
        <x:f>IF(OR(I135&gt;Settings!$B$30,O135&gt;Settings!$B$37),0,1)</x:f>
        <x:v>1</x:v>
      </x:c>
      <x:c r="V135" s="18" t="n">
        <x:f>IF(AND(U135=1,O135&lt;=Settings!$B$36),1,0)</x:f>
        <x:v>1</x:v>
      </x:c>
    </x:row>
    <x:row r="136">
      <x:c r="A136" t="n">
        <x:f>Arrivals!A136</x:f>
        <x:v>2</x:v>
      </x:c>
      <x:c r="B136" t="n">
        <x:f>Arrivals!B136</x:f>
        <x:v>11</x:v>
      </x:c>
      <x:c r="C136" s="18" t="n">
        <x:f>Arrivals!F136</x:f>
        <x:v>182</x:v>
      </x:c>
      <x:c r="D136" s="18" t="n">
        <x:f>Arrivals!J136</x:f>
        <x:v>18.14194780998633</x:v>
      </x:c>
      <x:c r="E136" s="18" t="n">
        <x:f>G135</x:f>
        <x:v>179.22883734444633</x:v>
      </x:c>
      <x:c r="F136" s="18" t="n">
        <x:f>MAX(C136,E136)</x:f>
        <x:v>182</x:v>
      </x:c>
      <x:c r="G136" s="18" t="n">
        <x:f>F136+D136</x:f>
        <x:v>200.14194780998633</x:v>
      </x:c>
      <x:c r="H136" s="18" t="n">
        <x:f>Arrivals!L136</x:f>
        <x:v>75</x:v>
      </x:c>
      <x:c r="I136" s="18" t="n">
        <x:f>H136*8/ACE_Input!S16+ACE_Input!T16</x:f>
        <x:v>6.02</x:v>
      </x:c>
      <x:c r="J136" s="18" t="n">
        <x:f>N135</x:f>
        <x:v>189.15646959113553</x:v>
      </x:c>
      <x:c r="K136" s="18" t="n">
        <x:f>MAX(G136,J136)</x:f>
        <x:v>200.14194780998633</x:v>
      </x:c>
      <x:c r="L136" s="18" t="n">
        <x:f>MOD(K136-Settings!$B$32,Settings!$B$33)</x:f>
        <x:v>200.14194780998633</x:v>
      </x:c>
      <x:c r="M136" s="18" t="n">
        <x:f>IF(L136&lt;Settings!$B$30,IF(Settings!$B$30-L136&gt;=I136,K136,K136+(Settings!$B$30-L136)+Settings!$B$31),K136+(Settings!$B$33-L136))</x:f>
        <x:v>200.14194780998633</x:v>
      </x:c>
      <x:c r="N136" s="18" t="n">
        <x:f>M136+I136</x:f>
        <x:v>206.16194780998634</x:v>
      </x:c>
      <x:c r="O136" s="18" t="n">
        <x:f>N136-C136</x:f>
        <x:v>24.161947809986344</x:v>
      </x:c>
      <x:c r="P136" s="18" t="n">
        <x:f>F136-C136</x:f>
        <x:v>0</x:v>
      </x:c>
      <x:c r="Q136" s="18" t="n">
        <x:f>K136-G136</x:f>
        <x:v>0</x:v>
      </x:c>
      <x:c r="R136" s="18" t="n">
        <x:f>M136-K136</x:f>
        <x:v>0</x:v>
      </x:c>
      <x:c r="S136" s="18" t="n">
        <x:f>P136+Q136+R136</x:f>
        <x:v>0</x:v>
      </x:c>
      <x:c r="T136" s="18" t="str">
        <x:f>IF(MOD(C136-Settings!$B$32,Settings!$B$33)&lt;Settings!$B$30,"Up","Down")</x:f>
        <x:v>Up</x:v>
      </x:c>
      <x:c r="U136" s="18" t="n">
        <x:f>IF(OR(I136&gt;Settings!$B$30,O136&gt;Settings!$B$37),0,1)</x:f>
        <x:v>1</x:v>
      </x:c>
      <x:c r="V136" s="18" t="n">
        <x:f>IF(AND(U136=1,O136&lt;=Settings!$B$36),1,0)</x:f>
        <x:v>1</x:v>
      </x:c>
    </x:row>
    <x:row r="137">
      <x:c r="A137" t="n">
        <x:f>Arrivals!A137</x:f>
        <x:v>2</x:v>
      </x:c>
      <x:c r="B137" t="n">
        <x:f>Arrivals!B137</x:f>
        <x:v>12</x:v>
      </x:c>
      <x:c r="C137" s="18" t="n">
        <x:f>Arrivals!F137</x:f>
        <x:v>187</x:v>
      </x:c>
      <x:c r="D137" s="18" t="n">
        <x:f>Arrivals!J137</x:f>
        <x:v>36.07151531442227</x:v>
      </x:c>
      <x:c r="E137" s="18" t="n">
        <x:f>G136</x:f>
        <x:v>200.14194780998633</x:v>
      </x:c>
      <x:c r="F137" s="18" t="n">
        <x:f>MAX(C137,E137)</x:f>
        <x:v>200.14194780998633</x:v>
      </x:c>
      <x:c r="G137" s="18" t="n">
        <x:f>F137+D137</x:f>
        <x:v>236.2134631244086</x:v>
      </x:c>
      <x:c r="H137" s="18" t="n">
        <x:f>Arrivals!L137</x:f>
        <x:v>75</x:v>
      </x:c>
      <x:c r="I137" s="18" t="n">
        <x:f>H137*8/ACE_Input!S17+ACE_Input!T17</x:f>
        <x:v>6.02</x:v>
      </x:c>
      <x:c r="J137" s="18" t="n">
        <x:f>N136</x:f>
        <x:v>206.16194780998634</x:v>
      </x:c>
      <x:c r="K137" s="18" t="n">
        <x:f>MAX(G137,J137)</x:f>
        <x:v>236.2134631244086</x:v>
      </x:c>
      <x:c r="L137" s="18" t="n">
        <x:f>MOD(K137-Settings!$B$32,Settings!$B$33)</x:f>
        <x:v>236.2134631244086</x:v>
      </x:c>
      <x:c r="M137" s="18" t="n">
        <x:f>IF(L137&lt;Settings!$B$30,IF(Settings!$B$30-L137&gt;=I137,K137,K137+(Settings!$B$30-L137)+Settings!$B$31),K137+(Settings!$B$33-L137))</x:f>
        <x:v>236.2134631244086</x:v>
      </x:c>
      <x:c r="N137" s="18" t="n">
        <x:f>M137+I137</x:f>
        <x:v>242.23346312440862</x:v>
      </x:c>
      <x:c r="O137" s="18" t="n">
        <x:f>N137-C137</x:f>
        <x:v>55.233463124408615</x:v>
      </x:c>
      <x:c r="P137" s="18" t="n">
        <x:f>F137-C137</x:f>
        <x:v>13.141947809986334</x:v>
      </x:c>
      <x:c r="Q137" s="18" t="n">
        <x:f>K137-G137</x:f>
        <x:v>0</x:v>
      </x:c>
      <x:c r="R137" s="18" t="n">
        <x:f>M137-K137</x:f>
        <x:v>0</x:v>
      </x:c>
      <x:c r="S137" s="18" t="n">
        <x:f>P137+Q137+R137</x:f>
        <x:v>13.141947809986334</x:v>
      </x:c>
      <x:c r="T137" s="18" t="str">
        <x:f>IF(MOD(C137-Settings!$B$32,Settings!$B$33)&lt;Settings!$B$30,"Up","Down")</x:f>
        <x:v>Up</x:v>
      </x:c>
      <x:c r="U137" s="18" t="n">
        <x:f>IF(OR(I137&gt;Settings!$B$30,O137&gt;Settings!$B$37),0,1)</x:f>
        <x:v>1</x:v>
      </x:c>
      <x:c r="V137" s="18" t="n">
        <x:f>IF(AND(U137=1,O137&lt;=Settings!$B$36),1,0)</x:f>
        <x:v>1</x:v>
      </x:c>
    </x:row>
    <x:row r="138">
      <x:c r="A138" t="n">
        <x:f>Arrivals!A138</x:f>
        <x:v>2</x:v>
      </x:c>
      <x:c r="B138" t="n">
        <x:f>Arrivals!B138</x:f>
        <x:v>13</x:v>
      </x:c>
      <x:c r="C138" s="18" t="n">
        <x:f>Arrivals!F138</x:f>
        <x:v>192</x:v>
      </x:c>
      <x:c r="D138" s="18" t="n">
        <x:f>Arrivals!J138</x:f>
        <x:v>2.688851856923968</x:v>
      </x:c>
      <x:c r="E138" s="18" t="n">
        <x:f>G137</x:f>
        <x:v>236.2134631244086</x:v>
      </x:c>
      <x:c r="F138" s="18" t="n">
        <x:f>MAX(C138,E138)</x:f>
        <x:v>236.2134631244086</x:v>
      </x:c>
      <x:c r="G138" s="18" t="n">
        <x:f>F138+D138</x:f>
        <x:v>238.90231498133258</x:v>
      </x:c>
      <x:c r="H138" s="18" t="n">
        <x:f>Arrivals!L138</x:f>
        <x:v>75</x:v>
      </x:c>
      <x:c r="I138" s="18" t="n">
        <x:f>H138*8/ACE_Input!S18+ACE_Input!T18</x:f>
        <x:v>6.02</x:v>
      </x:c>
      <x:c r="J138" s="18" t="n">
        <x:f>N137</x:f>
        <x:v>242.23346312440862</x:v>
      </x:c>
      <x:c r="K138" s="18" t="n">
        <x:f>MAX(G138,J138)</x:f>
        <x:v>242.23346312440862</x:v>
      </x:c>
      <x:c r="L138" s="18" t="n">
        <x:f>MOD(K138-Settings!$B$32,Settings!$B$33)</x:f>
        <x:v>242.23346312440862</x:v>
      </x:c>
      <x:c r="M138" s="18" t="n">
        <x:f>IF(L138&lt;Settings!$B$30,IF(Settings!$B$30-L138&gt;=I138,K138,K138+(Settings!$B$30-L138)+Settings!$B$31),K138+(Settings!$B$33-L138))</x:f>
        <x:v>242.23346312440862</x:v>
      </x:c>
      <x:c r="N138" s="18" t="n">
        <x:f>M138+I138</x:f>
        <x:v>248.25346312440863</x:v>
      </x:c>
      <x:c r="O138" s="18" t="n">
        <x:f>N138-C138</x:f>
        <x:v>56.253463124408626</x:v>
      </x:c>
      <x:c r="P138" s="18" t="n">
        <x:f>F138-C138</x:f>
        <x:v>44.213463124408605</x:v>
      </x:c>
      <x:c r="Q138" s="18" t="n">
        <x:f>K138-G138</x:f>
        <x:v>3.3311481430760352</x:v>
      </x:c>
      <x:c r="R138" s="18" t="n">
        <x:f>M138-K138</x:f>
        <x:v>0</x:v>
      </x:c>
      <x:c r="S138" s="18" t="n">
        <x:f>P138+Q138+R138</x:f>
        <x:v>47.54461126748464</x:v>
      </x:c>
      <x:c r="T138" s="18" t="str">
        <x:f>IF(MOD(C138-Settings!$B$32,Settings!$B$33)&lt;Settings!$B$30,"Up","Down")</x:f>
        <x:v>Up</x:v>
      </x:c>
      <x:c r="U138" s="18" t="n">
        <x:f>IF(OR(I138&gt;Settings!$B$30,O138&gt;Settings!$B$37),0,1)</x:f>
        <x:v>1</x:v>
      </x:c>
      <x:c r="V138" s="18" t="n">
        <x:f>IF(AND(U138=1,O138&lt;=Settings!$B$36),1,0)</x:f>
        <x:v>1</x:v>
      </x:c>
    </x:row>
    <x:row r="139">
      <x:c r="A139" t="n">
        <x:f>Arrivals!A139</x:f>
        <x:v>2</x:v>
      </x:c>
      <x:c r="B139" t="n">
        <x:f>Arrivals!B139</x:f>
        <x:v>14</x:v>
      </x:c>
      <x:c r="C139" s="18" t="n">
        <x:f>Arrivals!F139</x:f>
        <x:v>197</x:v>
      </x:c>
      <x:c r="D139" s="18" t="n">
        <x:f>Arrivals!J139</x:f>
        <x:v>23.95559418203291</x:v>
      </x:c>
      <x:c r="E139" s="18" t="n">
        <x:f>G138</x:f>
        <x:v>238.90231498133258</x:v>
      </x:c>
      <x:c r="F139" s="18" t="n">
        <x:f>MAX(C139,E139)</x:f>
        <x:v>238.90231498133258</x:v>
      </x:c>
      <x:c r="G139" s="18" t="n">
        <x:f>F139+D139</x:f>
        <x:v>262.8579091633655</x:v>
      </x:c>
      <x:c r="H139" s="18" t="n">
        <x:f>Arrivals!L139</x:f>
        <x:v>75</x:v>
      </x:c>
      <x:c r="I139" s="18" t="n">
        <x:f>H139*8/ACE_Input!S19+ACE_Input!T19</x:f>
        <x:v>6.02</x:v>
      </x:c>
      <x:c r="J139" s="18" t="n">
        <x:f>N138</x:f>
        <x:v>248.25346312440863</x:v>
      </x:c>
      <x:c r="K139" s="18" t="n">
        <x:f>MAX(G139,J139)</x:f>
        <x:v>262.8579091633655</x:v>
      </x:c>
      <x:c r="L139" s="18" t="n">
        <x:f>MOD(K139-Settings!$B$32,Settings!$B$33)</x:f>
        <x:v>262.8579091633655</x:v>
      </x:c>
      <x:c r="M139" s="18" t="n">
        <x:f>IF(L139&lt;Settings!$B$30,IF(Settings!$B$30-L139&gt;=I139,K139,K139+(Settings!$B$30-L139)+Settings!$B$31),K139+(Settings!$B$33-L139))</x:f>
        <x:v>262.8579091633655</x:v>
      </x:c>
      <x:c r="N139" s="18" t="n">
        <x:f>M139+I139</x:f>
        <x:v>268.8779091633655</x:v>
      </x:c>
      <x:c r="O139" s="18" t="n">
        <x:f>N139-C139</x:f>
        <x:v>71.87790916336547</x:v>
      </x:c>
      <x:c r="P139" s="18" t="n">
        <x:f>F139-C139</x:f>
        <x:v>41.90231498133258</x:v>
      </x:c>
      <x:c r="Q139" s="18" t="n">
        <x:f>K139-G139</x:f>
        <x:v>0</x:v>
      </x:c>
      <x:c r="R139" s="18" t="n">
        <x:f>M139-K139</x:f>
        <x:v>0</x:v>
      </x:c>
      <x:c r="S139" s="18" t="n">
        <x:f>P139+Q139+R139</x:f>
        <x:v>41.90231498133258</x:v>
      </x:c>
      <x:c r="T139" s="18" t="str">
        <x:f>IF(MOD(C139-Settings!$B$32,Settings!$B$33)&lt;Settings!$B$30,"Up","Down")</x:f>
        <x:v>Up</x:v>
      </x:c>
      <x:c r="U139" s="18" t="n">
        <x:f>IF(OR(I139&gt;Settings!$B$30,O139&gt;Settings!$B$37),0,1)</x:f>
        <x:v>1</x:v>
      </x:c>
      <x:c r="V139" s="18" t="n">
        <x:f>IF(AND(U139=1,O139&lt;=Settings!$B$36),1,0)</x:f>
        <x:v>1</x:v>
      </x:c>
    </x:row>
    <x:row r="140">
      <x:c r="A140" t="n">
        <x:f>Arrivals!A140</x:f>
        <x:v>2</x:v>
      </x:c>
      <x:c r="B140" t="n">
        <x:f>Arrivals!B140</x:f>
        <x:v>15</x:v>
      </x:c>
      <x:c r="C140" s="18" t="n">
        <x:f>Arrivals!F140</x:f>
        <x:v>202</x:v>
      </x:c>
      <x:c r="D140" s="18" t="n">
        <x:f>Arrivals!J140</x:f>
        <x:v>52.34918933346147</x:v>
      </x:c>
      <x:c r="E140" s="18" t="n">
        <x:f>G139</x:f>
        <x:v>262.8579091633655</x:v>
      </x:c>
      <x:c r="F140" s="18" t="n">
        <x:f>MAX(C140,E140)</x:f>
        <x:v>262.8579091633655</x:v>
      </x:c>
      <x:c r="G140" s="18" t="n">
        <x:f>F140+D140</x:f>
        <x:v>315.207098496827</x:v>
      </x:c>
      <x:c r="H140" s="18" t="n">
        <x:f>Arrivals!L140</x:f>
        <x:v>75</x:v>
      </x:c>
      <x:c r="I140" s="18" t="n">
        <x:f>H140*8/ACE_Input!S20+ACE_Input!T20</x:f>
        <x:v>6.02</x:v>
      </x:c>
      <x:c r="J140" s="18" t="n">
        <x:f>N139</x:f>
        <x:v>268.8779091633655</x:v>
      </x:c>
      <x:c r="K140" s="18" t="n">
        <x:f>MAX(G140,J140)</x:f>
        <x:v>315.207098496827</x:v>
      </x:c>
      <x:c r="L140" s="18" t="n">
        <x:f>MOD(K140-Settings!$B$32,Settings!$B$33)</x:f>
        <x:v>315.207098496827</x:v>
      </x:c>
      <x:c r="M140" s="18" t="n">
        <x:f>IF(L140&lt;Settings!$B$30,IF(Settings!$B$30-L140&gt;=I140,K140,K140+(Settings!$B$30-L140)+Settings!$B$31),K140+(Settings!$B$33-L140))</x:f>
        <x:v>315.207098496827</x:v>
      </x:c>
      <x:c r="N140" s="18" t="n">
        <x:f>M140+I140</x:f>
        <x:v>321.22709849682695</x:v>
      </x:c>
      <x:c r="O140" s="18" t="n">
        <x:f>N140-C140</x:f>
        <x:v>119.22709849682695</x:v>
      </x:c>
      <x:c r="P140" s="18" t="n">
        <x:f>F140-C140</x:f>
        <x:v>60.85790916336549</x:v>
      </x:c>
      <x:c r="Q140" s="18" t="n">
        <x:f>K140-G140</x:f>
        <x:v>0</x:v>
      </x:c>
      <x:c r="R140" s="18" t="n">
        <x:f>M140-K140</x:f>
        <x:v>0</x:v>
      </x:c>
      <x:c r="S140" s="18" t="n">
        <x:f>P140+Q140+R140</x:f>
        <x:v>60.85790916336549</x:v>
      </x:c>
      <x:c r="T140" s="18" t="str">
        <x:f>IF(MOD(C140-Settings!$B$32,Settings!$B$33)&lt;Settings!$B$30,"Up","Down")</x:f>
        <x:v>Up</x:v>
      </x:c>
      <x:c r="U140" s="18" t="n">
        <x:f>IF(OR(I140&gt;Settings!$B$30,O140&gt;Settings!$B$37),0,1)</x:f>
        <x:v>1</x:v>
      </x:c>
      <x:c r="V140" s="18" t="n">
        <x:f>IF(AND(U140=1,O140&lt;=Settings!$B$36),1,0)</x:f>
        <x:v>1</x:v>
      </x:c>
    </x:row>
    <x:row r="141">
      <x:c r="A141" t="n">
        <x:f>Arrivals!A141</x:f>
        <x:v>2</x:v>
      </x:c>
      <x:c r="B141" t="n">
        <x:f>Arrivals!B141</x:f>
        <x:v>16</x:v>
      </x:c>
      <x:c r="C141" s="18" t="n">
        <x:f>Arrivals!F141</x:f>
        <x:v>207</x:v>
      </x:c>
      <x:c r="D141" s="18" t="n">
        <x:f>Arrivals!J141</x:f>
        <x:v>16.898120693157807</x:v>
      </x:c>
      <x:c r="E141" s="18" t="n">
        <x:f>G140</x:f>
        <x:v>315.207098496827</x:v>
      </x:c>
      <x:c r="F141" s="18" t="n">
        <x:f>MAX(C141,E141)</x:f>
        <x:v>315.207098496827</x:v>
      </x:c>
      <x:c r="G141" s="18" t="n">
        <x:f>F141+D141</x:f>
        <x:v>332.1052191899848</x:v>
      </x:c>
      <x:c r="H141" s="18" t="n">
        <x:f>Arrivals!L141</x:f>
        <x:v>75</x:v>
      </x:c>
      <x:c r="I141" s="18" t="n">
        <x:f>H141*8/ACE_Input!S21+ACE_Input!T21</x:f>
        <x:v>6.02</x:v>
      </x:c>
      <x:c r="J141" s="18" t="n">
        <x:f>N140</x:f>
        <x:v>321.22709849682695</x:v>
      </x:c>
      <x:c r="K141" s="18" t="n">
        <x:f>MAX(G141,J141)</x:f>
        <x:v>332.1052191899848</x:v>
      </x:c>
      <x:c r="L141" s="18" t="n">
        <x:f>MOD(K141-Settings!$B$32,Settings!$B$33)</x:f>
        <x:v>332.1052191899848</x:v>
      </x:c>
      <x:c r="M141" s="18" t="n">
        <x:f>IF(L141&lt;Settings!$B$30,IF(Settings!$B$30-L141&gt;=I141,K141,K141+(Settings!$B$30-L141)+Settings!$B$31),K141+(Settings!$B$33-L141))</x:f>
        <x:v>332.1052191899848</x:v>
      </x:c>
      <x:c r="N141" s="18" t="n">
        <x:f>M141+I141</x:f>
        <x:v>338.12521918998476</x:v>
      </x:c>
      <x:c r="O141" s="18" t="n">
        <x:f>N141-C141</x:f>
        <x:v>131.12521918998476</x:v>
      </x:c>
      <x:c r="P141" s="18" t="n">
        <x:f>F141-C141</x:f>
        <x:v>108.20709849682697</x:v>
      </x:c>
      <x:c r="Q141" s="18" t="n">
        <x:f>K141-G141</x:f>
        <x:v>0</x:v>
      </x:c>
      <x:c r="R141" s="18" t="n">
        <x:f>M141-K141</x:f>
        <x:v>0</x:v>
      </x:c>
      <x:c r="S141" s="18" t="n">
        <x:f>P141+Q141+R141</x:f>
        <x:v>108.20709849682697</x:v>
      </x:c>
      <x:c r="T141" s="18" t="str">
        <x:f>IF(MOD(C141-Settings!$B$32,Settings!$B$33)&lt;Settings!$B$30,"Up","Down")</x:f>
        <x:v>Up</x:v>
      </x:c>
      <x:c r="U141" s="18" t="n">
        <x:f>IF(OR(I141&gt;Settings!$B$30,O141&gt;Settings!$B$37),0,1)</x:f>
        <x:v>1</x:v>
      </x:c>
      <x:c r="V141" s="18" t="n">
        <x:f>IF(AND(U141=1,O141&lt;=Settings!$B$36),1,0)</x:f>
        <x:v>0</x:v>
      </x:c>
    </x:row>
    <x:row r="142">
      <x:c r="A142" t="n">
        <x:f>Arrivals!A142</x:f>
        <x:v>2</x:v>
      </x:c>
      <x:c r="B142" t="n">
        <x:f>Arrivals!B142</x:f>
        <x:v>17</x:v>
      </x:c>
      <x:c r="C142" s="18" t="n">
        <x:f>Arrivals!F142</x:f>
        <x:v>212</x:v>
      </x:c>
      <x:c r="D142" s="18" t="n">
        <x:f>Arrivals!J142</x:f>
        <x:v>2.6109992449583066</x:v>
      </x:c>
      <x:c r="E142" s="18" t="n">
        <x:f>G141</x:f>
        <x:v>332.1052191899848</x:v>
      </x:c>
      <x:c r="F142" s="18" t="n">
        <x:f>MAX(C142,E142)</x:f>
        <x:v>332.1052191899848</x:v>
      </x:c>
      <x:c r="G142" s="18" t="n">
        <x:f>F142+D142</x:f>
        <x:v>334.7162184349431</x:v>
      </x:c>
      <x:c r="H142" s="18" t="n">
        <x:f>Arrivals!L142</x:f>
        <x:v>75</x:v>
      </x:c>
      <x:c r="I142" s="18" t="n">
        <x:f>H142*8/ACE_Input!S22+ACE_Input!T22</x:f>
        <x:v>6.02</x:v>
      </x:c>
      <x:c r="J142" s="18" t="n">
        <x:f>N141</x:f>
        <x:v>338.12521918998476</x:v>
      </x:c>
      <x:c r="K142" s="18" t="n">
        <x:f>MAX(G142,J142)</x:f>
        <x:v>338.12521918998476</x:v>
      </x:c>
      <x:c r="L142" s="18" t="n">
        <x:f>MOD(K142-Settings!$B$32,Settings!$B$33)</x:f>
        <x:v>338.12521918998476</x:v>
      </x:c>
      <x:c r="M142" s="18" t="n">
        <x:f>IF(L142&lt;Settings!$B$30,IF(Settings!$B$30-L142&gt;=I142,K142,K142+(Settings!$B$30-L142)+Settings!$B$31),K142+(Settings!$B$33-L142))</x:f>
        <x:v>338.12521918998476</x:v>
      </x:c>
      <x:c r="N142" s="18" t="n">
        <x:f>M142+I142</x:f>
        <x:v>344.14521918998474</x:v>
      </x:c>
      <x:c r="O142" s="18" t="n">
        <x:f>N142-C142</x:f>
        <x:v>132.14521918998474</x:v>
      </x:c>
      <x:c r="P142" s="18" t="n">
        <x:f>F142-C142</x:f>
        <x:v>120.10521918998478</x:v>
      </x:c>
      <x:c r="Q142" s="18" t="n">
        <x:f>K142-G142</x:f>
        <x:v>3.4090007550416885</x:v>
      </x:c>
      <x:c r="R142" s="18" t="n">
        <x:f>M142-K142</x:f>
        <x:v>0</x:v>
      </x:c>
      <x:c r="S142" s="18" t="n">
        <x:f>P142+Q142+R142</x:f>
        <x:v>123.51421994502647</x:v>
      </x:c>
      <x:c r="T142" s="18" t="str">
        <x:f>IF(MOD(C142-Settings!$B$32,Settings!$B$33)&lt;Settings!$B$30,"Up","Down")</x:f>
        <x:v>Up</x:v>
      </x:c>
      <x:c r="U142" s="18" t="n">
        <x:f>IF(OR(I142&gt;Settings!$B$30,O142&gt;Settings!$B$37),0,1)</x:f>
        <x:v>1</x:v>
      </x:c>
      <x:c r="V142" s="18" t="n">
        <x:f>IF(AND(U142=1,O142&lt;=Settings!$B$36),1,0)</x:f>
        <x:v>0</x:v>
      </x:c>
    </x:row>
    <x:row r="143">
      <x:c r="A143" t="n">
        <x:f>Arrivals!A143</x:f>
        <x:v>2</x:v>
      </x:c>
      <x:c r="B143" t="n">
        <x:f>Arrivals!B143</x:f>
        <x:v>18</x:v>
      </x:c>
      <x:c r="C143" s="18" t="n">
        <x:f>Arrivals!F143</x:f>
        <x:v>217</x:v>
      </x:c>
      <x:c r="D143" s="18" t="n">
        <x:f>Arrivals!J143</x:f>
        <x:v>6.7549971901708235</x:v>
      </x:c>
      <x:c r="E143" s="18" t="n">
        <x:f>G142</x:f>
        <x:v>334.7162184349431</x:v>
      </x:c>
      <x:c r="F143" s="18" t="n">
        <x:f>MAX(C143,E143)</x:f>
        <x:v>334.7162184349431</x:v>
      </x:c>
      <x:c r="G143" s="18" t="n">
        <x:f>F143+D143</x:f>
        <x:v>341.47121562511387</x:v>
      </x:c>
      <x:c r="H143" s="18" t="n">
        <x:f>Arrivals!L143</x:f>
        <x:v>75</x:v>
      </x:c>
      <x:c r="I143" s="18" t="n">
        <x:f>H143*8/ACE_Input!S23+ACE_Input!T23</x:f>
        <x:v>6.02</x:v>
      </x:c>
      <x:c r="J143" s="18" t="n">
        <x:f>N142</x:f>
        <x:v>344.14521918998474</x:v>
      </x:c>
      <x:c r="K143" s="18" t="n">
        <x:f>MAX(G143,J143)</x:f>
        <x:v>344.14521918998474</x:v>
      </x:c>
      <x:c r="L143" s="18" t="n">
        <x:f>MOD(K143-Settings!$B$32,Settings!$B$33)</x:f>
        <x:v>344.14521918998474</x:v>
      </x:c>
      <x:c r="M143" s="18" t="n">
        <x:f>IF(L143&lt;Settings!$B$30,IF(Settings!$B$30-L143&gt;=I143,K143,K143+(Settings!$B$30-L143)+Settings!$B$31),K143+(Settings!$B$33-L143))</x:f>
        <x:v>344.14521918998474</x:v>
      </x:c>
      <x:c r="N143" s="18" t="n">
        <x:f>M143+I143</x:f>
        <x:v>350.1652191899847</x:v>
      </x:c>
      <x:c r="O143" s="18" t="n">
        <x:f>N143-C143</x:f>
        <x:v>133.16521918998473</x:v>
      </x:c>
      <x:c r="P143" s="18" t="n">
        <x:f>F143-C143</x:f>
        <x:v>117.71621843494307</x:v>
      </x:c>
      <x:c r="Q143" s="18" t="n">
        <x:f>K143-G143</x:f>
        <x:v>2.6740035648708727</x:v>
      </x:c>
      <x:c r="R143" s="18" t="n">
        <x:f>M143-K143</x:f>
        <x:v>0</x:v>
      </x:c>
      <x:c r="S143" s="18" t="n">
        <x:f>P143+Q143+R143</x:f>
        <x:v>120.39022199981395</x:v>
      </x:c>
      <x:c r="T143" s="18" t="str">
        <x:f>IF(MOD(C143-Settings!$B$32,Settings!$B$33)&lt;Settings!$B$30,"Up","Down")</x:f>
        <x:v>Up</x:v>
      </x:c>
      <x:c r="U143" s="18" t="n">
        <x:f>IF(OR(I143&gt;Settings!$B$30,O143&gt;Settings!$B$37),0,1)</x:f>
        <x:v>1</x:v>
      </x:c>
      <x:c r="V143" s="18" t="n">
        <x:f>IF(AND(U143=1,O143&lt;=Settings!$B$36),1,0)</x:f>
        <x:v>0</x:v>
      </x:c>
    </x:row>
    <x:row r="144">
      <x:c r="A144" t="n">
        <x:f>Arrivals!A144</x:f>
        <x:v>2</x:v>
      </x:c>
      <x:c r="B144" t="n">
        <x:f>Arrivals!B144</x:f>
        <x:v>19</x:v>
      </x:c>
      <x:c r="C144" s="18" t="n">
        <x:f>Arrivals!F144</x:f>
        <x:v>222</x:v>
      </x:c>
      <x:c r="D144" s="18" t="n">
        <x:f>Arrivals!J144</x:f>
        <x:v>12.499997110176439</x:v>
      </x:c>
      <x:c r="E144" s="18" t="n">
        <x:f>G143</x:f>
        <x:v>341.47121562511387</x:v>
      </x:c>
      <x:c r="F144" s="18" t="n">
        <x:f>MAX(C144,E144)</x:f>
        <x:v>341.47121562511387</x:v>
      </x:c>
      <x:c r="G144" s="18" t="n">
        <x:f>F144+D144</x:f>
        <x:v>353.9712127352903</x:v>
      </x:c>
      <x:c r="H144" s="18" t="n">
        <x:f>Arrivals!L144</x:f>
        <x:v>75</x:v>
      </x:c>
      <x:c r="I144" s="18" t="n">
        <x:f>H144*8/ACE_Input!S24+ACE_Input!T24</x:f>
        <x:v>6.02</x:v>
      </x:c>
      <x:c r="J144" s="18" t="n">
        <x:f>N143</x:f>
        <x:v>350.1652191899847</x:v>
      </x:c>
      <x:c r="K144" s="18" t="n">
        <x:f>MAX(G144,J144)</x:f>
        <x:v>353.9712127352903</x:v>
      </x:c>
      <x:c r="L144" s="18" t="n">
        <x:f>MOD(K144-Settings!$B$32,Settings!$B$33)</x:f>
        <x:v>353.9712127352903</x:v>
      </x:c>
      <x:c r="M144" s="18" t="n">
        <x:f>IF(L144&lt;Settings!$B$30,IF(Settings!$B$30-L144&gt;=I144,K144,K144+(Settings!$B$30-L144)+Settings!$B$31),K144+(Settings!$B$33-L144))</x:f>
        <x:v>353.9712127352903</x:v>
      </x:c>
      <x:c r="N144" s="18" t="n">
        <x:f>M144+I144</x:f>
        <x:v>359.9912127352903</x:v>
      </x:c>
      <x:c r="O144" s="18" t="n">
        <x:f>N144-C144</x:f>
        <x:v>137.99121273529028</x:v>
      </x:c>
      <x:c r="P144" s="18" t="n">
        <x:f>F144-C144</x:f>
        <x:v>119.47121562511387</x:v>
      </x:c>
      <x:c r="Q144" s="18" t="n">
        <x:f>K144-G144</x:f>
        <x:v>0</x:v>
      </x:c>
      <x:c r="R144" s="18" t="n">
        <x:f>M144-K144</x:f>
        <x:v>0</x:v>
      </x:c>
      <x:c r="S144" s="18" t="n">
        <x:f>P144+Q144+R144</x:f>
        <x:v>119.47121562511387</x:v>
      </x:c>
      <x:c r="T144" s="18" t="str">
        <x:f>IF(MOD(C144-Settings!$B$32,Settings!$B$33)&lt;Settings!$B$30,"Up","Down")</x:f>
        <x:v>Up</x:v>
      </x:c>
      <x:c r="U144" s="18" t="n">
        <x:f>IF(OR(I144&gt;Settings!$B$30,O144&gt;Settings!$B$37),0,1)</x:f>
        <x:v>1</x:v>
      </x:c>
      <x:c r="V144" s="18" t="n">
        <x:f>IF(AND(U144=1,O144&lt;=Settings!$B$36),1,0)</x:f>
        <x:v>0</x:v>
      </x:c>
    </x:row>
    <x:row r="145">
      <x:c r="A145" t="n">
        <x:f>Arrivals!A145</x:f>
        <x:v>2</x:v>
      </x:c>
      <x:c r="B145" t="n">
        <x:f>Arrivals!B145</x:f>
        <x:v>20</x:v>
      </x:c>
      <x:c r="C145" s="18" t="n">
        <x:f>Arrivals!F145</x:f>
        <x:v>227</x:v>
      </x:c>
      <x:c r="D145" s="18" t="n">
        <x:f>Arrivals!J145</x:f>
        <x:v>5.704357356487352</x:v>
      </x:c>
      <x:c r="E145" s="18" t="n">
        <x:f>G144</x:f>
        <x:v>353.9712127352903</x:v>
      </x:c>
      <x:c r="F145" s="18" t="n">
        <x:f>MAX(C145,E145)</x:f>
        <x:v>353.9712127352903</x:v>
      </x:c>
      <x:c r="G145" s="18" t="n">
        <x:f>F145+D145</x:f>
        <x:v>359.6755700917777</x:v>
      </x:c>
      <x:c r="H145" s="18" t="n">
        <x:f>Arrivals!L145</x:f>
        <x:v>75</x:v>
      </x:c>
      <x:c r="I145" s="18" t="n">
        <x:f>H145*8/ACE_Input!S25+ACE_Input!T25</x:f>
        <x:v>6.02</x:v>
      </x:c>
      <x:c r="J145" s="18" t="n">
        <x:f>N144</x:f>
        <x:v>359.9912127352903</x:v>
      </x:c>
      <x:c r="K145" s="18" t="n">
        <x:f>MAX(G145,J145)</x:f>
        <x:v>359.9912127352903</x:v>
      </x:c>
      <x:c r="L145" s="18" t="n">
        <x:f>MOD(K145-Settings!$B$32,Settings!$B$33)</x:f>
        <x:v>359.9912127352903</x:v>
      </x:c>
      <x:c r="M145" s="18" t="n">
        <x:f>IF(L145&lt;Settings!$B$30,IF(Settings!$B$30-L145&gt;=I145,K145,K145+(Settings!$B$30-L145)+Settings!$B$31),K145+(Settings!$B$33-L145))</x:f>
        <x:v>359.9912127352903</x:v>
      </x:c>
      <x:c r="N145" s="18" t="n">
        <x:f>M145+I145</x:f>
        <x:v>366.01121273529026</x:v>
      </x:c>
      <x:c r="O145" s="18" t="n">
        <x:f>N145-C145</x:f>
        <x:v>139.01121273529026</x:v>
      </x:c>
      <x:c r="P145" s="18" t="n">
        <x:f>F145-C145</x:f>
        <x:v>126.9712127352903</x:v>
      </x:c>
      <x:c r="Q145" s="18" t="n">
        <x:f>K145-G145</x:f>
        <x:v>0.3156426435126036</x:v>
      </x:c>
      <x:c r="R145" s="18" t="n">
        <x:f>M145-K145</x:f>
        <x:v>0</x:v>
      </x:c>
      <x:c r="S145" s="18" t="n">
        <x:f>P145+Q145+R145</x:f>
        <x:v>127.2868553788029</x:v>
      </x:c>
      <x:c r="T145" s="18" t="str">
        <x:f>IF(MOD(C145-Settings!$B$32,Settings!$B$33)&lt;Settings!$B$30,"Up","Down")</x:f>
        <x:v>Up</x:v>
      </x:c>
      <x:c r="U145" s="18" t="n">
        <x:f>IF(OR(I145&gt;Settings!$B$30,O145&gt;Settings!$B$37),0,1)</x:f>
        <x:v>1</x:v>
      </x:c>
      <x:c r="V145" s="18" t="n">
        <x:f>IF(AND(U145=1,O145&lt;=Settings!$B$36),1,0)</x:f>
        <x:v>0</x:v>
      </x:c>
    </x:row>
    <x:row r="146">
      <x:c r="A146" t="n">
        <x:f>Arrivals!A146</x:f>
        <x:v>2</x:v>
      </x:c>
      <x:c r="B146" t="n">
        <x:f>Arrivals!B146</x:f>
        <x:v>21</x:v>
      </x:c>
      <x:c r="C146" s="18" t="n">
        <x:f>Arrivals!F146</x:f>
        <x:v>232</x:v>
      </x:c>
      <x:c r="D146" s="18" t="n">
        <x:f>Arrivals!J146</x:f>
        <x:v>17.763703837488855</x:v>
      </x:c>
      <x:c r="E146" s="18" t="n">
        <x:f>G145</x:f>
        <x:v>359.6755700917777</x:v>
      </x:c>
      <x:c r="F146" s="18" t="n">
        <x:f>MAX(C146,E146)</x:f>
        <x:v>359.6755700917777</x:v>
      </x:c>
      <x:c r="G146" s="18" t="n">
        <x:f>F146+D146</x:f>
        <x:v>377.4392739292665</x:v>
      </x:c>
      <x:c r="H146" s="18" t="n">
        <x:f>Arrivals!L146</x:f>
        <x:v>75</x:v>
      </x:c>
      <x:c r="I146" s="18" t="n">
        <x:f>H146*8/ACE_Input!S26+ACE_Input!T26</x:f>
        <x:v>6.02</x:v>
      </x:c>
      <x:c r="J146" s="18" t="n">
        <x:f>N145</x:f>
        <x:v>366.01121273529026</x:v>
      </x:c>
      <x:c r="K146" s="18" t="n">
        <x:f>MAX(G146,J146)</x:f>
        <x:v>377.4392739292665</x:v>
      </x:c>
      <x:c r="L146" s="18" t="n">
        <x:f>MOD(K146-Settings!$B$32,Settings!$B$33)</x:f>
        <x:v>377.4392739292665</x:v>
      </x:c>
      <x:c r="M146" s="18" t="n">
        <x:f>IF(L146&lt;Settings!$B$30,IF(Settings!$B$30-L146&gt;=I146,K146,K146+(Settings!$B$30-L146)+Settings!$B$31),K146+(Settings!$B$33-L146))</x:f>
        <x:v>377.4392739292665</x:v>
      </x:c>
      <x:c r="N146" s="18" t="n">
        <x:f>M146+I146</x:f>
        <x:v>383.4592739292665</x:v>
      </x:c>
      <x:c r="O146" s="18" t="n">
        <x:f>N146-C146</x:f>
        <x:v>151.4592739292665</x:v>
      </x:c>
      <x:c r="P146" s="18" t="n">
        <x:f>F146-C146</x:f>
        <x:v>127.67557009177767</x:v>
      </x:c>
      <x:c r="Q146" s="18" t="n">
        <x:f>K146-G146</x:f>
        <x:v>0</x:v>
      </x:c>
      <x:c r="R146" s="18" t="n">
        <x:f>M146-K146</x:f>
        <x:v>0</x:v>
      </x:c>
      <x:c r="S146" s="18" t="n">
        <x:f>P146+Q146+R146</x:f>
        <x:v>127.67557009177767</x:v>
      </x:c>
      <x:c r="T146" s="18" t="str">
        <x:f>IF(MOD(C146-Settings!$B$32,Settings!$B$33)&lt;Settings!$B$30,"Up","Down")</x:f>
        <x:v>Up</x:v>
      </x:c>
      <x:c r="U146" s="18" t="n">
        <x:f>IF(OR(I146&gt;Settings!$B$30,O146&gt;Settings!$B$37),0,1)</x:f>
        <x:v>1</x:v>
      </x:c>
      <x:c r="V146" s="18" t="n">
        <x:f>IF(AND(U146=1,O146&lt;=Settings!$B$36),1,0)</x:f>
        <x:v>0</x:v>
      </x:c>
    </x:row>
    <x:row r="147">
      <x:c r="A147" t="n">
        <x:f>Arrivals!A147</x:f>
        <x:v>2</x:v>
      </x:c>
      <x:c r="B147" t="n">
        <x:f>Arrivals!B147</x:f>
        <x:v>22</x:v>
      </x:c>
      <x:c r="C147" s="18" t="n">
        <x:f>Arrivals!F147</x:f>
        <x:v>237</x:v>
      </x:c>
      <x:c r="D147" s="18" t="n">
        <x:f>Arrivals!J147</x:f>
        <x:v>3.8435730477072028</x:v>
      </x:c>
      <x:c r="E147" s="18" t="n">
        <x:f>G146</x:f>
        <x:v>377.4392739292665</x:v>
      </x:c>
      <x:c r="F147" s="18" t="n">
        <x:f>MAX(C147,E147)</x:f>
        <x:v>377.4392739292665</x:v>
      </x:c>
      <x:c r="G147" s="18" t="n">
        <x:f>F147+D147</x:f>
        <x:v>381.2828469769737</x:v>
      </x:c>
      <x:c r="H147" s="18" t="n">
        <x:f>Arrivals!L147</x:f>
        <x:v>75</x:v>
      </x:c>
      <x:c r="I147" s="18" t="n">
        <x:f>H147*8/ACE_Input!S27+ACE_Input!T27</x:f>
        <x:v>6.02</x:v>
      </x:c>
      <x:c r="J147" s="18" t="n">
        <x:f>N146</x:f>
        <x:v>383.4592739292665</x:v>
      </x:c>
      <x:c r="K147" s="18" t="n">
        <x:f>MAX(G147,J147)</x:f>
        <x:v>383.4592739292665</x:v>
      </x:c>
      <x:c r="L147" s="18" t="n">
        <x:f>MOD(K147-Settings!$B$32,Settings!$B$33)</x:f>
        <x:v>383.4592739292665</x:v>
      </x:c>
      <x:c r="M147" s="18" t="n">
        <x:f>IF(L147&lt;Settings!$B$30,IF(Settings!$B$30-L147&gt;=I147,K147,K147+(Settings!$B$30-L147)+Settings!$B$31),K147+(Settings!$B$33-L147))</x:f>
        <x:v>383.4592739292665</x:v>
      </x:c>
      <x:c r="N147" s="18" t="n">
        <x:f>M147+I147</x:f>
        <x:v>389.47927392926647</x:v>
      </x:c>
      <x:c r="O147" s="18" t="n">
        <x:f>N147-C147</x:f>
        <x:v>152.47927392926647</x:v>
      </x:c>
      <x:c r="P147" s="18" t="n">
        <x:f>F147-C147</x:f>
        <x:v>140.4392739292665</x:v>
      </x:c>
      <x:c r="Q147" s="18" t="n">
        <x:f>K147-G147</x:f>
        <x:v>2.176426952292786</x:v>
      </x:c>
      <x:c r="R147" s="18" t="n">
        <x:f>M147-K147</x:f>
        <x:v>0</x:v>
      </x:c>
      <x:c r="S147" s="18" t="n">
        <x:f>P147+Q147+R147</x:f>
        <x:v>142.6157008815593</x:v>
      </x:c>
      <x:c r="T147" s="18" t="str">
        <x:f>IF(MOD(C147-Settings!$B$32,Settings!$B$33)&lt;Settings!$B$30,"Up","Down")</x:f>
        <x:v>Up</x:v>
      </x:c>
      <x:c r="U147" s="18" t="n">
        <x:f>IF(OR(I147&gt;Settings!$B$30,O147&gt;Settings!$B$37),0,1)</x:f>
        <x:v>1</x:v>
      </x:c>
      <x:c r="V147" s="18" t="n">
        <x:f>IF(AND(U147=1,O147&lt;=Settings!$B$36),1,0)</x:f>
        <x:v>0</x:v>
      </x:c>
    </x:row>
    <x:row r="148">
      <x:c r="A148" t="n">
        <x:f>Arrivals!A148</x:f>
        <x:v>2</x:v>
      </x:c>
      <x:c r="B148" t="n">
        <x:f>Arrivals!B148</x:f>
        <x:v>23</x:v>
      </x:c>
      <x:c r="C148" s="18" t="n">
        <x:f>Arrivals!F148</x:f>
        <x:v>242</x:v>
      </x:c>
      <x:c r="D148" s="18" t="n">
        <x:f>Arrivals!J148</x:f>
        <x:v>3.3962778733054297</x:v>
      </x:c>
      <x:c r="E148" s="18" t="n">
        <x:f>G147</x:f>
        <x:v>381.2828469769737</x:v>
      </x:c>
      <x:c r="F148" s="18" t="n">
        <x:f>MAX(C148,E148)</x:f>
        <x:v>381.2828469769737</x:v>
      </x:c>
      <x:c r="G148" s="18" t="n">
        <x:f>F148+D148</x:f>
        <x:v>384.67912485027915</x:v>
      </x:c>
      <x:c r="H148" s="18" t="n">
        <x:f>Arrivals!L148</x:f>
        <x:v>75</x:v>
      </x:c>
      <x:c r="I148" s="18" t="n">
        <x:f>H148*8/ACE_Input!S28+ACE_Input!T28</x:f>
        <x:v>6.02</x:v>
      </x:c>
      <x:c r="J148" s="18" t="n">
        <x:f>N147</x:f>
        <x:v>389.47927392926647</x:v>
      </x:c>
      <x:c r="K148" s="18" t="n">
        <x:f>MAX(G148,J148)</x:f>
        <x:v>389.47927392926647</x:v>
      </x:c>
      <x:c r="L148" s="18" t="n">
        <x:f>MOD(K148-Settings!$B$32,Settings!$B$33)</x:f>
        <x:v>389.47927392926647</x:v>
      </x:c>
      <x:c r="M148" s="18" t="n">
        <x:f>IF(L148&lt;Settings!$B$30,IF(Settings!$B$30-L148&gt;=I148,K148,K148+(Settings!$B$30-L148)+Settings!$B$31),K148+(Settings!$B$33-L148))</x:f>
        <x:v>389.47927392926647</x:v>
      </x:c>
      <x:c r="N148" s="18" t="n">
        <x:f>M148+I148</x:f>
        <x:v>395.49927392926645</x:v>
      </x:c>
      <x:c r="O148" s="18" t="n">
        <x:f>N148-C148</x:f>
        <x:v>153.49927392926645</x:v>
      </x:c>
      <x:c r="P148" s="18" t="n">
        <x:f>F148-C148</x:f>
        <x:v>139.2828469769737</x:v>
      </x:c>
      <x:c r="Q148" s="18" t="n">
        <x:f>K148-G148</x:f>
        <x:v>4.800149078987317</x:v>
      </x:c>
      <x:c r="R148" s="18" t="n">
        <x:f>M148-K148</x:f>
        <x:v>0</x:v>
      </x:c>
      <x:c r="S148" s="18" t="n">
        <x:f>P148+Q148+R148</x:f>
        <x:v>144.08299605596102</x:v>
      </x:c>
      <x:c r="T148" s="18" t="str">
        <x:f>IF(MOD(C148-Settings!$B$32,Settings!$B$33)&lt;Settings!$B$30,"Up","Down")</x:f>
        <x:v>Up</x:v>
      </x:c>
      <x:c r="U148" s="18" t="n">
        <x:f>IF(OR(I148&gt;Settings!$B$30,O148&gt;Settings!$B$37),0,1)</x:f>
        <x:v>1</x:v>
      </x:c>
      <x:c r="V148" s="18" t="n">
        <x:f>IF(AND(U148=1,O148&lt;=Settings!$B$36),1,0)</x:f>
        <x:v>0</x:v>
      </x:c>
    </x:row>
    <x:row r="149">
      <x:c r="A149" t="n">
        <x:f>Arrivals!A149</x:f>
        <x:v>2</x:v>
      </x:c>
      <x:c r="B149" t="n">
        <x:f>Arrivals!B149</x:f>
        <x:v>24</x:v>
      </x:c>
      <x:c r="C149" s="18" t="n">
        <x:f>Arrivals!F149</x:f>
        <x:v>247</x:v>
      </x:c>
      <x:c r="D149" s="18" t="n">
        <x:f>Arrivals!J149</x:f>
        <x:v>26.07769010028461</x:v>
      </x:c>
      <x:c r="E149" s="18" t="n">
        <x:f>G148</x:f>
        <x:v>384.67912485027915</x:v>
      </x:c>
      <x:c r="F149" s="18" t="n">
        <x:f>MAX(C149,E149)</x:f>
        <x:v>384.67912485027915</x:v>
      </x:c>
      <x:c r="G149" s="18" t="n">
        <x:f>F149+D149</x:f>
        <x:v>410.75681495056375</x:v>
      </x:c>
      <x:c r="H149" s="18" t="n">
        <x:f>Arrivals!L149</x:f>
        <x:v>75</x:v>
      </x:c>
      <x:c r="I149" s="18" t="n">
        <x:f>H149*8/ACE_Input!S29+ACE_Input!T29</x:f>
        <x:v>6.02</x:v>
      </x:c>
      <x:c r="J149" s="18" t="n">
        <x:f>N148</x:f>
        <x:v>395.49927392926645</x:v>
      </x:c>
      <x:c r="K149" s="18" t="n">
        <x:f>MAX(G149,J149)</x:f>
        <x:v>410.75681495056375</x:v>
      </x:c>
      <x:c r="L149" s="18" t="n">
        <x:f>MOD(K149-Settings!$B$32,Settings!$B$33)</x:f>
        <x:v>410.75681495056375</x:v>
      </x:c>
      <x:c r="M149" s="18" t="n">
        <x:f>IF(L149&lt;Settings!$B$30,IF(Settings!$B$30-L149&gt;=I149,K149,K149+(Settings!$B$30-L149)+Settings!$B$31),K149+(Settings!$B$33-L149))</x:f>
        <x:v>410.75681495056375</x:v>
      </x:c>
      <x:c r="N149" s="18" t="n">
        <x:f>M149+I149</x:f>
        <x:v>416.77681495056373</x:v>
      </x:c>
      <x:c r="O149" s="18" t="n">
        <x:f>N149-C149</x:f>
        <x:v>169.77681495056373</x:v>
      </x:c>
      <x:c r="P149" s="18" t="n">
        <x:f>F149-C149</x:f>
        <x:v>137.67912485027915</x:v>
      </x:c>
      <x:c r="Q149" s="18" t="n">
        <x:f>K149-G149</x:f>
        <x:v>0</x:v>
      </x:c>
      <x:c r="R149" s="18" t="n">
        <x:f>M149-K149</x:f>
        <x:v>0</x:v>
      </x:c>
      <x:c r="S149" s="18" t="n">
        <x:f>P149+Q149+R149</x:f>
        <x:v>137.67912485027915</x:v>
      </x:c>
      <x:c r="T149" s="18" t="str">
        <x:f>IF(MOD(C149-Settings!$B$32,Settings!$B$33)&lt;Settings!$B$30,"Up","Down")</x:f>
        <x:v>Up</x:v>
      </x:c>
      <x:c r="U149" s="18" t="n">
        <x:f>IF(OR(I149&gt;Settings!$B$30,O149&gt;Settings!$B$37),0,1)</x:f>
        <x:v>1</x:v>
      </x:c>
      <x:c r="V149" s="18" t="n">
        <x:f>IF(AND(U149=1,O149&lt;=Settings!$B$36),1,0)</x:f>
        <x:v>0</x:v>
      </x:c>
    </x:row>
    <x:row r="150">
      <x:c r="A150" t="n">
        <x:f>Arrivals!A150</x:f>
        <x:v>2</x:v>
      </x:c>
      <x:c r="B150" t="n">
        <x:f>Arrivals!B150</x:f>
        <x:v>25</x:v>
      </x:c>
      <x:c r="C150" s="18" t="n">
        <x:f>Arrivals!F150</x:f>
        <x:v>252</x:v>
      </x:c>
      <x:c r="D150" s="18" t="n">
        <x:f>Arrivals!J150</x:f>
        <x:v>0.4220517328774182</x:v>
      </x:c>
      <x:c r="E150" s="18" t="n">
        <x:f>G149</x:f>
        <x:v>410.75681495056375</x:v>
      </x:c>
      <x:c r="F150" s="18" t="n">
        <x:f>MAX(C150,E150)</x:f>
        <x:v>410.75681495056375</x:v>
      </x:c>
      <x:c r="G150" s="18" t="n">
        <x:f>F150+D150</x:f>
        <x:v>411.1788666834412</x:v>
      </x:c>
      <x:c r="H150" s="18" t="n">
        <x:f>Arrivals!L150</x:f>
        <x:v>75</x:v>
      </x:c>
      <x:c r="I150" s="18" t="n">
        <x:f>H150*8/ACE_Input!S30+ACE_Input!T30</x:f>
        <x:v>6.02</x:v>
      </x:c>
      <x:c r="J150" s="18" t="n">
        <x:f>N149</x:f>
        <x:v>416.77681495056373</x:v>
      </x:c>
      <x:c r="K150" s="18" t="n">
        <x:f>MAX(G150,J150)</x:f>
        <x:v>416.77681495056373</x:v>
      </x:c>
      <x:c r="L150" s="18" t="n">
        <x:f>MOD(K150-Settings!$B$32,Settings!$B$33)</x:f>
        <x:v>416.77681495056373</x:v>
      </x:c>
      <x:c r="M150" s="18" t="n">
        <x:f>IF(L150&lt;Settings!$B$30,IF(Settings!$B$30-L150&gt;=I150,K150,K150+(Settings!$B$30-L150)+Settings!$B$31),K150+(Settings!$B$33-L150))</x:f>
        <x:v>416.77681495056373</x:v>
      </x:c>
      <x:c r="N150" s="18" t="n">
        <x:f>M150+I150</x:f>
        <x:v>422.7968149505637</x:v>
      </x:c>
      <x:c r="O150" s="18" t="n">
        <x:f>N150-C150</x:f>
        <x:v>170.79681495056371</x:v>
      </x:c>
      <x:c r="P150" s="18" t="n">
        <x:f>F150-C150</x:f>
        <x:v>158.75681495056375</x:v>
      </x:c>
      <x:c r="Q150" s="18" t="n">
        <x:f>K150-G150</x:f>
        <x:v>5.597948267122547</x:v>
      </x:c>
      <x:c r="R150" s="18" t="n">
        <x:f>M150-K150</x:f>
        <x:v>0</x:v>
      </x:c>
      <x:c r="S150" s="18" t="n">
        <x:f>P150+Q150+R150</x:f>
        <x:v>164.3547632176863</x:v>
      </x:c>
      <x:c r="T150" s="18" t="str">
        <x:f>IF(MOD(C150-Settings!$B$32,Settings!$B$33)&lt;Settings!$B$30,"Up","Down")</x:f>
        <x:v>Up</x:v>
      </x:c>
      <x:c r="U150" s="18" t="n">
        <x:f>IF(OR(I150&gt;Settings!$B$30,O150&gt;Settings!$B$37),0,1)</x:f>
        <x:v>1</x:v>
      </x:c>
      <x:c r="V150" s="18" t="n">
        <x:f>IF(AND(U150=1,O150&lt;=Settings!$B$36),1,0)</x:f>
        <x:v>0</x:v>
      </x:c>
    </x:row>
    <x:row r="151">
      <x:c r="A151" t="n">
        <x:f>Arrivals!A151</x:f>
        <x:v>2</x:v>
      </x:c>
      <x:c r="B151" t="n">
        <x:f>Arrivals!B151</x:f>
        <x:v>26</x:v>
      </x:c>
      <x:c r="C151" s="18" t="n">
        <x:f>Arrivals!F151</x:f>
        <x:v>257</x:v>
      </x:c>
      <x:c r="D151" s="18" t="n">
        <x:f>Arrivals!J151</x:f>
        <x:v>22.319244568660988</x:v>
      </x:c>
      <x:c r="E151" s="18" t="n">
        <x:f>G150</x:f>
        <x:v>411.1788666834412</x:v>
      </x:c>
      <x:c r="F151" s="18" t="n">
        <x:f>MAX(C151,E151)</x:f>
        <x:v>411.1788666834412</x:v>
      </x:c>
      <x:c r="G151" s="18" t="n">
        <x:f>F151+D151</x:f>
        <x:v>433.49811125210215</x:v>
      </x:c>
      <x:c r="H151" s="18" t="n">
        <x:f>Arrivals!L151</x:f>
        <x:v>75</x:v>
      </x:c>
      <x:c r="I151" s="18" t="n">
        <x:f>H151*8/ACE_Input!S31+ACE_Input!T31</x:f>
        <x:v>6.02</x:v>
      </x:c>
      <x:c r="J151" s="18" t="n">
        <x:f>N150</x:f>
        <x:v>422.7968149505637</x:v>
      </x:c>
      <x:c r="K151" s="18" t="n">
        <x:f>MAX(G151,J151)</x:f>
        <x:v>433.49811125210215</x:v>
      </x:c>
      <x:c r="L151" s="18" t="n">
        <x:f>MOD(K151-Settings!$B$32,Settings!$B$33)</x:f>
        <x:v>433.49811125210215</x:v>
      </x:c>
      <x:c r="M151" s="18" t="n">
        <x:f>IF(L151&lt;Settings!$B$30,IF(Settings!$B$30-L151&gt;=I151,K151,K151+(Settings!$B$30-L151)+Settings!$B$31),K151+(Settings!$B$33-L151))</x:f>
        <x:v>433.49811125210215</x:v>
      </x:c>
      <x:c r="N151" s="18" t="n">
        <x:f>M151+I151</x:f>
        <x:v>439.51811125210213</x:v>
      </x:c>
      <x:c r="O151" s="18" t="n">
        <x:f>N151-C151</x:f>
        <x:v>182.51811125210213</x:v>
      </x:c>
      <x:c r="P151" s="18" t="n">
        <x:f>F151-C151</x:f>
        <x:v>154.17886668344119</x:v>
      </x:c>
      <x:c r="Q151" s="18" t="n">
        <x:f>K151-G151</x:f>
        <x:v>0</x:v>
      </x:c>
      <x:c r="R151" s="18" t="n">
        <x:f>M151-K151</x:f>
        <x:v>0</x:v>
      </x:c>
      <x:c r="S151" s="18" t="n">
        <x:f>P151+Q151+R151</x:f>
        <x:v>154.17886668344119</x:v>
      </x:c>
      <x:c r="T151" s="18" t="str">
        <x:f>IF(MOD(C151-Settings!$B$32,Settings!$B$33)&lt;Settings!$B$30,"Up","Down")</x:f>
        <x:v>Up</x:v>
      </x:c>
      <x:c r="U151" s="18" t="n">
        <x:f>IF(OR(I151&gt;Settings!$B$30,O151&gt;Settings!$B$37),0,1)</x:f>
        <x:v>1</x:v>
      </x:c>
      <x:c r="V151" s="18" t="n">
        <x:f>IF(AND(U151=1,O151&lt;=Settings!$B$36),1,0)</x:f>
        <x:v>0</x:v>
      </x:c>
    </x:row>
    <x:row r="152">
      <x:c r="A152" t="n">
        <x:f>Arrivals!A152</x:f>
        <x:v>2</x:v>
      </x:c>
      <x:c r="B152" t="n">
        <x:f>Arrivals!B152</x:f>
        <x:v>27</x:v>
      </x:c>
      <x:c r="C152" s="18" t="n">
        <x:f>Arrivals!F152</x:f>
        <x:v>262</x:v>
      </x:c>
      <x:c r="D152" s="18" t="n">
        <x:f>Arrivals!J152</x:f>
        <x:v>7.073830392403654</x:v>
      </x:c>
      <x:c r="E152" s="18" t="n">
        <x:f>G151</x:f>
        <x:v>433.49811125210215</x:v>
      </x:c>
      <x:c r="F152" s="18" t="n">
        <x:f>MAX(C152,E152)</x:f>
        <x:v>433.49811125210215</x:v>
      </x:c>
      <x:c r="G152" s="18" t="n">
        <x:f>F152+D152</x:f>
        <x:v>440.5719416445058</x:v>
      </x:c>
      <x:c r="H152" s="18" t="n">
        <x:f>Arrivals!L152</x:f>
        <x:v>75</x:v>
      </x:c>
      <x:c r="I152" s="18" t="n">
        <x:f>H152*8/ACE_Input!S32+ACE_Input!T32</x:f>
        <x:v>6.02</x:v>
      </x:c>
      <x:c r="J152" s="18" t="n">
        <x:f>N151</x:f>
        <x:v>439.51811125210213</x:v>
      </x:c>
      <x:c r="K152" s="18" t="n">
        <x:f>MAX(G152,J152)</x:f>
        <x:v>440.5719416445058</x:v>
      </x:c>
      <x:c r="L152" s="18" t="n">
        <x:f>MOD(K152-Settings!$B$32,Settings!$B$33)</x:f>
        <x:v>440.5719416445058</x:v>
      </x:c>
      <x:c r="M152" s="18" t="n">
        <x:f>IF(L152&lt;Settings!$B$30,IF(Settings!$B$30-L152&gt;=I152,K152,K152+(Settings!$B$30-L152)+Settings!$B$31),K152+(Settings!$B$33-L152))</x:f>
        <x:v>440.5719416445058</x:v>
      </x:c>
      <x:c r="N152" s="18" t="n">
        <x:f>M152+I152</x:f>
        <x:v>446.59194164450577</x:v>
      </x:c>
      <x:c r="O152" s="18" t="n">
        <x:f>N152-C152</x:f>
        <x:v>184.59194164450577</x:v>
      </x:c>
      <x:c r="P152" s="18" t="n">
        <x:f>F152-C152</x:f>
        <x:v>171.49811125210215</x:v>
      </x:c>
      <x:c r="Q152" s="18" t="n">
        <x:f>K152-G152</x:f>
        <x:v>0</x:v>
      </x:c>
      <x:c r="R152" s="18" t="n">
        <x:f>M152-K152</x:f>
        <x:v>0</x:v>
      </x:c>
      <x:c r="S152" s="18" t="n">
        <x:f>P152+Q152+R152</x:f>
        <x:v>171.49811125210215</x:v>
      </x:c>
      <x:c r="T152" s="18" t="str">
        <x:f>IF(MOD(C152-Settings!$B$32,Settings!$B$33)&lt;Settings!$B$30,"Up","Down")</x:f>
        <x:v>Up</x:v>
      </x:c>
      <x:c r="U152" s="18" t="n">
        <x:f>IF(OR(I152&gt;Settings!$B$30,O152&gt;Settings!$B$37),0,1)</x:f>
        <x:v>1</x:v>
      </x:c>
      <x:c r="V152" s="18" t="n">
        <x:f>IF(AND(U152=1,O152&lt;=Settings!$B$36),1,0)</x:f>
        <x:v>0</x:v>
      </x:c>
    </x:row>
    <x:row r="153">
      <x:c r="A153" t="n">
        <x:f>Arrivals!A153</x:f>
        <x:v>2</x:v>
      </x:c>
      <x:c r="B153" t="n">
        <x:f>Arrivals!B153</x:f>
        <x:v>28</x:v>
      </x:c>
      <x:c r="C153" s="18" t="n">
        <x:f>Arrivals!F153</x:f>
        <x:v>268</x:v>
      </x:c>
      <x:c r="D153" s="18" t="n">
        <x:f>Arrivals!J153</x:f>
        <x:v>11.935061456676173</x:v>
      </x:c>
      <x:c r="E153" s="18" t="n">
        <x:f>G152</x:f>
        <x:v>440.5719416445058</x:v>
      </x:c>
      <x:c r="F153" s="18" t="n">
        <x:f>MAX(C153,E153)</x:f>
        <x:v>440.5719416445058</x:v>
      </x:c>
      <x:c r="G153" s="18" t="n">
        <x:f>F153+D153</x:f>
        <x:v>452.50700310118197</x:v>
      </x:c>
      <x:c r="H153" s="18" t="n">
        <x:f>Arrivals!L153</x:f>
        <x:v>75</x:v>
      </x:c>
      <x:c r="I153" s="18" t="n">
        <x:f>H153*8/ACE_Input!S33+ACE_Input!T33</x:f>
        <x:v>6.02</x:v>
      </x:c>
      <x:c r="J153" s="18" t="n">
        <x:f>N152</x:f>
        <x:v>446.59194164450577</x:v>
      </x:c>
      <x:c r="K153" s="18" t="n">
        <x:f>MAX(G153,J153)</x:f>
        <x:v>452.50700310118197</x:v>
      </x:c>
      <x:c r="L153" s="18" t="n">
        <x:f>MOD(K153-Settings!$B$32,Settings!$B$33)</x:f>
        <x:v>452.50700310118197</x:v>
      </x:c>
      <x:c r="M153" s="18" t="n">
        <x:f>IF(L153&lt;Settings!$B$30,IF(Settings!$B$30-L153&gt;=I153,K153,K153+(Settings!$B$30-L153)+Settings!$B$31),K153+(Settings!$B$33-L153))</x:f>
        <x:v>452.50700310118197</x:v>
      </x:c>
      <x:c r="N153" s="18" t="n">
        <x:f>M153+I153</x:f>
        <x:v>458.52700310118195</x:v>
      </x:c>
      <x:c r="O153" s="18" t="n">
        <x:f>N153-C153</x:f>
        <x:v>190.52700310118195</x:v>
      </x:c>
      <x:c r="P153" s="18" t="n">
        <x:f>F153-C153</x:f>
        <x:v>172.57194164450578</x:v>
      </x:c>
      <x:c r="Q153" s="18" t="n">
        <x:f>K153-G153</x:f>
        <x:v>0</x:v>
      </x:c>
      <x:c r="R153" s="18" t="n">
        <x:f>M153-K153</x:f>
        <x:v>0</x:v>
      </x:c>
      <x:c r="S153" s="18" t="n">
        <x:f>P153+Q153+R153</x:f>
        <x:v>172.57194164450578</x:v>
      </x:c>
      <x:c r="T153" s="18" t="str">
        <x:f>IF(MOD(C153-Settings!$B$32,Settings!$B$33)&lt;Settings!$B$30,"Up","Down")</x:f>
        <x:v>Up</x:v>
      </x:c>
      <x:c r="U153" s="18" t="n">
        <x:f>IF(OR(I153&gt;Settings!$B$30,O153&gt;Settings!$B$37),0,1)</x:f>
        <x:v>1</x:v>
      </x:c>
      <x:c r="V153" s="18" t="n">
        <x:f>IF(AND(U153=1,O153&lt;=Settings!$B$36),1,0)</x:f>
        <x:v>0</x:v>
      </x:c>
    </x:row>
    <x:row r="154">
      <x:c r="A154" t="n">
        <x:f>Arrivals!A154</x:f>
        <x:v>2</x:v>
      </x:c>
      <x:c r="B154" t="n">
        <x:f>Arrivals!B154</x:f>
        <x:v>29</x:v>
      </x:c>
      <x:c r="C154" s="18" t="n">
        <x:f>Arrivals!F154</x:f>
        <x:v>273</x:v>
      </x:c>
      <x:c r="D154" s="18" t="n">
        <x:f>Arrivals!J154</x:f>
        <x:v>8.323114459405732</x:v>
      </x:c>
      <x:c r="E154" s="18" t="n">
        <x:f>G153</x:f>
        <x:v>452.50700310118197</x:v>
      </x:c>
      <x:c r="F154" s="18" t="n">
        <x:f>MAX(C154,E154)</x:f>
        <x:v>452.50700310118197</x:v>
      </x:c>
      <x:c r="G154" s="18" t="n">
        <x:f>F154+D154</x:f>
        <x:v>460.8301175605877</x:v>
      </x:c>
      <x:c r="H154" s="18" t="n">
        <x:f>Arrivals!L154</x:f>
        <x:v>75</x:v>
      </x:c>
      <x:c r="I154" s="18" t="n">
        <x:f>H154*8/ACE_Input!S34+ACE_Input!T34</x:f>
        <x:v>6.02</x:v>
      </x:c>
      <x:c r="J154" s="18" t="n">
        <x:f>N153</x:f>
        <x:v>458.52700310118195</x:v>
      </x:c>
      <x:c r="K154" s="18" t="n">
        <x:f>MAX(G154,J154)</x:f>
        <x:v>460.8301175605877</x:v>
      </x:c>
      <x:c r="L154" s="18" t="n">
        <x:f>MOD(K154-Settings!$B$32,Settings!$B$33)</x:f>
        <x:v>460.8301175605877</x:v>
      </x:c>
      <x:c r="M154" s="18" t="n">
        <x:f>IF(L154&lt;Settings!$B$30,IF(Settings!$B$30-L154&gt;=I154,K154,K154+(Settings!$B$30-L154)+Settings!$B$31),K154+(Settings!$B$33-L154))</x:f>
        <x:v>460.8301175605877</x:v>
      </x:c>
      <x:c r="N154" s="18" t="n">
        <x:f>M154+I154</x:f>
        <x:v>466.8501175605877</x:v>
      </x:c>
      <x:c r="O154" s="18" t="n">
        <x:f>N154-C154</x:f>
        <x:v>193.8501175605877</x:v>
      </x:c>
      <x:c r="P154" s="18" t="n">
        <x:f>F154-C154</x:f>
        <x:v>179.50700310118197</x:v>
      </x:c>
      <x:c r="Q154" s="18" t="n">
        <x:f>K154-G154</x:f>
        <x:v>0</x:v>
      </x:c>
      <x:c r="R154" s="18" t="n">
        <x:f>M154-K154</x:f>
        <x:v>0</x:v>
      </x:c>
      <x:c r="S154" s="18" t="n">
        <x:f>P154+Q154+R154</x:f>
        <x:v>179.50700310118197</x:v>
      </x:c>
      <x:c r="T154" s="18" t="str">
        <x:f>IF(MOD(C154-Settings!$B$32,Settings!$B$33)&lt;Settings!$B$30,"Up","Down")</x:f>
        <x:v>Up</x:v>
      </x:c>
      <x:c r="U154" s="18" t="n">
        <x:f>IF(OR(I154&gt;Settings!$B$30,O154&gt;Settings!$B$37),0,1)</x:f>
        <x:v>1</x:v>
      </x:c>
      <x:c r="V154" s="18" t="n">
        <x:f>IF(AND(U154=1,O154&lt;=Settings!$B$36),1,0)</x:f>
        <x:v>0</x:v>
      </x:c>
    </x:row>
    <x:row r="155">
      <x:c r="A155" t="n">
        <x:f>Arrivals!A155</x:f>
        <x:v>2</x:v>
      </x:c>
      <x:c r="B155" t="n">
        <x:f>Arrivals!B155</x:f>
        <x:v>30</x:v>
      </x:c>
      <x:c r="C155" s="18" t="n">
        <x:f>Arrivals!F155</x:f>
        <x:v>278</x:v>
      </x:c>
      <x:c r="D155" s="18" t="n">
        <x:f>Arrivals!J155</x:f>
        <x:v>3.3649870149702448</x:v>
      </x:c>
      <x:c r="E155" s="18" t="n">
        <x:f>G154</x:f>
        <x:v>460.8301175605877</x:v>
      </x:c>
      <x:c r="F155" s="18" t="n">
        <x:f>MAX(C155,E155)</x:f>
        <x:v>460.8301175605877</x:v>
      </x:c>
      <x:c r="G155" s="18" t="n">
        <x:f>F155+D155</x:f>
        <x:v>464.195104575558</x:v>
      </x:c>
      <x:c r="H155" s="18" t="n">
        <x:f>Arrivals!L155</x:f>
        <x:v>75</x:v>
      </x:c>
      <x:c r="I155" s="18" t="n">
        <x:f>H155*8/ACE_Input!S35+ACE_Input!T35</x:f>
        <x:v>6.02</x:v>
      </x:c>
      <x:c r="J155" s="18" t="n">
        <x:f>N154</x:f>
        <x:v>466.8501175605877</x:v>
      </x:c>
      <x:c r="K155" s="18" t="n">
        <x:f>MAX(G155,J155)</x:f>
        <x:v>466.8501175605877</x:v>
      </x:c>
      <x:c r="L155" s="18" t="n">
        <x:f>MOD(K155-Settings!$B$32,Settings!$B$33)</x:f>
        <x:v>466.8501175605877</x:v>
      </x:c>
      <x:c r="M155" s="18" t="n">
        <x:f>IF(L155&lt;Settings!$B$30,IF(Settings!$B$30-L155&gt;=I155,K155,K155+(Settings!$B$30-L155)+Settings!$B$31),K155+(Settings!$B$33-L155))</x:f>
        <x:v>466.8501175605877</x:v>
      </x:c>
      <x:c r="N155" s="18" t="n">
        <x:f>M155+I155</x:f>
        <x:v>472.8701175605877</x:v>
      </x:c>
      <x:c r="O155" s="18" t="n">
        <x:f>N155-C155</x:f>
        <x:v>194.8701175605877</x:v>
      </x:c>
      <x:c r="P155" s="18" t="n">
        <x:f>F155-C155</x:f>
        <x:v>182.83011756058772</x:v>
      </x:c>
      <x:c r="Q155" s="18" t="n">
        <x:f>K155-G155</x:f>
        <x:v>2.655012985029714</x:v>
      </x:c>
      <x:c r="R155" s="18" t="n">
        <x:f>M155-K155</x:f>
        <x:v>0</x:v>
      </x:c>
      <x:c r="S155" s="18" t="n">
        <x:f>P155+Q155+R155</x:f>
        <x:v>185.48513054561744</x:v>
      </x:c>
      <x:c r="T155" s="18" t="str">
        <x:f>IF(MOD(C155-Settings!$B$32,Settings!$B$33)&lt;Settings!$B$30,"Up","Down")</x:f>
        <x:v>Up</x:v>
      </x:c>
      <x:c r="U155" s="18" t="n">
        <x:f>IF(OR(I155&gt;Settings!$B$30,O155&gt;Settings!$B$37),0,1)</x:f>
        <x:v>1</x:v>
      </x:c>
      <x:c r="V155" s="18" t="n">
        <x:f>IF(AND(U155=1,O155&lt;=Settings!$B$36),1,0)</x:f>
        <x:v>0</x:v>
      </x:c>
    </x:row>
    <x:row r="156">
      <x:c r="A156" t="n">
        <x:f>Arrivals!A156</x:f>
        <x:v>2</x:v>
      </x:c>
      <x:c r="B156" t="n">
        <x:f>Arrivals!B156</x:f>
        <x:v>31</x:v>
      </x:c>
      <x:c r="C156" s="18" t="n">
        <x:f>Arrivals!F156</x:f>
        <x:v>283</x:v>
      </x:c>
      <x:c r="D156" s="18" t="n">
        <x:f>Arrivals!J156</x:f>
        <x:v>20.611361436056818</x:v>
      </x:c>
      <x:c r="E156" s="18" t="n">
        <x:f>G155</x:f>
        <x:v>464.195104575558</x:v>
      </x:c>
      <x:c r="F156" s="18" t="n">
        <x:f>MAX(C156,E156)</x:f>
        <x:v>464.195104575558</x:v>
      </x:c>
      <x:c r="G156" s="18" t="n">
        <x:f>F156+D156</x:f>
        <x:v>484.8064660116148</x:v>
      </x:c>
      <x:c r="H156" s="18" t="n">
        <x:f>Arrivals!L156</x:f>
        <x:v>75</x:v>
      </x:c>
      <x:c r="I156" s="18" t="n">
        <x:f>H156*8/ACE_Input!S36+ACE_Input!T36</x:f>
        <x:v>6.02</x:v>
      </x:c>
      <x:c r="J156" s="18" t="n">
        <x:f>N155</x:f>
        <x:v>472.8701175605877</x:v>
      </x:c>
      <x:c r="K156" s="18" t="n">
        <x:f>MAX(G156,J156)</x:f>
        <x:v>484.8064660116148</x:v>
      </x:c>
      <x:c r="L156" s="18" t="n">
        <x:f>MOD(K156-Settings!$B$32,Settings!$B$33)</x:f>
        <x:v>484.8064660116148</x:v>
      </x:c>
      <x:c r="M156" s="18" t="n">
        <x:f>IF(L156&lt;Settings!$B$30,IF(Settings!$B$30-L156&gt;=I156,K156,K156+(Settings!$B$30-L156)+Settings!$B$31),K156+(Settings!$B$33-L156))</x:f>
        <x:v>484.8064660116148</x:v>
      </x:c>
      <x:c r="N156" s="18" t="n">
        <x:f>M156+I156</x:f>
        <x:v>490.8264660116148</x:v>
      </x:c>
      <x:c r="O156" s="18" t="n">
        <x:f>N156-C156</x:f>
        <x:v>207.8264660116148</x:v>
      </x:c>
      <x:c r="P156" s="18" t="n">
        <x:f>F156-C156</x:f>
        <x:v>181.195104575558</x:v>
      </x:c>
      <x:c r="Q156" s="18" t="n">
        <x:f>K156-G156</x:f>
        <x:v>0</x:v>
      </x:c>
      <x:c r="R156" s="18" t="n">
        <x:f>M156-K156</x:f>
        <x:v>0</x:v>
      </x:c>
      <x:c r="S156" s="18" t="n">
        <x:f>P156+Q156+R156</x:f>
        <x:v>181.195104575558</x:v>
      </x:c>
      <x:c r="T156" s="18" t="str">
        <x:f>IF(MOD(C156-Settings!$B$32,Settings!$B$33)&lt;Settings!$B$30,"Up","Down")</x:f>
        <x:v>Up</x:v>
      </x:c>
      <x:c r="U156" s="18" t="n">
        <x:f>IF(OR(I156&gt;Settings!$B$30,O156&gt;Settings!$B$37),0,1)</x:f>
        <x:v>1</x:v>
      </x:c>
      <x:c r="V156" s="18" t="n">
        <x:f>IF(AND(U156=1,O156&lt;=Settings!$B$36),1,0)</x:f>
        <x:v>0</x:v>
      </x:c>
    </x:row>
    <x:row r="157">
      <x:c r="A157" t="n">
        <x:f>Arrivals!A157</x:f>
        <x:v>2</x:v>
      </x:c>
      <x:c r="B157" t="n">
        <x:f>Arrivals!B157</x:f>
        <x:v>32</x:v>
      </x:c>
      <x:c r="C157" s="18" t="n">
        <x:f>Arrivals!F157</x:f>
        <x:v>288</x:v>
      </x:c>
      <x:c r="D157" s="18" t="n">
        <x:f>Arrivals!J157</x:f>
        <x:v>3.359851009111055</x:v>
      </x:c>
      <x:c r="E157" s="18" t="n">
        <x:f>G156</x:f>
        <x:v>484.8064660116148</x:v>
      </x:c>
      <x:c r="F157" s="18" t="n">
        <x:f>MAX(C157,E157)</x:f>
        <x:v>484.8064660116148</x:v>
      </x:c>
      <x:c r="G157" s="18" t="n">
        <x:f>F157+D157</x:f>
        <x:v>488.1663170207259</x:v>
      </x:c>
      <x:c r="H157" s="18" t="n">
        <x:f>Arrivals!L157</x:f>
        <x:v>75</x:v>
      </x:c>
      <x:c r="I157" s="18" t="n">
        <x:f>H157*8/ACE_Input!S37+ACE_Input!T37</x:f>
        <x:v>6.02</x:v>
      </x:c>
      <x:c r="J157" s="18" t="n">
        <x:f>N156</x:f>
        <x:v>490.8264660116148</x:v>
      </x:c>
      <x:c r="K157" s="18" t="n">
        <x:f>MAX(G157,J157)</x:f>
        <x:v>490.8264660116148</x:v>
      </x:c>
      <x:c r="L157" s="18" t="n">
        <x:f>MOD(K157-Settings!$B$32,Settings!$B$33)</x:f>
        <x:v>490.8264660116148</x:v>
      </x:c>
      <x:c r="M157" s="18" t="n">
        <x:f>IF(L157&lt;Settings!$B$30,IF(Settings!$B$30-L157&gt;=I157,K157,K157+(Settings!$B$30-L157)+Settings!$B$31),K157+(Settings!$B$33-L157))</x:f>
        <x:v>490.8264660116148</x:v>
      </x:c>
      <x:c r="N157" s="18" t="n">
        <x:f>M157+I157</x:f>
        <x:v>496.8464660116148</x:v>
      </x:c>
      <x:c r="O157" s="18" t="n">
        <x:f>N157-C157</x:f>
        <x:v>208.84646601161478</x:v>
      </x:c>
      <x:c r="P157" s="18" t="n">
        <x:f>F157-C157</x:f>
        <x:v>196.80646601161482</x:v>
      </x:c>
      <x:c r="Q157" s="18" t="n">
        <x:f>K157-G157</x:f>
        <x:v>2.6601489908888993</x:v>
      </x:c>
      <x:c r="R157" s="18" t="n">
        <x:f>M157-K157</x:f>
        <x:v>0</x:v>
      </x:c>
      <x:c r="S157" s="18" t="n">
        <x:f>P157+Q157+R157</x:f>
        <x:v>199.46661500250372</x:v>
      </x:c>
      <x:c r="T157" s="18" t="str">
        <x:f>IF(MOD(C157-Settings!$B$32,Settings!$B$33)&lt;Settings!$B$30,"Up","Down")</x:f>
        <x:v>Up</x:v>
      </x:c>
      <x:c r="U157" s="18" t="n">
        <x:f>IF(OR(I157&gt;Settings!$B$30,O157&gt;Settings!$B$37),0,1)</x:f>
        <x:v>1</x:v>
      </x:c>
      <x:c r="V157" s="18" t="n">
        <x:f>IF(AND(U157=1,O157&lt;=Settings!$B$36),1,0)</x:f>
        <x:v>0</x:v>
      </x:c>
    </x:row>
    <x:row r="158">
      <x:c r="A158" t="n">
        <x:f>Arrivals!A158</x:f>
        <x:v>2</x:v>
      </x:c>
      <x:c r="B158" t="n">
        <x:f>Arrivals!B158</x:f>
        <x:v>33</x:v>
      </x:c>
      <x:c r="C158" s="18" t="n">
        <x:f>Arrivals!F158</x:f>
        <x:v>293</x:v>
      </x:c>
      <x:c r="D158" s="18" t="n">
        <x:f>Arrivals!J158</x:f>
        <x:v>5.8325003845887275</x:v>
      </x:c>
      <x:c r="E158" s="18" t="n">
        <x:f>G157</x:f>
        <x:v>488.1663170207259</x:v>
      </x:c>
      <x:c r="F158" s="18" t="n">
        <x:f>MAX(C158,E158)</x:f>
        <x:v>488.1663170207259</x:v>
      </x:c>
      <x:c r="G158" s="18" t="n">
        <x:f>F158+D158</x:f>
        <x:v>493.99881740531464</x:v>
      </x:c>
      <x:c r="H158" s="18" t="n">
        <x:f>Arrivals!L158</x:f>
        <x:v>75</x:v>
      </x:c>
      <x:c r="I158" s="18" t="n">
        <x:f>H158*8/ACE_Input!S38+ACE_Input!T38</x:f>
        <x:v>6.02</x:v>
      </x:c>
      <x:c r="J158" s="18" t="n">
        <x:f>N157</x:f>
        <x:v>496.8464660116148</x:v>
      </x:c>
      <x:c r="K158" s="18" t="n">
        <x:f>MAX(G158,J158)</x:f>
        <x:v>496.8464660116148</x:v>
      </x:c>
      <x:c r="L158" s="18" t="n">
        <x:f>MOD(K158-Settings!$B$32,Settings!$B$33)</x:f>
        <x:v>496.8464660116148</x:v>
      </x:c>
      <x:c r="M158" s="18" t="n">
        <x:f>IF(L158&lt;Settings!$B$30,IF(Settings!$B$30-L158&gt;=I158,K158,K158+(Settings!$B$30-L158)+Settings!$B$31),K158+(Settings!$B$33-L158))</x:f>
        <x:v>496.8464660116148</x:v>
      </x:c>
      <x:c r="N158" s="18" t="n">
        <x:f>M158+I158</x:f>
        <x:v>502.86646601161476</x:v>
      </x:c>
      <x:c r="O158" s="18" t="n">
        <x:f>N158-C158</x:f>
        <x:v>209.86646601161476</x:v>
      </x:c>
      <x:c r="P158" s="18" t="n">
        <x:f>F158-C158</x:f>
        <x:v>195.1663170207259</x:v>
      </x:c>
      <x:c r="Q158" s="18" t="n">
        <x:f>K158-G158</x:f>
        <x:v>2.8476486063001403</x:v>
      </x:c>
      <x:c r="R158" s="18" t="n">
        <x:f>M158-K158</x:f>
        <x:v>0</x:v>
      </x:c>
      <x:c r="S158" s="18" t="n">
        <x:f>P158+Q158+R158</x:f>
        <x:v>198.01396562702604</x:v>
      </x:c>
      <x:c r="T158" s="18" t="str">
        <x:f>IF(MOD(C158-Settings!$B$32,Settings!$B$33)&lt;Settings!$B$30,"Up","Down")</x:f>
        <x:v>Up</x:v>
      </x:c>
      <x:c r="U158" s="18" t="n">
        <x:f>IF(OR(I158&gt;Settings!$B$30,O158&gt;Settings!$B$37),0,1)</x:f>
        <x:v>1</x:v>
      </x:c>
      <x:c r="V158" s="18" t="n">
        <x:f>IF(AND(U158=1,O158&lt;=Settings!$B$36),1,0)</x:f>
        <x:v>0</x:v>
      </x:c>
    </x:row>
    <x:row r="159">
      <x:c r="A159" t="n">
        <x:f>Arrivals!A159</x:f>
        <x:v>2</x:v>
      </x:c>
      <x:c r="B159" t="n">
        <x:f>Arrivals!B159</x:f>
        <x:v>34</x:v>
      </x:c>
      <x:c r="C159" s="18" t="n">
        <x:f>Arrivals!F159</x:f>
        <x:v>298</x:v>
      </x:c>
      <x:c r="D159" s="18" t="n">
        <x:f>Arrivals!J159</x:f>
        <x:v>16.689580479002274</x:v>
      </x:c>
      <x:c r="E159" s="18" t="n">
        <x:f>G158</x:f>
        <x:v>493.99881740531464</x:v>
      </x:c>
      <x:c r="F159" s="18" t="n">
        <x:f>MAX(C159,E159)</x:f>
        <x:v>493.99881740531464</x:v>
      </x:c>
      <x:c r="G159" s="18" t="n">
        <x:f>F159+D159</x:f>
        <x:v>510.68839788431694</x:v>
      </x:c>
      <x:c r="H159" s="18" t="n">
        <x:f>Arrivals!L159</x:f>
        <x:v>75</x:v>
      </x:c>
      <x:c r="I159" s="18" t="n">
        <x:f>H159*8/ACE_Input!S39+ACE_Input!T39</x:f>
        <x:v>6.02</x:v>
      </x:c>
      <x:c r="J159" s="18" t="n">
        <x:f>N158</x:f>
        <x:v>502.86646601161476</x:v>
      </x:c>
      <x:c r="K159" s="18" t="n">
        <x:f>MAX(G159,J159)</x:f>
        <x:v>510.68839788431694</x:v>
      </x:c>
      <x:c r="L159" s="18" t="n">
        <x:f>MOD(K159-Settings!$B$32,Settings!$B$33)</x:f>
        <x:v>510.68839788431694</x:v>
      </x:c>
      <x:c r="M159" s="18" t="n">
        <x:f>IF(L159&lt;Settings!$B$30,IF(Settings!$B$30-L159&gt;=I159,K159,K159+(Settings!$B$30-L159)+Settings!$B$31),K159+(Settings!$B$33-L159))</x:f>
        <x:v>510.68839788431694</x:v>
      </x:c>
      <x:c r="N159" s="18" t="n">
        <x:f>M159+I159</x:f>
        <x:v>516.7083978843169</x:v>
      </x:c>
      <x:c r="O159" s="18" t="n">
        <x:f>N159-C159</x:f>
        <x:v>218.70839788431692</x:v>
      </x:c>
      <x:c r="P159" s="18" t="n">
        <x:f>F159-C159</x:f>
        <x:v>195.99881740531464</x:v>
      </x:c>
      <x:c r="Q159" s="18" t="n">
        <x:f>K159-G159</x:f>
        <x:v>0</x:v>
      </x:c>
      <x:c r="R159" s="18" t="n">
        <x:f>M159-K159</x:f>
        <x:v>0</x:v>
      </x:c>
      <x:c r="S159" s="18" t="n">
        <x:f>P159+Q159+R159</x:f>
        <x:v>195.99881740531464</x:v>
      </x:c>
      <x:c r="T159" s="18" t="str">
        <x:f>IF(MOD(C159-Settings!$B$32,Settings!$B$33)&lt;Settings!$B$30,"Up","Down")</x:f>
        <x:v>Up</x:v>
      </x:c>
      <x:c r="U159" s="18" t="n">
        <x:f>IF(OR(I159&gt;Settings!$B$30,O159&gt;Settings!$B$37),0,1)</x:f>
        <x:v>1</x:v>
      </x:c>
      <x:c r="V159" s="18" t="n">
        <x:f>IF(AND(U159=1,O159&lt;=Settings!$B$36),1,0)</x:f>
        <x:v>0</x:v>
      </x:c>
    </x:row>
    <x:row r="160">
      <x:c r="A160" t="n">
        <x:f>Arrivals!A160</x:f>
        <x:v>2</x:v>
      </x:c>
      <x:c r="B160" t="n">
        <x:f>Arrivals!B160</x:f>
        <x:v>35</x:v>
      </x:c>
      <x:c r="C160" s="18" t="n">
        <x:f>Arrivals!F160</x:f>
        <x:v>303</x:v>
      </x:c>
      <x:c r="D160" s="18" t="n">
        <x:f>Arrivals!J160</x:f>
        <x:v>1.7012275594178066</x:v>
      </x:c>
      <x:c r="E160" s="18" t="n">
        <x:f>G159</x:f>
        <x:v>510.68839788431694</x:v>
      </x:c>
      <x:c r="F160" s="18" t="n">
        <x:f>MAX(C160,E160)</x:f>
        <x:v>510.68839788431694</x:v>
      </x:c>
      <x:c r="G160" s="18" t="n">
        <x:f>F160+D160</x:f>
        <x:v>512.3896254437348</x:v>
      </x:c>
      <x:c r="H160" s="18" t="n">
        <x:f>Arrivals!L160</x:f>
        <x:v>75</x:v>
      </x:c>
      <x:c r="I160" s="18" t="n">
        <x:f>H160*8/ACE_Input!S40+ACE_Input!T40</x:f>
        <x:v>6.02</x:v>
      </x:c>
      <x:c r="J160" s="18" t="n">
        <x:f>N159</x:f>
        <x:v>516.7083978843169</x:v>
      </x:c>
      <x:c r="K160" s="18" t="n">
        <x:f>MAX(G160,J160)</x:f>
        <x:v>516.7083978843169</x:v>
      </x:c>
      <x:c r="L160" s="18" t="n">
        <x:f>MOD(K160-Settings!$B$32,Settings!$B$33)</x:f>
        <x:v>516.7083978843169</x:v>
      </x:c>
      <x:c r="M160" s="18" t="n">
        <x:f>IF(L160&lt;Settings!$B$30,IF(Settings!$B$30-L160&gt;=I160,K160,K160+(Settings!$B$30-L160)+Settings!$B$31),K160+(Settings!$B$33-L160))</x:f>
        <x:v>516.7083978843169</x:v>
      </x:c>
      <x:c r="N160" s="18" t="n">
        <x:f>M160+I160</x:f>
        <x:v>522.7283978843169</x:v>
      </x:c>
      <x:c r="O160" s="18" t="n">
        <x:f>N160-C160</x:f>
        <x:v>219.7283978843169</x:v>
      </x:c>
      <x:c r="P160" s="18" t="n">
        <x:f>F160-C160</x:f>
        <x:v>207.68839788431694</x:v>
      </x:c>
      <x:c r="Q160" s="18" t="n">
        <x:f>K160-G160</x:f>
        <x:v>4.3187724405821655</x:v>
      </x:c>
      <x:c r="R160" s="18" t="n">
        <x:f>M160-K160</x:f>
        <x:v>0</x:v>
      </x:c>
      <x:c r="S160" s="18" t="n">
        <x:f>P160+Q160+R160</x:f>
        <x:v>212.0071703248991</x:v>
      </x:c>
      <x:c r="T160" s="18" t="str">
        <x:f>IF(MOD(C160-Settings!$B$32,Settings!$B$33)&lt;Settings!$B$30,"Up","Down")</x:f>
        <x:v>Up</x:v>
      </x:c>
      <x:c r="U160" s="18" t="n">
        <x:f>IF(OR(I160&gt;Settings!$B$30,O160&gt;Settings!$B$37),0,1)</x:f>
        <x:v>1</x:v>
      </x:c>
      <x:c r="V160" s="18" t="n">
        <x:f>IF(AND(U160=1,O160&lt;=Settings!$B$36),1,0)</x:f>
        <x:v>0</x:v>
      </x:c>
    </x:row>
    <x:row r="161">
      <x:c r="A161" t="n">
        <x:f>Arrivals!A161</x:f>
        <x:v>2</x:v>
      </x:c>
      <x:c r="B161" t="n">
        <x:f>Arrivals!B161</x:f>
        <x:v>36</x:v>
      </x:c>
      <x:c r="C161" s="18" t="n">
        <x:f>Arrivals!F161</x:f>
        <x:v>308</x:v>
      </x:c>
      <x:c r="D161" s="18" t="n">
        <x:f>Arrivals!J161</x:f>
        <x:v>8.811383912885695</x:v>
      </x:c>
      <x:c r="E161" s="18" t="n">
        <x:f>G160</x:f>
        <x:v>512.3896254437348</x:v>
      </x:c>
      <x:c r="F161" s="18" t="n">
        <x:f>MAX(C161,E161)</x:f>
        <x:v>512.3896254437348</x:v>
      </x:c>
      <x:c r="G161" s="18" t="n">
        <x:f>F161+D161</x:f>
        <x:v>521.2010093566205</x:v>
      </x:c>
      <x:c r="H161" s="18" t="n">
        <x:f>Arrivals!L161</x:f>
        <x:v>75</x:v>
      </x:c>
      <x:c r="I161" s="18" t="n">
        <x:f>H161*8/ACE_Input!S41+ACE_Input!T41</x:f>
        <x:v>6.02</x:v>
      </x:c>
      <x:c r="J161" s="18" t="n">
        <x:f>N160</x:f>
        <x:v>522.7283978843169</x:v>
      </x:c>
      <x:c r="K161" s="18" t="n">
        <x:f>MAX(G161,J161)</x:f>
        <x:v>522.7283978843169</x:v>
      </x:c>
      <x:c r="L161" s="18" t="n">
        <x:f>MOD(K161-Settings!$B$32,Settings!$B$33)</x:f>
        <x:v>522.7283978843169</x:v>
      </x:c>
      <x:c r="M161" s="18" t="n">
        <x:f>IF(L161&lt;Settings!$B$30,IF(Settings!$B$30-L161&gt;=I161,K161,K161+(Settings!$B$30-L161)+Settings!$B$31),K161+(Settings!$B$33-L161))</x:f>
        <x:v>522.7283978843169</x:v>
      </x:c>
      <x:c r="N161" s="18" t="n">
        <x:f>M161+I161</x:f>
        <x:v>528.7483978843169</x:v>
      </x:c>
      <x:c r="O161" s="18" t="n">
        <x:f>N161-C161</x:f>
        <x:v>220.7483978843169</x:v>
      </x:c>
      <x:c r="P161" s="18" t="n">
        <x:f>F161-C161</x:f>
        <x:v>204.38962544373476</x:v>
      </x:c>
      <x:c r="Q161" s="18" t="n">
        <x:f>K161-G161</x:f>
        <x:v>1.5273885276964165</x:v>
      </x:c>
      <x:c r="R161" s="18" t="n">
        <x:f>M161-K161</x:f>
        <x:v>0</x:v>
      </x:c>
      <x:c r="S161" s="18" t="n">
        <x:f>P161+Q161+R161</x:f>
        <x:v>205.91701397143117</x:v>
      </x:c>
      <x:c r="T161" s="18" t="str">
        <x:f>IF(MOD(C161-Settings!$B$32,Settings!$B$33)&lt;Settings!$B$30,"Up","Down")</x:f>
        <x:v>Up</x:v>
      </x:c>
      <x:c r="U161" s="18" t="n">
        <x:f>IF(OR(I161&gt;Settings!$B$30,O161&gt;Settings!$B$37),0,1)</x:f>
        <x:v>1</x:v>
      </x:c>
      <x:c r="V161" s="18" t="n">
        <x:f>IF(AND(U161=1,O161&lt;=Settings!$B$36),1,0)</x:f>
        <x:v>0</x:v>
      </x:c>
    </x:row>
    <x:row r="162">
      <x:c r="A162" t="n">
        <x:f>Arrivals!A162</x:f>
        <x:v>2</x:v>
      </x:c>
      <x:c r="B162" t="n">
        <x:f>Arrivals!B162</x:f>
        <x:v>37</x:v>
      </x:c>
      <x:c r="C162" s="18" t="n">
        <x:f>Arrivals!F162</x:f>
        <x:v>313</x:v>
      </x:c>
      <x:c r="D162" s="18" t="n">
        <x:f>Arrivals!J162</x:f>
        <x:v>2.1383004378578603</x:v>
      </x:c>
      <x:c r="E162" s="18" t="n">
        <x:f>G161</x:f>
        <x:v>521.2010093566205</x:v>
      </x:c>
      <x:c r="F162" s="18" t="n">
        <x:f>MAX(C162,E162)</x:f>
        <x:v>521.2010093566205</x:v>
      </x:c>
      <x:c r="G162" s="18" t="n">
        <x:f>F162+D162</x:f>
        <x:v>523.3393097944784</x:v>
      </x:c>
      <x:c r="H162" s="18" t="n">
        <x:f>Arrivals!L162</x:f>
        <x:v>75</x:v>
      </x:c>
      <x:c r="I162" s="18" t="n">
        <x:f>H162*8/ACE_Input!S42+ACE_Input!T42</x:f>
        <x:v>6.02</x:v>
      </x:c>
      <x:c r="J162" s="18" t="n">
        <x:f>N161</x:f>
        <x:v>528.7483978843169</x:v>
      </x:c>
      <x:c r="K162" s="18" t="n">
        <x:f>MAX(G162,J162)</x:f>
        <x:v>528.7483978843169</x:v>
      </x:c>
      <x:c r="L162" s="18" t="n">
        <x:f>MOD(K162-Settings!$B$32,Settings!$B$33)</x:f>
        <x:v>528.7483978843169</x:v>
      </x:c>
      <x:c r="M162" s="18" t="n">
        <x:f>IF(L162&lt;Settings!$B$30,IF(Settings!$B$30-L162&gt;=I162,K162,K162+(Settings!$B$30-L162)+Settings!$B$31),K162+(Settings!$B$33-L162))</x:f>
        <x:v>528.7483978843169</x:v>
      </x:c>
      <x:c r="N162" s="18" t="n">
        <x:f>M162+I162</x:f>
        <x:v>534.7683978843169</x:v>
      </x:c>
      <x:c r="O162" s="18" t="n">
        <x:f>N162-C162</x:f>
        <x:v>221.76839788431687</x:v>
      </x:c>
      <x:c r="P162" s="18" t="n">
        <x:f>F162-C162</x:f>
        <x:v>208.2010093566205</x:v>
      </x:c>
      <x:c r="Q162" s="18" t="n">
        <x:f>K162-G162</x:f>
        <x:v>5.409088089838519</x:v>
      </x:c>
      <x:c r="R162" s="18" t="n">
        <x:f>M162-K162</x:f>
        <x:v>0</x:v>
      </x:c>
      <x:c r="S162" s="18" t="n">
        <x:f>P162+Q162+R162</x:f>
        <x:v>213.610097446459</x:v>
      </x:c>
      <x:c r="T162" s="18" t="str">
        <x:f>IF(MOD(C162-Settings!$B$32,Settings!$B$33)&lt;Settings!$B$30,"Up","Down")</x:f>
        <x:v>Up</x:v>
      </x:c>
      <x:c r="U162" s="18" t="n">
        <x:f>IF(OR(I162&gt;Settings!$B$30,O162&gt;Settings!$B$37),0,1)</x:f>
        <x:v>1</x:v>
      </x:c>
      <x:c r="V162" s="18" t="n">
        <x:f>IF(AND(U162=1,O162&lt;=Settings!$B$36),1,0)</x:f>
        <x:v>0</x:v>
      </x:c>
    </x:row>
    <x:row r="163">
      <x:c r="A163" t="n">
        <x:f>Arrivals!A163</x:f>
        <x:v>2</x:v>
      </x:c>
      <x:c r="B163" t="n">
        <x:f>Arrivals!B163</x:f>
        <x:v>38</x:v>
      </x:c>
      <x:c r="C163" s="18" t="n">
        <x:f>Arrivals!F163</x:f>
        <x:v>318</x:v>
      </x:c>
      <x:c r="D163" s="18" t="n">
        <x:f>Arrivals!J163</x:f>
        <x:v>2.7532708818775165</x:v>
      </x:c>
      <x:c r="E163" s="18" t="n">
        <x:f>G162</x:f>
        <x:v>523.3393097944784</x:v>
      </x:c>
      <x:c r="F163" s="18" t="n">
        <x:f>MAX(C163,E163)</x:f>
        <x:v>523.3393097944784</x:v>
      </x:c>
      <x:c r="G163" s="18" t="n">
        <x:f>F163+D163</x:f>
        <x:v>526.0925806763559</x:v>
      </x:c>
      <x:c r="H163" s="18" t="n">
        <x:f>Arrivals!L163</x:f>
        <x:v>75</x:v>
      </x:c>
      <x:c r="I163" s="18" t="n">
        <x:f>H163*8/ACE_Input!S43+ACE_Input!T43</x:f>
        <x:v>6.02</x:v>
      </x:c>
      <x:c r="J163" s="18" t="n">
        <x:f>N162</x:f>
        <x:v>534.7683978843169</x:v>
      </x:c>
      <x:c r="K163" s="18" t="n">
        <x:f>MAX(G163,J163)</x:f>
        <x:v>534.7683978843169</x:v>
      </x:c>
      <x:c r="L163" s="18" t="n">
        <x:f>MOD(K163-Settings!$B$32,Settings!$B$33)</x:f>
        <x:v>534.7683978843169</x:v>
      </x:c>
      <x:c r="M163" s="18" t="n">
        <x:f>IF(L163&lt;Settings!$B$30,IF(Settings!$B$30-L163&gt;=I163,K163,K163+(Settings!$B$30-L163)+Settings!$B$31),K163+(Settings!$B$33-L163))</x:f>
        <x:v>534.7683978843169</x:v>
      </x:c>
      <x:c r="N163" s="18" t="n">
        <x:f>M163+I163</x:f>
        <x:v>540.7883978843169</x:v>
      </x:c>
      <x:c r="O163" s="18" t="n">
        <x:f>N163-C163</x:f>
        <x:v>222.78839788431685</x:v>
      </x:c>
      <x:c r="P163" s="18" t="n">
        <x:f>F163-C163</x:f>
        <x:v>205.33930979447837</x:v>
      </x:c>
      <x:c r="Q163" s="18" t="n">
        <x:f>K163-G163</x:f>
        <x:v>8.675817207961018</x:v>
      </x:c>
      <x:c r="R163" s="18" t="n">
        <x:f>M163-K163</x:f>
        <x:v>0</x:v>
      </x:c>
      <x:c r="S163" s="18" t="n">
        <x:f>P163+Q163+R163</x:f>
        <x:v>214.01512700243939</x:v>
      </x:c>
      <x:c r="T163" s="18" t="str">
        <x:f>IF(MOD(C163-Settings!$B$32,Settings!$B$33)&lt;Settings!$B$30,"Up","Down")</x:f>
        <x:v>Up</x:v>
      </x:c>
      <x:c r="U163" s="18" t="n">
        <x:f>IF(OR(I163&gt;Settings!$B$30,O163&gt;Settings!$B$37),0,1)</x:f>
        <x:v>1</x:v>
      </x:c>
      <x:c r="V163" s="18" t="n">
        <x:f>IF(AND(U163=1,O163&lt;=Settings!$B$36),1,0)</x:f>
        <x:v>0</x:v>
      </x:c>
    </x:row>
    <x:row r="164">
      <x:c r="A164" t="n">
        <x:f>Arrivals!A164</x:f>
        <x:v>2</x:v>
      </x:c>
      <x:c r="B164" t="n">
        <x:f>Arrivals!B164</x:f>
        <x:v>39</x:v>
      </x:c>
      <x:c r="C164" s="18" t="n">
        <x:f>Arrivals!F164</x:f>
        <x:v>323</x:v>
      </x:c>
      <x:c r="D164" s="18" t="n">
        <x:f>Arrivals!J164</x:f>
        <x:v>18.356952626494245</x:v>
      </x:c>
      <x:c r="E164" s="18" t="n">
        <x:f>G163</x:f>
        <x:v>526.0925806763559</x:v>
      </x:c>
      <x:c r="F164" s="18" t="n">
        <x:f>MAX(C164,E164)</x:f>
        <x:v>526.0925806763559</x:v>
      </x:c>
      <x:c r="G164" s="18" t="n">
        <x:f>F164+D164</x:f>
        <x:v>544.4495333028501</x:v>
      </x:c>
      <x:c r="H164" s="18" t="n">
        <x:f>Arrivals!L164</x:f>
        <x:v>75</x:v>
      </x:c>
      <x:c r="I164" s="18" t="n">
        <x:f>H164*8/ACE_Input!S44+ACE_Input!T44</x:f>
        <x:v>6.02</x:v>
      </x:c>
      <x:c r="J164" s="18" t="n">
        <x:f>N163</x:f>
        <x:v>540.7883978843169</x:v>
      </x:c>
      <x:c r="K164" s="18" t="n">
        <x:f>MAX(G164,J164)</x:f>
        <x:v>544.4495333028501</x:v>
      </x:c>
      <x:c r="L164" s="18" t="n">
        <x:f>MOD(K164-Settings!$B$32,Settings!$B$33)</x:f>
        <x:v>544.4495333028501</x:v>
      </x:c>
      <x:c r="M164" s="18" t="n">
        <x:f>IF(L164&lt;Settings!$B$30,IF(Settings!$B$30-L164&gt;=I164,K164,K164+(Settings!$B$30-L164)+Settings!$B$31),K164+(Settings!$B$33-L164))</x:f>
        <x:v>544.4495333028501</x:v>
      </x:c>
      <x:c r="N164" s="18" t="n">
        <x:f>M164+I164</x:f>
        <x:v>550.4695333028501</x:v>
      </x:c>
      <x:c r="O164" s="18" t="n">
        <x:f>N164-C164</x:f>
        <x:v>227.4695333028501</x:v>
      </x:c>
      <x:c r="P164" s="18" t="n">
        <x:f>F164-C164</x:f>
        <x:v>203.09258067635585</x:v>
      </x:c>
      <x:c r="Q164" s="18" t="n">
        <x:f>K164-G164</x:f>
        <x:v>0</x:v>
      </x:c>
      <x:c r="R164" s="18" t="n">
        <x:f>M164-K164</x:f>
        <x:v>0</x:v>
      </x:c>
      <x:c r="S164" s="18" t="n">
        <x:f>P164+Q164+R164</x:f>
        <x:v>203.09258067635585</x:v>
      </x:c>
      <x:c r="T164" s="18" t="str">
        <x:f>IF(MOD(C164-Settings!$B$32,Settings!$B$33)&lt;Settings!$B$30,"Up","Down")</x:f>
        <x:v>Up</x:v>
      </x:c>
      <x:c r="U164" s="18" t="n">
        <x:f>IF(OR(I164&gt;Settings!$B$30,O164&gt;Settings!$B$37),0,1)</x:f>
        <x:v>1</x:v>
      </x:c>
      <x:c r="V164" s="18" t="n">
        <x:f>IF(AND(U164=1,O164&lt;=Settings!$B$36),1,0)</x:f>
        <x:v>0</x:v>
      </x:c>
    </x:row>
    <x:row r="165">
      <x:c r="A165" t="n">
        <x:f>Arrivals!A165</x:f>
        <x:v>2</x:v>
      </x:c>
      <x:c r="B165" t="n">
        <x:f>Arrivals!B165</x:f>
        <x:v>40</x:v>
      </x:c>
      <x:c r="C165" s="18" t="n">
        <x:f>Arrivals!F165</x:f>
        <x:v>328</x:v>
      </x:c>
      <x:c r="D165" s="18" t="n">
        <x:f>Arrivals!J165</x:f>
        <x:v>17.161754392006124</x:v>
      </x:c>
      <x:c r="E165" s="18" t="n">
        <x:f>G164</x:f>
        <x:v>544.4495333028501</x:v>
      </x:c>
      <x:c r="F165" s="18" t="n">
        <x:f>MAX(C165,E165)</x:f>
        <x:v>544.4495333028501</x:v>
      </x:c>
      <x:c r="G165" s="18" t="n">
        <x:f>F165+D165</x:f>
        <x:v>561.6112876948563</x:v>
      </x:c>
      <x:c r="H165" s="18" t="n">
        <x:f>Arrivals!L165</x:f>
        <x:v>75</x:v>
      </x:c>
      <x:c r="I165" s="18" t="n">
        <x:f>H165*8/ACE_Input!S45+ACE_Input!T45</x:f>
        <x:v>6.02</x:v>
      </x:c>
      <x:c r="J165" s="18" t="n">
        <x:f>N164</x:f>
        <x:v>550.4695333028501</x:v>
      </x:c>
      <x:c r="K165" s="18" t="n">
        <x:f>MAX(G165,J165)</x:f>
        <x:v>561.6112876948563</x:v>
      </x:c>
      <x:c r="L165" s="18" t="n">
        <x:f>MOD(K165-Settings!$B$32,Settings!$B$33)</x:f>
        <x:v>561.6112876948563</x:v>
      </x:c>
      <x:c r="M165" s="18" t="n">
        <x:f>IF(L165&lt;Settings!$B$30,IF(Settings!$B$30-L165&gt;=I165,K165,K165+(Settings!$B$30-L165)+Settings!$B$31),K165+(Settings!$B$33-L165))</x:f>
        <x:v>561.6112876948563</x:v>
      </x:c>
      <x:c r="N165" s="18" t="n">
        <x:f>M165+I165</x:f>
        <x:v>567.6312876948563</x:v>
      </x:c>
      <x:c r="O165" s="18" t="n">
        <x:f>N165-C165</x:f>
        <x:v>239.63128769485627</x:v>
      </x:c>
      <x:c r="P165" s="18" t="n">
        <x:f>F165-C165</x:f>
        <x:v>216.4495333028501</x:v>
      </x:c>
      <x:c r="Q165" s="18" t="n">
        <x:f>K165-G165</x:f>
        <x:v>0</x:v>
      </x:c>
      <x:c r="R165" s="18" t="n">
        <x:f>M165-K165</x:f>
        <x:v>0</x:v>
      </x:c>
      <x:c r="S165" s="18" t="n">
        <x:f>P165+Q165+R165</x:f>
        <x:v>216.4495333028501</x:v>
      </x:c>
      <x:c r="T165" s="18" t="str">
        <x:f>IF(MOD(C165-Settings!$B$32,Settings!$B$33)&lt;Settings!$B$30,"Up","Down")</x:f>
        <x:v>Up</x:v>
      </x:c>
      <x:c r="U165" s="18" t="n">
        <x:f>IF(OR(I165&gt;Settings!$B$30,O165&gt;Settings!$B$37),0,1)</x:f>
        <x:v>1</x:v>
      </x:c>
      <x:c r="V165" s="18" t="n">
        <x:f>IF(AND(U165=1,O165&lt;=Settings!$B$36),1,0)</x:f>
        <x:v>0</x:v>
      </x:c>
    </x:row>
    <x:row r="166">
      <x:c r="A166" t="n">
        <x:f>Arrivals!A166</x:f>
        <x:v>2</x:v>
      </x:c>
      <x:c r="B166" t="n">
        <x:f>Arrivals!B166</x:f>
        <x:v>41</x:v>
      </x:c>
      <x:c r="C166" s="18" t="n">
        <x:f>Arrivals!F166</x:f>
        <x:v>333</x:v>
      </x:c>
      <x:c r="D166" s="18" t="n">
        <x:f>Arrivals!J166</x:f>
        <x:v>8.880956147276038</x:v>
      </x:c>
      <x:c r="E166" s="18" t="n">
        <x:f>G165</x:f>
        <x:v>561.6112876948563</x:v>
      </x:c>
      <x:c r="F166" s="18" t="n">
        <x:f>MAX(C166,E166)</x:f>
        <x:v>561.6112876948563</x:v>
      </x:c>
      <x:c r="G166" s="18" t="n">
        <x:f>F166+D166</x:f>
        <x:v>570.4922438421323</x:v>
      </x:c>
      <x:c r="H166" s="18" t="n">
        <x:f>Arrivals!L166</x:f>
        <x:v>75</x:v>
      </x:c>
      <x:c r="I166" s="18" t="n">
        <x:f>H166*8/ACE_Input!S46+ACE_Input!T46</x:f>
        <x:v>6.02</x:v>
      </x:c>
      <x:c r="J166" s="18" t="n">
        <x:f>N165</x:f>
        <x:v>567.6312876948563</x:v>
      </x:c>
      <x:c r="K166" s="18" t="n">
        <x:f>MAX(G166,J166)</x:f>
        <x:v>570.4922438421323</x:v>
      </x:c>
      <x:c r="L166" s="18" t="n">
        <x:f>MOD(K166-Settings!$B$32,Settings!$B$33)</x:f>
        <x:v>570.4922438421323</x:v>
      </x:c>
      <x:c r="M166" s="18" t="n">
        <x:f>IF(L166&lt;Settings!$B$30,IF(Settings!$B$30-L166&gt;=I166,K166,K166+(Settings!$B$30-L166)+Settings!$B$31),K166+(Settings!$B$33-L166))</x:f>
        <x:v>570.4922438421323</x:v>
      </x:c>
      <x:c r="N166" s="18" t="n">
        <x:f>M166+I166</x:f>
        <x:v>576.5122438421323</x:v>
      </x:c>
      <x:c r="O166" s="18" t="n">
        <x:f>N166-C166</x:f>
        <x:v>243.5122438421323</x:v>
      </x:c>
      <x:c r="P166" s="18" t="n">
        <x:f>F166-C166</x:f>
        <x:v>228.6112876948563</x:v>
      </x:c>
      <x:c r="Q166" s="18" t="n">
        <x:f>K166-G166</x:f>
        <x:v>0</x:v>
      </x:c>
      <x:c r="R166" s="18" t="n">
        <x:f>M166-K166</x:f>
        <x:v>0</x:v>
      </x:c>
      <x:c r="S166" s="18" t="n">
        <x:f>P166+Q166+R166</x:f>
        <x:v>228.6112876948563</x:v>
      </x:c>
      <x:c r="T166" s="18" t="str">
        <x:f>IF(MOD(C166-Settings!$B$32,Settings!$B$33)&lt;Settings!$B$30,"Up","Down")</x:f>
        <x:v>Up</x:v>
      </x:c>
      <x:c r="U166" s="18" t="n">
        <x:f>IF(OR(I166&gt;Settings!$B$30,O166&gt;Settings!$B$37),0,1)</x:f>
        <x:v>1</x:v>
      </x:c>
      <x:c r="V166" s="18" t="n">
        <x:f>IF(AND(U166=1,O166&lt;=Settings!$B$36),1,0)</x:f>
        <x:v>0</x:v>
      </x:c>
    </x:row>
    <x:row r="167">
      <x:c r="A167" t="n">
        <x:f>Arrivals!A167</x:f>
        <x:v>2</x:v>
      </x:c>
      <x:c r="B167" t="n">
        <x:f>Arrivals!B167</x:f>
        <x:v>42</x:v>
      </x:c>
      <x:c r="C167" s="18" t="n">
        <x:f>Arrivals!F167</x:f>
        <x:v>338</x:v>
      </x:c>
      <x:c r="D167" s="18" t="n">
        <x:f>Arrivals!J167</x:f>
        <x:v>18.463847274391078</x:v>
      </x:c>
      <x:c r="E167" s="18" t="n">
        <x:f>G166</x:f>
        <x:v>570.4922438421323</x:v>
      </x:c>
      <x:c r="F167" s="18" t="n">
        <x:f>MAX(C167,E167)</x:f>
        <x:v>570.4922438421323</x:v>
      </x:c>
      <x:c r="G167" s="18" t="n">
        <x:f>F167+D167</x:f>
        <x:v>588.9560911165235</x:v>
      </x:c>
      <x:c r="H167" s="18" t="n">
        <x:f>Arrivals!L167</x:f>
        <x:v>75</x:v>
      </x:c>
      <x:c r="I167" s="18" t="n">
        <x:f>H167*8/ACE_Input!S47+ACE_Input!T47</x:f>
        <x:v>6.02</x:v>
      </x:c>
      <x:c r="J167" s="18" t="n">
        <x:f>N166</x:f>
        <x:v>576.5122438421323</x:v>
      </x:c>
      <x:c r="K167" s="18" t="n">
        <x:f>MAX(G167,J167)</x:f>
        <x:v>588.9560911165235</x:v>
      </x:c>
      <x:c r="L167" s="18" t="n">
        <x:f>MOD(K167-Settings!$B$32,Settings!$B$33)</x:f>
        <x:v>588.9560911165235</x:v>
      </x:c>
      <x:c r="M167" s="18" t="n">
        <x:f>IF(L167&lt;Settings!$B$30,IF(Settings!$B$30-L167&gt;=I167,K167,K167+(Settings!$B$30-L167)+Settings!$B$31),K167+(Settings!$B$33-L167))</x:f>
        <x:v>588.9560911165235</x:v>
      </x:c>
      <x:c r="N167" s="18" t="n">
        <x:f>M167+I167</x:f>
        <x:v>594.9760911165234</x:v>
      </x:c>
      <x:c r="O167" s="18" t="n">
        <x:f>N167-C167</x:f>
        <x:v>256.97609111652343</x:v>
      </x:c>
      <x:c r="P167" s="18" t="n">
        <x:f>F167-C167</x:f>
        <x:v>232.49224384213232</x:v>
      </x:c>
      <x:c r="Q167" s="18" t="n">
        <x:f>K167-G167</x:f>
        <x:v>0</x:v>
      </x:c>
      <x:c r="R167" s="18" t="n">
        <x:f>M167-K167</x:f>
        <x:v>0</x:v>
      </x:c>
      <x:c r="S167" s="18" t="n">
        <x:f>P167+Q167+R167</x:f>
        <x:v>232.49224384213232</x:v>
      </x:c>
      <x:c r="T167" s="18" t="str">
        <x:f>IF(MOD(C167-Settings!$B$32,Settings!$B$33)&lt;Settings!$B$30,"Up","Down")</x:f>
        <x:v>Up</x:v>
      </x:c>
      <x:c r="U167" s="18" t="n">
        <x:f>IF(OR(I167&gt;Settings!$B$30,O167&gt;Settings!$B$37),0,1)</x:f>
        <x:v>1</x:v>
      </x:c>
      <x:c r="V167" s="18" t="n">
        <x:f>IF(AND(U167=1,O167&lt;=Settings!$B$36),1,0)</x:f>
        <x:v>0</x:v>
      </x:c>
    </x:row>
    <x:row r="168">
      <x:c r="A168" t="n">
        <x:f>Arrivals!A168</x:f>
        <x:v>2</x:v>
      </x:c>
      <x:c r="B168" t="n">
        <x:f>Arrivals!B168</x:f>
        <x:v>43</x:v>
      </x:c>
      <x:c r="C168" s="18" t="n">
        <x:f>Arrivals!F168</x:f>
        <x:v>343</x:v>
      </x:c>
      <x:c r="D168" s="18" t="n">
        <x:f>Arrivals!J168</x:f>
        <x:v>0.5345460079860282</x:v>
      </x:c>
      <x:c r="E168" s="18" t="n">
        <x:f>G167</x:f>
        <x:v>588.9560911165235</x:v>
      </x:c>
      <x:c r="F168" s="18" t="n">
        <x:f>MAX(C168,E168)</x:f>
        <x:v>588.9560911165235</x:v>
      </x:c>
      <x:c r="G168" s="18" t="n">
        <x:f>F168+D168</x:f>
        <x:v>589.4906371245095</x:v>
      </x:c>
      <x:c r="H168" s="18" t="n">
        <x:f>Arrivals!L168</x:f>
        <x:v>75</x:v>
      </x:c>
      <x:c r="I168" s="18" t="n">
        <x:f>H168*8/ACE_Input!S48+ACE_Input!T48</x:f>
        <x:v>6.02</x:v>
      </x:c>
      <x:c r="J168" s="18" t="n">
        <x:f>N167</x:f>
        <x:v>594.9760911165234</x:v>
      </x:c>
      <x:c r="K168" s="18" t="n">
        <x:f>MAX(G168,J168)</x:f>
        <x:v>594.9760911165234</x:v>
      </x:c>
      <x:c r="L168" s="18" t="n">
        <x:f>MOD(K168-Settings!$B$32,Settings!$B$33)</x:f>
        <x:v>594.9760911165234</x:v>
      </x:c>
      <x:c r="M168" s="18" t="n">
        <x:f>IF(L168&lt;Settings!$B$30,IF(Settings!$B$30-L168&gt;=I168,K168,K168+(Settings!$B$30-L168)+Settings!$B$31),K168+(Settings!$B$33-L168))</x:f>
        <x:v>720</x:v>
      </x:c>
      <x:c r="N168" s="18" t="n">
        <x:f>M168+I168</x:f>
        <x:v>726.02</x:v>
      </x:c>
      <x:c r="O168" s="18" t="n">
        <x:f>N168-C168</x:f>
        <x:v>383.02</x:v>
      </x:c>
      <x:c r="P168" s="18" t="n">
        <x:f>F168-C168</x:f>
        <x:v>245.95609111652345</x:v>
      </x:c>
      <x:c r="Q168" s="18" t="n">
        <x:f>K168-G168</x:f>
        <x:v>5.485453992013959</x:v>
      </x:c>
      <x:c r="R168" s="18" t="n">
        <x:f>M168-K168</x:f>
        <x:v>125.02390888347657</x:v>
      </x:c>
      <x:c r="S168" s="18" t="n">
        <x:f>P168+Q168+R168</x:f>
        <x:v>376.465453992014</x:v>
      </x:c>
      <x:c r="T168" s="18" t="str">
        <x:f>IF(MOD(C168-Settings!$B$32,Settings!$B$33)&lt;Settings!$B$30,"Up","Down")</x:f>
        <x:v>Up</x:v>
      </x:c>
      <x:c r="U168" s="18" t="n">
        <x:f>IF(OR(I168&gt;Settings!$B$30,O168&gt;Settings!$B$37),0,1)</x:f>
        <x:v>1</x:v>
      </x:c>
      <x:c r="V168" s="18" t="n">
        <x:f>IF(AND(U168=1,O168&lt;=Settings!$B$36),1,0)</x:f>
        <x:v>0</x:v>
      </x:c>
    </x:row>
    <x:row r="169">
      <x:c r="A169" t="n">
        <x:f>Arrivals!A169</x:f>
        <x:v>2</x:v>
      </x:c>
      <x:c r="B169" t="n">
        <x:f>Arrivals!B169</x:f>
        <x:v>44</x:v>
      </x:c>
      <x:c r="C169" s="18" t="n">
        <x:f>Arrivals!F169</x:f>
        <x:v>348</x:v>
      </x:c>
      <x:c r="D169" s="18" t="n">
        <x:f>Arrivals!J169</x:f>
        <x:v>3.3886393479168113</x:v>
      </x:c>
      <x:c r="E169" s="18" t="n">
        <x:f>G168</x:f>
        <x:v>589.4906371245095</x:v>
      </x:c>
      <x:c r="F169" s="18" t="n">
        <x:f>MAX(C169,E169)</x:f>
        <x:v>589.4906371245095</x:v>
      </x:c>
      <x:c r="G169" s="18" t="n">
        <x:f>F169+D169</x:f>
        <x:v>592.8792764724263</x:v>
      </x:c>
      <x:c r="H169" s="18" t="n">
        <x:f>Arrivals!L169</x:f>
        <x:v>75</x:v>
      </x:c>
      <x:c r="I169" s="18" t="n">
        <x:f>H169*8/ACE_Input!S49+ACE_Input!T49</x:f>
        <x:v>6.02</x:v>
      </x:c>
      <x:c r="J169" s="18" t="n">
        <x:f>N168</x:f>
        <x:v>726.02</x:v>
      </x:c>
      <x:c r="K169" s="18" t="n">
        <x:f>MAX(G169,J169)</x:f>
        <x:v>726.02</x:v>
      </x:c>
      <x:c r="L169" s="18" t="n">
        <x:f>MOD(K169-Settings!$B$32,Settings!$B$33)</x:f>
        <x:v>6.019999999999982</x:v>
      </x:c>
      <x:c r="M169" s="18" t="n">
        <x:f>IF(L169&lt;Settings!$B$30,IF(Settings!$B$30-L169&gt;=I169,K169,K169+(Settings!$B$30-L169)+Settings!$B$31),K169+(Settings!$B$33-L169))</x:f>
        <x:v>726.02</x:v>
      </x:c>
      <x:c r="N169" s="18" t="n">
        <x:f>M169+I169</x:f>
        <x:v>732.04</x:v>
      </x:c>
      <x:c r="O169" s="18" t="n">
        <x:f>N169-C169</x:f>
        <x:v>384.03999999999996</x:v>
      </x:c>
      <x:c r="P169" s="18" t="n">
        <x:f>F169-C169</x:f>
        <x:v>241.49063712450948</x:v>
      </x:c>
      <x:c r="Q169" s="18" t="n">
        <x:f>K169-G169</x:f>
        <x:v>133.14072352757364</x:v>
      </x:c>
      <x:c r="R169" s="18" t="n">
        <x:f>M169-K169</x:f>
        <x:v>0</x:v>
      </x:c>
      <x:c r="S169" s="18" t="n">
        <x:f>P169+Q169+R169</x:f>
        <x:v>374.6313606520831</x:v>
      </x:c>
      <x:c r="T169" s="18" t="str">
        <x:f>IF(MOD(C169-Settings!$B$32,Settings!$B$33)&lt;Settings!$B$30,"Up","Down")</x:f>
        <x:v>Up</x:v>
      </x:c>
      <x:c r="U169" s="18" t="n">
        <x:f>IF(OR(I169&gt;Settings!$B$30,O169&gt;Settings!$B$37),0,1)</x:f>
        <x:v>1</x:v>
      </x:c>
      <x:c r="V169" s="18" t="n">
        <x:f>IF(AND(U169=1,O169&lt;=Settings!$B$36),1,0)</x:f>
        <x:v>0</x:v>
      </x:c>
    </x:row>
    <x:row r="170">
      <x:c r="A170" t="n">
        <x:f>Arrivals!A170</x:f>
        <x:v>2</x:v>
      </x:c>
      <x:c r="B170" t="n">
        <x:f>Arrivals!B170</x:f>
        <x:v>45</x:v>
      </x:c>
      <x:c r="C170" s="18" t="n">
        <x:f>Arrivals!F170</x:f>
        <x:v>354</x:v>
      </x:c>
      <x:c r="D170" s="18" t="n">
        <x:f>Arrivals!J170</x:f>
        <x:v>20.735367642681158</x:v>
      </x:c>
      <x:c r="E170" s="18" t="n">
        <x:f>G169</x:f>
        <x:v>592.8792764724263</x:v>
      </x:c>
      <x:c r="F170" s="18" t="n">
        <x:f>MAX(C170,E170)</x:f>
        <x:v>592.8792764724263</x:v>
      </x:c>
      <x:c r="G170" s="18" t="n">
        <x:f>F170+D170</x:f>
        <x:v>613.6146441151075</x:v>
      </x:c>
      <x:c r="H170" s="18" t="n">
        <x:f>Arrivals!L170</x:f>
        <x:v>75</x:v>
      </x:c>
      <x:c r="I170" s="18" t="n">
        <x:f>H170*8/ACE_Input!S50+ACE_Input!T50</x:f>
        <x:v>6.02</x:v>
      </x:c>
      <x:c r="J170" s="18" t="n">
        <x:f>N169</x:f>
        <x:v>732.04</x:v>
      </x:c>
      <x:c r="K170" s="18" t="n">
        <x:f>MAX(G170,J170)</x:f>
        <x:v>732.04</x:v>
      </x:c>
      <x:c r="L170" s="18" t="n">
        <x:f>MOD(K170-Settings!$B$32,Settings!$B$33)</x:f>
        <x:v>12.039999999999964</x:v>
      </x:c>
      <x:c r="M170" s="18" t="n">
        <x:f>IF(L170&lt;Settings!$B$30,IF(Settings!$B$30-L170&gt;=I170,K170,K170+(Settings!$B$30-L170)+Settings!$B$31),K170+(Settings!$B$33-L170))</x:f>
        <x:v>732.04</x:v>
      </x:c>
      <x:c r="N170" s="18" t="n">
        <x:f>M170+I170</x:f>
        <x:v>738.06</x:v>
      </x:c>
      <x:c r="O170" s="18" t="n">
        <x:f>N170-C170</x:f>
        <x:v>384.05999999999995</x:v>
      </x:c>
      <x:c r="P170" s="18" t="n">
        <x:f>F170-C170</x:f>
        <x:v>238.87927647242634</x:v>
      </x:c>
      <x:c r="Q170" s="18" t="n">
        <x:f>K170-G170</x:f>
        <x:v>118.4253558848925</x:v>
      </x:c>
      <x:c r="R170" s="18" t="n">
        <x:f>M170-K170</x:f>
        <x:v>0</x:v>
      </x:c>
      <x:c r="S170" s="18" t="n">
        <x:f>P170+Q170+R170</x:f>
        <x:v>357.30463235731884</x:v>
      </x:c>
      <x:c r="T170" s="18" t="str">
        <x:f>IF(MOD(C170-Settings!$B$32,Settings!$B$33)&lt;Settings!$B$30,"Up","Down")</x:f>
        <x:v>Up</x:v>
      </x:c>
      <x:c r="U170" s="18" t="n">
        <x:f>IF(OR(I170&gt;Settings!$B$30,O170&gt;Settings!$B$37),0,1)</x:f>
        <x:v>1</x:v>
      </x:c>
      <x:c r="V170" s="18" t="n">
        <x:f>IF(AND(U170=1,O170&lt;=Settings!$B$36),1,0)</x:f>
        <x:v>0</x:v>
      </x:c>
    </x:row>
    <x:row r="171">
      <x:c r="A171" t="n">
        <x:f>Arrivals!A171</x:f>
        <x:v>2</x:v>
      </x:c>
      <x:c r="B171" t="n">
        <x:f>Arrivals!B171</x:f>
        <x:v>46</x:v>
      </x:c>
      <x:c r="C171" s="18" t="n">
        <x:f>Arrivals!F171</x:f>
        <x:v>359</x:v>
      </x:c>
      <x:c r="D171" s="18" t="n">
        <x:f>Arrivals!J171</x:f>
        <x:v>3.5871239006412594</x:v>
      </x:c>
      <x:c r="E171" s="18" t="n">
        <x:f>G170</x:f>
        <x:v>613.6146441151075</x:v>
      </x:c>
      <x:c r="F171" s="18" t="n">
        <x:f>MAX(C171,E171)</x:f>
        <x:v>613.6146441151075</x:v>
      </x:c>
      <x:c r="G171" s="18" t="n">
        <x:f>F171+D171</x:f>
        <x:v>617.2017680157487</x:v>
      </x:c>
      <x:c r="H171" s="18" t="n">
        <x:f>Arrivals!L171</x:f>
        <x:v>75</x:v>
      </x:c>
      <x:c r="I171" s="18" t="n">
        <x:f>H171*8/ACE_Input!S51+ACE_Input!T51</x:f>
        <x:v>6.02</x:v>
      </x:c>
      <x:c r="J171" s="18" t="n">
        <x:f>N170</x:f>
        <x:v>738.06</x:v>
      </x:c>
      <x:c r="K171" s="18" t="n">
        <x:f>MAX(G171,J171)</x:f>
        <x:v>738.06</x:v>
      </x:c>
      <x:c r="L171" s="18" t="n">
        <x:f>MOD(K171-Settings!$B$32,Settings!$B$33)</x:f>
        <x:v>18.059999999999945</x:v>
      </x:c>
      <x:c r="M171" s="18" t="n">
        <x:f>IF(L171&lt;Settings!$B$30,IF(Settings!$B$30-L171&gt;=I171,K171,K171+(Settings!$B$30-L171)+Settings!$B$31),K171+(Settings!$B$33-L171))</x:f>
        <x:v>738.06</x:v>
      </x:c>
      <x:c r="N171" s="18" t="n">
        <x:f>M171+I171</x:f>
        <x:v>744.0799999999999</x:v>
      </x:c>
      <x:c r="O171" s="18" t="n">
        <x:f>N171-C171</x:f>
        <x:v>385.0799999999999</x:v>
      </x:c>
      <x:c r="P171" s="18" t="n">
        <x:f>F171-C171</x:f>
        <x:v>254.61464411510747</x:v>
      </x:c>
      <x:c r="Q171" s="18" t="n">
        <x:f>K171-G171</x:f>
        <x:v>120.85823198425123</x:v>
      </x:c>
      <x:c r="R171" s="18" t="n">
        <x:f>M171-K171</x:f>
        <x:v>0</x:v>
      </x:c>
      <x:c r="S171" s="18" t="n">
        <x:f>P171+Q171+R171</x:f>
        <x:v>375.4728760993587</x:v>
      </x:c>
      <x:c r="T171" s="18" t="str">
        <x:f>IF(MOD(C171-Settings!$B$32,Settings!$B$33)&lt;Settings!$B$30,"Up","Down")</x:f>
        <x:v>Up</x:v>
      </x:c>
      <x:c r="U171" s="18" t="n">
        <x:f>IF(OR(I171&gt;Settings!$B$30,O171&gt;Settings!$B$37),0,1)</x:f>
        <x:v>1</x:v>
      </x:c>
      <x:c r="V171" s="18" t="n">
        <x:f>IF(AND(U171=1,O171&lt;=Settings!$B$36),1,0)</x:f>
        <x:v>0</x:v>
      </x:c>
    </x:row>
    <x:row r="172">
      <x:c r="A172" t="n">
        <x:f>Arrivals!A172</x:f>
        <x:v>2</x:v>
      </x:c>
      <x:c r="B172" t="n">
        <x:f>Arrivals!B172</x:f>
        <x:v>47</x:v>
      </x:c>
      <x:c r="C172" s="18" t="n">
        <x:f>Arrivals!F172</x:f>
        <x:v>364</x:v>
      </x:c>
      <x:c r="D172" s="18" t="n">
        <x:f>Arrivals!J172</x:f>
        <x:v>14.489418842440418</x:v>
      </x:c>
      <x:c r="E172" s="18" t="n">
        <x:f>G171</x:f>
        <x:v>617.2017680157487</x:v>
      </x:c>
      <x:c r="F172" s="18" t="n">
        <x:f>MAX(C172,E172)</x:f>
        <x:v>617.2017680157487</x:v>
      </x:c>
      <x:c r="G172" s="18" t="n">
        <x:f>F172+D172</x:f>
        <x:v>631.6911868581891</x:v>
      </x:c>
      <x:c r="H172" s="18" t="n">
        <x:f>Arrivals!L172</x:f>
        <x:v>75</x:v>
      </x:c>
      <x:c r="I172" s="18" t="n">
        <x:f>H172*8/ACE_Input!S52+ACE_Input!T52</x:f>
        <x:v>6.02</x:v>
      </x:c>
      <x:c r="J172" s="18" t="n">
        <x:f>N171</x:f>
        <x:v>744.0799999999999</x:v>
      </x:c>
      <x:c r="K172" s="18" t="n">
        <x:f>MAX(G172,J172)</x:f>
        <x:v>744.0799999999999</x:v>
      </x:c>
      <x:c r="L172" s="18" t="n">
        <x:f>MOD(K172-Settings!$B$32,Settings!$B$33)</x:f>
        <x:v>24.079999999999927</x:v>
      </x:c>
      <x:c r="M172" s="18" t="n">
        <x:f>IF(L172&lt;Settings!$B$30,IF(Settings!$B$30-L172&gt;=I172,K172,K172+(Settings!$B$30-L172)+Settings!$B$31),K172+(Settings!$B$33-L172))</x:f>
        <x:v>744.0799999999999</x:v>
      </x:c>
      <x:c r="N172" s="18" t="n">
        <x:f>M172+I172</x:f>
        <x:v>750.0999999999999</x:v>
      </x:c>
      <x:c r="O172" s="18" t="n">
        <x:f>N172-C172</x:f>
        <x:v>386.0999999999999</x:v>
      </x:c>
      <x:c r="P172" s="18" t="n">
        <x:f>F172-C172</x:f>
        <x:v>253.2017680157487</x:v>
      </x:c>
      <x:c r="Q172" s="18" t="n">
        <x:f>K172-G172</x:f>
        <x:v>112.38881314181083</x:v>
      </x:c>
      <x:c r="R172" s="18" t="n">
        <x:f>M172-K172</x:f>
        <x:v>0</x:v>
      </x:c>
      <x:c r="S172" s="18" t="n">
        <x:f>P172+Q172+R172</x:f>
        <x:v>365.59058115755954</x:v>
      </x:c>
      <x:c r="T172" s="18" t="str">
        <x:f>IF(MOD(C172-Settings!$B$32,Settings!$B$33)&lt;Settings!$B$30,"Up","Down")</x:f>
        <x:v>Up</x:v>
      </x:c>
      <x:c r="U172" s="18" t="n">
        <x:f>IF(OR(I172&gt;Settings!$B$30,O172&gt;Settings!$B$37),0,1)</x:f>
        <x:v>1</x:v>
      </x:c>
      <x:c r="V172" s="18" t="n">
        <x:f>IF(AND(U172=1,O172&lt;=Settings!$B$36),1,0)</x:f>
        <x:v>0</x:v>
      </x:c>
    </x:row>
    <x:row r="173">
      <x:c r="A173" t="n">
        <x:f>Arrivals!A173</x:f>
        <x:v>2</x:v>
      </x:c>
      <x:c r="B173" t="n">
        <x:f>Arrivals!B173</x:f>
        <x:v>48</x:v>
      </x:c>
      <x:c r="C173" s="18" t="n">
        <x:f>Arrivals!F173</x:f>
        <x:v>369</x:v>
      </x:c>
      <x:c r="D173" s="18" t="n">
        <x:f>Arrivals!J173</x:f>
        <x:v>6.327759717445659</x:v>
      </x:c>
      <x:c r="E173" s="18" t="n">
        <x:f>G172</x:f>
        <x:v>631.6911868581891</x:v>
      </x:c>
      <x:c r="F173" s="18" t="n">
        <x:f>MAX(C173,E173)</x:f>
        <x:v>631.6911868581891</x:v>
      </x:c>
      <x:c r="G173" s="18" t="n">
        <x:f>F173+D173</x:f>
        <x:v>638.0189465756348</x:v>
      </x:c>
      <x:c r="H173" s="18" t="n">
        <x:f>Arrivals!L173</x:f>
        <x:v>75</x:v>
      </x:c>
      <x:c r="I173" s="18" t="n">
        <x:f>H173*8/ACE_Input!S53+ACE_Input!T53</x:f>
        <x:v>6.02</x:v>
      </x:c>
      <x:c r="J173" s="18" t="n">
        <x:f>N172</x:f>
        <x:v>750.0999999999999</x:v>
      </x:c>
      <x:c r="K173" s="18" t="n">
        <x:f>MAX(G173,J173)</x:f>
        <x:v>750.0999999999999</x:v>
      </x:c>
      <x:c r="L173" s="18" t="n">
        <x:f>MOD(K173-Settings!$B$32,Settings!$B$33)</x:f>
        <x:v>30.09999999999991</x:v>
      </x:c>
      <x:c r="M173" s="18" t="n">
        <x:f>IF(L173&lt;Settings!$B$30,IF(Settings!$B$30-L173&gt;=I173,K173,K173+(Settings!$B$30-L173)+Settings!$B$31),K173+(Settings!$B$33-L173))</x:f>
        <x:v>750.0999999999999</x:v>
      </x:c>
      <x:c r="N173" s="18" t="n">
        <x:f>M173+I173</x:f>
        <x:v>756.1199999999999</x:v>
      </x:c>
      <x:c r="O173" s="18" t="n">
        <x:f>N173-C173</x:f>
        <x:v>387.1199999999999</x:v>
      </x:c>
      <x:c r="P173" s="18" t="n">
        <x:f>F173-C173</x:f>
        <x:v>262.6911868581891</x:v>
      </x:c>
      <x:c r="Q173" s="18" t="n">
        <x:f>K173-G173</x:f>
        <x:v>112.08105342436511</x:v>
      </x:c>
      <x:c r="R173" s="18" t="n">
        <x:f>M173-K173</x:f>
        <x:v>0</x:v>
      </x:c>
      <x:c r="S173" s="18" t="n">
        <x:f>P173+Q173+R173</x:f>
        <x:v>374.7722402825542</x:v>
      </x:c>
      <x:c r="T173" s="18" t="str">
        <x:f>IF(MOD(C173-Settings!$B$32,Settings!$B$33)&lt;Settings!$B$30,"Up","Down")</x:f>
        <x:v>Up</x:v>
      </x:c>
      <x:c r="U173" s="18" t="n">
        <x:f>IF(OR(I173&gt;Settings!$B$30,O173&gt;Settings!$B$37),0,1)</x:f>
        <x:v>1</x:v>
      </x:c>
      <x:c r="V173" s="18" t="n">
        <x:f>IF(AND(U173=1,O173&lt;=Settings!$B$36),1,0)</x:f>
        <x:v>0</x:v>
      </x:c>
    </x:row>
    <x:row r="174">
      <x:c r="A174" t="n">
        <x:f>Arrivals!A174</x:f>
        <x:v>2</x:v>
      </x:c>
      <x:c r="B174" t="n">
        <x:f>Arrivals!B174</x:f>
        <x:v>49</x:v>
      </x:c>
      <x:c r="C174" s="18" t="n">
        <x:f>Arrivals!F174</x:f>
        <x:v>374</x:v>
      </x:c>
      <x:c r="D174" s="18" t="n">
        <x:f>Arrivals!J174</x:f>
        <x:v>14.526406347146258</x:v>
      </x:c>
      <x:c r="E174" s="18" t="n">
        <x:f>G173</x:f>
        <x:v>638.0189465756348</x:v>
      </x:c>
      <x:c r="F174" s="18" t="n">
        <x:f>MAX(C174,E174)</x:f>
        <x:v>638.0189465756348</x:v>
      </x:c>
      <x:c r="G174" s="18" t="n">
        <x:f>F174+D174</x:f>
        <x:v>652.545352922781</x:v>
      </x:c>
      <x:c r="H174" s="18" t="n">
        <x:f>Arrivals!L174</x:f>
        <x:v>75</x:v>
      </x:c>
      <x:c r="I174" s="18" t="n">
        <x:f>H174*8/ACE_Input!S54+ACE_Input!T54</x:f>
        <x:v>6.02</x:v>
      </x:c>
      <x:c r="J174" s="18" t="n">
        <x:f>N173</x:f>
        <x:v>756.1199999999999</x:v>
      </x:c>
      <x:c r="K174" s="18" t="n">
        <x:f>MAX(G174,J174)</x:f>
        <x:v>756.1199999999999</x:v>
      </x:c>
      <x:c r="L174" s="18" t="n">
        <x:f>MOD(K174-Settings!$B$32,Settings!$B$33)</x:f>
        <x:v>36.11999999999989</x:v>
      </x:c>
      <x:c r="M174" s="18" t="n">
        <x:f>IF(L174&lt;Settings!$B$30,IF(Settings!$B$30-L174&gt;=I174,K174,K174+(Settings!$B$30-L174)+Settings!$B$31),K174+(Settings!$B$33-L174))</x:f>
        <x:v>756.1199999999999</x:v>
      </x:c>
      <x:c r="N174" s="18" t="n">
        <x:f>M174+I174</x:f>
        <x:v>762.1399999999999</x:v>
      </x:c>
      <x:c r="O174" s="18" t="n">
        <x:f>N174-C174</x:f>
        <x:v>388.1399999999999</x:v>
      </x:c>
      <x:c r="P174" s="18" t="n">
        <x:f>F174-C174</x:f>
        <x:v>264.0189465756348</x:v>
      </x:c>
      <x:c r="Q174" s="18" t="n">
        <x:f>K174-G174</x:f>
        <x:v>103.57464707721886</x:v>
      </x:c>
      <x:c r="R174" s="18" t="n">
        <x:f>M174-K174</x:f>
        <x:v>0</x:v>
      </x:c>
      <x:c r="S174" s="18" t="n">
        <x:f>P174+Q174+R174</x:f>
        <x:v>367.59359365285366</x:v>
      </x:c>
      <x:c r="T174" s="18" t="str">
        <x:f>IF(MOD(C174-Settings!$B$32,Settings!$B$33)&lt;Settings!$B$30,"Up","Down")</x:f>
        <x:v>Up</x:v>
      </x:c>
      <x:c r="U174" s="18" t="n">
        <x:f>IF(OR(I174&gt;Settings!$B$30,O174&gt;Settings!$B$37),0,1)</x:f>
        <x:v>1</x:v>
      </x:c>
      <x:c r="V174" s="18" t="n">
        <x:f>IF(AND(U174=1,O174&lt;=Settings!$B$36),1,0)</x:f>
        <x:v>0</x:v>
      </x:c>
    </x:row>
    <x:row r="175">
      <x:c r="A175" t="n">
        <x:f>Arrivals!A175</x:f>
        <x:v>2</x:v>
      </x:c>
      <x:c r="B175" t="n">
        <x:f>Arrivals!B175</x:f>
        <x:v>50</x:v>
      </x:c>
      <x:c r="C175" s="18" t="n">
        <x:f>Arrivals!F175</x:f>
        <x:v>379</x:v>
      </x:c>
      <x:c r="D175" s="18" t="n">
        <x:f>Arrivals!J175</x:f>
        <x:v>24.783843799933585</x:v>
      </x:c>
      <x:c r="E175" s="18" t="n">
        <x:f>G174</x:f>
        <x:v>652.545352922781</x:v>
      </x:c>
      <x:c r="F175" s="18" t="n">
        <x:f>MAX(C175,E175)</x:f>
        <x:v>652.545352922781</x:v>
      </x:c>
      <x:c r="G175" s="18" t="n">
        <x:f>F175+D175</x:f>
        <x:v>677.3291967227146</x:v>
      </x:c>
      <x:c r="H175" s="18" t="n">
        <x:f>Arrivals!L175</x:f>
        <x:v>75</x:v>
      </x:c>
      <x:c r="I175" s="18" t="n">
        <x:f>H175*8/ACE_Input!S55+ACE_Input!T55</x:f>
        <x:v>6.02</x:v>
      </x:c>
      <x:c r="J175" s="18" t="n">
        <x:f>N174</x:f>
        <x:v>762.1399999999999</x:v>
      </x:c>
      <x:c r="K175" s="18" t="n">
        <x:f>MAX(G175,J175)</x:f>
        <x:v>762.1399999999999</x:v>
      </x:c>
      <x:c r="L175" s="18" t="n">
        <x:f>MOD(K175-Settings!$B$32,Settings!$B$33)</x:f>
        <x:v>42.13999999999987</x:v>
      </x:c>
      <x:c r="M175" s="18" t="n">
        <x:f>IF(L175&lt;Settings!$B$30,IF(Settings!$B$30-L175&gt;=I175,K175,K175+(Settings!$B$30-L175)+Settings!$B$31),K175+(Settings!$B$33-L175))</x:f>
        <x:v>762.1399999999999</x:v>
      </x:c>
      <x:c r="N175" s="18" t="n">
        <x:f>M175+I175</x:f>
        <x:v>768.1599999999999</x:v>
      </x:c>
      <x:c r="O175" s="18" t="n">
        <x:f>N175-C175</x:f>
        <x:v>389.15999999999985</x:v>
      </x:c>
      <x:c r="P175" s="18" t="n">
        <x:f>F175-C175</x:f>
        <x:v>273.54535292278103</x:v>
      </x:c>
      <x:c r="Q175" s="18" t="n">
        <x:f>K175-G175</x:f>
        <x:v>84.81080327728523</x:v>
      </x:c>
      <x:c r="R175" s="18" t="n">
        <x:f>M175-K175</x:f>
        <x:v>0</x:v>
      </x:c>
      <x:c r="S175" s="18" t="n">
        <x:f>P175+Q175+R175</x:f>
        <x:v>358.35615620006627</x:v>
      </x:c>
      <x:c r="T175" s="18" t="str">
        <x:f>IF(MOD(C175-Settings!$B$32,Settings!$B$33)&lt;Settings!$B$30,"Up","Down")</x:f>
        <x:v>Up</x:v>
      </x:c>
      <x:c r="U175" s="18" t="n">
        <x:f>IF(OR(I175&gt;Settings!$B$30,O175&gt;Settings!$B$37),0,1)</x:f>
        <x:v>1</x:v>
      </x:c>
      <x:c r="V175" s="18" t="n">
        <x:f>IF(AND(U175=1,O175&lt;=Settings!$B$36),1,0)</x:f>
        <x:v>0</x:v>
      </x:c>
    </x:row>
    <x:row r="176">
      <x:c r="A176" t="n">
        <x:f>Arrivals!A176</x:f>
        <x:v>2</x:v>
      </x:c>
      <x:c r="B176" t="n">
        <x:f>Arrivals!B176</x:f>
        <x:v>51</x:v>
      </x:c>
      <x:c r="C176" s="18" t="n">
        <x:f>Arrivals!F176</x:f>
        <x:v>384</x:v>
      </x:c>
      <x:c r="D176" s="18" t="n">
        <x:f>Arrivals!J176</x:f>
        <x:v>3.4140891716705526</x:v>
      </x:c>
      <x:c r="E176" s="18" t="n">
        <x:f>G175</x:f>
        <x:v>677.3291967227146</x:v>
      </x:c>
      <x:c r="F176" s="18" t="n">
        <x:f>MAX(C176,E176)</x:f>
        <x:v>677.3291967227146</x:v>
      </x:c>
      <x:c r="G176" s="18" t="n">
        <x:f>F176+D176</x:f>
        <x:v>680.7432858943852</x:v>
      </x:c>
      <x:c r="H176" s="18" t="n">
        <x:f>Arrivals!L176</x:f>
        <x:v>75</x:v>
      </x:c>
      <x:c r="I176" s="18" t="n">
        <x:f>H176*8/ACE_Input!S56+ACE_Input!T56</x:f>
        <x:v>6.02</x:v>
      </x:c>
      <x:c r="J176" s="18" t="n">
        <x:f>N175</x:f>
        <x:v>768.1599999999999</x:v>
      </x:c>
      <x:c r="K176" s="18" t="n">
        <x:f>MAX(G176,J176)</x:f>
        <x:v>768.1599999999999</x:v>
      </x:c>
      <x:c r="L176" s="18" t="n">
        <x:f>MOD(K176-Settings!$B$32,Settings!$B$33)</x:f>
        <x:v>48.159999999999854</x:v>
      </x:c>
      <x:c r="M176" s="18" t="n">
        <x:f>IF(L176&lt;Settings!$B$30,IF(Settings!$B$30-L176&gt;=I176,K176,K176+(Settings!$B$30-L176)+Settings!$B$31),K176+(Settings!$B$33-L176))</x:f>
        <x:v>768.1599999999999</x:v>
      </x:c>
      <x:c r="N176" s="18" t="n">
        <x:f>M176+I176</x:f>
        <x:v>774.1799999999998</x:v>
      </x:c>
      <x:c r="O176" s="18" t="n">
        <x:f>N176-C176</x:f>
        <x:v>390.17999999999984</x:v>
      </x:c>
      <x:c r="P176" s="18" t="n">
        <x:f>F176-C176</x:f>
        <x:v>293.32919672271464</x:v>
      </x:c>
      <x:c r="Q176" s="18" t="n">
        <x:f>K176-G176</x:f>
        <x:v>87.41671410561469</x:v>
      </x:c>
      <x:c r="R176" s="18" t="n">
        <x:f>M176-K176</x:f>
        <x:v>0</x:v>
      </x:c>
      <x:c r="S176" s="18" t="n">
        <x:f>P176+Q176+R176</x:f>
        <x:v>380.74591082832933</x:v>
      </x:c>
      <x:c r="T176" s="18" t="str">
        <x:f>IF(MOD(C176-Settings!$B$32,Settings!$B$33)&lt;Settings!$B$30,"Up","Down")</x:f>
        <x:v>Up</x:v>
      </x:c>
      <x:c r="U176" s="18" t="n">
        <x:f>IF(OR(I176&gt;Settings!$B$30,O176&gt;Settings!$B$37),0,1)</x:f>
        <x:v>1</x:v>
      </x:c>
      <x:c r="V176" s="18" t="n">
        <x:f>IF(AND(U176=1,O176&lt;=Settings!$B$36),1,0)</x:f>
        <x:v>0</x:v>
      </x:c>
    </x:row>
    <x:row r="177">
      <x:c r="A177" t="n">
        <x:f>Arrivals!A177</x:f>
        <x:v>2</x:v>
      </x:c>
      <x:c r="B177" t="n">
        <x:f>Arrivals!B177</x:f>
        <x:v>52</x:v>
      </x:c>
      <x:c r="C177" s="18" t="n">
        <x:f>Arrivals!F177</x:f>
        <x:v>389</x:v>
      </x:c>
      <x:c r="D177" s="18" t="n">
        <x:f>Arrivals!J177</x:f>
        <x:v>13.277187593241216</x:v>
      </x:c>
      <x:c r="E177" s="18" t="n">
        <x:f>G176</x:f>
        <x:v>680.7432858943852</x:v>
      </x:c>
      <x:c r="F177" s="18" t="n">
        <x:f>MAX(C177,E177)</x:f>
        <x:v>680.7432858943852</x:v>
      </x:c>
      <x:c r="G177" s="18" t="n">
        <x:f>F177+D177</x:f>
        <x:v>694.0204734876264</x:v>
      </x:c>
      <x:c r="H177" s="18" t="n">
        <x:f>Arrivals!L177</x:f>
        <x:v>75</x:v>
      </x:c>
      <x:c r="I177" s="18" t="n">
        <x:f>H177*8/ACE_Input!S57+ACE_Input!T57</x:f>
        <x:v>6.02</x:v>
      </x:c>
      <x:c r="J177" s="18" t="n">
        <x:f>N176</x:f>
        <x:v>774.1799999999998</x:v>
      </x:c>
      <x:c r="K177" s="18" t="n">
        <x:f>MAX(G177,J177)</x:f>
        <x:v>774.1799999999998</x:v>
      </x:c>
      <x:c r="L177" s="18" t="n">
        <x:f>MOD(K177-Settings!$B$32,Settings!$B$33)</x:f>
        <x:v>54.179999999999836</x:v>
      </x:c>
      <x:c r="M177" s="18" t="n">
        <x:f>IF(L177&lt;Settings!$B$30,IF(Settings!$B$30-L177&gt;=I177,K177,K177+(Settings!$B$30-L177)+Settings!$B$31),K177+(Settings!$B$33-L177))</x:f>
        <x:v>774.1799999999998</x:v>
      </x:c>
      <x:c r="N177" s="18" t="n">
        <x:f>M177+I177</x:f>
        <x:v>780.1999999999998</x:v>
      </x:c>
      <x:c r="O177" s="18" t="n">
        <x:f>N177-C177</x:f>
        <x:v>391.1999999999998</x:v>
      </x:c>
      <x:c r="P177" s="18" t="n">
        <x:f>F177-C177</x:f>
        <x:v>291.74328589438517</x:v>
      </x:c>
      <x:c r="Q177" s="18" t="n">
        <x:f>K177-G177</x:f>
        <x:v>80.15952651237342</x:v>
      </x:c>
      <x:c r="R177" s="18" t="n">
        <x:f>M177-K177</x:f>
        <x:v>0</x:v>
      </x:c>
      <x:c r="S177" s="18" t="n">
        <x:f>P177+Q177+R177</x:f>
        <x:v>371.9028124067586</x:v>
      </x:c>
      <x:c r="T177" s="18" t="str">
        <x:f>IF(MOD(C177-Settings!$B$32,Settings!$B$33)&lt;Settings!$B$30,"Up","Down")</x:f>
        <x:v>Up</x:v>
      </x:c>
      <x:c r="U177" s="18" t="n">
        <x:f>IF(OR(I177&gt;Settings!$B$30,O177&gt;Settings!$B$37),0,1)</x:f>
        <x:v>1</x:v>
      </x:c>
      <x:c r="V177" s="18" t="n">
        <x:f>IF(AND(U177=1,O177&lt;=Settings!$B$36),1,0)</x:f>
        <x:v>0</x:v>
      </x:c>
    </x:row>
    <x:row r="178">
      <x:c r="A178" t="n">
        <x:f>Arrivals!A178</x:f>
        <x:v>2</x:v>
      </x:c>
      <x:c r="B178" t="n">
        <x:f>Arrivals!B178</x:f>
        <x:v>53</x:v>
      </x:c>
      <x:c r="C178" s="18" t="n">
        <x:f>Arrivals!F178</x:f>
        <x:v>394</x:v>
      </x:c>
      <x:c r="D178" s="18" t="n">
        <x:f>Arrivals!J178</x:f>
        <x:v>4.38548831328942</x:v>
      </x:c>
      <x:c r="E178" s="18" t="n">
        <x:f>G177</x:f>
        <x:v>694.0204734876264</x:v>
      </x:c>
      <x:c r="F178" s="18" t="n">
        <x:f>MAX(C178,E178)</x:f>
        <x:v>694.0204734876264</x:v>
      </x:c>
      <x:c r="G178" s="18" t="n">
        <x:f>F178+D178</x:f>
        <x:v>698.4059618009159</x:v>
      </x:c>
      <x:c r="H178" s="18" t="n">
        <x:f>Arrivals!L178</x:f>
        <x:v>75</x:v>
      </x:c>
      <x:c r="I178" s="18" t="n">
        <x:f>H178*8/ACE_Input!S58+ACE_Input!T58</x:f>
        <x:v>6.02</x:v>
      </x:c>
      <x:c r="J178" s="18" t="n">
        <x:f>N177</x:f>
        <x:v>780.1999999999998</x:v>
      </x:c>
      <x:c r="K178" s="18" t="n">
        <x:f>MAX(G178,J178)</x:f>
        <x:v>780.1999999999998</x:v>
      </x:c>
      <x:c r="L178" s="18" t="n">
        <x:f>MOD(K178-Settings!$B$32,Settings!$B$33)</x:f>
        <x:v>60.19999999999982</x:v>
      </x:c>
      <x:c r="M178" s="18" t="n">
        <x:f>IF(L178&lt;Settings!$B$30,IF(Settings!$B$30-L178&gt;=I178,K178,K178+(Settings!$B$30-L178)+Settings!$B$31),K178+(Settings!$B$33-L178))</x:f>
        <x:v>780.1999999999998</x:v>
      </x:c>
      <x:c r="N178" s="18" t="n">
        <x:f>M178+I178</x:f>
        <x:v>786.2199999999998</x:v>
      </x:c>
      <x:c r="O178" s="18" t="n">
        <x:f>N178-C178</x:f>
        <x:v>392.2199999999998</x:v>
      </x:c>
      <x:c r="P178" s="18" t="n">
        <x:f>F178-C178</x:f>
        <x:v>300.0204734876264</x:v>
      </x:c>
      <x:c r="Q178" s="18" t="n">
        <x:f>K178-G178</x:f>
        <x:v>81.79403819908396</x:v>
      </x:c>
      <x:c r="R178" s="18" t="n">
        <x:f>M178-K178</x:f>
        <x:v>0</x:v>
      </x:c>
      <x:c r="S178" s="18" t="n">
        <x:f>P178+Q178+R178</x:f>
        <x:v>381.8145116867104</x:v>
      </x:c>
      <x:c r="T178" s="18" t="str">
        <x:f>IF(MOD(C178-Settings!$B$32,Settings!$B$33)&lt;Settings!$B$30,"Up","Down")</x:f>
        <x:v>Up</x:v>
      </x:c>
      <x:c r="U178" s="18" t="n">
        <x:f>IF(OR(I178&gt;Settings!$B$30,O178&gt;Settings!$B$37),0,1)</x:f>
        <x:v>1</x:v>
      </x:c>
      <x:c r="V178" s="18" t="n">
        <x:f>IF(AND(U178=1,O178&lt;=Settings!$B$36),1,0)</x:f>
        <x:v>0</x:v>
      </x:c>
    </x:row>
    <x:row r="179">
      <x:c r="A179" t="n">
        <x:f>Arrivals!A179</x:f>
        <x:v>2</x:v>
      </x:c>
      <x:c r="B179" t="n">
        <x:f>Arrivals!B179</x:f>
        <x:v>54</x:v>
      </x:c>
      <x:c r="C179" s="18" t="n">
        <x:f>Arrivals!F179</x:f>
        <x:v>399</x:v>
      </x:c>
      <x:c r="D179" s="18" t="n">
        <x:f>Arrivals!J179</x:f>
        <x:v>42.84133223582614</x:v>
      </x:c>
      <x:c r="E179" s="18" t="n">
        <x:f>G178</x:f>
        <x:v>698.4059618009159</x:v>
      </x:c>
      <x:c r="F179" s="18" t="n">
        <x:f>MAX(C179,E179)</x:f>
        <x:v>698.4059618009159</x:v>
      </x:c>
      <x:c r="G179" s="18" t="n">
        <x:f>F179+D179</x:f>
        <x:v>741.247294036742</x:v>
      </x:c>
      <x:c r="H179" s="18" t="n">
        <x:f>Arrivals!L179</x:f>
        <x:v>75</x:v>
      </x:c>
      <x:c r="I179" s="18" t="n">
        <x:f>H179*8/ACE_Input!S59+ACE_Input!T59</x:f>
        <x:v>6.02</x:v>
      </x:c>
      <x:c r="J179" s="18" t="n">
        <x:f>N178</x:f>
        <x:v>786.2199999999998</x:v>
      </x:c>
      <x:c r="K179" s="18" t="n">
        <x:f>MAX(G179,J179)</x:f>
        <x:v>786.2199999999998</x:v>
      </x:c>
      <x:c r="L179" s="18" t="n">
        <x:f>MOD(K179-Settings!$B$32,Settings!$B$33)</x:f>
        <x:v>66.2199999999998</x:v>
      </x:c>
      <x:c r="M179" s="18" t="n">
        <x:f>IF(L179&lt;Settings!$B$30,IF(Settings!$B$30-L179&gt;=I179,K179,K179+(Settings!$B$30-L179)+Settings!$B$31),K179+(Settings!$B$33-L179))</x:f>
        <x:v>786.2199999999998</x:v>
      </x:c>
      <x:c r="N179" s="18" t="n">
        <x:f>M179+I179</x:f>
        <x:v>792.2399999999998</x:v>
      </x:c>
      <x:c r="O179" s="18" t="n">
        <x:f>N179-C179</x:f>
        <x:v>393.2399999999998</x:v>
      </x:c>
      <x:c r="P179" s="18" t="n">
        <x:f>F179-C179</x:f>
        <x:v>299.40596180091586</x:v>
      </x:c>
      <x:c r="Q179" s="18" t="n">
        <x:f>K179-G179</x:f>
        <x:v>44.972705963257795</x:v>
      </x:c>
      <x:c r="R179" s="18" t="n">
        <x:f>M179-K179</x:f>
        <x:v>0</x:v>
      </x:c>
      <x:c r="S179" s="18" t="n">
        <x:f>P179+Q179+R179</x:f>
        <x:v>344.37866776417366</x:v>
      </x:c>
      <x:c r="T179" s="18" t="str">
        <x:f>IF(MOD(C179-Settings!$B$32,Settings!$B$33)&lt;Settings!$B$30,"Up","Down")</x:f>
        <x:v>Up</x:v>
      </x:c>
      <x:c r="U179" s="18" t="n">
        <x:f>IF(OR(I179&gt;Settings!$B$30,O179&gt;Settings!$B$37),0,1)</x:f>
        <x:v>1</x:v>
      </x:c>
      <x:c r="V179" s="18" t="n">
        <x:f>IF(AND(U179=1,O179&lt;=Settings!$B$36),1,0)</x:f>
        <x:v>0</x:v>
      </x:c>
    </x:row>
    <x:row r="180">
      <x:c r="A180" t="n">
        <x:f>Arrivals!A180</x:f>
        <x:v>2</x:v>
      </x:c>
      <x:c r="B180" t="n">
        <x:f>Arrivals!B180</x:f>
        <x:v>55</x:v>
      </x:c>
      <x:c r="C180" s="18" t="n">
        <x:f>Arrivals!F180</x:f>
        <x:v>404</x:v>
      </x:c>
      <x:c r="D180" s="18" t="n">
        <x:f>Arrivals!J180</x:f>
        <x:v>21.775461387664983</x:v>
      </x:c>
      <x:c r="E180" s="18" t="n">
        <x:f>G179</x:f>
        <x:v>741.247294036742</x:v>
      </x:c>
      <x:c r="F180" s="18" t="n">
        <x:f>MAX(C180,E180)</x:f>
        <x:v>741.247294036742</x:v>
      </x:c>
      <x:c r="G180" s="18" t="n">
        <x:f>F180+D180</x:f>
        <x:v>763.022755424407</x:v>
      </x:c>
      <x:c r="H180" s="18" t="n">
        <x:f>Arrivals!L180</x:f>
        <x:v>75</x:v>
      </x:c>
      <x:c r="I180" s="18" t="n">
        <x:f>H180*8/ACE_Input!S60+ACE_Input!T60</x:f>
        <x:v>6.02</x:v>
      </x:c>
      <x:c r="J180" s="18" t="n">
        <x:f>N179</x:f>
        <x:v>792.2399999999998</x:v>
      </x:c>
      <x:c r="K180" s="18" t="n">
        <x:f>MAX(G180,J180)</x:f>
        <x:v>792.2399999999998</x:v>
      </x:c>
      <x:c r="L180" s="18" t="n">
        <x:f>MOD(K180-Settings!$B$32,Settings!$B$33)</x:f>
        <x:v>72.23999999999978</x:v>
      </x:c>
      <x:c r="M180" s="18" t="n">
        <x:f>IF(L180&lt;Settings!$B$30,IF(Settings!$B$30-L180&gt;=I180,K180,K180+(Settings!$B$30-L180)+Settings!$B$31),K180+(Settings!$B$33-L180))</x:f>
        <x:v>792.2399999999998</x:v>
      </x:c>
      <x:c r="N180" s="18" t="n">
        <x:f>M180+I180</x:f>
        <x:v>798.2599999999998</x:v>
      </x:c>
      <x:c r="O180" s="18" t="n">
        <x:f>N180-C180</x:f>
        <x:v>394.25999999999976</x:v>
      </x:c>
      <x:c r="P180" s="18" t="n">
        <x:f>F180-C180</x:f>
        <x:v>337.247294036742</x:v>
      </x:c>
      <x:c r="Q180" s="18" t="n">
        <x:f>K180-G180</x:f>
        <x:v>29.21724457559276</x:v>
      </x:c>
      <x:c r="R180" s="18" t="n">
        <x:f>M180-K180</x:f>
        <x:v>0</x:v>
      </x:c>
      <x:c r="S180" s="18" t="n">
        <x:f>P180+Q180+R180</x:f>
        <x:v>366.46453861233476</x:v>
      </x:c>
      <x:c r="T180" s="18" t="str">
        <x:f>IF(MOD(C180-Settings!$B$32,Settings!$B$33)&lt;Settings!$B$30,"Up","Down")</x:f>
        <x:v>Up</x:v>
      </x:c>
      <x:c r="U180" s="18" t="n">
        <x:f>IF(OR(I180&gt;Settings!$B$30,O180&gt;Settings!$B$37),0,1)</x:f>
        <x:v>1</x:v>
      </x:c>
      <x:c r="V180" s="18" t="n">
        <x:f>IF(AND(U180=1,O180&lt;=Settings!$B$36),1,0)</x:f>
        <x:v>0</x:v>
      </x:c>
    </x:row>
    <x:row r="181">
      <x:c r="A181" t="n">
        <x:f>Arrivals!A181</x:f>
        <x:v>2</x:v>
      </x:c>
      <x:c r="B181" t="n">
        <x:f>Arrivals!B181</x:f>
        <x:v>56</x:v>
      </x:c>
      <x:c r="C181" s="18" t="n">
        <x:f>Arrivals!F181</x:f>
        <x:v>409</x:v>
      </x:c>
      <x:c r="D181" s="18" t="n">
        <x:f>Arrivals!J181</x:f>
        <x:v>1.921537706395382</x:v>
      </x:c>
      <x:c r="E181" s="18" t="n">
        <x:f>G180</x:f>
        <x:v>763.022755424407</x:v>
      </x:c>
      <x:c r="F181" s="18" t="n">
        <x:f>MAX(C181,E181)</x:f>
        <x:v>763.022755424407</x:v>
      </x:c>
      <x:c r="G181" s="18" t="n">
        <x:f>F181+D181</x:f>
        <x:v>764.9442931308024</x:v>
      </x:c>
      <x:c r="H181" s="18" t="n">
        <x:f>Arrivals!L181</x:f>
        <x:v>75</x:v>
      </x:c>
      <x:c r="I181" s="18" t="n">
        <x:f>H181*8/ACE_Input!S61+ACE_Input!T61</x:f>
        <x:v>6.02</x:v>
      </x:c>
      <x:c r="J181" s="18" t="n">
        <x:f>N180</x:f>
        <x:v>798.2599999999998</x:v>
      </x:c>
      <x:c r="K181" s="18" t="n">
        <x:f>MAX(G181,J181)</x:f>
        <x:v>798.2599999999998</x:v>
      </x:c>
      <x:c r="L181" s="18" t="n">
        <x:f>MOD(K181-Settings!$B$32,Settings!$B$33)</x:f>
        <x:v>78.25999999999976</x:v>
      </x:c>
      <x:c r="M181" s="18" t="n">
        <x:f>IF(L181&lt;Settings!$B$30,IF(Settings!$B$30-L181&gt;=I181,K181,K181+(Settings!$B$30-L181)+Settings!$B$31),K181+(Settings!$B$33-L181))</x:f>
        <x:v>798.2599999999998</x:v>
      </x:c>
      <x:c r="N181" s="18" t="n">
        <x:f>M181+I181</x:f>
        <x:v>804.2799999999997</x:v>
      </x:c>
      <x:c r="O181" s="18" t="n">
        <x:f>N181-C181</x:f>
        <x:v>395.27999999999975</x:v>
      </x:c>
      <x:c r="P181" s="18" t="n">
        <x:f>F181-C181</x:f>
        <x:v>354.022755424407</x:v>
      </x:c>
      <x:c r="Q181" s="18" t="n">
        <x:f>K181-G181</x:f>
        <x:v>33.315706869197356</x:v>
      </x:c>
      <x:c r="R181" s="18" t="n">
        <x:f>M181-K181</x:f>
        <x:v>0</x:v>
      </x:c>
      <x:c r="S181" s="18" t="n">
        <x:f>P181+Q181+R181</x:f>
        <x:v>387.3384622936044</x:v>
      </x:c>
      <x:c r="T181" s="18" t="str">
        <x:f>IF(MOD(C181-Settings!$B$32,Settings!$B$33)&lt;Settings!$B$30,"Up","Down")</x:f>
        <x:v>Up</x:v>
      </x:c>
      <x:c r="U181" s="18" t="n">
        <x:f>IF(OR(I181&gt;Settings!$B$30,O181&gt;Settings!$B$37),0,1)</x:f>
        <x:v>1</x:v>
      </x:c>
      <x:c r="V181" s="18" t="n">
        <x:f>IF(AND(U181=1,O181&lt;=Settings!$B$36),1,0)</x:f>
        <x:v>0</x:v>
      </x:c>
    </x:row>
    <x:row r="182">
      <x:c r="A182" t="n">
        <x:f>Arrivals!A182</x:f>
        <x:v>2</x:v>
      </x:c>
      <x:c r="B182" t="n">
        <x:f>Arrivals!B182</x:f>
        <x:v>57</x:v>
      </x:c>
      <x:c r="C182" s="18" t="n">
        <x:f>Arrivals!F182</x:f>
        <x:v>414</x:v>
      </x:c>
      <x:c r="D182" s="18" t="n">
        <x:f>Arrivals!J182</x:f>
        <x:v>23.128589153683045</x:v>
      </x:c>
      <x:c r="E182" s="18" t="n">
        <x:f>G181</x:f>
        <x:v>764.9442931308024</x:v>
      </x:c>
      <x:c r="F182" s="18" t="n">
        <x:f>MAX(C182,E182)</x:f>
        <x:v>764.9442931308024</x:v>
      </x:c>
      <x:c r="G182" s="18" t="n">
        <x:f>F182+D182</x:f>
        <x:v>788.0728822844854</x:v>
      </x:c>
      <x:c r="H182" s="18" t="n">
        <x:f>Arrivals!L182</x:f>
        <x:v>75</x:v>
      </x:c>
      <x:c r="I182" s="18" t="n">
        <x:f>H182*8/ACE_Input!S62+ACE_Input!T62</x:f>
        <x:v>6.02</x:v>
      </x:c>
      <x:c r="J182" s="18" t="n">
        <x:f>N181</x:f>
        <x:v>804.2799999999997</x:v>
      </x:c>
      <x:c r="K182" s="18" t="n">
        <x:f>MAX(G182,J182)</x:f>
        <x:v>804.2799999999997</x:v>
      </x:c>
      <x:c r="L182" s="18" t="n">
        <x:f>MOD(K182-Settings!$B$32,Settings!$B$33)</x:f>
        <x:v>84.27999999999975</x:v>
      </x:c>
      <x:c r="M182" s="18" t="n">
        <x:f>IF(L182&lt;Settings!$B$30,IF(Settings!$B$30-L182&gt;=I182,K182,K182+(Settings!$B$30-L182)+Settings!$B$31),K182+(Settings!$B$33-L182))</x:f>
        <x:v>804.2799999999997</x:v>
      </x:c>
      <x:c r="N182" s="18" t="n">
        <x:f>M182+I182</x:f>
        <x:v>810.2999999999997</x:v>
      </x:c>
      <x:c r="O182" s="18" t="n">
        <x:f>N182-C182</x:f>
        <x:v>396.2999999999997</x:v>
      </x:c>
      <x:c r="P182" s="18" t="n">
        <x:f>F182-C182</x:f>
        <x:v>350.9442931308024</x:v>
      </x:c>
      <x:c r="Q182" s="18" t="n">
        <x:f>K182-G182</x:f>
        <x:v>16.2071177155143</x:v>
      </x:c>
      <x:c r="R182" s="18" t="n">
        <x:f>M182-K182</x:f>
        <x:v>0</x:v>
      </x:c>
      <x:c r="S182" s="18" t="n">
        <x:f>P182+Q182+R182</x:f>
        <x:v>367.1514108463167</x:v>
      </x:c>
      <x:c r="T182" s="18" t="str">
        <x:f>IF(MOD(C182-Settings!$B$32,Settings!$B$33)&lt;Settings!$B$30,"Up","Down")</x:f>
        <x:v>Up</x:v>
      </x:c>
      <x:c r="U182" s="18" t="n">
        <x:f>IF(OR(I182&gt;Settings!$B$30,O182&gt;Settings!$B$37),0,1)</x:f>
        <x:v>1</x:v>
      </x:c>
      <x:c r="V182" s="18" t="n">
        <x:f>IF(AND(U182=1,O182&lt;=Settings!$B$36),1,0)</x:f>
        <x:v>0</x:v>
      </x:c>
    </x:row>
    <x:row r="183">
      <x:c r="A183" t="n">
        <x:f>Arrivals!A183</x:f>
        <x:v>2</x:v>
      </x:c>
      <x:c r="B183" t="n">
        <x:f>Arrivals!B183</x:f>
        <x:v>58</x:v>
      </x:c>
      <x:c r="C183" s="18" t="n">
        <x:f>Arrivals!F183</x:f>
        <x:v>419</x:v>
      </x:c>
      <x:c r="D183" s="18" t="n">
        <x:f>Arrivals!J183</x:f>
        <x:v>1.2681271962493106</x:v>
      </x:c>
      <x:c r="E183" s="18" t="n">
        <x:f>G182</x:f>
        <x:v>788.0728822844854</x:v>
      </x:c>
      <x:c r="F183" s="18" t="n">
        <x:f>MAX(C183,E183)</x:f>
        <x:v>788.0728822844854</x:v>
      </x:c>
      <x:c r="G183" s="18" t="n">
        <x:f>F183+D183</x:f>
        <x:v>789.3410094807348</x:v>
      </x:c>
      <x:c r="H183" s="18" t="n">
        <x:f>Arrivals!L183</x:f>
        <x:v>75</x:v>
      </x:c>
      <x:c r="I183" s="18" t="n">
        <x:f>H183*8/ACE_Input!S63+ACE_Input!T63</x:f>
        <x:v>6.02</x:v>
      </x:c>
      <x:c r="J183" s="18" t="n">
        <x:f>N182</x:f>
        <x:v>810.2999999999997</x:v>
      </x:c>
      <x:c r="K183" s="18" t="n">
        <x:f>MAX(G183,J183)</x:f>
        <x:v>810.2999999999997</x:v>
      </x:c>
      <x:c r="L183" s="18" t="n">
        <x:f>MOD(K183-Settings!$B$32,Settings!$B$33)</x:f>
        <x:v>90.29999999999973</x:v>
      </x:c>
      <x:c r="M183" s="18" t="n">
        <x:f>IF(L183&lt;Settings!$B$30,IF(Settings!$B$30-L183&gt;=I183,K183,K183+(Settings!$B$30-L183)+Settings!$B$31),K183+(Settings!$B$33-L183))</x:f>
        <x:v>810.2999999999997</x:v>
      </x:c>
      <x:c r="N183" s="18" t="n">
        <x:f>M183+I183</x:f>
        <x:v>816.3199999999997</x:v>
      </x:c>
      <x:c r="O183" s="18" t="n">
        <x:f>N183-C183</x:f>
        <x:v>397.3199999999997</x:v>
      </x:c>
      <x:c r="P183" s="18" t="n">
        <x:f>F183-C183</x:f>
        <x:v>369.07288228448544</x:v>
      </x:c>
      <x:c r="Q183" s="18" t="n">
        <x:f>K183-G183</x:f>
        <x:v>20.958990519264944</x:v>
      </x:c>
      <x:c r="R183" s="18" t="n">
        <x:f>M183-K183</x:f>
        <x:v>0</x:v>
      </x:c>
      <x:c r="S183" s="18" t="n">
        <x:f>P183+Q183+R183</x:f>
        <x:v>390.0318728037504</x:v>
      </x:c>
      <x:c r="T183" s="18" t="str">
        <x:f>IF(MOD(C183-Settings!$B$32,Settings!$B$33)&lt;Settings!$B$30,"Up","Down")</x:f>
        <x:v>Up</x:v>
      </x:c>
      <x:c r="U183" s="18" t="n">
        <x:f>IF(OR(I183&gt;Settings!$B$30,O183&gt;Settings!$B$37),0,1)</x:f>
        <x:v>1</x:v>
      </x:c>
      <x:c r="V183" s="18" t="n">
        <x:f>IF(AND(U183=1,O183&lt;=Settings!$B$36),1,0)</x:f>
        <x:v>0</x:v>
      </x:c>
    </x:row>
    <x:row r="184">
      <x:c r="A184" t="n">
        <x:f>Arrivals!A184</x:f>
        <x:v>2</x:v>
      </x:c>
      <x:c r="B184" t="n">
        <x:f>Arrivals!B184</x:f>
        <x:v>59</x:v>
      </x:c>
      <x:c r="C184" s="18" t="n">
        <x:f>Arrivals!F184</x:f>
        <x:v>424</x:v>
      </x:c>
      <x:c r="D184" s="18" t="n">
        <x:f>Arrivals!J184</x:f>
        <x:v>8.092077494695717</x:v>
      </x:c>
      <x:c r="E184" s="18" t="n">
        <x:f>G183</x:f>
        <x:v>789.3410094807348</x:v>
      </x:c>
      <x:c r="F184" s="18" t="n">
        <x:f>MAX(C184,E184)</x:f>
        <x:v>789.3410094807348</x:v>
      </x:c>
      <x:c r="G184" s="18" t="n">
        <x:f>F184+D184</x:f>
        <x:v>797.4330869754305</x:v>
      </x:c>
      <x:c r="H184" s="18" t="n">
        <x:f>Arrivals!L184</x:f>
        <x:v>75</x:v>
      </x:c>
      <x:c r="I184" s="18" t="n">
        <x:f>H184*8/ACE_Input!S64+ACE_Input!T64</x:f>
        <x:v>6.02</x:v>
      </x:c>
      <x:c r="J184" s="18" t="n">
        <x:f>N183</x:f>
        <x:v>816.3199999999997</x:v>
      </x:c>
      <x:c r="K184" s="18" t="n">
        <x:f>MAX(G184,J184)</x:f>
        <x:v>816.3199999999997</x:v>
      </x:c>
      <x:c r="L184" s="18" t="n">
        <x:f>MOD(K184-Settings!$B$32,Settings!$B$33)</x:f>
        <x:v>96.31999999999971</x:v>
      </x:c>
      <x:c r="M184" s="18" t="n">
        <x:f>IF(L184&lt;Settings!$B$30,IF(Settings!$B$30-L184&gt;=I184,K184,K184+(Settings!$B$30-L184)+Settings!$B$31),K184+(Settings!$B$33-L184))</x:f>
        <x:v>816.3199999999997</x:v>
      </x:c>
      <x:c r="N184" s="18" t="n">
        <x:f>M184+I184</x:f>
        <x:v>822.3399999999997</x:v>
      </x:c>
      <x:c r="O184" s="18" t="n">
        <x:f>N184-C184</x:f>
        <x:v>398.3399999999997</x:v>
      </x:c>
      <x:c r="P184" s="18" t="n">
        <x:f>F184-C184</x:f>
        <x:v>365.3410094807348</x:v>
      </x:c>
      <x:c r="Q184" s="18" t="n">
        <x:f>K184-G184</x:f>
        <x:v>18.886913024569253</x:v>
      </x:c>
      <x:c r="R184" s="18" t="n">
        <x:f>M184-K184</x:f>
        <x:v>0</x:v>
      </x:c>
      <x:c r="S184" s="18" t="n">
        <x:f>P184+Q184+R184</x:f>
        <x:v>384.22792250530404</x:v>
      </x:c>
      <x:c r="T184" s="18" t="str">
        <x:f>IF(MOD(C184-Settings!$B$32,Settings!$B$33)&lt;Settings!$B$30,"Up","Down")</x:f>
        <x:v>Up</x:v>
      </x:c>
      <x:c r="U184" s="18" t="n">
        <x:f>IF(OR(I184&gt;Settings!$B$30,O184&gt;Settings!$B$37),0,1)</x:f>
        <x:v>1</x:v>
      </x:c>
      <x:c r="V184" s="18" t="n">
        <x:f>IF(AND(U184=1,O184&lt;=Settings!$B$36),1,0)</x:f>
        <x:v>0</x:v>
      </x:c>
    </x:row>
    <x:row r="185">
      <x:c r="A185" t="n">
        <x:f>Arrivals!A185</x:f>
        <x:v>2</x:v>
      </x:c>
      <x:c r="B185" t="n">
        <x:f>Arrivals!B185</x:f>
        <x:v>60</x:v>
      </x:c>
      <x:c r="C185" s="18" t="n">
        <x:f>Arrivals!F185</x:f>
        <x:v>429</x:v>
      </x:c>
      <x:c r="D185" s="18" t="n">
        <x:f>Arrivals!J185</x:f>
        <x:v>37.62219222444092</x:v>
      </x:c>
      <x:c r="E185" s="18" t="n">
        <x:f>G184</x:f>
        <x:v>797.4330869754305</x:v>
      </x:c>
      <x:c r="F185" s="18" t="n">
        <x:f>MAX(C185,E185)</x:f>
        <x:v>797.4330869754305</x:v>
      </x:c>
      <x:c r="G185" s="18" t="n">
        <x:f>F185+D185</x:f>
        <x:v>835.0552791998714</x:v>
      </x:c>
      <x:c r="H185" s="18" t="n">
        <x:f>Arrivals!L185</x:f>
        <x:v>75</x:v>
      </x:c>
      <x:c r="I185" s="18" t="n">
        <x:f>H185*8/ACE_Input!S65+ACE_Input!T65</x:f>
        <x:v>6.02</x:v>
      </x:c>
      <x:c r="J185" s="18" t="n">
        <x:f>N184</x:f>
        <x:v>822.3399999999997</x:v>
      </x:c>
      <x:c r="K185" s="18" t="n">
        <x:f>MAX(G185,J185)</x:f>
        <x:v>835.0552791998714</x:v>
      </x:c>
      <x:c r="L185" s="18" t="n">
        <x:f>MOD(K185-Settings!$B$32,Settings!$B$33)</x:f>
        <x:v>115.05527919987139</x:v>
      </x:c>
      <x:c r="M185" s="18" t="n">
        <x:f>IF(L185&lt;Settings!$B$30,IF(Settings!$B$30-L185&gt;=I185,K185,K185+(Settings!$B$30-L185)+Settings!$B$31),K185+(Settings!$B$33-L185))</x:f>
        <x:v>835.0552791998714</x:v>
      </x:c>
      <x:c r="N185" s="18" t="n">
        <x:f>M185+I185</x:f>
        <x:v>841.0752791998714</x:v>
      </x:c>
      <x:c r="O185" s="18" t="n">
        <x:f>N185-C185</x:f>
        <x:v>412.0752791998714</x:v>
      </x:c>
      <x:c r="P185" s="18" t="n">
        <x:f>F185-C185</x:f>
        <x:v>368.43308697543046</x:v>
      </x:c>
      <x:c r="Q185" s="18" t="n">
        <x:f>K185-G185</x:f>
        <x:v>0</x:v>
      </x:c>
      <x:c r="R185" s="18" t="n">
        <x:f>M185-K185</x:f>
        <x:v>0</x:v>
      </x:c>
      <x:c r="S185" s="18" t="n">
        <x:f>P185+Q185+R185</x:f>
        <x:v>368.43308697543046</x:v>
      </x:c>
      <x:c r="T185" s="18" t="str">
        <x:f>IF(MOD(C185-Settings!$B$32,Settings!$B$33)&lt;Settings!$B$30,"Up","Down")</x:f>
        <x:v>Up</x:v>
      </x:c>
      <x:c r="U185" s="18" t="n">
        <x:f>IF(OR(I185&gt;Settings!$B$30,O185&gt;Settings!$B$37),0,1)</x:f>
        <x:v>1</x:v>
      </x:c>
      <x:c r="V185" s="18" t="n">
        <x:f>IF(AND(U185=1,O185&lt;=Settings!$B$36),1,0)</x:f>
        <x:v>0</x:v>
      </x:c>
    </x:row>
    <x:row r="186">
      <x:c r="A186" t="n">
        <x:f>Arrivals!A186</x:f>
        <x:v>2</x:v>
      </x:c>
      <x:c r="B186" t="n">
        <x:f>Arrivals!B186</x:f>
        <x:v>61</x:v>
      </x:c>
      <x:c r="C186" s="18" t="n">
        <x:f>Arrivals!F186</x:f>
        <x:v>434</x:v>
      </x:c>
      <x:c r="D186" s="18" t="n">
        <x:f>Arrivals!J186</x:f>
        <x:v>0.4049963984155286</x:v>
      </x:c>
      <x:c r="E186" s="18" t="n">
        <x:f>G185</x:f>
        <x:v>835.0552791998714</x:v>
      </x:c>
      <x:c r="F186" s="18" t="n">
        <x:f>MAX(C186,E186)</x:f>
        <x:v>835.0552791998714</x:v>
      </x:c>
      <x:c r="G186" s="18" t="n">
        <x:f>F186+D186</x:f>
        <x:v>835.4602755982869</x:v>
      </x:c>
      <x:c r="H186" s="18" t="n">
        <x:f>Arrivals!L186</x:f>
        <x:v>75</x:v>
      </x:c>
      <x:c r="I186" s="18" t="n">
        <x:f>H186*8/ACE_Input!S66+ACE_Input!T66</x:f>
        <x:v>6.02</x:v>
      </x:c>
      <x:c r="J186" s="18" t="n">
        <x:f>N185</x:f>
        <x:v>841.0752791998714</x:v>
      </x:c>
      <x:c r="K186" s="18" t="n">
        <x:f>MAX(G186,J186)</x:f>
        <x:v>841.0752791998714</x:v>
      </x:c>
      <x:c r="L186" s="18" t="n">
        <x:f>MOD(K186-Settings!$B$32,Settings!$B$33)</x:f>
        <x:v>121.07527919987137</x:v>
      </x:c>
      <x:c r="M186" s="18" t="n">
        <x:f>IF(L186&lt;Settings!$B$30,IF(Settings!$B$30-L186&gt;=I186,K186,K186+(Settings!$B$30-L186)+Settings!$B$31),K186+(Settings!$B$33-L186))</x:f>
        <x:v>841.0752791998714</x:v>
      </x:c>
      <x:c r="N186" s="18" t="n">
        <x:f>M186+I186</x:f>
        <x:v>847.0952791998714</x:v>
      </x:c>
      <x:c r="O186" s="18" t="n">
        <x:f>N186-C186</x:f>
        <x:v>413.09527919987136</x:v>
      </x:c>
      <x:c r="P186" s="18" t="n">
        <x:f>F186-C186</x:f>
        <x:v>401.0552791998714</x:v>
      </x:c>
      <x:c r="Q186" s="18" t="n">
        <x:f>K186-G186</x:f>
        <x:v>5.615003601584476</x:v>
      </x:c>
      <x:c r="R186" s="18" t="n">
        <x:f>M186-K186</x:f>
        <x:v>0</x:v>
      </x:c>
      <x:c r="S186" s="18" t="n">
        <x:f>P186+Q186+R186</x:f>
        <x:v>406.67028280145587</x:v>
      </x:c>
      <x:c r="T186" s="18" t="str">
        <x:f>IF(MOD(C186-Settings!$B$32,Settings!$B$33)&lt;Settings!$B$30,"Up","Down")</x:f>
        <x:v>Up</x:v>
      </x:c>
      <x:c r="U186" s="18" t="n">
        <x:f>IF(OR(I186&gt;Settings!$B$30,O186&gt;Settings!$B$37),0,1)</x:f>
        <x:v>1</x:v>
      </x:c>
      <x:c r="V186" s="18" t="n">
        <x:f>IF(AND(U186=1,O186&lt;=Settings!$B$36),1,0)</x:f>
        <x:v>0</x:v>
      </x:c>
    </x:row>
    <x:row r="187">
      <x:c r="A187" t="n">
        <x:f>Arrivals!A187</x:f>
        <x:v>2</x:v>
      </x:c>
      <x:c r="B187" t="n">
        <x:f>Arrivals!B187</x:f>
        <x:v>62</x:v>
      </x:c>
      <x:c r="C187" s="18" t="n">
        <x:f>Arrivals!F187</x:f>
        <x:v>439</x:v>
      </x:c>
      <x:c r="D187" s="18" t="n">
        <x:f>Arrivals!J187</x:f>
        <x:v>17.431523983452646</x:v>
      </x:c>
      <x:c r="E187" s="18" t="n">
        <x:f>G186</x:f>
        <x:v>835.4602755982869</x:v>
      </x:c>
      <x:c r="F187" s="18" t="n">
        <x:f>MAX(C187,E187)</x:f>
        <x:v>835.4602755982869</x:v>
      </x:c>
      <x:c r="G187" s="18" t="n">
        <x:f>F187+D187</x:f>
        <x:v>852.8917995817395</x:v>
      </x:c>
      <x:c r="H187" s="18" t="n">
        <x:f>Arrivals!L187</x:f>
        <x:v>75</x:v>
      </x:c>
      <x:c r="I187" s="18" t="n">
        <x:f>H187*8/ACE_Input!S67+ACE_Input!T67</x:f>
        <x:v>6.02</x:v>
      </x:c>
      <x:c r="J187" s="18" t="n">
        <x:f>N186</x:f>
        <x:v>847.0952791998714</x:v>
      </x:c>
      <x:c r="K187" s="18" t="n">
        <x:f>MAX(G187,J187)</x:f>
        <x:v>852.8917995817395</x:v>
      </x:c>
      <x:c r="L187" s="18" t="n">
        <x:f>MOD(K187-Settings!$B$32,Settings!$B$33)</x:f>
        <x:v>132.89179958173952</x:v>
      </x:c>
      <x:c r="M187" s="18" t="n">
        <x:f>IF(L187&lt;Settings!$B$30,IF(Settings!$B$30-L187&gt;=I187,K187,K187+(Settings!$B$30-L187)+Settings!$B$31),K187+(Settings!$B$33-L187))</x:f>
        <x:v>852.8917995817395</x:v>
      </x:c>
      <x:c r="N187" s="18" t="n">
        <x:f>M187+I187</x:f>
        <x:v>858.9117995817395</x:v>
      </x:c>
      <x:c r="O187" s="18" t="n">
        <x:f>N187-C187</x:f>
        <x:v>419.9117995817395</x:v>
      </x:c>
      <x:c r="P187" s="18" t="n">
        <x:f>F187-C187</x:f>
        <x:v>396.4602755982869</x:v>
      </x:c>
      <x:c r="Q187" s="18" t="n">
        <x:f>K187-G187</x:f>
        <x:v>0</x:v>
      </x:c>
      <x:c r="R187" s="18" t="n">
        <x:f>M187-K187</x:f>
        <x:v>0</x:v>
      </x:c>
      <x:c r="S187" s="18" t="n">
        <x:f>P187+Q187+R187</x:f>
        <x:v>396.4602755982869</x:v>
      </x:c>
      <x:c r="T187" s="18" t="str">
        <x:f>IF(MOD(C187-Settings!$B$32,Settings!$B$33)&lt;Settings!$B$30,"Up","Down")</x:f>
        <x:v>Up</x:v>
      </x:c>
      <x:c r="U187" s="18" t="n">
        <x:f>IF(OR(I187&gt;Settings!$B$30,O187&gt;Settings!$B$37),0,1)</x:f>
        <x:v>1</x:v>
      </x:c>
      <x:c r="V187" s="18" t="n">
        <x:f>IF(AND(U187=1,O187&lt;=Settings!$B$36),1,0)</x:f>
        <x:v>0</x:v>
      </x:c>
    </x:row>
    <x:row r="188">
      <x:c r="A188" t="n">
        <x:f>Arrivals!A188</x:f>
        <x:v>2</x:v>
      </x:c>
      <x:c r="B188" t="n">
        <x:f>Arrivals!B188</x:f>
        <x:v>63</x:v>
      </x:c>
      <x:c r="C188" s="18" t="n">
        <x:f>Arrivals!F188</x:f>
        <x:v>444</x:v>
      </x:c>
      <x:c r="D188" s="18" t="n">
        <x:f>Arrivals!J188</x:f>
        <x:v>30.35619018365856</x:v>
      </x:c>
      <x:c r="E188" s="18" t="n">
        <x:f>G187</x:f>
        <x:v>852.8917995817395</x:v>
      </x:c>
      <x:c r="F188" s="18" t="n">
        <x:f>MAX(C188,E188)</x:f>
        <x:v>852.8917995817395</x:v>
      </x:c>
      <x:c r="G188" s="18" t="n">
        <x:f>F188+D188</x:f>
        <x:v>883.2479897653981</x:v>
      </x:c>
      <x:c r="H188" s="18" t="n">
        <x:f>Arrivals!L188</x:f>
        <x:v>75</x:v>
      </x:c>
      <x:c r="I188" s="18" t="n">
        <x:f>H188*8/ACE_Input!S68+ACE_Input!T68</x:f>
        <x:v>6.02</x:v>
      </x:c>
      <x:c r="J188" s="18" t="n">
        <x:f>N187</x:f>
        <x:v>858.9117995817395</x:v>
      </x:c>
      <x:c r="K188" s="18" t="n">
        <x:f>MAX(G188,J188)</x:f>
        <x:v>883.2479897653981</x:v>
      </x:c>
      <x:c r="L188" s="18" t="n">
        <x:f>MOD(K188-Settings!$B$32,Settings!$B$33)</x:f>
        <x:v>163.24798976539807</x:v>
      </x:c>
      <x:c r="M188" s="18" t="n">
        <x:f>IF(L188&lt;Settings!$B$30,IF(Settings!$B$30-L188&gt;=I188,K188,K188+(Settings!$B$30-L188)+Settings!$B$31),K188+(Settings!$B$33-L188))</x:f>
        <x:v>883.2479897653981</x:v>
      </x:c>
      <x:c r="N188" s="18" t="n">
        <x:f>M188+I188</x:f>
        <x:v>889.267989765398</x:v>
      </x:c>
      <x:c r="O188" s="18" t="n">
        <x:f>N188-C188</x:f>
        <x:v>445.26798976539806</x:v>
      </x:c>
      <x:c r="P188" s="18" t="n">
        <x:f>F188-C188</x:f>
        <x:v>408.8917995817395</x:v>
      </x:c>
      <x:c r="Q188" s="18" t="n">
        <x:f>K188-G188</x:f>
        <x:v>0</x:v>
      </x:c>
      <x:c r="R188" s="18" t="n">
        <x:f>M188-K188</x:f>
        <x:v>0</x:v>
      </x:c>
      <x:c r="S188" s="18" t="n">
        <x:f>P188+Q188+R188</x:f>
        <x:v>408.8917995817395</x:v>
      </x:c>
      <x:c r="T188" s="18" t="str">
        <x:f>IF(MOD(C188-Settings!$B$32,Settings!$B$33)&lt;Settings!$B$30,"Up","Down")</x:f>
        <x:v>Up</x:v>
      </x:c>
      <x:c r="U188" s="18" t="n">
        <x:f>IF(OR(I188&gt;Settings!$B$30,O188&gt;Settings!$B$37),0,1)</x:f>
        <x:v>1</x:v>
      </x:c>
      <x:c r="V188" s="18" t="n">
        <x:f>IF(AND(U188=1,O188&lt;=Settings!$B$36),1,0)</x:f>
        <x:v>0</x:v>
      </x:c>
    </x:row>
    <x:row r="189">
      <x:c r="A189" t="n">
        <x:f>Arrivals!A189</x:f>
        <x:v>2</x:v>
      </x:c>
      <x:c r="B189" t="n">
        <x:f>Arrivals!B189</x:f>
        <x:v>64</x:v>
      </x:c>
      <x:c r="C189" s="18" t="n">
        <x:f>Arrivals!F189</x:f>
        <x:v>449</x:v>
      </x:c>
      <x:c r="D189" s="18" t="n">
        <x:f>Arrivals!J189</x:f>
        <x:v>16.431869183288264</x:v>
      </x:c>
      <x:c r="E189" s="18" t="n">
        <x:f>G188</x:f>
        <x:v>883.2479897653981</x:v>
      </x:c>
      <x:c r="F189" s="18" t="n">
        <x:f>MAX(C189,E189)</x:f>
        <x:v>883.2479897653981</x:v>
      </x:c>
      <x:c r="G189" s="18" t="n">
        <x:f>F189+D189</x:f>
        <x:v>899.6798589486864</x:v>
      </x:c>
      <x:c r="H189" s="18" t="n">
        <x:f>Arrivals!L189</x:f>
        <x:v>75</x:v>
      </x:c>
      <x:c r="I189" s="18" t="n">
        <x:f>H189*8/ACE_Input!S69+ACE_Input!T69</x:f>
        <x:v>6.02</x:v>
      </x:c>
      <x:c r="J189" s="18" t="n">
        <x:f>N188</x:f>
        <x:v>889.267989765398</x:v>
      </x:c>
      <x:c r="K189" s="18" t="n">
        <x:f>MAX(G189,J189)</x:f>
        <x:v>899.6798589486864</x:v>
      </x:c>
      <x:c r="L189" s="18" t="n">
        <x:f>MOD(K189-Settings!$B$32,Settings!$B$33)</x:f>
        <x:v>179.6798589486864</x:v>
      </x:c>
      <x:c r="M189" s="18" t="n">
        <x:f>IF(L189&lt;Settings!$B$30,IF(Settings!$B$30-L189&gt;=I189,K189,K189+(Settings!$B$30-L189)+Settings!$B$31),K189+(Settings!$B$33-L189))</x:f>
        <x:v>899.6798589486864</x:v>
      </x:c>
      <x:c r="N189" s="18" t="n">
        <x:f>M189+I189</x:f>
        <x:v>905.6998589486864</x:v>
      </x:c>
      <x:c r="O189" s="18" t="n">
        <x:f>N189-C189</x:f>
        <x:v>456.69985894868637</x:v>
      </x:c>
      <x:c r="P189" s="18" t="n">
        <x:f>F189-C189</x:f>
        <x:v>434.2479897653981</x:v>
      </x:c>
      <x:c r="Q189" s="18" t="n">
        <x:f>K189-G189</x:f>
        <x:v>0</x:v>
      </x:c>
      <x:c r="R189" s="18" t="n">
        <x:f>M189-K189</x:f>
        <x:v>0</x:v>
      </x:c>
      <x:c r="S189" s="18" t="n">
        <x:f>P189+Q189+R189</x:f>
        <x:v>434.2479897653981</x:v>
      </x:c>
      <x:c r="T189" s="18" t="str">
        <x:f>IF(MOD(C189-Settings!$B$32,Settings!$B$33)&lt;Settings!$B$30,"Up","Down")</x:f>
        <x:v>Up</x:v>
      </x:c>
      <x:c r="U189" s="18" t="n">
        <x:f>IF(OR(I189&gt;Settings!$B$30,O189&gt;Settings!$B$37),0,1)</x:f>
        <x:v>1</x:v>
      </x:c>
      <x:c r="V189" s="18" t="n">
        <x:f>IF(AND(U189=1,O189&lt;=Settings!$B$36),1,0)</x:f>
        <x:v>0</x:v>
      </x:c>
    </x:row>
    <x:row r="190">
      <x:c r="A190" t="n">
        <x:f>Arrivals!A190</x:f>
        <x:v>2</x:v>
      </x:c>
      <x:c r="B190" t="n">
        <x:f>Arrivals!B190</x:f>
        <x:v>65</x:v>
      </x:c>
      <x:c r="C190" s="18" t="n">
        <x:f>Arrivals!F190</x:f>
        <x:v>454</x:v>
      </x:c>
      <x:c r="D190" s="18" t="n">
        <x:f>Arrivals!J190</x:f>
        <x:v>4.798730561840626</x:v>
      </x:c>
      <x:c r="E190" s="18" t="n">
        <x:f>G189</x:f>
        <x:v>899.6798589486864</x:v>
      </x:c>
      <x:c r="F190" s="18" t="n">
        <x:f>MAX(C190,E190)</x:f>
        <x:v>899.6798589486864</x:v>
      </x:c>
      <x:c r="G190" s="18" t="n">
        <x:f>F190+D190</x:f>
        <x:v>904.4785895105271</x:v>
      </x:c>
      <x:c r="H190" s="18" t="n">
        <x:f>Arrivals!L190</x:f>
        <x:v>75</x:v>
      </x:c>
      <x:c r="I190" s="18" t="n">
        <x:f>H190*8/ACE_Input!S70+ACE_Input!T70</x:f>
        <x:v>6.02</x:v>
      </x:c>
      <x:c r="J190" s="18" t="n">
        <x:f>N189</x:f>
        <x:v>905.6998589486864</x:v>
      </x:c>
      <x:c r="K190" s="18" t="n">
        <x:f>MAX(G190,J190)</x:f>
        <x:v>905.6998589486864</x:v>
      </x:c>
      <x:c r="L190" s="18" t="n">
        <x:f>MOD(K190-Settings!$B$32,Settings!$B$33)</x:f>
        <x:v>185.69985894868637</x:v>
      </x:c>
      <x:c r="M190" s="18" t="n">
        <x:f>IF(L190&lt;Settings!$B$30,IF(Settings!$B$30-L190&gt;=I190,K190,K190+(Settings!$B$30-L190)+Settings!$B$31),K190+(Settings!$B$33-L190))</x:f>
        <x:v>905.6998589486864</x:v>
      </x:c>
      <x:c r="N190" s="18" t="n">
        <x:f>M190+I190</x:f>
        <x:v>911.7198589486864</x:v>
      </x:c>
      <x:c r="O190" s="18" t="n">
        <x:f>N190-C190</x:f>
        <x:v>457.71985894868635</x:v>
      </x:c>
      <x:c r="P190" s="18" t="n">
        <x:f>F190-C190</x:f>
        <x:v>445.6798589486864</x:v>
      </x:c>
      <x:c r="Q190" s="18" t="n">
        <x:f>K190-G190</x:f>
        <x:v>1.221269438159311</x:v>
      </x:c>
      <x:c r="R190" s="18" t="n">
        <x:f>M190-K190</x:f>
        <x:v>0</x:v>
      </x:c>
      <x:c r="S190" s="18" t="n">
        <x:f>P190+Q190+R190</x:f>
        <x:v>446.9011283868457</x:v>
      </x:c>
      <x:c r="T190" s="18" t="str">
        <x:f>IF(MOD(C190-Settings!$B$32,Settings!$B$33)&lt;Settings!$B$30,"Up","Down")</x:f>
        <x:v>Up</x:v>
      </x:c>
      <x:c r="U190" s="18" t="n">
        <x:f>IF(OR(I190&gt;Settings!$B$30,O190&gt;Settings!$B$37),0,1)</x:f>
        <x:v>1</x:v>
      </x:c>
      <x:c r="V190" s="18" t="n">
        <x:f>IF(AND(U190=1,O190&lt;=Settings!$B$36),1,0)</x:f>
        <x:v>0</x:v>
      </x:c>
    </x:row>
    <x:row r="191">
      <x:c r="A191" t="n">
        <x:f>Arrivals!A191</x:f>
        <x:v>2</x:v>
      </x:c>
      <x:c r="B191" t="n">
        <x:f>Arrivals!B191</x:f>
        <x:v>66</x:v>
      </x:c>
      <x:c r="C191" s="18" t="n">
        <x:f>Arrivals!F191</x:f>
        <x:v>459</x:v>
      </x:c>
      <x:c r="D191" s="18" t="n">
        <x:f>Arrivals!J191</x:f>
        <x:v>16.124570613219518</x:v>
      </x:c>
      <x:c r="E191" s="18" t="n">
        <x:f>G190</x:f>
        <x:v>904.4785895105271</x:v>
      </x:c>
      <x:c r="F191" s="18" t="n">
        <x:f>MAX(C191,E191)</x:f>
        <x:v>904.4785895105271</x:v>
      </x:c>
      <x:c r="G191" s="18" t="n">
        <x:f>F191+D191</x:f>
        <x:v>920.6031601237465</x:v>
      </x:c>
      <x:c r="H191" s="18" t="n">
        <x:f>Arrivals!L191</x:f>
        <x:v>75</x:v>
      </x:c>
      <x:c r="I191" s="18" t="n">
        <x:f>H191*8/ACE_Input!S71+ACE_Input!T71</x:f>
        <x:v>6.02</x:v>
      </x:c>
      <x:c r="J191" s="18" t="n">
        <x:f>N190</x:f>
        <x:v>911.7198589486864</x:v>
      </x:c>
      <x:c r="K191" s="18" t="n">
        <x:f>MAX(G191,J191)</x:f>
        <x:v>920.6031601237465</x:v>
      </x:c>
      <x:c r="L191" s="18" t="n">
        <x:f>MOD(K191-Settings!$B$32,Settings!$B$33)</x:f>
        <x:v>200.60316012374653</x:v>
      </x:c>
      <x:c r="M191" s="18" t="n">
        <x:f>IF(L191&lt;Settings!$B$30,IF(Settings!$B$30-L191&gt;=I191,K191,K191+(Settings!$B$30-L191)+Settings!$B$31),K191+(Settings!$B$33-L191))</x:f>
        <x:v>920.6031601237465</x:v>
      </x:c>
      <x:c r="N191" s="18" t="n">
        <x:f>M191+I191</x:f>
        <x:v>926.6231601237465</x:v>
      </x:c>
      <x:c r="O191" s="18" t="n">
        <x:f>N191-C191</x:f>
        <x:v>467.6231601237465</x:v>
      </x:c>
      <x:c r="P191" s="18" t="n">
        <x:f>F191-C191</x:f>
        <x:v>445.47858951052706</x:v>
      </x:c>
      <x:c r="Q191" s="18" t="n">
        <x:f>K191-G191</x:f>
        <x:v>0</x:v>
      </x:c>
      <x:c r="R191" s="18" t="n">
        <x:f>M191-K191</x:f>
        <x:v>0</x:v>
      </x:c>
      <x:c r="S191" s="18" t="n">
        <x:f>P191+Q191+R191</x:f>
        <x:v>445.47858951052706</x:v>
      </x:c>
      <x:c r="T191" s="18" t="str">
        <x:f>IF(MOD(C191-Settings!$B$32,Settings!$B$33)&lt;Settings!$B$30,"Up","Down")</x:f>
        <x:v>Up</x:v>
      </x:c>
      <x:c r="U191" s="18" t="n">
        <x:f>IF(OR(I191&gt;Settings!$B$30,O191&gt;Settings!$B$37),0,1)</x:f>
        <x:v>1</x:v>
      </x:c>
      <x:c r="V191" s="18" t="n">
        <x:f>IF(AND(U191=1,O191&lt;=Settings!$B$36),1,0)</x:f>
        <x:v>0</x:v>
      </x:c>
    </x:row>
    <x:row r="192">
      <x:c r="A192" t="n">
        <x:f>Arrivals!A192</x:f>
        <x:v>2</x:v>
      </x:c>
      <x:c r="B192" t="n">
        <x:f>Arrivals!B192</x:f>
        <x:v>67</x:v>
      </x:c>
      <x:c r="C192" s="18" t="n">
        <x:f>Arrivals!F192</x:f>
        <x:v>474</x:v>
      </x:c>
      <x:c r="D192" s="18" t="n">
        <x:f>Arrivals!J192</x:f>
        <x:v>7.737055439724454</x:v>
      </x:c>
      <x:c r="E192" s="18" t="n">
        <x:f>G191</x:f>
        <x:v>920.6031601237465</x:v>
      </x:c>
      <x:c r="F192" s="18" t="n">
        <x:f>MAX(C192,E192)</x:f>
        <x:v>920.6031601237465</x:v>
      </x:c>
      <x:c r="G192" s="18" t="n">
        <x:f>F192+D192</x:f>
        <x:v>928.340215563471</x:v>
      </x:c>
      <x:c r="H192" s="18" t="n">
        <x:f>Arrivals!L192</x:f>
        <x:v>75</x:v>
      </x:c>
      <x:c r="I192" s="18" t="n">
        <x:f>H192*8/ACE_Input!S72+ACE_Input!T72</x:f>
        <x:v>6.02</x:v>
      </x:c>
      <x:c r="J192" s="18" t="n">
        <x:f>N191</x:f>
        <x:v>926.6231601237465</x:v>
      </x:c>
      <x:c r="K192" s="18" t="n">
        <x:f>MAX(G192,J192)</x:f>
        <x:v>928.340215563471</x:v>
      </x:c>
      <x:c r="L192" s="18" t="n">
        <x:f>MOD(K192-Settings!$B$32,Settings!$B$33)</x:f>
        <x:v>208.34021556347102</x:v>
      </x:c>
      <x:c r="M192" s="18" t="n">
        <x:f>IF(L192&lt;Settings!$B$30,IF(Settings!$B$30-L192&gt;=I192,K192,K192+(Settings!$B$30-L192)+Settings!$B$31),K192+(Settings!$B$33-L192))</x:f>
        <x:v>928.340215563471</x:v>
      </x:c>
      <x:c r="N192" s="18" t="n">
        <x:f>M192+I192</x:f>
        <x:v>934.360215563471</x:v>
      </x:c>
      <x:c r="O192" s="18" t="n">
        <x:f>N192-C192</x:f>
        <x:v>460.360215563471</x:v>
      </x:c>
      <x:c r="P192" s="18" t="n">
        <x:f>F192-C192</x:f>
        <x:v>446.60316012374653</x:v>
      </x:c>
      <x:c r="Q192" s="18" t="n">
        <x:f>K192-G192</x:f>
        <x:v>0</x:v>
      </x:c>
      <x:c r="R192" s="18" t="n">
        <x:f>M192-K192</x:f>
        <x:v>0</x:v>
      </x:c>
      <x:c r="S192" s="18" t="n">
        <x:f>P192+Q192+R192</x:f>
        <x:v>446.60316012374653</x:v>
      </x:c>
      <x:c r="T192" s="18" t="str">
        <x:f>IF(MOD(C192-Settings!$B$32,Settings!$B$33)&lt;Settings!$B$30,"Up","Down")</x:f>
        <x:v>Up</x:v>
      </x:c>
      <x:c r="U192" s="18" t="n">
        <x:f>IF(OR(I192&gt;Settings!$B$30,O192&gt;Settings!$B$37),0,1)</x:f>
        <x:v>1</x:v>
      </x:c>
      <x:c r="V192" s="18" t="n">
        <x:f>IF(AND(U192=1,O192&lt;=Settings!$B$36),1,0)</x:f>
        <x:v>0</x:v>
      </x:c>
    </x:row>
    <x:row r="193">
      <x:c r="A193" t="n">
        <x:f>Arrivals!A193</x:f>
        <x:v>2</x:v>
      </x:c>
      <x:c r="B193" t="n">
        <x:f>Arrivals!B193</x:f>
        <x:v>68</x:v>
      </x:c>
      <x:c r="C193" s="18" t="n">
        <x:f>Arrivals!F193</x:f>
        <x:v>479</x:v>
      </x:c>
      <x:c r="D193" s="18" t="n">
        <x:f>Arrivals!J193</x:f>
        <x:v>21.45039789131467</x:v>
      </x:c>
      <x:c r="E193" s="18" t="n">
        <x:f>G192</x:f>
        <x:v>928.340215563471</x:v>
      </x:c>
      <x:c r="F193" s="18" t="n">
        <x:f>MAX(C193,E193)</x:f>
        <x:v>928.340215563471</x:v>
      </x:c>
      <x:c r="G193" s="18" t="n">
        <x:f>F193+D193</x:f>
        <x:v>949.7906134547857</x:v>
      </x:c>
      <x:c r="H193" s="18" t="n">
        <x:f>Arrivals!L193</x:f>
        <x:v>75</x:v>
      </x:c>
      <x:c r="I193" s="18" t="n">
        <x:f>H193*8/ACE_Input!S73+ACE_Input!T73</x:f>
        <x:v>6.02</x:v>
      </x:c>
      <x:c r="J193" s="18" t="n">
        <x:f>N192</x:f>
        <x:v>934.360215563471</x:v>
      </x:c>
      <x:c r="K193" s="18" t="n">
        <x:f>MAX(G193,J193)</x:f>
        <x:v>949.7906134547857</x:v>
      </x:c>
      <x:c r="L193" s="18" t="n">
        <x:f>MOD(K193-Settings!$B$32,Settings!$B$33)</x:f>
        <x:v>229.79061345478567</x:v>
      </x:c>
      <x:c r="M193" s="18" t="n">
        <x:f>IF(L193&lt;Settings!$B$30,IF(Settings!$B$30-L193&gt;=I193,K193,K193+(Settings!$B$30-L193)+Settings!$B$31),K193+(Settings!$B$33-L193))</x:f>
        <x:v>949.7906134547857</x:v>
      </x:c>
      <x:c r="N193" s="18" t="n">
        <x:f>M193+I193</x:f>
        <x:v>955.8106134547857</x:v>
      </x:c>
      <x:c r="O193" s="18" t="n">
        <x:f>N193-C193</x:f>
        <x:v>476.81061345478565</x:v>
      </x:c>
      <x:c r="P193" s="18" t="n">
        <x:f>F193-C193</x:f>
        <x:v>449.340215563471</x:v>
      </x:c>
      <x:c r="Q193" s="18" t="n">
        <x:f>K193-G193</x:f>
        <x:v>0</x:v>
      </x:c>
      <x:c r="R193" s="18" t="n">
        <x:f>M193-K193</x:f>
        <x:v>0</x:v>
      </x:c>
      <x:c r="S193" s="18" t="n">
        <x:f>P193+Q193+R193</x:f>
        <x:v>449.340215563471</x:v>
      </x:c>
      <x:c r="T193" s="18" t="str">
        <x:f>IF(MOD(C193-Settings!$B$32,Settings!$B$33)&lt;Settings!$B$30,"Up","Down")</x:f>
        <x:v>Up</x:v>
      </x:c>
      <x:c r="U193" s="18" t="n">
        <x:f>IF(OR(I193&gt;Settings!$B$30,O193&gt;Settings!$B$37),0,1)</x:f>
        <x:v>1</x:v>
      </x:c>
      <x:c r="V193" s="18" t="n">
        <x:f>IF(AND(U193=1,O193&lt;=Settings!$B$36),1,0)</x:f>
        <x:v>0</x:v>
      </x:c>
    </x:row>
    <x:row r="194">
      <x:c r="A194" t="n">
        <x:f>Arrivals!A194</x:f>
        <x:v>2</x:v>
      </x:c>
      <x:c r="B194" t="n">
        <x:f>Arrivals!B194</x:f>
        <x:v>69</x:v>
      </x:c>
      <x:c r="C194" s="18" t="n">
        <x:f>Arrivals!F194</x:f>
        <x:v>494</x:v>
      </x:c>
      <x:c r="D194" s="18" t="n">
        <x:f>Arrivals!J194</x:f>
        <x:v>41.95058553734876</x:v>
      </x:c>
      <x:c r="E194" s="18" t="n">
        <x:f>G193</x:f>
        <x:v>949.7906134547857</x:v>
      </x:c>
      <x:c r="F194" s="18" t="n">
        <x:f>MAX(C194,E194)</x:f>
        <x:v>949.7906134547857</x:v>
      </x:c>
      <x:c r="G194" s="18" t="n">
        <x:f>F194+D194</x:f>
        <x:v>991.7411989921344</x:v>
      </x:c>
      <x:c r="H194" s="18" t="n">
        <x:f>Arrivals!L194</x:f>
        <x:v>75</x:v>
      </x:c>
      <x:c r="I194" s="18" t="n">
        <x:f>H194*8/ACE_Input!S74+ACE_Input!T74</x:f>
        <x:v>6.02</x:v>
      </x:c>
      <x:c r="J194" s="18" t="n">
        <x:f>N193</x:f>
        <x:v>955.8106134547857</x:v>
      </x:c>
      <x:c r="K194" s="18" t="n">
        <x:f>MAX(G194,J194)</x:f>
        <x:v>991.7411989921344</x:v>
      </x:c>
      <x:c r="L194" s="18" t="n">
        <x:f>MOD(K194-Settings!$B$32,Settings!$B$33)</x:f>
        <x:v>271.7411989921344</x:v>
      </x:c>
      <x:c r="M194" s="18" t="n">
        <x:f>IF(L194&lt;Settings!$B$30,IF(Settings!$B$30-L194&gt;=I194,K194,K194+(Settings!$B$30-L194)+Settings!$B$31),K194+(Settings!$B$33-L194))</x:f>
        <x:v>991.7411989921344</x:v>
      </x:c>
      <x:c r="N194" s="18" t="n">
        <x:f>M194+I194</x:f>
        <x:v>997.7611989921344</x:v>
      </x:c>
      <x:c r="O194" s="18" t="n">
        <x:f>N194-C194</x:f>
        <x:v>503.7611989921344</x:v>
      </x:c>
      <x:c r="P194" s="18" t="n">
        <x:f>F194-C194</x:f>
        <x:v>455.79061345478567</x:v>
      </x:c>
      <x:c r="Q194" s="18" t="n">
        <x:f>K194-G194</x:f>
        <x:v>0</x:v>
      </x:c>
      <x:c r="R194" s="18" t="n">
        <x:f>M194-K194</x:f>
        <x:v>0</x:v>
      </x:c>
      <x:c r="S194" s="18" t="n">
        <x:f>P194+Q194+R194</x:f>
        <x:v>455.79061345478567</x:v>
      </x:c>
      <x:c r="T194" s="18" t="str">
        <x:f>IF(MOD(C194-Settings!$B$32,Settings!$B$33)&lt;Settings!$B$30,"Up","Down")</x:f>
        <x:v>Up</x:v>
      </x:c>
      <x:c r="U194" s="18" t="n">
        <x:f>IF(OR(I194&gt;Settings!$B$30,O194&gt;Settings!$B$37),0,1)</x:f>
        <x:v>1</x:v>
      </x:c>
      <x:c r="V194" s="18" t="n">
        <x:f>IF(AND(U194=1,O194&lt;=Settings!$B$36),1,0)</x:f>
        <x:v>0</x:v>
      </x:c>
    </x:row>
    <x:row r="195">
      <x:c r="A195" t="n">
        <x:f>Arrivals!A195</x:f>
        <x:v>2</x:v>
      </x:c>
      <x:c r="B195" t="n">
        <x:f>Arrivals!B195</x:f>
        <x:v>70</x:v>
      </x:c>
      <x:c r="C195" s="18" t="n">
        <x:f>Arrivals!F195</x:f>
        <x:v>499</x:v>
      </x:c>
      <x:c r="D195" s="18" t="n">
        <x:f>Arrivals!J195</x:f>
        <x:v>5.70424627411703</x:v>
      </x:c>
      <x:c r="E195" s="18" t="n">
        <x:f>G194</x:f>
        <x:v>991.7411989921344</x:v>
      </x:c>
      <x:c r="F195" s="18" t="n">
        <x:f>MAX(C195,E195)</x:f>
        <x:v>991.7411989921344</x:v>
      </x:c>
      <x:c r="G195" s="18" t="n">
        <x:f>F195+D195</x:f>
        <x:v>997.4454452662515</x:v>
      </x:c>
      <x:c r="H195" s="18" t="n">
        <x:f>Arrivals!L195</x:f>
        <x:v>75</x:v>
      </x:c>
      <x:c r="I195" s="18" t="n">
        <x:f>H195*8/ACE_Input!S75+ACE_Input!T75</x:f>
        <x:v>6.02</x:v>
      </x:c>
      <x:c r="J195" s="18" t="n">
        <x:f>N194</x:f>
        <x:v>997.7611989921344</x:v>
      </x:c>
      <x:c r="K195" s="18" t="n">
        <x:f>MAX(G195,J195)</x:f>
        <x:v>997.7611989921344</x:v>
      </x:c>
      <x:c r="L195" s="18" t="n">
        <x:f>MOD(K195-Settings!$B$32,Settings!$B$33)</x:f>
        <x:v>277.7611989921344</x:v>
      </x:c>
      <x:c r="M195" s="18" t="n">
        <x:f>IF(L195&lt;Settings!$B$30,IF(Settings!$B$30-L195&gt;=I195,K195,K195+(Settings!$B$30-L195)+Settings!$B$31),K195+(Settings!$B$33-L195))</x:f>
        <x:v>997.7611989921344</x:v>
      </x:c>
      <x:c r="N195" s="18" t="n">
        <x:f>M195+I195</x:f>
        <x:v>1003.7811989921344</x:v>
      </x:c>
      <x:c r="O195" s="18" t="n">
        <x:f>N195-C195</x:f>
        <x:v>504.78119899213436</x:v>
      </x:c>
      <x:c r="P195" s="18" t="n">
        <x:f>F195-C195</x:f>
        <x:v>492.7411989921344</x:v>
      </x:c>
      <x:c r="Q195" s="18" t="n">
        <x:f>K195-G195</x:f>
        <x:v>0.31575372588292794</x:v>
      </x:c>
      <x:c r="R195" s="18" t="n">
        <x:f>M195-K195</x:f>
        <x:v>0</x:v>
      </x:c>
      <x:c r="S195" s="18" t="n">
        <x:f>P195+Q195+R195</x:f>
        <x:v>493.0569527180173</x:v>
      </x:c>
      <x:c r="T195" s="18" t="str">
        <x:f>IF(MOD(C195-Settings!$B$32,Settings!$B$33)&lt;Settings!$B$30,"Up","Down")</x:f>
        <x:v>Up</x:v>
      </x:c>
      <x:c r="U195" s="18" t="n">
        <x:f>IF(OR(I195&gt;Settings!$B$30,O195&gt;Settings!$B$37),0,1)</x:f>
        <x:v>1</x:v>
      </x:c>
      <x:c r="V195" s="18" t="n">
        <x:f>IF(AND(U195=1,O195&lt;=Settings!$B$36),1,0)</x:f>
        <x:v>0</x:v>
      </x:c>
    </x:row>
    <x:row r="196">
      <x:c r="A196" t="n">
        <x:f>Arrivals!A196</x:f>
        <x:v>2</x:v>
      </x:c>
      <x:c r="B196" t="n">
        <x:f>Arrivals!B196</x:f>
        <x:v>71</x:v>
      </x:c>
      <x:c r="C196" s="18" t="n">
        <x:f>Arrivals!F196</x:f>
        <x:v>504</x:v>
      </x:c>
      <x:c r="D196" s="18" t="n">
        <x:f>Arrivals!J196</x:f>
        <x:v>13.513563989681042</x:v>
      </x:c>
      <x:c r="E196" s="18" t="n">
        <x:f>G195</x:f>
        <x:v>997.4454452662515</x:v>
      </x:c>
      <x:c r="F196" s="18" t="n">
        <x:f>MAX(C196,E196)</x:f>
        <x:v>997.4454452662515</x:v>
      </x:c>
      <x:c r="G196" s="18" t="n">
        <x:f>F196+D196</x:f>
        <x:v>1010.9590092559325</x:v>
      </x:c>
      <x:c r="H196" s="18" t="n">
        <x:f>Arrivals!L196</x:f>
        <x:v>75</x:v>
      </x:c>
      <x:c r="I196" s="18" t="n">
        <x:f>H196*8/ACE_Input!S76+ACE_Input!T76</x:f>
        <x:v>6.02</x:v>
      </x:c>
      <x:c r="J196" s="18" t="n">
        <x:f>N195</x:f>
        <x:v>1003.7811989921344</x:v>
      </x:c>
      <x:c r="K196" s="18" t="n">
        <x:f>MAX(G196,J196)</x:f>
        <x:v>1010.9590092559325</x:v>
      </x:c>
      <x:c r="L196" s="18" t="n">
        <x:f>MOD(K196-Settings!$B$32,Settings!$B$33)</x:f>
        <x:v>290.95900925593253</x:v>
      </x:c>
      <x:c r="M196" s="18" t="n">
        <x:f>IF(L196&lt;Settings!$B$30,IF(Settings!$B$30-L196&gt;=I196,K196,K196+(Settings!$B$30-L196)+Settings!$B$31),K196+(Settings!$B$33-L196))</x:f>
        <x:v>1010.9590092559325</x:v>
      </x:c>
      <x:c r="N196" s="18" t="n">
        <x:f>M196+I196</x:f>
        <x:v>1016.9790092559325</x:v>
      </x:c>
      <x:c r="O196" s="18" t="n">
        <x:f>N196-C196</x:f>
        <x:v>512.9790092559325</x:v>
      </x:c>
      <x:c r="P196" s="18" t="n">
        <x:f>F196-C196</x:f>
        <x:v>493.44544526625145</x:v>
      </x:c>
      <x:c r="Q196" s="18" t="n">
        <x:f>K196-G196</x:f>
        <x:v>0</x:v>
      </x:c>
      <x:c r="R196" s="18" t="n">
        <x:f>M196-K196</x:f>
        <x:v>0</x:v>
      </x:c>
      <x:c r="S196" s="18" t="n">
        <x:f>P196+Q196+R196</x:f>
        <x:v>493.44544526625145</x:v>
      </x:c>
      <x:c r="T196" s="18" t="str">
        <x:f>IF(MOD(C196-Settings!$B$32,Settings!$B$33)&lt;Settings!$B$30,"Up","Down")</x:f>
        <x:v>Up</x:v>
      </x:c>
      <x:c r="U196" s="18" t="n">
        <x:f>IF(OR(I196&gt;Settings!$B$30,O196&gt;Settings!$B$37),0,1)</x:f>
        <x:v>1</x:v>
      </x:c>
      <x:c r="V196" s="18" t="n">
        <x:f>IF(AND(U196=1,O196&lt;=Settings!$B$36),1,0)</x:f>
        <x:v>0</x:v>
      </x:c>
    </x:row>
    <x:row r="197">
      <x:c r="A197" t="n">
        <x:f>Arrivals!A197</x:f>
        <x:v>2</x:v>
      </x:c>
      <x:c r="B197" t="n">
        <x:f>Arrivals!B197</x:f>
        <x:v>72</x:v>
      </x:c>
      <x:c r="C197" s="18" t="n">
        <x:f>Arrivals!F197</x:f>
        <x:v>509</x:v>
      </x:c>
      <x:c r="D197" s="18" t="n">
        <x:f>Arrivals!J197</x:f>
        <x:v>15.715612439292395</x:v>
      </x:c>
      <x:c r="E197" s="18" t="n">
        <x:f>G196</x:f>
        <x:v>1010.9590092559325</x:v>
      </x:c>
      <x:c r="F197" s="18" t="n">
        <x:f>MAX(C197,E197)</x:f>
        <x:v>1010.9590092559325</x:v>
      </x:c>
      <x:c r="G197" s="18" t="n">
        <x:f>F197+D197</x:f>
        <x:v>1026.674621695225</x:v>
      </x:c>
      <x:c r="H197" s="18" t="n">
        <x:f>Arrivals!L197</x:f>
        <x:v>75</x:v>
      </x:c>
      <x:c r="I197" s="18" t="n">
        <x:f>H197*8/ACE_Input!S77+ACE_Input!T77</x:f>
        <x:v>6.02</x:v>
      </x:c>
      <x:c r="J197" s="18" t="n">
        <x:f>N196</x:f>
        <x:v>1016.9790092559325</x:v>
      </x:c>
      <x:c r="K197" s="18" t="n">
        <x:f>MAX(G197,J197)</x:f>
        <x:v>1026.674621695225</x:v>
      </x:c>
      <x:c r="L197" s="18" t="n">
        <x:f>MOD(K197-Settings!$B$32,Settings!$B$33)</x:f>
        <x:v>306.6746216952249</x:v>
      </x:c>
      <x:c r="M197" s="18" t="n">
        <x:f>IF(L197&lt;Settings!$B$30,IF(Settings!$B$30-L197&gt;=I197,K197,K197+(Settings!$B$30-L197)+Settings!$B$31),K197+(Settings!$B$33-L197))</x:f>
        <x:v>1026.674621695225</x:v>
      </x:c>
      <x:c r="N197" s="18" t="n">
        <x:f>M197+I197</x:f>
        <x:v>1032.694621695225</x:v>
      </x:c>
      <x:c r="O197" s="18" t="n">
        <x:f>N197-C197</x:f>
        <x:v>523.6946216952249</x:v>
      </x:c>
      <x:c r="P197" s="18" t="n">
        <x:f>F197-C197</x:f>
        <x:v>501.95900925593253</x:v>
      </x:c>
      <x:c r="Q197" s="18" t="n">
        <x:f>K197-G197</x:f>
        <x:v>0</x:v>
      </x:c>
      <x:c r="R197" s="18" t="n">
        <x:f>M197-K197</x:f>
        <x:v>0</x:v>
      </x:c>
      <x:c r="S197" s="18" t="n">
        <x:f>P197+Q197+R197</x:f>
        <x:v>501.95900925593253</x:v>
      </x:c>
      <x:c r="T197" s="18" t="str">
        <x:f>IF(MOD(C197-Settings!$B$32,Settings!$B$33)&lt;Settings!$B$30,"Up","Down")</x:f>
        <x:v>Up</x:v>
      </x:c>
      <x:c r="U197" s="18" t="n">
        <x:f>IF(OR(I197&gt;Settings!$B$30,O197&gt;Settings!$B$37),0,1)</x:f>
        <x:v>1</x:v>
      </x:c>
      <x:c r="V197" s="18" t="n">
        <x:f>IF(AND(U197=1,O197&lt;=Settings!$B$36),1,0)</x:f>
        <x:v>0</x:v>
      </x:c>
    </x:row>
    <x:row r="198">
      <x:c r="A198" t="n">
        <x:f>Arrivals!A198</x:f>
        <x:v>2</x:v>
      </x:c>
      <x:c r="B198" t="n">
        <x:f>Arrivals!B198</x:f>
        <x:v>73</x:v>
      </x:c>
      <x:c r="C198" s="18" t="n">
        <x:f>Arrivals!F198</x:f>
        <x:v>514</x:v>
      </x:c>
      <x:c r="D198" s="18" t="n">
        <x:f>Arrivals!J198</x:f>
        <x:v>7.753468010715198</x:v>
      </x:c>
      <x:c r="E198" s="18" t="n">
        <x:f>G197</x:f>
        <x:v>1026.674621695225</x:v>
      </x:c>
      <x:c r="F198" s="18" t="n">
        <x:f>MAX(C198,E198)</x:f>
        <x:v>1026.674621695225</x:v>
      </x:c>
      <x:c r="G198" s="18" t="n">
        <x:f>F198+D198</x:f>
        <x:v>1034.42808970594</x:v>
      </x:c>
      <x:c r="H198" s="18" t="n">
        <x:f>Arrivals!L198</x:f>
        <x:v>75</x:v>
      </x:c>
      <x:c r="I198" s="18" t="n">
        <x:f>H198*8/ACE_Input!S78+ACE_Input!T78</x:f>
        <x:v>6.02</x:v>
      </x:c>
      <x:c r="J198" s="18" t="n">
        <x:f>N197</x:f>
        <x:v>1032.694621695225</x:v>
      </x:c>
      <x:c r="K198" s="18" t="n">
        <x:f>MAX(G198,J198)</x:f>
        <x:v>1034.42808970594</x:v>
      </x:c>
      <x:c r="L198" s="18" t="n">
        <x:f>MOD(K198-Settings!$B$32,Settings!$B$33)</x:f>
        <x:v>314.42808970594</x:v>
      </x:c>
      <x:c r="M198" s="18" t="n">
        <x:f>IF(L198&lt;Settings!$B$30,IF(Settings!$B$30-L198&gt;=I198,K198,K198+(Settings!$B$30-L198)+Settings!$B$31),K198+(Settings!$B$33-L198))</x:f>
        <x:v>1034.42808970594</x:v>
      </x:c>
      <x:c r="N198" s="18" t="n">
        <x:f>M198+I198</x:f>
        <x:v>1040.44808970594</x:v>
      </x:c>
      <x:c r="O198" s="18" t="n">
        <x:f>N198-C198</x:f>
        <x:v>526.44808970594</x:v>
      </x:c>
      <x:c r="P198" s="18" t="n">
        <x:f>F198-C198</x:f>
        <x:v>512.6746216952249</x:v>
      </x:c>
      <x:c r="Q198" s="18" t="n">
        <x:f>K198-G198</x:f>
        <x:v>0</x:v>
      </x:c>
      <x:c r="R198" s="18" t="n">
        <x:f>M198-K198</x:f>
        <x:v>0</x:v>
      </x:c>
      <x:c r="S198" s="18" t="n">
        <x:f>P198+Q198+R198</x:f>
        <x:v>512.6746216952249</x:v>
      </x:c>
      <x:c r="T198" s="18" t="str">
        <x:f>IF(MOD(C198-Settings!$B$32,Settings!$B$33)&lt;Settings!$B$30,"Up","Down")</x:f>
        <x:v>Up</x:v>
      </x:c>
      <x:c r="U198" s="18" t="n">
        <x:f>IF(OR(I198&gt;Settings!$B$30,O198&gt;Settings!$B$37),0,1)</x:f>
        <x:v>1</x:v>
      </x:c>
      <x:c r="V198" s="18" t="n">
        <x:f>IF(AND(U198=1,O198&lt;=Settings!$B$36),1,0)</x:f>
        <x:v>0</x:v>
      </x:c>
    </x:row>
    <x:row r="199">
      <x:c r="A199" t="n">
        <x:f>Arrivals!A199</x:f>
        <x:v>2</x:v>
      </x:c>
      <x:c r="B199" t="n">
        <x:f>Arrivals!B199</x:f>
        <x:v>74</x:v>
      </x:c>
      <x:c r="C199" s="18" t="n">
        <x:f>Arrivals!F199</x:f>
        <x:v>519</x:v>
      </x:c>
      <x:c r="D199" s="18" t="n">
        <x:f>Arrivals!J199</x:f>
        <x:v>26.25502952017088</x:v>
      </x:c>
      <x:c r="E199" s="18" t="n">
        <x:f>G198</x:f>
        <x:v>1034.42808970594</x:v>
      </x:c>
      <x:c r="F199" s="18" t="n">
        <x:f>MAX(C199,E199)</x:f>
        <x:v>1034.42808970594</x:v>
      </x:c>
      <x:c r="G199" s="18" t="n">
        <x:f>F199+D199</x:f>
        <x:v>1060.6831192261109</x:v>
      </x:c>
      <x:c r="H199" s="18" t="n">
        <x:f>Arrivals!L199</x:f>
        <x:v>75</x:v>
      </x:c>
      <x:c r="I199" s="18" t="n">
        <x:f>H199*8/ACE_Input!S79+ACE_Input!T79</x:f>
        <x:v>6.02</x:v>
      </x:c>
      <x:c r="J199" s="18" t="n">
        <x:f>N198</x:f>
        <x:v>1040.44808970594</x:v>
      </x:c>
      <x:c r="K199" s="18" t="n">
        <x:f>MAX(G199,J199)</x:f>
        <x:v>1060.6831192261109</x:v>
      </x:c>
      <x:c r="L199" s="18" t="n">
        <x:f>MOD(K199-Settings!$B$32,Settings!$B$33)</x:f>
        <x:v>340.6831192261109</x:v>
      </x:c>
      <x:c r="M199" s="18" t="n">
        <x:f>IF(L199&lt;Settings!$B$30,IF(Settings!$B$30-L199&gt;=I199,K199,K199+(Settings!$B$30-L199)+Settings!$B$31),K199+(Settings!$B$33-L199))</x:f>
        <x:v>1060.6831192261109</x:v>
      </x:c>
      <x:c r="N199" s="18" t="n">
        <x:f>M199+I199</x:f>
        <x:v>1066.7031192261109</x:v>
      </x:c>
      <x:c r="O199" s="18" t="n">
        <x:f>N199-C199</x:f>
        <x:v>547.7031192261109</x:v>
      </x:c>
      <x:c r="P199" s="18" t="n">
        <x:f>F199-C199</x:f>
        <x:v>515.42808970594</x:v>
      </x:c>
      <x:c r="Q199" s="18" t="n">
        <x:f>K199-G199</x:f>
        <x:v>0</x:v>
      </x:c>
      <x:c r="R199" s="18" t="n">
        <x:f>M199-K199</x:f>
        <x:v>0</x:v>
      </x:c>
      <x:c r="S199" s="18" t="n">
        <x:f>P199+Q199+R199</x:f>
        <x:v>515.42808970594</x:v>
      </x:c>
      <x:c r="T199" s="18" t="str">
        <x:f>IF(MOD(C199-Settings!$B$32,Settings!$B$33)&lt;Settings!$B$30,"Up","Down")</x:f>
        <x:v>Up</x:v>
      </x:c>
      <x:c r="U199" s="18" t="n">
        <x:f>IF(OR(I199&gt;Settings!$B$30,O199&gt;Settings!$B$37),0,1)</x:f>
        <x:v>1</x:v>
      </x:c>
      <x:c r="V199" s="18" t="n">
        <x:f>IF(AND(U199=1,O199&lt;=Settings!$B$36),1,0)</x:f>
        <x:v>0</x:v>
      </x:c>
    </x:row>
    <x:row r="200">
      <x:c r="A200" t="n">
        <x:f>Arrivals!A200</x:f>
        <x:v>2</x:v>
      </x:c>
      <x:c r="B200" t="n">
        <x:f>Arrivals!B200</x:f>
        <x:v>75</x:v>
      </x:c>
      <x:c r="C200" s="18" t="n">
        <x:f>Arrivals!F200</x:f>
        <x:v>524</x:v>
      </x:c>
      <x:c r="D200" s="18" t="n">
        <x:f>Arrivals!J200</x:f>
        <x:v>1.224920652928794</x:v>
      </x:c>
      <x:c r="E200" s="18" t="n">
        <x:f>G199</x:f>
        <x:v>1060.6831192261109</x:v>
      </x:c>
      <x:c r="F200" s="18" t="n">
        <x:f>MAX(C200,E200)</x:f>
        <x:v>1060.6831192261109</x:v>
      </x:c>
      <x:c r="G200" s="18" t="n">
        <x:f>F200+D200</x:f>
        <x:v>1061.9080398790397</x:v>
      </x:c>
      <x:c r="H200" s="18" t="n">
        <x:f>Arrivals!L200</x:f>
        <x:v>75</x:v>
      </x:c>
      <x:c r="I200" s="18" t="n">
        <x:f>H200*8/ACE_Input!S80+ACE_Input!T80</x:f>
        <x:v>6.02</x:v>
      </x:c>
      <x:c r="J200" s="18" t="n">
        <x:f>N199</x:f>
        <x:v>1066.7031192261109</x:v>
      </x:c>
      <x:c r="K200" s="18" t="n">
        <x:f>MAX(G200,J200)</x:f>
        <x:v>1066.7031192261109</x:v>
      </x:c>
      <x:c r="L200" s="18" t="n">
        <x:f>MOD(K200-Settings!$B$32,Settings!$B$33)</x:f>
        <x:v>346.70311922611086</x:v>
      </x:c>
      <x:c r="M200" s="18" t="n">
        <x:f>IF(L200&lt;Settings!$B$30,IF(Settings!$B$30-L200&gt;=I200,K200,K200+(Settings!$B$30-L200)+Settings!$B$31),K200+(Settings!$B$33-L200))</x:f>
        <x:v>1066.7031192261109</x:v>
      </x:c>
      <x:c r="N200" s="18" t="n">
        <x:f>M200+I200</x:f>
        <x:v>1072.7231192261108</x:v>
      </x:c>
      <x:c r="O200" s="18" t="n">
        <x:f>N200-C200</x:f>
        <x:v>548.7231192261108</x:v>
      </x:c>
      <x:c r="P200" s="18" t="n">
        <x:f>F200-C200</x:f>
        <x:v>536.6831192261109</x:v>
      </x:c>
      <x:c r="Q200" s="18" t="n">
        <x:f>K200-G200</x:f>
        <x:v>4.795079347071123</x:v>
      </x:c>
      <x:c r="R200" s="18" t="n">
        <x:f>M200-K200</x:f>
        <x:v>0</x:v>
      </x:c>
      <x:c r="S200" s="18" t="n">
        <x:f>P200+Q200+R200</x:f>
        <x:v>541.478198573182</x:v>
      </x:c>
      <x:c r="T200" s="18" t="str">
        <x:f>IF(MOD(C200-Settings!$B$32,Settings!$B$33)&lt;Settings!$B$30,"Up","Down")</x:f>
        <x:v>Up</x:v>
      </x:c>
      <x:c r="U200" s="18" t="n">
        <x:f>IF(OR(I200&gt;Settings!$B$30,O200&gt;Settings!$B$37),0,1)</x:f>
        <x:v>1</x:v>
      </x:c>
      <x:c r="V200" s="18" t="n">
        <x:f>IF(AND(U200=1,O200&lt;=Settings!$B$36),1,0)</x:f>
        <x:v>0</x:v>
      </x:c>
    </x:row>
    <x:row r="201">
      <x:c r="A201" t="n">
        <x:f>Arrivals!A201</x:f>
        <x:v>2</x:v>
      </x:c>
      <x:c r="B201" t="n">
        <x:f>Arrivals!B201</x:f>
        <x:v>76</x:v>
      </x:c>
      <x:c r="C201" s="18" t="n">
        <x:f>Arrivals!F201</x:f>
        <x:v>529</x:v>
      </x:c>
      <x:c r="D201" s="18" t="n">
        <x:f>Arrivals!J201</x:f>
        <x:v>35.180235010569525</x:v>
      </x:c>
      <x:c r="E201" s="18" t="n">
        <x:f>G200</x:f>
        <x:v>1061.9080398790397</x:v>
      </x:c>
      <x:c r="F201" s="18" t="n">
        <x:f>MAX(C201,E201)</x:f>
        <x:v>1061.9080398790397</x:v>
      </x:c>
      <x:c r="G201" s="18" t="n">
        <x:f>F201+D201</x:f>
        <x:v>1097.0882748896092</x:v>
      </x:c>
      <x:c r="H201" s="18" t="n">
        <x:f>Arrivals!L201</x:f>
        <x:v>75</x:v>
      </x:c>
      <x:c r="I201" s="18" t="n">
        <x:f>H201*8/ACE_Input!S81+ACE_Input!T81</x:f>
        <x:v>6.02</x:v>
      </x:c>
      <x:c r="J201" s="18" t="n">
        <x:f>N200</x:f>
        <x:v>1072.7231192261108</x:v>
      </x:c>
      <x:c r="K201" s="18" t="n">
        <x:f>MAX(G201,J201)</x:f>
        <x:v>1097.0882748896092</x:v>
      </x:c>
      <x:c r="L201" s="18" t="n">
        <x:f>MOD(K201-Settings!$B$32,Settings!$B$33)</x:f>
        <x:v>377.08827488960924</x:v>
      </x:c>
      <x:c r="M201" s="18" t="n">
        <x:f>IF(L201&lt;Settings!$B$30,IF(Settings!$B$30-L201&gt;=I201,K201,K201+(Settings!$B$30-L201)+Settings!$B$31),K201+(Settings!$B$33-L201))</x:f>
        <x:v>1097.0882748896092</x:v>
      </x:c>
      <x:c r="N201" s="18" t="n">
        <x:f>M201+I201</x:f>
        <x:v>1103.1082748896092</x:v>
      </x:c>
      <x:c r="O201" s="18" t="n">
        <x:f>N201-C201</x:f>
        <x:v>574.1082748896092</x:v>
      </x:c>
      <x:c r="P201" s="18" t="n">
        <x:f>F201-C201</x:f>
        <x:v>532.9080398790397</x:v>
      </x:c>
      <x:c r="Q201" s="18" t="n">
        <x:f>K201-G201</x:f>
        <x:v>0</x:v>
      </x:c>
      <x:c r="R201" s="18" t="n">
        <x:f>M201-K201</x:f>
        <x:v>0</x:v>
      </x:c>
      <x:c r="S201" s="18" t="n">
        <x:f>P201+Q201+R201</x:f>
        <x:v>532.9080398790397</x:v>
      </x:c>
      <x:c r="T201" s="18" t="str">
        <x:f>IF(MOD(C201-Settings!$B$32,Settings!$B$33)&lt;Settings!$B$30,"Up","Down")</x:f>
        <x:v>Up</x:v>
      </x:c>
      <x:c r="U201" s="18" t="n">
        <x:f>IF(OR(I201&gt;Settings!$B$30,O201&gt;Settings!$B$37),0,1)</x:f>
        <x:v>1</x:v>
      </x:c>
      <x:c r="V201" s="18" t="n">
        <x:f>IF(AND(U201=1,O201&lt;=Settings!$B$36),1,0)</x:f>
        <x:v>0</x:v>
      </x:c>
    </x:row>
    <x:row r="202">
      <x:c r="A202" t="n">
        <x:f>Arrivals!A202</x:f>
        <x:v>2</x:v>
      </x:c>
      <x:c r="B202" t="n">
        <x:f>Arrivals!B202</x:f>
        <x:v>77</x:v>
      </x:c>
      <x:c r="C202" s="18" t="n">
        <x:f>Arrivals!F202</x:f>
        <x:v>534</x:v>
      </x:c>
      <x:c r="D202" s="18" t="n">
        <x:f>Arrivals!J202</x:f>
        <x:v>0.8453330708136714</x:v>
      </x:c>
      <x:c r="E202" s="18" t="n">
        <x:f>G201</x:f>
        <x:v>1097.0882748896092</x:v>
      </x:c>
      <x:c r="F202" s="18" t="n">
        <x:f>MAX(C202,E202)</x:f>
        <x:v>1097.0882748896092</x:v>
      </x:c>
      <x:c r="G202" s="18" t="n">
        <x:f>F202+D202</x:f>
        <x:v>1097.933607960423</x:v>
      </x:c>
      <x:c r="H202" s="18" t="n">
        <x:f>Arrivals!L202</x:f>
        <x:v>75</x:v>
      </x:c>
      <x:c r="I202" s="18" t="n">
        <x:f>H202*8/ACE_Input!S82+ACE_Input!T82</x:f>
        <x:v>6.02</x:v>
      </x:c>
      <x:c r="J202" s="18" t="n">
        <x:f>N201</x:f>
        <x:v>1103.1082748896092</x:v>
      </x:c>
      <x:c r="K202" s="18" t="n">
        <x:f>MAX(G202,J202)</x:f>
        <x:v>1103.1082748896092</x:v>
      </x:c>
      <x:c r="L202" s="18" t="n">
        <x:f>MOD(K202-Settings!$B$32,Settings!$B$33)</x:f>
        <x:v>383.1082748896092</x:v>
      </x:c>
      <x:c r="M202" s="18" t="n">
        <x:f>IF(L202&lt;Settings!$B$30,IF(Settings!$B$30-L202&gt;=I202,K202,K202+(Settings!$B$30-L202)+Settings!$B$31),K202+(Settings!$B$33-L202))</x:f>
        <x:v>1103.1082748896092</x:v>
      </x:c>
      <x:c r="N202" s="18" t="n">
        <x:f>M202+I202</x:f>
        <x:v>1109.1282748896092</x:v>
      </x:c>
      <x:c r="O202" s="18" t="n">
        <x:f>N202-C202</x:f>
        <x:v>575.1282748896092</x:v>
      </x:c>
      <x:c r="P202" s="18" t="n">
        <x:f>F202-C202</x:f>
        <x:v>563.0882748896092</x:v>
      </x:c>
      <x:c r="Q202" s="18" t="n">
        <x:f>K202-G202</x:f>
        <x:v>5.174666929186287</x:v>
      </x:c>
      <x:c r="R202" s="18" t="n">
        <x:f>M202-K202</x:f>
        <x:v>0</x:v>
      </x:c>
      <x:c r="S202" s="18" t="n">
        <x:f>P202+Q202+R202</x:f>
        <x:v>568.2629418187955</x:v>
      </x:c>
      <x:c r="T202" s="18" t="str">
        <x:f>IF(MOD(C202-Settings!$B$32,Settings!$B$33)&lt;Settings!$B$30,"Up","Down")</x:f>
        <x:v>Up</x:v>
      </x:c>
      <x:c r="U202" s="18" t="n">
        <x:f>IF(OR(I202&gt;Settings!$B$30,O202&gt;Settings!$B$37),0,1)</x:f>
        <x:v>1</x:v>
      </x:c>
      <x:c r="V202" s="18" t="n">
        <x:f>IF(AND(U202=1,O202&lt;=Settings!$B$36),1,0)</x:f>
        <x:v>0</x:v>
      </x:c>
    </x:row>
    <x:row r="203">
      <x:c r="A203" t="n">
        <x:f>Arrivals!A203</x:f>
        <x:v>2</x:v>
      </x:c>
      <x:c r="B203" t="n">
        <x:f>Arrivals!B203</x:f>
        <x:v>78</x:v>
      </x:c>
      <x:c r="C203" s="18" t="n">
        <x:f>Arrivals!F203</x:f>
        <x:v>539</x:v>
      </x:c>
      <x:c r="D203" s="18" t="n">
        <x:f>Arrivals!J203</x:f>
        <x:v>2.980817987216062</x:v>
      </x:c>
      <x:c r="E203" s="18" t="n">
        <x:f>G202</x:f>
        <x:v>1097.933607960423</x:v>
      </x:c>
      <x:c r="F203" s="18" t="n">
        <x:f>MAX(C203,E203)</x:f>
        <x:v>1097.933607960423</x:v>
      </x:c>
      <x:c r="G203" s="18" t="n">
        <x:f>F203+D203</x:f>
        <x:v>1100.914425947639</x:v>
      </x:c>
      <x:c r="H203" s="18" t="n">
        <x:f>Arrivals!L203</x:f>
        <x:v>75</x:v>
      </x:c>
      <x:c r="I203" s="18" t="n">
        <x:f>H203*8/ACE_Input!S83+ACE_Input!T83</x:f>
        <x:v>6.02</x:v>
      </x:c>
      <x:c r="J203" s="18" t="n">
        <x:f>N202</x:f>
        <x:v>1109.1282748896092</x:v>
      </x:c>
      <x:c r="K203" s="18" t="n">
        <x:f>MAX(G203,J203)</x:f>
        <x:v>1109.1282748896092</x:v>
      </x:c>
      <x:c r="L203" s="18" t="n">
        <x:f>MOD(K203-Settings!$B$32,Settings!$B$33)</x:f>
        <x:v>389.1282748896092</x:v>
      </x:c>
      <x:c r="M203" s="18" t="n">
        <x:f>IF(L203&lt;Settings!$B$30,IF(Settings!$B$30-L203&gt;=I203,K203,K203+(Settings!$B$30-L203)+Settings!$B$31),K203+(Settings!$B$33-L203))</x:f>
        <x:v>1109.1282748896092</x:v>
      </x:c>
      <x:c r="N203" s="18" t="n">
        <x:f>M203+I203</x:f>
        <x:v>1115.1482748896092</x:v>
      </x:c>
      <x:c r="O203" s="18" t="n">
        <x:f>N203-C203</x:f>
        <x:v>576.1482748896092</x:v>
      </x:c>
      <x:c r="P203" s="18" t="n">
        <x:f>F203-C203</x:f>
        <x:v>558.9336079604229</x:v>
      </x:c>
      <x:c r="Q203" s="18" t="n">
        <x:f>K203-G203</x:f>
        <x:v>8.213848941970127</x:v>
      </x:c>
      <x:c r="R203" s="18" t="n">
        <x:f>M203-K203</x:f>
        <x:v>0</x:v>
      </x:c>
      <x:c r="S203" s="18" t="n">
        <x:f>P203+Q203+R203</x:f>
        <x:v>567.1474569023931</x:v>
      </x:c>
      <x:c r="T203" s="18" t="str">
        <x:f>IF(MOD(C203-Settings!$B$32,Settings!$B$33)&lt;Settings!$B$30,"Up","Down")</x:f>
        <x:v>Up</x:v>
      </x:c>
      <x:c r="U203" s="18" t="n">
        <x:f>IF(OR(I203&gt;Settings!$B$30,O203&gt;Settings!$B$37),0,1)</x:f>
        <x:v>1</x:v>
      </x:c>
      <x:c r="V203" s="18" t="n">
        <x:f>IF(AND(U203=1,O203&lt;=Settings!$B$36),1,0)</x:f>
        <x:v>0</x:v>
      </x:c>
    </x:row>
    <x:row r="204">
      <x:c r="A204" t="n">
        <x:f>Arrivals!A204</x:f>
        <x:v>2</x:v>
      </x:c>
      <x:c r="B204" t="n">
        <x:f>Arrivals!B204</x:f>
        <x:v>79</x:v>
      </x:c>
      <x:c r="C204" s="18" t="n">
        <x:f>Arrivals!F204</x:f>
        <x:v>544</x:v>
      </x:c>
      <x:c r="D204" s="18" t="n">
        <x:f>Arrivals!J204</x:f>
        <x:v>16.889699554068503</x:v>
      </x:c>
      <x:c r="E204" s="18" t="n">
        <x:f>G203</x:f>
        <x:v>1100.914425947639</x:v>
      </x:c>
      <x:c r="F204" s="18" t="n">
        <x:f>MAX(C204,E204)</x:f>
        <x:v>1100.914425947639</x:v>
      </x:c>
      <x:c r="G204" s="18" t="n">
        <x:f>F204+D204</x:f>
        <x:v>1117.8041255017076</x:v>
      </x:c>
      <x:c r="H204" s="18" t="n">
        <x:f>Arrivals!L204</x:f>
        <x:v>75</x:v>
      </x:c>
      <x:c r="I204" s="18" t="n">
        <x:f>H204*8/ACE_Input!S84+ACE_Input!T84</x:f>
        <x:v>6.02</x:v>
      </x:c>
      <x:c r="J204" s="18" t="n">
        <x:f>N203</x:f>
        <x:v>1115.1482748896092</x:v>
      </x:c>
      <x:c r="K204" s="18" t="n">
        <x:f>MAX(G204,J204)</x:f>
        <x:v>1117.8041255017076</x:v>
      </x:c>
      <x:c r="L204" s="18" t="n">
        <x:f>MOD(K204-Settings!$B$32,Settings!$B$33)</x:f>
        <x:v>397.80412550170763</x:v>
      </x:c>
      <x:c r="M204" s="18" t="n">
        <x:f>IF(L204&lt;Settings!$B$30,IF(Settings!$B$30-L204&gt;=I204,K204,K204+(Settings!$B$30-L204)+Settings!$B$31),K204+(Settings!$B$33-L204))</x:f>
        <x:v>1117.8041255017076</x:v>
      </x:c>
      <x:c r="N204" s="18" t="n">
        <x:f>M204+I204</x:f>
        <x:v>1123.8241255017076</x:v>
      </x:c>
      <x:c r="O204" s="18" t="n">
        <x:f>N204-C204</x:f>
        <x:v>579.8241255017076</x:v>
      </x:c>
      <x:c r="P204" s="18" t="n">
        <x:f>F204-C204</x:f>
        <x:v>556.9144259476391</x:v>
      </x:c>
      <x:c r="Q204" s="18" t="n">
        <x:f>K204-G204</x:f>
        <x:v>0</x:v>
      </x:c>
      <x:c r="R204" s="18" t="n">
        <x:f>M204-K204</x:f>
        <x:v>0</x:v>
      </x:c>
      <x:c r="S204" s="18" t="n">
        <x:f>P204+Q204+R204</x:f>
        <x:v>556.9144259476391</x:v>
      </x:c>
      <x:c r="T204" s="18" t="str">
        <x:f>IF(MOD(C204-Settings!$B$32,Settings!$B$33)&lt;Settings!$B$30,"Up","Down")</x:f>
        <x:v>Up</x:v>
      </x:c>
      <x:c r="U204" s="18" t="n">
        <x:f>IF(OR(I204&gt;Settings!$B$30,O204&gt;Settings!$B$37),0,1)</x:f>
        <x:v>1</x:v>
      </x:c>
      <x:c r="V204" s="18" t="n">
        <x:f>IF(AND(U204=1,O204&lt;=Settings!$B$36),1,0)</x:f>
        <x:v>0</x:v>
      </x:c>
    </x:row>
    <x:row r="205">
      <x:c r="A205" t="n">
        <x:f>Arrivals!A205</x:f>
        <x:v>2</x:v>
      </x:c>
      <x:c r="B205" t="n">
        <x:f>Arrivals!B205</x:f>
        <x:v>80</x:v>
      </x:c>
      <x:c r="C205" s="18" t="n">
        <x:f>Arrivals!F205</x:f>
        <x:v>549</x:v>
      </x:c>
      <x:c r="D205" s="18" t="n">
        <x:f>Arrivals!J205</x:f>
        <x:v>4.447934689678332</x:v>
      </x:c>
      <x:c r="E205" s="18" t="n">
        <x:f>G204</x:f>
        <x:v>1117.8041255017076</x:v>
      </x:c>
      <x:c r="F205" s="18" t="n">
        <x:f>MAX(C205,E205)</x:f>
        <x:v>1117.8041255017076</x:v>
      </x:c>
      <x:c r="G205" s="18" t="n">
        <x:f>F205+D205</x:f>
        <x:v>1122.252060191386</x:v>
      </x:c>
      <x:c r="H205" s="18" t="n">
        <x:f>Arrivals!L205</x:f>
        <x:v>75</x:v>
      </x:c>
      <x:c r="I205" s="18" t="n">
        <x:f>H205*8/ACE_Input!S85+ACE_Input!T85</x:f>
        <x:v>6.02</x:v>
      </x:c>
      <x:c r="J205" s="18" t="n">
        <x:f>N204</x:f>
        <x:v>1123.8241255017076</x:v>
      </x:c>
      <x:c r="K205" s="18" t="n">
        <x:f>MAX(G205,J205)</x:f>
        <x:v>1123.8241255017076</x:v>
      </x:c>
      <x:c r="L205" s="18" t="n">
        <x:f>MOD(K205-Settings!$B$32,Settings!$B$33)</x:f>
        <x:v>403.8241255017076</x:v>
      </x:c>
      <x:c r="M205" s="18" t="n">
        <x:f>IF(L205&lt;Settings!$B$30,IF(Settings!$B$30-L205&gt;=I205,K205,K205+(Settings!$B$30-L205)+Settings!$B$31),K205+(Settings!$B$33-L205))</x:f>
        <x:v>1123.8241255017076</x:v>
      </x:c>
      <x:c r="N205" s="18" t="n">
        <x:f>M205+I205</x:f>
        <x:v>1129.8441255017076</x:v>
      </x:c>
      <x:c r="O205" s="18" t="n">
        <x:f>N205-C205</x:f>
        <x:v>580.8441255017076</x:v>
      </x:c>
      <x:c r="P205" s="18" t="n">
        <x:f>F205-C205</x:f>
        <x:v>568.8041255017076</x:v>
      </x:c>
      <x:c r="Q205" s="18" t="n">
        <x:f>K205-G205</x:f>
        <x:v>1.5720653103217046</x:v>
      </x:c>
      <x:c r="R205" s="18" t="n">
        <x:f>M205-K205</x:f>
        <x:v>0</x:v>
      </x:c>
      <x:c r="S205" s="18" t="n">
        <x:f>P205+Q205+R205</x:f>
        <x:v>570.3761908120293</x:v>
      </x:c>
      <x:c r="T205" s="18" t="str">
        <x:f>IF(MOD(C205-Settings!$B$32,Settings!$B$33)&lt;Settings!$B$30,"Up","Down")</x:f>
        <x:v>Up</x:v>
      </x:c>
      <x:c r="U205" s="18" t="n">
        <x:f>IF(OR(I205&gt;Settings!$B$30,O205&gt;Settings!$B$37),0,1)</x:f>
        <x:v>1</x:v>
      </x:c>
      <x:c r="V205" s="18" t="n">
        <x:f>IF(AND(U205=1,O205&lt;=Settings!$B$36),1,0)</x:f>
        <x:v>0</x:v>
      </x:c>
    </x:row>
    <x:row r="206">
      <x:c r="A206" t="n">
        <x:f>Arrivals!A206</x:f>
        <x:v>2</x:v>
      </x:c>
      <x:c r="B206" t="n">
        <x:f>Arrivals!B206</x:f>
        <x:v>81</x:v>
      </x:c>
      <x:c r="C206" s="18" t="n">
        <x:f>Arrivals!F206</x:f>
        <x:v>554</x:v>
      </x:c>
      <x:c r="D206" s="18" t="n">
        <x:f>Arrivals!J206</x:f>
        <x:v>8.361823880900356</x:v>
      </x:c>
      <x:c r="E206" s="18" t="n">
        <x:f>G205</x:f>
        <x:v>1122.252060191386</x:v>
      </x:c>
      <x:c r="F206" s="18" t="n">
        <x:f>MAX(C206,E206)</x:f>
        <x:v>1122.252060191386</x:v>
      </x:c>
      <x:c r="G206" s="18" t="n">
        <x:f>F206+D206</x:f>
        <x:v>1130.6138840722863</x:v>
      </x:c>
      <x:c r="H206" s="18" t="n">
        <x:f>Arrivals!L206</x:f>
        <x:v>75</x:v>
      </x:c>
      <x:c r="I206" s="18" t="n">
        <x:f>H206*8/ACE_Input!S86+ACE_Input!T86</x:f>
        <x:v>6.02</x:v>
      </x:c>
      <x:c r="J206" s="18" t="n">
        <x:f>N205</x:f>
        <x:v>1129.8441255017076</x:v>
      </x:c>
      <x:c r="K206" s="18" t="n">
        <x:f>MAX(G206,J206)</x:f>
        <x:v>1130.6138840722863</x:v>
      </x:c>
      <x:c r="L206" s="18" t="n">
        <x:f>MOD(K206-Settings!$B$32,Settings!$B$33)</x:f>
        <x:v>410.6138840722863</x:v>
      </x:c>
      <x:c r="M206" s="18" t="n">
        <x:f>IF(L206&lt;Settings!$B$30,IF(Settings!$B$30-L206&gt;=I206,K206,K206+(Settings!$B$30-L206)+Settings!$B$31),K206+(Settings!$B$33-L206))</x:f>
        <x:v>1130.6138840722863</x:v>
      </x:c>
      <x:c r="N206" s="18" t="n">
        <x:f>M206+I206</x:f>
        <x:v>1136.6338840722863</x:v>
      </x:c>
      <x:c r="O206" s="18" t="n">
        <x:f>N206-C206</x:f>
        <x:v>582.6338840722863</x:v>
      </x:c>
      <x:c r="P206" s="18" t="n">
        <x:f>F206-C206</x:f>
        <x:v>568.2520601913859</x:v>
      </x:c>
      <x:c r="Q206" s="18" t="n">
        <x:f>K206-G206</x:f>
        <x:v>0</x:v>
      </x:c>
      <x:c r="R206" s="18" t="n">
        <x:f>M206-K206</x:f>
        <x:v>0</x:v>
      </x:c>
      <x:c r="S206" s="18" t="n">
        <x:f>P206+Q206+R206</x:f>
        <x:v>568.2520601913859</x:v>
      </x:c>
      <x:c r="T206" s="18" t="str">
        <x:f>IF(MOD(C206-Settings!$B$32,Settings!$B$33)&lt;Settings!$B$30,"Up","Down")</x:f>
        <x:v>Up</x:v>
      </x:c>
      <x:c r="U206" s="18" t="n">
        <x:f>IF(OR(I206&gt;Settings!$B$30,O206&gt;Settings!$B$37),0,1)</x:f>
        <x:v>1</x:v>
      </x:c>
      <x:c r="V206" s="18" t="n">
        <x:f>IF(AND(U206=1,O206&lt;=Settings!$B$36),1,0)</x:f>
        <x:v>0</x:v>
      </x:c>
    </x:row>
    <x:row r="207">
      <x:c r="A207" t="n">
        <x:f>Arrivals!A207</x:f>
        <x:v>2</x:v>
      </x:c>
      <x:c r="B207" t="n">
        <x:f>Arrivals!B207</x:f>
        <x:v>82</x:v>
      </x:c>
      <x:c r="C207" s="18" t="n">
        <x:f>Arrivals!F207</x:f>
        <x:v>559</x:v>
      </x:c>
      <x:c r="D207" s="18" t="n">
        <x:f>Arrivals!J207</x:f>
        <x:v>4.223334240041664</x:v>
      </x:c>
      <x:c r="E207" s="18" t="n">
        <x:f>G206</x:f>
        <x:v>1130.6138840722863</x:v>
      </x:c>
      <x:c r="F207" s="18" t="n">
        <x:f>MAX(C207,E207)</x:f>
        <x:v>1130.6138840722863</x:v>
      </x:c>
      <x:c r="G207" s="18" t="n">
        <x:f>F207+D207</x:f>
        <x:v>1134.8372183123279</x:v>
      </x:c>
      <x:c r="H207" s="18" t="n">
        <x:f>Arrivals!L207</x:f>
        <x:v>75</x:v>
      </x:c>
      <x:c r="I207" s="18" t="n">
        <x:f>H207*8/ACE_Input!S87+ACE_Input!T87</x:f>
        <x:v>6.02</x:v>
      </x:c>
      <x:c r="J207" s="18" t="n">
        <x:f>N206</x:f>
        <x:v>1136.6338840722863</x:v>
      </x:c>
      <x:c r="K207" s="18" t="n">
        <x:f>MAX(G207,J207)</x:f>
        <x:v>1136.6338840722863</x:v>
      </x:c>
      <x:c r="L207" s="18" t="n">
        <x:f>MOD(K207-Settings!$B$32,Settings!$B$33)</x:f>
        <x:v>416.63388407228626</x:v>
      </x:c>
      <x:c r="M207" s="18" t="n">
        <x:f>IF(L207&lt;Settings!$B$30,IF(Settings!$B$30-L207&gt;=I207,K207,K207+(Settings!$B$30-L207)+Settings!$B$31),K207+(Settings!$B$33-L207))</x:f>
        <x:v>1136.6338840722863</x:v>
      </x:c>
      <x:c r="N207" s="18" t="n">
        <x:f>M207+I207</x:f>
        <x:v>1142.6538840722862</x:v>
      </x:c>
      <x:c r="O207" s="18" t="n">
        <x:f>N207-C207</x:f>
        <x:v>583.6538840722862</x:v>
      </x:c>
      <x:c r="P207" s="18" t="n">
        <x:f>F207-C207</x:f>
        <x:v>571.6138840722863</x:v>
      </x:c>
      <x:c r="Q207" s="18" t="n">
        <x:f>K207-G207</x:f>
        <x:v>1.7966657599583868</x:v>
      </x:c>
      <x:c r="R207" s="18" t="n">
        <x:f>M207-K207</x:f>
        <x:v>0</x:v>
      </x:c>
      <x:c r="S207" s="18" t="n">
        <x:f>P207+Q207+R207</x:f>
        <x:v>573.4105498322447</x:v>
      </x:c>
      <x:c r="T207" s="18" t="str">
        <x:f>IF(MOD(C207-Settings!$B$32,Settings!$B$33)&lt;Settings!$B$30,"Up","Down")</x:f>
        <x:v>Up</x:v>
      </x:c>
      <x:c r="U207" s="18" t="n">
        <x:f>IF(OR(I207&gt;Settings!$B$30,O207&gt;Settings!$B$37),0,1)</x:f>
        <x:v>1</x:v>
      </x:c>
      <x:c r="V207" s="18" t="n">
        <x:f>IF(AND(U207=1,O207&lt;=Settings!$B$36),1,0)</x:f>
        <x:v>0</x:v>
      </x:c>
    </x:row>
    <x:row r="208">
      <x:c r="A208" t="n">
        <x:f>Arrivals!A208</x:f>
        <x:v>2</x:v>
      </x:c>
      <x:c r="B208" t="n">
        <x:f>Arrivals!B208</x:f>
        <x:v>83</x:v>
      </x:c>
      <x:c r="C208" s="18" t="n">
        <x:f>Arrivals!F208</x:f>
        <x:v>564</x:v>
      </x:c>
      <x:c r="D208" s="18" t="n">
        <x:f>Arrivals!J208</x:f>
        <x:v>4.543481584232599</x:v>
      </x:c>
      <x:c r="E208" s="18" t="n">
        <x:f>G207</x:f>
        <x:v>1134.8372183123279</x:v>
      </x:c>
      <x:c r="F208" s="18" t="n">
        <x:f>MAX(C208,E208)</x:f>
        <x:v>1134.8372183123279</x:v>
      </x:c>
      <x:c r="G208" s="18" t="n">
        <x:f>F208+D208</x:f>
        <x:v>1139.3806998965604</x:v>
      </x:c>
      <x:c r="H208" s="18" t="n">
        <x:f>Arrivals!L208</x:f>
        <x:v>75</x:v>
      </x:c>
      <x:c r="I208" s="18" t="n">
        <x:f>H208*8/ACE_Input!S88+ACE_Input!T88</x:f>
        <x:v>6.02</x:v>
      </x:c>
      <x:c r="J208" s="18" t="n">
        <x:f>N207</x:f>
        <x:v>1142.6538840722862</x:v>
      </x:c>
      <x:c r="K208" s="18" t="n">
        <x:f>MAX(G208,J208)</x:f>
        <x:v>1142.6538840722862</x:v>
      </x:c>
      <x:c r="L208" s="18" t="n">
        <x:f>MOD(K208-Settings!$B$32,Settings!$B$33)</x:f>
        <x:v>422.65388407228625</x:v>
      </x:c>
      <x:c r="M208" s="18" t="n">
        <x:f>IF(L208&lt;Settings!$B$30,IF(Settings!$B$30-L208&gt;=I208,K208,K208+(Settings!$B$30-L208)+Settings!$B$31),K208+(Settings!$B$33-L208))</x:f>
        <x:v>1142.6538840722862</x:v>
      </x:c>
      <x:c r="N208" s="18" t="n">
        <x:f>M208+I208</x:f>
        <x:v>1148.6738840722862</x:v>
      </x:c>
      <x:c r="O208" s="18" t="n">
        <x:f>N208-C208</x:f>
        <x:v>584.6738840722862</x:v>
      </x:c>
      <x:c r="P208" s="18" t="n">
        <x:f>F208-C208</x:f>
        <x:v>570.8372183123279</x:v>
      </x:c>
      <x:c r="Q208" s="18" t="n">
        <x:f>K208-G208</x:f>
        <x:v>3.2731841757258735</x:v>
      </x:c>
      <x:c r="R208" s="18" t="n">
        <x:f>M208-K208</x:f>
        <x:v>0</x:v>
      </x:c>
      <x:c r="S208" s="18" t="n">
        <x:f>P208+Q208+R208</x:f>
        <x:v>574.1104024880538</x:v>
      </x:c>
      <x:c r="T208" s="18" t="str">
        <x:f>IF(MOD(C208-Settings!$B$32,Settings!$B$33)&lt;Settings!$B$30,"Up","Down")</x:f>
        <x:v>Up</x:v>
      </x:c>
      <x:c r="U208" s="18" t="n">
        <x:f>IF(OR(I208&gt;Settings!$B$30,O208&gt;Settings!$B$37),0,1)</x:f>
        <x:v>1</x:v>
      </x:c>
      <x:c r="V208" s="18" t="n">
        <x:f>IF(AND(U208=1,O208&lt;=Settings!$B$36),1,0)</x:f>
        <x:v>0</x:v>
      </x:c>
    </x:row>
    <x:row r="209">
      <x:c r="A209" t="n">
        <x:f>Arrivals!A209</x:f>
        <x:v>2</x:v>
      </x:c>
      <x:c r="B209" t="n">
        <x:f>Arrivals!B209</x:f>
        <x:v>84</x:v>
      </x:c>
      <x:c r="C209" s="18" t="n">
        <x:f>Arrivals!F209</x:f>
        <x:v>569</x:v>
      </x:c>
      <x:c r="D209" s="18" t="n">
        <x:f>Arrivals!J209</x:f>
        <x:v>8.53528346101887</x:v>
      </x:c>
      <x:c r="E209" s="18" t="n">
        <x:f>G208</x:f>
        <x:v>1139.3806998965604</x:v>
      </x:c>
      <x:c r="F209" s="18" t="n">
        <x:f>MAX(C209,E209)</x:f>
        <x:v>1139.3806998965604</x:v>
      </x:c>
      <x:c r="G209" s="18" t="n">
        <x:f>F209+D209</x:f>
        <x:v>1147.9159833575793</x:v>
      </x:c>
      <x:c r="H209" s="18" t="n">
        <x:f>Arrivals!L209</x:f>
        <x:v>75</x:v>
      </x:c>
      <x:c r="I209" s="18" t="n">
        <x:f>H209*8/ACE_Input!S89+ACE_Input!T89</x:f>
        <x:v>6.02</x:v>
      </x:c>
      <x:c r="J209" s="18" t="n">
        <x:f>N208</x:f>
        <x:v>1148.6738840722862</x:v>
      </x:c>
      <x:c r="K209" s="18" t="n">
        <x:f>MAX(G209,J209)</x:f>
        <x:v>1148.6738840722862</x:v>
      </x:c>
      <x:c r="L209" s="18" t="n">
        <x:f>MOD(K209-Settings!$B$32,Settings!$B$33)</x:f>
        <x:v>428.6738840722862</x:v>
      </x:c>
      <x:c r="M209" s="18" t="n">
        <x:f>IF(L209&lt;Settings!$B$30,IF(Settings!$B$30-L209&gt;=I209,K209,K209+(Settings!$B$30-L209)+Settings!$B$31),K209+(Settings!$B$33-L209))</x:f>
        <x:v>1148.6738840722862</x:v>
      </x:c>
      <x:c r="N209" s="18" t="n">
        <x:f>M209+I209</x:f>
        <x:v>1154.6938840722862</x:v>
      </x:c>
      <x:c r="O209" s="18" t="n">
        <x:f>N209-C209</x:f>
        <x:v>585.6938840722862</x:v>
      </x:c>
      <x:c r="P209" s="18" t="n">
        <x:f>F209-C209</x:f>
        <x:v>570.3806998965604</x:v>
      </x:c>
      <x:c r="Q209" s="18" t="n">
        <x:f>K209-G209</x:f>
        <x:v>0.7579007147069206</x:v>
      </x:c>
      <x:c r="R209" s="18" t="n">
        <x:f>M209-K209</x:f>
        <x:v>0</x:v>
      </x:c>
      <x:c r="S209" s="18" t="n">
        <x:f>P209+Q209+R209</x:f>
        <x:v>571.1386006112673</x:v>
      </x:c>
      <x:c r="T209" s="18" t="str">
        <x:f>IF(MOD(C209-Settings!$B$32,Settings!$B$33)&lt;Settings!$B$30,"Up","Down")</x:f>
        <x:v>Up</x:v>
      </x:c>
      <x:c r="U209" s="18" t="n">
        <x:f>IF(OR(I209&gt;Settings!$B$30,O209&gt;Settings!$B$37),0,1)</x:f>
        <x:v>1</x:v>
      </x:c>
      <x:c r="V209" s="18" t="n">
        <x:f>IF(AND(U209=1,O209&lt;=Settings!$B$36),1,0)</x:f>
        <x:v>0</x:v>
      </x:c>
    </x:row>
    <x:row r="210">
      <x:c r="A210" t="n">
        <x:f>Arrivals!A210</x:f>
        <x:v>2</x:v>
      </x:c>
      <x:c r="B210" t="n">
        <x:f>Arrivals!B210</x:f>
        <x:v>85</x:v>
      </x:c>
      <x:c r="C210" s="18" t="n">
        <x:f>Arrivals!F210</x:f>
        <x:v>574</x:v>
      </x:c>
      <x:c r="D210" s="18" t="n">
        <x:f>Arrivals!J210</x:f>
        <x:v>7.246093790127336</x:v>
      </x:c>
      <x:c r="E210" s="18" t="n">
        <x:f>G209</x:f>
        <x:v>1147.9159833575793</x:v>
      </x:c>
      <x:c r="F210" s="18" t="n">
        <x:f>MAX(C210,E210)</x:f>
        <x:v>1147.9159833575793</x:v>
      </x:c>
      <x:c r="G210" s="18" t="n">
        <x:f>F210+D210</x:f>
        <x:v>1155.1620771477067</x:v>
      </x:c>
      <x:c r="H210" s="18" t="n">
        <x:f>Arrivals!L210</x:f>
        <x:v>75</x:v>
      </x:c>
      <x:c r="I210" s="18" t="n">
        <x:f>H210*8/ACE_Input!S90+ACE_Input!T90</x:f>
        <x:v>6.02</x:v>
      </x:c>
      <x:c r="J210" s="18" t="n">
        <x:f>N209</x:f>
        <x:v>1154.6938840722862</x:v>
      </x:c>
      <x:c r="K210" s="18" t="n">
        <x:f>MAX(G210,J210)</x:f>
        <x:v>1155.1620771477067</x:v>
      </x:c>
      <x:c r="L210" s="18" t="n">
        <x:f>MOD(K210-Settings!$B$32,Settings!$B$33)</x:f>
        <x:v>435.16207714770667</x:v>
      </x:c>
      <x:c r="M210" s="18" t="n">
        <x:f>IF(L210&lt;Settings!$B$30,IF(Settings!$B$30-L210&gt;=I210,K210,K210+(Settings!$B$30-L210)+Settings!$B$31),K210+(Settings!$B$33-L210))</x:f>
        <x:v>1155.1620771477067</x:v>
      </x:c>
      <x:c r="N210" s="18" t="n">
        <x:f>M210+I210</x:f>
        <x:v>1161.1820771477067</x:v>
      </x:c>
      <x:c r="O210" s="18" t="n">
        <x:f>N210-C210</x:f>
        <x:v>587.1820771477067</x:v>
      </x:c>
      <x:c r="P210" s="18" t="n">
        <x:f>F210-C210</x:f>
        <x:v>573.9159833575793</x:v>
      </x:c>
      <x:c r="Q210" s="18" t="n">
        <x:f>K210-G210</x:f>
        <x:v>0</x:v>
      </x:c>
      <x:c r="R210" s="18" t="n">
        <x:f>M210-K210</x:f>
        <x:v>0</x:v>
      </x:c>
      <x:c r="S210" s="18" t="n">
        <x:f>P210+Q210+R210</x:f>
        <x:v>573.9159833575793</x:v>
      </x:c>
      <x:c r="T210" s="18" t="str">
        <x:f>IF(MOD(C210-Settings!$B$32,Settings!$B$33)&lt;Settings!$B$30,"Up","Down")</x:f>
        <x:v>Up</x:v>
      </x:c>
      <x:c r="U210" s="18" t="n">
        <x:f>IF(OR(I210&gt;Settings!$B$30,O210&gt;Settings!$B$37),0,1)</x:f>
        <x:v>1</x:v>
      </x:c>
      <x:c r="V210" s="18" t="n">
        <x:f>IF(AND(U210=1,O210&lt;=Settings!$B$36),1,0)</x:f>
        <x:v>0</x:v>
      </x:c>
    </x:row>
    <x:row r="211">
      <x:c r="A211" t="n">
        <x:f>Arrivals!A211</x:f>
        <x:v>2</x:v>
      </x:c>
      <x:c r="B211" t="n">
        <x:f>Arrivals!B211</x:f>
        <x:v>86</x:v>
      </x:c>
      <x:c r="C211" s="18" t="n">
        <x:f>Arrivals!F211</x:f>
        <x:v>579</x:v>
      </x:c>
      <x:c r="D211" s="18" t="n">
        <x:f>Arrivals!J211</x:f>
        <x:v>7.966810089950192</x:v>
      </x:c>
      <x:c r="E211" s="18" t="n">
        <x:f>G210</x:f>
        <x:v>1155.1620771477067</x:v>
      </x:c>
      <x:c r="F211" s="18" t="n">
        <x:f>MAX(C211,E211)</x:f>
        <x:v>1155.1620771477067</x:v>
      </x:c>
      <x:c r="G211" s="18" t="n">
        <x:f>F211+D211</x:f>
        <x:v>1163.128887237657</x:v>
      </x:c>
      <x:c r="H211" s="18" t="n">
        <x:f>Arrivals!L211</x:f>
        <x:v>75</x:v>
      </x:c>
      <x:c r="I211" s="18" t="n">
        <x:f>H211*8/ACE_Input!S91+ACE_Input!T91</x:f>
        <x:v>6.02</x:v>
      </x:c>
      <x:c r="J211" s="18" t="n">
        <x:f>N210</x:f>
        <x:v>1161.1820771477067</x:v>
      </x:c>
      <x:c r="K211" s="18" t="n">
        <x:f>MAX(G211,J211)</x:f>
        <x:v>1163.128887237657</x:v>
      </x:c>
      <x:c r="L211" s="18" t="n">
        <x:f>MOD(K211-Settings!$B$32,Settings!$B$33)</x:f>
        <x:v>443.12888723765695</x:v>
      </x:c>
      <x:c r="M211" s="18" t="n">
        <x:f>IF(L211&lt;Settings!$B$30,IF(Settings!$B$30-L211&gt;=I211,K211,K211+(Settings!$B$30-L211)+Settings!$B$31),K211+(Settings!$B$33-L211))</x:f>
        <x:v>1163.128887237657</x:v>
      </x:c>
      <x:c r="N211" s="18" t="n">
        <x:f>M211+I211</x:f>
        <x:v>1169.148887237657</x:v>
      </x:c>
      <x:c r="O211" s="18" t="n">
        <x:f>N211-C211</x:f>
        <x:v>590.1488872376569</x:v>
      </x:c>
      <x:c r="P211" s="18" t="n">
        <x:f>F211-C211</x:f>
        <x:v>576.1620771477067</x:v>
      </x:c>
      <x:c r="Q211" s="18" t="n">
        <x:f>K211-G211</x:f>
        <x:v>0</x:v>
      </x:c>
      <x:c r="R211" s="18" t="n">
        <x:f>M211-K211</x:f>
        <x:v>0</x:v>
      </x:c>
      <x:c r="S211" s="18" t="n">
        <x:f>P211+Q211+R211</x:f>
        <x:v>576.1620771477067</x:v>
      </x:c>
      <x:c r="T211" s="18" t="str">
        <x:f>IF(MOD(C211-Settings!$B$32,Settings!$B$33)&lt;Settings!$B$30,"Up","Down")</x:f>
        <x:v>Up</x:v>
      </x:c>
      <x:c r="U211" s="18" t="n">
        <x:f>IF(OR(I211&gt;Settings!$B$30,O211&gt;Settings!$B$37),0,1)</x:f>
        <x:v>1</x:v>
      </x:c>
      <x:c r="V211" s="18" t="n">
        <x:f>IF(AND(U211=1,O211&lt;=Settings!$B$36),1,0)</x:f>
        <x:v>0</x:v>
      </x:c>
    </x:row>
    <x:row r="212">
      <x:c r="A212" t="n">
        <x:f>Arrivals!A212</x:f>
        <x:v>2</x:v>
      </x:c>
      <x:c r="B212" t="n">
        <x:f>Arrivals!B212</x:f>
        <x:v>87</x:v>
      </x:c>
      <x:c r="C212" s="18" t="n">
        <x:f>Arrivals!F212</x:f>
        <x:v>584</x:v>
      </x:c>
      <x:c r="D212" s="18" t="n">
        <x:f>Arrivals!J212</x:f>
        <x:v>1.2527261840531685</x:v>
      </x:c>
      <x:c r="E212" s="18" t="n">
        <x:f>G211</x:f>
        <x:v>1163.128887237657</x:v>
      </x:c>
      <x:c r="F212" s="18" t="n">
        <x:f>MAX(C212,E212)</x:f>
        <x:v>1163.128887237657</x:v>
      </x:c>
      <x:c r="G212" s="18" t="n">
        <x:f>F212+D212</x:f>
        <x:v>1164.3816134217102</x:v>
      </x:c>
      <x:c r="H212" s="18" t="n">
        <x:f>Arrivals!L212</x:f>
        <x:v>75</x:v>
      </x:c>
      <x:c r="I212" s="18" t="n">
        <x:f>H212*8/ACE_Input!S92+ACE_Input!T92</x:f>
        <x:v>6.02</x:v>
      </x:c>
      <x:c r="J212" s="18" t="n">
        <x:f>N211</x:f>
        <x:v>1169.148887237657</x:v>
      </x:c>
      <x:c r="K212" s="18" t="n">
        <x:f>MAX(G212,J212)</x:f>
        <x:v>1169.148887237657</x:v>
      </x:c>
      <x:c r="L212" s="18" t="n">
        <x:f>MOD(K212-Settings!$B$32,Settings!$B$33)</x:f>
        <x:v>449.14888723765694</x:v>
      </x:c>
      <x:c r="M212" s="18" t="n">
        <x:f>IF(L212&lt;Settings!$B$30,IF(Settings!$B$30-L212&gt;=I212,K212,K212+(Settings!$B$30-L212)+Settings!$B$31),K212+(Settings!$B$33-L212))</x:f>
        <x:v>1169.148887237657</x:v>
      </x:c>
      <x:c r="N212" s="18" t="n">
        <x:f>M212+I212</x:f>
        <x:v>1175.168887237657</x:v>
      </x:c>
      <x:c r="O212" s="18" t="n">
        <x:f>N212-C212</x:f>
        <x:v>591.1688872376569</x:v>
      </x:c>
      <x:c r="P212" s="18" t="n">
        <x:f>F212-C212</x:f>
        <x:v>579.128887237657</x:v>
      </x:c>
      <x:c r="Q212" s="18" t="n">
        <x:f>K212-G212</x:f>
        <x:v>4.767273815946737</x:v>
      </x:c>
      <x:c r="R212" s="18" t="n">
        <x:f>M212-K212</x:f>
        <x:v>0</x:v>
      </x:c>
      <x:c r="S212" s="18" t="n">
        <x:f>P212+Q212+R212</x:f>
        <x:v>583.8961610536037</x:v>
      </x:c>
      <x:c r="T212" s="18" t="str">
        <x:f>IF(MOD(C212-Settings!$B$32,Settings!$B$33)&lt;Settings!$B$30,"Up","Down")</x:f>
        <x:v>Up</x:v>
      </x:c>
      <x:c r="U212" s="18" t="n">
        <x:f>IF(OR(I212&gt;Settings!$B$30,O212&gt;Settings!$B$37),0,1)</x:f>
        <x:v>1</x:v>
      </x:c>
      <x:c r="V212" s="18" t="n">
        <x:f>IF(AND(U212=1,O212&lt;=Settings!$B$36),1,0)</x:f>
        <x:v>0</x:v>
      </x:c>
    </x:row>
    <x:row r="213">
      <x:c r="A213" t="n">
        <x:f>Arrivals!A213</x:f>
        <x:v>2</x:v>
      </x:c>
      <x:c r="B213" t="n">
        <x:f>Arrivals!B213</x:f>
        <x:v>88</x:v>
      </x:c>
      <x:c r="C213" s="18" t="n">
        <x:f>Arrivals!F213</x:f>
        <x:v>589</x:v>
      </x:c>
      <x:c r="D213" s="18" t="n">
        <x:f>Arrivals!J213</x:f>
        <x:v>0.8816342263926765</x:v>
      </x:c>
      <x:c r="E213" s="18" t="n">
        <x:f>G212</x:f>
        <x:v>1164.3816134217102</x:v>
      </x:c>
      <x:c r="F213" s="18" t="n">
        <x:f>MAX(C213,E213)</x:f>
        <x:v>1164.3816134217102</x:v>
      </x:c>
      <x:c r="G213" s="18" t="n">
        <x:f>F213+D213</x:f>
        <x:v>1165.2632476481028</x:v>
      </x:c>
      <x:c r="H213" s="18" t="n">
        <x:f>Arrivals!L213</x:f>
        <x:v>75</x:v>
      </x:c>
      <x:c r="I213" s="18" t="n">
        <x:f>H213*8/ACE_Input!S93+ACE_Input!T93</x:f>
        <x:v>6.02</x:v>
      </x:c>
      <x:c r="J213" s="18" t="n">
        <x:f>N212</x:f>
        <x:v>1175.168887237657</x:v>
      </x:c>
      <x:c r="K213" s="18" t="n">
        <x:f>MAX(G213,J213)</x:f>
        <x:v>1175.168887237657</x:v>
      </x:c>
      <x:c r="L213" s="18" t="n">
        <x:f>MOD(K213-Settings!$B$32,Settings!$B$33)</x:f>
        <x:v>455.1688872376569</x:v>
      </x:c>
      <x:c r="M213" s="18" t="n">
        <x:f>IF(L213&lt;Settings!$B$30,IF(Settings!$B$30-L213&gt;=I213,K213,K213+(Settings!$B$30-L213)+Settings!$B$31),K213+(Settings!$B$33-L213))</x:f>
        <x:v>1175.168887237657</x:v>
      </x:c>
      <x:c r="N213" s="18" t="n">
        <x:f>M213+I213</x:f>
        <x:v>1181.188887237657</x:v>
      </x:c>
      <x:c r="O213" s="18" t="n">
        <x:f>N213-C213</x:f>
        <x:v>592.1888872376569</x:v>
      </x:c>
      <x:c r="P213" s="18" t="n">
        <x:f>F213-C213</x:f>
        <x:v>575.3816134217102</x:v>
      </x:c>
      <x:c r="Q213" s="18" t="n">
        <x:f>K213-G213</x:f>
        <x:v>9.905639589554085</x:v>
      </x:c>
      <x:c r="R213" s="18" t="n">
        <x:f>M213-K213</x:f>
        <x:v>0</x:v>
      </x:c>
      <x:c r="S213" s="18" t="n">
        <x:f>P213+Q213+R213</x:f>
        <x:v>585.2872530112643</x:v>
      </x:c>
      <x:c r="T213" s="18" t="str">
        <x:f>IF(MOD(C213-Settings!$B$32,Settings!$B$33)&lt;Settings!$B$30,"Up","Down")</x:f>
        <x:v>Up</x:v>
      </x:c>
      <x:c r="U213" s="18" t="n">
        <x:f>IF(OR(I213&gt;Settings!$B$30,O213&gt;Settings!$B$37),0,1)</x:f>
        <x:v>1</x:v>
      </x:c>
      <x:c r="V213" s="18" t="n">
        <x:f>IF(AND(U213=1,O213&lt;=Settings!$B$36),1,0)</x:f>
        <x:v>0</x:v>
      </x:c>
    </x:row>
    <x:row r="214">
      <x:c r="A214" t="n">
        <x:f>Arrivals!A214</x:f>
        <x:v>2</x:v>
      </x:c>
      <x:c r="B214" t="n">
        <x:f>Arrivals!B214</x:f>
        <x:v>89</x:v>
      </x:c>
      <x:c r="C214" s="18" t="n">
        <x:f>Arrivals!F214</x:f>
        <x:v>594</x:v>
      </x:c>
      <x:c r="D214" s="18" t="n">
        <x:f>Arrivals!J214</x:f>
        <x:v>9.13190502483734</x:v>
      </x:c>
      <x:c r="E214" s="18" t="n">
        <x:f>G213</x:f>
        <x:v>1165.2632476481028</x:v>
      </x:c>
      <x:c r="F214" s="18" t="n">
        <x:f>MAX(C214,E214)</x:f>
        <x:v>1165.2632476481028</x:v>
      </x:c>
      <x:c r="G214" s="18" t="n">
        <x:f>F214+D214</x:f>
        <x:v>1174.3951526729402</x:v>
      </x:c>
      <x:c r="H214" s="18" t="n">
        <x:f>Arrivals!L214</x:f>
        <x:v>75</x:v>
      </x:c>
      <x:c r="I214" s="18" t="n">
        <x:f>H214*8/ACE_Input!S94+ACE_Input!T94</x:f>
        <x:v>6.02</x:v>
      </x:c>
      <x:c r="J214" s="18" t="n">
        <x:f>N213</x:f>
        <x:v>1181.188887237657</x:v>
      </x:c>
      <x:c r="K214" s="18" t="n">
        <x:f>MAX(G214,J214)</x:f>
        <x:v>1181.188887237657</x:v>
      </x:c>
      <x:c r="L214" s="18" t="n">
        <x:f>MOD(K214-Settings!$B$32,Settings!$B$33)</x:f>
        <x:v>461.1888872376569</x:v>
      </x:c>
      <x:c r="M214" s="18" t="n">
        <x:f>IF(L214&lt;Settings!$B$30,IF(Settings!$B$30-L214&gt;=I214,K214,K214+(Settings!$B$30-L214)+Settings!$B$31),K214+(Settings!$B$33-L214))</x:f>
        <x:v>1181.188887237657</x:v>
      </x:c>
      <x:c r="N214" s="18" t="n">
        <x:f>M214+I214</x:f>
        <x:v>1187.2088872376569</x:v>
      </x:c>
      <x:c r="O214" s="18" t="n">
        <x:f>N214-C214</x:f>
        <x:v>593.2088872376569</x:v>
      </x:c>
      <x:c r="P214" s="18" t="n">
        <x:f>F214-C214</x:f>
        <x:v>571.2632476481028</x:v>
      </x:c>
      <x:c r="Q214" s="18" t="n">
        <x:f>K214-G214</x:f>
        <x:v>6.793734564716715</x:v>
      </x:c>
      <x:c r="R214" s="18" t="n">
        <x:f>M214-K214</x:f>
        <x:v>0</x:v>
      </x:c>
      <x:c r="S214" s="18" t="n">
        <x:f>P214+Q214+R214</x:f>
        <x:v>578.0569822128195</x:v>
      </x:c>
      <x:c r="T214" s="18" t="str">
        <x:f>IF(MOD(C214-Settings!$B$32,Settings!$B$33)&lt;Settings!$B$30,"Up","Down")</x:f>
        <x:v>Up</x:v>
      </x:c>
      <x:c r="U214" s="18" t="n">
        <x:f>IF(OR(I214&gt;Settings!$B$30,O214&gt;Settings!$B$37),0,1)</x:f>
        <x:v>1</x:v>
      </x:c>
      <x:c r="V214" s="18" t="n">
        <x:f>IF(AND(U214=1,O214&lt;=Settings!$B$36),1,0)</x:f>
        <x:v>0</x:v>
      </x:c>
    </x:row>
    <x:row r="215">
      <x:c r="A215" t="n">
        <x:f>Arrivals!A215</x:f>
        <x:v>2</x:v>
      </x:c>
      <x:c r="B215" t="n">
        <x:f>Arrivals!B215</x:f>
        <x:v>90</x:v>
      </x:c>
      <x:c r="C215" s="18" t="n">
        <x:f>Arrivals!F215</x:f>
        <x:v>599</x:v>
      </x:c>
      <x:c r="D215" s="18" t="n">
        <x:f>Arrivals!J215</x:f>
        <x:v>15.46368930175316</x:v>
      </x:c>
      <x:c r="E215" s="18" t="n">
        <x:f>G214</x:f>
        <x:v>1174.3951526729402</x:v>
      </x:c>
      <x:c r="F215" s="18" t="n">
        <x:f>MAX(C215,E215)</x:f>
        <x:v>1174.3951526729402</x:v>
      </x:c>
      <x:c r="G215" s="18" t="n">
        <x:f>F215+D215</x:f>
        <x:v>1189.8588419746934</x:v>
      </x:c>
      <x:c r="H215" s="18" t="n">
        <x:f>Arrivals!L215</x:f>
        <x:v>75</x:v>
      </x:c>
      <x:c r="I215" s="18" t="n">
        <x:f>H215*8/ACE_Input!S95+ACE_Input!T95</x:f>
        <x:v>6.02</x:v>
      </x:c>
      <x:c r="J215" s="18" t="n">
        <x:f>N214</x:f>
        <x:v>1187.2088872376569</x:v>
      </x:c>
      <x:c r="K215" s="18" t="n">
        <x:f>MAX(G215,J215)</x:f>
        <x:v>1189.8588419746934</x:v>
      </x:c>
      <x:c r="L215" s="18" t="n">
        <x:f>MOD(K215-Settings!$B$32,Settings!$B$33)</x:f>
        <x:v>469.8588419746934</x:v>
      </x:c>
      <x:c r="M215" s="18" t="n">
        <x:f>IF(L215&lt;Settings!$B$30,IF(Settings!$B$30-L215&gt;=I215,K215,K215+(Settings!$B$30-L215)+Settings!$B$31),K215+(Settings!$B$33-L215))</x:f>
        <x:v>1189.8588419746934</x:v>
      </x:c>
      <x:c r="N215" s="18" t="n">
        <x:f>M215+I215</x:f>
        <x:v>1195.8788419746934</x:v>
      </x:c>
      <x:c r="O215" s="18" t="n">
        <x:f>N215-C215</x:f>
        <x:v>596.8788419746934</x:v>
      </x:c>
      <x:c r="P215" s="18" t="n">
        <x:f>F215-C215</x:f>
        <x:v>575.3951526729402</x:v>
      </x:c>
      <x:c r="Q215" s="18" t="n">
        <x:f>K215-G215</x:f>
        <x:v>0</x:v>
      </x:c>
      <x:c r="R215" s="18" t="n">
        <x:f>M215-K215</x:f>
        <x:v>0</x:v>
      </x:c>
      <x:c r="S215" s="18" t="n">
        <x:f>P215+Q215+R215</x:f>
        <x:v>575.3951526729402</x:v>
      </x:c>
      <x:c r="T215" s="18" t="str">
        <x:f>IF(MOD(C215-Settings!$B$32,Settings!$B$33)&lt;Settings!$B$30,"Up","Down")</x:f>
        <x:v>Up</x:v>
      </x:c>
      <x:c r="U215" s="18" t="n">
        <x:f>IF(OR(I215&gt;Settings!$B$30,O215&gt;Settings!$B$37),0,1)</x:f>
        <x:v>1</x:v>
      </x:c>
      <x:c r="V215" s="18" t="n">
        <x:f>IF(AND(U215=1,O215&lt;=Settings!$B$36),1,0)</x:f>
        <x:v>0</x:v>
      </x:c>
    </x:row>
    <x:row r="216">
      <x:c r="A216" t="n">
        <x:f>Arrivals!A216</x:f>
        <x:v>2</x:v>
      </x:c>
      <x:c r="B216" t="n">
        <x:f>Arrivals!B216</x:f>
        <x:v>91</x:v>
      </x:c>
      <x:c r="C216" s="18" t="n">
        <x:f>Arrivals!F216</x:f>
        <x:v>604</x:v>
      </x:c>
      <x:c r="D216" s="18" t="n">
        <x:f>Arrivals!J216</x:f>
        <x:v>3.155900824791312</x:v>
      </x:c>
      <x:c r="E216" s="18" t="n">
        <x:f>G215</x:f>
        <x:v>1189.8588419746934</x:v>
      </x:c>
      <x:c r="F216" s="18" t="n">
        <x:f>MAX(C216,E216)</x:f>
        <x:v>1189.8588419746934</x:v>
      </x:c>
      <x:c r="G216" s="18" t="n">
        <x:f>F216+D216</x:f>
        <x:v>1193.0147427994848</x:v>
      </x:c>
      <x:c r="H216" s="18" t="n">
        <x:f>Arrivals!L216</x:f>
        <x:v>75</x:v>
      </x:c>
      <x:c r="I216" s="18" t="n">
        <x:f>H216*8/ACE_Input!S96+ACE_Input!T96</x:f>
        <x:v>6.02</x:v>
      </x:c>
      <x:c r="J216" s="18" t="n">
        <x:f>N215</x:f>
        <x:v>1195.8788419746934</x:v>
      </x:c>
      <x:c r="K216" s="18" t="n">
        <x:f>MAX(G216,J216)</x:f>
        <x:v>1195.8788419746934</x:v>
      </x:c>
      <x:c r="L216" s="18" t="n">
        <x:f>MOD(K216-Settings!$B$32,Settings!$B$33)</x:f>
        <x:v>475.8788419746934</x:v>
      </x:c>
      <x:c r="M216" s="18" t="n">
        <x:f>IF(L216&lt;Settings!$B$30,IF(Settings!$B$30-L216&gt;=I216,K216,K216+(Settings!$B$30-L216)+Settings!$B$31),K216+(Settings!$B$33-L216))</x:f>
        <x:v>1195.8788419746934</x:v>
      </x:c>
      <x:c r="N216" s="18" t="n">
        <x:f>M216+I216</x:f>
        <x:v>1201.8988419746934</x:v>
      </x:c>
      <x:c r="O216" s="18" t="n">
        <x:f>N216-C216</x:f>
        <x:v>597.8988419746934</x:v>
      </x:c>
      <x:c r="P216" s="18" t="n">
        <x:f>F216-C216</x:f>
        <x:v>585.8588419746934</x:v>
      </x:c>
      <x:c r="Q216" s="18" t="n">
        <x:f>K216-G216</x:f>
        <x:v>2.864099175208594</x:v>
      </x:c>
      <x:c r="R216" s="18" t="n">
        <x:f>M216-K216</x:f>
        <x:v>0</x:v>
      </x:c>
      <x:c r="S216" s="18" t="n">
        <x:f>P216+Q216+R216</x:f>
        <x:v>588.722941149902</x:v>
      </x:c>
      <x:c r="T216" s="18" t="str">
        <x:f>IF(MOD(C216-Settings!$B$32,Settings!$B$33)&lt;Settings!$B$30,"Up","Down")</x:f>
        <x:v>Down</x:v>
      </x:c>
      <x:c r="U216" s="18" t="n">
        <x:f>IF(OR(I216&gt;Settings!$B$30,O216&gt;Settings!$B$37),0,1)</x:f>
        <x:v>1</x:v>
      </x:c>
      <x:c r="V216" s="18" t="n">
        <x:f>IF(AND(U216=1,O216&lt;=Settings!$B$36),1,0)</x:f>
        <x:v>0</x:v>
      </x:c>
    </x:row>
    <x:row r="217">
      <x:c r="A217" t="n">
        <x:f>Arrivals!A217</x:f>
        <x:v>2</x:v>
      </x:c>
      <x:c r="B217" t="n">
        <x:f>Arrivals!B217</x:f>
        <x:v>92</x:v>
      </x:c>
      <x:c r="C217" s="18" t="n">
        <x:f>Arrivals!F217</x:f>
        <x:v>609</x:v>
      </x:c>
      <x:c r="D217" s="18" t="n">
        <x:f>Arrivals!J217</x:f>
        <x:v>12.53463068281743</x:v>
      </x:c>
      <x:c r="E217" s="18" t="n">
        <x:f>G216</x:f>
        <x:v>1193.0147427994848</x:v>
      </x:c>
      <x:c r="F217" s="18" t="n">
        <x:f>MAX(C217,E217)</x:f>
        <x:v>1193.0147427994848</x:v>
      </x:c>
      <x:c r="G217" s="18" t="n">
        <x:f>F217+D217</x:f>
        <x:v>1205.5493734823021</x:v>
      </x:c>
      <x:c r="H217" s="18" t="n">
        <x:f>Arrivals!L217</x:f>
        <x:v>75</x:v>
      </x:c>
      <x:c r="I217" s="18" t="n">
        <x:f>H217*8/ACE_Input!S97+ACE_Input!T97</x:f>
        <x:v>6.02</x:v>
      </x:c>
      <x:c r="J217" s="18" t="n">
        <x:f>N216</x:f>
        <x:v>1201.8988419746934</x:v>
      </x:c>
      <x:c r="K217" s="18" t="n">
        <x:f>MAX(G217,J217)</x:f>
        <x:v>1205.5493734823021</x:v>
      </x:c>
      <x:c r="L217" s="18" t="n">
        <x:f>MOD(K217-Settings!$B$32,Settings!$B$33)</x:f>
        <x:v>485.54937348230214</x:v>
      </x:c>
      <x:c r="M217" s="18" t="n">
        <x:f>IF(L217&lt;Settings!$B$30,IF(Settings!$B$30-L217&gt;=I217,K217,K217+(Settings!$B$30-L217)+Settings!$B$31),K217+(Settings!$B$33-L217))</x:f>
        <x:v>1205.5493734823021</x:v>
      </x:c>
      <x:c r="N217" s="18" t="n">
        <x:f>M217+I217</x:f>
        <x:v>1211.5693734823021</x:v>
      </x:c>
      <x:c r="O217" s="18" t="n">
        <x:f>N217-C217</x:f>
        <x:v>602.5693734823021</x:v>
      </x:c>
      <x:c r="P217" s="18" t="n">
        <x:f>F217-C217</x:f>
        <x:v>584.0147427994848</x:v>
      </x:c>
      <x:c r="Q217" s="18" t="n">
        <x:f>K217-G217</x:f>
        <x:v>0</x:v>
      </x:c>
      <x:c r="R217" s="18" t="n">
        <x:f>M217-K217</x:f>
        <x:v>0</x:v>
      </x:c>
      <x:c r="S217" s="18" t="n">
        <x:f>P217+Q217+R217</x:f>
        <x:v>584.0147427994848</x:v>
      </x:c>
      <x:c r="T217" s="18" t="str">
        <x:f>IF(MOD(C217-Settings!$B$32,Settings!$B$33)&lt;Settings!$B$30,"Up","Down")</x:f>
        <x:v>Down</x:v>
      </x:c>
      <x:c r="U217" s="18" t="n">
        <x:f>IF(OR(I217&gt;Settings!$B$30,O217&gt;Settings!$B$37),0,1)</x:f>
        <x:v>1</x:v>
      </x:c>
      <x:c r="V217" s="18" t="n">
        <x:f>IF(AND(U217=1,O217&lt;=Settings!$B$36),1,0)</x:f>
        <x:v>0</x:v>
      </x:c>
    </x:row>
    <x:row r="218">
      <x:c r="A218" t="n">
        <x:f>Arrivals!A218</x:f>
        <x:v>2</x:v>
      </x:c>
      <x:c r="B218" t="n">
        <x:f>Arrivals!B218</x:f>
        <x:v>93</x:v>
      </x:c>
      <x:c r="C218" s="18" t="n">
        <x:f>Arrivals!F218</x:f>
        <x:v>614</x:v>
      </x:c>
      <x:c r="D218" s="18" t="n">
        <x:f>Arrivals!J218</x:f>
        <x:v>7.623419382114147</x:v>
      </x:c>
      <x:c r="E218" s="18" t="n">
        <x:f>G217</x:f>
        <x:v>1205.5493734823021</x:v>
      </x:c>
      <x:c r="F218" s="18" t="n">
        <x:f>MAX(C218,E218)</x:f>
        <x:v>1205.5493734823021</x:v>
      </x:c>
      <x:c r="G218" s="18" t="n">
        <x:f>F218+D218</x:f>
        <x:v>1213.1727928644164</x:v>
      </x:c>
      <x:c r="H218" s="18" t="n">
        <x:f>Arrivals!L218</x:f>
        <x:v>75</x:v>
      </x:c>
      <x:c r="I218" s="18" t="n">
        <x:f>H218*8/ACE_Input!S98+ACE_Input!T98</x:f>
        <x:v>6.02</x:v>
      </x:c>
      <x:c r="J218" s="18" t="n">
        <x:f>N217</x:f>
        <x:v>1211.5693734823021</x:v>
      </x:c>
      <x:c r="K218" s="18" t="n">
        <x:f>MAX(G218,J218)</x:f>
        <x:v>1213.1727928644164</x:v>
      </x:c>
      <x:c r="L218" s="18" t="n">
        <x:f>MOD(K218-Settings!$B$32,Settings!$B$33)</x:f>
        <x:v>493.17279286441635</x:v>
      </x:c>
      <x:c r="M218" s="18" t="n">
        <x:f>IF(L218&lt;Settings!$B$30,IF(Settings!$B$30-L218&gt;=I218,K218,K218+(Settings!$B$30-L218)+Settings!$B$31),K218+(Settings!$B$33-L218))</x:f>
        <x:v>1213.1727928644164</x:v>
      </x:c>
      <x:c r="N218" s="18" t="n">
        <x:f>M218+I218</x:f>
        <x:v>1219.1927928644163</x:v>
      </x:c>
      <x:c r="O218" s="18" t="n">
        <x:f>N218-C218</x:f>
        <x:v>605.1927928644163</x:v>
      </x:c>
      <x:c r="P218" s="18" t="n">
        <x:f>F218-C218</x:f>
        <x:v>591.5493734823021</x:v>
      </x:c>
      <x:c r="Q218" s="18" t="n">
        <x:f>K218-G218</x:f>
        <x:v>0</x:v>
      </x:c>
      <x:c r="R218" s="18" t="n">
        <x:f>M218-K218</x:f>
        <x:v>0</x:v>
      </x:c>
      <x:c r="S218" s="18" t="n">
        <x:f>P218+Q218+R218</x:f>
        <x:v>591.5493734823021</x:v>
      </x:c>
      <x:c r="T218" s="18" t="str">
        <x:f>IF(MOD(C218-Settings!$B$32,Settings!$B$33)&lt;Settings!$B$30,"Up","Down")</x:f>
        <x:v>Down</x:v>
      </x:c>
      <x:c r="U218" s="18" t="n">
        <x:f>IF(OR(I218&gt;Settings!$B$30,O218&gt;Settings!$B$37),0,1)</x:f>
        <x:v>1</x:v>
      </x:c>
      <x:c r="V218" s="18" t="n">
        <x:f>IF(AND(U218=1,O218&lt;=Settings!$B$36),1,0)</x:f>
        <x:v>0</x:v>
      </x:c>
    </x:row>
    <x:row r="219">
      <x:c r="A219" t="n">
        <x:f>Arrivals!A219</x:f>
        <x:v>2</x:v>
      </x:c>
      <x:c r="B219" t="n">
        <x:f>Arrivals!B219</x:f>
        <x:v>94</x:v>
      </x:c>
      <x:c r="C219" s="18" t="n">
        <x:f>Arrivals!F219</x:f>
        <x:v>619</x:v>
      </x:c>
      <x:c r="D219" s="18" t="n">
        <x:f>Arrivals!J219</x:f>
        <x:v>29.139960150303352</x:v>
      </x:c>
      <x:c r="E219" s="18" t="n">
        <x:f>G218</x:f>
        <x:v>1213.1727928644164</x:v>
      </x:c>
      <x:c r="F219" s="18" t="n">
        <x:f>MAX(C219,E219)</x:f>
        <x:v>1213.1727928644164</x:v>
      </x:c>
      <x:c r="G219" s="18" t="n">
        <x:f>F219+D219</x:f>
        <x:v>1242.3127530147196</x:v>
      </x:c>
      <x:c r="H219" s="18" t="n">
        <x:f>Arrivals!L219</x:f>
        <x:v>75</x:v>
      </x:c>
      <x:c r="I219" s="18" t="n">
        <x:f>H219*8/ACE_Input!S99+ACE_Input!T99</x:f>
        <x:v>6.02</x:v>
      </x:c>
      <x:c r="J219" s="18" t="n">
        <x:f>N218</x:f>
        <x:v>1219.1927928644163</x:v>
      </x:c>
      <x:c r="K219" s="18" t="n">
        <x:f>MAX(G219,J219)</x:f>
        <x:v>1242.3127530147196</x:v>
      </x:c>
      <x:c r="L219" s="18" t="n">
        <x:f>MOD(K219-Settings!$B$32,Settings!$B$33)</x:f>
        <x:v>522.3127530147196</x:v>
      </x:c>
      <x:c r="M219" s="18" t="n">
        <x:f>IF(L219&lt;Settings!$B$30,IF(Settings!$B$30-L219&gt;=I219,K219,K219+(Settings!$B$30-L219)+Settings!$B$31),K219+(Settings!$B$33-L219))</x:f>
        <x:v>1242.3127530147196</x:v>
      </x:c>
      <x:c r="N219" s="18" t="n">
        <x:f>M219+I219</x:f>
        <x:v>1248.3327530147196</x:v>
      </x:c>
      <x:c r="O219" s="18" t="n">
        <x:f>N219-C219</x:f>
        <x:v>629.3327530147196</x:v>
      </x:c>
      <x:c r="P219" s="18" t="n">
        <x:f>F219-C219</x:f>
        <x:v>594.1727928644164</x:v>
      </x:c>
      <x:c r="Q219" s="18" t="n">
        <x:f>K219-G219</x:f>
        <x:v>0</x:v>
      </x:c>
      <x:c r="R219" s="18" t="n">
        <x:f>M219-K219</x:f>
        <x:v>0</x:v>
      </x:c>
      <x:c r="S219" s="18" t="n">
        <x:f>P219+Q219+R219</x:f>
        <x:v>594.1727928644164</x:v>
      </x:c>
      <x:c r="T219" s="18" t="str">
        <x:f>IF(MOD(C219-Settings!$B$32,Settings!$B$33)&lt;Settings!$B$30,"Up","Down")</x:f>
        <x:v>Down</x:v>
      </x:c>
      <x:c r="U219" s="18" t="n">
        <x:f>IF(OR(I219&gt;Settings!$B$30,O219&gt;Settings!$B$37),0,1)</x:f>
        <x:v>1</x:v>
      </x:c>
      <x:c r="V219" s="18" t="n">
        <x:f>IF(AND(U219=1,O219&lt;=Settings!$B$36),1,0)</x:f>
        <x:v>0</x:v>
      </x:c>
    </x:row>
    <x:row r="220">
      <x:c r="A220" t="n">
        <x:f>Arrivals!A220</x:f>
        <x:v>2</x:v>
      </x:c>
      <x:c r="B220" t="n">
        <x:f>Arrivals!B220</x:f>
        <x:v>95</x:v>
      </x:c>
      <x:c r="C220" s="18" t="n">
        <x:f>Arrivals!F220</x:f>
        <x:v>624</x:v>
      </x:c>
      <x:c r="D220" s="18" t="n">
        <x:f>Arrivals!J220</x:f>
        <x:v>26.698425407090284</x:v>
      </x:c>
      <x:c r="E220" s="18" t="n">
        <x:f>G219</x:f>
        <x:v>1242.3127530147196</x:v>
      </x:c>
      <x:c r="F220" s="18" t="n">
        <x:f>MAX(C220,E220)</x:f>
        <x:v>1242.3127530147196</x:v>
      </x:c>
      <x:c r="G220" s="18" t="n">
        <x:f>F220+D220</x:f>
        <x:v>1269.01117842181</x:v>
      </x:c>
      <x:c r="H220" s="18" t="n">
        <x:f>Arrivals!L220</x:f>
        <x:v>75</x:v>
      </x:c>
      <x:c r="I220" s="18" t="n">
        <x:f>H220*8/ACE_Input!S100+ACE_Input!T100</x:f>
        <x:v>6.02</x:v>
      </x:c>
      <x:c r="J220" s="18" t="n">
        <x:f>N219</x:f>
        <x:v>1248.3327530147196</x:v>
      </x:c>
      <x:c r="K220" s="18" t="n">
        <x:f>MAX(G220,J220)</x:f>
        <x:v>1269.01117842181</x:v>
      </x:c>
      <x:c r="L220" s="18" t="n">
        <x:f>MOD(K220-Settings!$B$32,Settings!$B$33)</x:f>
        <x:v>549.01117842181</x:v>
      </x:c>
      <x:c r="M220" s="18" t="n">
        <x:f>IF(L220&lt;Settings!$B$30,IF(Settings!$B$30-L220&gt;=I220,K220,K220+(Settings!$B$30-L220)+Settings!$B$31),K220+(Settings!$B$33-L220))</x:f>
        <x:v>1269.01117842181</x:v>
      </x:c>
      <x:c r="N220" s="18" t="n">
        <x:f>M220+I220</x:f>
        <x:v>1275.03117842181</x:v>
      </x:c>
      <x:c r="O220" s="18" t="n">
        <x:f>N220-C220</x:f>
        <x:v>651.03117842181</x:v>
      </x:c>
      <x:c r="P220" s="18" t="n">
        <x:f>F220-C220</x:f>
        <x:v>618.3127530147196</x:v>
      </x:c>
      <x:c r="Q220" s="18" t="n">
        <x:f>K220-G220</x:f>
        <x:v>0</x:v>
      </x:c>
      <x:c r="R220" s="18" t="n">
        <x:f>M220-K220</x:f>
        <x:v>0</x:v>
      </x:c>
      <x:c r="S220" s="18" t="n">
        <x:f>P220+Q220+R220</x:f>
        <x:v>618.3127530147196</x:v>
      </x:c>
      <x:c r="T220" s="18" t="str">
        <x:f>IF(MOD(C220-Settings!$B$32,Settings!$B$33)&lt;Settings!$B$30,"Up","Down")</x:f>
        <x:v>Down</x:v>
      </x:c>
      <x:c r="U220" s="18" t="n">
        <x:f>IF(OR(I220&gt;Settings!$B$30,O220&gt;Settings!$B$37),0,1)</x:f>
        <x:v>1</x:v>
      </x:c>
      <x:c r="V220" s="18" t="n">
        <x:f>IF(AND(U220=1,O220&lt;=Settings!$B$36),1,0)</x:f>
        <x:v>0</x:v>
      </x:c>
    </x:row>
    <x:row r="221">
      <x:c r="A221" t="n">
        <x:f>Arrivals!A221</x:f>
        <x:v>2</x:v>
      </x:c>
      <x:c r="B221" t="n">
        <x:f>Arrivals!B221</x:f>
        <x:v>96</x:v>
      </x:c>
      <x:c r="C221" s="18" t="n">
        <x:f>Arrivals!F221</x:f>
        <x:v>629</x:v>
      </x:c>
      <x:c r="D221" s="18" t="n">
        <x:f>Arrivals!J221</x:f>
        <x:v>7.676483592375126</x:v>
      </x:c>
      <x:c r="E221" s="18" t="n">
        <x:f>G220</x:f>
        <x:v>1269.01117842181</x:v>
      </x:c>
      <x:c r="F221" s="18" t="n">
        <x:f>MAX(C221,E221)</x:f>
        <x:v>1269.01117842181</x:v>
      </x:c>
      <x:c r="G221" s="18" t="n">
        <x:f>F221+D221</x:f>
        <x:v>1276.6876620141852</x:v>
      </x:c>
      <x:c r="H221" s="18" t="n">
        <x:f>Arrivals!L221</x:f>
        <x:v>75</x:v>
      </x:c>
      <x:c r="I221" s="18" t="n">
        <x:f>H221*8/ACE_Input!S101+ACE_Input!T101</x:f>
        <x:v>6.02</x:v>
      </x:c>
      <x:c r="J221" s="18" t="n">
        <x:f>N220</x:f>
        <x:v>1275.03117842181</x:v>
      </x:c>
      <x:c r="K221" s="18" t="n">
        <x:f>MAX(G221,J221)</x:f>
        <x:v>1276.6876620141852</x:v>
      </x:c>
      <x:c r="L221" s="18" t="n">
        <x:f>MOD(K221-Settings!$B$32,Settings!$B$33)</x:f>
        <x:v>556.6876620141852</x:v>
      </x:c>
      <x:c r="M221" s="18" t="n">
        <x:f>IF(L221&lt;Settings!$B$30,IF(Settings!$B$30-L221&gt;=I221,K221,K221+(Settings!$B$30-L221)+Settings!$B$31),K221+(Settings!$B$33-L221))</x:f>
        <x:v>1276.6876620141852</x:v>
      </x:c>
      <x:c r="N221" s="18" t="n">
        <x:f>M221+I221</x:f>
        <x:v>1282.7076620141852</x:v>
      </x:c>
      <x:c r="O221" s="18" t="n">
        <x:f>N221-C221</x:f>
        <x:v>653.7076620141852</x:v>
      </x:c>
      <x:c r="P221" s="18" t="n">
        <x:f>F221-C221</x:f>
        <x:v>640.01117842181</x:v>
      </x:c>
      <x:c r="Q221" s="18" t="n">
        <x:f>K221-G221</x:f>
        <x:v>0</x:v>
      </x:c>
      <x:c r="R221" s="18" t="n">
        <x:f>M221-K221</x:f>
        <x:v>0</x:v>
      </x:c>
      <x:c r="S221" s="18" t="n">
        <x:f>P221+Q221+R221</x:f>
        <x:v>640.01117842181</x:v>
      </x:c>
      <x:c r="T221" s="18" t="str">
        <x:f>IF(MOD(C221-Settings!$B$32,Settings!$B$33)&lt;Settings!$B$30,"Up","Down")</x:f>
        <x:v>Down</x:v>
      </x:c>
      <x:c r="U221" s="18" t="n">
        <x:f>IF(OR(I221&gt;Settings!$B$30,O221&gt;Settings!$B$37),0,1)</x:f>
        <x:v>1</x:v>
      </x:c>
      <x:c r="V221" s="18" t="n">
        <x:f>IF(AND(U221=1,O221&lt;=Settings!$B$36),1,0)</x:f>
        <x:v>0</x:v>
      </x:c>
    </x:row>
    <x:row r="222">
      <x:c r="A222" t="n">
        <x:f>Arrivals!A222</x:f>
        <x:v>2</x:v>
      </x:c>
      <x:c r="B222" t="n">
        <x:f>Arrivals!B222</x:f>
        <x:v>97</x:v>
      </x:c>
      <x:c r="C222" s="18" t="n">
        <x:f>Arrivals!F222</x:f>
        <x:v>634</x:v>
      </x:c>
      <x:c r="D222" s="18" t="n">
        <x:f>Arrivals!J222</x:f>
        <x:v>2.661561024022659</x:v>
      </x:c>
      <x:c r="E222" s="18" t="n">
        <x:f>G221</x:f>
        <x:v>1276.6876620141852</x:v>
      </x:c>
      <x:c r="F222" s="18" t="n">
        <x:f>MAX(C222,E222)</x:f>
        <x:v>1276.6876620141852</x:v>
      </x:c>
      <x:c r="G222" s="18" t="n">
        <x:f>F222+D222</x:f>
        <x:v>1279.3492230382078</x:v>
      </x:c>
      <x:c r="H222" s="18" t="n">
        <x:f>Arrivals!L222</x:f>
        <x:v>75</x:v>
      </x:c>
      <x:c r="I222" s="18" t="n">
        <x:f>H222*8/ACE_Input!S102+ACE_Input!T102</x:f>
        <x:v>6.02</x:v>
      </x:c>
      <x:c r="J222" s="18" t="n">
        <x:f>N221</x:f>
        <x:v>1282.7076620141852</x:v>
      </x:c>
      <x:c r="K222" s="18" t="n">
        <x:f>MAX(G222,J222)</x:f>
        <x:v>1282.7076620141852</x:v>
      </x:c>
      <x:c r="L222" s="18" t="n">
        <x:f>MOD(K222-Settings!$B$32,Settings!$B$33)</x:f>
        <x:v>562.7076620141852</x:v>
      </x:c>
      <x:c r="M222" s="18" t="n">
        <x:f>IF(L222&lt;Settings!$B$30,IF(Settings!$B$30-L222&gt;=I222,K222,K222+(Settings!$B$30-L222)+Settings!$B$31),K222+(Settings!$B$33-L222))</x:f>
        <x:v>1282.7076620141852</x:v>
      </x:c>
      <x:c r="N222" s="18" t="n">
        <x:f>M222+I222</x:f>
        <x:v>1288.7276620141852</x:v>
      </x:c>
      <x:c r="O222" s="18" t="n">
        <x:f>N222-C222</x:f>
        <x:v>654.7276620141852</x:v>
      </x:c>
      <x:c r="P222" s="18" t="n">
        <x:f>F222-C222</x:f>
        <x:v>642.6876620141852</x:v>
      </x:c>
      <x:c r="Q222" s="18" t="n">
        <x:f>K222-G222</x:f>
        <x:v>3.3584389759773785</x:v>
      </x:c>
      <x:c r="R222" s="18" t="n">
        <x:f>M222-K222</x:f>
        <x:v>0</x:v>
      </x:c>
      <x:c r="S222" s="18" t="n">
        <x:f>P222+Q222+R222</x:f>
        <x:v>646.0461009901626</x:v>
      </x:c>
      <x:c r="T222" s="18" t="str">
        <x:f>IF(MOD(C222-Settings!$B$32,Settings!$B$33)&lt;Settings!$B$30,"Up","Down")</x:f>
        <x:v>Down</x:v>
      </x:c>
      <x:c r="U222" s="18" t="n">
        <x:f>IF(OR(I222&gt;Settings!$B$30,O222&gt;Settings!$B$37),0,1)</x:f>
        <x:v>1</x:v>
      </x:c>
      <x:c r="V222" s="18" t="n">
        <x:f>IF(AND(U222=1,O222&lt;=Settings!$B$36),1,0)</x:f>
        <x:v>0</x:v>
      </x:c>
    </x:row>
    <x:row r="223">
      <x:c r="A223" t="n">
        <x:f>Arrivals!A223</x:f>
        <x:v>2</x:v>
      </x:c>
      <x:c r="B223" t="n">
        <x:f>Arrivals!B223</x:f>
        <x:v>98</x:v>
      </x:c>
      <x:c r="C223" s="18" t="n">
        <x:f>Arrivals!F223</x:f>
        <x:v>639</x:v>
      </x:c>
      <x:c r="D223" s="18" t="n">
        <x:f>Arrivals!J223</x:f>
        <x:v>3.9299784694953326</x:v>
      </x:c>
      <x:c r="E223" s="18" t="n">
        <x:f>G222</x:f>
        <x:v>1279.3492230382078</x:v>
      </x:c>
      <x:c r="F223" s="18" t="n">
        <x:f>MAX(C223,E223)</x:f>
        <x:v>1279.3492230382078</x:v>
      </x:c>
      <x:c r="G223" s="18" t="n">
        <x:f>F223+D223</x:f>
        <x:v>1283.2792015077032</x:v>
      </x:c>
      <x:c r="H223" s="18" t="n">
        <x:f>Arrivals!L223</x:f>
        <x:v>75</x:v>
      </x:c>
      <x:c r="I223" s="18" t="n">
        <x:f>H223*8/ACE_Input!S103+ACE_Input!T103</x:f>
        <x:v>6.02</x:v>
      </x:c>
      <x:c r="J223" s="18" t="n">
        <x:f>N222</x:f>
        <x:v>1288.7276620141852</x:v>
      </x:c>
      <x:c r="K223" s="18" t="n">
        <x:f>MAX(G223,J223)</x:f>
        <x:v>1288.7276620141852</x:v>
      </x:c>
      <x:c r="L223" s="18" t="n">
        <x:f>MOD(K223-Settings!$B$32,Settings!$B$33)</x:f>
        <x:v>568.7276620141852</x:v>
      </x:c>
      <x:c r="M223" s="18" t="n">
        <x:f>IF(L223&lt;Settings!$B$30,IF(Settings!$B$30-L223&gt;=I223,K223,K223+(Settings!$B$30-L223)+Settings!$B$31),K223+(Settings!$B$33-L223))</x:f>
        <x:v>1288.7276620141852</x:v>
      </x:c>
      <x:c r="N223" s="18" t="n">
        <x:f>M223+I223</x:f>
        <x:v>1294.7476620141852</x:v>
      </x:c>
      <x:c r="O223" s="18" t="n">
        <x:f>N223-C223</x:f>
        <x:v>655.7476620141852</x:v>
      </x:c>
      <x:c r="P223" s="18" t="n">
        <x:f>F223-C223</x:f>
        <x:v>640.3492230382078</x:v>
      </x:c>
      <x:c r="Q223" s="18" t="n">
        <x:f>K223-G223</x:f>
        <x:v>5.448460506481979</x:v>
      </x:c>
      <x:c r="R223" s="18" t="n">
        <x:f>M223-K223</x:f>
        <x:v>0</x:v>
      </x:c>
      <x:c r="S223" s="18" t="n">
        <x:f>P223+Q223+R223</x:f>
        <x:v>645.7976835446898</x:v>
      </x:c>
      <x:c r="T223" s="18" t="str">
        <x:f>IF(MOD(C223-Settings!$B$32,Settings!$B$33)&lt;Settings!$B$30,"Up","Down")</x:f>
        <x:v>Down</x:v>
      </x:c>
      <x:c r="U223" s="18" t="n">
        <x:f>IF(OR(I223&gt;Settings!$B$30,O223&gt;Settings!$B$37),0,1)</x:f>
        <x:v>1</x:v>
      </x:c>
      <x:c r="V223" s="18" t="n">
        <x:f>IF(AND(U223=1,O223&lt;=Settings!$B$36),1,0)</x:f>
        <x:v>0</x:v>
      </x:c>
    </x:row>
    <x:row r="224">
      <x:c r="A224" t="n">
        <x:f>Arrivals!A224</x:f>
        <x:v>2</x:v>
      </x:c>
      <x:c r="B224" t="n">
        <x:f>Arrivals!B224</x:f>
        <x:v>99</x:v>
      </x:c>
      <x:c r="C224" s="18" t="n">
        <x:f>Arrivals!F224</x:f>
        <x:v>684</x:v>
      </x:c>
      <x:c r="D224" s="18" t="n">
        <x:f>Arrivals!J224</x:f>
        <x:v>18.274164532252286</x:v>
      </x:c>
      <x:c r="E224" s="18" t="n">
        <x:f>G223</x:f>
        <x:v>1283.2792015077032</x:v>
      </x:c>
      <x:c r="F224" s="18" t="n">
        <x:f>MAX(C224,E224)</x:f>
        <x:v>1283.2792015077032</x:v>
      </x:c>
      <x:c r="G224" s="18" t="n">
        <x:f>F224+D224</x:f>
        <x:v>1301.5533660399556</x:v>
      </x:c>
      <x:c r="H224" s="18" t="n">
        <x:f>Arrivals!L224</x:f>
        <x:v>75</x:v>
      </x:c>
      <x:c r="I224" s="18" t="n">
        <x:f>H224*8/ACE_Input!S104+ACE_Input!T104</x:f>
        <x:v>6.02</x:v>
      </x:c>
      <x:c r="J224" s="18" t="n">
        <x:f>N223</x:f>
        <x:v>1294.7476620141852</x:v>
      </x:c>
      <x:c r="K224" s="18" t="n">
        <x:f>MAX(G224,J224)</x:f>
        <x:v>1301.5533660399556</x:v>
      </x:c>
      <x:c r="L224" s="18" t="n">
        <x:f>MOD(K224-Settings!$B$32,Settings!$B$33)</x:f>
        <x:v>581.5533660399556</x:v>
      </x:c>
      <x:c r="M224" s="18" t="n">
        <x:f>IF(L224&lt;Settings!$B$30,IF(Settings!$B$30-L224&gt;=I224,K224,K224+(Settings!$B$30-L224)+Settings!$B$31),K224+(Settings!$B$33-L224))</x:f>
        <x:v>1301.5533660399556</x:v>
      </x:c>
      <x:c r="N224" s="18" t="n">
        <x:f>M224+I224</x:f>
        <x:v>1307.5733660399555</x:v>
      </x:c>
      <x:c r="O224" s="18" t="n">
        <x:f>N224-C224</x:f>
        <x:v>623.5733660399555</x:v>
      </x:c>
      <x:c r="P224" s="18" t="n">
        <x:f>F224-C224</x:f>
        <x:v>599.2792015077032</x:v>
      </x:c>
      <x:c r="Q224" s="18" t="n">
        <x:f>K224-G224</x:f>
        <x:v>0</x:v>
      </x:c>
      <x:c r="R224" s="18" t="n">
        <x:f>M224-K224</x:f>
        <x:v>0</x:v>
      </x:c>
      <x:c r="S224" s="18" t="n">
        <x:f>P224+Q224+R224</x:f>
        <x:v>599.2792015077032</x:v>
      </x:c>
      <x:c r="T224" s="18" t="str">
        <x:f>IF(MOD(C224-Settings!$B$32,Settings!$B$33)&lt;Settings!$B$30,"Up","Down")</x:f>
        <x:v>Down</x:v>
      </x:c>
      <x:c r="U224" s="18" t="n">
        <x:f>IF(OR(I224&gt;Settings!$B$30,O224&gt;Settings!$B$37),0,1)</x:f>
        <x:v>1</x:v>
      </x:c>
      <x:c r="V224" s="18" t="n">
        <x:f>IF(AND(U224=1,O224&lt;=Settings!$B$36),1,0)</x:f>
        <x:v>0</x:v>
      </x:c>
    </x:row>
    <x:row r="225">
      <x:c r="A225" t="n">
        <x:f>Arrivals!A225</x:f>
        <x:v>2</x:v>
      </x:c>
      <x:c r="B225" t="n">
        <x:f>Arrivals!B225</x:f>
        <x:v>100</x:v>
      </x:c>
      <x:c r="C225" s="18" t="n">
        <x:f>Arrivals!F225</x:f>
        <x:v>689</x:v>
      </x:c>
      <x:c r="D225" s="18" t="n">
        <x:f>Arrivals!J225</x:f>
        <x:v>9.847844861196826</x:v>
      </x:c>
      <x:c r="E225" s="18" t="n">
        <x:f>G224</x:f>
        <x:v>1301.5533660399556</x:v>
      </x:c>
      <x:c r="F225" s="18" t="n">
        <x:f>MAX(C225,E225)</x:f>
        <x:v>1301.5533660399556</x:v>
      </x:c>
      <x:c r="G225" s="18" t="n">
        <x:f>F225+D225</x:f>
        <x:v>1311.4012109011524</x:v>
      </x:c>
      <x:c r="H225" s="18" t="n">
        <x:f>Arrivals!L225</x:f>
        <x:v>75</x:v>
      </x:c>
      <x:c r="I225" s="18" t="n">
        <x:f>H225*8/ACE_Input!S105+ACE_Input!T105</x:f>
        <x:v>6.02</x:v>
      </x:c>
      <x:c r="J225" s="18" t="n">
        <x:f>N224</x:f>
        <x:v>1307.5733660399555</x:v>
      </x:c>
      <x:c r="K225" s="18" t="n">
        <x:f>MAX(G225,J225)</x:f>
        <x:v>1311.4012109011524</x:v>
      </x:c>
      <x:c r="L225" s="18" t="n">
        <x:f>MOD(K225-Settings!$B$32,Settings!$B$33)</x:f>
        <x:v>591.4012109011524</x:v>
      </x:c>
      <x:c r="M225" s="18" t="n">
        <x:f>IF(L225&lt;Settings!$B$30,IF(Settings!$B$30-L225&gt;=I225,K225,K225+(Settings!$B$30-L225)+Settings!$B$31),K225+(Settings!$B$33-L225))</x:f>
        <x:v>1311.4012109011524</x:v>
      </x:c>
      <x:c r="N225" s="18" t="n">
        <x:f>M225+I225</x:f>
        <x:v>1317.4212109011523</x:v>
      </x:c>
      <x:c r="O225" s="18" t="n">
        <x:f>N225-C225</x:f>
        <x:v>628.4212109011523</x:v>
      </x:c>
      <x:c r="P225" s="18" t="n">
        <x:f>F225-C225</x:f>
        <x:v>612.5533660399556</x:v>
      </x:c>
      <x:c r="Q225" s="18" t="n">
        <x:f>K225-G225</x:f>
        <x:v>0</x:v>
      </x:c>
      <x:c r="R225" s="18" t="n">
        <x:f>M225-K225</x:f>
        <x:v>0</x:v>
      </x:c>
      <x:c r="S225" s="18" t="n">
        <x:f>P225+Q225+R225</x:f>
        <x:v>612.5533660399556</x:v>
      </x:c>
      <x:c r="T225" s="18" t="str">
        <x:f>IF(MOD(C225-Settings!$B$32,Settings!$B$33)&lt;Settings!$B$30,"Up","Down")</x:f>
        <x:v>Down</x:v>
      </x:c>
      <x:c r="U225" s="18" t="n">
        <x:f>IF(OR(I225&gt;Settings!$B$30,O225&gt;Settings!$B$37),0,1)</x:f>
        <x:v>1</x:v>
      </x:c>
      <x:c r="V225" s="18" t="n">
        <x:f>IF(AND(U225=1,O225&lt;=Settings!$B$36),1,0)</x:f>
        <x:v>0</x:v>
      </x:c>
    </x:row>
    <x:row r="226">
      <x:c r="A226"/>
      <x:c r="B226"/>
      <x:c r="C226" s="18"/>
      <x:c r="D226" s="18"/>
      <x:c r="E226" s="18"/>
      <x:c r="F226" s="18"/>
      <x:c r="G226" s="18"/>
      <x:c r="H226" s="18"/>
      <x:c r="I226" s="18"/>
      <x:c r="J226" s="18"/>
      <x:c r="K226" s="18"/>
      <x:c r="L226" s="18"/>
      <x:c r="M226" s="18"/>
      <x:c r="N226" s="18"/>
      <x:c r="O226" s="18"/>
      <x:c r="P226" s="18"/>
      <x:c r="Q226" s="18"/>
      <x:c r="R226" s="18"/>
      <x:c r="S226" s="18"/>
      <x:c r="T226" s="18"/>
      <x:c r="U226" s="18"/>
      <x:c r="V226" s="18"/>
    </x:row>
    <x:row r="227">
      <x:c r="A227"/>
      <x:c r="B227"/>
      <x:c r="C227" s="18"/>
      <x:c r="D227" s="18"/>
      <x:c r="E227" s="18"/>
      <x:c r="F227" s="18"/>
      <x:c r="G227" s="18"/>
      <x:c r="H227" s="18"/>
      <x:c r="I227" s="18"/>
      <x:c r="J227" s="18"/>
      <x:c r="K227" s="18"/>
      <x:c r="L227" s="18"/>
      <x:c r="M227" s="18"/>
      <x:c r="N227" s="18"/>
      <x:c r="O227" s="18"/>
      <x:c r="P227" s="18"/>
      <x:c r="Q227" s="18"/>
      <x:c r="R227" s="18"/>
      <x:c r="S227" s="18"/>
      <x:c r="T227" s="18"/>
      <x:c r="U227" s="18"/>
      <x:c r="V227" s="18"/>
    </x:row>
    <x:row r="228">
      <x:c r="A228"/>
      <x:c r="B228"/>
      <x:c r="C228" s="18"/>
      <x:c r="D228" s="18"/>
      <x:c r="E228" s="18"/>
      <x:c r="F228" s="18"/>
      <x:c r="G228" s="18"/>
      <x:c r="H228" s="18"/>
      <x:c r="I228" s="18"/>
      <x:c r="J228" s="18"/>
      <x:c r="K228" s="18"/>
      <x:c r="L228" s="18"/>
      <x:c r="M228" s="18"/>
      <x:c r="N228" s="18"/>
      <x:c r="O228" s="18"/>
      <x:c r="P228" s="18"/>
      <x:c r="Q228" s="18"/>
      <x:c r="R228" s="18"/>
      <x:c r="S228" s="18"/>
      <x:c r="T228" s="18"/>
      <x:c r="U228" s="18"/>
      <x:c r="V228" s="18"/>
    </x:row>
    <x:row r="229">
      <x:c r="A229"/>
      <x:c r="B229"/>
      <x:c r="C229" s="18"/>
      <x:c r="D229" s="18"/>
      <x:c r="E229" s="18"/>
      <x:c r="F229" s="18"/>
      <x:c r="G229" s="18"/>
      <x:c r="H229" s="18"/>
      <x:c r="I229" s="18"/>
      <x:c r="J229" s="18"/>
      <x:c r="K229" s="18"/>
      <x:c r="L229" s="18"/>
      <x:c r="M229" s="18"/>
      <x:c r="N229" s="18"/>
      <x:c r="O229" s="18"/>
      <x:c r="P229" s="18"/>
      <x:c r="Q229" s="18"/>
      <x:c r="R229" s="18"/>
      <x:c r="S229" s="18"/>
      <x:c r="T229" s="18"/>
      <x:c r="U229" s="18"/>
      <x:c r="V229" s="18"/>
    </x:row>
    <x:row r="230">
      <x:c r="A230"/>
      <x:c r="B230"/>
      <x:c r="C230" s="18"/>
      <x:c r="D230" s="18"/>
      <x:c r="E230" s="18"/>
      <x:c r="F230" s="18"/>
      <x:c r="G230" s="18"/>
      <x:c r="H230" s="18"/>
      <x:c r="I230" s="18"/>
      <x:c r="J230" s="18"/>
      <x:c r="K230" s="18"/>
      <x:c r="L230" s="18"/>
      <x:c r="M230" s="18"/>
      <x:c r="N230" s="18"/>
      <x:c r="O230" s="18"/>
      <x:c r="P230" s="18"/>
      <x:c r="Q230" s="18"/>
      <x:c r="R230" s="18"/>
      <x:c r="S230" s="18"/>
      <x:c r="T230" s="18"/>
      <x:c r="U230" s="18"/>
      <x:c r="V230" s="18"/>
    </x:row>
    <x:row r="231">
      <x:c r="A231"/>
      <x:c r="B231"/>
      <x:c r="C231" s="18"/>
      <x:c r="D231" s="18"/>
      <x:c r="E231" s="18"/>
      <x:c r="F231" s="18"/>
      <x:c r="G231" s="18"/>
      <x:c r="H231" s="18"/>
      <x:c r="I231" s="18"/>
      <x:c r="J231" s="18"/>
      <x:c r="K231" s="18"/>
      <x:c r="L231" s="18"/>
      <x:c r="M231" s="18"/>
      <x:c r="N231" s="18"/>
      <x:c r="O231" s="18"/>
      <x:c r="P231" s="18"/>
      <x:c r="Q231" s="18"/>
      <x:c r="R231" s="18"/>
      <x:c r="S231" s="18"/>
      <x:c r="T231" s="18"/>
      <x:c r="U231" s="18"/>
      <x:c r="V231" s="18"/>
    </x:row>
    <x:row r="232">
      <x:c r="A232"/>
      <x:c r="B232"/>
      <x:c r="C232" s="18"/>
      <x:c r="D232" s="18"/>
      <x:c r="E232" s="18"/>
      <x:c r="F232" s="18"/>
      <x:c r="G232" s="18"/>
      <x:c r="H232" s="18"/>
      <x:c r="I232" s="18"/>
      <x:c r="J232" s="18"/>
      <x:c r="K232" s="18"/>
      <x:c r="L232" s="18"/>
      <x:c r="M232" s="18"/>
      <x:c r="N232" s="18"/>
      <x:c r="O232" s="18"/>
      <x:c r="P232" s="18"/>
      <x:c r="Q232" s="18"/>
      <x:c r="R232" s="18"/>
      <x:c r="S232" s="18"/>
      <x:c r="T232" s="18"/>
      <x:c r="U232" s="18"/>
      <x:c r="V232" s="18"/>
    </x:row>
    <x:row r="233">
      <x:c r="A233"/>
      <x:c r="B233"/>
      <x:c r="C233" s="18"/>
      <x:c r="D233" s="18"/>
      <x:c r="E233" s="18"/>
      <x:c r="F233" s="18"/>
      <x:c r="G233" s="18"/>
      <x:c r="H233" s="18"/>
      <x:c r="I233" s="18"/>
      <x:c r="J233" s="18"/>
      <x:c r="K233" s="18"/>
      <x:c r="L233" s="18"/>
      <x:c r="M233" s="18"/>
      <x:c r="N233" s="18"/>
      <x:c r="O233" s="18"/>
      <x:c r="P233" s="18"/>
      <x:c r="Q233" s="18"/>
      <x:c r="R233" s="18"/>
      <x:c r="S233" s="18"/>
      <x:c r="T233" s="18"/>
      <x:c r="U233" s="18"/>
      <x:c r="V233" s="18"/>
    </x:row>
    <x:row r="234">
      <x:c r="A234"/>
      <x:c r="B234"/>
      <x:c r="C234" s="18"/>
      <x:c r="D234" s="18"/>
      <x:c r="E234" s="18"/>
      <x:c r="F234" s="18"/>
      <x:c r="G234" s="18"/>
      <x:c r="H234" s="18"/>
      <x:c r="I234" s="18"/>
      <x:c r="J234" s="18"/>
      <x:c r="K234" s="18"/>
      <x:c r="L234" s="18"/>
      <x:c r="M234" s="18"/>
      <x:c r="N234" s="18"/>
      <x:c r="O234" s="18"/>
      <x:c r="P234" s="18"/>
      <x:c r="Q234" s="18"/>
      <x:c r="R234" s="18"/>
      <x:c r="S234" s="18"/>
      <x:c r="T234" s="18"/>
      <x:c r="U234" s="18"/>
      <x:c r="V234" s="18"/>
    </x:row>
    <x:row r="235">
      <x:c r="A235"/>
      <x:c r="B235"/>
      <x:c r="C235" s="18"/>
      <x:c r="D235" s="18"/>
      <x:c r="E235" s="18"/>
      <x:c r="F235" s="18"/>
      <x:c r="G235" s="18"/>
      <x:c r="H235" s="18"/>
      <x:c r="I235" s="18"/>
      <x:c r="J235" s="18"/>
      <x:c r="K235" s="18"/>
      <x:c r="L235" s="18"/>
      <x:c r="M235" s="18"/>
      <x:c r="N235" s="18"/>
      <x:c r="O235" s="18"/>
      <x:c r="P235" s="18"/>
      <x:c r="Q235" s="18"/>
      <x:c r="R235" s="18"/>
      <x:c r="S235" s="18"/>
      <x:c r="T235" s="18"/>
      <x:c r="U235" s="18"/>
      <x:c r="V235" s="18"/>
    </x:row>
    <x:row r="236">
      <x:c r="A236"/>
      <x:c r="B236"/>
      <x:c r="C236" s="18"/>
      <x:c r="D236" s="18"/>
      <x:c r="E236" s="18"/>
      <x:c r="F236" s="18"/>
      <x:c r="G236" s="18"/>
      <x:c r="H236" s="18"/>
      <x:c r="I236" s="18"/>
      <x:c r="J236" s="18"/>
      <x:c r="K236" s="18"/>
      <x:c r="L236" s="18"/>
      <x:c r="M236" s="18"/>
      <x:c r="N236" s="18"/>
      <x:c r="O236" s="18"/>
      <x:c r="P236" s="18"/>
      <x:c r="Q236" s="18"/>
      <x:c r="R236" s="18"/>
      <x:c r="S236" s="18"/>
      <x:c r="T236" s="18"/>
      <x:c r="U236" s="18"/>
      <x:c r="V236" s="18"/>
    </x:row>
    <x:row r="237">
      <x:c r="A237"/>
      <x:c r="B237"/>
      <x:c r="C237" s="18"/>
      <x:c r="D237" s="18"/>
      <x:c r="E237" s="18"/>
      <x:c r="F237" s="18"/>
      <x:c r="G237" s="18"/>
      <x:c r="H237" s="18"/>
      <x:c r="I237" s="18"/>
      <x:c r="J237" s="18"/>
      <x:c r="K237" s="18"/>
      <x:c r="L237" s="18"/>
      <x:c r="M237" s="18"/>
      <x:c r="N237" s="18"/>
      <x:c r="O237" s="18"/>
      <x:c r="P237" s="18"/>
      <x:c r="Q237" s="18"/>
      <x:c r="R237" s="18"/>
      <x:c r="S237" s="18"/>
      <x:c r="T237" s="18"/>
      <x:c r="U237" s="18"/>
      <x:c r="V237" s="18"/>
    </x:row>
    <x:row r="238">
      <x:c r="A238"/>
      <x:c r="B238"/>
      <x:c r="C238" s="18"/>
      <x:c r="D238" s="18"/>
      <x:c r="E238" s="18"/>
      <x:c r="F238" s="18"/>
      <x:c r="G238" s="18"/>
      <x:c r="H238" s="18"/>
      <x:c r="I238" s="18"/>
      <x:c r="J238" s="18"/>
      <x:c r="K238" s="18"/>
      <x:c r="L238" s="18"/>
      <x:c r="M238" s="18"/>
      <x:c r="N238" s="18"/>
      <x:c r="O238" s="18"/>
      <x:c r="P238" s="18"/>
      <x:c r="Q238" s="18"/>
      <x:c r="R238" s="18"/>
      <x:c r="S238" s="18"/>
      <x:c r="T238" s="18"/>
      <x:c r="U238" s="18"/>
      <x:c r="V238" s="18"/>
    </x:row>
    <x:row r="239">
      <x:c r="A239"/>
      <x:c r="B239"/>
      <x:c r="C239" s="18"/>
      <x:c r="D239" s="18"/>
      <x:c r="E239" s="18"/>
      <x:c r="F239" s="18"/>
      <x:c r="G239" s="18"/>
      <x:c r="H239" s="18"/>
      <x:c r="I239" s="18"/>
      <x:c r="J239" s="18"/>
      <x:c r="K239" s="18"/>
      <x:c r="L239" s="18"/>
      <x:c r="M239" s="18"/>
      <x:c r="N239" s="18"/>
      <x:c r="O239" s="18"/>
      <x:c r="P239" s="18"/>
      <x:c r="Q239" s="18"/>
      <x:c r="R239" s="18"/>
      <x:c r="S239" s="18"/>
      <x:c r="T239" s="18"/>
      <x:c r="U239" s="18"/>
      <x:c r="V239" s="18"/>
    </x:row>
    <x:row r="240">
      <x:c r="A240"/>
      <x:c r="B240"/>
      <x:c r="C240" s="18"/>
      <x:c r="D240" s="18"/>
      <x:c r="E240" s="18"/>
      <x:c r="F240" s="18"/>
      <x:c r="G240" s="18"/>
      <x:c r="H240" s="18"/>
      <x:c r="I240" s="18"/>
      <x:c r="J240" s="18"/>
      <x:c r="K240" s="18"/>
      <x:c r="L240" s="18"/>
      <x:c r="M240" s="18"/>
      <x:c r="N240" s="18"/>
      <x:c r="O240" s="18"/>
      <x:c r="P240" s="18"/>
      <x:c r="Q240" s="18"/>
      <x:c r="R240" s="18"/>
      <x:c r="S240" s="18"/>
      <x:c r="T240" s="18"/>
      <x:c r="U240" s="18"/>
      <x:c r="V240" s="18"/>
    </x:row>
    <x:row r="241">
      <x:c r="A241"/>
      <x:c r="B241"/>
      <x:c r="C241" s="18"/>
      <x:c r="D241" s="18"/>
      <x:c r="E241" s="18"/>
      <x:c r="F241" s="18"/>
      <x:c r="G241" s="18"/>
      <x:c r="H241" s="18"/>
      <x:c r="I241" s="18"/>
      <x:c r="J241" s="18"/>
      <x:c r="K241" s="18"/>
      <x:c r="L241" s="18"/>
      <x:c r="M241" s="18"/>
      <x:c r="N241" s="18"/>
      <x:c r="O241" s="18"/>
      <x:c r="P241" s="18"/>
      <x:c r="Q241" s="18"/>
      <x:c r="R241" s="18"/>
      <x:c r="S241" s="18"/>
      <x:c r="T241" s="18"/>
      <x:c r="U241" s="18"/>
      <x:c r="V241" s="18"/>
    </x:row>
    <x:row r="242">
      <x:c r="A242"/>
      <x:c r="B242"/>
      <x:c r="C242" s="18"/>
      <x:c r="D242" s="18"/>
      <x:c r="E242" s="18"/>
      <x:c r="F242" s="18"/>
      <x:c r="G242" s="18"/>
      <x:c r="H242" s="18"/>
      <x:c r="I242" s="18"/>
      <x:c r="J242" s="18"/>
      <x:c r="K242" s="18"/>
      <x:c r="L242" s="18"/>
      <x:c r="M242" s="18"/>
      <x:c r="N242" s="18"/>
      <x:c r="O242" s="18"/>
      <x:c r="P242" s="18"/>
      <x:c r="Q242" s="18"/>
      <x:c r="R242" s="18"/>
      <x:c r="S242" s="18"/>
      <x:c r="T242" s="18"/>
      <x:c r="U242" s="18"/>
      <x:c r="V242" s="18"/>
    </x:row>
    <x:row r="243">
      <x:c r="A243"/>
      <x:c r="B243"/>
      <x:c r="C243" s="18"/>
      <x:c r="D243" s="18"/>
      <x:c r="E243" s="18"/>
      <x:c r="F243" s="18"/>
      <x:c r="G243" s="18"/>
      <x:c r="H243" s="18"/>
      <x:c r="I243" s="18"/>
      <x:c r="J243" s="18"/>
      <x:c r="K243" s="18"/>
      <x:c r="L243" s="18"/>
      <x:c r="M243" s="18"/>
      <x:c r="N243" s="18"/>
      <x:c r="O243" s="18"/>
      <x:c r="P243" s="18"/>
      <x:c r="Q243" s="18"/>
      <x:c r="R243" s="18"/>
      <x:c r="S243" s="18"/>
      <x:c r="T243" s="18"/>
      <x:c r="U243" s="18"/>
      <x:c r="V243" s="18"/>
    </x:row>
    <x:row r="244">
      <x:c r="A244"/>
      <x:c r="B244"/>
      <x:c r="C244" s="18"/>
      <x:c r="D244" s="18"/>
      <x:c r="E244" s="18"/>
      <x:c r="F244" s="18"/>
      <x:c r="G244" s="18"/>
      <x:c r="H244" s="18"/>
      <x:c r="I244" s="18"/>
      <x:c r="J244" s="18"/>
      <x:c r="K244" s="18"/>
      <x:c r="L244" s="18"/>
      <x:c r="M244" s="18"/>
      <x:c r="N244" s="18"/>
      <x:c r="O244" s="18"/>
      <x:c r="P244" s="18"/>
      <x:c r="Q244" s="18"/>
      <x:c r="R244" s="18"/>
      <x:c r="S244" s="18"/>
      <x:c r="T244" s="18"/>
      <x:c r="U244" s="18"/>
      <x:c r="V244" s="18"/>
    </x:row>
    <x:row r="245">
      <x:c r="A245"/>
      <x:c r="B245"/>
      <x:c r="C245" s="18"/>
      <x:c r="D245" s="18"/>
      <x:c r="E245" s="18"/>
      <x:c r="F245" s="18"/>
      <x:c r="G245" s="18"/>
      <x:c r="H245" s="18"/>
      <x:c r="I245" s="18"/>
      <x:c r="J245" s="18"/>
      <x:c r="K245" s="18"/>
      <x:c r="L245" s="18"/>
      <x:c r="M245" s="18"/>
      <x:c r="N245" s="18"/>
      <x:c r="O245" s="18"/>
      <x:c r="P245" s="18"/>
      <x:c r="Q245" s="18"/>
      <x:c r="R245" s="18"/>
      <x:c r="S245" s="18"/>
      <x:c r="T245" s="18"/>
      <x:c r="U245" s="18"/>
      <x:c r="V245" s="18"/>
    </x:row>
    <x:row r="246">
      <x:c r="A246" t="n">
        <x:f>Arrivals!A246</x:f>
        <x:v>3</x:v>
      </x:c>
      <x:c r="B246" t="n">
        <x:f>Arrivals!B246</x:f>
        <x:v>1</x:v>
      </x:c>
      <x:c r="C246" s="18" t="n">
        <x:f>Arrivals!F246</x:f>
        <x:v>2</x:v>
      </x:c>
      <x:c r="D246" s="18" t="n">
        <x:f>Arrivals!J246</x:f>
        <x:v>9.619074286901899</x:v>
      </x:c>
      <x:c r="E246" s="18" t="n">
        <x:f>0</x:f>
        <x:v>0</x:v>
      </x:c>
      <x:c r="F246" s="18" t="n">
        <x:f>MAX(C246,E246)</x:f>
        <x:v>2</x:v>
      </x:c>
      <x:c r="G246" s="18" t="n">
        <x:f>F246+D246</x:f>
        <x:v>11.619074286901899</x:v>
      </x:c>
      <x:c r="H246" s="18" t="n">
        <x:f>Arrivals!L246</x:f>
        <x:v>75</x:v>
      </x:c>
      <x:c r="I246" s="18" t="n">
        <x:f>H246*8/ACE_Input!S6+ACE_Input!T6</x:f>
        <x:v>6.02</x:v>
      </x:c>
      <x:c r="J246" s="18" t="n">
        <x:f>0</x:f>
        <x:v>0</x:v>
      </x:c>
      <x:c r="K246" s="18" t="n">
        <x:f>MAX(G246,J246)</x:f>
        <x:v>11.619074286901899</x:v>
      </x:c>
      <x:c r="L246" s="18" t="n">
        <x:f>MOD(K246-Settings!$B$32,Settings!$B$33)</x:f>
        <x:v>11.619074286901899</x:v>
      </x:c>
      <x:c r="M246" s="18" t="n">
        <x:f>IF(L246&lt;Settings!$B$30,IF(Settings!$B$30-L246&gt;=I246,K246,K246+(Settings!$B$30-L246)+Settings!$B$31),K246+(Settings!$B$33-L246))</x:f>
        <x:v>11.619074286901899</x:v>
      </x:c>
      <x:c r="N246" s="18" t="n">
        <x:f>M246+I246</x:f>
        <x:v>17.6390742869019</x:v>
      </x:c>
      <x:c r="O246" s="18" t="n">
        <x:f>N246-C246</x:f>
        <x:v>15.639074286901899</x:v>
      </x:c>
      <x:c r="P246" s="18" t="n">
        <x:f>F246-C246</x:f>
        <x:v>0</x:v>
      </x:c>
      <x:c r="Q246" s="18" t="n">
        <x:f>K246-G246</x:f>
        <x:v>0</x:v>
      </x:c>
      <x:c r="R246" s="18" t="n">
        <x:f>M246-K246</x:f>
        <x:v>0</x:v>
      </x:c>
      <x:c r="S246" s="18" t="n">
        <x:f>P246+Q246+R246</x:f>
        <x:v>0</x:v>
      </x:c>
      <x:c r="T246" s="18" t="str">
        <x:f>IF(MOD(C246-Settings!$B$32,Settings!$B$33)&lt;Settings!$B$30,"Up","Down")</x:f>
        <x:v>Up</x:v>
      </x:c>
      <x:c r="U246" s="18" t="n">
        <x:f>IF(OR(I246&gt;Settings!$B$30,O246&gt;Settings!$B$37),0,1)</x:f>
        <x:v>1</x:v>
      </x:c>
      <x:c r="V246" s="18" t="n">
        <x:f>IF(AND(U246=1,O246&lt;=Settings!$B$36),1,0)</x:f>
        <x:v>1</x:v>
      </x:c>
    </x:row>
    <x:row r="247">
      <x:c r="A247" t="n">
        <x:f>Arrivals!A247</x:f>
        <x:v>3</x:v>
      </x:c>
      <x:c r="B247" t="n">
        <x:f>Arrivals!B247</x:f>
        <x:v>2</x:v>
      </x:c>
      <x:c r="C247" s="18" t="n">
        <x:f>Arrivals!F247</x:f>
        <x:v>7</x:v>
      </x:c>
      <x:c r="D247" s="18" t="n">
        <x:f>Arrivals!J247</x:f>
        <x:v>1.5673993331250964</x:v>
      </x:c>
      <x:c r="E247" s="18" t="n">
        <x:f>G246</x:f>
        <x:v>11.619074286901899</x:v>
      </x:c>
      <x:c r="F247" s="18" t="n">
        <x:f>MAX(C247,E247)</x:f>
        <x:v>11.619074286901899</x:v>
      </x:c>
      <x:c r="G247" s="18" t="n">
        <x:f>F247+D247</x:f>
        <x:v>13.186473620026995</x:v>
      </x:c>
      <x:c r="H247" s="18" t="n">
        <x:f>Arrivals!L247</x:f>
        <x:v>75</x:v>
      </x:c>
      <x:c r="I247" s="18" t="n">
        <x:f>H247*8/ACE_Input!S7+ACE_Input!T7</x:f>
        <x:v>6.02</x:v>
      </x:c>
      <x:c r="J247" s="18" t="n">
        <x:f>N246</x:f>
        <x:v>17.6390742869019</x:v>
      </x:c>
      <x:c r="K247" s="18" t="n">
        <x:f>MAX(G247,J247)</x:f>
        <x:v>17.6390742869019</x:v>
      </x:c>
      <x:c r="L247" s="18" t="n">
        <x:f>MOD(K247-Settings!$B$32,Settings!$B$33)</x:f>
        <x:v>17.6390742869019</x:v>
      </x:c>
      <x:c r="M247" s="18" t="n">
        <x:f>IF(L247&lt;Settings!$B$30,IF(Settings!$B$30-L247&gt;=I247,K247,K247+(Settings!$B$30-L247)+Settings!$B$31),K247+(Settings!$B$33-L247))</x:f>
        <x:v>17.6390742869019</x:v>
      </x:c>
      <x:c r="N247" s="18" t="n">
        <x:f>M247+I247</x:f>
        <x:v>23.659074286901898</x:v>
      </x:c>
      <x:c r="O247" s="18" t="n">
        <x:f>N247-C247</x:f>
        <x:v>16.659074286901898</x:v>
      </x:c>
      <x:c r="P247" s="18" t="n">
        <x:f>F247-C247</x:f>
        <x:v>4.619074286901899</x:v>
      </x:c>
      <x:c r="Q247" s="18" t="n">
        <x:f>K247-G247</x:f>
        <x:v>4.452600666874904</x:v>
      </x:c>
      <x:c r="R247" s="18" t="n">
        <x:f>M247-K247</x:f>
        <x:v>0</x:v>
      </x:c>
      <x:c r="S247" s="18" t="n">
        <x:f>P247+Q247+R247</x:f>
        <x:v>9.071674953776803</x:v>
      </x:c>
      <x:c r="T247" s="18" t="str">
        <x:f>IF(MOD(C247-Settings!$B$32,Settings!$B$33)&lt;Settings!$B$30,"Up","Down")</x:f>
        <x:v>Up</x:v>
      </x:c>
      <x:c r="U247" s="18" t="n">
        <x:f>IF(OR(I247&gt;Settings!$B$30,O247&gt;Settings!$B$37),0,1)</x:f>
        <x:v>1</x:v>
      </x:c>
      <x:c r="V247" s="18" t="n">
        <x:f>IF(AND(U247=1,O247&lt;=Settings!$B$36),1,0)</x:f>
        <x:v>1</x:v>
      </x:c>
    </x:row>
    <x:row r="248">
      <x:c r="A248" t="n">
        <x:f>Arrivals!A248</x:f>
        <x:v>3</x:v>
      </x:c>
      <x:c r="B248" t="n">
        <x:f>Arrivals!B248</x:f>
        <x:v>3</x:v>
      </x:c>
      <x:c r="C248" s="18" t="n">
        <x:f>Arrivals!F248</x:f>
        <x:v>32</x:v>
      </x:c>
      <x:c r="D248" s="18" t="n">
        <x:f>Arrivals!J248</x:f>
        <x:v>35.323704100072575</x:v>
      </x:c>
      <x:c r="E248" s="18" t="n">
        <x:f>G247</x:f>
        <x:v>13.186473620026995</x:v>
      </x:c>
      <x:c r="F248" s="18" t="n">
        <x:f>MAX(C248,E248)</x:f>
        <x:v>32</x:v>
      </x:c>
      <x:c r="G248" s="18" t="n">
        <x:f>F248+D248</x:f>
        <x:v>67.32370410007258</x:v>
      </x:c>
      <x:c r="H248" s="18" t="n">
        <x:f>Arrivals!L248</x:f>
        <x:v>75</x:v>
      </x:c>
      <x:c r="I248" s="18" t="n">
        <x:f>H248*8/ACE_Input!S8+ACE_Input!T8</x:f>
        <x:v>6.02</x:v>
      </x:c>
      <x:c r="J248" s="18" t="n">
        <x:f>N247</x:f>
        <x:v>23.659074286901898</x:v>
      </x:c>
      <x:c r="K248" s="18" t="n">
        <x:f>MAX(G248,J248)</x:f>
        <x:v>67.32370410007258</x:v>
      </x:c>
      <x:c r="L248" s="18" t="n">
        <x:f>MOD(K248-Settings!$B$32,Settings!$B$33)</x:f>
        <x:v>67.32370410007258</x:v>
      </x:c>
      <x:c r="M248" s="18" t="n">
        <x:f>IF(L248&lt;Settings!$B$30,IF(Settings!$B$30-L248&gt;=I248,K248,K248+(Settings!$B$30-L248)+Settings!$B$31),K248+(Settings!$B$33-L248))</x:f>
        <x:v>67.32370410007258</x:v>
      </x:c>
      <x:c r="N248" s="18" t="n">
        <x:f>M248+I248</x:f>
        <x:v>73.34370410007257</x:v>
      </x:c>
      <x:c r="O248" s="18" t="n">
        <x:f>N248-C248</x:f>
        <x:v>41.34370410007257</x:v>
      </x:c>
      <x:c r="P248" s="18" t="n">
        <x:f>F248-C248</x:f>
        <x:v>0</x:v>
      </x:c>
      <x:c r="Q248" s="18" t="n">
        <x:f>K248-G248</x:f>
        <x:v>0</x:v>
      </x:c>
      <x:c r="R248" s="18" t="n">
        <x:f>M248-K248</x:f>
        <x:v>0</x:v>
      </x:c>
      <x:c r="S248" s="18" t="n">
        <x:f>P248+Q248+R248</x:f>
        <x:v>0</x:v>
      </x:c>
      <x:c r="T248" s="18" t="str">
        <x:f>IF(MOD(C248-Settings!$B$32,Settings!$B$33)&lt;Settings!$B$30,"Up","Down")</x:f>
        <x:v>Up</x:v>
      </x:c>
      <x:c r="U248" s="18" t="n">
        <x:f>IF(OR(I248&gt;Settings!$B$30,O248&gt;Settings!$B$37),0,1)</x:f>
        <x:v>1</x:v>
      </x:c>
      <x:c r="V248" s="18" t="n">
        <x:f>IF(AND(U248=1,O248&lt;=Settings!$B$36),1,0)</x:f>
        <x:v>1</x:v>
      </x:c>
    </x:row>
    <x:row r="249">
      <x:c r="A249" t="n">
        <x:f>Arrivals!A249</x:f>
        <x:v>3</x:v>
      </x:c>
      <x:c r="B249" t="n">
        <x:f>Arrivals!B249</x:f>
        <x:v>4</x:v>
      </x:c>
      <x:c r="C249" s="18" t="n">
        <x:f>Arrivals!F249</x:f>
        <x:v>37</x:v>
      </x:c>
      <x:c r="D249" s="18" t="n">
        <x:f>Arrivals!J249</x:f>
        <x:v>15.096418759100843</x:v>
      </x:c>
      <x:c r="E249" s="18" t="n">
        <x:f>G248</x:f>
        <x:v>67.32370410007258</x:v>
      </x:c>
      <x:c r="F249" s="18" t="n">
        <x:f>MAX(C249,E249)</x:f>
        <x:v>67.32370410007258</x:v>
      </x:c>
      <x:c r="G249" s="18" t="n">
        <x:f>F249+D249</x:f>
        <x:v>82.42012285917342</x:v>
      </x:c>
      <x:c r="H249" s="18" t="n">
        <x:f>Arrivals!L249</x:f>
        <x:v>75</x:v>
      </x:c>
      <x:c r="I249" s="18" t="n">
        <x:f>H249*8/ACE_Input!S9+ACE_Input!T9</x:f>
        <x:v>6.02</x:v>
      </x:c>
      <x:c r="J249" s="18" t="n">
        <x:f>N248</x:f>
        <x:v>73.34370410007257</x:v>
      </x:c>
      <x:c r="K249" s="18" t="n">
        <x:f>MAX(G249,J249)</x:f>
        <x:v>82.42012285917342</x:v>
      </x:c>
      <x:c r="L249" s="18" t="n">
        <x:f>MOD(K249-Settings!$B$32,Settings!$B$33)</x:f>
        <x:v>82.42012285917342</x:v>
      </x:c>
      <x:c r="M249" s="18" t="n">
        <x:f>IF(L249&lt;Settings!$B$30,IF(Settings!$B$30-L249&gt;=I249,K249,K249+(Settings!$B$30-L249)+Settings!$B$31),K249+(Settings!$B$33-L249))</x:f>
        <x:v>82.42012285917342</x:v>
      </x:c>
      <x:c r="N249" s="18" t="n">
        <x:f>M249+I249</x:f>
        <x:v>88.44012285917341</x:v>
      </x:c>
      <x:c r="O249" s="18" t="n">
        <x:f>N249-C249</x:f>
        <x:v>51.440122859173414</x:v>
      </x:c>
      <x:c r="P249" s="18" t="n">
        <x:f>F249-C249</x:f>
        <x:v>30.323704100072575</x:v>
      </x:c>
      <x:c r="Q249" s="18" t="n">
        <x:f>K249-G249</x:f>
        <x:v>0</x:v>
      </x:c>
      <x:c r="R249" s="18" t="n">
        <x:f>M249-K249</x:f>
        <x:v>0</x:v>
      </x:c>
      <x:c r="S249" s="18" t="n">
        <x:f>P249+Q249+R249</x:f>
        <x:v>30.323704100072575</x:v>
      </x:c>
      <x:c r="T249" s="18" t="str">
        <x:f>IF(MOD(C249-Settings!$B$32,Settings!$B$33)&lt;Settings!$B$30,"Up","Down")</x:f>
        <x:v>Up</x:v>
      </x:c>
      <x:c r="U249" s="18" t="n">
        <x:f>IF(OR(I249&gt;Settings!$B$30,O249&gt;Settings!$B$37),0,1)</x:f>
        <x:v>1</x:v>
      </x:c>
      <x:c r="V249" s="18" t="n">
        <x:f>IF(AND(U249=1,O249&lt;=Settings!$B$36),1,0)</x:f>
        <x:v>1</x:v>
      </x:c>
    </x:row>
    <x:row r="250">
      <x:c r="A250" t="n">
        <x:f>Arrivals!A250</x:f>
        <x:v>3</x:v>
      </x:c>
      <x:c r="B250" t="n">
        <x:f>Arrivals!B250</x:f>
        <x:v>5</x:v>
      </x:c>
      <x:c r="C250" s="18" t="n">
        <x:f>Arrivals!F250</x:f>
        <x:v>42</x:v>
      </x:c>
      <x:c r="D250" s="18" t="n">
        <x:f>Arrivals!J250</x:f>
        <x:v>3.4391407143431745</x:v>
      </x:c>
      <x:c r="E250" s="18" t="n">
        <x:f>G249</x:f>
        <x:v>82.42012285917342</x:v>
      </x:c>
      <x:c r="F250" s="18" t="n">
        <x:f>MAX(C250,E250)</x:f>
        <x:v>82.42012285917342</x:v>
      </x:c>
      <x:c r="G250" s="18" t="n">
        <x:f>F250+D250</x:f>
        <x:v>85.85926357351659</x:v>
      </x:c>
      <x:c r="H250" s="18" t="n">
        <x:f>Arrivals!L250</x:f>
        <x:v>75</x:v>
      </x:c>
      <x:c r="I250" s="18" t="n">
        <x:f>H250*8/ACE_Input!S10+ACE_Input!T10</x:f>
        <x:v>6.02</x:v>
      </x:c>
      <x:c r="J250" s="18" t="n">
        <x:f>N249</x:f>
        <x:v>88.44012285917341</x:v>
      </x:c>
      <x:c r="K250" s="18" t="n">
        <x:f>MAX(G250,J250)</x:f>
        <x:v>88.44012285917341</x:v>
      </x:c>
      <x:c r="L250" s="18" t="n">
        <x:f>MOD(K250-Settings!$B$32,Settings!$B$33)</x:f>
        <x:v>88.44012285917341</x:v>
      </x:c>
      <x:c r="M250" s="18" t="n">
        <x:f>IF(L250&lt;Settings!$B$30,IF(Settings!$B$30-L250&gt;=I250,K250,K250+(Settings!$B$30-L250)+Settings!$B$31),K250+(Settings!$B$33-L250))</x:f>
        <x:v>88.44012285917341</x:v>
      </x:c>
      <x:c r="N250" s="18" t="n">
        <x:f>M250+I250</x:f>
        <x:v>94.46012285917341</x:v>
      </x:c>
      <x:c r="O250" s="18" t="n">
        <x:f>N250-C250</x:f>
        <x:v>52.46012285917341</x:v>
      </x:c>
      <x:c r="P250" s="18" t="n">
        <x:f>F250-C250</x:f>
        <x:v>40.42012285917342</x:v>
      </x:c>
      <x:c r="Q250" s="18" t="n">
        <x:f>K250-G250</x:f>
        <x:v>2.580859285656828</x:v>
      </x:c>
      <x:c r="R250" s="18" t="n">
        <x:f>M250-K250</x:f>
        <x:v>0</x:v>
      </x:c>
      <x:c r="S250" s="18" t="n">
        <x:f>P250+Q250+R250</x:f>
        <x:v>43.000982144830246</x:v>
      </x:c>
      <x:c r="T250" s="18" t="str">
        <x:f>IF(MOD(C250-Settings!$B$32,Settings!$B$33)&lt;Settings!$B$30,"Up","Down")</x:f>
        <x:v>Up</x:v>
      </x:c>
      <x:c r="U250" s="18" t="n">
        <x:f>IF(OR(I250&gt;Settings!$B$30,O250&gt;Settings!$B$37),0,1)</x:f>
        <x:v>1</x:v>
      </x:c>
      <x:c r="V250" s="18" t="n">
        <x:f>IF(AND(U250=1,O250&lt;=Settings!$B$36),1,0)</x:f>
        <x:v>1</x:v>
      </x:c>
    </x:row>
    <x:row r="251">
      <x:c r="A251" t="n">
        <x:f>Arrivals!A251</x:f>
        <x:v>3</x:v>
      </x:c>
      <x:c r="B251" t="n">
        <x:f>Arrivals!B251</x:f>
        <x:v>6</x:v>
      </x:c>
      <x:c r="C251" s="18" t="n">
        <x:f>Arrivals!F251</x:f>
        <x:v>47</x:v>
      </x:c>
      <x:c r="D251" s="18" t="n">
        <x:f>Arrivals!J251</x:f>
        <x:v>0.49587153195762174</x:v>
      </x:c>
      <x:c r="E251" s="18" t="n">
        <x:f>G250</x:f>
        <x:v>85.85926357351659</x:v>
      </x:c>
      <x:c r="F251" s="18" t="n">
        <x:f>MAX(C251,E251)</x:f>
        <x:v>85.85926357351659</x:v>
      </x:c>
      <x:c r="G251" s="18" t="n">
        <x:f>F251+D251</x:f>
        <x:v>86.3551351054742</x:v>
      </x:c>
      <x:c r="H251" s="18" t="n">
        <x:f>Arrivals!L251</x:f>
        <x:v>75</x:v>
      </x:c>
      <x:c r="I251" s="18" t="n">
        <x:f>H251*8/ACE_Input!S11+ACE_Input!T11</x:f>
        <x:v>6.02</x:v>
      </x:c>
      <x:c r="J251" s="18" t="n">
        <x:f>N250</x:f>
        <x:v>94.46012285917341</x:v>
      </x:c>
      <x:c r="K251" s="18" t="n">
        <x:f>MAX(G251,J251)</x:f>
        <x:v>94.46012285917341</x:v>
      </x:c>
      <x:c r="L251" s="18" t="n">
        <x:f>MOD(K251-Settings!$B$32,Settings!$B$33)</x:f>
        <x:v>94.46012285917341</x:v>
      </x:c>
      <x:c r="M251" s="18" t="n">
        <x:f>IF(L251&lt;Settings!$B$30,IF(Settings!$B$30-L251&gt;=I251,K251,K251+(Settings!$B$30-L251)+Settings!$B$31),K251+(Settings!$B$33-L251))</x:f>
        <x:v>94.46012285917341</x:v>
      </x:c>
      <x:c r="N251" s="18" t="n">
        <x:f>M251+I251</x:f>
        <x:v>100.4801228591734</x:v>
      </x:c>
      <x:c r="O251" s="18" t="n">
        <x:f>N251-C251</x:f>
        <x:v>53.480122859173406</x:v>
      </x:c>
      <x:c r="P251" s="18" t="n">
        <x:f>F251-C251</x:f>
        <x:v>38.859263573516586</x:v>
      </x:c>
      <x:c r="Q251" s="18" t="n">
        <x:f>K251-G251</x:f>
        <x:v>8.104987753699206</x:v>
      </x:c>
      <x:c r="R251" s="18" t="n">
        <x:f>M251-K251</x:f>
        <x:v>0</x:v>
      </x:c>
      <x:c r="S251" s="18" t="n">
        <x:f>P251+Q251+R251</x:f>
        <x:v>46.96425132721579</x:v>
      </x:c>
      <x:c r="T251" s="18" t="str">
        <x:f>IF(MOD(C251-Settings!$B$32,Settings!$B$33)&lt;Settings!$B$30,"Up","Down")</x:f>
        <x:v>Up</x:v>
      </x:c>
      <x:c r="U251" s="18" t="n">
        <x:f>IF(OR(I251&gt;Settings!$B$30,O251&gt;Settings!$B$37),0,1)</x:f>
        <x:v>1</x:v>
      </x:c>
      <x:c r="V251" s="18" t="n">
        <x:f>IF(AND(U251=1,O251&lt;=Settings!$B$36),1,0)</x:f>
        <x:v>1</x:v>
      </x:c>
    </x:row>
    <x:row r="252">
      <x:c r="A252" t="n">
        <x:f>Arrivals!A252</x:f>
        <x:v>3</x:v>
      </x:c>
      <x:c r="B252" t="n">
        <x:f>Arrivals!B252</x:f>
        <x:v>7</x:v>
      </x:c>
      <x:c r="C252" s="18" t="n">
        <x:f>Arrivals!F252</x:f>
        <x:v>52</x:v>
      </x:c>
      <x:c r="D252" s="18" t="n">
        <x:f>Arrivals!J252</x:f>
        <x:v>5.272370382891389</x:v>
      </x:c>
      <x:c r="E252" s="18" t="n">
        <x:f>G251</x:f>
        <x:v>86.3551351054742</x:v>
      </x:c>
      <x:c r="F252" s="18" t="n">
        <x:f>MAX(C252,E252)</x:f>
        <x:v>86.3551351054742</x:v>
      </x:c>
      <x:c r="G252" s="18" t="n">
        <x:f>F252+D252</x:f>
        <x:v>91.6275054883656</x:v>
      </x:c>
      <x:c r="H252" s="18" t="n">
        <x:f>Arrivals!L252</x:f>
        <x:v>75</x:v>
      </x:c>
      <x:c r="I252" s="18" t="n">
        <x:f>H252*8/ACE_Input!S12+ACE_Input!T12</x:f>
        <x:v>6.02</x:v>
      </x:c>
      <x:c r="J252" s="18" t="n">
        <x:f>N251</x:f>
        <x:v>100.4801228591734</x:v>
      </x:c>
      <x:c r="K252" s="18" t="n">
        <x:f>MAX(G252,J252)</x:f>
        <x:v>100.4801228591734</x:v>
      </x:c>
      <x:c r="L252" s="18" t="n">
        <x:f>MOD(K252-Settings!$B$32,Settings!$B$33)</x:f>
        <x:v>100.4801228591734</x:v>
      </x:c>
      <x:c r="M252" s="18" t="n">
        <x:f>IF(L252&lt;Settings!$B$30,IF(Settings!$B$30-L252&gt;=I252,K252,K252+(Settings!$B$30-L252)+Settings!$B$31),K252+(Settings!$B$33-L252))</x:f>
        <x:v>100.4801228591734</x:v>
      </x:c>
      <x:c r="N252" s="18" t="n">
        <x:f>M252+I252</x:f>
        <x:v>106.5001228591734</x:v>
      </x:c>
      <x:c r="O252" s="18" t="n">
        <x:f>N252-C252</x:f>
        <x:v>54.5001228591734</x:v>
      </x:c>
      <x:c r="P252" s="18" t="n">
        <x:f>F252-C252</x:f>
        <x:v>34.355135105474204</x:v>
      </x:c>
      <x:c r="Q252" s="18" t="n">
        <x:f>K252-G252</x:f>
        <x:v>8.852617370807806</x:v>
      </x:c>
      <x:c r="R252" s="18" t="n">
        <x:f>M252-K252</x:f>
        <x:v>0</x:v>
      </x:c>
      <x:c r="S252" s="18" t="n">
        <x:f>P252+Q252+R252</x:f>
        <x:v>43.20775247628201</x:v>
      </x:c>
      <x:c r="T252" s="18" t="str">
        <x:f>IF(MOD(C252-Settings!$B$32,Settings!$B$33)&lt;Settings!$B$30,"Up","Down")</x:f>
        <x:v>Up</x:v>
      </x:c>
      <x:c r="U252" s="18" t="n">
        <x:f>IF(OR(I252&gt;Settings!$B$30,O252&gt;Settings!$B$37),0,1)</x:f>
        <x:v>1</x:v>
      </x:c>
      <x:c r="V252" s="18" t="n">
        <x:f>IF(AND(U252=1,O252&lt;=Settings!$B$36),1,0)</x:f>
        <x:v>1</x:v>
      </x:c>
    </x:row>
    <x:row r="253">
      <x:c r="A253" t="n">
        <x:f>Arrivals!A253</x:f>
        <x:v>3</x:v>
      </x:c>
      <x:c r="B253" t="n">
        <x:f>Arrivals!B253</x:f>
        <x:v>8</x:v>
      </x:c>
      <x:c r="C253" s="18" t="n">
        <x:f>Arrivals!F253</x:f>
        <x:v>57</x:v>
      </x:c>
      <x:c r="D253" s="18" t="n">
        <x:f>Arrivals!J253</x:f>
        <x:v>19.05002668721196</x:v>
      </x:c>
      <x:c r="E253" s="18" t="n">
        <x:f>G252</x:f>
        <x:v>91.6275054883656</x:v>
      </x:c>
      <x:c r="F253" s="18" t="n">
        <x:f>MAX(C253,E253)</x:f>
        <x:v>91.6275054883656</x:v>
      </x:c>
      <x:c r="G253" s="18" t="n">
        <x:f>F253+D253</x:f>
        <x:v>110.67753217557757</x:v>
      </x:c>
      <x:c r="H253" s="18" t="n">
        <x:f>Arrivals!L253</x:f>
        <x:v>75</x:v>
      </x:c>
      <x:c r="I253" s="18" t="n">
        <x:f>H253*8/ACE_Input!S13+ACE_Input!T13</x:f>
        <x:v>6.02</x:v>
      </x:c>
      <x:c r="J253" s="18" t="n">
        <x:f>N252</x:f>
        <x:v>106.5001228591734</x:v>
      </x:c>
      <x:c r="K253" s="18" t="n">
        <x:f>MAX(G253,J253)</x:f>
        <x:v>110.67753217557757</x:v>
      </x:c>
      <x:c r="L253" s="18" t="n">
        <x:f>MOD(K253-Settings!$B$32,Settings!$B$33)</x:f>
        <x:v>110.67753217557757</x:v>
      </x:c>
      <x:c r="M253" s="18" t="n">
        <x:f>IF(L253&lt;Settings!$B$30,IF(Settings!$B$30-L253&gt;=I253,K253,K253+(Settings!$B$30-L253)+Settings!$B$31),K253+(Settings!$B$33-L253))</x:f>
        <x:v>110.67753217557757</x:v>
      </x:c>
      <x:c r="N253" s="18" t="n">
        <x:f>M253+I253</x:f>
        <x:v>116.69753217557756</x:v>
      </x:c>
      <x:c r="O253" s="18" t="n">
        <x:f>N253-C253</x:f>
        <x:v>59.697532175577564</x:v>
      </x:c>
      <x:c r="P253" s="18" t="n">
        <x:f>F253-C253</x:f>
        <x:v>34.6275054883656</x:v>
      </x:c>
      <x:c r="Q253" s="18" t="n">
        <x:f>K253-G253</x:f>
        <x:v>0</x:v>
      </x:c>
      <x:c r="R253" s="18" t="n">
        <x:f>M253-K253</x:f>
        <x:v>0</x:v>
      </x:c>
      <x:c r="S253" s="18" t="n">
        <x:f>P253+Q253+R253</x:f>
        <x:v>34.6275054883656</x:v>
      </x:c>
      <x:c r="T253" s="18" t="str">
        <x:f>IF(MOD(C253-Settings!$B$32,Settings!$B$33)&lt;Settings!$B$30,"Up","Down")</x:f>
        <x:v>Up</x:v>
      </x:c>
      <x:c r="U253" s="18" t="n">
        <x:f>IF(OR(I253&gt;Settings!$B$30,O253&gt;Settings!$B$37),0,1)</x:f>
        <x:v>1</x:v>
      </x:c>
      <x:c r="V253" s="18" t="n">
        <x:f>IF(AND(U253=1,O253&lt;=Settings!$B$36),1,0)</x:f>
        <x:v>1</x:v>
      </x:c>
    </x:row>
    <x:row r="254">
      <x:c r="A254" t="n">
        <x:f>Arrivals!A254</x:f>
        <x:v>3</x:v>
      </x:c>
      <x:c r="B254" t="n">
        <x:f>Arrivals!B254</x:f>
        <x:v>9</x:v>
      </x:c>
      <x:c r="C254" s="18" t="n">
        <x:f>Arrivals!F254</x:f>
        <x:v>172</x:v>
      </x:c>
      <x:c r="D254" s="18" t="n">
        <x:f>Arrivals!J254</x:f>
        <x:v>0.6246308588306739</x:v>
      </x:c>
      <x:c r="E254" s="18" t="n">
        <x:f>G253</x:f>
        <x:v>110.67753217557757</x:v>
      </x:c>
      <x:c r="F254" s="18" t="n">
        <x:f>MAX(C254,E254)</x:f>
        <x:v>172</x:v>
      </x:c>
      <x:c r="G254" s="18" t="n">
        <x:f>F254+D254</x:f>
        <x:v>172.62463085883067</x:v>
      </x:c>
      <x:c r="H254" s="18" t="n">
        <x:f>Arrivals!L254</x:f>
        <x:v>75</x:v>
      </x:c>
      <x:c r="I254" s="18" t="n">
        <x:f>H254*8/ACE_Input!S14+ACE_Input!T14</x:f>
        <x:v>6.02</x:v>
      </x:c>
      <x:c r="J254" s="18" t="n">
        <x:f>N253</x:f>
        <x:v>116.69753217557756</x:v>
      </x:c>
      <x:c r="K254" s="18" t="n">
        <x:f>MAX(G254,J254)</x:f>
        <x:v>172.62463085883067</x:v>
      </x:c>
      <x:c r="L254" s="18" t="n">
        <x:f>MOD(K254-Settings!$B$32,Settings!$B$33)</x:f>
        <x:v>172.62463085883067</x:v>
      </x:c>
      <x:c r="M254" s="18" t="n">
        <x:f>IF(L254&lt;Settings!$B$30,IF(Settings!$B$30-L254&gt;=I254,K254,K254+(Settings!$B$30-L254)+Settings!$B$31),K254+(Settings!$B$33-L254))</x:f>
        <x:v>172.62463085883067</x:v>
      </x:c>
      <x:c r="N254" s="18" t="n">
        <x:f>M254+I254</x:f>
        <x:v>178.64463085883068</x:v>
      </x:c>
      <x:c r="O254" s="18" t="n">
        <x:f>N254-C254</x:f>
        <x:v>6.644630858830681</x:v>
      </x:c>
      <x:c r="P254" s="18" t="n">
        <x:f>F254-C254</x:f>
        <x:v>0</x:v>
      </x:c>
      <x:c r="Q254" s="18" t="n">
        <x:f>K254-G254</x:f>
        <x:v>0</x:v>
      </x:c>
      <x:c r="R254" s="18" t="n">
        <x:f>M254-K254</x:f>
        <x:v>0</x:v>
      </x:c>
      <x:c r="S254" s="18" t="n">
        <x:f>P254+Q254+R254</x:f>
        <x:v>0</x:v>
      </x:c>
      <x:c r="T254" s="18" t="str">
        <x:f>IF(MOD(C254-Settings!$B$32,Settings!$B$33)&lt;Settings!$B$30,"Up","Down")</x:f>
        <x:v>Up</x:v>
      </x:c>
      <x:c r="U254" s="18" t="n">
        <x:f>IF(OR(I254&gt;Settings!$B$30,O254&gt;Settings!$B$37),0,1)</x:f>
        <x:v>1</x:v>
      </x:c>
      <x:c r="V254" s="18" t="n">
        <x:f>IF(AND(U254=1,O254&lt;=Settings!$B$36),1,0)</x:f>
        <x:v>1</x:v>
      </x:c>
    </x:row>
    <x:row r="255">
      <x:c r="A255" t="n">
        <x:f>Arrivals!A255</x:f>
        <x:v>3</x:v>
      </x:c>
      <x:c r="B255" t="n">
        <x:f>Arrivals!B255</x:f>
        <x:v>10</x:v>
      </x:c>
      <x:c r="C255" s="18" t="n">
        <x:f>Arrivals!F255</x:f>
        <x:v>177</x:v>
      </x:c>
      <x:c r="D255" s="18" t="n">
        <x:f>Arrivals!J255</x:f>
        <x:v>7.584890847220649</x:v>
      </x:c>
      <x:c r="E255" s="18" t="n">
        <x:f>G254</x:f>
        <x:v>172.62463085883067</x:v>
      </x:c>
      <x:c r="F255" s="18" t="n">
        <x:f>MAX(C255,E255)</x:f>
        <x:v>177</x:v>
      </x:c>
      <x:c r="G255" s="18" t="n">
        <x:f>F255+D255</x:f>
        <x:v>184.58489084722066</x:v>
      </x:c>
      <x:c r="H255" s="18" t="n">
        <x:f>Arrivals!L255</x:f>
        <x:v>75</x:v>
      </x:c>
      <x:c r="I255" s="18" t="n">
        <x:f>H255*8/ACE_Input!S15+ACE_Input!T15</x:f>
        <x:v>6.02</x:v>
      </x:c>
      <x:c r="J255" s="18" t="n">
        <x:f>N254</x:f>
        <x:v>178.64463085883068</x:v>
      </x:c>
      <x:c r="K255" s="18" t="n">
        <x:f>MAX(G255,J255)</x:f>
        <x:v>184.58489084722066</x:v>
      </x:c>
      <x:c r="L255" s="18" t="n">
        <x:f>MOD(K255-Settings!$B$32,Settings!$B$33)</x:f>
        <x:v>184.58489084722066</x:v>
      </x:c>
      <x:c r="M255" s="18" t="n">
        <x:f>IF(L255&lt;Settings!$B$30,IF(Settings!$B$30-L255&gt;=I255,K255,K255+(Settings!$B$30-L255)+Settings!$B$31),K255+(Settings!$B$33-L255))</x:f>
        <x:v>184.58489084722066</x:v>
      </x:c>
      <x:c r="N255" s="18" t="n">
        <x:f>M255+I255</x:f>
        <x:v>190.60489084722067</x:v>
      </x:c>
      <x:c r="O255" s="18" t="n">
        <x:f>N255-C255</x:f>
        <x:v>13.604890847220673</x:v>
      </x:c>
      <x:c r="P255" s="18" t="n">
        <x:f>F255-C255</x:f>
        <x:v>0</x:v>
      </x:c>
      <x:c r="Q255" s="18" t="n">
        <x:f>K255-G255</x:f>
        <x:v>0</x:v>
      </x:c>
      <x:c r="R255" s="18" t="n">
        <x:f>M255-K255</x:f>
        <x:v>0</x:v>
      </x:c>
      <x:c r="S255" s="18" t="n">
        <x:f>P255+Q255+R255</x:f>
        <x:v>0</x:v>
      </x:c>
      <x:c r="T255" s="18" t="str">
        <x:f>IF(MOD(C255-Settings!$B$32,Settings!$B$33)&lt;Settings!$B$30,"Up","Down")</x:f>
        <x:v>Up</x:v>
      </x:c>
      <x:c r="U255" s="18" t="n">
        <x:f>IF(OR(I255&gt;Settings!$B$30,O255&gt;Settings!$B$37),0,1)</x:f>
        <x:v>1</x:v>
      </x:c>
      <x:c r="V255" s="18" t="n">
        <x:f>IF(AND(U255=1,O255&lt;=Settings!$B$36),1,0)</x:f>
        <x:v>1</x:v>
      </x:c>
    </x:row>
    <x:row r="256">
      <x:c r="A256" t="n">
        <x:f>Arrivals!A256</x:f>
        <x:v>3</x:v>
      </x:c>
      <x:c r="B256" t="n">
        <x:f>Arrivals!B256</x:f>
        <x:v>11</x:v>
      </x:c>
      <x:c r="C256" s="18" t="n">
        <x:f>Arrivals!F256</x:f>
        <x:v>182</x:v>
      </x:c>
      <x:c r="D256" s="18" t="n">
        <x:f>Arrivals!J256</x:f>
        <x:v>3.899062617286927</x:v>
      </x:c>
      <x:c r="E256" s="18" t="n">
        <x:f>G255</x:f>
        <x:v>184.58489084722066</x:v>
      </x:c>
      <x:c r="F256" s="18" t="n">
        <x:f>MAX(C256,E256)</x:f>
        <x:v>184.58489084722066</x:v>
      </x:c>
      <x:c r="G256" s="18" t="n">
        <x:f>F256+D256</x:f>
        <x:v>188.48395346450758</x:v>
      </x:c>
      <x:c r="H256" s="18" t="n">
        <x:f>Arrivals!L256</x:f>
        <x:v>75</x:v>
      </x:c>
      <x:c r="I256" s="18" t="n">
        <x:f>H256*8/ACE_Input!S16+ACE_Input!T16</x:f>
        <x:v>6.02</x:v>
      </x:c>
      <x:c r="J256" s="18" t="n">
        <x:f>N255</x:f>
        <x:v>190.60489084722067</x:v>
      </x:c>
      <x:c r="K256" s="18" t="n">
        <x:f>MAX(G256,J256)</x:f>
        <x:v>190.60489084722067</x:v>
      </x:c>
      <x:c r="L256" s="18" t="n">
        <x:f>MOD(K256-Settings!$B$32,Settings!$B$33)</x:f>
        <x:v>190.60489084722067</x:v>
      </x:c>
      <x:c r="M256" s="18" t="n">
        <x:f>IF(L256&lt;Settings!$B$30,IF(Settings!$B$30-L256&gt;=I256,K256,K256+(Settings!$B$30-L256)+Settings!$B$31),K256+(Settings!$B$33-L256))</x:f>
        <x:v>190.60489084722067</x:v>
      </x:c>
      <x:c r="N256" s="18" t="n">
        <x:f>M256+I256</x:f>
        <x:v>196.62489084722068</x:v>
      </x:c>
      <x:c r="O256" s="18" t="n">
        <x:f>N256-C256</x:f>
        <x:v>14.624890847220684</x:v>
      </x:c>
      <x:c r="P256" s="18" t="n">
        <x:f>F256-C256</x:f>
        <x:v>2.584890847220663</x:v>
      </x:c>
      <x:c r="Q256" s="18" t="n">
        <x:f>K256-G256</x:f>
        <x:v>2.1209373827130946</x:v>
      </x:c>
      <x:c r="R256" s="18" t="n">
        <x:f>M256-K256</x:f>
        <x:v>0</x:v>
      </x:c>
      <x:c r="S256" s="18" t="n">
        <x:f>P256+Q256+R256</x:f>
        <x:v>4.705828229933758</x:v>
      </x:c>
      <x:c r="T256" s="18" t="str">
        <x:f>IF(MOD(C256-Settings!$B$32,Settings!$B$33)&lt;Settings!$B$30,"Up","Down")</x:f>
        <x:v>Up</x:v>
      </x:c>
      <x:c r="U256" s="18" t="n">
        <x:f>IF(OR(I256&gt;Settings!$B$30,O256&gt;Settings!$B$37),0,1)</x:f>
        <x:v>1</x:v>
      </x:c>
      <x:c r="V256" s="18" t="n">
        <x:f>IF(AND(U256=1,O256&lt;=Settings!$B$36),1,0)</x:f>
        <x:v>1</x:v>
      </x:c>
    </x:row>
    <x:row r="257">
      <x:c r="A257" t="n">
        <x:f>Arrivals!A257</x:f>
        <x:v>3</x:v>
      </x:c>
      <x:c r="B257" t="n">
        <x:f>Arrivals!B257</x:f>
        <x:v>12</x:v>
      </x:c>
      <x:c r="C257" s="18" t="n">
        <x:f>Arrivals!F257</x:f>
        <x:v>187</x:v>
      </x:c>
      <x:c r="D257" s="18" t="n">
        <x:f>Arrivals!J257</x:f>
        <x:v>9.166356240299919</x:v>
      </x:c>
      <x:c r="E257" s="18" t="n">
        <x:f>G256</x:f>
        <x:v>188.48395346450758</x:v>
      </x:c>
      <x:c r="F257" s="18" t="n">
        <x:f>MAX(C257,E257)</x:f>
        <x:v>188.48395346450758</x:v>
      </x:c>
      <x:c r="G257" s="18" t="n">
        <x:f>F257+D257</x:f>
        <x:v>197.6503097048075</x:v>
      </x:c>
      <x:c r="H257" s="18" t="n">
        <x:f>Arrivals!L257</x:f>
        <x:v>75</x:v>
      </x:c>
      <x:c r="I257" s="18" t="n">
        <x:f>H257*8/ACE_Input!S17+ACE_Input!T17</x:f>
        <x:v>6.02</x:v>
      </x:c>
      <x:c r="J257" s="18" t="n">
        <x:f>N256</x:f>
        <x:v>196.62489084722068</x:v>
      </x:c>
      <x:c r="K257" s="18" t="n">
        <x:f>MAX(G257,J257)</x:f>
        <x:v>197.6503097048075</x:v>
      </x:c>
      <x:c r="L257" s="18" t="n">
        <x:f>MOD(K257-Settings!$B$32,Settings!$B$33)</x:f>
        <x:v>197.6503097048075</x:v>
      </x:c>
      <x:c r="M257" s="18" t="n">
        <x:f>IF(L257&lt;Settings!$B$30,IF(Settings!$B$30-L257&gt;=I257,K257,K257+(Settings!$B$30-L257)+Settings!$B$31),K257+(Settings!$B$33-L257))</x:f>
        <x:v>197.6503097048075</x:v>
      </x:c>
      <x:c r="N257" s="18" t="n">
        <x:f>M257+I257</x:f>
        <x:v>203.67030970480752</x:v>
      </x:c>
      <x:c r="O257" s="18" t="n">
        <x:f>N257-C257</x:f>
        <x:v>16.670309704807522</x:v>
      </x:c>
      <x:c r="P257" s="18" t="n">
        <x:f>F257-C257</x:f>
        <x:v>1.4839534645075787</x:v>
      </x:c>
      <x:c r="Q257" s="18" t="n">
        <x:f>K257-G257</x:f>
        <x:v>0</x:v>
      </x:c>
      <x:c r="R257" s="18" t="n">
        <x:f>M257-K257</x:f>
        <x:v>0</x:v>
      </x:c>
      <x:c r="S257" s="18" t="n">
        <x:f>P257+Q257+R257</x:f>
        <x:v>1.4839534645075787</x:v>
      </x:c>
      <x:c r="T257" s="18" t="str">
        <x:f>IF(MOD(C257-Settings!$B$32,Settings!$B$33)&lt;Settings!$B$30,"Up","Down")</x:f>
        <x:v>Up</x:v>
      </x:c>
      <x:c r="U257" s="18" t="n">
        <x:f>IF(OR(I257&gt;Settings!$B$30,O257&gt;Settings!$B$37),0,1)</x:f>
        <x:v>1</x:v>
      </x:c>
      <x:c r="V257" s="18" t="n">
        <x:f>IF(AND(U257=1,O257&lt;=Settings!$B$36),1,0)</x:f>
        <x:v>1</x:v>
      </x:c>
    </x:row>
    <x:row r="258">
      <x:c r="A258" t="n">
        <x:f>Arrivals!A258</x:f>
        <x:v>3</x:v>
      </x:c>
      <x:c r="B258" t="n">
        <x:f>Arrivals!B258</x:f>
        <x:v>13</x:v>
      </x:c>
      <x:c r="C258" s="18" t="n">
        <x:f>Arrivals!F258</x:f>
        <x:v>192</x:v>
      </x:c>
      <x:c r="D258" s="18" t="n">
        <x:f>Arrivals!J258</x:f>
        <x:v>3.220758759319695</x:v>
      </x:c>
      <x:c r="E258" s="18" t="n">
        <x:f>G257</x:f>
        <x:v>197.6503097048075</x:v>
      </x:c>
      <x:c r="F258" s="18" t="n">
        <x:f>MAX(C258,E258)</x:f>
        <x:v>197.6503097048075</x:v>
      </x:c>
      <x:c r="G258" s="18" t="n">
        <x:f>F258+D258</x:f>
        <x:v>200.8710684641272</x:v>
      </x:c>
      <x:c r="H258" s="18" t="n">
        <x:f>Arrivals!L258</x:f>
        <x:v>75</x:v>
      </x:c>
      <x:c r="I258" s="18" t="n">
        <x:f>H258*8/ACE_Input!S18+ACE_Input!T18</x:f>
        <x:v>6.02</x:v>
      </x:c>
      <x:c r="J258" s="18" t="n">
        <x:f>N257</x:f>
        <x:v>203.67030970480752</x:v>
      </x:c>
      <x:c r="K258" s="18" t="n">
        <x:f>MAX(G258,J258)</x:f>
        <x:v>203.67030970480752</x:v>
      </x:c>
      <x:c r="L258" s="18" t="n">
        <x:f>MOD(K258-Settings!$B$32,Settings!$B$33)</x:f>
        <x:v>203.67030970480752</x:v>
      </x:c>
      <x:c r="M258" s="18" t="n">
        <x:f>IF(L258&lt;Settings!$B$30,IF(Settings!$B$30-L258&gt;=I258,K258,K258+(Settings!$B$30-L258)+Settings!$B$31),K258+(Settings!$B$33-L258))</x:f>
        <x:v>203.67030970480752</x:v>
      </x:c>
      <x:c r="N258" s="18" t="n">
        <x:f>M258+I258</x:f>
        <x:v>209.69030970480753</x:v>
      </x:c>
      <x:c r="O258" s="18" t="n">
        <x:f>N258-C258</x:f>
        <x:v>17.690309704807532</x:v>
      </x:c>
      <x:c r="P258" s="18" t="n">
        <x:f>F258-C258</x:f>
        <x:v>5.650309704807512</x:v>
      </x:c>
      <x:c r="Q258" s="18" t="n">
        <x:f>K258-G258</x:f>
        <x:v>2.799241240680317</x:v>
      </x:c>
      <x:c r="R258" s="18" t="n">
        <x:f>M258-K258</x:f>
        <x:v>0</x:v>
      </x:c>
      <x:c r="S258" s="18" t="n">
        <x:f>P258+Q258+R258</x:f>
        <x:v>8.449550945487829</x:v>
      </x:c>
      <x:c r="T258" s="18" t="str">
        <x:f>IF(MOD(C258-Settings!$B$32,Settings!$B$33)&lt;Settings!$B$30,"Up","Down")</x:f>
        <x:v>Up</x:v>
      </x:c>
      <x:c r="U258" s="18" t="n">
        <x:f>IF(OR(I258&gt;Settings!$B$30,O258&gt;Settings!$B$37),0,1)</x:f>
        <x:v>1</x:v>
      </x:c>
      <x:c r="V258" s="18" t="n">
        <x:f>IF(AND(U258=1,O258&lt;=Settings!$B$36),1,0)</x:f>
        <x:v>1</x:v>
      </x:c>
    </x:row>
    <x:row r="259">
      <x:c r="A259" t="n">
        <x:f>Arrivals!A259</x:f>
        <x:v>3</x:v>
      </x:c>
      <x:c r="B259" t="n">
        <x:f>Arrivals!B259</x:f>
        <x:v>14</x:v>
      </x:c>
      <x:c r="C259" s="18" t="n">
        <x:f>Arrivals!F259</x:f>
        <x:v>197</x:v>
      </x:c>
      <x:c r="D259" s="18" t="n">
        <x:f>Arrivals!J259</x:f>
        <x:v>4.144623330676926</x:v>
      </x:c>
      <x:c r="E259" s="18" t="n">
        <x:f>G258</x:f>
        <x:v>200.8710684641272</x:v>
      </x:c>
      <x:c r="F259" s="18" t="n">
        <x:f>MAX(C259,E259)</x:f>
        <x:v>200.8710684641272</x:v>
      </x:c>
      <x:c r="G259" s="18" t="n">
        <x:f>F259+D259</x:f>
        <x:v>205.01569179480413</x:v>
      </x:c>
      <x:c r="H259" s="18" t="n">
        <x:f>Arrivals!L259</x:f>
        <x:v>75</x:v>
      </x:c>
      <x:c r="I259" s="18" t="n">
        <x:f>H259*8/ACE_Input!S19+ACE_Input!T19</x:f>
        <x:v>6.02</x:v>
      </x:c>
      <x:c r="J259" s="18" t="n">
        <x:f>N258</x:f>
        <x:v>209.69030970480753</x:v>
      </x:c>
      <x:c r="K259" s="18" t="n">
        <x:f>MAX(G259,J259)</x:f>
        <x:v>209.69030970480753</x:v>
      </x:c>
      <x:c r="L259" s="18" t="n">
        <x:f>MOD(K259-Settings!$B$32,Settings!$B$33)</x:f>
        <x:v>209.69030970480753</x:v>
      </x:c>
      <x:c r="M259" s="18" t="n">
        <x:f>IF(L259&lt;Settings!$B$30,IF(Settings!$B$30-L259&gt;=I259,K259,K259+(Settings!$B$30-L259)+Settings!$B$31),K259+(Settings!$B$33-L259))</x:f>
        <x:v>209.69030970480753</x:v>
      </x:c>
      <x:c r="N259" s="18" t="n">
        <x:f>M259+I259</x:f>
        <x:v>215.71030970480754</x:v>
      </x:c>
      <x:c r="O259" s="18" t="n">
        <x:f>N259-C259</x:f>
        <x:v>18.710309704807543</x:v>
      </x:c>
      <x:c r="P259" s="18" t="n">
        <x:f>F259-C259</x:f>
        <x:v>3.8710684641272053</x:v>
      </x:c>
      <x:c r="Q259" s="18" t="n">
        <x:f>K259-G259</x:f>
        <x:v>4.6746179100034055</x:v>
      </x:c>
      <x:c r="R259" s="18" t="n">
        <x:f>M259-K259</x:f>
        <x:v>0</x:v>
      </x:c>
      <x:c r="S259" s="18" t="n">
        <x:f>P259+Q259+R259</x:f>
        <x:v>8.54568637413061</x:v>
      </x:c>
      <x:c r="T259" s="18" t="str">
        <x:f>IF(MOD(C259-Settings!$B$32,Settings!$B$33)&lt;Settings!$B$30,"Up","Down")</x:f>
        <x:v>Up</x:v>
      </x:c>
      <x:c r="U259" s="18" t="n">
        <x:f>IF(OR(I259&gt;Settings!$B$30,O259&gt;Settings!$B$37),0,1)</x:f>
        <x:v>1</x:v>
      </x:c>
      <x:c r="V259" s="18" t="n">
        <x:f>IF(AND(U259=1,O259&lt;=Settings!$B$36),1,0)</x:f>
        <x:v>1</x:v>
      </x:c>
    </x:row>
    <x:row r="260">
      <x:c r="A260" t="n">
        <x:f>Arrivals!A260</x:f>
        <x:v>3</x:v>
      </x:c>
      <x:c r="B260" t="n">
        <x:f>Arrivals!B260</x:f>
        <x:v>15</x:v>
      </x:c>
      <x:c r="C260" s="18" t="n">
        <x:f>Arrivals!F260</x:f>
        <x:v>202</x:v>
      </x:c>
      <x:c r="D260" s="18" t="n">
        <x:f>Arrivals!J260</x:f>
        <x:v>8.948898700816292</x:v>
      </x:c>
      <x:c r="E260" s="18" t="n">
        <x:f>G259</x:f>
        <x:v>205.01569179480413</x:v>
      </x:c>
      <x:c r="F260" s="18" t="n">
        <x:f>MAX(C260,E260)</x:f>
        <x:v>205.01569179480413</x:v>
      </x:c>
      <x:c r="G260" s="18" t="n">
        <x:f>F260+D260</x:f>
        <x:v>213.96459049562043</x:v>
      </x:c>
      <x:c r="H260" s="18" t="n">
        <x:f>Arrivals!L260</x:f>
        <x:v>75</x:v>
      </x:c>
      <x:c r="I260" s="18" t="n">
        <x:f>H260*8/ACE_Input!S20+ACE_Input!T20</x:f>
        <x:v>6.02</x:v>
      </x:c>
      <x:c r="J260" s="18" t="n">
        <x:f>N259</x:f>
        <x:v>215.71030970480754</x:v>
      </x:c>
      <x:c r="K260" s="18" t="n">
        <x:f>MAX(G260,J260)</x:f>
        <x:v>215.71030970480754</x:v>
      </x:c>
      <x:c r="L260" s="18" t="n">
        <x:f>MOD(K260-Settings!$B$32,Settings!$B$33)</x:f>
        <x:v>215.71030970480754</x:v>
      </x:c>
      <x:c r="M260" s="18" t="n">
        <x:f>IF(L260&lt;Settings!$B$30,IF(Settings!$B$30-L260&gt;=I260,K260,K260+(Settings!$B$30-L260)+Settings!$B$31),K260+(Settings!$B$33-L260))</x:f>
        <x:v>215.71030970480754</x:v>
      </x:c>
      <x:c r="N260" s="18" t="n">
        <x:f>M260+I260</x:f>
        <x:v>221.73030970480755</x:v>
      </x:c>
      <x:c r="O260" s="18" t="n">
        <x:f>N260-C260</x:f>
        <x:v>19.730309704807553</x:v>
      </x:c>
      <x:c r="P260" s="18" t="n">
        <x:f>F260-C260</x:f>
        <x:v>3.015691794804127</x:v>
      </x:c>
      <x:c r="Q260" s="18" t="n">
        <x:f>K260-G260</x:f>
        <x:v>1.745719209187115</x:v>
      </x:c>
      <x:c r="R260" s="18" t="n">
        <x:f>M260-K260</x:f>
        <x:v>0</x:v>
      </x:c>
      <x:c r="S260" s="18" t="n">
        <x:f>P260+Q260+R260</x:f>
        <x:v>4.761411003991242</x:v>
      </x:c>
      <x:c r="T260" s="18" t="str">
        <x:f>IF(MOD(C260-Settings!$B$32,Settings!$B$33)&lt;Settings!$B$30,"Up","Down")</x:f>
        <x:v>Up</x:v>
      </x:c>
      <x:c r="U260" s="18" t="n">
        <x:f>IF(OR(I260&gt;Settings!$B$30,O260&gt;Settings!$B$37),0,1)</x:f>
        <x:v>1</x:v>
      </x:c>
      <x:c r="V260" s="18" t="n">
        <x:f>IF(AND(U260=1,O260&lt;=Settings!$B$36),1,0)</x:f>
        <x:v>1</x:v>
      </x:c>
    </x:row>
    <x:row r="261">
      <x:c r="A261" t="n">
        <x:f>Arrivals!A261</x:f>
        <x:v>3</x:v>
      </x:c>
      <x:c r="B261" t="n">
        <x:f>Arrivals!B261</x:f>
        <x:v>16</x:v>
      </x:c>
      <x:c r="C261" s="18" t="n">
        <x:f>Arrivals!F261</x:f>
        <x:v>207</x:v>
      </x:c>
      <x:c r="D261" s="18" t="n">
        <x:f>Arrivals!J261</x:f>
        <x:v>0.6816106973196112</x:v>
      </x:c>
      <x:c r="E261" s="18" t="n">
        <x:f>G260</x:f>
        <x:v>213.96459049562043</x:v>
      </x:c>
      <x:c r="F261" s="18" t="n">
        <x:f>MAX(C261,E261)</x:f>
        <x:v>213.96459049562043</x:v>
      </x:c>
      <x:c r="G261" s="18" t="n">
        <x:f>F261+D261</x:f>
        <x:v>214.64620119294003</x:v>
      </x:c>
      <x:c r="H261" s="18" t="n">
        <x:f>Arrivals!L261</x:f>
        <x:v>75</x:v>
      </x:c>
      <x:c r="I261" s="18" t="n">
        <x:f>H261*8/ACE_Input!S21+ACE_Input!T21</x:f>
        <x:v>6.02</x:v>
      </x:c>
      <x:c r="J261" s="18" t="n">
        <x:f>N260</x:f>
        <x:v>221.73030970480755</x:v>
      </x:c>
      <x:c r="K261" s="18" t="n">
        <x:f>MAX(G261,J261)</x:f>
        <x:v>221.73030970480755</x:v>
      </x:c>
      <x:c r="L261" s="18" t="n">
        <x:f>MOD(K261-Settings!$B$32,Settings!$B$33)</x:f>
        <x:v>221.73030970480755</x:v>
      </x:c>
      <x:c r="M261" s="18" t="n">
        <x:f>IF(L261&lt;Settings!$B$30,IF(Settings!$B$30-L261&gt;=I261,K261,K261+(Settings!$B$30-L261)+Settings!$B$31),K261+(Settings!$B$33-L261))</x:f>
        <x:v>221.73030970480755</x:v>
      </x:c>
      <x:c r="N261" s="18" t="n">
        <x:f>M261+I261</x:f>
        <x:v>227.75030970480756</x:v>
      </x:c>
      <x:c r="O261" s="18" t="n">
        <x:f>N261-C261</x:f>
        <x:v>20.750309704807563</x:v>
      </x:c>
      <x:c r="P261" s="18" t="n">
        <x:f>F261-C261</x:f>
        <x:v>6.964590495620428</x:v>
      </x:c>
      <x:c r="Q261" s="18" t="n">
        <x:f>K261-G261</x:f>
        <x:v>7.084108511867527</x:v>
      </x:c>
      <x:c r="R261" s="18" t="n">
        <x:f>M261-K261</x:f>
        <x:v>0</x:v>
      </x:c>
      <x:c r="S261" s="18" t="n">
        <x:f>P261+Q261+R261</x:f>
        <x:v>14.048699007487954</x:v>
      </x:c>
      <x:c r="T261" s="18" t="str">
        <x:f>IF(MOD(C261-Settings!$B$32,Settings!$B$33)&lt;Settings!$B$30,"Up","Down")</x:f>
        <x:v>Up</x:v>
      </x:c>
      <x:c r="U261" s="18" t="n">
        <x:f>IF(OR(I261&gt;Settings!$B$30,O261&gt;Settings!$B$37),0,1)</x:f>
        <x:v>1</x:v>
      </x:c>
      <x:c r="V261" s="18" t="n">
        <x:f>IF(AND(U261=1,O261&lt;=Settings!$B$36),1,0)</x:f>
        <x:v>1</x:v>
      </x:c>
    </x:row>
    <x:row r="262">
      <x:c r="A262" t="n">
        <x:f>Arrivals!A262</x:f>
        <x:v>3</x:v>
      </x:c>
      <x:c r="B262" t="n">
        <x:f>Arrivals!B262</x:f>
        <x:v>17</x:v>
      </x:c>
      <x:c r="C262" s="18" t="n">
        <x:f>Arrivals!F262</x:f>
        <x:v>212</x:v>
      </x:c>
      <x:c r="D262" s="18" t="n">
        <x:f>Arrivals!J262</x:f>
        <x:v>0.5670530141547889</x:v>
      </x:c>
      <x:c r="E262" s="18" t="n">
        <x:f>G261</x:f>
        <x:v>214.64620119294003</x:v>
      </x:c>
      <x:c r="F262" s="18" t="n">
        <x:f>MAX(C262,E262)</x:f>
        <x:v>214.64620119294003</x:v>
      </x:c>
      <x:c r="G262" s="18" t="n">
        <x:f>F262+D262</x:f>
        <x:v>215.21325420709482</x:v>
      </x:c>
      <x:c r="H262" s="18" t="n">
        <x:f>Arrivals!L262</x:f>
        <x:v>75</x:v>
      </x:c>
      <x:c r="I262" s="18" t="n">
        <x:f>H262*8/ACE_Input!S22+ACE_Input!T22</x:f>
        <x:v>6.02</x:v>
      </x:c>
      <x:c r="J262" s="18" t="n">
        <x:f>N261</x:f>
        <x:v>227.75030970480756</x:v>
      </x:c>
      <x:c r="K262" s="18" t="n">
        <x:f>MAX(G262,J262)</x:f>
        <x:v>227.75030970480756</x:v>
      </x:c>
      <x:c r="L262" s="18" t="n">
        <x:f>MOD(K262-Settings!$B$32,Settings!$B$33)</x:f>
        <x:v>227.75030970480756</x:v>
      </x:c>
      <x:c r="M262" s="18" t="n">
        <x:f>IF(L262&lt;Settings!$B$30,IF(Settings!$B$30-L262&gt;=I262,K262,K262+(Settings!$B$30-L262)+Settings!$B$31),K262+(Settings!$B$33-L262))</x:f>
        <x:v>227.75030970480756</x:v>
      </x:c>
      <x:c r="N262" s="18" t="n">
        <x:f>M262+I262</x:f>
        <x:v>233.77030970480757</x:v>
      </x:c>
      <x:c r="O262" s="18" t="n">
        <x:f>N262-C262</x:f>
        <x:v>21.770309704807573</x:v>
      </x:c>
      <x:c r="P262" s="18" t="n">
        <x:f>F262-C262</x:f>
        <x:v>2.646201192940026</x:v>
      </x:c>
      <x:c r="Q262" s="18" t="n">
        <x:f>K262-G262</x:f>
        <x:v>12.537055497712743</x:v>
      </x:c>
      <x:c r="R262" s="18" t="n">
        <x:f>M262-K262</x:f>
        <x:v>0</x:v>
      </x:c>
      <x:c r="S262" s="18" t="n">
        <x:f>P262+Q262+R262</x:f>
        <x:v>15.183256690652769</x:v>
      </x:c>
      <x:c r="T262" s="18" t="str">
        <x:f>IF(MOD(C262-Settings!$B$32,Settings!$B$33)&lt;Settings!$B$30,"Up","Down")</x:f>
        <x:v>Up</x:v>
      </x:c>
      <x:c r="U262" s="18" t="n">
        <x:f>IF(OR(I262&gt;Settings!$B$30,O262&gt;Settings!$B$37),0,1)</x:f>
        <x:v>1</x:v>
      </x:c>
      <x:c r="V262" s="18" t="n">
        <x:f>IF(AND(U262=1,O262&lt;=Settings!$B$36),1,0)</x:f>
        <x:v>1</x:v>
      </x:c>
    </x:row>
    <x:row r="263">
      <x:c r="A263" t="n">
        <x:f>Arrivals!A263</x:f>
        <x:v>3</x:v>
      </x:c>
      <x:c r="B263" t="n">
        <x:f>Arrivals!B263</x:f>
        <x:v>18</x:v>
      </x:c>
      <x:c r="C263" s="18" t="n">
        <x:f>Arrivals!F263</x:f>
        <x:v>217</x:v>
      </x:c>
      <x:c r="D263" s="18" t="n">
        <x:f>Arrivals!J263</x:f>
        <x:v>15.81323413830506</x:v>
      </x:c>
      <x:c r="E263" s="18" t="n">
        <x:f>G262</x:f>
        <x:v>215.21325420709482</x:v>
      </x:c>
      <x:c r="F263" s="18" t="n">
        <x:f>MAX(C263,E263)</x:f>
        <x:v>217</x:v>
      </x:c>
      <x:c r="G263" s="18" t="n">
        <x:f>F263+D263</x:f>
        <x:v>232.81323413830506</x:v>
      </x:c>
      <x:c r="H263" s="18" t="n">
        <x:f>Arrivals!L263</x:f>
        <x:v>75</x:v>
      </x:c>
      <x:c r="I263" s="18" t="n">
        <x:f>H263*8/ACE_Input!S23+ACE_Input!T23</x:f>
        <x:v>6.02</x:v>
      </x:c>
      <x:c r="J263" s="18" t="n">
        <x:f>N262</x:f>
        <x:v>233.77030970480757</x:v>
      </x:c>
      <x:c r="K263" s="18" t="n">
        <x:f>MAX(G263,J263)</x:f>
        <x:v>233.77030970480757</x:v>
      </x:c>
      <x:c r="L263" s="18" t="n">
        <x:f>MOD(K263-Settings!$B$32,Settings!$B$33)</x:f>
        <x:v>233.77030970480757</x:v>
      </x:c>
      <x:c r="M263" s="18" t="n">
        <x:f>IF(L263&lt;Settings!$B$30,IF(Settings!$B$30-L263&gt;=I263,K263,K263+(Settings!$B$30-L263)+Settings!$B$31),K263+(Settings!$B$33-L263))</x:f>
        <x:v>233.77030970480757</x:v>
      </x:c>
      <x:c r="N263" s="18" t="n">
        <x:f>M263+I263</x:f>
        <x:v>239.79030970480758</x:v>
      </x:c>
      <x:c r="O263" s="18" t="n">
        <x:f>N263-C263</x:f>
        <x:v>22.790309704807584</x:v>
      </x:c>
      <x:c r="P263" s="18" t="n">
        <x:f>F263-C263</x:f>
        <x:v>0</x:v>
      </x:c>
      <x:c r="Q263" s="18" t="n">
        <x:f>K263-G263</x:f>
        <x:v>0.9570755665025104</x:v>
      </x:c>
      <x:c r="R263" s="18" t="n">
        <x:f>M263-K263</x:f>
        <x:v>0</x:v>
      </x:c>
      <x:c r="S263" s="18" t="n">
        <x:f>P263+Q263+R263</x:f>
        <x:v>0.9570755665025104</x:v>
      </x:c>
      <x:c r="T263" s="18" t="str">
        <x:f>IF(MOD(C263-Settings!$B$32,Settings!$B$33)&lt;Settings!$B$30,"Up","Down")</x:f>
        <x:v>Up</x:v>
      </x:c>
      <x:c r="U263" s="18" t="n">
        <x:f>IF(OR(I263&gt;Settings!$B$30,O263&gt;Settings!$B$37),0,1)</x:f>
        <x:v>1</x:v>
      </x:c>
      <x:c r="V263" s="18" t="n">
        <x:f>IF(AND(U263=1,O263&lt;=Settings!$B$36),1,0)</x:f>
        <x:v>1</x:v>
      </x:c>
    </x:row>
    <x:row r="264">
      <x:c r="A264" t="n">
        <x:f>Arrivals!A264</x:f>
        <x:v>3</x:v>
      </x:c>
      <x:c r="B264" t="n">
        <x:f>Arrivals!B264</x:f>
        <x:v>19</x:v>
      </x:c>
      <x:c r="C264" s="18" t="n">
        <x:f>Arrivals!F264</x:f>
        <x:v>222</x:v>
      </x:c>
      <x:c r="D264" s="18" t="n">
        <x:f>Arrivals!J264</x:f>
        <x:v>3.159512371182589</x:v>
      </x:c>
      <x:c r="E264" s="18" t="n">
        <x:f>G263</x:f>
        <x:v>232.81323413830506</x:v>
      </x:c>
      <x:c r="F264" s="18" t="n">
        <x:f>MAX(C264,E264)</x:f>
        <x:v>232.81323413830506</x:v>
      </x:c>
      <x:c r="G264" s="18" t="n">
        <x:f>F264+D264</x:f>
        <x:v>235.97274650948765</x:v>
      </x:c>
      <x:c r="H264" s="18" t="n">
        <x:f>Arrivals!L264</x:f>
        <x:v>75</x:v>
      </x:c>
      <x:c r="I264" s="18" t="n">
        <x:f>H264*8/ACE_Input!S24+ACE_Input!T24</x:f>
        <x:v>6.02</x:v>
      </x:c>
      <x:c r="J264" s="18" t="n">
        <x:f>N263</x:f>
        <x:v>239.79030970480758</x:v>
      </x:c>
      <x:c r="K264" s="18" t="n">
        <x:f>MAX(G264,J264)</x:f>
        <x:v>239.79030970480758</x:v>
      </x:c>
      <x:c r="L264" s="18" t="n">
        <x:f>MOD(K264-Settings!$B$32,Settings!$B$33)</x:f>
        <x:v>239.79030970480758</x:v>
      </x:c>
      <x:c r="M264" s="18" t="n">
        <x:f>IF(L264&lt;Settings!$B$30,IF(Settings!$B$30-L264&gt;=I264,K264,K264+(Settings!$B$30-L264)+Settings!$B$31),K264+(Settings!$B$33-L264))</x:f>
        <x:v>239.79030970480758</x:v>
      </x:c>
      <x:c r="N264" s="18" t="n">
        <x:f>M264+I264</x:f>
        <x:v>245.8103097048076</x:v>
      </x:c>
      <x:c r="O264" s="18" t="n">
        <x:f>N264-C264</x:f>
        <x:v>23.810309704807594</x:v>
      </x:c>
      <x:c r="P264" s="18" t="n">
        <x:f>F264-C264</x:f>
        <x:v>10.813234138305063</x:v>
      </x:c>
      <x:c r="Q264" s="18" t="n">
        <x:f>K264-G264</x:f>
        <x:v>3.8175631953199343</x:v>
      </x:c>
      <x:c r="R264" s="18" t="n">
        <x:f>M264-K264</x:f>
        <x:v>0</x:v>
      </x:c>
      <x:c r="S264" s="18" t="n">
        <x:f>P264+Q264+R264</x:f>
        <x:v>14.630797333624997</x:v>
      </x:c>
      <x:c r="T264" s="18" t="str">
        <x:f>IF(MOD(C264-Settings!$B$32,Settings!$B$33)&lt;Settings!$B$30,"Up","Down")</x:f>
        <x:v>Up</x:v>
      </x:c>
      <x:c r="U264" s="18" t="n">
        <x:f>IF(OR(I264&gt;Settings!$B$30,O264&gt;Settings!$B$37),0,1)</x:f>
        <x:v>1</x:v>
      </x:c>
      <x:c r="V264" s="18" t="n">
        <x:f>IF(AND(U264=1,O264&lt;=Settings!$B$36),1,0)</x:f>
        <x:v>1</x:v>
      </x:c>
    </x:row>
    <x:row r="265">
      <x:c r="A265" t="n">
        <x:f>Arrivals!A265</x:f>
        <x:v>3</x:v>
      </x:c>
      <x:c r="B265" t="n">
        <x:f>Arrivals!B265</x:f>
        <x:v>20</x:v>
      </x:c>
      <x:c r="C265" s="18" t="n">
        <x:f>Arrivals!F265</x:f>
        <x:v>227</x:v>
      </x:c>
      <x:c r="D265" s="18" t="n">
        <x:f>Arrivals!J265</x:f>
        <x:v>9.217117946045073</x:v>
      </x:c>
      <x:c r="E265" s="18" t="n">
        <x:f>G264</x:f>
        <x:v>235.97274650948765</x:v>
      </x:c>
      <x:c r="F265" s="18" t="n">
        <x:f>MAX(C265,E265)</x:f>
        <x:v>235.97274650948765</x:v>
      </x:c>
      <x:c r="G265" s="18" t="n">
        <x:f>F265+D265</x:f>
        <x:v>245.18986445553273</x:v>
      </x:c>
      <x:c r="H265" s="18" t="n">
        <x:f>Arrivals!L265</x:f>
        <x:v>75</x:v>
      </x:c>
      <x:c r="I265" s="18" t="n">
        <x:f>H265*8/ACE_Input!S25+ACE_Input!T25</x:f>
        <x:v>6.02</x:v>
      </x:c>
      <x:c r="J265" s="18" t="n">
        <x:f>N264</x:f>
        <x:v>245.8103097048076</x:v>
      </x:c>
      <x:c r="K265" s="18" t="n">
        <x:f>MAX(G265,J265)</x:f>
        <x:v>245.8103097048076</x:v>
      </x:c>
      <x:c r="L265" s="18" t="n">
        <x:f>MOD(K265-Settings!$B$32,Settings!$B$33)</x:f>
        <x:v>245.8103097048076</x:v>
      </x:c>
      <x:c r="M265" s="18" t="n">
        <x:f>IF(L265&lt;Settings!$B$30,IF(Settings!$B$30-L265&gt;=I265,K265,K265+(Settings!$B$30-L265)+Settings!$B$31),K265+(Settings!$B$33-L265))</x:f>
        <x:v>245.8103097048076</x:v>
      </x:c>
      <x:c r="N265" s="18" t="n">
        <x:f>M265+I265</x:f>
        <x:v>251.8303097048076</x:v>
      </x:c>
      <x:c r="O265" s="18" t="n">
        <x:f>N265-C265</x:f>
        <x:v>24.830309704807604</x:v>
      </x:c>
      <x:c r="P265" s="18" t="n">
        <x:f>F265-C265</x:f>
        <x:v>8.97274650948765</x:v>
      </x:c>
      <x:c r="Q265" s="18" t="n">
        <x:f>K265-G265</x:f>
        <x:v>0.6204452492748658</x:v>
      </x:c>
      <x:c r="R265" s="18" t="n">
        <x:f>M265-K265</x:f>
        <x:v>0</x:v>
      </x:c>
      <x:c r="S265" s="18" t="n">
        <x:f>P265+Q265+R265</x:f>
        <x:v>9.593191758762515</x:v>
      </x:c>
      <x:c r="T265" s="18" t="str">
        <x:f>IF(MOD(C265-Settings!$B$32,Settings!$B$33)&lt;Settings!$B$30,"Up","Down")</x:f>
        <x:v>Up</x:v>
      </x:c>
      <x:c r="U265" s="18" t="n">
        <x:f>IF(OR(I265&gt;Settings!$B$30,O265&gt;Settings!$B$37),0,1)</x:f>
        <x:v>1</x:v>
      </x:c>
      <x:c r="V265" s="18" t="n">
        <x:f>IF(AND(U265=1,O265&lt;=Settings!$B$36),1,0)</x:f>
        <x:v>1</x:v>
      </x:c>
    </x:row>
    <x:row r="266">
      <x:c r="A266" t="n">
        <x:f>Arrivals!A266</x:f>
        <x:v>3</x:v>
      </x:c>
      <x:c r="B266" t="n">
        <x:f>Arrivals!B266</x:f>
        <x:v>21</x:v>
      </x:c>
      <x:c r="C266" s="18" t="n">
        <x:f>Arrivals!F266</x:f>
        <x:v>232</x:v>
      </x:c>
      <x:c r="D266" s="18" t="n">
        <x:f>Arrivals!J266</x:f>
        <x:v>4.0501694984355225</x:v>
      </x:c>
      <x:c r="E266" s="18" t="n">
        <x:f>G265</x:f>
        <x:v>245.18986445553273</x:v>
      </x:c>
      <x:c r="F266" s="18" t="n">
        <x:f>MAX(C266,E266)</x:f>
        <x:v>245.18986445553273</x:v>
      </x:c>
      <x:c r="G266" s="18" t="n">
        <x:f>F266+D266</x:f>
        <x:v>249.24003395396824</x:v>
      </x:c>
      <x:c r="H266" s="18" t="n">
        <x:f>Arrivals!L266</x:f>
        <x:v>75</x:v>
      </x:c>
      <x:c r="I266" s="18" t="n">
        <x:f>H266*8/ACE_Input!S26+ACE_Input!T26</x:f>
        <x:v>6.02</x:v>
      </x:c>
      <x:c r="J266" s="18" t="n">
        <x:f>N265</x:f>
        <x:v>251.8303097048076</x:v>
      </x:c>
      <x:c r="K266" s="18" t="n">
        <x:f>MAX(G266,J266)</x:f>
        <x:v>251.8303097048076</x:v>
      </x:c>
      <x:c r="L266" s="18" t="n">
        <x:f>MOD(K266-Settings!$B$32,Settings!$B$33)</x:f>
        <x:v>251.8303097048076</x:v>
      </x:c>
      <x:c r="M266" s="18" t="n">
        <x:f>IF(L266&lt;Settings!$B$30,IF(Settings!$B$30-L266&gt;=I266,K266,K266+(Settings!$B$30-L266)+Settings!$B$31),K266+(Settings!$B$33-L266))</x:f>
        <x:v>251.8303097048076</x:v>
      </x:c>
      <x:c r="N266" s="18" t="n">
        <x:f>M266+I266</x:f>
        <x:v>257.8503097048076</x:v>
      </x:c>
      <x:c r="O266" s="18" t="n">
        <x:f>N266-C266</x:f>
        <x:v>25.850309704807614</x:v>
      </x:c>
      <x:c r="P266" s="18" t="n">
        <x:f>F266-C266</x:f>
        <x:v>13.189864455532728</x:v>
      </x:c>
      <x:c r="Q266" s="18" t="n">
        <x:f>K266-G266</x:f>
        <x:v>2.5902757508393677</x:v>
      </x:c>
      <x:c r="R266" s="18" t="n">
        <x:f>M266-K266</x:f>
        <x:v>0</x:v>
      </x:c>
      <x:c r="S266" s="18" t="n">
        <x:f>P266+Q266+R266</x:f>
        <x:v>15.780140206372096</x:v>
      </x:c>
      <x:c r="T266" s="18" t="str">
        <x:f>IF(MOD(C266-Settings!$B$32,Settings!$B$33)&lt;Settings!$B$30,"Up","Down")</x:f>
        <x:v>Up</x:v>
      </x:c>
      <x:c r="U266" s="18" t="n">
        <x:f>IF(OR(I266&gt;Settings!$B$30,O266&gt;Settings!$B$37),0,1)</x:f>
        <x:v>1</x:v>
      </x:c>
      <x:c r="V266" s="18" t="n">
        <x:f>IF(AND(U266=1,O266&lt;=Settings!$B$36),1,0)</x:f>
        <x:v>1</x:v>
      </x:c>
    </x:row>
    <x:row r="267">
      <x:c r="A267" t="n">
        <x:f>Arrivals!A267</x:f>
        <x:v>3</x:v>
      </x:c>
      <x:c r="B267" t="n">
        <x:f>Arrivals!B267</x:f>
        <x:v>22</x:v>
      </x:c>
      <x:c r="C267" s="18" t="n">
        <x:f>Arrivals!F267</x:f>
        <x:v>237</x:v>
      </x:c>
      <x:c r="D267" s="18" t="n">
        <x:f>Arrivals!J267</x:f>
        <x:v>8.350325113171518</x:v>
      </x:c>
      <x:c r="E267" s="18" t="n">
        <x:f>G266</x:f>
        <x:v>249.24003395396824</x:v>
      </x:c>
      <x:c r="F267" s="18" t="n">
        <x:f>MAX(C267,E267)</x:f>
        <x:v>249.24003395396824</x:v>
      </x:c>
      <x:c r="G267" s="18" t="n">
        <x:f>F267+D267</x:f>
        <x:v>257.59035906713973</x:v>
      </x:c>
      <x:c r="H267" s="18" t="n">
        <x:f>Arrivals!L267</x:f>
        <x:v>75</x:v>
      </x:c>
      <x:c r="I267" s="18" t="n">
        <x:f>H267*8/ACE_Input!S27+ACE_Input!T27</x:f>
        <x:v>6.02</x:v>
      </x:c>
      <x:c r="J267" s="18" t="n">
        <x:f>N266</x:f>
        <x:v>257.8503097048076</x:v>
      </x:c>
      <x:c r="K267" s="18" t="n">
        <x:f>MAX(G267,J267)</x:f>
        <x:v>257.8503097048076</x:v>
      </x:c>
      <x:c r="L267" s="18" t="n">
        <x:f>MOD(K267-Settings!$B$32,Settings!$B$33)</x:f>
        <x:v>257.8503097048076</x:v>
      </x:c>
      <x:c r="M267" s="18" t="n">
        <x:f>IF(L267&lt;Settings!$B$30,IF(Settings!$B$30-L267&gt;=I267,K267,K267+(Settings!$B$30-L267)+Settings!$B$31),K267+(Settings!$B$33-L267))</x:f>
        <x:v>257.8503097048076</x:v>
      </x:c>
      <x:c r="N267" s="18" t="n">
        <x:f>M267+I267</x:f>
        <x:v>263.8703097048076</x:v>
      </x:c>
      <x:c r="O267" s="18" t="n">
        <x:f>N267-C267</x:f>
        <x:v>26.870309704807596</x:v>
      </x:c>
      <x:c r="P267" s="18" t="n">
        <x:f>F267-C267</x:f>
        <x:v>12.240033953968236</x:v>
      </x:c>
      <x:c r="Q267" s="18" t="n">
        <x:f>K267-G267</x:f>
        <x:v>0.2599506376678846</x:v>
      </x:c>
      <x:c r="R267" s="18" t="n">
        <x:f>M267-K267</x:f>
        <x:v>0</x:v>
      </x:c>
      <x:c r="S267" s="18" t="n">
        <x:f>P267+Q267+R267</x:f>
        <x:v>12.499984591636121</x:v>
      </x:c>
      <x:c r="T267" s="18" t="str">
        <x:f>IF(MOD(C267-Settings!$B$32,Settings!$B$33)&lt;Settings!$B$30,"Up","Down")</x:f>
        <x:v>Up</x:v>
      </x:c>
      <x:c r="U267" s="18" t="n">
        <x:f>IF(OR(I267&gt;Settings!$B$30,O267&gt;Settings!$B$37),0,1)</x:f>
        <x:v>1</x:v>
      </x:c>
      <x:c r="V267" s="18" t="n">
        <x:f>IF(AND(U267=1,O267&lt;=Settings!$B$36),1,0)</x:f>
        <x:v>1</x:v>
      </x:c>
    </x:row>
    <x:row r="268">
      <x:c r="A268" t="n">
        <x:f>Arrivals!A268</x:f>
        <x:v>3</x:v>
      </x:c>
      <x:c r="B268" t="n">
        <x:f>Arrivals!B268</x:f>
        <x:v>23</x:v>
      </x:c>
      <x:c r="C268" s="18" t="n">
        <x:f>Arrivals!F268</x:f>
        <x:v>242</x:v>
      </x:c>
      <x:c r="D268" s="18" t="n">
        <x:f>Arrivals!J268</x:f>
        <x:v>3.7741423868391113</x:v>
      </x:c>
      <x:c r="E268" s="18" t="n">
        <x:f>G267</x:f>
        <x:v>257.59035906713973</x:v>
      </x:c>
      <x:c r="F268" s="18" t="n">
        <x:f>MAX(C268,E268)</x:f>
        <x:v>257.59035906713973</x:v>
      </x:c>
      <x:c r="G268" s="18" t="n">
        <x:f>F268+D268</x:f>
        <x:v>261.36450145397885</x:v>
      </x:c>
      <x:c r="H268" s="18" t="n">
        <x:f>Arrivals!L268</x:f>
        <x:v>75</x:v>
      </x:c>
      <x:c r="I268" s="18" t="n">
        <x:f>H268*8/ACE_Input!S28+ACE_Input!T28</x:f>
        <x:v>6.02</x:v>
      </x:c>
      <x:c r="J268" s="18" t="n">
        <x:f>N267</x:f>
        <x:v>263.8703097048076</x:v>
      </x:c>
      <x:c r="K268" s="18" t="n">
        <x:f>MAX(G268,J268)</x:f>
        <x:v>263.8703097048076</x:v>
      </x:c>
      <x:c r="L268" s="18" t="n">
        <x:f>MOD(K268-Settings!$B$32,Settings!$B$33)</x:f>
        <x:v>263.8703097048076</x:v>
      </x:c>
      <x:c r="M268" s="18" t="n">
        <x:f>IF(L268&lt;Settings!$B$30,IF(Settings!$B$30-L268&gt;=I268,K268,K268+(Settings!$B$30-L268)+Settings!$B$31),K268+(Settings!$B$33-L268))</x:f>
        <x:v>263.8703097048076</x:v>
      </x:c>
      <x:c r="N268" s="18" t="n">
        <x:f>M268+I268</x:f>
        <x:v>269.8903097048076</x:v>
      </x:c>
      <x:c r="O268" s="18" t="n">
        <x:f>N268-C268</x:f>
        <x:v>27.890309704807578</x:v>
      </x:c>
      <x:c r="P268" s="18" t="n">
        <x:f>F268-C268</x:f>
        <x:v>15.59035906713973</x:v>
      </x:c>
      <x:c r="Q268" s="18" t="n">
        <x:f>K268-G268</x:f>
        <x:v>2.50580825082875</x:v>
      </x:c>
      <x:c r="R268" s="18" t="n">
        <x:f>M268-K268</x:f>
        <x:v>0</x:v>
      </x:c>
      <x:c r="S268" s="18" t="n">
        <x:f>P268+Q268+R268</x:f>
        <x:v>18.09616731796848</x:v>
      </x:c>
      <x:c r="T268" s="18" t="str">
        <x:f>IF(MOD(C268-Settings!$B$32,Settings!$B$33)&lt;Settings!$B$30,"Up","Down")</x:f>
        <x:v>Up</x:v>
      </x:c>
      <x:c r="U268" s="18" t="n">
        <x:f>IF(OR(I268&gt;Settings!$B$30,O268&gt;Settings!$B$37),0,1)</x:f>
        <x:v>1</x:v>
      </x:c>
      <x:c r="V268" s="18" t="n">
        <x:f>IF(AND(U268=1,O268&lt;=Settings!$B$36),1,0)</x:f>
        <x:v>1</x:v>
      </x:c>
    </x:row>
    <x:row r="269">
      <x:c r="A269" t="n">
        <x:f>Arrivals!A269</x:f>
        <x:v>3</x:v>
      </x:c>
      <x:c r="B269" t="n">
        <x:f>Arrivals!B269</x:f>
        <x:v>24</x:v>
      </x:c>
      <x:c r="C269" s="18" t="n">
        <x:f>Arrivals!F269</x:f>
        <x:v>247</x:v>
      </x:c>
      <x:c r="D269" s="18" t="n">
        <x:f>Arrivals!J269</x:f>
        <x:v>7.167188654891158</x:v>
      </x:c>
      <x:c r="E269" s="18" t="n">
        <x:f>G268</x:f>
        <x:v>261.36450145397885</x:v>
      </x:c>
      <x:c r="F269" s="18" t="n">
        <x:f>MAX(C269,E269)</x:f>
        <x:v>261.36450145397885</x:v>
      </x:c>
      <x:c r="G269" s="18" t="n">
        <x:f>F269+D269</x:f>
        <x:v>268.53169010887</x:v>
      </x:c>
      <x:c r="H269" s="18" t="n">
        <x:f>Arrivals!L269</x:f>
        <x:v>75</x:v>
      </x:c>
      <x:c r="I269" s="18" t="n">
        <x:f>H269*8/ACE_Input!S29+ACE_Input!T29</x:f>
        <x:v>6.02</x:v>
      </x:c>
      <x:c r="J269" s="18" t="n">
        <x:f>N268</x:f>
        <x:v>269.8903097048076</x:v>
      </x:c>
      <x:c r="K269" s="18" t="n">
        <x:f>MAX(G269,J269)</x:f>
        <x:v>269.8903097048076</x:v>
      </x:c>
      <x:c r="L269" s="18" t="n">
        <x:f>MOD(K269-Settings!$B$32,Settings!$B$33)</x:f>
        <x:v>269.8903097048076</x:v>
      </x:c>
      <x:c r="M269" s="18" t="n">
        <x:f>IF(L269&lt;Settings!$B$30,IF(Settings!$B$30-L269&gt;=I269,K269,K269+(Settings!$B$30-L269)+Settings!$B$31),K269+(Settings!$B$33-L269))</x:f>
        <x:v>269.8903097048076</x:v>
      </x:c>
      <x:c r="N269" s="18" t="n">
        <x:f>M269+I269</x:f>
        <x:v>275.91030970480756</x:v>
      </x:c>
      <x:c r="O269" s="18" t="n">
        <x:f>N269-C269</x:f>
        <x:v>28.91030970480756</x:v>
      </x:c>
      <x:c r="P269" s="18" t="n">
        <x:f>F269-C269</x:f>
        <x:v>14.364501453978846</x:v>
      </x:c>
      <x:c r="Q269" s="18" t="n">
        <x:f>K269-G269</x:f>
        <x:v>1.3586195959375686</x:v>
      </x:c>
      <x:c r="R269" s="18" t="n">
        <x:f>M269-K269</x:f>
        <x:v>0</x:v>
      </x:c>
      <x:c r="S269" s="18" t="n">
        <x:f>P269+Q269+R269</x:f>
        <x:v>15.723121049916415</x:v>
      </x:c>
      <x:c r="T269" s="18" t="str">
        <x:f>IF(MOD(C269-Settings!$B$32,Settings!$B$33)&lt;Settings!$B$30,"Up","Down")</x:f>
        <x:v>Up</x:v>
      </x:c>
      <x:c r="U269" s="18" t="n">
        <x:f>IF(OR(I269&gt;Settings!$B$30,O269&gt;Settings!$B$37),0,1)</x:f>
        <x:v>1</x:v>
      </x:c>
      <x:c r="V269" s="18" t="n">
        <x:f>IF(AND(U269=1,O269&lt;=Settings!$B$36),1,0)</x:f>
        <x:v>1</x:v>
      </x:c>
    </x:row>
    <x:row r="270">
      <x:c r="A270" t="n">
        <x:f>Arrivals!A270</x:f>
        <x:v>3</x:v>
      </x:c>
      <x:c r="B270" t="n">
        <x:f>Arrivals!B270</x:f>
        <x:v>25</x:v>
      </x:c>
      <x:c r="C270" s="18" t="n">
        <x:f>Arrivals!F270</x:f>
        <x:v>252</x:v>
      </x:c>
      <x:c r="D270" s="18" t="n">
        <x:f>Arrivals!J270</x:f>
        <x:v>24.2694013680109</x:v>
      </x:c>
      <x:c r="E270" s="18" t="n">
        <x:f>G269</x:f>
        <x:v>268.53169010887</x:v>
      </x:c>
      <x:c r="F270" s="18" t="n">
        <x:f>MAX(C270,E270)</x:f>
        <x:v>268.53169010887</x:v>
      </x:c>
      <x:c r="G270" s="18" t="n">
        <x:f>F270+D270</x:f>
        <x:v>292.8010914768809</x:v>
      </x:c>
      <x:c r="H270" s="18" t="n">
        <x:f>Arrivals!L270</x:f>
        <x:v>75</x:v>
      </x:c>
      <x:c r="I270" s="18" t="n">
        <x:f>H270*8/ACE_Input!S30+ACE_Input!T30</x:f>
        <x:v>6.02</x:v>
      </x:c>
      <x:c r="J270" s="18" t="n">
        <x:f>N269</x:f>
        <x:v>275.91030970480756</x:v>
      </x:c>
      <x:c r="K270" s="18" t="n">
        <x:f>MAX(G270,J270)</x:f>
        <x:v>292.8010914768809</x:v>
      </x:c>
      <x:c r="L270" s="18" t="n">
        <x:f>MOD(K270-Settings!$B$32,Settings!$B$33)</x:f>
        <x:v>292.8010914768809</x:v>
      </x:c>
      <x:c r="M270" s="18" t="n">
        <x:f>IF(L270&lt;Settings!$B$30,IF(Settings!$B$30-L270&gt;=I270,K270,K270+(Settings!$B$30-L270)+Settings!$B$31),K270+(Settings!$B$33-L270))</x:f>
        <x:v>292.8010914768809</x:v>
      </x:c>
      <x:c r="N270" s="18" t="n">
        <x:f>M270+I270</x:f>
        <x:v>298.8210914768809</x:v>
      </x:c>
      <x:c r="O270" s="18" t="n">
        <x:f>N270-C270</x:f>
        <x:v>46.821091476880895</x:v>
      </x:c>
      <x:c r="P270" s="18" t="n">
        <x:f>F270-C270</x:f>
        <x:v>16.53169010887001</x:v>
      </x:c>
      <x:c r="Q270" s="18" t="n">
        <x:f>K270-G270</x:f>
        <x:v>0</x:v>
      </x:c>
      <x:c r="R270" s="18" t="n">
        <x:f>M270-K270</x:f>
        <x:v>0</x:v>
      </x:c>
      <x:c r="S270" s="18" t="n">
        <x:f>P270+Q270+R270</x:f>
        <x:v>16.53169010887001</x:v>
      </x:c>
      <x:c r="T270" s="18" t="str">
        <x:f>IF(MOD(C270-Settings!$B$32,Settings!$B$33)&lt;Settings!$B$30,"Up","Down")</x:f>
        <x:v>Up</x:v>
      </x:c>
      <x:c r="U270" s="18" t="n">
        <x:f>IF(OR(I270&gt;Settings!$B$30,O270&gt;Settings!$B$37),0,1)</x:f>
        <x:v>1</x:v>
      </x:c>
      <x:c r="V270" s="18" t="n">
        <x:f>IF(AND(U270=1,O270&lt;=Settings!$B$36),1,0)</x:f>
        <x:v>1</x:v>
      </x:c>
    </x:row>
    <x:row r="271">
      <x:c r="A271" t="n">
        <x:f>Arrivals!A271</x:f>
        <x:v>3</x:v>
      </x:c>
      <x:c r="B271" t="n">
        <x:f>Arrivals!B271</x:f>
        <x:v>26</x:v>
      </x:c>
      <x:c r="C271" s="18" t="n">
        <x:f>Arrivals!F271</x:f>
        <x:v>257</x:v>
      </x:c>
      <x:c r="D271" s="18" t="n">
        <x:f>Arrivals!J271</x:f>
        <x:v>29.65772436039284</x:v>
      </x:c>
      <x:c r="E271" s="18" t="n">
        <x:f>G270</x:f>
        <x:v>292.8010914768809</x:v>
      </x:c>
      <x:c r="F271" s="18" t="n">
        <x:f>MAX(C271,E271)</x:f>
        <x:v>292.8010914768809</x:v>
      </x:c>
      <x:c r="G271" s="18" t="n">
        <x:f>F271+D271</x:f>
        <x:v>322.45881583727373</x:v>
      </x:c>
      <x:c r="H271" s="18" t="n">
        <x:f>Arrivals!L271</x:f>
        <x:v>75</x:v>
      </x:c>
      <x:c r="I271" s="18" t="n">
        <x:f>H271*8/ACE_Input!S31+ACE_Input!T31</x:f>
        <x:v>6.02</x:v>
      </x:c>
      <x:c r="J271" s="18" t="n">
        <x:f>N270</x:f>
        <x:v>298.8210914768809</x:v>
      </x:c>
      <x:c r="K271" s="18" t="n">
        <x:f>MAX(G271,J271)</x:f>
        <x:v>322.45881583727373</x:v>
      </x:c>
      <x:c r="L271" s="18" t="n">
        <x:f>MOD(K271-Settings!$B$32,Settings!$B$33)</x:f>
        <x:v>322.45881583727373</x:v>
      </x:c>
      <x:c r="M271" s="18" t="n">
        <x:f>IF(L271&lt;Settings!$B$30,IF(Settings!$B$30-L271&gt;=I271,K271,K271+(Settings!$B$30-L271)+Settings!$B$31),K271+(Settings!$B$33-L271))</x:f>
        <x:v>322.45881583727373</x:v>
      </x:c>
      <x:c r="N271" s="18" t="n">
        <x:f>M271+I271</x:f>
        <x:v>328.4788158372737</x:v>
      </x:c>
      <x:c r="O271" s="18" t="n">
        <x:f>N271-C271</x:f>
        <x:v>71.47881583727371</x:v>
      </x:c>
      <x:c r="P271" s="18" t="n">
        <x:f>F271-C271</x:f>
        <x:v>35.80109147688091</x:v>
      </x:c>
      <x:c r="Q271" s="18" t="n">
        <x:f>K271-G271</x:f>
        <x:v>0</x:v>
      </x:c>
      <x:c r="R271" s="18" t="n">
        <x:f>M271-K271</x:f>
        <x:v>0</x:v>
      </x:c>
      <x:c r="S271" s="18" t="n">
        <x:f>P271+Q271+R271</x:f>
        <x:v>35.80109147688091</x:v>
      </x:c>
      <x:c r="T271" s="18" t="str">
        <x:f>IF(MOD(C271-Settings!$B$32,Settings!$B$33)&lt;Settings!$B$30,"Up","Down")</x:f>
        <x:v>Up</x:v>
      </x:c>
      <x:c r="U271" s="18" t="n">
        <x:f>IF(OR(I271&gt;Settings!$B$30,O271&gt;Settings!$B$37),0,1)</x:f>
        <x:v>1</x:v>
      </x:c>
      <x:c r="V271" s="18" t="n">
        <x:f>IF(AND(U271=1,O271&lt;=Settings!$B$36),1,0)</x:f>
        <x:v>1</x:v>
      </x:c>
    </x:row>
    <x:row r="272">
      <x:c r="A272" t="n">
        <x:f>Arrivals!A272</x:f>
        <x:v>3</x:v>
      </x:c>
      <x:c r="B272" t="n">
        <x:f>Arrivals!B272</x:f>
        <x:v>27</x:v>
      </x:c>
      <x:c r="C272" s="18" t="n">
        <x:f>Arrivals!F272</x:f>
        <x:v>262</x:v>
      </x:c>
      <x:c r="D272" s="18" t="n">
        <x:f>Arrivals!J272</x:f>
        <x:v>7.858589689542692</x:v>
      </x:c>
      <x:c r="E272" s="18" t="n">
        <x:f>G271</x:f>
        <x:v>322.45881583727373</x:v>
      </x:c>
      <x:c r="F272" s="18" t="n">
        <x:f>MAX(C272,E272)</x:f>
        <x:v>322.45881583727373</x:v>
      </x:c>
      <x:c r="G272" s="18" t="n">
        <x:f>F272+D272</x:f>
        <x:v>330.3174055268164</x:v>
      </x:c>
      <x:c r="H272" s="18" t="n">
        <x:f>Arrivals!L272</x:f>
        <x:v>75</x:v>
      </x:c>
      <x:c r="I272" s="18" t="n">
        <x:f>H272*8/ACE_Input!S32+ACE_Input!T32</x:f>
        <x:v>6.02</x:v>
      </x:c>
      <x:c r="J272" s="18" t="n">
        <x:f>N271</x:f>
        <x:v>328.4788158372737</x:v>
      </x:c>
      <x:c r="K272" s="18" t="n">
        <x:f>MAX(G272,J272)</x:f>
        <x:v>330.3174055268164</x:v>
      </x:c>
      <x:c r="L272" s="18" t="n">
        <x:f>MOD(K272-Settings!$B$32,Settings!$B$33)</x:f>
        <x:v>330.3174055268164</x:v>
      </x:c>
      <x:c r="M272" s="18" t="n">
        <x:f>IF(L272&lt;Settings!$B$30,IF(Settings!$B$30-L272&gt;=I272,K272,K272+(Settings!$B$30-L272)+Settings!$B$31),K272+(Settings!$B$33-L272))</x:f>
        <x:v>330.3174055268164</x:v>
      </x:c>
      <x:c r="N272" s="18" t="n">
        <x:f>M272+I272</x:f>
        <x:v>336.3374055268164</x:v>
      </x:c>
      <x:c r="O272" s="18" t="n">
        <x:f>N272-C272</x:f>
        <x:v>74.33740552681638</x:v>
      </x:c>
      <x:c r="P272" s="18" t="n">
        <x:f>F272-C272</x:f>
        <x:v>60.45881583727373</x:v>
      </x:c>
      <x:c r="Q272" s="18" t="n">
        <x:f>K272-G272</x:f>
        <x:v>0</x:v>
      </x:c>
      <x:c r="R272" s="18" t="n">
        <x:f>M272-K272</x:f>
        <x:v>0</x:v>
      </x:c>
      <x:c r="S272" s="18" t="n">
        <x:f>P272+Q272+R272</x:f>
        <x:v>60.45881583727373</x:v>
      </x:c>
      <x:c r="T272" s="18" t="str">
        <x:f>IF(MOD(C272-Settings!$B$32,Settings!$B$33)&lt;Settings!$B$30,"Up","Down")</x:f>
        <x:v>Up</x:v>
      </x:c>
      <x:c r="U272" s="18" t="n">
        <x:f>IF(OR(I272&gt;Settings!$B$30,O272&gt;Settings!$B$37),0,1)</x:f>
        <x:v>1</x:v>
      </x:c>
      <x:c r="V272" s="18" t="n">
        <x:f>IF(AND(U272=1,O272&lt;=Settings!$B$36),1,0)</x:f>
        <x:v>1</x:v>
      </x:c>
    </x:row>
    <x:row r="273">
      <x:c r="A273" t="n">
        <x:f>Arrivals!A273</x:f>
        <x:v>3</x:v>
      </x:c>
      <x:c r="B273" t="n">
        <x:f>Arrivals!B273</x:f>
        <x:v>28</x:v>
      </x:c>
      <x:c r="C273" s="18" t="n">
        <x:f>Arrivals!F273</x:f>
        <x:v>268</x:v>
      </x:c>
      <x:c r="D273" s="18" t="n">
        <x:f>Arrivals!J273</x:f>
        <x:v>14.902674418154579</x:v>
      </x:c>
      <x:c r="E273" s="18" t="n">
        <x:f>G272</x:f>
        <x:v>330.3174055268164</x:v>
      </x:c>
      <x:c r="F273" s="18" t="n">
        <x:f>MAX(C273,E273)</x:f>
        <x:v>330.3174055268164</x:v>
      </x:c>
      <x:c r="G273" s="18" t="n">
        <x:f>F273+D273</x:f>
        <x:v>345.22007994497096</x:v>
      </x:c>
      <x:c r="H273" s="18" t="n">
        <x:f>Arrivals!L273</x:f>
        <x:v>75</x:v>
      </x:c>
      <x:c r="I273" s="18" t="n">
        <x:f>H273*8/ACE_Input!S33+ACE_Input!T33</x:f>
        <x:v>6.02</x:v>
      </x:c>
      <x:c r="J273" s="18" t="n">
        <x:f>N272</x:f>
        <x:v>336.3374055268164</x:v>
      </x:c>
      <x:c r="K273" s="18" t="n">
        <x:f>MAX(G273,J273)</x:f>
        <x:v>345.22007994497096</x:v>
      </x:c>
      <x:c r="L273" s="18" t="n">
        <x:f>MOD(K273-Settings!$B$32,Settings!$B$33)</x:f>
        <x:v>345.22007994497096</x:v>
      </x:c>
      <x:c r="M273" s="18" t="n">
        <x:f>IF(L273&lt;Settings!$B$30,IF(Settings!$B$30-L273&gt;=I273,K273,K273+(Settings!$B$30-L273)+Settings!$B$31),K273+(Settings!$B$33-L273))</x:f>
        <x:v>345.22007994497096</x:v>
      </x:c>
      <x:c r="N273" s="18" t="n">
        <x:f>M273+I273</x:f>
        <x:v>351.24007994497094</x:v>
      </x:c>
      <x:c r="O273" s="18" t="n">
        <x:f>N273-C273</x:f>
        <x:v>83.24007994497094</x:v>
      </x:c>
      <x:c r="P273" s="18" t="n">
        <x:f>F273-C273</x:f>
        <x:v>62.3174055268164</x:v>
      </x:c>
      <x:c r="Q273" s="18" t="n">
        <x:f>K273-G273</x:f>
        <x:v>0</x:v>
      </x:c>
      <x:c r="R273" s="18" t="n">
        <x:f>M273-K273</x:f>
        <x:v>0</x:v>
      </x:c>
      <x:c r="S273" s="18" t="n">
        <x:f>P273+Q273+R273</x:f>
        <x:v>62.3174055268164</x:v>
      </x:c>
      <x:c r="T273" s="18" t="str">
        <x:f>IF(MOD(C273-Settings!$B$32,Settings!$B$33)&lt;Settings!$B$30,"Up","Down")</x:f>
        <x:v>Up</x:v>
      </x:c>
      <x:c r="U273" s="18" t="n">
        <x:f>IF(OR(I273&gt;Settings!$B$30,O273&gt;Settings!$B$37),0,1)</x:f>
        <x:v>1</x:v>
      </x:c>
      <x:c r="V273" s="18" t="n">
        <x:f>IF(AND(U273=1,O273&lt;=Settings!$B$36),1,0)</x:f>
        <x:v>1</x:v>
      </x:c>
    </x:row>
    <x:row r="274">
      <x:c r="A274" t="n">
        <x:f>Arrivals!A274</x:f>
        <x:v>3</x:v>
      </x:c>
      <x:c r="B274" t="n">
        <x:f>Arrivals!B274</x:f>
        <x:v>29</x:v>
      </x:c>
      <x:c r="C274" s="18" t="n">
        <x:f>Arrivals!F274</x:f>
        <x:v>273</x:v>
      </x:c>
      <x:c r="D274" s="18" t="n">
        <x:f>Arrivals!J274</x:f>
        <x:v>8.338566861645043</x:v>
      </x:c>
      <x:c r="E274" s="18" t="n">
        <x:f>G273</x:f>
        <x:v>345.22007994497096</x:v>
      </x:c>
      <x:c r="F274" s="18" t="n">
        <x:f>MAX(C274,E274)</x:f>
        <x:v>345.22007994497096</x:v>
      </x:c>
      <x:c r="G274" s="18" t="n">
        <x:f>F274+D274</x:f>
        <x:v>353.558646806616</x:v>
      </x:c>
      <x:c r="H274" s="18" t="n">
        <x:f>Arrivals!L274</x:f>
        <x:v>75</x:v>
      </x:c>
      <x:c r="I274" s="18" t="n">
        <x:f>H274*8/ACE_Input!S34+ACE_Input!T34</x:f>
        <x:v>6.02</x:v>
      </x:c>
      <x:c r="J274" s="18" t="n">
        <x:f>N273</x:f>
        <x:v>351.24007994497094</x:v>
      </x:c>
      <x:c r="K274" s="18" t="n">
        <x:f>MAX(G274,J274)</x:f>
        <x:v>353.558646806616</x:v>
      </x:c>
      <x:c r="L274" s="18" t="n">
        <x:f>MOD(K274-Settings!$B$32,Settings!$B$33)</x:f>
        <x:v>353.558646806616</x:v>
      </x:c>
      <x:c r="M274" s="18" t="n">
        <x:f>IF(L274&lt;Settings!$B$30,IF(Settings!$B$30-L274&gt;=I274,K274,K274+(Settings!$B$30-L274)+Settings!$B$31),K274+(Settings!$B$33-L274))</x:f>
        <x:v>353.558646806616</x:v>
      </x:c>
      <x:c r="N274" s="18" t="n">
        <x:f>M274+I274</x:f>
        <x:v>359.578646806616</x:v>
      </x:c>
      <x:c r="O274" s="18" t="n">
        <x:f>N274-C274</x:f>
        <x:v>86.578646806616</x:v>
      </x:c>
      <x:c r="P274" s="18" t="n">
        <x:f>F274-C274</x:f>
        <x:v>72.22007994497096</x:v>
      </x:c>
      <x:c r="Q274" s="18" t="n">
        <x:f>K274-G274</x:f>
        <x:v>0</x:v>
      </x:c>
      <x:c r="R274" s="18" t="n">
        <x:f>M274-K274</x:f>
        <x:v>0</x:v>
      </x:c>
      <x:c r="S274" s="18" t="n">
        <x:f>P274+Q274+R274</x:f>
        <x:v>72.22007994497096</x:v>
      </x:c>
      <x:c r="T274" s="18" t="str">
        <x:f>IF(MOD(C274-Settings!$B$32,Settings!$B$33)&lt;Settings!$B$30,"Up","Down")</x:f>
        <x:v>Up</x:v>
      </x:c>
      <x:c r="U274" s="18" t="n">
        <x:f>IF(OR(I274&gt;Settings!$B$30,O274&gt;Settings!$B$37),0,1)</x:f>
        <x:v>1</x:v>
      </x:c>
      <x:c r="V274" s="18" t="n">
        <x:f>IF(AND(U274=1,O274&lt;=Settings!$B$36),1,0)</x:f>
        <x:v>1</x:v>
      </x:c>
    </x:row>
    <x:row r="275">
      <x:c r="A275" t="n">
        <x:f>Arrivals!A275</x:f>
        <x:v>3</x:v>
      </x:c>
      <x:c r="B275" t="n">
        <x:f>Arrivals!B275</x:f>
        <x:v>30</x:v>
      </x:c>
      <x:c r="C275" s="18" t="n">
        <x:f>Arrivals!F275</x:f>
        <x:v>278</x:v>
      </x:c>
      <x:c r="D275" s="18" t="n">
        <x:f>Arrivals!J275</x:f>
        <x:v>0.6653386873653229</x:v>
      </x:c>
      <x:c r="E275" s="18" t="n">
        <x:f>G274</x:f>
        <x:v>353.558646806616</x:v>
      </x:c>
      <x:c r="F275" s="18" t="n">
        <x:f>MAX(C275,E275)</x:f>
        <x:v>353.558646806616</x:v>
      </x:c>
      <x:c r="G275" s="18" t="n">
        <x:f>F275+D275</x:f>
        <x:v>354.22398549398133</x:v>
      </x:c>
      <x:c r="H275" s="18" t="n">
        <x:f>Arrivals!L275</x:f>
        <x:v>75</x:v>
      </x:c>
      <x:c r="I275" s="18" t="n">
        <x:f>H275*8/ACE_Input!S35+ACE_Input!T35</x:f>
        <x:v>6.02</x:v>
      </x:c>
      <x:c r="J275" s="18" t="n">
        <x:f>N274</x:f>
        <x:v>359.578646806616</x:v>
      </x:c>
      <x:c r="K275" s="18" t="n">
        <x:f>MAX(G275,J275)</x:f>
        <x:v>359.578646806616</x:v>
      </x:c>
      <x:c r="L275" s="18" t="n">
        <x:f>MOD(K275-Settings!$B$32,Settings!$B$33)</x:f>
        <x:v>359.578646806616</x:v>
      </x:c>
      <x:c r="M275" s="18" t="n">
        <x:f>IF(L275&lt;Settings!$B$30,IF(Settings!$B$30-L275&gt;=I275,K275,K275+(Settings!$B$30-L275)+Settings!$B$31),K275+(Settings!$B$33-L275))</x:f>
        <x:v>359.578646806616</x:v>
      </x:c>
      <x:c r="N275" s="18" t="n">
        <x:f>M275+I275</x:f>
        <x:v>365.598646806616</x:v>
      </x:c>
      <x:c r="O275" s="18" t="n">
        <x:f>N275-C275</x:f>
        <x:v>87.59864680661599</x:v>
      </x:c>
      <x:c r="P275" s="18" t="n">
        <x:f>F275-C275</x:f>
        <x:v>75.55864680661603</x:v>
      </x:c>
      <x:c r="Q275" s="18" t="n">
        <x:f>K275-G275</x:f>
        <x:v>5.354661312634676</x:v>
      </x:c>
      <x:c r="R275" s="18" t="n">
        <x:f>M275-K275</x:f>
        <x:v>0</x:v>
      </x:c>
      <x:c r="S275" s="18" t="n">
        <x:f>P275+Q275+R275</x:f>
        <x:v>80.9133081192507</x:v>
      </x:c>
      <x:c r="T275" s="18" t="str">
        <x:f>IF(MOD(C275-Settings!$B$32,Settings!$B$33)&lt;Settings!$B$30,"Up","Down")</x:f>
        <x:v>Up</x:v>
      </x:c>
      <x:c r="U275" s="18" t="n">
        <x:f>IF(OR(I275&gt;Settings!$B$30,O275&gt;Settings!$B$37),0,1)</x:f>
        <x:v>1</x:v>
      </x:c>
      <x:c r="V275" s="18" t="n">
        <x:f>IF(AND(U275=1,O275&lt;=Settings!$B$36),1,0)</x:f>
        <x:v>1</x:v>
      </x:c>
    </x:row>
    <x:row r="276">
      <x:c r="A276" t="n">
        <x:f>Arrivals!A276</x:f>
        <x:v>3</x:v>
      </x:c>
      <x:c r="B276" t="n">
        <x:f>Arrivals!B276</x:f>
        <x:v>31</x:v>
      </x:c>
      <x:c r="C276" s="18" t="n">
        <x:f>Arrivals!F276</x:f>
        <x:v>283</x:v>
      </x:c>
      <x:c r="D276" s="18" t="n">
        <x:f>Arrivals!J276</x:f>
        <x:v>8.309980748043982</x:v>
      </x:c>
      <x:c r="E276" s="18" t="n">
        <x:f>G275</x:f>
        <x:v>354.22398549398133</x:v>
      </x:c>
      <x:c r="F276" s="18" t="n">
        <x:f>MAX(C276,E276)</x:f>
        <x:v>354.22398549398133</x:v>
      </x:c>
      <x:c r="G276" s="18" t="n">
        <x:f>F276+D276</x:f>
        <x:v>362.5339662420253</x:v>
      </x:c>
      <x:c r="H276" s="18" t="n">
        <x:f>Arrivals!L276</x:f>
        <x:v>75</x:v>
      </x:c>
      <x:c r="I276" s="18" t="n">
        <x:f>H276*8/ACE_Input!S36+ACE_Input!T36</x:f>
        <x:v>6.02</x:v>
      </x:c>
      <x:c r="J276" s="18" t="n">
        <x:f>N275</x:f>
        <x:v>365.598646806616</x:v>
      </x:c>
      <x:c r="K276" s="18" t="n">
        <x:f>MAX(G276,J276)</x:f>
        <x:v>365.598646806616</x:v>
      </x:c>
      <x:c r="L276" s="18" t="n">
        <x:f>MOD(K276-Settings!$B$32,Settings!$B$33)</x:f>
        <x:v>365.598646806616</x:v>
      </x:c>
      <x:c r="M276" s="18" t="n">
        <x:f>IF(L276&lt;Settings!$B$30,IF(Settings!$B$30-L276&gt;=I276,K276,K276+(Settings!$B$30-L276)+Settings!$B$31),K276+(Settings!$B$33-L276))</x:f>
        <x:v>365.598646806616</x:v>
      </x:c>
      <x:c r="N276" s="18" t="n">
        <x:f>M276+I276</x:f>
        <x:v>371.61864680661597</x:v>
      </x:c>
      <x:c r="O276" s="18" t="n">
        <x:f>N276-C276</x:f>
        <x:v>88.61864680661597</x:v>
      </x:c>
      <x:c r="P276" s="18" t="n">
        <x:f>F276-C276</x:f>
        <x:v>71.22398549398133</x:v>
      </x:c>
      <x:c r="Q276" s="18" t="n">
        <x:f>K276-G276</x:f>
        <x:v>3.064680564590674</x:v>
      </x:c>
      <x:c r="R276" s="18" t="n">
        <x:f>M276-K276</x:f>
        <x:v>0</x:v>
      </x:c>
      <x:c r="S276" s="18" t="n">
        <x:f>P276+Q276+R276</x:f>
        <x:v>74.288666058572</x:v>
      </x:c>
      <x:c r="T276" s="18" t="str">
        <x:f>IF(MOD(C276-Settings!$B$32,Settings!$B$33)&lt;Settings!$B$30,"Up","Down")</x:f>
        <x:v>Up</x:v>
      </x:c>
      <x:c r="U276" s="18" t="n">
        <x:f>IF(OR(I276&gt;Settings!$B$30,O276&gt;Settings!$B$37),0,1)</x:f>
        <x:v>1</x:v>
      </x:c>
      <x:c r="V276" s="18" t="n">
        <x:f>IF(AND(U276=1,O276&lt;=Settings!$B$36),1,0)</x:f>
        <x:v>1</x:v>
      </x:c>
    </x:row>
    <x:row r="277">
      <x:c r="A277" t="n">
        <x:f>Arrivals!A277</x:f>
        <x:v>3</x:v>
      </x:c>
      <x:c r="B277" t="n">
        <x:f>Arrivals!B277</x:f>
        <x:v>32</x:v>
      </x:c>
      <x:c r="C277" s="18" t="n">
        <x:f>Arrivals!F277</x:f>
        <x:v>288</x:v>
      </x:c>
      <x:c r="D277" s="18" t="n">
        <x:f>Arrivals!J277</x:f>
        <x:v>0.5672024844765879</x:v>
      </x:c>
      <x:c r="E277" s="18" t="n">
        <x:f>G276</x:f>
        <x:v>362.5339662420253</x:v>
      </x:c>
      <x:c r="F277" s="18" t="n">
        <x:f>MAX(C277,E277)</x:f>
        <x:v>362.5339662420253</x:v>
      </x:c>
      <x:c r="G277" s="18" t="n">
        <x:f>F277+D277</x:f>
        <x:v>363.1011687265019</x:v>
      </x:c>
      <x:c r="H277" s="18" t="n">
        <x:f>Arrivals!L277</x:f>
        <x:v>75</x:v>
      </x:c>
      <x:c r="I277" s="18" t="n">
        <x:f>H277*8/ACE_Input!S37+ACE_Input!T37</x:f>
        <x:v>6.02</x:v>
      </x:c>
      <x:c r="J277" s="18" t="n">
        <x:f>N276</x:f>
        <x:v>371.61864680661597</x:v>
      </x:c>
      <x:c r="K277" s="18" t="n">
        <x:f>MAX(G277,J277)</x:f>
        <x:v>371.61864680661597</x:v>
      </x:c>
      <x:c r="L277" s="18" t="n">
        <x:f>MOD(K277-Settings!$B$32,Settings!$B$33)</x:f>
        <x:v>371.61864680661597</x:v>
      </x:c>
      <x:c r="M277" s="18" t="n">
        <x:f>IF(L277&lt;Settings!$B$30,IF(Settings!$B$30-L277&gt;=I277,K277,K277+(Settings!$B$30-L277)+Settings!$B$31),K277+(Settings!$B$33-L277))</x:f>
        <x:v>371.61864680661597</x:v>
      </x:c>
      <x:c r="N277" s="18" t="n">
        <x:f>M277+I277</x:f>
        <x:v>377.63864680661595</x:v>
      </x:c>
      <x:c r="O277" s="18" t="n">
        <x:f>N277-C277</x:f>
        <x:v>89.63864680661595</x:v>
      </x:c>
      <x:c r="P277" s="18" t="n">
        <x:f>F277-C277</x:f>
        <x:v>74.53396624202531</x:v>
      </x:c>
      <x:c r="Q277" s="18" t="n">
        <x:f>K277-G277</x:f>
        <x:v>8.517478080114074</x:v>
      </x:c>
      <x:c r="R277" s="18" t="n">
        <x:f>M277-K277</x:f>
        <x:v>0</x:v>
      </x:c>
      <x:c r="S277" s="18" t="n">
        <x:f>P277+Q277+R277</x:f>
        <x:v>83.05144432213939</x:v>
      </x:c>
      <x:c r="T277" s="18" t="str">
        <x:f>IF(MOD(C277-Settings!$B$32,Settings!$B$33)&lt;Settings!$B$30,"Up","Down")</x:f>
        <x:v>Up</x:v>
      </x:c>
      <x:c r="U277" s="18" t="n">
        <x:f>IF(OR(I277&gt;Settings!$B$30,O277&gt;Settings!$B$37),0,1)</x:f>
        <x:v>1</x:v>
      </x:c>
      <x:c r="V277" s="18" t="n">
        <x:f>IF(AND(U277=1,O277&lt;=Settings!$B$36),1,0)</x:f>
        <x:v>1</x:v>
      </x:c>
    </x:row>
    <x:row r="278">
      <x:c r="A278" t="n">
        <x:f>Arrivals!A278</x:f>
        <x:v>3</x:v>
      </x:c>
      <x:c r="B278" t="n">
        <x:f>Arrivals!B278</x:f>
        <x:v>33</x:v>
      </x:c>
      <x:c r="C278" s="18" t="n">
        <x:f>Arrivals!F278</x:f>
        <x:v>293</x:v>
      </x:c>
      <x:c r="D278" s="18" t="n">
        <x:f>Arrivals!J278</x:f>
        <x:v>32.25018165282525</x:v>
      </x:c>
      <x:c r="E278" s="18" t="n">
        <x:f>G277</x:f>
        <x:v>363.1011687265019</x:v>
      </x:c>
      <x:c r="F278" s="18" t="n">
        <x:f>MAX(C278,E278)</x:f>
        <x:v>363.1011687265019</x:v>
      </x:c>
      <x:c r="G278" s="18" t="n">
        <x:f>F278+D278</x:f>
        <x:v>395.35135037932713</x:v>
      </x:c>
      <x:c r="H278" s="18" t="n">
        <x:f>Arrivals!L278</x:f>
        <x:v>75</x:v>
      </x:c>
      <x:c r="I278" s="18" t="n">
        <x:f>H278*8/ACE_Input!S38+ACE_Input!T38</x:f>
        <x:v>6.02</x:v>
      </x:c>
      <x:c r="J278" s="18" t="n">
        <x:f>N277</x:f>
        <x:v>377.63864680661595</x:v>
      </x:c>
      <x:c r="K278" s="18" t="n">
        <x:f>MAX(G278,J278)</x:f>
        <x:v>395.35135037932713</x:v>
      </x:c>
      <x:c r="L278" s="18" t="n">
        <x:f>MOD(K278-Settings!$B$32,Settings!$B$33)</x:f>
        <x:v>395.35135037932713</x:v>
      </x:c>
      <x:c r="M278" s="18" t="n">
        <x:f>IF(L278&lt;Settings!$B$30,IF(Settings!$B$30-L278&gt;=I278,K278,K278+(Settings!$B$30-L278)+Settings!$B$31),K278+(Settings!$B$33-L278))</x:f>
        <x:v>395.35135037932713</x:v>
      </x:c>
      <x:c r="N278" s="18" t="n">
        <x:f>M278+I278</x:f>
        <x:v>401.3713503793271</x:v>
      </x:c>
      <x:c r="O278" s="18" t="n">
        <x:f>N278-C278</x:f>
        <x:v>108.37135037932711</x:v>
      </x:c>
      <x:c r="P278" s="18" t="n">
        <x:f>F278-C278</x:f>
        <x:v>70.1011687265019</x:v>
      </x:c>
      <x:c r="Q278" s="18" t="n">
        <x:f>K278-G278</x:f>
        <x:v>0</x:v>
      </x:c>
      <x:c r="R278" s="18" t="n">
        <x:f>M278-K278</x:f>
        <x:v>0</x:v>
      </x:c>
      <x:c r="S278" s="18" t="n">
        <x:f>P278+Q278+R278</x:f>
        <x:v>70.1011687265019</x:v>
      </x:c>
      <x:c r="T278" s="18" t="str">
        <x:f>IF(MOD(C278-Settings!$B$32,Settings!$B$33)&lt;Settings!$B$30,"Up","Down")</x:f>
        <x:v>Up</x:v>
      </x:c>
      <x:c r="U278" s="18" t="n">
        <x:f>IF(OR(I278&gt;Settings!$B$30,O278&gt;Settings!$B$37),0,1)</x:f>
        <x:v>1</x:v>
      </x:c>
      <x:c r="V278" s="18" t="n">
        <x:f>IF(AND(U278=1,O278&lt;=Settings!$B$36),1,0)</x:f>
        <x:v>1</x:v>
      </x:c>
    </x:row>
    <x:row r="279">
      <x:c r="A279" t="n">
        <x:f>Arrivals!A279</x:f>
        <x:v>3</x:v>
      </x:c>
      <x:c r="B279" t="n">
        <x:f>Arrivals!B279</x:f>
        <x:v>34</x:v>
      </x:c>
      <x:c r="C279" s="18" t="n">
        <x:f>Arrivals!F279</x:f>
        <x:v>298</x:v>
      </x:c>
      <x:c r="D279" s="18" t="n">
        <x:f>Arrivals!J279</x:f>
        <x:v>4.052720302794638</x:v>
      </x:c>
      <x:c r="E279" s="18" t="n">
        <x:f>G278</x:f>
        <x:v>395.35135037932713</x:v>
      </x:c>
      <x:c r="F279" s="18" t="n">
        <x:f>MAX(C279,E279)</x:f>
        <x:v>395.35135037932713</x:v>
      </x:c>
      <x:c r="G279" s="18" t="n">
        <x:f>F279+D279</x:f>
        <x:v>399.40407068212176</x:v>
      </x:c>
      <x:c r="H279" s="18" t="n">
        <x:f>Arrivals!L279</x:f>
        <x:v>75</x:v>
      </x:c>
      <x:c r="I279" s="18" t="n">
        <x:f>H279*8/ACE_Input!S39+ACE_Input!T39</x:f>
        <x:v>6.02</x:v>
      </x:c>
      <x:c r="J279" s="18" t="n">
        <x:f>N278</x:f>
        <x:v>401.3713503793271</x:v>
      </x:c>
      <x:c r="K279" s="18" t="n">
        <x:f>MAX(G279,J279)</x:f>
        <x:v>401.3713503793271</x:v>
      </x:c>
      <x:c r="L279" s="18" t="n">
        <x:f>MOD(K279-Settings!$B$32,Settings!$B$33)</x:f>
        <x:v>401.3713503793271</x:v>
      </x:c>
      <x:c r="M279" s="18" t="n">
        <x:f>IF(L279&lt;Settings!$B$30,IF(Settings!$B$30-L279&gt;=I279,K279,K279+(Settings!$B$30-L279)+Settings!$B$31),K279+(Settings!$B$33-L279))</x:f>
        <x:v>401.3713503793271</x:v>
      </x:c>
      <x:c r="N279" s="18" t="n">
        <x:f>M279+I279</x:f>
        <x:v>407.3913503793271</x:v>
      </x:c>
      <x:c r="O279" s="18" t="n">
        <x:f>N279-C279</x:f>
        <x:v>109.3913503793271</x:v>
      </x:c>
      <x:c r="P279" s="18" t="n">
        <x:f>F279-C279</x:f>
        <x:v>97.35135037932713</x:v>
      </x:c>
      <x:c r="Q279" s="18" t="n">
        <x:f>K279-G279</x:f>
        <x:v>1.9672796972053561</x:v>
      </x:c>
      <x:c r="R279" s="18" t="n">
        <x:f>M279-K279</x:f>
        <x:v>0</x:v>
      </x:c>
      <x:c r="S279" s="18" t="n">
        <x:f>P279+Q279+R279</x:f>
        <x:v>99.31863007653249</x:v>
      </x:c>
      <x:c r="T279" s="18" t="str">
        <x:f>IF(MOD(C279-Settings!$B$32,Settings!$B$33)&lt;Settings!$B$30,"Up","Down")</x:f>
        <x:v>Up</x:v>
      </x:c>
      <x:c r="U279" s="18" t="n">
        <x:f>IF(OR(I279&gt;Settings!$B$30,O279&gt;Settings!$B$37),0,1)</x:f>
        <x:v>1</x:v>
      </x:c>
      <x:c r="V279" s="18" t="n">
        <x:f>IF(AND(U279=1,O279&lt;=Settings!$B$36),1,0)</x:f>
        <x:v>1</x:v>
      </x:c>
    </x:row>
    <x:row r="280">
      <x:c r="A280" t="n">
        <x:f>Arrivals!A280</x:f>
        <x:v>3</x:v>
      </x:c>
      <x:c r="B280" t="n">
        <x:f>Arrivals!B280</x:f>
        <x:v>35</x:v>
      </x:c>
      <x:c r="C280" s="18" t="n">
        <x:f>Arrivals!F280</x:f>
        <x:v>303</x:v>
      </x:c>
      <x:c r="D280" s="18" t="n">
        <x:f>Arrivals!J280</x:f>
        <x:v>0.6192297815263772</x:v>
      </x:c>
      <x:c r="E280" s="18" t="n">
        <x:f>G279</x:f>
        <x:v>399.40407068212176</x:v>
      </x:c>
      <x:c r="F280" s="18" t="n">
        <x:f>MAX(C280,E280)</x:f>
        <x:v>399.40407068212176</x:v>
      </x:c>
      <x:c r="G280" s="18" t="n">
        <x:f>F280+D280</x:f>
        <x:v>400.0233004636481</x:v>
      </x:c>
      <x:c r="H280" s="18" t="n">
        <x:f>Arrivals!L280</x:f>
        <x:v>75</x:v>
      </x:c>
      <x:c r="I280" s="18" t="n">
        <x:f>H280*8/ACE_Input!S40+ACE_Input!T40</x:f>
        <x:v>6.02</x:v>
      </x:c>
      <x:c r="J280" s="18" t="n">
        <x:f>N279</x:f>
        <x:v>407.3913503793271</x:v>
      </x:c>
      <x:c r="K280" s="18" t="n">
        <x:f>MAX(G280,J280)</x:f>
        <x:v>407.3913503793271</x:v>
      </x:c>
      <x:c r="L280" s="18" t="n">
        <x:f>MOD(K280-Settings!$B$32,Settings!$B$33)</x:f>
        <x:v>407.3913503793271</x:v>
      </x:c>
      <x:c r="M280" s="18" t="n">
        <x:f>IF(L280&lt;Settings!$B$30,IF(Settings!$B$30-L280&gt;=I280,K280,K280+(Settings!$B$30-L280)+Settings!$B$31),K280+(Settings!$B$33-L280))</x:f>
        <x:v>407.3913503793271</x:v>
      </x:c>
      <x:c r="N280" s="18" t="n">
        <x:f>M280+I280</x:f>
        <x:v>413.4113503793271</x:v>
      </x:c>
      <x:c r="O280" s="18" t="n">
        <x:f>N280-C280</x:f>
        <x:v>110.41135037932708</x:v>
      </x:c>
      <x:c r="P280" s="18" t="n">
        <x:f>F280-C280</x:f>
        <x:v>96.40407068212176</x:v>
      </x:c>
      <x:c r="Q280" s="18" t="n">
        <x:f>K280-G280</x:f>
        <x:v>7.3680499156789665</x:v>
      </x:c>
      <x:c r="R280" s="18" t="n">
        <x:f>M280-K280</x:f>
        <x:v>0</x:v>
      </x:c>
      <x:c r="S280" s="18" t="n">
        <x:f>P280+Q280+R280</x:f>
        <x:v>103.77212059780072</x:v>
      </x:c>
      <x:c r="T280" s="18" t="str">
        <x:f>IF(MOD(C280-Settings!$B$32,Settings!$B$33)&lt;Settings!$B$30,"Up","Down")</x:f>
        <x:v>Up</x:v>
      </x:c>
      <x:c r="U280" s="18" t="n">
        <x:f>IF(OR(I280&gt;Settings!$B$30,O280&gt;Settings!$B$37),0,1)</x:f>
        <x:v>1</x:v>
      </x:c>
      <x:c r="V280" s="18" t="n">
        <x:f>IF(AND(U280=1,O280&lt;=Settings!$B$36),1,0)</x:f>
        <x:v>1</x:v>
      </x:c>
    </x:row>
    <x:row r="281">
      <x:c r="A281" t="n">
        <x:f>Arrivals!A281</x:f>
        <x:v>3</x:v>
      </x:c>
      <x:c r="B281" t="n">
        <x:f>Arrivals!B281</x:f>
        <x:v>36</x:v>
      </x:c>
      <x:c r="C281" s="18" t="n">
        <x:f>Arrivals!F281</x:f>
        <x:v>308</x:v>
      </x:c>
      <x:c r="D281" s="18" t="n">
        <x:f>Arrivals!J281</x:f>
        <x:v>4.041190538881862</x:v>
      </x:c>
      <x:c r="E281" s="18" t="n">
        <x:f>G280</x:f>
        <x:v>400.0233004636481</x:v>
      </x:c>
      <x:c r="F281" s="18" t="n">
        <x:f>MAX(C281,E281)</x:f>
        <x:v>400.0233004636481</x:v>
      </x:c>
      <x:c r="G281" s="18" t="n">
        <x:f>F281+D281</x:f>
        <x:v>404.06449100252996</x:v>
      </x:c>
      <x:c r="H281" s="18" t="n">
        <x:f>Arrivals!L281</x:f>
        <x:v>75</x:v>
      </x:c>
      <x:c r="I281" s="18" t="n">
        <x:f>H281*8/ACE_Input!S41+ACE_Input!T41</x:f>
        <x:v>6.02</x:v>
      </x:c>
      <x:c r="J281" s="18" t="n">
        <x:f>N280</x:f>
        <x:v>413.4113503793271</x:v>
      </x:c>
      <x:c r="K281" s="18" t="n">
        <x:f>MAX(G281,J281)</x:f>
        <x:v>413.4113503793271</x:v>
      </x:c>
      <x:c r="L281" s="18" t="n">
        <x:f>MOD(K281-Settings!$B$32,Settings!$B$33)</x:f>
        <x:v>413.4113503793271</x:v>
      </x:c>
      <x:c r="M281" s="18" t="n">
        <x:f>IF(L281&lt;Settings!$B$30,IF(Settings!$B$30-L281&gt;=I281,K281,K281+(Settings!$B$30-L281)+Settings!$B$31),K281+(Settings!$B$33-L281))</x:f>
        <x:v>413.4113503793271</x:v>
      </x:c>
      <x:c r="N281" s="18" t="n">
        <x:f>M281+I281</x:f>
        <x:v>419.43135037932706</x:v>
      </x:c>
      <x:c r="O281" s="18" t="n">
        <x:f>N281-C281</x:f>
        <x:v>111.43135037932706</x:v>
      </x:c>
      <x:c r="P281" s="18" t="n">
        <x:f>F281-C281</x:f>
        <x:v>92.02330046364813</x:v>
      </x:c>
      <x:c r="Q281" s="18" t="n">
        <x:f>K281-G281</x:f>
        <x:v>9.346859376797113</x:v>
      </x:c>
      <x:c r="R281" s="18" t="n">
        <x:f>M281-K281</x:f>
        <x:v>0</x:v>
      </x:c>
      <x:c r="S281" s="18" t="n">
        <x:f>P281+Q281+R281</x:f>
        <x:v>101.37015984044524</x:v>
      </x:c>
      <x:c r="T281" s="18" t="str">
        <x:f>IF(MOD(C281-Settings!$B$32,Settings!$B$33)&lt;Settings!$B$30,"Up","Down")</x:f>
        <x:v>Up</x:v>
      </x:c>
      <x:c r="U281" s="18" t="n">
        <x:f>IF(OR(I281&gt;Settings!$B$30,O281&gt;Settings!$B$37),0,1)</x:f>
        <x:v>1</x:v>
      </x:c>
      <x:c r="V281" s="18" t="n">
        <x:f>IF(AND(U281=1,O281&lt;=Settings!$B$36),1,0)</x:f>
        <x:v>1</x:v>
      </x:c>
    </x:row>
    <x:row r="282">
      <x:c r="A282" t="n">
        <x:f>Arrivals!A282</x:f>
        <x:v>3</x:v>
      </x:c>
      <x:c r="B282" t="n">
        <x:f>Arrivals!B282</x:f>
        <x:v>37</x:v>
      </x:c>
      <x:c r="C282" s="18" t="n">
        <x:f>Arrivals!F282</x:f>
        <x:v>313</x:v>
      </x:c>
      <x:c r="D282" s="18" t="n">
        <x:f>Arrivals!J282</x:f>
        <x:v>8.92444983131526</x:v>
      </x:c>
      <x:c r="E282" s="18" t="n">
        <x:f>G281</x:f>
        <x:v>404.06449100252996</x:v>
      </x:c>
      <x:c r="F282" s="18" t="n">
        <x:f>MAX(C282,E282)</x:f>
        <x:v>404.06449100252996</x:v>
      </x:c>
      <x:c r="G282" s="18" t="n">
        <x:f>F282+D282</x:f>
        <x:v>412.9889408338452</x:v>
      </x:c>
      <x:c r="H282" s="18" t="n">
        <x:f>Arrivals!L282</x:f>
        <x:v>75</x:v>
      </x:c>
      <x:c r="I282" s="18" t="n">
        <x:f>H282*8/ACE_Input!S42+ACE_Input!T42</x:f>
        <x:v>6.02</x:v>
      </x:c>
      <x:c r="J282" s="18" t="n">
        <x:f>N281</x:f>
        <x:v>419.43135037932706</x:v>
      </x:c>
      <x:c r="K282" s="18" t="n">
        <x:f>MAX(G282,J282)</x:f>
        <x:v>419.43135037932706</x:v>
      </x:c>
      <x:c r="L282" s="18" t="n">
        <x:f>MOD(K282-Settings!$B$32,Settings!$B$33)</x:f>
        <x:v>419.43135037932706</x:v>
      </x:c>
      <x:c r="M282" s="18" t="n">
        <x:f>IF(L282&lt;Settings!$B$30,IF(Settings!$B$30-L282&gt;=I282,K282,K282+(Settings!$B$30-L282)+Settings!$B$31),K282+(Settings!$B$33-L282))</x:f>
        <x:v>419.43135037932706</x:v>
      </x:c>
      <x:c r="N282" s="18" t="n">
        <x:f>M282+I282</x:f>
        <x:v>425.45135037932704</x:v>
      </x:c>
      <x:c r="O282" s="18" t="n">
        <x:f>N282-C282</x:f>
        <x:v>112.45135037932704</x:v>
      </x:c>
      <x:c r="P282" s="18" t="n">
        <x:f>F282-C282</x:f>
        <x:v>91.06449100252996</x:v>
      </x:c>
      <x:c r="Q282" s="18" t="n">
        <x:f>K282-G282</x:f>
        <x:v>6.442409545481837</x:v>
      </x:c>
      <x:c r="R282" s="18" t="n">
        <x:f>M282-K282</x:f>
        <x:v>0</x:v>
      </x:c>
      <x:c r="S282" s="18" t="n">
        <x:f>P282+Q282+R282</x:f>
        <x:v>97.5069005480118</x:v>
      </x:c>
      <x:c r="T282" s="18" t="str">
        <x:f>IF(MOD(C282-Settings!$B$32,Settings!$B$33)&lt;Settings!$B$30,"Up","Down")</x:f>
        <x:v>Up</x:v>
      </x:c>
      <x:c r="U282" s="18" t="n">
        <x:f>IF(OR(I282&gt;Settings!$B$30,O282&gt;Settings!$B$37),0,1)</x:f>
        <x:v>1</x:v>
      </x:c>
      <x:c r="V282" s="18" t="n">
        <x:f>IF(AND(U282=1,O282&lt;=Settings!$B$36),1,0)</x:f>
        <x:v>1</x:v>
      </x:c>
    </x:row>
    <x:row r="283">
      <x:c r="A283" t="n">
        <x:f>Arrivals!A283</x:f>
        <x:v>3</x:v>
      </x:c>
      <x:c r="B283" t="n">
        <x:f>Arrivals!B283</x:f>
        <x:v>38</x:v>
      </x:c>
      <x:c r="C283" s="18" t="n">
        <x:f>Arrivals!F283</x:f>
        <x:v>318</x:v>
      </x:c>
      <x:c r="D283" s="18" t="n">
        <x:f>Arrivals!J283</x:f>
        <x:v>18.989741979131374</x:v>
      </x:c>
      <x:c r="E283" s="18" t="n">
        <x:f>G282</x:f>
        <x:v>412.9889408338452</x:v>
      </x:c>
      <x:c r="F283" s="18" t="n">
        <x:f>MAX(C283,E283)</x:f>
        <x:v>412.9889408338452</x:v>
      </x:c>
      <x:c r="G283" s="18" t="n">
        <x:f>F283+D283</x:f>
        <x:v>431.9786828129766</x:v>
      </x:c>
      <x:c r="H283" s="18" t="n">
        <x:f>Arrivals!L283</x:f>
        <x:v>75</x:v>
      </x:c>
      <x:c r="I283" s="18" t="n">
        <x:f>H283*8/ACE_Input!S43+ACE_Input!T43</x:f>
        <x:v>6.02</x:v>
      </x:c>
      <x:c r="J283" s="18" t="n">
        <x:f>N282</x:f>
        <x:v>425.45135037932704</x:v>
      </x:c>
      <x:c r="K283" s="18" t="n">
        <x:f>MAX(G283,J283)</x:f>
        <x:v>431.9786828129766</x:v>
      </x:c>
      <x:c r="L283" s="18" t="n">
        <x:f>MOD(K283-Settings!$B$32,Settings!$B$33)</x:f>
        <x:v>431.9786828129766</x:v>
      </x:c>
      <x:c r="M283" s="18" t="n">
        <x:f>IF(L283&lt;Settings!$B$30,IF(Settings!$B$30-L283&gt;=I283,K283,K283+(Settings!$B$30-L283)+Settings!$B$31),K283+(Settings!$B$33-L283))</x:f>
        <x:v>431.9786828129766</x:v>
      </x:c>
      <x:c r="N283" s="18" t="n">
        <x:f>M283+I283</x:f>
        <x:v>437.9986828129766</x:v>
      </x:c>
      <x:c r="O283" s="18" t="n">
        <x:f>N283-C283</x:f>
        <x:v>119.9986828129766</x:v>
      </x:c>
      <x:c r="P283" s="18" t="n">
        <x:f>F283-C283</x:f>
        <x:v>94.98894083384522</x:v>
      </x:c>
      <x:c r="Q283" s="18" t="n">
        <x:f>K283-G283</x:f>
        <x:v>0</x:v>
      </x:c>
      <x:c r="R283" s="18" t="n">
        <x:f>M283-K283</x:f>
        <x:v>0</x:v>
      </x:c>
      <x:c r="S283" s="18" t="n">
        <x:f>P283+Q283+R283</x:f>
        <x:v>94.98894083384522</x:v>
      </x:c>
      <x:c r="T283" s="18" t="str">
        <x:f>IF(MOD(C283-Settings!$B$32,Settings!$B$33)&lt;Settings!$B$30,"Up","Down")</x:f>
        <x:v>Up</x:v>
      </x:c>
      <x:c r="U283" s="18" t="n">
        <x:f>IF(OR(I283&gt;Settings!$B$30,O283&gt;Settings!$B$37),0,1)</x:f>
        <x:v>1</x:v>
      </x:c>
      <x:c r="V283" s="18" t="n">
        <x:f>IF(AND(U283=1,O283&lt;=Settings!$B$36),1,0)</x:f>
        <x:v>1</x:v>
      </x:c>
    </x:row>
    <x:row r="284">
      <x:c r="A284" t="n">
        <x:f>Arrivals!A284</x:f>
        <x:v>3</x:v>
      </x:c>
      <x:c r="B284" t="n">
        <x:f>Arrivals!B284</x:f>
        <x:v>39</x:v>
      </x:c>
      <x:c r="C284" s="18" t="n">
        <x:f>Arrivals!F284</x:f>
        <x:v>323</x:v>
      </x:c>
      <x:c r="D284" s="18" t="n">
        <x:f>Arrivals!J284</x:f>
        <x:v>16.446176742704026</x:v>
      </x:c>
      <x:c r="E284" s="18" t="n">
        <x:f>G283</x:f>
        <x:v>431.9786828129766</x:v>
      </x:c>
      <x:c r="F284" s="18" t="n">
        <x:f>MAX(C284,E284)</x:f>
        <x:v>431.9786828129766</x:v>
      </x:c>
      <x:c r="G284" s="18" t="n">
        <x:f>F284+D284</x:f>
        <x:v>448.42485955568065</x:v>
      </x:c>
      <x:c r="H284" s="18" t="n">
        <x:f>Arrivals!L284</x:f>
        <x:v>75</x:v>
      </x:c>
      <x:c r="I284" s="18" t="n">
        <x:f>H284*8/ACE_Input!S44+ACE_Input!T44</x:f>
        <x:v>6.02</x:v>
      </x:c>
      <x:c r="J284" s="18" t="n">
        <x:f>N283</x:f>
        <x:v>437.9986828129766</x:v>
      </x:c>
      <x:c r="K284" s="18" t="n">
        <x:f>MAX(G284,J284)</x:f>
        <x:v>448.42485955568065</x:v>
      </x:c>
      <x:c r="L284" s="18" t="n">
        <x:f>MOD(K284-Settings!$B$32,Settings!$B$33)</x:f>
        <x:v>448.42485955568065</x:v>
      </x:c>
      <x:c r="M284" s="18" t="n">
        <x:f>IF(L284&lt;Settings!$B$30,IF(Settings!$B$30-L284&gt;=I284,K284,K284+(Settings!$B$30-L284)+Settings!$B$31),K284+(Settings!$B$33-L284))</x:f>
        <x:v>448.42485955568065</x:v>
      </x:c>
      <x:c r="N284" s="18" t="n">
        <x:f>M284+I284</x:f>
        <x:v>454.44485955568064</x:v>
      </x:c>
      <x:c r="O284" s="18" t="n">
        <x:f>N284-C284</x:f>
        <x:v>131.44485955568064</x:v>
      </x:c>
      <x:c r="P284" s="18" t="n">
        <x:f>F284-C284</x:f>
        <x:v>108.97868281297661</x:v>
      </x:c>
      <x:c r="Q284" s="18" t="n">
        <x:f>K284-G284</x:f>
        <x:v>0</x:v>
      </x:c>
      <x:c r="R284" s="18" t="n">
        <x:f>M284-K284</x:f>
        <x:v>0</x:v>
      </x:c>
      <x:c r="S284" s="18" t="n">
        <x:f>P284+Q284+R284</x:f>
        <x:v>108.97868281297661</x:v>
      </x:c>
      <x:c r="T284" s="18" t="str">
        <x:f>IF(MOD(C284-Settings!$B$32,Settings!$B$33)&lt;Settings!$B$30,"Up","Down")</x:f>
        <x:v>Up</x:v>
      </x:c>
      <x:c r="U284" s="18" t="n">
        <x:f>IF(OR(I284&gt;Settings!$B$30,O284&gt;Settings!$B$37),0,1)</x:f>
        <x:v>1</x:v>
      </x:c>
      <x:c r="V284" s="18" t="n">
        <x:f>IF(AND(U284=1,O284&lt;=Settings!$B$36),1,0)</x:f>
        <x:v>0</x:v>
      </x:c>
    </x:row>
    <x:row r="285">
      <x:c r="A285" t="n">
        <x:f>Arrivals!A285</x:f>
        <x:v>3</x:v>
      </x:c>
      <x:c r="B285" t="n">
        <x:f>Arrivals!B285</x:f>
        <x:v>40</x:v>
      </x:c>
      <x:c r="C285" s="18" t="n">
        <x:f>Arrivals!F285</x:f>
        <x:v>328</x:v>
      </x:c>
      <x:c r="D285" s="18" t="n">
        <x:f>Arrivals!J285</x:f>
        <x:v>6.5793258308451374</x:v>
      </x:c>
      <x:c r="E285" s="18" t="n">
        <x:f>G284</x:f>
        <x:v>448.42485955568065</x:v>
      </x:c>
      <x:c r="F285" s="18" t="n">
        <x:f>MAX(C285,E285)</x:f>
        <x:v>448.42485955568065</x:v>
      </x:c>
      <x:c r="G285" s="18" t="n">
        <x:f>F285+D285</x:f>
        <x:v>455.0041853865258</x:v>
      </x:c>
      <x:c r="H285" s="18" t="n">
        <x:f>Arrivals!L285</x:f>
        <x:v>75</x:v>
      </x:c>
      <x:c r="I285" s="18" t="n">
        <x:f>H285*8/ACE_Input!S45+ACE_Input!T45</x:f>
        <x:v>6.02</x:v>
      </x:c>
      <x:c r="J285" s="18" t="n">
        <x:f>N284</x:f>
        <x:v>454.44485955568064</x:v>
      </x:c>
      <x:c r="K285" s="18" t="n">
        <x:f>MAX(G285,J285)</x:f>
        <x:v>455.0041853865258</x:v>
      </x:c>
      <x:c r="L285" s="18" t="n">
        <x:f>MOD(K285-Settings!$B$32,Settings!$B$33)</x:f>
        <x:v>455.0041853865258</x:v>
      </x:c>
      <x:c r="M285" s="18" t="n">
        <x:f>IF(L285&lt;Settings!$B$30,IF(Settings!$B$30-L285&gt;=I285,K285,K285+(Settings!$B$30-L285)+Settings!$B$31),K285+(Settings!$B$33-L285))</x:f>
        <x:v>455.0041853865258</x:v>
      </x:c>
      <x:c r="N285" s="18" t="n">
        <x:f>M285+I285</x:f>
        <x:v>461.0241853865258</x:v>
      </x:c>
      <x:c r="O285" s="18" t="n">
        <x:f>N285-C285</x:f>
        <x:v>133.0241853865258</x:v>
      </x:c>
      <x:c r="P285" s="18" t="n">
        <x:f>F285-C285</x:f>
        <x:v>120.42485955568065</x:v>
      </x:c>
      <x:c r="Q285" s="18" t="n">
        <x:f>K285-G285</x:f>
        <x:v>0</x:v>
      </x:c>
      <x:c r="R285" s="18" t="n">
        <x:f>M285-K285</x:f>
        <x:v>0</x:v>
      </x:c>
      <x:c r="S285" s="18" t="n">
        <x:f>P285+Q285+R285</x:f>
        <x:v>120.42485955568065</x:v>
      </x:c>
      <x:c r="T285" s="18" t="str">
        <x:f>IF(MOD(C285-Settings!$B$32,Settings!$B$33)&lt;Settings!$B$30,"Up","Down")</x:f>
        <x:v>Up</x:v>
      </x:c>
      <x:c r="U285" s="18" t="n">
        <x:f>IF(OR(I285&gt;Settings!$B$30,O285&gt;Settings!$B$37),0,1)</x:f>
        <x:v>1</x:v>
      </x:c>
      <x:c r="V285" s="18" t="n">
        <x:f>IF(AND(U285=1,O285&lt;=Settings!$B$36),1,0)</x:f>
        <x:v>0</x:v>
      </x:c>
    </x:row>
    <x:row r="286">
      <x:c r="A286" t="n">
        <x:f>Arrivals!A286</x:f>
        <x:v>3</x:v>
      </x:c>
      <x:c r="B286" t="n">
        <x:f>Arrivals!B286</x:f>
        <x:v>41</x:v>
      </x:c>
      <x:c r="C286" s="18" t="n">
        <x:f>Arrivals!F286</x:f>
        <x:v>333</x:v>
      </x:c>
      <x:c r="D286" s="18" t="n">
        <x:f>Arrivals!J286</x:f>
        <x:v>7.940677508850495</x:v>
      </x:c>
      <x:c r="E286" s="18" t="n">
        <x:f>G285</x:f>
        <x:v>455.0041853865258</x:v>
      </x:c>
      <x:c r="F286" s="18" t="n">
        <x:f>MAX(C286,E286)</x:f>
        <x:v>455.0041853865258</x:v>
      </x:c>
      <x:c r="G286" s="18" t="n">
        <x:f>F286+D286</x:f>
        <x:v>462.94486289537633</x:v>
      </x:c>
      <x:c r="H286" s="18" t="n">
        <x:f>Arrivals!L286</x:f>
        <x:v>75</x:v>
      </x:c>
      <x:c r="I286" s="18" t="n">
        <x:f>H286*8/ACE_Input!S46+ACE_Input!T46</x:f>
        <x:v>6.02</x:v>
      </x:c>
      <x:c r="J286" s="18" t="n">
        <x:f>N285</x:f>
        <x:v>461.0241853865258</x:v>
      </x:c>
      <x:c r="K286" s="18" t="n">
        <x:f>MAX(G286,J286)</x:f>
        <x:v>462.94486289537633</x:v>
      </x:c>
      <x:c r="L286" s="18" t="n">
        <x:f>MOD(K286-Settings!$B$32,Settings!$B$33)</x:f>
        <x:v>462.94486289537633</x:v>
      </x:c>
      <x:c r="M286" s="18" t="n">
        <x:f>IF(L286&lt;Settings!$B$30,IF(Settings!$B$30-L286&gt;=I286,K286,K286+(Settings!$B$30-L286)+Settings!$B$31),K286+(Settings!$B$33-L286))</x:f>
        <x:v>462.94486289537633</x:v>
      </x:c>
      <x:c r="N286" s="18" t="n">
        <x:f>M286+I286</x:f>
        <x:v>468.9648628953763</x:v>
      </x:c>
      <x:c r="O286" s="18" t="n">
        <x:f>N286-C286</x:f>
        <x:v>135.9648628953763</x:v>
      </x:c>
      <x:c r="P286" s="18" t="n">
        <x:f>F286-C286</x:f>
        <x:v>122.00418538652582</x:v>
      </x:c>
      <x:c r="Q286" s="18" t="n">
        <x:f>K286-G286</x:f>
        <x:v>0</x:v>
      </x:c>
      <x:c r="R286" s="18" t="n">
        <x:f>M286-K286</x:f>
        <x:v>0</x:v>
      </x:c>
      <x:c r="S286" s="18" t="n">
        <x:f>P286+Q286+R286</x:f>
        <x:v>122.00418538652582</x:v>
      </x:c>
      <x:c r="T286" s="18" t="str">
        <x:f>IF(MOD(C286-Settings!$B$32,Settings!$B$33)&lt;Settings!$B$30,"Up","Down")</x:f>
        <x:v>Up</x:v>
      </x:c>
      <x:c r="U286" s="18" t="n">
        <x:f>IF(OR(I286&gt;Settings!$B$30,O286&gt;Settings!$B$37),0,1)</x:f>
        <x:v>1</x:v>
      </x:c>
      <x:c r="V286" s="18" t="n">
        <x:f>IF(AND(U286=1,O286&lt;=Settings!$B$36),1,0)</x:f>
        <x:v>0</x:v>
      </x:c>
    </x:row>
    <x:row r="287">
      <x:c r="A287" t="n">
        <x:f>Arrivals!A287</x:f>
        <x:v>3</x:v>
      </x:c>
      <x:c r="B287" t="n">
        <x:f>Arrivals!B287</x:f>
        <x:v>42</x:v>
      </x:c>
      <x:c r="C287" s="18" t="n">
        <x:f>Arrivals!F287</x:f>
        <x:v>338</x:v>
      </x:c>
      <x:c r="D287" s="18" t="n">
        <x:f>Arrivals!J287</x:f>
        <x:v>3.2152423062779647</x:v>
      </x:c>
      <x:c r="E287" s="18" t="n">
        <x:f>G286</x:f>
        <x:v>462.94486289537633</x:v>
      </x:c>
      <x:c r="F287" s="18" t="n">
        <x:f>MAX(C287,E287)</x:f>
        <x:v>462.94486289537633</x:v>
      </x:c>
      <x:c r="G287" s="18" t="n">
        <x:f>F287+D287</x:f>
        <x:v>466.1601052016543</x:v>
      </x:c>
      <x:c r="H287" s="18" t="n">
        <x:f>Arrivals!L287</x:f>
        <x:v>75</x:v>
      </x:c>
      <x:c r="I287" s="18" t="n">
        <x:f>H287*8/ACE_Input!S47+ACE_Input!T47</x:f>
        <x:v>6.02</x:v>
      </x:c>
      <x:c r="J287" s="18" t="n">
        <x:f>N286</x:f>
        <x:v>468.9648628953763</x:v>
      </x:c>
      <x:c r="K287" s="18" t="n">
        <x:f>MAX(G287,J287)</x:f>
        <x:v>468.9648628953763</x:v>
      </x:c>
      <x:c r="L287" s="18" t="n">
        <x:f>MOD(K287-Settings!$B$32,Settings!$B$33)</x:f>
        <x:v>468.9648628953763</x:v>
      </x:c>
      <x:c r="M287" s="18" t="n">
        <x:f>IF(L287&lt;Settings!$B$30,IF(Settings!$B$30-L287&gt;=I287,K287,K287+(Settings!$B$30-L287)+Settings!$B$31),K287+(Settings!$B$33-L287))</x:f>
        <x:v>468.9648628953763</x:v>
      </x:c>
      <x:c r="N287" s="18" t="n">
        <x:f>M287+I287</x:f>
        <x:v>474.9848628953763</x:v>
      </x:c>
      <x:c r="O287" s="18" t="n">
        <x:f>N287-C287</x:f>
        <x:v>136.9848628953763</x:v>
      </x:c>
      <x:c r="P287" s="18" t="n">
        <x:f>F287-C287</x:f>
        <x:v>124.94486289537633</x:v>
      </x:c>
      <x:c r="Q287" s="18" t="n">
        <x:f>K287-G287</x:f>
        <x:v>2.804757693722024</x:v>
      </x:c>
      <x:c r="R287" s="18" t="n">
        <x:f>M287-K287</x:f>
        <x:v>0</x:v>
      </x:c>
      <x:c r="S287" s="18" t="n">
        <x:f>P287+Q287+R287</x:f>
        <x:v>127.74962058909836</x:v>
      </x:c>
      <x:c r="T287" s="18" t="str">
        <x:f>IF(MOD(C287-Settings!$B$32,Settings!$B$33)&lt;Settings!$B$30,"Up","Down")</x:f>
        <x:v>Up</x:v>
      </x:c>
      <x:c r="U287" s="18" t="n">
        <x:f>IF(OR(I287&gt;Settings!$B$30,O287&gt;Settings!$B$37),0,1)</x:f>
        <x:v>1</x:v>
      </x:c>
      <x:c r="V287" s="18" t="n">
        <x:f>IF(AND(U287=1,O287&lt;=Settings!$B$36),1,0)</x:f>
        <x:v>0</x:v>
      </x:c>
    </x:row>
    <x:row r="288">
      <x:c r="A288" t="n">
        <x:f>Arrivals!A288</x:f>
        <x:v>3</x:v>
      </x:c>
      <x:c r="B288" t="n">
        <x:f>Arrivals!B288</x:f>
        <x:v>43</x:v>
      </x:c>
      <x:c r="C288" s="18" t="n">
        <x:f>Arrivals!F288</x:f>
        <x:v>343</x:v>
      </x:c>
      <x:c r="D288" s="18" t="n">
        <x:f>Arrivals!J288</x:f>
        <x:v>5.797886268713944</x:v>
      </x:c>
      <x:c r="E288" s="18" t="n">
        <x:f>G287</x:f>
        <x:v>466.1601052016543</x:v>
      </x:c>
      <x:c r="F288" s="18" t="n">
        <x:f>MAX(C288,E288)</x:f>
        <x:v>466.1601052016543</x:v>
      </x:c>
      <x:c r="G288" s="18" t="n">
        <x:f>F288+D288</x:f>
        <x:v>471.95799147036826</x:v>
      </x:c>
      <x:c r="H288" s="18" t="n">
        <x:f>Arrivals!L288</x:f>
        <x:v>75</x:v>
      </x:c>
      <x:c r="I288" s="18" t="n">
        <x:f>H288*8/ACE_Input!S48+ACE_Input!T48</x:f>
        <x:v>6.02</x:v>
      </x:c>
      <x:c r="J288" s="18" t="n">
        <x:f>N287</x:f>
        <x:v>474.9848628953763</x:v>
      </x:c>
      <x:c r="K288" s="18" t="n">
        <x:f>MAX(G288,J288)</x:f>
        <x:v>474.9848628953763</x:v>
      </x:c>
      <x:c r="L288" s="18" t="n">
        <x:f>MOD(K288-Settings!$B$32,Settings!$B$33)</x:f>
        <x:v>474.9848628953763</x:v>
      </x:c>
      <x:c r="M288" s="18" t="n">
        <x:f>IF(L288&lt;Settings!$B$30,IF(Settings!$B$30-L288&gt;=I288,K288,K288+(Settings!$B$30-L288)+Settings!$B$31),K288+(Settings!$B$33-L288))</x:f>
        <x:v>474.9848628953763</x:v>
      </x:c>
      <x:c r="N288" s="18" t="n">
        <x:f>M288+I288</x:f>
        <x:v>481.0048628953763</x:v>
      </x:c>
      <x:c r="O288" s="18" t="n">
        <x:f>N288-C288</x:f>
        <x:v>138.00486289537628</x:v>
      </x:c>
      <x:c r="P288" s="18" t="n">
        <x:f>F288-C288</x:f>
        <x:v>123.16010520165429</x:v>
      </x:c>
      <x:c r="Q288" s="18" t="n">
        <x:f>K288-G288</x:f>
        <x:v>3.0268714250080393</x:v>
      </x:c>
      <x:c r="R288" s="18" t="n">
        <x:f>M288-K288</x:f>
        <x:v>0</x:v>
      </x:c>
      <x:c r="S288" s="18" t="n">
        <x:f>P288+Q288+R288</x:f>
        <x:v>126.18697662666233</x:v>
      </x:c>
      <x:c r="T288" s="18" t="str">
        <x:f>IF(MOD(C288-Settings!$B$32,Settings!$B$33)&lt;Settings!$B$30,"Up","Down")</x:f>
        <x:v>Up</x:v>
      </x:c>
      <x:c r="U288" s="18" t="n">
        <x:f>IF(OR(I288&gt;Settings!$B$30,O288&gt;Settings!$B$37),0,1)</x:f>
        <x:v>1</x:v>
      </x:c>
      <x:c r="V288" s="18" t="n">
        <x:f>IF(AND(U288=1,O288&lt;=Settings!$B$36),1,0)</x:f>
        <x:v>0</x:v>
      </x:c>
    </x:row>
    <x:row r="289">
      <x:c r="A289" t="n">
        <x:f>Arrivals!A289</x:f>
        <x:v>3</x:v>
      </x:c>
      <x:c r="B289" t="n">
        <x:f>Arrivals!B289</x:f>
        <x:v>44</x:v>
      </x:c>
      <x:c r="C289" s="18" t="n">
        <x:f>Arrivals!F289</x:f>
        <x:v>348</x:v>
      </x:c>
      <x:c r="D289" s="18" t="n">
        <x:f>Arrivals!J289</x:f>
        <x:v>26.507266837206764</x:v>
      </x:c>
      <x:c r="E289" s="18" t="n">
        <x:f>G288</x:f>
        <x:v>471.95799147036826</x:v>
      </x:c>
      <x:c r="F289" s="18" t="n">
        <x:f>MAX(C289,E289)</x:f>
        <x:v>471.95799147036826</x:v>
      </x:c>
      <x:c r="G289" s="18" t="n">
        <x:f>F289+D289</x:f>
        <x:v>498.465258307575</x:v>
      </x:c>
      <x:c r="H289" s="18" t="n">
        <x:f>Arrivals!L289</x:f>
        <x:v>75</x:v>
      </x:c>
      <x:c r="I289" s="18" t="n">
        <x:f>H289*8/ACE_Input!S49+ACE_Input!T49</x:f>
        <x:v>6.02</x:v>
      </x:c>
      <x:c r="J289" s="18" t="n">
        <x:f>N288</x:f>
        <x:v>481.0048628953763</x:v>
      </x:c>
      <x:c r="K289" s="18" t="n">
        <x:f>MAX(G289,J289)</x:f>
        <x:v>498.465258307575</x:v>
      </x:c>
      <x:c r="L289" s="18" t="n">
        <x:f>MOD(K289-Settings!$B$32,Settings!$B$33)</x:f>
        <x:v>498.465258307575</x:v>
      </x:c>
      <x:c r="M289" s="18" t="n">
        <x:f>IF(L289&lt;Settings!$B$30,IF(Settings!$B$30-L289&gt;=I289,K289,K289+(Settings!$B$30-L289)+Settings!$B$31),K289+(Settings!$B$33-L289))</x:f>
        <x:v>498.465258307575</x:v>
      </x:c>
      <x:c r="N289" s="18" t="n">
        <x:f>M289+I289</x:f>
        <x:v>504.485258307575</x:v>
      </x:c>
      <x:c r="O289" s="18" t="n">
        <x:f>N289-C289</x:f>
        <x:v>156.485258307575</x:v>
      </x:c>
      <x:c r="P289" s="18" t="n">
        <x:f>F289-C289</x:f>
        <x:v>123.95799147036826</x:v>
      </x:c>
      <x:c r="Q289" s="18" t="n">
        <x:f>K289-G289</x:f>
        <x:v>0</x:v>
      </x:c>
      <x:c r="R289" s="18" t="n">
        <x:f>M289-K289</x:f>
        <x:v>0</x:v>
      </x:c>
      <x:c r="S289" s="18" t="n">
        <x:f>P289+Q289+R289</x:f>
        <x:v>123.95799147036826</x:v>
      </x:c>
      <x:c r="T289" s="18" t="str">
        <x:f>IF(MOD(C289-Settings!$B$32,Settings!$B$33)&lt;Settings!$B$30,"Up","Down")</x:f>
        <x:v>Up</x:v>
      </x:c>
      <x:c r="U289" s="18" t="n">
        <x:f>IF(OR(I289&gt;Settings!$B$30,O289&gt;Settings!$B$37),0,1)</x:f>
        <x:v>1</x:v>
      </x:c>
      <x:c r="V289" s="18" t="n">
        <x:f>IF(AND(U289=1,O289&lt;=Settings!$B$36),1,0)</x:f>
        <x:v>0</x:v>
      </x:c>
    </x:row>
    <x:row r="290">
      <x:c r="A290" t="n">
        <x:f>Arrivals!A290</x:f>
        <x:v>3</x:v>
      </x:c>
      <x:c r="B290" t="n">
        <x:f>Arrivals!B290</x:f>
        <x:v>45</x:v>
      </x:c>
      <x:c r="C290" s="18" t="n">
        <x:f>Arrivals!F290</x:f>
        <x:v>354</x:v>
      </x:c>
      <x:c r="D290" s="18" t="n">
        <x:f>Arrivals!J290</x:f>
        <x:v>4.345015484223032</x:v>
      </x:c>
      <x:c r="E290" s="18" t="n">
        <x:f>G289</x:f>
        <x:v>498.465258307575</x:v>
      </x:c>
      <x:c r="F290" s="18" t="n">
        <x:f>MAX(C290,E290)</x:f>
        <x:v>498.465258307575</x:v>
      </x:c>
      <x:c r="G290" s="18" t="n">
        <x:f>F290+D290</x:f>
        <x:v>502.81027379179807</x:v>
      </x:c>
      <x:c r="H290" s="18" t="n">
        <x:f>Arrivals!L290</x:f>
        <x:v>75</x:v>
      </x:c>
      <x:c r="I290" s="18" t="n">
        <x:f>H290*8/ACE_Input!S50+ACE_Input!T50</x:f>
        <x:v>6.02</x:v>
      </x:c>
      <x:c r="J290" s="18" t="n">
        <x:f>N289</x:f>
        <x:v>504.485258307575</x:v>
      </x:c>
      <x:c r="K290" s="18" t="n">
        <x:f>MAX(G290,J290)</x:f>
        <x:v>504.485258307575</x:v>
      </x:c>
      <x:c r="L290" s="18" t="n">
        <x:f>MOD(K290-Settings!$B$32,Settings!$B$33)</x:f>
        <x:v>504.485258307575</x:v>
      </x:c>
      <x:c r="M290" s="18" t="n">
        <x:f>IF(L290&lt;Settings!$B$30,IF(Settings!$B$30-L290&gt;=I290,K290,K290+(Settings!$B$30-L290)+Settings!$B$31),K290+(Settings!$B$33-L290))</x:f>
        <x:v>504.485258307575</x:v>
      </x:c>
      <x:c r="N290" s="18" t="n">
        <x:f>M290+I290</x:f>
        <x:v>510.505258307575</x:v>
      </x:c>
      <x:c r="O290" s="18" t="n">
        <x:f>N290-C290</x:f>
        <x:v>156.505258307575</x:v>
      </x:c>
      <x:c r="P290" s="18" t="n">
        <x:f>F290-C290</x:f>
        <x:v>144.46525830757503</x:v>
      </x:c>
      <x:c r="Q290" s="18" t="n">
        <x:f>K290-G290</x:f>
        <x:v>1.6749845157769414</x:v>
      </x:c>
      <x:c r="R290" s="18" t="n">
        <x:f>M290-K290</x:f>
        <x:v>0</x:v>
      </x:c>
      <x:c r="S290" s="18" t="n">
        <x:f>P290+Q290+R290</x:f>
        <x:v>146.14024282335197</x:v>
      </x:c>
      <x:c r="T290" s="18" t="str">
        <x:f>IF(MOD(C290-Settings!$B$32,Settings!$B$33)&lt;Settings!$B$30,"Up","Down")</x:f>
        <x:v>Up</x:v>
      </x:c>
      <x:c r="U290" s="18" t="n">
        <x:f>IF(OR(I290&gt;Settings!$B$30,O290&gt;Settings!$B$37),0,1)</x:f>
        <x:v>1</x:v>
      </x:c>
      <x:c r="V290" s="18" t="n">
        <x:f>IF(AND(U290=1,O290&lt;=Settings!$B$36),1,0)</x:f>
        <x:v>0</x:v>
      </x:c>
    </x:row>
    <x:row r="291">
      <x:c r="A291" t="n">
        <x:f>Arrivals!A291</x:f>
        <x:v>3</x:v>
      </x:c>
      <x:c r="B291" t="n">
        <x:f>Arrivals!B291</x:f>
        <x:v>46</x:v>
      </x:c>
      <x:c r="C291" s="18" t="n">
        <x:f>Arrivals!F291</x:f>
        <x:v>359</x:v>
      </x:c>
      <x:c r="D291" s="18" t="n">
        <x:f>Arrivals!J291</x:f>
        <x:v>10.19771013196949</x:v>
      </x:c>
      <x:c r="E291" s="18" t="n">
        <x:f>G290</x:f>
        <x:v>502.81027379179807</x:v>
      </x:c>
      <x:c r="F291" s="18" t="n">
        <x:f>MAX(C291,E291)</x:f>
        <x:v>502.81027379179807</x:v>
      </x:c>
      <x:c r="G291" s="18" t="n">
        <x:f>F291+D291</x:f>
        <x:v>513.0079839237676</x:v>
      </x:c>
      <x:c r="H291" s="18" t="n">
        <x:f>Arrivals!L291</x:f>
        <x:v>75</x:v>
      </x:c>
      <x:c r="I291" s="18" t="n">
        <x:f>H291*8/ACE_Input!S51+ACE_Input!T51</x:f>
        <x:v>6.02</x:v>
      </x:c>
      <x:c r="J291" s="18" t="n">
        <x:f>N290</x:f>
        <x:v>510.505258307575</x:v>
      </x:c>
      <x:c r="K291" s="18" t="n">
        <x:f>MAX(G291,J291)</x:f>
        <x:v>513.0079839237676</x:v>
      </x:c>
      <x:c r="L291" s="18" t="n">
        <x:f>MOD(K291-Settings!$B$32,Settings!$B$33)</x:f>
        <x:v>513.0079839237676</x:v>
      </x:c>
      <x:c r="M291" s="18" t="n">
        <x:f>IF(L291&lt;Settings!$B$30,IF(Settings!$B$30-L291&gt;=I291,K291,K291+(Settings!$B$30-L291)+Settings!$B$31),K291+(Settings!$B$33-L291))</x:f>
        <x:v>513.0079839237676</x:v>
      </x:c>
      <x:c r="N291" s="18" t="n">
        <x:f>M291+I291</x:f>
        <x:v>519.0279839237676</x:v>
      </x:c>
      <x:c r="O291" s="18" t="n">
        <x:f>N291-C291</x:f>
        <x:v>160.02798392376758</x:v>
      </x:c>
      <x:c r="P291" s="18" t="n">
        <x:f>F291-C291</x:f>
        <x:v>143.81027379179807</x:v>
      </x:c>
      <x:c r="Q291" s="18" t="n">
        <x:f>K291-G291</x:f>
        <x:v>0</x:v>
      </x:c>
      <x:c r="R291" s="18" t="n">
        <x:f>M291-K291</x:f>
        <x:v>0</x:v>
      </x:c>
      <x:c r="S291" s="18" t="n">
        <x:f>P291+Q291+R291</x:f>
        <x:v>143.81027379179807</x:v>
      </x:c>
      <x:c r="T291" s="18" t="str">
        <x:f>IF(MOD(C291-Settings!$B$32,Settings!$B$33)&lt;Settings!$B$30,"Up","Down")</x:f>
        <x:v>Up</x:v>
      </x:c>
      <x:c r="U291" s="18" t="n">
        <x:f>IF(OR(I291&gt;Settings!$B$30,O291&gt;Settings!$B$37),0,1)</x:f>
        <x:v>1</x:v>
      </x:c>
      <x:c r="V291" s="18" t="n">
        <x:f>IF(AND(U291=1,O291&lt;=Settings!$B$36),1,0)</x:f>
        <x:v>0</x:v>
      </x:c>
    </x:row>
    <x:row r="292">
      <x:c r="A292" t="n">
        <x:f>Arrivals!A292</x:f>
        <x:v>3</x:v>
      </x:c>
      <x:c r="B292" t="n">
        <x:f>Arrivals!B292</x:f>
        <x:v>47</x:v>
      </x:c>
      <x:c r="C292" s="18" t="n">
        <x:f>Arrivals!F292</x:f>
        <x:v>364</x:v>
      </x:c>
      <x:c r="D292" s="18" t="n">
        <x:f>Arrivals!J292</x:f>
        <x:v>0.8235058929484874</x:v>
      </x:c>
      <x:c r="E292" s="18" t="n">
        <x:f>G291</x:f>
        <x:v>513.0079839237676</x:v>
      </x:c>
      <x:c r="F292" s="18" t="n">
        <x:f>MAX(C292,E292)</x:f>
        <x:v>513.0079839237676</x:v>
      </x:c>
      <x:c r="G292" s="18" t="n">
        <x:f>F292+D292</x:f>
        <x:v>513.831489816716</x:v>
      </x:c>
      <x:c r="H292" s="18" t="n">
        <x:f>Arrivals!L292</x:f>
        <x:v>75</x:v>
      </x:c>
      <x:c r="I292" s="18" t="n">
        <x:f>H292*8/ACE_Input!S52+ACE_Input!T52</x:f>
        <x:v>6.02</x:v>
      </x:c>
      <x:c r="J292" s="18" t="n">
        <x:f>N291</x:f>
        <x:v>519.0279839237676</x:v>
      </x:c>
      <x:c r="K292" s="18" t="n">
        <x:f>MAX(G292,J292)</x:f>
        <x:v>519.0279839237676</x:v>
      </x:c>
      <x:c r="L292" s="18" t="n">
        <x:f>MOD(K292-Settings!$B$32,Settings!$B$33)</x:f>
        <x:v>519.0279839237676</x:v>
      </x:c>
      <x:c r="M292" s="18" t="n">
        <x:f>IF(L292&lt;Settings!$B$30,IF(Settings!$B$30-L292&gt;=I292,K292,K292+(Settings!$B$30-L292)+Settings!$B$31),K292+(Settings!$B$33-L292))</x:f>
        <x:v>519.0279839237676</x:v>
      </x:c>
      <x:c r="N292" s="18" t="n">
        <x:f>M292+I292</x:f>
        <x:v>525.0479839237676</x:v>
      </x:c>
      <x:c r="O292" s="18" t="n">
        <x:f>N292-C292</x:f>
        <x:v>161.04798392376756</x:v>
      </x:c>
      <x:c r="P292" s="18" t="n">
        <x:f>F292-C292</x:f>
        <x:v>149.0079839237676</x:v>
      </x:c>
      <x:c r="Q292" s="18" t="n">
        <x:f>K292-G292</x:f>
        <x:v>5.196494107051535</x:v>
      </x:c>
      <x:c r="R292" s="18" t="n">
        <x:f>M292-K292</x:f>
        <x:v>0</x:v>
      </x:c>
      <x:c r="S292" s="18" t="n">
        <x:f>P292+Q292+R292</x:f>
        <x:v>154.20447803081913</x:v>
      </x:c>
      <x:c r="T292" s="18" t="str">
        <x:f>IF(MOD(C292-Settings!$B$32,Settings!$B$33)&lt;Settings!$B$30,"Up","Down")</x:f>
        <x:v>Up</x:v>
      </x:c>
      <x:c r="U292" s="18" t="n">
        <x:f>IF(OR(I292&gt;Settings!$B$30,O292&gt;Settings!$B$37),0,1)</x:f>
        <x:v>1</x:v>
      </x:c>
      <x:c r="V292" s="18" t="n">
        <x:f>IF(AND(U292=1,O292&lt;=Settings!$B$36),1,0)</x:f>
        <x:v>0</x:v>
      </x:c>
    </x:row>
    <x:row r="293">
      <x:c r="A293" t="n">
        <x:f>Arrivals!A293</x:f>
        <x:v>3</x:v>
      </x:c>
      <x:c r="B293" t="n">
        <x:f>Arrivals!B293</x:f>
        <x:v>48</x:v>
      </x:c>
      <x:c r="C293" s="18" t="n">
        <x:f>Arrivals!F293</x:f>
        <x:v>369</x:v>
      </x:c>
      <x:c r="D293" s="18" t="n">
        <x:f>Arrivals!J293</x:f>
        <x:v>14.555473583934187</x:v>
      </x:c>
      <x:c r="E293" s="18" t="n">
        <x:f>G292</x:f>
        <x:v>513.831489816716</x:v>
      </x:c>
      <x:c r="F293" s="18" t="n">
        <x:f>MAX(C293,E293)</x:f>
        <x:v>513.831489816716</x:v>
      </x:c>
      <x:c r="G293" s="18" t="n">
        <x:f>F293+D293</x:f>
        <x:v>528.3869634006502</x:v>
      </x:c>
      <x:c r="H293" s="18" t="n">
        <x:f>Arrivals!L293</x:f>
        <x:v>75</x:v>
      </x:c>
      <x:c r="I293" s="18" t="n">
        <x:f>H293*8/ACE_Input!S53+ACE_Input!T53</x:f>
        <x:v>6.02</x:v>
      </x:c>
      <x:c r="J293" s="18" t="n">
        <x:f>N292</x:f>
        <x:v>525.0479839237676</x:v>
      </x:c>
      <x:c r="K293" s="18" t="n">
        <x:f>MAX(G293,J293)</x:f>
        <x:v>528.3869634006502</x:v>
      </x:c>
      <x:c r="L293" s="18" t="n">
        <x:f>MOD(K293-Settings!$B$32,Settings!$B$33)</x:f>
        <x:v>528.3869634006502</x:v>
      </x:c>
      <x:c r="M293" s="18" t="n">
        <x:f>IF(L293&lt;Settings!$B$30,IF(Settings!$B$30-L293&gt;=I293,K293,K293+(Settings!$B$30-L293)+Settings!$B$31),K293+(Settings!$B$33-L293))</x:f>
        <x:v>528.3869634006502</x:v>
      </x:c>
      <x:c r="N293" s="18" t="n">
        <x:f>M293+I293</x:f>
        <x:v>534.4069634006502</x:v>
      </x:c>
      <x:c r="O293" s="18" t="n">
        <x:f>N293-C293</x:f>
        <x:v>165.40696340065017</x:v>
      </x:c>
      <x:c r="P293" s="18" t="n">
        <x:f>F293-C293</x:f>
        <x:v>144.83148981671604</x:v>
      </x:c>
      <x:c r="Q293" s="18" t="n">
        <x:f>K293-G293</x:f>
        <x:v>0</x:v>
      </x:c>
      <x:c r="R293" s="18" t="n">
        <x:f>M293-K293</x:f>
        <x:v>0</x:v>
      </x:c>
      <x:c r="S293" s="18" t="n">
        <x:f>P293+Q293+R293</x:f>
        <x:v>144.83148981671604</x:v>
      </x:c>
      <x:c r="T293" s="18" t="str">
        <x:f>IF(MOD(C293-Settings!$B$32,Settings!$B$33)&lt;Settings!$B$30,"Up","Down")</x:f>
        <x:v>Up</x:v>
      </x:c>
      <x:c r="U293" s="18" t="n">
        <x:f>IF(OR(I293&gt;Settings!$B$30,O293&gt;Settings!$B$37),0,1)</x:f>
        <x:v>1</x:v>
      </x:c>
      <x:c r="V293" s="18" t="n">
        <x:f>IF(AND(U293=1,O293&lt;=Settings!$B$36),1,0)</x:f>
        <x:v>0</x:v>
      </x:c>
    </x:row>
    <x:row r="294">
      <x:c r="A294" t="n">
        <x:f>Arrivals!A294</x:f>
        <x:v>3</x:v>
      </x:c>
      <x:c r="B294" t="n">
        <x:f>Arrivals!B294</x:f>
        <x:v>49</x:v>
      </x:c>
      <x:c r="C294" s="18" t="n">
        <x:f>Arrivals!F294</x:f>
        <x:v>374</x:v>
      </x:c>
      <x:c r="D294" s="18" t="n">
        <x:f>Arrivals!J294</x:f>
        <x:v>57.93243234747972</x:v>
      </x:c>
      <x:c r="E294" s="18" t="n">
        <x:f>G293</x:f>
        <x:v>528.3869634006502</x:v>
      </x:c>
      <x:c r="F294" s="18" t="n">
        <x:f>MAX(C294,E294)</x:f>
        <x:v>528.3869634006502</x:v>
      </x:c>
      <x:c r="G294" s="18" t="n">
        <x:f>F294+D294</x:f>
        <x:v>586.3193957481299</x:v>
      </x:c>
      <x:c r="H294" s="18" t="n">
        <x:f>Arrivals!L294</x:f>
        <x:v>75</x:v>
      </x:c>
      <x:c r="I294" s="18" t="n">
        <x:f>H294*8/ACE_Input!S54+ACE_Input!T54</x:f>
        <x:v>6.02</x:v>
      </x:c>
      <x:c r="J294" s="18" t="n">
        <x:f>N293</x:f>
        <x:v>534.4069634006502</x:v>
      </x:c>
      <x:c r="K294" s="18" t="n">
        <x:f>MAX(G294,J294)</x:f>
        <x:v>586.3193957481299</x:v>
      </x:c>
      <x:c r="L294" s="18" t="n">
        <x:f>MOD(K294-Settings!$B$32,Settings!$B$33)</x:f>
        <x:v>586.3193957481299</x:v>
      </x:c>
      <x:c r="M294" s="18" t="n">
        <x:f>IF(L294&lt;Settings!$B$30,IF(Settings!$B$30-L294&gt;=I294,K294,K294+(Settings!$B$30-L294)+Settings!$B$31),K294+(Settings!$B$33-L294))</x:f>
        <x:v>586.3193957481299</x:v>
      </x:c>
      <x:c r="N294" s="18" t="n">
        <x:f>M294+I294</x:f>
        <x:v>592.3393957481298</x:v>
      </x:c>
      <x:c r="O294" s="18" t="n">
        <x:f>N294-C294</x:f>
        <x:v>218.33939574812985</x:v>
      </x:c>
      <x:c r="P294" s="18" t="n">
        <x:f>F294-C294</x:f>
        <x:v>154.3869634006502</x:v>
      </x:c>
      <x:c r="Q294" s="18" t="n">
        <x:f>K294-G294</x:f>
        <x:v>0</x:v>
      </x:c>
      <x:c r="R294" s="18" t="n">
        <x:f>M294-K294</x:f>
        <x:v>0</x:v>
      </x:c>
      <x:c r="S294" s="18" t="n">
        <x:f>P294+Q294+R294</x:f>
        <x:v>154.3869634006502</x:v>
      </x:c>
      <x:c r="T294" s="18" t="str">
        <x:f>IF(MOD(C294-Settings!$B$32,Settings!$B$33)&lt;Settings!$B$30,"Up","Down")</x:f>
        <x:v>Up</x:v>
      </x:c>
      <x:c r="U294" s="18" t="n">
        <x:f>IF(OR(I294&gt;Settings!$B$30,O294&gt;Settings!$B$37),0,1)</x:f>
        <x:v>1</x:v>
      </x:c>
      <x:c r="V294" s="18" t="n">
        <x:f>IF(AND(U294=1,O294&lt;=Settings!$B$36),1,0)</x:f>
        <x:v>0</x:v>
      </x:c>
    </x:row>
    <x:row r="295">
      <x:c r="A295" t="n">
        <x:f>Arrivals!A295</x:f>
        <x:v>3</x:v>
      </x:c>
      <x:c r="B295" t="n">
        <x:f>Arrivals!B295</x:f>
        <x:v>50</x:v>
      </x:c>
      <x:c r="C295" s="18" t="n">
        <x:f>Arrivals!F295</x:f>
        <x:v>379</x:v>
      </x:c>
      <x:c r="D295" s="18" t="n">
        <x:f>Arrivals!J295</x:f>
        <x:v>7.4346722632118</x:v>
      </x:c>
      <x:c r="E295" s="18" t="n">
        <x:f>G294</x:f>
        <x:v>586.3193957481299</x:v>
      </x:c>
      <x:c r="F295" s="18" t="n">
        <x:f>MAX(C295,E295)</x:f>
        <x:v>586.3193957481299</x:v>
      </x:c>
      <x:c r="G295" s="18" t="n">
        <x:f>F295+D295</x:f>
        <x:v>593.7540680113417</x:v>
      </x:c>
      <x:c r="H295" s="18" t="n">
        <x:f>Arrivals!L295</x:f>
        <x:v>75</x:v>
      </x:c>
      <x:c r="I295" s="18" t="n">
        <x:f>H295*8/ACE_Input!S55+ACE_Input!T55</x:f>
        <x:v>6.02</x:v>
      </x:c>
      <x:c r="J295" s="18" t="n">
        <x:f>N294</x:f>
        <x:v>592.3393957481298</x:v>
      </x:c>
      <x:c r="K295" s="18" t="n">
        <x:f>MAX(G295,J295)</x:f>
        <x:v>593.7540680113417</x:v>
      </x:c>
      <x:c r="L295" s="18" t="n">
        <x:f>MOD(K295-Settings!$B$32,Settings!$B$33)</x:f>
        <x:v>593.7540680113417</x:v>
      </x:c>
      <x:c r="M295" s="18" t="n">
        <x:f>IF(L295&lt;Settings!$B$30,IF(Settings!$B$30-L295&gt;=I295,K295,K295+(Settings!$B$30-L295)+Settings!$B$31),K295+(Settings!$B$33-L295))</x:f>
        <x:v>593.7540680113417</x:v>
      </x:c>
      <x:c r="N295" s="18" t="n">
        <x:f>M295+I295</x:f>
        <x:v>599.7740680113417</x:v>
      </x:c>
      <x:c r="O295" s="18" t="n">
        <x:f>N295-C295</x:f>
        <x:v>220.77406801134168</x:v>
      </x:c>
      <x:c r="P295" s="18" t="n">
        <x:f>F295-C295</x:f>
        <x:v>207.31939574812986</x:v>
      </x:c>
      <x:c r="Q295" s="18" t="n">
        <x:f>K295-G295</x:f>
        <x:v>0</x:v>
      </x:c>
      <x:c r="R295" s="18" t="n">
        <x:f>M295-K295</x:f>
        <x:v>0</x:v>
      </x:c>
      <x:c r="S295" s="18" t="n">
        <x:f>P295+Q295+R295</x:f>
        <x:v>207.31939574812986</x:v>
      </x:c>
      <x:c r="T295" s="18" t="str">
        <x:f>IF(MOD(C295-Settings!$B$32,Settings!$B$33)&lt;Settings!$B$30,"Up","Down")</x:f>
        <x:v>Up</x:v>
      </x:c>
      <x:c r="U295" s="18" t="n">
        <x:f>IF(OR(I295&gt;Settings!$B$30,O295&gt;Settings!$B$37),0,1)</x:f>
        <x:v>1</x:v>
      </x:c>
      <x:c r="V295" s="18" t="n">
        <x:f>IF(AND(U295=1,O295&lt;=Settings!$B$36),1,0)</x:f>
        <x:v>0</x:v>
      </x:c>
    </x:row>
    <x:row r="296">
      <x:c r="A296" t="n">
        <x:f>Arrivals!A296</x:f>
        <x:v>3</x:v>
      </x:c>
      <x:c r="B296" t="n">
        <x:f>Arrivals!B296</x:f>
        <x:v>51</x:v>
      </x:c>
      <x:c r="C296" s="18" t="n">
        <x:f>Arrivals!F296</x:f>
        <x:v>384</x:v>
      </x:c>
      <x:c r="D296" s="18" t="n">
        <x:f>Arrivals!J296</x:f>
        <x:v>16.772504337279745</x:v>
      </x:c>
      <x:c r="E296" s="18" t="n">
        <x:f>G295</x:f>
        <x:v>593.7540680113417</x:v>
      </x:c>
      <x:c r="F296" s="18" t="n">
        <x:f>MAX(C296,E296)</x:f>
        <x:v>593.7540680113417</x:v>
      </x:c>
      <x:c r="G296" s="18" t="n">
        <x:f>F296+D296</x:f>
        <x:v>610.5265723486215</x:v>
      </x:c>
      <x:c r="H296" s="18" t="n">
        <x:f>Arrivals!L296</x:f>
        <x:v>75</x:v>
      </x:c>
      <x:c r="I296" s="18" t="n">
        <x:f>H296*8/ACE_Input!S56+ACE_Input!T56</x:f>
        <x:v>6.02</x:v>
      </x:c>
      <x:c r="J296" s="18" t="n">
        <x:f>N295</x:f>
        <x:v>599.7740680113417</x:v>
      </x:c>
      <x:c r="K296" s="18" t="n">
        <x:f>MAX(G296,J296)</x:f>
        <x:v>610.5265723486215</x:v>
      </x:c>
      <x:c r="L296" s="18" t="n">
        <x:f>MOD(K296-Settings!$B$32,Settings!$B$33)</x:f>
        <x:v>610.5265723486215</x:v>
      </x:c>
      <x:c r="M296" s="18" t="n">
        <x:f>IF(L296&lt;Settings!$B$30,IF(Settings!$B$30-L296&gt;=I296,K296,K296+(Settings!$B$30-L296)+Settings!$B$31),K296+(Settings!$B$33-L296))</x:f>
        <x:v>720</x:v>
      </x:c>
      <x:c r="N296" s="18" t="n">
        <x:f>M296+I296</x:f>
        <x:v>726.02</x:v>
      </x:c>
      <x:c r="O296" s="18" t="n">
        <x:f>N296-C296</x:f>
        <x:v>342.02</x:v>
      </x:c>
      <x:c r="P296" s="18" t="n">
        <x:f>F296-C296</x:f>
        <x:v>209.7540680113417</x:v>
      </x:c>
      <x:c r="Q296" s="18" t="n">
        <x:f>K296-G296</x:f>
        <x:v>0</x:v>
      </x:c>
      <x:c r="R296" s="18" t="n">
        <x:f>M296-K296</x:f>
        <x:v>109.47342765137853</x:v>
      </x:c>
      <x:c r="S296" s="18" t="n">
        <x:f>P296+Q296+R296</x:f>
        <x:v>319.22749566272023</x:v>
      </x:c>
      <x:c r="T296" s="18" t="str">
        <x:f>IF(MOD(C296-Settings!$B$32,Settings!$B$33)&lt;Settings!$B$30,"Up","Down")</x:f>
        <x:v>Up</x:v>
      </x:c>
      <x:c r="U296" s="18" t="n">
        <x:f>IF(OR(I296&gt;Settings!$B$30,O296&gt;Settings!$B$37),0,1)</x:f>
        <x:v>1</x:v>
      </x:c>
      <x:c r="V296" s="18" t="n">
        <x:f>IF(AND(U296=1,O296&lt;=Settings!$B$36),1,0)</x:f>
        <x:v>0</x:v>
      </x:c>
    </x:row>
    <x:row r="297">
      <x:c r="A297" t="n">
        <x:f>Arrivals!A297</x:f>
        <x:v>3</x:v>
      </x:c>
      <x:c r="B297" t="n">
        <x:f>Arrivals!B297</x:f>
        <x:v>52</x:v>
      </x:c>
      <x:c r="C297" s="18" t="n">
        <x:f>Arrivals!F297</x:f>
        <x:v>389</x:v>
      </x:c>
      <x:c r="D297" s="18" t="n">
        <x:f>Arrivals!J297</x:f>
        <x:v>33.27071267122214</x:v>
      </x:c>
      <x:c r="E297" s="18" t="n">
        <x:f>G296</x:f>
        <x:v>610.5265723486215</x:v>
      </x:c>
      <x:c r="F297" s="18" t="n">
        <x:f>MAX(C297,E297)</x:f>
        <x:v>610.5265723486215</x:v>
      </x:c>
      <x:c r="G297" s="18" t="n">
        <x:f>F297+D297</x:f>
        <x:v>643.7972850198436</x:v>
      </x:c>
      <x:c r="H297" s="18" t="n">
        <x:f>Arrivals!L297</x:f>
        <x:v>75</x:v>
      </x:c>
      <x:c r="I297" s="18" t="n">
        <x:f>H297*8/ACE_Input!S57+ACE_Input!T57</x:f>
        <x:v>6.02</x:v>
      </x:c>
      <x:c r="J297" s="18" t="n">
        <x:f>N296</x:f>
        <x:v>726.02</x:v>
      </x:c>
      <x:c r="K297" s="18" t="n">
        <x:f>MAX(G297,J297)</x:f>
        <x:v>726.02</x:v>
      </x:c>
      <x:c r="L297" s="18" t="n">
        <x:f>MOD(K297-Settings!$B$32,Settings!$B$33)</x:f>
        <x:v>6.019999999999982</x:v>
      </x:c>
      <x:c r="M297" s="18" t="n">
        <x:f>IF(L297&lt;Settings!$B$30,IF(Settings!$B$30-L297&gt;=I297,K297,K297+(Settings!$B$30-L297)+Settings!$B$31),K297+(Settings!$B$33-L297))</x:f>
        <x:v>726.02</x:v>
      </x:c>
      <x:c r="N297" s="18" t="n">
        <x:f>M297+I297</x:f>
        <x:v>732.04</x:v>
      </x:c>
      <x:c r="O297" s="18" t="n">
        <x:f>N297-C297</x:f>
        <x:v>343.03999999999996</x:v>
      </x:c>
      <x:c r="P297" s="18" t="n">
        <x:f>F297-C297</x:f>
        <x:v>221.52657234862147</x:v>
      </x:c>
      <x:c r="Q297" s="18" t="n">
        <x:f>K297-G297</x:f>
        <x:v>82.22271498015641</x:v>
      </x:c>
      <x:c r="R297" s="18" t="n">
        <x:f>M297-K297</x:f>
        <x:v>0</x:v>
      </x:c>
      <x:c r="S297" s="18" t="n">
        <x:f>P297+Q297+R297</x:f>
        <x:v>303.7492873287779</x:v>
      </x:c>
      <x:c r="T297" s="18" t="str">
        <x:f>IF(MOD(C297-Settings!$B$32,Settings!$B$33)&lt;Settings!$B$30,"Up","Down")</x:f>
        <x:v>Up</x:v>
      </x:c>
      <x:c r="U297" s="18" t="n">
        <x:f>IF(OR(I297&gt;Settings!$B$30,O297&gt;Settings!$B$37),0,1)</x:f>
        <x:v>1</x:v>
      </x:c>
      <x:c r="V297" s="18" t="n">
        <x:f>IF(AND(U297=1,O297&lt;=Settings!$B$36),1,0)</x:f>
        <x:v>0</x:v>
      </x:c>
    </x:row>
    <x:row r="298">
      <x:c r="A298" t="n">
        <x:f>Arrivals!A298</x:f>
        <x:v>3</x:v>
      </x:c>
      <x:c r="B298" t="n">
        <x:f>Arrivals!B298</x:f>
        <x:v>53</x:v>
      </x:c>
      <x:c r="C298" s="18" t="n">
        <x:f>Arrivals!F298</x:f>
        <x:v>394</x:v>
      </x:c>
      <x:c r="D298" s="18" t="n">
        <x:f>Arrivals!J298</x:f>
        <x:v>9.103423274597395</x:v>
      </x:c>
      <x:c r="E298" s="18" t="n">
        <x:f>G297</x:f>
        <x:v>643.7972850198436</x:v>
      </x:c>
      <x:c r="F298" s="18" t="n">
        <x:f>MAX(C298,E298)</x:f>
        <x:v>643.7972850198436</x:v>
      </x:c>
      <x:c r="G298" s="18" t="n">
        <x:f>F298+D298</x:f>
        <x:v>652.900708294441</x:v>
      </x:c>
      <x:c r="H298" s="18" t="n">
        <x:f>Arrivals!L298</x:f>
        <x:v>75</x:v>
      </x:c>
      <x:c r="I298" s="18" t="n">
        <x:f>H298*8/ACE_Input!S58+ACE_Input!T58</x:f>
        <x:v>6.02</x:v>
      </x:c>
      <x:c r="J298" s="18" t="n">
        <x:f>N297</x:f>
        <x:v>732.04</x:v>
      </x:c>
      <x:c r="K298" s="18" t="n">
        <x:f>MAX(G298,J298)</x:f>
        <x:v>732.04</x:v>
      </x:c>
      <x:c r="L298" s="18" t="n">
        <x:f>MOD(K298-Settings!$B$32,Settings!$B$33)</x:f>
        <x:v>12.039999999999964</x:v>
      </x:c>
      <x:c r="M298" s="18" t="n">
        <x:f>IF(L298&lt;Settings!$B$30,IF(Settings!$B$30-L298&gt;=I298,K298,K298+(Settings!$B$30-L298)+Settings!$B$31),K298+(Settings!$B$33-L298))</x:f>
        <x:v>732.04</x:v>
      </x:c>
      <x:c r="N298" s="18" t="n">
        <x:f>M298+I298</x:f>
        <x:v>738.06</x:v>
      </x:c>
      <x:c r="O298" s="18" t="n">
        <x:f>N298-C298</x:f>
        <x:v>344.05999999999995</x:v>
      </x:c>
      <x:c r="P298" s="18" t="n">
        <x:f>F298-C298</x:f>
        <x:v>249.79728501984357</x:v>
      </x:c>
      <x:c r="Q298" s="18" t="n">
        <x:f>K298-G298</x:f>
        <x:v>79.139291705559</x:v>
      </x:c>
      <x:c r="R298" s="18" t="n">
        <x:f>M298-K298</x:f>
        <x:v>0</x:v>
      </x:c>
      <x:c r="S298" s="18" t="n">
        <x:f>P298+Q298+R298</x:f>
        <x:v>328.9365767254026</x:v>
      </x:c>
      <x:c r="T298" s="18" t="str">
        <x:f>IF(MOD(C298-Settings!$B$32,Settings!$B$33)&lt;Settings!$B$30,"Up","Down")</x:f>
        <x:v>Up</x:v>
      </x:c>
      <x:c r="U298" s="18" t="n">
        <x:f>IF(OR(I298&gt;Settings!$B$30,O298&gt;Settings!$B$37),0,1)</x:f>
        <x:v>1</x:v>
      </x:c>
      <x:c r="V298" s="18" t="n">
        <x:f>IF(AND(U298=1,O298&lt;=Settings!$B$36),1,0)</x:f>
        <x:v>0</x:v>
      </x:c>
    </x:row>
    <x:row r="299">
      <x:c r="A299" t="n">
        <x:f>Arrivals!A299</x:f>
        <x:v>3</x:v>
      </x:c>
      <x:c r="B299" t="n">
        <x:f>Arrivals!B299</x:f>
        <x:v>54</x:v>
      </x:c>
      <x:c r="C299" s="18" t="n">
        <x:f>Arrivals!F299</x:f>
        <x:v>399</x:v>
      </x:c>
      <x:c r="D299" s="18" t="n">
        <x:f>Arrivals!J299</x:f>
        <x:v>0.8065944331751997</x:v>
      </x:c>
      <x:c r="E299" s="18" t="n">
        <x:f>G298</x:f>
        <x:v>652.900708294441</x:v>
      </x:c>
      <x:c r="F299" s="18" t="n">
        <x:f>MAX(C299,E299)</x:f>
        <x:v>652.900708294441</x:v>
      </x:c>
      <x:c r="G299" s="18" t="n">
        <x:f>F299+D299</x:f>
        <x:v>653.7073027276161</x:v>
      </x:c>
      <x:c r="H299" s="18" t="n">
        <x:f>Arrivals!L299</x:f>
        <x:v>75</x:v>
      </x:c>
      <x:c r="I299" s="18" t="n">
        <x:f>H299*8/ACE_Input!S59+ACE_Input!T59</x:f>
        <x:v>6.02</x:v>
      </x:c>
      <x:c r="J299" s="18" t="n">
        <x:f>N298</x:f>
        <x:v>738.06</x:v>
      </x:c>
      <x:c r="K299" s="18" t="n">
        <x:f>MAX(G299,J299)</x:f>
        <x:v>738.06</x:v>
      </x:c>
      <x:c r="L299" s="18" t="n">
        <x:f>MOD(K299-Settings!$B$32,Settings!$B$33)</x:f>
        <x:v>18.059999999999945</x:v>
      </x:c>
      <x:c r="M299" s="18" t="n">
        <x:f>IF(L299&lt;Settings!$B$30,IF(Settings!$B$30-L299&gt;=I299,K299,K299+(Settings!$B$30-L299)+Settings!$B$31),K299+(Settings!$B$33-L299))</x:f>
        <x:v>738.06</x:v>
      </x:c>
      <x:c r="N299" s="18" t="n">
        <x:f>M299+I299</x:f>
        <x:v>744.0799999999999</x:v>
      </x:c>
      <x:c r="O299" s="18" t="n">
        <x:f>N299-C299</x:f>
        <x:v>345.0799999999999</x:v>
      </x:c>
      <x:c r="P299" s="18" t="n">
        <x:f>F299-C299</x:f>
        <x:v>253.90070829444096</x:v>
      </x:c>
      <x:c r="Q299" s="18" t="n">
        <x:f>K299-G299</x:f>
        <x:v>84.3526972723838</x:v>
      </x:c>
      <x:c r="R299" s="18" t="n">
        <x:f>M299-K299</x:f>
        <x:v>0</x:v>
      </x:c>
      <x:c r="S299" s="18" t="n">
        <x:f>P299+Q299+R299</x:f>
        <x:v>338.25340556682477</x:v>
      </x:c>
      <x:c r="T299" s="18" t="str">
        <x:f>IF(MOD(C299-Settings!$B$32,Settings!$B$33)&lt;Settings!$B$30,"Up","Down")</x:f>
        <x:v>Up</x:v>
      </x:c>
      <x:c r="U299" s="18" t="n">
        <x:f>IF(OR(I299&gt;Settings!$B$30,O299&gt;Settings!$B$37),0,1)</x:f>
        <x:v>1</x:v>
      </x:c>
      <x:c r="V299" s="18" t="n">
        <x:f>IF(AND(U299=1,O299&lt;=Settings!$B$36),1,0)</x:f>
        <x:v>0</x:v>
      </x:c>
    </x:row>
    <x:row r="300">
      <x:c r="A300" t="n">
        <x:f>Arrivals!A300</x:f>
        <x:v>3</x:v>
      </x:c>
      <x:c r="B300" t="n">
        <x:f>Arrivals!B300</x:f>
        <x:v>55</x:v>
      </x:c>
      <x:c r="C300" s="18" t="n">
        <x:f>Arrivals!F300</x:f>
        <x:v>404</x:v>
      </x:c>
      <x:c r="D300" s="18" t="n">
        <x:f>Arrivals!J300</x:f>
        <x:v>10.186983206692696</x:v>
      </x:c>
      <x:c r="E300" s="18" t="n">
        <x:f>G299</x:f>
        <x:v>653.7073027276161</x:v>
      </x:c>
      <x:c r="F300" s="18" t="n">
        <x:f>MAX(C300,E300)</x:f>
        <x:v>653.7073027276161</x:v>
      </x:c>
      <x:c r="G300" s="18" t="n">
        <x:f>F300+D300</x:f>
        <x:v>663.8942859343089</x:v>
      </x:c>
      <x:c r="H300" s="18" t="n">
        <x:f>Arrivals!L300</x:f>
        <x:v>75</x:v>
      </x:c>
      <x:c r="I300" s="18" t="n">
        <x:f>H300*8/ACE_Input!S60+ACE_Input!T60</x:f>
        <x:v>6.02</x:v>
      </x:c>
      <x:c r="J300" s="18" t="n">
        <x:f>N299</x:f>
        <x:v>744.0799999999999</x:v>
      </x:c>
      <x:c r="K300" s="18" t="n">
        <x:f>MAX(G300,J300)</x:f>
        <x:v>744.0799999999999</x:v>
      </x:c>
      <x:c r="L300" s="18" t="n">
        <x:f>MOD(K300-Settings!$B$32,Settings!$B$33)</x:f>
        <x:v>24.079999999999927</x:v>
      </x:c>
      <x:c r="M300" s="18" t="n">
        <x:f>IF(L300&lt;Settings!$B$30,IF(Settings!$B$30-L300&gt;=I300,K300,K300+(Settings!$B$30-L300)+Settings!$B$31),K300+(Settings!$B$33-L300))</x:f>
        <x:v>744.0799999999999</x:v>
      </x:c>
      <x:c r="N300" s="18" t="n">
        <x:f>M300+I300</x:f>
        <x:v>750.0999999999999</x:v>
      </x:c>
      <x:c r="O300" s="18" t="n">
        <x:f>N300-C300</x:f>
        <x:v>346.0999999999999</x:v>
      </x:c>
      <x:c r="P300" s="18" t="n">
        <x:f>F300-C300</x:f>
        <x:v>249.70730272761614</x:v>
      </x:c>
      <x:c r="Q300" s="18" t="n">
        <x:f>K300-G300</x:f>
        <x:v>80.18571406569106</x:v>
      </x:c>
      <x:c r="R300" s="18" t="n">
        <x:f>M300-K300</x:f>
        <x:v>0</x:v>
      </x:c>
      <x:c r="S300" s="18" t="n">
        <x:f>P300+Q300+R300</x:f>
        <x:v>329.8930167933072</x:v>
      </x:c>
      <x:c r="T300" s="18" t="str">
        <x:f>IF(MOD(C300-Settings!$B$32,Settings!$B$33)&lt;Settings!$B$30,"Up","Down")</x:f>
        <x:v>Up</x:v>
      </x:c>
      <x:c r="U300" s="18" t="n">
        <x:f>IF(OR(I300&gt;Settings!$B$30,O300&gt;Settings!$B$37),0,1)</x:f>
        <x:v>1</x:v>
      </x:c>
      <x:c r="V300" s="18" t="n">
        <x:f>IF(AND(U300=1,O300&lt;=Settings!$B$36),1,0)</x:f>
        <x:v>0</x:v>
      </x:c>
    </x:row>
    <x:row r="301">
      <x:c r="A301" t="n">
        <x:f>Arrivals!A301</x:f>
        <x:v>3</x:v>
      </x:c>
      <x:c r="B301" t="n">
        <x:f>Arrivals!B301</x:f>
        <x:v>56</x:v>
      </x:c>
      <x:c r="C301" s="18" t="n">
        <x:f>Arrivals!F301</x:f>
        <x:v>409</x:v>
      </x:c>
      <x:c r="D301" s="18" t="n">
        <x:f>Arrivals!J301</x:f>
        <x:v>12.285341572616403</x:v>
      </x:c>
      <x:c r="E301" s="18" t="n">
        <x:f>G300</x:f>
        <x:v>663.8942859343089</x:v>
      </x:c>
      <x:c r="F301" s="18" t="n">
        <x:f>MAX(C301,E301)</x:f>
        <x:v>663.8942859343089</x:v>
      </x:c>
      <x:c r="G301" s="18" t="n">
        <x:f>F301+D301</x:f>
        <x:v>676.1796275069253</x:v>
      </x:c>
      <x:c r="H301" s="18" t="n">
        <x:f>Arrivals!L301</x:f>
        <x:v>75</x:v>
      </x:c>
      <x:c r="I301" s="18" t="n">
        <x:f>H301*8/ACE_Input!S61+ACE_Input!T61</x:f>
        <x:v>6.02</x:v>
      </x:c>
      <x:c r="J301" s="18" t="n">
        <x:f>N300</x:f>
        <x:v>750.0999999999999</x:v>
      </x:c>
      <x:c r="K301" s="18" t="n">
        <x:f>MAX(G301,J301)</x:f>
        <x:v>750.0999999999999</x:v>
      </x:c>
      <x:c r="L301" s="18" t="n">
        <x:f>MOD(K301-Settings!$B$32,Settings!$B$33)</x:f>
        <x:v>30.09999999999991</x:v>
      </x:c>
      <x:c r="M301" s="18" t="n">
        <x:f>IF(L301&lt;Settings!$B$30,IF(Settings!$B$30-L301&gt;=I301,K301,K301+(Settings!$B$30-L301)+Settings!$B$31),K301+(Settings!$B$33-L301))</x:f>
        <x:v>750.0999999999999</x:v>
      </x:c>
      <x:c r="N301" s="18" t="n">
        <x:f>M301+I301</x:f>
        <x:v>756.1199999999999</x:v>
      </x:c>
      <x:c r="O301" s="18" t="n">
        <x:f>N301-C301</x:f>
        <x:v>347.1199999999999</x:v>
      </x:c>
      <x:c r="P301" s="18" t="n">
        <x:f>F301-C301</x:f>
        <x:v>254.89428593430887</x:v>
      </x:c>
      <x:c r="Q301" s="18" t="n">
        <x:f>K301-G301</x:f>
        <x:v>73.92037249307464</x:v>
      </x:c>
      <x:c r="R301" s="18" t="n">
        <x:f>M301-K301</x:f>
        <x:v>0</x:v>
      </x:c>
      <x:c r="S301" s="18" t="n">
        <x:f>P301+Q301+R301</x:f>
        <x:v>328.8146584273835</x:v>
      </x:c>
      <x:c r="T301" s="18" t="str">
        <x:f>IF(MOD(C301-Settings!$B$32,Settings!$B$33)&lt;Settings!$B$30,"Up","Down")</x:f>
        <x:v>Up</x:v>
      </x:c>
      <x:c r="U301" s="18" t="n">
        <x:f>IF(OR(I301&gt;Settings!$B$30,O301&gt;Settings!$B$37),0,1)</x:f>
        <x:v>1</x:v>
      </x:c>
      <x:c r="V301" s="18" t="n">
        <x:f>IF(AND(U301=1,O301&lt;=Settings!$B$36),1,0)</x:f>
        <x:v>0</x:v>
      </x:c>
    </x:row>
    <x:row r="302">
      <x:c r="A302" t="n">
        <x:f>Arrivals!A302</x:f>
        <x:v>3</x:v>
      </x:c>
      <x:c r="B302" t="n">
        <x:f>Arrivals!B302</x:f>
        <x:v>57</x:v>
      </x:c>
      <x:c r="C302" s="18" t="n">
        <x:f>Arrivals!F302</x:f>
        <x:v>414</x:v>
      </x:c>
      <x:c r="D302" s="18" t="n">
        <x:f>Arrivals!J302</x:f>
        <x:v>4.933362774867562</x:v>
      </x:c>
      <x:c r="E302" s="18" t="n">
        <x:f>G301</x:f>
        <x:v>676.1796275069253</x:v>
      </x:c>
      <x:c r="F302" s="18" t="n">
        <x:f>MAX(C302,E302)</x:f>
        <x:v>676.1796275069253</x:v>
      </x:c>
      <x:c r="G302" s="18" t="n">
        <x:f>F302+D302</x:f>
        <x:v>681.1129902817928</x:v>
      </x:c>
      <x:c r="H302" s="18" t="n">
        <x:f>Arrivals!L302</x:f>
        <x:v>75</x:v>
      </x:c>
      <x:c r="I302" s="18" t="n">
        <x:f>H302*8/ACE_Input!S62+ACE_Input!T62</x:f>
        <x:v>6.02</x:v>
      </x:c>
      <x:c r="J302" s="18" t="n">
        <x:f>N301</x:f>
        <x:v>756.1199999999999</x:v>
      </x:c>
      <x:c r="K302" s="18" t="n">
        <x:f>MAX(G302,J302)</x:f>
        <x:v>756.1199999999999</x:v>
      </x:c>
      <x:c r="L302" s="18" t="n">
        <x:f>MOD(K302-Settings!$B$32,Settings!$B$33)</x:f>
        <x:v>36.11999999999989</x:v>
      </x:c>
      <x:c r="M302" s="18" t="n">
        <x:f>IF(L302&lt;Settings!$B$30,IF(Settings!$B$30-L302&gt;=I302,K302,K302+(Settings!$B$30-L302)+Settings!$B$31),K302+(Settings!$B$33-L302))</x:f>
        <x:v>756.1199999999999</x:v>
      </x:c>
      <x:c r="N302" s="18" t="n">
        <x:f>M302+I302</x:f>
        <x:v>762.1399999999999</x:v>
      </x:c>
      <x:c r="O302" s="18" t="n">
        <x:f>N302-C302</x:f>
        <x:v>348.1399999999999</x:v>
      </x:c>
      <x:c r="P302" s="18" t="n">
        <x:f>F302-C302</x:f>
        <x:v>262.17962750692527</x:v>
      </x:c>
      <x:c r="Q302" s="18" t="n">
        <x:f>K302-G302</x:f>
        <x:v>75.00700971820709</x:v>
      </x:c>
      <x:c r="R302" s="18" t="n">
        <x:f>M302-K302</x:f>
        <x:v>0</x:v>
      </x:c>
      <x:c r="S302" s="18" t="n">
        <x:f>P302+Q302+R302</x:f>
        <x:v>337.18663722513236</x:v>
      </x:c>
      <x:c r="T302" s="18" t="str">
        <x:f>IF(MOD(C302-Settings!$B$32,Settings!$B$33)&lt;Settings!$B$30,"Up","Down")</x:f>
        <x:v>Up</x:v>
      </x:c>
      <x:c r="U302" s="18" t="n">
        <x:f>IF(OR(I302&gt;Settings!$B$30,O302&gt;Settings!$B$37),0,1)</x:f>
        <x:v>1</x:v>
      </x:c>
      <x:c r="V302" s="18" t="n">
        <x:f>IF(AND(U302=1,O302&lt;=Settings!$B$36),1,0)</x:f>
        <x:v>0</x:v>
      </x:c>
    </x:row>
    <x:row r="303">
      <x:c r="A303" t="n">
        <x:f>Arrivals!A303</x:f>
        <x:v>3</x:v>
      </x:c>
      <x:c r="B303" t="n">
        <x:f>Arrivals!B303</x:f>
        <x:v>58</x:v>
      </x:c>
      <x:c r="C303" s="18" t="n">
        <x:f>Arrivals!F303</x:f>
        <x:v>419</x:v>
      </x:c>
      <x:c r="D303" s="18" t="n">
        <x:f>Arrivals!J303</x:f>
        <x:v>7.043810949833578</x:v>
      </x:c>
      <x:c r="E303" s="18" t="n">
        <x:f>G302</x:f>
        <x:v>681.1129902817928</x:v>
      </x:c>
      <x:c r="F303" s="18" t="n">
        <x:f>MAX(C303,E303)</x:f>
        <x:v>681.1129902817928</x:v>
      </x:c>
      <x:c r="G303" s="18" t="n">
        <x:f>F303+D303</x:f>
        <x:v>688.1568012316263</x:v>
      </x:c>
      <x:c r="H303" s="18" t="n">
        <x:f>Arrivals!L303</x:f>
        <x:v>75</x:v>
      </x:c>
      <x:c r="I303" s="18" t="n">
        <x:f>H303*8/ACE_Input!S63+ACE_Input!T63</x:f>
        <x:v>6.02</x:v>
      </x:c>
      <x:c r="J303" s="18" t="n">
        <x:f>N302</x:f>
        <x:v>762.1399999999999</x:v>
      </x:c>
      <x:c r="K303" s="18" t="n">
        <x:f>MAX(G303,J303)</x:f>
        <x:v>762.1399999999999</x:v>
      </x:c>
      <x:c r="L303" s="18" t="n">
        <x:f>MOD(K303-Settings!$B$32,Settings!$B$33)</x:f>
        <x:v>42.13999999999987</x:v>
      </x:c>
      <x:c r="M303" s="18" t="n">
        <x:f>IF(L303&lt;Settings!$B$30,IF(Settings!$B$30-L303&gt;=I303,K303,K303+(Settings!$B$30-L303)+Settings!$B$31),K303+(Settings!$B$33-L303))</x:f>
        <x:v>762.1399999999999</x:v>
      </x:c>
      <x:c r="N303" s="18" t="n">
        <x:f>M303+I303</x:f>
        <x:v>768.1599999999999</x:v>
      </x:c>
      <x:c r="O303" s="18" t="n">
        <x:f>N303-C303</x:f>
        <x:v>349.15999999999985</x:v>
      </x:c>
      <x:c r="P303" s="18" t="n">
        <x:f>F303-C303</x:f>
        <x:v>262.1129902817928</x:v>
      </x:c>
      <x:c r="Q303" s="18" t="n">
        <x:f>K303-G303</x:f>
        <x:v>73.98319876837354</x:v>
      </x:c>
      <x:c r="R303" s="18" t="n">
        <x:f>M303-K303</x:f>
        <x:v>0</x:v>
      </x:c>
      <x:c r="S303" s="18" t="n">
        <x:f>P303+Q303+R303</x:f>
        <x:v>336.09618905016634</x:v>
      </x:c>
      <x:c r="T303" s="18" t="str">
        <x:f>IF(MOD(C303-Settings!$B$32,Settings!$B$33)&lt;Settings!$B$30,"Up","Down")</x:f>
        <x:v>Up</x:v>
      </x:c>
      <x:c r="U303" s="18" t="n">
        <x:f>IF(OR(I303&gt;Settings!$B$30,O303&gt;Settings!$B$37),0,1)</x:f>
        <x:v>1</x:v>
      </x:c>
      <x:c r="V303" s="18" t="n">
        <x:f>IF(AND(U303=1,O303&lt;=Settings!$B$36),1,0)</x:f>
        <x:v>0</x:v>
      </x:c>
    </x:row>
    <x:row r="304">
      <x:c r="A304" t="n">
        <x:f>Arrivals!A304</x:f>
        <x:v>3</x:v>
      </x:c>
      <x:c r="B304" t="n">
        <x:f>Arrivals!B304</x:f>
        <x:v>59</x:v>
      </x:c>
      <x:c r="C304" s="18" t="n">
        <x:f>Arrivals!F304</x:f>
        <x:v>424</x:v>
      </x:c>
      <x:c r="D304" s="18" t="n">
        <x:f>Arrivals!J304</x:f>
        <x:v>3.9822105198064124</x:v>
      </x:c>
      <x:c r="E304" s="18" t="n">
        <x:f>G303</x:f>
        <x:v>688.1568012316263</x:v>
      </x:c>
      <x:c r="F304" s="18" t="n">
        <x:f>MAX(C304,E304)</x:f>
        <x:v>688.1568012316263</x:v>
      </x:c>
      <x:c r="G304" s="18" t="n">
        <x:f>F304+D304</x:f>
        <x:v>692.1390117514327</x:v>
      </x:c>
      <x:c r="H304" s="18" t="n">
        <x:f>Arrivals!L304</x:f>
        <x:v>75</x:v>
      </x:c>
      <x:c r="I304" s="18" t="n">
        <x:f>H304*8/ACE_Input!S64+ACE_Input!T64</x:f>
        <x:v>6.02</x:v>
      </x:c>
      <x:c r="J304" s="18" t="n">
        <x:f>N303</x:f>
        <x:v>768.1599999999999</x:v>
      </x:c>
      <x:c r="K304" s="18" t="n">
        <x:f>MAX(G304,J304)</x:f>
        <x:v>768.1599999999999</x:v>
      </x:c>
      <x:c r="L304" s="18" t="n">
        <x:f>MOD(K304-Settings!$B$32,Settings!$B$33)</x:f>
        <x:v>48.159999999999854</x:v>
      </x:c>
      <x:c r="M304" s="18" t="n">
        <x:f>IF(L304&lt;Settings!$B$30,IF(Settings!$B$30-L304&gt;=I304,K304,K304+(Settings!$B$30-L304)+Settings!$B$31),K304+(Settings!$B$33-L304))</x:f>
        <x:v>768.1599999999999</x:v>
      </x:c>
      <x:c r="N304" s="18" t="n">
        <x:f>M304+I304</x:f>
        <x:v>774.1799999999998</x:v>
      </x:c>
      <x:c r="O304" s="18" t="n">
        <x:f>N304-C304</x:f>
        <x:v>350.17999999999984</x:v>
      </x:c>
      <x:c r="P304" s="18" t="n">
        <x:f>F304-C304</x:f>
        <x:v>264.15680123162633</x:v>
      </x:c>
      <x:c r="Q304" s="18" t="n">
        <x:f>K304-G304</x:f>
        <x:v>76.02098824856716</x:v>
      </x:c>
      <x:c r="R304" s="18" t="n">
        <x:f>M304-K304</x:f>
        <x:v>0</x:v>
      </x:c>
      <x:c r="S304" s="18" t="n">
        <x:f>P304+Q304+R304</x:f>
        <x:v>340.1777894801935</x:v>
      </x:c>
      <x:c r="T304" s="18" t="str">
        <x:f>IF(MOD(C304-Settings!$B$32,Settings!$B$33)&lt;Settings!$B$30,"Up","Down")</x:f>
        <x:v>Up</x:v>
      </x:c>
      <x:c r="U304" s="18" t="n">
        <x:f>IF(OR(I304&gt;Settings!$B$30,O304&gt;Settings!$B$37),0,1)</x:f>
        <x:v>1</x:v>
      </x:c>
      <x:c r="V304" s="18" t="n">
        <x:f>IF(AND(U304=1,O304&lt;=Settings!$B$36),1,0)</x:f>
        <x:v>0</x:v>
      </x:c>
    </x:row>
    <x:row r="305">
      <x:c r="A305" t="n">
        <x:f>Arrivals!A305</x:f>
        <x:v>3</x:v>
      </x:c>
      <x:c r="B305" t="n">
        <x:f>Arrivals!B305</x:f>
        <x:v>60</x:v>
      </x:c>
      <x:c r="C305" s="18" t="n">
        <x:f>Arrivals!F305</x:f>
        <x:v>429</x:v>
      </x:c>
      <x:c r="D305" s="18" t="n">
        <x:f>Arrivals!J305</x:f>
        <x:v>5.974530648374349</x:v>
      </x:c>
      <x:c r="E305" s="18" t="n">
        <x:f>G304</x:f>
        <x:v>692.1390117514327</x:v>
      </x:c>
      <x:c r="F305" s="18" t="n">
        <x:f>MAX(C305,E305)</x:f>
        <x:v>692.1390117514327</x:v>
      </x:c>
      <x:c r="G305" s="18" t="n">
        <x:f>F305+D305</x:f>
        <x:v>698.113542399807</x:v>
      </x:c>
      <x:c r="H305" s="18" t="n">
        <x:f>Arrivals!L305</x:f>
        <x:v>75</x:v>
      </x:c>
      <x:c r="I305" s="18" t="n">
        <x:f>H305*8/ACE_Input!S65+ACE_Input!T65</x:f>
        <x:v>6.02</x:v>
      </x:c>
      <x:c r="J305" s="18" t="n">
        <x:f>N304</x:f>
        <x:v>774.1799999999998</x:v>
      </x:c>
      <x:c r="K305" s="18" t="n">
        <x:f>MAX(G305,J305)</x:f>
        <x:v>774.1799999999998</x:v>
      </x:c>
      <x:c r="L305" s="18" t="n">
        <x:f>MOD(K305-Settings!$B$32,Settings!$B$33)</x:f>
        <x:v>54.179999999999836</x:v>
      </x:c>
      <x:c r="M305" s="18" t="n">
        <x:f>IF(L305&lt;Settings!$B$30,IF(Settings!$B$30-L305&gt;=I305,K305,K305+(Settings!$B$30-L305)+Settings!$B$31),K305+(Settings!$B$33-L305))</x:f>
        <x:v>774.1799999999998</x:v>
      </x:c>
      <x:c r="N305" s="18" t="n">
        <x:f>M305+I305</x:f>
        <x:v>780.1999999999998</x:v>
      </x:c>
      <x:c r="O305" s="18" t="n">
        <x:f>N305-C305</x:f>
        <x:v>351.1999999999998</x:v>
      </x:c>
      <x:c r="P305" s="18" t="n">
        <x:f>F305-C305</x:f>
        <x:v>263.1390117514327</x:v>
      </x:c>
      <x:c r="Q305" s="18" t="n">
        <x:f>K305-G305</x:f>
        <x:v>76.06645760019285</x:v>
      </x:c>
      <x:c r="R305" s="18" t="n">
        <x:f>M305-K305</x:f>
        <x:v>0</x:v>
      </x:c>
      <x:c r="S305" s="18" t="n">
        <x:f>P305+Q305+R305</x:f>
        <x:v>339.20546935162554</x:v>
      </x:c>
      <x:c r="T305" s="18" t="str">
        <x:f>IF(MOD(C305-Settings!$B$32,Settings!$B$33)&lt;Settings!$B$30,"Up","Down")</x:f>
        <x:v>Up</x:v>
      </x:c>
      <x:c r="U305" s="18" t="n">
        <x:f>IF(OR(I305&gt;Settings!$B$30,O305&gt;Settings!$B$37),0,1)</x:f>
        <x:v>1</x:v>
      </x:c>
      <x:c r="V305" s="18" t="n">
        <x:f>IF(AND(U305=1,O305&lt;=Settings!$B$36),1,0)</x:f>
        <x:v>0</x:v>
      </x:c>
    </x:row>
    <x:row r="306">
      <x:c r="A306" t="n">
        <x:f>Arrivals!A306</x:f>
        <x:v>3</x:v>
      </x:c>
      <x:c r="B306" t="n">
        <x:f>Arrivals!B306</x:f>
        <x:v>61</x:v>
      </x:c>
      <x:c r="C306" s="18" t="n">
        <x:f>Arrivals!F306</x:f>
        <x:v>434</x:v>
      </x:c>
      <x:c r="D306" s="18" t="n">
        <x:f>Arrivals!J306</x:f>
        <x:v>5.73825289614194</x:v>
      </x:c>
      <x:c r="E306" s="18" t="n">
        <x:f>G305</x:f>
        <x:v>698.113542399807</x:v>
      </x:c>
      <x:c r="F306" s="18" t="n">
        <x:f>MAX(C306,E306)</x:f>
        <x:v>698.113542399807</x:v>
      </x:c>
      <x:c r="G306" s="18" t="n">
        <x:f>F306+D306</x:f>
        <x:v>703.8517952959489</x:v>
      </x:c>
      <x:c r="H306" s="18" t="n">
        <x:f>Arrivals!L306</x:f>
        <x:v>75</x:v>
      </x:c>
      <x:c r="I306" s="18" t="n">
        <x:f>H306*8/ACE_Input!S66+ACE_Input!T66</x:f>
        <x:v>6.02</x:v>
      </x:c>
      <x:c r="J306" s="18" t="n">
        <x:f>N305</x:f>
        <x:v>780.1999999999998</x:v>
      </x:c>
      <x:c r="K306" s="18" t="n">
        <x:f>MAX(G306,J306)</x:f>
        <x:v>780.1999999999998</x:v>
      </x:c>
      <x:c r="L306" s="18" t="n">
        <x:f>MOD(K306-Settings!$B$32,Settings!$B$33)</x:f>
        <x:v>60.19999999999982</x:v>
      </x:c>
      <x:c r="M306" s="18" t="n">
        <x:f>IF(L306&lt;Settings!$B$30,IF(Settings!$B$30-L306&gt;=I306,K306,K306+(Settings!$B$30-L306)+Settings!$B$31),K306+(Settings!$B$33-L306))</x:f>
        <x:v>780.1999999999998</x:v>
      </x:c>
      <x:c r="N306" s="18" t="n">
        <x:f>M306+I306</x:f>
        <x:v>786.2199999999998</x:v>
      </x:c>
      <x:c r="O306" s="18" t="n">
        <x:f>N306-C306</x:f>
        <x:v>352.2199999999998</x:v>
      </x:c>
      <x:c r="P306" s="18" t="n">
        <x:f>F306-C306</x:f>
        <x:v>264.113542399807</x:v>
      </x:c>
      <x:c r="Q306" s="18" t="n">
        <x:f>K306-G306</x:f>
        <x:v>76.34820470405089</x:v>
      </x:c>
      <x:c r="R306" s="18" t="n">
        <x:f>M306-K306</x:f>
        <x:v>0</x:v>
      </x:c>
      <x:c r="S306" s="18" t="n">
        <x:f>P306+Q306+R306</x:f>
        <x:v>340.4617471038579</x:v>
      </x:c>
      <x:c r="T306" s="18" t="str">
        <x:f>IF(MOD(C306-Settings!$B$32,Settings!$B$33)&lt;Settings!$B$30,"Up","Down")</x:f>
        <x:v>Up</x:v>
      </x:c>
      <x:c r="U306" s="18" t="n">
        <x:f>IF(OR(I306&gt;Settings!$B$30,O306&gt;Settings!$B$37),0,1)</x:f>
        <x:v>1</x:v>
      </x:c>
      <x:c r="V306" s="18" t="n">
        <x:f>IF(AND(U306=1,O306&lt;=Settings!$B$36),1,0)</x:f>
        <x:v>0</x:v>
      </x:c>
    </x:row>
    <x:row r="307">
      <x:c r="A307" t="n">
        <x:f>Arrivals!A307</x:f>
        <x:v>3</x:v>
      </x:c>
      <x:c r="B307" t="n">
        <x:f>Arrivals!B307</x:f>
        <x:v>62</x:v>
      </x:c>
      <x:c r="C307" s="18" t="n">
        <x:f>Arrivals!F307</x:f>
        <x:v>439</x:v>
      </x:c>
      <x:c r="D307" s="18" t="n">
        <x:f>Arrivals!J307</x:f>
        <x:v>3.3430882944307685</x:v>
      </x:c>
      <x:c r="E307" s="18" t="n">
        <x:f>G306</x:f>
        <x:v>703.8517952959489</x:v>
      </x:c>
      <x:c r="F307" s="18" t="n">
        <x:f>MAX(C307,E307)</x:f>
        <x:v>703.8517952959489</x:v>
      </x:c>
      <x:c r="G307" s="18" t="n">
        <x:f>F307+D307</x:f>
        <x:v>707.1948835903797</x:v>
      </x:c>
      <x:c r="H307" s="18" t="n">
        <x:f>Arrivals!L307</x:f>
        <x:v>75</x:v>
      </x:c>
      <x:c r="I307" s="18" t="n">
        <x:f>H307*8/ACE_Input!S67+ACE_Input!T67</x:f>
        <x:v>6.02</x:v>
      </x:c>
      <x:c r="J307" s="18" t="n">
        <x:f>N306</x:f>
        <x:v>786.2199999999998</x:v>
      </x:c>
      <x:c r="K307" s="18" t="n">
        <x:f>MAX(G307,J307)</x:f>
        <x:v>786.2199999999998</x:v>
      </x:c>
      <x:c r="L307" s="18" t="n">
        <x:f>MOD(K307-Settings!$B$32,Settings!$B$33)</x:f>
        <x:v>66.2199999999998</x:v>
      </x:c>
      <x:c r="M307" s="18" t="n">
        <x:f>IF(L307&lt;Settings!$B$30,IF(Settings!$B$30-L307&gt;=I307,K307,K307+(Settings!$B$30-L307)+Settings!$B$31),K307+(Settings!$B$33-L307))</x:f>
        <x:v>786.2199999999998</x:v>
      </x:c>
      <x:c r="N307" s="18" t="n">
        <x:f>M307+I307</x:f>
        <x:v>792.2399999999998</x:v>
      </x:c>
      <x:c r="O307" s="18" t="n">
        <x:f>N307-C307</x:f>
        <x:v>353.2399999999998</x:v>
      </x:c>
      <x:c r="P307" s="18" t="n">
        <x:f>F307-C307</x:f>
        <x:v>264.85179529594893</x:v>
      </x:c>
      <x:c r="Q307" s="18" t="n">
        <x:f>K307-G307</x:f>
        <x:v>79.02511640962007</x:v>
      </x:c>
      <x:c r="R307" s="18" t="n">
        <x:f>M307-K307</x:f>
        <x:v>0</x:v>
      </x:c>
      <x:c r="S307" s="18" t="n">
        <x:f>P307+Q307+R307</x:f>
        <x:v>343.876911705569</x:v>
      </x:c>
      <x:c r="T307" s="18" t="str">
        <x:f>IF(MOD(C307-Settings!$B$32,Settings!$B$33)&lt;Settings!$B$30,"Up","Down")</x:f>
        <x:v>Up</x:v>
      </x:c>
      <x:c r="U307" s="18" t="n">
        <x:f>IF(OR(I307&gt;Settings!$B$30,O307&gt;Settings!$B$37),0,1)</x:f>
        <x:v>1</x:v>
      </x:c>
      <x:c r="V307" s="18" t="n">
        <x:f>IF(AND(U307=1,O307&lt;=Settings!$B$36),1,0)</x:f>
        <x:v>0</x:v>
      </x:c>
    </x:row>
    <x:row r="308">
      <x:c r="A308" t="n">
        <x:f>Arrivals!A308</x:f>
        <x:v>3</x:v>
      </x:c>
      <x:c r="B308" t="n">
        <x:f>Arrivals!B308</x:f>
        <x:v>63</x:v>
      </x:c>
      <x:c r="C308" s="18" t="n">
        <x:f>Arrivals!F308</x:f>
        <x:v>444</x:v>
      </x:c>
      <x:c r="D308" s="18" t="n">
        <x:f>Arrivals!J308</x:f>
        <x:v>11.877698685646077</x:v>
      </x:c>
      <x:c r="E308" s="18" t="n">
        <x:f>G307</x:f>
        <x:v>707.1948835903797</x:v>
      </x:c>
      <x:c r="F308" s="18" t="n">
        <x:f>MAX(C308,E308)</x:f>
        <x:v>707.1948835903797</x:v>
      </x:c>
      <x:c r="G308" s="18" t="n">
        <x:f>F308+D308</x:f>
        <x:v>719.0725822760259</x:v>
      </x:c>
      <x:c r="H308" s="18" t="n">
        <x:f>Arrivals!L308</x:f>
        <x:v>75</x:v>
      </x:c>
      <x:c r="I308" s="18" t="n">
        <x:f>H308*8/ACE_Input!S68+ACE_Input!T68</x:f>
        <x:v>6.02</x:v>
      </x:c>
      <x:c r="J308" s="18" t="n">
        <x:f>N307</x:f>
        <x:v>792.2399999999998</x:v>
      </x:c>
      <x:c r="K308" s="18" t="n">
        <x:f>MAX(G308,J308)</x:f>
        <x:v>792.2399999999998</x:v>
      </x:c>
      <x:c r="L308" s="18" t="n">
        <x:f>MOD(K308-Settings!$B$32,Settings!$B$33)</x:f>
        <x:v>72.23999999999978</x:v>
      </x:c>
      <x:c r="M308" s="18" t="n">
        <x:f>IF(L308&lt;Settings!$B$30,IF(Settings!$B$30-L308&gt;=I308,K308,K308+(Settings!$B$30-L308)+Settings!$B$31),K308+(Settings!$B$33-L308))</x:f>
        <x:v>792.2399999999998</x:v>
      </x:c>
      <x:c r="N308" s="18" t="n">
        <x:f>M308+I308</x:f>
        <x:v>798.2599999999998</x:v>
      </x:c>
      <x:c r="O308" s="18" t="n">
        <x:f>N308-C308</x:f>
        <x:v>354.25999999999976</x:v>
      </x:c>
      <x:c r="P308" s="18" t="n">
        <x:f>F308-C308</x:f>
        <x:v>263.19488359037973</x:v>
      </x:c>
      <x:c r="Q308" s="18" t="n">
        <x:f>K308-G308</x:f>
        <x:v>73.16741772397393</x:v>
      </x:c>
      <x:c r="R308" s="18" t="n">
        <x:f>M308-K308</x:f>
        <x:v>0</x:v>
      </x:c>
      <x:c r="S308" s="18" t="n">
        <x:f>P308+Q308+R308</x:f>
        <x:v>336.36230131435366</x:v>
      </x:c>
      <x:c r="T308" s="18" t="str">
        <x:f>IF(MOD(C308-Settings!$B$32,Settings!$B$33)&lt;Settings!$B$30,"Up","Down")</x:f>
        <x:v>Up</x:v>
      </x:c>
      <x:c r="U308" s="18" t="n">
        <x:f>IF(OR(I308&gt;Settings!$B$30,O308&gt;Settings!$B$37),0,1)</x:f>
        <x:v>1</x:v>
      </x:c>
      <x:c r="V308" s="18" t="n">
        <x:f>IF(AND(U308=1,O308&lt;=Settings!$B$36),1,0)</x:f>
        <x:v>0</x:v>
      </x:c>
    </x:row>
    <x:row r="309">
      <x:c r="A309" t="n">
        <x:f>Arrivals!A309</x:f>
        <x:v>3</x:v>
      </x:c>
      <x:c r="B309" t="n">
        <x:f>Arrivals!B309</x:f>
        <x:v>64</x:v>
      </x:c>
      <x:c r="C309" s="18" t="n">
        <x:f>Arrivals!F309</x:f>
        <x:v>449</x:v>
      </x:c>
      <x:c r="D309" s="18" t="n">
        <x:f>Arrivals!J309</x:f>
        <x:v>14.97006685308553</x:v>
      </x:c>
      <x:c r="E309" s="18" t="n">
        <x:f>G308</x:f>
        <x:v>719.0725822760259</x:v>
      </x:c>
      <x:c r="F309" s="18" t="n">
        <x:f>MAX(C309,E309)</x:f>
        <x:v>719.0725822760259</x:v>
      </x:c>
      <x:c r="G309" s="18" t="n">
        <x:f>F309+D309</x:f>
        <x:v>734.0426491291114</x:v>
      </x:c>
      <x:c r="H309" s="18" t="n">
        <x:f>Arrivals!L309</x:f>
        <x:v>75</x:v>
      </x:c>
      <x:c r="I309" s="18" t="n">
        <x:f>H309*8/ACE_Input!S69+ACE_Input!T69</x:f>
        <x:v>6.02</x:v>
      </x:c>
      <x:c r="J309" s="18" t="n">
        <x:f>N308</x:f>
        <x:v>798.2599999999998</x:v>
      </x:c>
      <x:c r="K309" s="18" t="n">
        <x:f>MAX(G309,J309)</x:f>
        <x:v>798.2599999999998</x:v>
      </x:c>
      <x:c r="L309" s="18" t="n">
        <x:f>MOD(K309-Settings!$B$32,Settings!$B$33)</x:f>
        <x:v>78.25999999999976</x:v>
      </x:c>
      <x:c r="M309" s="18" t="n">
        <x:f>IF(L309&lt;Settings!$B$30,IF(Settings!$B$30-L309&gt;=I309,K309,K309+(Settings!$B$30-L309)+Settings!$B$31),K309+(Settings!$B$33-L309))</x:f>
        <x:v>798.2599999999998</x:v>
      </x:c>
      <x:c r="N309" s="18" t="n">
        <x:f>M309+I309</x:f>
        <x:v>804.2799999999997</x:v>
      </x:c>
      <x:c r="O309" s="18" t="n">
        <x:f>N309-C309</x:f>
        <x:v>355.27999999999975</x:v>
      </x:c>
      <x:c r="P309" s="18" t="n">
        <x:f>F309-C309</x:f>
        <x:v>270.07258227602586</x:v>
      </x:c>
      <x:c r="Q309" s="18" t="n">
        <x:f>K309-G309</x:f>
        <x:v>64.21735087088837</x:v>
      </x:c>
      <x:c r="R309" s="18" t="n">
        <x:f>M309-K309</x:f>
        <x:v>0</x:v>
      </x:c>
      <x:c r="S309" s="18" t="n">
        <x:f>P309+Q309+R309</x:f>
        <x:v>334.2899331469142</x:v>
      </x:c>
      <x:c r="T309" s="18" t="str">
        <x:f>IF(MOD(C309-Settings!$B$32,Settings!$B$33)&lt;Settings!$B$30,"Up","Down")</x:f>
        <x:v>Up</x:v>
      </x:c>
      <x:c r="U309" s="18" t="n">
        <x:f>IF(OR(I309&gt;Settings!$B$30,O309&gt;Settings!$B$37),0,1)</x:f>
        <x:v>1</x:v>
      </x:c>
      <x:c r="V309" s="18" t="n">
        <x:f>IF(AND(U309=1,O309&lt;=Settings!$B$36),1,0)</x:f>
        <x:v>0</x:v>
      </x:c>
    </x:row>
    <x:row r="310">
      <x:c r="A310" t="n">
        <x:f>Arrivals!A310</x:f>
        <x:v>3</x:v>
      </x:c>
      <x:c r="B310" t="n">
        <x:f>Arrivals!B310</x:f>
        <x:v>65</x:v>
      </x:c>
      <x:c r="C310" s="18" t="n">
        <x:f>Arrivals!F310</x:f>
        <x:v>454</x:v>
      </x:c>
      <x:c r="D310" s="18" t="n">
        <x:f>Arrivals!J310</x:f>
        <x:v>13.95769534323285</x:v>
      </x:c>
      <x:c r="E310" s="18" t="n">
        <x:f>G309</x:f>
        <x:v>734.0426491291114</x:v>
      </x:c>
      <x:c r="F310" s="18" t="n">
        <x:f>MAX(C310,E310)</x:f>
        <x:v>734.0426491291114</x:v>
      </x:c>
      <x:c r="G310" s="18" t="n">
        <x:f>F310+D310</x:f>
        <x:v>748.0003444723443</x:v>
      </x:c>
      <x:c r="H310" s="18" t="n">
        <x:f>Arrivals!L310</x:f>
        <x:v>75</x:v>
      </x:c>
      <x:c r="I310" s="18" t="n">
        <x:f>H310*8/ACE_Input!S70+ACE_Input!T70</x:f>
        <x:v>6.02</x:v>
      </x:c>
      <x:c r="J310" s="18" t="n">
        <x:f>N309</x:f>
        <x:v>804.2799999999997</x:v>
      </x:c>
      <x:c r="K310" s="18" t="n">
        <x:f>MAX(G310,J310)</x:f>
        <x:v>804.2799999999997</x:v>
      </x:c>
      <x:c r="L310" s="18" t="n">
        <x:f>MOD(K310-Settings!$B$32,Settings!$B$33)</x:f>
        <x:v>84.27999999999975</x:v>
      </x:c>
      <x:c r="M310" s="18" t="n">
        <x:f>IF(L310&lt;Settings!$B$30,IF(Settings!$B$30-L310&gt;=I310,K310,K310+(Settings!$B$30-L310)+Settings!$B$31),K310+(Settings!$B$33-L310))</x:f>
        <x:v>804.2799999999997</x:v>
      </x:c>
      <x:c r="N310" s="18" t="n">
        <x:f>M310+I310</x:f>
        <x:v>810.2999999999997</x:v>
      </x:c>
      <x:c r="O310" s="18" t="n">
        <x:f>N310-C310</x:f>
        <x:v>356.2999999999997</x:v>
      </x:c>
      <x:c r="P310" s="18" t="n">
        <x:f>F310-C310</x:f>
        <x:v>280.0426491291114</x:v>
      </x:c>
      <x:c r="Q310" s="18" t="n">
        <x:f>K310-G310</x:f>
        <x:v>56.27965552765545</x:v>
      </x:c>
      <x:c r="R310" s="18" t="n">
        <x:f>M310-K310</x:f>
        <x:v>0</x:v>
      </x:c>
      <x:c r="S310" s="18" t="n">
        <x:f>P310+Q310+R310</x:f>
        <x:v>336.32230465676685</x:v>
      </x:c>
      <x:c r="T310" s="18" t="str">
        <x:f>IF(MOD(C310-Settings!$B$32,Settings!$B$33)&lt;Settings!$B$30,"Up","Down")</x:f>
        <x:v>Up</x:v>
      </x:c>
      <x:c r="U310" s="18" t="n">
        <x:f>IF(OR(I310&gt;Settings!$B$30,O310&gt;Settings!$B$37),0,1)</x:f>
        <x:v>1</x:v>
      </x:c>
      <x:c r="V310" s="18" t="n">
        <x:f>IF(AND(U310=1,O310&lt;=Settings!$B$36),1,0)</x:f>
        <x:v>0</x:v>
      </x:c>
    </x:row>
    <x:row r="311">
      <x:c r="A311" t="n">
        <x:f>Arrivals!A311</x:f>
        <x:v>3</x:v>
      </x:c>
      <x:c r="B311" t="n">
        <x:f>Arrivals!B311</x:f>
        <x:v>66</x:v>
      </x:c>
      <x:c r="C311" s="18" t="n">
        <x:f>Arrivals!F311</x:f>
        <x:v>459</x:v>
      </x:c>
      <x:c r="D311" s="18" t="n">
        <x:f>Arrivals!J311</x:f>
        <x:v>17.248025543376578</x:v>
      </x:c>
      <x:c r="E311" s="18" t="n">
        <x:f>G310</x:f>
        <x:v>748.0003444723443</x:v>
      </x:c>
      <x:c r="F311" s="18" t="n">
        <x:f>MAX(C311,E311)</x:f>
        <x:v>748.0003444723443</x:v>
      </x:c>
      <x:c r="G311" s="18" t="n">
        <x:f>F311+D311</x:f>
        <x:v>765.2483700157209</x:v>
      </x:c>
      <x:c r="H311" s="18" t="n">
        <x:f>Arrivals!L311</x:f>
        <x:v>75</x:v>
      </x:c>
      <x:c r="I311" s="18" t="n">
        <x:f>H311*8/ACE_Input!S71+ACE_Input!T71</x:f>
        <x:v>6.02</x:v>
      </x:c>
      <x:c r="J311" s="18" t="n">
        <x:f>N310</x:f>
        <x:v>810.2999999999997</x:v>
      </x:c>
      <x:c r="K311" s="18" t="n">
        <x:f>MAX(G311,J311)</x:f>
        <x:v>810.2999999999997</x:v>
      </x:c>
      <x:c r="L311" s="18" t="n">
        <x:f>MOD(K311-Settings!$B$32,Settings!$B$33)</x:f>
        <x:v>90.29999999999973</x:v>
      </x:c>
      <x:c r="M311" s="18" t="n">
        <x:f>IF(L311&lt;Settings!$B$30,IF(Settings!$B$30-L311&gt;=I311,K311,K311+(Settings!$B$30-L311)+Settings!$B$31),K311+(Settings!$B$33-L311))</x:f>
        <x:v>810.2999999999997</x:v>
      </x:c>
      <x:c r="N311" s="18" t="n">
        <x:f>M311+I311</x:f>
        <x:v>816.3199999999997</x:v>
      </x:c>
      <x:c r="O311" s="18" t="n">
        <x:f>N311-C311</x:f>
        <x:v>357.3199999999997</x:v>
      </x:c>
      <x:c r="P311" s="18" t="n">
        <x:f>F311-C311</x:f>
        <x:v>289.0003444723443</x:v>
      </x:c>
      <x:c r="Q311" s="18" t="n">
        <x:f>K311-G311</x:f>
        <x:v>45.05162998427886</x:v>
      </x:c>
      <x:c r="R311" s="18" t="n">
        <x:f>M311-K311</x:f>
        <x:v>0</x:v>
      </x:c>
      <x:c r="S311" s="18" t="n">
        <x:f>P311+Q311+R311</x:f>
        <x:v>334.05197445662316</x:v>
      </x:c>
      <x:c r="T311" s="18" t="str">
        <x:f>IF(MOD(C311-Settings!$B$32,Settings!$B$33)&lt;Settings!$B$30,"Up","Down")</x:f>
        <x:v>Up</x:v>
      </x:c>
      <x:c r="U311" s="18" t="n">
        <x:f>IF(OR(I311&gt;Settings!$B$30,O311&gt;Settings!$B$37),0,1)</x:f>
        <x:v>1</x:v>
      </x:c>
      <x:c r="V311" s="18" t="n">
        <x:f>IF(AND(U311=1,O311&lt;=Settings!$B$36),1,0)</x:f>
        <x:v>0</x:v>
      </x:c>
    </x:row>
    <x:row r="312">
      <x:c r="A312" t="n">
        <x:f>Arrivals!A312</x:f>
        <x:v>3</x:v>
      </x:c>
      <x:c r="B312" t="n">
        <x:f>Arrivals!B312</x:f>
        <x:v>67</x:v>
      </x:c>
      <x:c r="C312" s="18" t="n">
        <x:f>Arrivals!F312</x:f>
        <x:v>474</x:v>
      </x:c>
      <x:c r="D312" s="18" t="n">
        <x:f>Arrivals!J312</x:f>
        <x:v>4.8183011571493575</x:v>
      </x:c>
      <x:c r="E312" s="18" t="n">
        <x:f>G311</x:f>
        <x:v>765.2483700157209</x:v>
      </x:c>
      <x:c r="F312" s="18" t="n">
        <x:f>MAX(C312,E312)</x:f>
        <x:v>765.2483700157209</x:v>
      </x:c>
      <x:c r="G312" s="18" t="n">
        <x:f>F312+D312</x:f>
        <x:v>770.0666711728702</x:v>
      </x:c>
      <x:c r="H312" s="18" t="n">
        <x:f>Arrivals!L312</x:f>
        <x:v>75</x:v>
      </x:c>
      <x:c r="I312" s="18" t="n">
        <x:f>H312*8/ACE_Input!S72+ACE_Input!T72</x:f>
        <x:v>6.02</x:v>
      </x:c>
      <x:c r="J312" s="18" t="n">
        <x:f>N311</x:f>
        <x:v>816.3199999999997</x:v>
      </x:c>
      <x:c r="K312" s="18" t="n">
        <x:f>MAX(G312,J312)</x:f>
        <x:v>816.3199999999997</x:v>
      </x:c>
      <x:c r="L312" s="18" t="n">
        <x:f>MOD(K312-Settings!$B$32,Settings!$B$33)</x:f>
        <x:v>96.31999999999971</x:v>
      </x:c>
      <x:c r="M312" s="18" t="n">
        <x:f>IF(L312&lt;Settings!$B$30,IF(Settings!$B$30-L312&gt;=I312,K312,K312+(Settings!$B$30-L312)+Settings!$B$31),K312+(Settings!$B$33-L312))</x:f>
        <x:v>816.3199999999997</x:v>
      </x:c>
      <x:c r="N312" s="18" t="n">
        <x:f>M312+I312</x:f>
        <x:v>822.3399999999997</x:v>
      </x:c>
      <x:c r="O312" s="18" t="n">
        <x:f>N312-C312</x:f>
        <x:v>348.3399999999997</x:v>
      </x:c>
      <x:c r="P312" s="18" t="n">
        <x:f>F312-C312</x:f>
        <x:v>291.24837001572087</x:v>
      </x:c>
      <x:c r="Q312" s="18" t="n">
        <x:f>K312-G312</x:f>
        <x:v>46.25332882712951</x:v>
      </x:c>
      <x:c r="R312" s="18" t="n">
        <x:f>M312-K312</x:f>
        <x:v>0</x:v>
      </x:c>
      <x:c r="S312" s="18" t="n">
        <x:f>P312+Q312+R312</x:f>
        <x:v>337.5016988428504</x:v>
      </x:c>
      <x:c r="T312" s="18" t="str">
        <x:f>IF(MOD(C312-Settings!$B$32,Settings!$B$33)&lt;Settings!$B$30,"Up","Down")</x:f>
        <x:v>Up</x:v>
      </x:c>
      <x:c r="U312" s="18" t="n">
        <x:f>IF(OR(I312&gt;Settings!$B$30,O312&gt;Settings!$B$37),0,1)</x:f>
        <x:v>1</x:v>
      </x:c>
      <x:c r="V312" s="18" t="n">
        <x:f>IF(AND(U312=1,O312&lt;=Settings!$B$36),1,0)</x:f>
        <x:v>0</x:v>
      </x:c>
    </x:row>
    <x:row r="313">
      <x:c r="A313" t="n">
        <x:f>Arrivals!A313</x:f>
        <x:v>3</x:v>
      </x:c>
      <x:c r="B313" t="n">
        <x:f>Arrivals!B313</x:f>
        <x:v>68</x:v>
      </x:c>
      <x:c r="C313" s="18" t="n">
        <x:f>Arrivals!F313</x:f>
        <x:v>479</x:v>
      </x:c>
      <x:c r="D313" s="18" t="n">
        <x:f>Arrivals!J313</x:f>
        <x:v>1.260761082615764</x:v>
      </x:c>
      <x:c r="E313" s="18" t="n">
        <x:f>G312</x:f>
        <x:v>770.0666711728702</x:v>
      </x:c>
      <x:c r="F313" s="18" t="n">
        <x:f>MAX(C313,E313)</x:f>
        <x:v>770.0666711728702</x:v>
      </x:c>
      <x:c r="G313" s="18" t="n">
        <x:f>F313+D313</x:f>
        <x:v>771.327432255486</x:v>
      </x:c>
      <x:c r="H313" s="18" t="n">
        <x:f>Arrivals!L313</x:f>
        <x:v>75</x:v>
      </x:c>
      <x:c r="I313" s="18" t="n">
        <x:f>H313*8/ACE_Input!S73+ACE_Input!T73</x:f>
        <x:v>6.02</x:v>
      </x:c>
      <x:c r="J313" s="18" t="n">
        <x:f>N312</x:f>
        <x:v>822.3399999999997</x:v>
      </x:c>
      <x:c r="K313" s="18" t="n">
        <x:f>MAX(G313,J313)</x:f>
        <x:v>822.3399999999997</x:v>
      </x:c>
      <x:c r="L313" s="18" t="n">
        <x:f>MOD(K313-Settings!$B$32,Settings!$B$33)</x:f>
        <x:v>102.33999999999969</x:v>
      </x:c>
      <x:c r="M313" s="18" t="n">
        <x:f>IF(L313&lt;Settings!$B$30,IF(Settings!$B$30-L313&gt;=I313,K313,K313+(Settings!$B$30-L313)+Settings!$B$31),K313+(Settings!$B$33-L313))</x:f>
        <x:v>822.3399999999997</x:v>
      </x:c>
      <x:c r="N313" s="18" t="n">
        <x:f>M313+I313</x:f>
        <x:v>828.3599999999997</x:v>
      </x:c>
      <x:c r="O313" s="18" t="n">
        <x:f>N313-C313</x:f>
        <x:v>349.3599999999997</x:v>
      </x:c>
      <x:c r="P313" s="18" t="n">
        <x:f>F313-C313</x:f>
        <x:v>291.0666711728702</x:v>
      </x:c>
      <x:c r="Q313" s="18" t="n">
        <x:f>K313-G313</x:f>
        <x:v>51.01256774451372</x:v>
      </x:c>
      <x:c r="R313" s="18" t="n">
        <x:f>M313-K313</x:f>
        <x:v>0</x:v>
      </x:c>
      <x:c r="S313" s="18" t="n">
        <x:f>P313+Q313+R313</x:f>
        <x:v>342.0792389173839</x:v>
      </x:c>
      <x:c r="T313" s="18" t="str">
        <x:f>IF(MOD(C313-Settings!$B$32,Settings!$B$33)&lt;Settings!$B$30,"Up","Down")</x:f>
        <x:v>Up</x:v>
      </x:c>
      <x:c r="U313" s="18" t="n">
        <x:f>IF(OR(I313&gt;Settings!$B$30,O313&gt;Settings!$B$37),0,1)</x:f>
        <x:v>1</x:v>
      </x:c>
      <x:c r="V313" s="18" t="n">
        <x:f>IF(AND(U313=1,O313&lt;=Settings!$B$36),1,0)</x:f>
        <x:v>0</x:v>
      </x:c>
    </x:row>
    <x:row r="314">
      <x:c r="A314" t="n">
        <x:f>Arrivals!A314</x:f>
        <x:v>3</x:v>
      </x:c>
      <x:c r="B314" t="n">
        <x:f>Arrivals!B314</x:f>
        <x:v>69</x:v>
      </x:c>
      <x:c r="C314" s="18" t="n">
        <x:f>Arrivals!F314</x:f>
        <x:v>494</x:v>
      </x:c>
      <x:c r="D314" s="18" t="n">
        <x:f>Arrivals!J314</x:f>
        <x:v>2.759420865086801</x:v>
      </x:c>
      <x:c r="E314" s="18" t="n">
        <x:f>G313</x:f>
        <x:v>771.327432255486</x:v>
      </x:c>
      <x:c r="F314" s="18" t="n">
        <x:f>MAX(C314,E314)</x:f>
        <x:v>771.327432255486</x:v>
      </x:c>
      <x:c r="G314" s="18" t="n">
        <x:f>F314+D314</x:f>
        <x:v>774.0868531205728</x:v>
      </x:c>
      <x:c r="H314" s="18" t="n">
        <x:f>Arrivals!L314</x:f>
        <x:v>75</x:v>
      </x:c>
      <x:c r="I314" s="18" t="n">
        <x:f>H314*8/ACE_Input!S74+ACE_Input!T74</x:f>
        <x:v>6.02</x:v>
      </x:c>
      <x:c r="J314" s="18" t="n">
        <x:f>N313</x:f>
        <x:v>828.3599999999997</x:v>
      </x:c>
      <x:c r="K314" s="18" t="n">
        <x:f>MAX(G314,J314)</x:f>
        <x:v>828.3599999999997</x:v>
      </x:c>
      <x:c r="L314" s="18" t="n">
        <x:f>MOD(K314-Settings!$B$32,Settings!$B$33)</x:f>
        <x:v>108.35999999999967</x:v>
      </x:c>
      <x:c r="M314" s="18" t="n">
        <x:f>IF(L314&lt;Settings!$B$30,IF(Settings!$B$30-L314&gt;=I314,K314,K314+(Settings!$B$30-L314)+Settings!$B$31),K314+(Settings!$B$33-L314))</x:f>
        <x:v>828.3599999999997</x:v>
      </x:c>
      <x:c r="N314" s="18" t="n">
        <x:f>M314+I314</x:f>
        <x:v>834.3799999999997</x:v>
      </x:c>
      <x:c r="O314" s="18" t="n">
        <x:f>N314-C314</x:f>
        <x:v>340.37999999999965</x:v>
      </x:c>
      <x:c r="P314" s="18" t="n">
        <x:f>F314-C314</x:f>
        <x:v>277.327432255486</x:v>
      </x:c>
      <x:c r="Q314" s="18" t="n">
        <x:f>K314-G314</x:f>
        <x:v>54.27314687942692</x:v>
      </x:c>
      <x:c r="R314" s="18" t="n">
        <x:f>M314-K314</x:f>
        <x:v>0</x:v>
      </x:c>
      <x:c r="S314" s="18" t="n">
        <x:f>P314+Q314+R314</x:f>
        <x:v>331.6005791349129</x:v>
      </x:c>
      <x:c r="T314" s="18" t="str">
        <x:f>IF(MOD(C314-Settings!$B$32,Settings!$B$33)&lt;Settings!$B$30,"Up","Down")</x:f>
        <x:v>Up</x:v>
      </x:c>
      <x:c r="U314" s="18" t="n">
        <x:f>IF(OR(I314&gt;Settings!$B$30,O314&gt;Settings!$B$37),0,1)</x:f>
        <x:v>1</x:v>
      </x:c>
      <x:c r="V314" s="18" t="n">
        <x:f>IF(AND(U314=1,O314&lt;=Settings!$B$36),1,0)</x:f>
        <x:v>0</x:v>
      </x:c>
    </x:row>
    <x:row r="315">
      <x:c r="A315" t="n">
        <x:f>Arrivals!A315</x:f>
        <x:v>3</x:v>
      </x:c>
      <x:c r="B315" t="n">
        <x:f>Arrivals!B315</x:f>
        <x:v>70</x:v>
      </x:c>
      <x:c r="C315" s="18" t="n">
        <x:f>Arrivals!F315</x:f>
        <x:v>499</x:v>
      </x:c>
      <x:c r="D315" s="18" t="n">
        <x:f>Arrivals!J315</x:f>
        <x:v>11.907043158659729</x:v>
      </x:c>
      <x:c r="E315" s="18" t="n">
        <x:f>G314</x:f>
        <x:v>774.0868531205728</x:v>
      </x:c>
      <x:c r="F315" s="18" t="n">
        <x:f>MAX(C315,E315)</x:f>
        <x:v>774.0868531205728</x:v>
      </x:c>
      <x:c r="G315" s="18" t="n">
        <x:f>F315+D315</x:f>
        <x:v>785.9938962792324</x:v>
      </x:c>
      <x:c r="H315" s="18" t="n">
        <x:f>Arrivals!L315</x:f>
        <x:v>75</x:v>
      </x:c>
      <x:c r="I315" s="18" t="n">
        <x:f>H315*8/ACE_Input!S75+ACE_Input!T75</x:f>
        <x:v>6.02</x:v>
      </x:c>
      <x:c r="J315" s="18" t="n">
        <x:f>N314</x:f>
        <x:v>834.3799999999997</x:v>
      </x:c>
      <x:c r="K315" s="18" t="n">
        <x:f>MAX(G315,J315)</x:f>
        <x:v>834.3799999999997</x:v>
      </x:c>
      <x:c r="L315" s="18" t="n">
        <x:f>MOD(K315-Settings!$B$32,Settings!$B$33)</x:f>
        <x:v>114.37999999999965</x:v>
      </x:c>
      <x:c r="M315" s="18" t="n">
        <x:f>IF(L315&lt;Settings!$B$30,IF(Settings!$B$30-L315&gt;=I315,K315,K315+(Settings!$B$30-L315)+Settings!$B$31),K315+(Settings!$B$33-L315))</x:f>
        <x:v>834.3799999999997</x:v>
      </x:c>
      <x:c r="N315" s="18" t="n">
        <x:f>M315+I315</x:f>
        <x:v>840.3999999999996</x:v>
      </x:c>
      <x:c r="O315" s="18" t="n">
        <x:f>N315-C315</x:f>
        <x:v>341.39999999999964</x:v>
      </x:c>
      <x:c r="P315" s="18" t="n">
        <x:f>F315-C315</x:f>
        <x:v>275.08685312057275</x:v>
      </x:c>
      <x:c r="Q315" s="18" t="n">
        <x:f>K315-G315</x:f>
        <x:v>48.38610372076721</x:v>
      </x:c>
      <x:c r="R315" s="18" t="n">
        <x:f>M315-K315</x:f>
        <x:v>0</x:v>
      </x:c>
      <x:c r="S315" s="18" t="n">
        <x:f>P315+Q315+R315</x:f>
        <x:v>323.47295684133996</x:v>
      </x:c>
      <x:c r="T315" s="18" t="str">
        <x:f>IF(MOD(C315-Settings!$B$32,Settings!$B$33)&lt;Settings!$B$30,"Up","Down")</x:f>
        <x:v>Up</x:v>
      </x:c>
      <x:c r="U315" s="18" t="n">
        <x:f>IF(OR(I315&gt;Settings!$B$30,O315&gt;Settings!$B$37),0,1)</x:f>
        <x:v>1</x:v>
      </x:c>
      <x:c r="V315" s="18" t="n">
        <x:f>IF(AND(U315=1,O315&lt;=Settings!$B$36),1,0)</x:f>
        <x:v>0</x:v>
      </x:c>
    </x:row>
    <x:row r="316">
      <x:c r="A316" t="n">
        <x:f>Arrivals!A316</x:f>
        <x:v>3</x:v>
      </x:c>
      <x:c r="B316" t="n">
        <x:f>Arrivals!B316</x:f>
        <x:v>71</x:v>
      </x:c>
      <x:c r="C316" s="18" t="n">
        <x:f>Arrivals!F316</x:f>
        <x:v>504</x:v>
      </x:c>
      <x:c r="D316" s="18" t="n">
        <x:f>Arrivals!J316</x:f>
        <x:v>41.53882310310584</x:v>
      </x:c>
      <x:c r="E316" s="18" t="n">
        <x:f>G315</x:f>
        <x:v>785.9938962792324</x:v>
      </x:c>
      <x:c r="F316" s="18" t="n">
        <x:f>MAX(C316,E316)</x:f>
        <x:v>785.9938962792324</x:v>
      </x:c>
      <x:c r="G316" s="18" t="n">
        <x:f>F316+D316</x:f>
        <x:v>827.5327193823383</x:v>
      </x:c>
      <x:c r="H316" s="18" t="n">
        <x:f>Arrivals!L316</x:f>
        <x:v>75</x:v>
      </x:c>
      <x:c r="I316" s="18" t="n">
        <x:f>H316*8/ACE_Input!S76+ACE_Input!T76</x:f>
        <x:v>6.02</x:v>
      </x:c>
      <x:c r="J316" s="18" t="n">
        <x:f>N315</x:f>
        <x:v>840.3999999999996</x:v>
      </x:c>
      <x:c r="K316" s="18" t="n">
        <x:f>MAX(G316,J316)</x:f>
        <x:v>840.3999999999996</x:v>
      </x:c>
      <x:c r="L316" s="18" t="n">
        <x:f>MOD(K316-Settings!$B$32,Settings!$B$33)</x:f>
        <x:v>120.39999999999964</x:v>
      </x:c>
      <x:c r="M316" s="18" t="n">
        <x:f>IF(L316&lt;Settings!$B$30,IF(Settings!$B$30-L316&gt;=I316,K316,K316+(Settings!$B$30-L316)+Settings!$B$31),K316+(Settings!$B$33-L316))</x:f>
        <x:v>840.3999999999996</x:v>
      </x:c>
      <x:c r="N316" s="18" t="n">
        <x:f>M316+I316</x:f>
        <x:v>846.4199999999996</x:v>
      </x:c>
      <x:c r="O316" s="18" t="n">
        <x:f>N316-C316</x:f>
        <x:v>342.4199999999996</x:v>
      </x:c>
      <x:c r="P316" s="18" t="n">
        <x:f>F316-C316</x:f>
        <x:v>281.99389627923244</x:v>
      </x:c>
      <x:c r="Q316" s="18" t="n">
        <x:f>K316-G316</x:f>
        <x:v>12.867280617661322</x:v>
      </x:c>
      <x:c r="R316" s="18" t="n">
        <x:f>M316-K316</x:f>
        <x:v>0</x:v>
      </x:c>
      <x:c r="S316" s="18" t="n">
        <x:f>P316+Q316+R316</x:f>
        <x:v>294.86117689689377</x:v>
      </x:c>
      <x:c r="T316" s="18" t="str">
        <x:f>IF(MOD(C316-Settings!$B$32,Settings!$B$33)&lt;Settings!$B$30,"Up","Down")</x:f>
        <x:v>Up</x:v>
      </x:c>
      <x:c r="U316" s="18" t="n">
        <x:f>IF(OR(I316&gt;Settings!$B$30,O316&gt;Settings!$B$37),0,1)</x:f>
        <x:v>1</x:v>
      </x:c>
      <x:c r="V316" s="18" t="n">
        <x:f>IF(AND(U316=1,O316&lt;=Settings!$B$36),1,0)</x:f>
        <x:v>0</x:v>
      </x:c>
    </x:row>
    <x:row r="317">
      <x:c r="A317" t="n">
        <x:f>Arrivals!A317</x:f>
        <x:v>3</x:v>
      </x:c>
      <x:c r="B317" t="n">
        <x:f>Arrivals!B317</x:f>
        <x:v>72</x:v>
      </x:c>
      <x:c r="C317" s="18" t="n">
        <x:f>Arrivals!F317</x:f>
        <x:v>509</x:v>
      </x:c>
      <x:c r="D317" s="18" t="n">
        <x:f>Arrivals!J317</x:f>
        <x:v>10.63883912606992</x:v>
      </x:c>
      <x:c r="E317" s="18" t="n">
        <x:f>G316</x:f>
        <x:v>827.5327193823383</x:v>
      </x:c>
      <x:c r="F317" s="18" t="n">
        <x:f>MAX(C317,E317)</x:f>
        <x:v>827.5327193823383</x:v>
      </x:c>
      <x:c r="G317" s="18" t="n">
        <x:f>F317+D317</x:f>
        <x:v>838.1715585084082</x:v>
      </x:c>
      <x:c r="H317" s="18" t="n">
        <x:f>Arrivals!L317</x:f>
        <x:v>75</x:v>
      </x:c>
      <x:c r="I317" s="18" t="n">
        <x:f>H317*8/ACE_Input!S77+ACE_Input!T77</x:f>
        <x:v>6.02</x:v>
      </x:c>
      <x:c r="J317" s="18" t="n">
        <x:f>N316</x:f>
        <x:v>846.4199999999996</x:v>
      </x:c>
      <x:c r="K317" s="18" t="n">
        <x:f>MAX(G317,J317)</x:f>
        <x:v>846.4199999999996</x:v>
      </x:c>
      <x:c r="L317" s="18" t="n">
        <x:f>MOD(K317-Settings!$B$32,Settings!$B$33)</x:f>
        <x:v>126.41999999999962</x:v>
      </x:c>
      <x:c r="M317" s="18" t="n">
        <x:f>IF(L317&lt;Settings!$B$30,IF(Settings!$B$30-L317&gt;=I317,K317,K317+(Settings!$B$30-L317)+Settings!$B$31),K317+(Settings!$B$33-L317))</x:f>
        <x:v>846.4199999999996</x:v>
      </x:c>
      <x:c r="N317" s="18" t="n">
        <x:f>M317+I317</x:f>
        <x:v>852.4399999999996</x:v>
      </x:c>
      <x:c r="O317" s="18" t="n">
        <x:f>N317-C317</x:f>
        <x:v>343.4399999999996</x:v>
      </x:c>
      <x:c r="P317" s="18" t="n">
        <x:f>F317-C317</x:f>
        <x:v>318.5327193823383</x:v>
      </x:c>
      <x:c r="Q317" s="18" t="n">
        <x:f>K317-G317</x:f>
        <x:v>8.248441491591393</x:v>
      </x:c>
      <x:c r="R317" s="18" t="n">
        <x:f>M317-K317</x:f>
        <x:v>0</x:v>
      </x:c>
      <x:c r="S317" s="18" t="n">
        <x:f>P317+Q317+R317</x:f>
        <x:v>326.7811608739297</x:v>
      </x:c>
      <x:c r="T317" s="18" t="str">
        <x:f>IF(MOD(C317-Settings!$B$32,Settings!$B$33)&lt;Settings!$B$30,"Up","Down")</x:f>
        <x:v>Up</x:v>
      </x:c>
      <x:c r="U317" s="18" t="n">
        <x:f>IF(OR(I317&gt;Settings!$B$30,O317&gt;Settings!$B$37),0,1)</x:f>
        <x:v>1</x:v>
      </x:c>
      <x:c r="V317" s="18" t="n">
        <x:f>IF(AND(U317=1,O317&lt;=Settings!$B$36),1,0)</x:f>
        <x:v>0</x:v>
      </x:c>
    </x:row>
    <x:row r="318">
      <x:c r="A318" t="n">
        <x:f>Arrivals!A318</x:f>
        <x:v>3</x:v>
      </x:c>
      <x:c r="B318" t="n">
        <x:f>Arrivals!B318</x:f>
        <x:v>73</x:v>
      </x:c>
      <x:c r="C318" s="18" t="n">
        <x:f>Arrivals!F318</x:f>
        <x:v>514</x:v>
      </x:c>
      <x:c r="D318" s="18" t="n">
        <x:f>Arrivals!J318</x:f>
        <x:v>6.012992608939791</x:v>
      </x:c>
      <x:c r="E318" s="18" t="n">
        <x:f>G317</x:f>
        <x:v>838.1715585084082</x:v>
      </x:c>
      <x:c r="F318" s="18" t="n">
        <x:f>MAX(C318,E318)</x:f>
        <x:v>838.1715585084082</x:v>
      </x:c>
      <x:c r="G318" s="18" t="n">
        <x:f>F318+D318</x:f>
        <x:v>844.1845511173481</x:v>
      </x:c>
      <x:c r="H318" s="18" t="n">
        <x:f>Arrivals!L318</x:f>
        <x:v>75</x:v>
      </x:c>
      <x:c r="I318" s="18" t="n">
        <x:f>H318*8/ACE_Input!S78+ACE_Input!T78</x:f>
        <x:v>6.02</x:v>
      </x:c>
      <x:c r="J318" s="18" t="n">
        <x:f>N317</x:f>
        <x:v>852.4399999999996</x:v>
      </x:c>
      <x:c r="K318" s="18" t="n">
        <x:f>MAX(G318,J318)</x:f>
        <x:v>852.4399999999996</x:v>
      </x:c>
      <x:c r="L318" s="18" t="n">
        <x:f>MOD(K318-Settings!$B$32,Settings!$B$33)</x:f>
        <x:v>132.4399999999996</x:v>
      </x:c>
      <x:c r="M318" s="18" t="n">
        <x:f>IF(L318&lt;Settings!$B$30,IF(Settings!$B$30-L318&gt;=I318,K318,K318+(Settings!$B$30-L318)+Settings!$B$31),K318+(Settings!$B$33-L318))</x:f>
        <x:v>852.4399999999996</x:v>
      </x:c>
      <x:c r="N318" s="18" t="n">
        <x:f>M318+I318</x:f>
        <x:v>858.4599999999996</x:v>
      </x:c>
      <x:c r="O318" s="18" t="n">
        <x:f>N318-C318</x:f>
        <x:v>344.4599999999996</x:v>
      </x:c>
      <x:c r="P318" s="18" t="n">
        <x:f>F318-C318</x:f>
        <x:v>324.1715585084082</x:v>
      </x:c>
      <x:c r="Q318" s="18" t="n">
        <x:f>K318-G318</x:f>
        <x:v>8.255448882651535</x:v>
      </x:c>
      <x:c r="R318" s="18" t="n">
        <x:f>M318-K318</x:f>
        <x:v>0</x:v>
      </x:c>
      <x:c r="S318" s="18" t="n">
        <x:f>P318+Q318+R318</x:f>
        <x:v>332.42700739105976</x:v>
      </x:c>
      <x:c r="T318" s="18" t="str">
        <x:f>IF(MOD(C318-Settings!$B$32,Settings!$B$33)&lt;Settings!$B$30,"Up","Down")</x:f>
        <x:v>Up</x:v>
      </x:c>
      <x:c r="U318" s="18" t="n">
        <x:f>IF(OR(I318&gt;Settings!$B$30,O318&gt;Settings!$B$37),0,1)</x:f>
        <x:v>1</x:v>
      </x:c>
      <x:c r="V318" s="18" t="n">
        <x:f>IF(AND(U318=1,O318&lt;=Settings!$B$36),1,0)</x:f>
        <x:v>0</x:v>
      </x:c>
    </x:row>
    <x:row r="319">
      <x:c r="A319" t="n">
        <x:f>Arrivals!A319</x:f>
        <x:v>3</x:v>
      </x:c>
      <x:c r="B319" t="n">
        <x:f>Arrivals!B319</x:f>
        <x:v>74</x:v>
      </x:c>
      <x:c r="C319" s="18" t="n">
        <x:f>Arrivals!F319</x:f>
        <x:v>519</x:v>
      </x:c>
      <x:c r="D319" s="18" t="n">
        <x:f>Arrivals!J319</x:f>
        <x:v>0.876115820985373</x:v>
      </x:c>
      <x:c r="E319" s="18" t="n">
        <x:f>G318</x:f>
        <x:v>844.1845511173481</x:v>
      </x:c>
      <x:c r="F319" s="18" t="n">
        <x:f>MAX(C319,E319)</x:f>
        <x:v>844.1845511173481</x:v>
      </x:c>
      <x:c r="G319" s="18" t="n">
        <x:f>F319+D319</x:f>
        <x:v>845.0606669383334</x:v>
      </x:c>
      <x:c r="H319" s="18" t="n">
        <x:f>Arrivals!L319</x:f>
        <x:v>75</x:v>
      </x:c>
      <x:c r="I319" s="18" t="n">
        <x:f>H319*8/ACE_Input!S79+ACE_Input!T79</x:f>
        <x:v>6.02</x:v>
      </x:c>
      <x:c r="J319" s="18" t="n">
        <x:f>N318</x:f>
        <x:v>858.4599999999996</x:v>
      </x:c>
      <x:c r="K319" s="18" t="n">
        <x:f>MAX(G319,J319)</x:f>
        <x:v>858.4599999999996</x:v>
      </x:c>
      <x:c r="L319" s="18" t="n">
        <x:f>MOD(K319-Settings!$B$32,Settings!$B$33)</x:f>
        <x:v>138.45999999999958</x:v>
      </x:c>
      <x:c r="M319" s="18" t="n">
        <x:f>IF(L319&lt;Settings!$B$30,IF(Settings!$B$30-L319&gt;=I319,K319,K319+(Settings!$B$30-L319)+Settings!$B$31),K319+(Settings!$B$33-L319))</x:f>
        <x:v>858.4599999999996</x:v>
      </x:c>
      <x:c r="N319" s="18" t="n">
        <x:f>M319+I319</x:f>
        <x:v>864.4799999999996</x:v>
      </x:c>
      <x:c r="O319" s="18" t="n">
        <x:f>N319-C319</x:f>
        <x:v>345.47999999999956</x:v>
      </x:c>
      <x:c r="P319" s="18" t="n">
        <x:f>F319-C319</x:f>
        <x:v>325.18455111734806</x:v>
      </x:c>
      <x:c r="Q319" s="18" t="n">
        <x:f>K319-G319</x:f>
        <x:v>13.399333061666198</x:v>
      </x:c>
      <x:c r="R319" s="18" t="n">
        <x:f>M319-K319</x:f>
        <x:v>0</x:v>
      </x:c>
      <x:c r="S319" s="18" t="n">
        <x:f>P319+Q319+R319</x:f>
        <x:v>338.58388417901426</x:v>
      </x:c>
      <x:c r="T319" s="18" t="str">
        <x:f>IF(MOD(C319-Settings!$B$32,Settings!$B$33)&lt;Settings!$B$30,"Up","Down")</x:f>
        <x:v>Up</x:v>
      </x:c>
      <x:c r="U319" s="18" t="n">
        <x:f>IF(OR(I319&gt;Settings!$B$30,O319&gt;Settings!$B$37),0,1)</x:f>
        <x:v>1</x:v>
      </x:c>
      <x:c r="V319" s="18" t="n">
        <x:f>IF(AND(U319=1,O319&lt;=Settings!$B$36),1,0)</x:f>
        <x:v>0</x:v>
      </x:c>
    </x:row>
    <x:row r="320">
      <x:c r="A320" t="n">
        <x:f>Arrivals!A320</x:f>
        <x:v>3</x:v>
      </x:c>
      <x:c r="B320" t="n">
        <x:f>Arrivals!B320</x:f>
        <x:v>75</x:v>
      </x:c>
      <x:c r="C320" s="18" t="n">
        <x:f>Arrivals!F320</x:f>
        <x:v>524</x:v>
      </x:c>
      <x:c r="D320" s="18" t="n">
        <x:f>Arrivals!J320</x:f>
        <x:v>5.162861986880612</x:v>
      </x:c>
      <x:c r="E320" s="18" t="n">
        <x:f>G319</x:f>
        <x:v>845.0606669383334</x:v>
      </x:c>
      <x:c r="F320" s="18" t="n">
        <x:f>MAX(C320,E320)</x:f>
        <x:v>845.0606669383334</x:v>
      </x:c>
      <x:c r="G320" s="18" t="n">
        <x:f>F320+D320</x:f>
        <x:v>850.2235289252139</x:v>
      </x:c>
      <x:c r="H320" s="18" t="n">
        <x:f>Arrivals!L320</x:f>
        <x:v>75</x:v>
      </x:c>
      <x:c r="I320" s="18" t="n">
        <x:f>H320*8/ACE_Input!S80+ACE_Input!T80</x:f>
        <x:v>6.02</x:v>
      </x:c>
      <x:c r="J320" s="18" t="n">
        <x:f>N319</x:f>
        <x:v>864.4799999999996</x:v>
      </x:c>
      <x:c r="K320" s="18" t="n">
        <x:f>MAX(G320,J320)</x:f>
        <x:v>864.4799999999996</x:v>
      </x:c>
      <x:c r="L320" s="18" t="n">
        <x:f>MOD(K320-Settings!$B$32,Settings!$B$33)</x:f>
        <x:v>144.47999999999956</x:v>
      </x:c>
      <x:c r="M320" s="18" t="n">
        <x:f>IF(L320&lt;Settings!$B$30,IF(Settings!$B$30-L320&gt;=I320,K320,K320+(Settings!$B$30-L320)+Settings!$B$31),K320+(Settings!$B$33-L320))</x:f>
        <x:v>864.4799999999996</x:v>
      </x:c>
      <x:c r="N320" s="18" t="n">
        <x:f>M320+I320</x:f>
        <x:v>870.4999999999995</x:v>
      </x:c>
      <x:c r="O320" s="18" t="n">
        <x:f>N320-C320</x:f>
        <x:v>346.49999999999955</x:v>
      </x:c>
      <x:c r="P320" s="18" t="n">
        <x:f>F320-C320</x:f>
        <x:v>321.0606669383334</x:v>
      </x:c>
      <x:c r="Q320" s="18" t="n">
        <x:f>K320-G320</x:f>
        <x:v>14.256471074785622</x:v>
      </x:c>
      <x:c r="R320" s="18" t="n">
        <x:f>M320-K320</x:f>
        <x:v>0</x:v>
      </x:c>
      <x:c r="S320" s="18" t="n">
        <x:f>P320+Q320+R320</x:f>
        <x:v>335.317138013119</x:v>
      </x:c>
      <x:c r="T320" s="18" t="str">
        <x:f>IF(MOD(C320-Settings!$B$32,Settings!$B$33)&lt;Settings!$B$30,"Up","Down")</x:f>
        <x:v>Up</x:v>
      </x:c>
      <x:c r="U320" s="18" t="n">
        <x:f>IF(OR(I320&gt;Settings!$B$30,O320&gt;Settings!$B$37),0,1)</x:f>
        <x:v>1</x:v>
      </x:c>
      <x:c r="V320" s="18" t="n">
        <x:f>IF(AND(U320=1,O320&lt;=Settings!$B$36),1,0)</x:f>
        <x:v>0</x:v>
      </x:c>
    </x:row>
    <x:row r="321">
      <x:c r="A321" t="n">
        <x:f>Arrivals!A321</x:f>
        <x:v>3</x:v>
      </x:c>
      <x:c r="B321" t="n">
        <x:f>Arrivals!B321</x:f>
        <x:v>76</x:v>
      </x:c>
      <x:c r="C321" s="18" t="n">
        <x:f>Arrivals!F321</x:f>
        <x:v>529</x:v>
      </x:c>
      <x:c r="D321" s="18" t="n">
        <x:f>Arrivals!J321</x:f>
        <x:v>8.338615684272597</x:v>
      </x:c>
      <x:c r="E321" s="18" t="n">
        <x:f>G320</x:f>
        <x:v>850.2235289252139</x:v>
      </x:c>
      <x:c r="F321" s="18" t="n">
        <x:f>MAX(C321,E321)</x:f>
        <x:v>850.2235289252139</x:v>
      </x:c>
      <x:c r="G321" s="18" t="n">
        <x:f>F321+D321</x:f>
        <x:v>858.5621446094865</x:v>
      </x:c>
      <x:c r="H321" s="18" t="n">
        <x:f>Arrivals!L321</x:f>
        <x:v>75</x:v>
      </x:c>
      <x:c r="I321" s="18" t="n">
        <x:f>H321*8/ACE_Input!S81+ACE_Input!T81</x:f>
        <x:v>6.02</x:v>
      </x:c>
      <x:c r="J321" s="18" t="n">
        <x:f>N320</x:f>
        <x:v>870.4999999999995</x:v>
      </x:c>
      <x:c r="K321" s="18" t="n">
        <x:f>MAX(G321,J321)</x:f>
        <x:v>870.4999999999995</x:v>
      </x:c>
      <x:c r="L321" s="18" t="n">
        <x:f>MOD(K321-Settings!$B$32,Settings!$B$33)</x:f>
        <x:v>150.49999999999955</x:v>
      </x:c>
      <x:c r="M321" s="18" t="n">
        <x:f>IF(L321&lt;Settings!$B$30,IF(Settings!$B$30-L321&gt;=I321,K321,K321+(Settings!$B$30-L321)+Settings!$B$31),K321+(Settings!$B$33-L321))</x:f>
        <x:v>870.4999999999995</x:v>
      </x:c>
      <x:c r="N321" s="18" t="n">
        <x:f>M321+I321</x:f>
        <x:v>876.5199999999995</x:v>
      </x:c>
      <x:c r="O321" s="18" t="n">
        <x:f>N321-C321</x:f>
        <x:v>347.5199999999995</x:v>
      </x:c>
      <x:c r="P321" s="18" t="n">
        <x:f>F321-C321</x:f>
        <x:v>321.22352892521394</x:v>
      </x:c>
      <x:c r="Q321" s="18" t="n">
        <x:f>K321-G321</x:f>
        <x:v>11.93785539051305</x:v>
      </x:c>
      <x:c r="R321" s="18" t="n">
        <x:f>M321-K321</x:f>
        <x:v>0</x:v>
      </x:c>
      <x:c r="S321" s="18" t="n">
        <x:f>P321+Q321+R321</x:f>
        <x:v>333.161384315727</x:v>
      </x:c>
      <x:c r="T321" s="18" t="str">
        <x:f>IF(MOD(C321-Settings!$B$32,Settings!$B$33)&lt;Settings!$B$30,"Up","Down")</x:f>
        <x:v>Up</x:v>
      </x:c>
      <x:c r="U321" s="18" t="n">
        <x:f>IF(OR(I321&gt;Settings!$B$30,O321&gt;Settings!$B$37),0,1)</x:f>
        <x:v>1</x:v>
      </x:c>
      <x:c r="V321" s="18" t="n">
        <x:f>IF(AND(U321=1,O321&lt;=Settings!$B$36),1,0)</x:f>
        <x:v>0</x:v>
      </x:c>
    </x:row>
    <x:row r="322">
      <x:c r="A322" t="n">
        <x:f>Arrivals!A322</x:f>
        <x:v>3</x:v>
      </x:c>
      <x:c r="B322" t="n">
        <x:f>Arrivals!B322</x:f>
        <x:v>77</x:v>
      </x:c>
      <x:c r="C322" s="18" t="n">
        <x:f>Arrivals!F322</x:f>
        <x:v>534</x:v>
      </x:c>
      <x:c r="D322" s="18" t="n">
        <x:f>Arrivals!J322</x:f>
        <x:v>1.1062603027617461</x:v>
      </x:c>
      <x:c r="E322" s="18" t="n">
        <x:f>G321</x:f>
        <x:v>858.5621446094865</x:v>
      </x:c>
      <x:c r="F322" s="18" t="n">
        <x:f>MAX(C322,E322)</x:f>
        <x:v>858.5621446094865</x:v>
      </x:c>
      <x:c r="G322" s="18" t="n">
        <x:f>F322+D322</x:f>
        <x:v>859.6684049122482</x:v>
      </x:c>
      <x:c r="H322" s="18" t="n">
        <x:f>Arrivals!L322</x:f>
        <x:v>75</x:v>
      </x:c>
      <x:c r="I322" s="18" t="n">
        <x:f>H322*8/ACE_Input!S82+ACE_Input!T82</x:f>
        <x:v>6.02</x:v>
      </x:c>
      <x:c r="J322" s="18" t="n">
        <x:f>N321</x:f>
        <x:v>876.5199999999995</x:v>
      </x:c>
      <x:c r="K322" s="18" t="n">
        <x:f>MAX(G322,J322)</x:f>
        <x:v>876.5199999999995</x:v>
      </x:c>
      <x:c r="L322" s="18" t="n">
        <x:f>MOD(K322-Settings!$B$32,Settings!$B$33)</x:f>
        <x:v>156.51999999999953</x:v>
      </x:c>
      <x:c r="M322" s="18" t="n">
        <x:f>IF(L322&lt;Settings!$B$30,IF(Settings!$B$30-L322&gt;=I322,K322,K322+(Settings!$B$30-L322)+Settings!$B$31),K322+(Settings!$B$33-L322))</x:f>
        <x:v>876.5199999999995</x:v>
      </x:c>
      <x:c r="N322" s="18" t="n">
        <x:f>M322+I322</x:f>
        <x:v>882.5399999999995</x:v>
      </x:c>
      <x:c r="O322" s="18" t="n">
        <x:f>N322-C322</x:f>
        <x:v>348.5399999999995</x:v>
      </x:c>
      <x:c r="P322" s="18" t="n">
        <x:f>F322-C322</x:f>
        <x:v>324.5621446094865</x:v>
      </x:c>
      <x:c r="Q322" s="18" t="n">
        <x:f>K322-G322</x:f>
        <x:v>16.85159508775132</x:v>
      </x:c>
      <x:c r="R322" s="18" t="n">
        <x:f>M322-K322</x:f>
        <x:v>0</x:v>
      </x:c>
      <x:c r="S322" s="18" t="n">
        <x:f>P322+Q322+R322</x:f>
        <x:v>341.4137396972378</x:v>
      </x:c>
      <x:c r="T322" s="18" t="str">
        <x:f>IF(MOD(C322-Settings!$B$32,Settings!$B$33)&lt;Settings!$B$30,"Up","Down")</x:f>
        <x:v>Up</x:v>
      </x:c>
      <x:c r="U322" s="18" t="n">
        <x:f>IF(OR(I322&gt;Settings!$B$30,O322&gt;Settings!$B$37),0,1)</x:f>
        <x:v>1</x:v>
      </x:c>
      <x:c r="V322" s="18" t="n">
        <x:f>IF(AND(U322=1,O322&lt;=Settings!$B$36),1,0)</x:f>
        <x:v>0</x:v>
      </x:c>
    </x:row>
    <x:row r="323">
      <x:c r="A323" t="n">
        <x:f>Arrivals!A323</x:f>
        <x:v>3</x:v>
      </x:c>
      <x:c r="B323" t="n">
        <x:f>Arrivals!B323</x:f>
        <x:v>78</x:v>
      </x:c>
      <x:c r="C323" s="18" t="n">
        <x:f>Arrivals!F323</x:f>
        <x:v>539</x:v>
      </x:c>
      <x:c r="D323" s="18" t="n">
        <x:f>Arrivals!J323</x:f>
        <x:v>1.7537678330390176</x:v>
      </x:c>
      <x:c r="E323" s="18" t="n">
        <x:f>G322</x:f>
        <x:v>859.6684049122482</x:v>
      </x:c>
      <x:c r="F323" s="18" t="n">
        <x:f>MAX(C323,E323)</x:f>
        <x:v>859.6684049122482</x:v>
      </x:c>
      <x:c r="G323" s="18" t="n">
        <x:f>F323+D323</x:f>
        <x:v>861.4221727452872</x:v>
      </x:c>
      <x:c r="H323" s="18" t="n">
        <x:f>Arrivals!L323</x:f>
        <x:v>75</x:v>
      </x:c>
      <x:c r="I323" s="18" t="n">
        <x:f>H323*8/ACE_Input!S83+ACE_Input!T83</x:f>
        <x:v>6.02</x:v>
      </x:c>
      <x:c r="J323" s="18" t="n">
        <x:f>N322</x:f>
        <x:v>882.5399999999995</x:v>
      </x:c>
      <x:c r="K323" s="18" t="n">
        <x:f>MAX(G323,J323)</x:f>
        <x:v>882.5399999999995</x:v>
      </x:c>
      <x:c r="L323" s="18" t="n">
        <x:f>MOD(K323-Settings!$B$32,Settings!$B$33)</x:f>
        <x:v>162.5399999999995</x:v>
      </x:c>
      <x:c r="M323" s="18" t="n">
        <x:f>IF(L323&lt;Settings!$B$30,IF(Settings!$B$30-L323&gt;=I323,K323,K323+(Settings!$B$30-L323)+Settings!$B$31),K323+(Settings!$B$33-L323))</x:f>
        <x:v>882.5399999999995</x:v>
      </x:c>
      <x:c r="N323" s="18" t="n">
        <x:f>M323+I323</x:f>
        <x:v>888.5599999999995</x:v>
      </x:c>
      <x:c r="O323" s="18" t="n">
        <x:f>N323-C323</x:f>
        <x:v>349.5599999999995</x:v>
      </x:c>
      <x:c r="P323" s="18" t="n">
        <x:f>F323-C323</x:f>
        <x:v>320.6684049122482</x:v>
      </x:c>
      <x:c r="Q323" s="18" t="n">
        <x:f>K323-G323</x:f>
        <x:v>21.117827254712324</x:v>
      </x:c>
      <x:c r="R323" s="18" t="n">
        <x:f>M323-K323</x:f>
        <x:v>0</x:v>
      </x:c>
      <x:c r="S323" s="18" t="n">
        <x:f>P323+Q323+R323</x:f>
        <x:v>341.78623216696053</x:v>
      </x:c>
      <x:c r="T323" s="18" t="str">
        <x:f>IF(MOD(C323-Settings!$B$32,Settings!$B$33)&lt;Settings!$B$30,"Up","Down")</x:f>
        <x:v>Up</x:v>
      </x:c>
      <x:c r="U323" s="18" t="n">
        <x:f>IF(OR(I323&gt;Settings!$B$30,O323&gt;Settings!$B$37),0,1)</x:f>
        <x:v>1</x:v>
      </x:c>
      <x:c r="V323" s="18" t="n">
        <x:f>IF(AND(U323=1,O323&lt;=Settings!$B$36),1,0)</x:f>
        <x:v>0</x:v>
      </x:c>
    </x:row>
    <x:row r="324">
      <x:c r="A324" t="n">
        <x:f>Arrivals!A324</x:f>
        <x:v>3</x:v>
      </x:c>
      <x:c r="B324" t="n">
        <x:f>Arrivals!B324</x:f>
        <x:v>79</x:v>
      </x:c>
      <x:c r="C324" s="18" t="n">
        <x:f>Arrivals!F324</x:f>
        <x:v>544</x:v>
      </x:c>
      <x:c r="D324" s="18" t="n">
        <x:f>Arrivals!J324</x:f>
        <x:v>3.3086828436507227</x:v>
      </x:c>
      <x:c r="E324" s="18" t="n">
        <x:f>G323</x:f>
        <x:v>861.4221727452872</x:v>
      </x:c>
      <x:c r="F324" s="18" t="n">
        <x:f>MAX(C324,E324)</x:f>
        <x:v>861.4221727452872</x:v>
      </x:c>
      <x:c r="G324" s="18" t="n">
        <x:f>F324+D324</x:f>
        <x:v>864.7308555889379</x:v>
      </x:c>
      <x:c r="H324" s="18" t="n">
        <x:f>Arrivals!L324</x:f>
        <x:v>75</x:v>
      </x:c>
      <x:c r="I324" s="18" t="n">
        <x:f>H324*8/ACE_Input!S84+ACE_Input!T84</x:f>
        <x:v>6.02</x:v>
      </x:c>
      <x:c r="J324" s="18" t="n">
        <x:f>N323</x:f>
        <x:v>888.5599999999995</x:v>
      </x:c>
      <x:c r="K324" s="18" t="n">
        <x:f>MAX(G324,J324)</x:f>
        <x:v>888.5599999999995</x:v>
      </x:c>
      <x:c r="L324" s="18" t="n">
        <x:f>MOD(K324-Settings!$B$32,Settings!$B$33)</x:f>
        <x:v>168.5599999999995</x:v>
      </x:c>
      <x:c r="M324" s="18" t="n">
        <x:f>IF(L324&lt;Settings!$B$30,IF(Settings!$B$30-L324&gt;=I324,K324,K324+(Settings!$B$30-L324)+Settings!$B$31),K324+(Settings!$B$33-L324))</x:f>
        <x:v>888.5599999999995</x:v>
      </x:c>
      <x:c r="N324" s="18" t="n">
        <x:f>M324+I324</x:f>
        <x:v>894.5799999999995</x:v>
      </x:c>
      <x:c r="O324" s="18" t="n">
        <x:f>N324-C324</x:f>
        <x:v>350.5799999999995</x:v>
      </x:c>
      <x:c r="P324" s="18" t="n">
        <x:f>F324-C324</x:f>
        <x:v>317.4221727452872</x:v>
      </x:c>
      <x:c r="Q324" s="18" t="n">
        <x:f>K324-G324</x:f>
        <x:v>23.829144411061634</x:v>
      </x:c>
      <x:c r="R324" s="18" t="n">
        <x:f>M324-K324</x:f>
        <x:v>0</x:v>
      </x:c>
      <x:c r="S324" s="18" t="n">
        <x:f>P324+Q324+R324</x:f>
        <x:v>341.2513171563488</x:v>
      </x:c>
      <x:c r="T324" s="18" t="str">
        <x:f>IF(MOD(C324-Settings!$B$32,Settings!$B$33)&lt;Settings!$B$30,"Up","Down")</x:f>
        <x:v>Up</x:v>
      </x:c>
      <x:c r="U324" s="18" t="n">
        <x:f>IF(OR(I324&gt;Settings!$B$30,O324&gt;Settings!$B$37),0,1)</x:f>
        <x:v>1</x:v>
      </x:c>
      <x:c r="V324" s="18" t="n">
        <x:f>IF(AND(U324=1,O324&lt;=Settings!$B$36),1,0)</x:f>
        <x:v>0</x:v>
      </x:c>
    </x:row>
    <x:row r="325">
      <x:c r="A325" t="n">
        <x:f>Arrivals!A325</x:f>
        <x:v>3</x:v>
      </x:c>
      <x:c r="B325" t="n">
        <x:f>Arrivals!B325</x:f>
        <x:v>80</x:v>
      </x:c>
      <x:c r="C325" s="18" t="n">
        <x:f>Arrivals!F325</x:f>
        <x:v>549</x:v>
      </x:c>
      <x:c r="D325" s="18" t="n">
        <x:f>Arrivals!J325</x:f>
        <x:v>1.333531954945399</x:v>
      </x:c>
      <x:c r="E325" s="18" t="n">
        <x:f>G324</x:f>
        <x:v>864.7308555889379</x:v>
      </x:c>
      <x:c r="F325" s="18" t="n">
        <x:f>MAX(C325,E325)</x:f>
        <x:v>864.7308555889379</x:v>
      </x:c>
      <x:c r="G325" s="18" t="n">
        <x:f>F325+D325</x:f>
        <x:v>866.0643875438833</x:v>
      </x:c>
      <x:c r="H325" s="18" t="n">
        <x:f>Arrivals!L325</x:f>
        <x:v>75</x:v>
      </x:c>
      <x:c r="I325" s="18" t="n">
        <x:f>H325*8/ACE_Input!S85+ACE_Input!T85</x:f>
        <x:v>6.02</x:v>
      </x:c>
      <x:c r="J325" s="18" t="n">
        <x:f>N324</x:f>
        <x:v>894.5799999999995</x:v>
      </x:c>
      <x:c r="K325" s="18" t="n">
        <x:f>MAX(G325,J325)</x:f>
        <x:v>894.5799999999995</x:v>
      </x:c>
      <x:c r="L325" s="18" t="n">
        <x:f>MOD(K325-Settings!$B$32,Settings!$B$33)</x:f>
        <x:v>174.57999999999947</x:v>
      </x:c>
      <x:c r="M325" s="18" t="n">
        <x:f>IF(L325&lt;Settings!$B$30,IF(Settings!$B$30-L325&gt;=I325,K325,K325+(Settings!$B$30-L325)+Settings!$B$31),K325+(Settings!$B$33-L325))</x:f>
        <x:v>894.5799999999995</x:v>
      </x:c>
      <x:c r="N325" s="18" t="n">
        <x:f>M325+I325</x:f>
        <x:v>900.5999999999995</x:v>
      </x:c>
      <x:c r="O325" s="18" t="n">
        <x:f>N325-C325</x:f>
        <x:v>351.59999999999945</x:v>
      </x:c>
      <x:c r="P325" s="18" t="n">
        <x:f>F325-C325</x:f>
        <x:v>315.73085558893786</x:v>
      </x:c>
      <x:c r="Q325" s="18" t="n">
        <x:f>K325-G325</x:f>
        <x:v>28.515612456116173</x:v>
      </x:c>
      <x:c r="R325" s="18" t="n">
        <x:f>M325-K325</x:f>
        <x:v>0</x:v>
      </x:c>
      <x:c r="S325" s="18" t="n">
        <x:f>P325+Q325+R325</x:f>
        <x:v>344.24646804505403</x:v>
      </x:c>
      <x:c r="T325" s="18" t="str">
        <x:f>IF(MOD(C325-Settings!$B$32,Settings!$B$33)&lt;Settings!$B$30,"Up","Down")</x:f>
        <x:v>Up</x:v>
      </x:c>
      <x:c r="U325" s="18" t="n">
        <x:f>IF(OR(I325&gt;Settings!$B$30,O325&gt;Settings!$B$37),0,1)</x:f>
        <x:v>1</x:v>
      </x:c>
      <x:c r="V325" s="18" t="n">
        <x:f>IF(AND(U325=1,O325&lt;=Settings!$B$36),1,0)</x:f>
        <x:v>0</x:v>
      </x:c>
    </x:row>
    <x:row r="326">
      <x:c r="A326" t="n">
        <x:f>Arrivals!A326</x:f>
        <x:v>3</x:v>
      </x:c>
      <x:c r="B326" t="n">
        <x:f>Arrivals!B326</x:f>
        <x:v>81</x:v>
      </x:c>
      <x:c r="C326" s="18" t="n">
        <x:f>Arrivals!F326</x:f>
        <x:v>554</x:v>
      </x:c>
      <x:c r="D326" s="18" t="n">
        <x:f>Arrivals!J326</x:f>
        <x:v>13.844380825547102</x:v>
      </x:c>
      <x:c r="E326" s="18" t="n">
        <x:f>G325</x:f>
        <x:v>866.0643875438833</x:v>
      </x:c>
      <x:c r="F326" s="18" t="n">
        <x:f>MAX(C326,E326)</x:f>
        <x:v>866.0643875438833</x:v>
      </x:c>
      <x:c r="G326" s="18" t="n">
        <x:f>F326+D326</x:f>
        <x:v>879.9087683694304</x:v>
      </x:c>
      <x:c r="H326" s="18" t="n">
        <x:f>Arrivals!L326</x:f>
        <x:v>75</x:v>
      </x:c>
      <x:c r="I326" s="18" t="n">
        <x:f>H326*8/ACE_Input!S86+ACE_Input!T86</x:f>
        <x:v>6.02</x:v>
      </x:c>
      <x:c r="J326" s="18" t="n">
        <x:f>N325</x:f>
        <x:v>900.5999999999995</x:v>
      </x:c>
      <x:c r="K326" s="18" t="n">
        <x:f>MAX(G326,J326)</x:f>
        <x:v>900.5999999999995</x:v>
      </x:c>
      <x:c r="L326" s="18" t="n">
        <x:f>MOD(K326-Settings!$B$32,Settings!$B$33)</x:f>
        <x:v>180.59999999999945</x:v>
      </x:c>
      <x:c r="M326" s="18" t="n">
        <x:f>IF(L326&lt;Settings!$B$30,IF(Settings!$B$30-L326&gt;=I326,K326,K326+(Settings!$B$30-L326)+Settings!$B$31),K326+(Settings!$B$33-L326))</x:f>
        <x:v>900.5999999999995</x:v>
      </x:c>
      <x:c r="N326" s="18" t="n">
        <x:f>M326+I326</x:f>
        <x:v>906.6199999999994</x:v>
      </x:c>
      <x:c r="O326" s="18" t="n">
        <x:f>N326-C326</x:f>
        <x:v>352.61999999999944</x:v>
      </x:c>
      <x:c r="P326" s="18" t="n">
        <x:f>F326-C326</x:f>
        <x:v>312.0643875438833</x:v>
      </x:c>
      <x:c r="Q326" s="18" t="n">
        <x:f>K326-G326</x:f>
        <x:v>20.691231630569064</x:v>
      </x:c>
      <x:c r="R326" s="18" t="n">
        <x:f>M326-K326</x:f>
        <x:v>0</x:v>
      </x:c>
      <x:c r="S326" s="18" t="n">
        <x:f>P326+Q326+R326</x:f>
        <x:v>332.75561917445236</x:v>
      </x:c>
      <x:c r="T326" s="18" t="str">
        <x:f>IF(MOD(C326-Settings!$B$32,Settings!$B$33)&lt;Settings!$B$30,"Up","Down")</x:f>
        <x:v>Up</x:v>
      </x:c>
      <x:c r="U326" s="18" t="n">
        <x:f>IF(OR(I326&gt;Settings!$B$30,O326&gt;Settings!$B$37),0,1)</x:f>
        <x:v>1</x:v>
      </x:c>
      <x:c r="V326" s="18" t="n">
        <x:f>IF(AND(U326=1,O326&lt;=Settings!$B$36),1,0)</x:f>
        <x:v>0</x:v>
      </x:c>
    </x:row>
    <x:row r="327">
      <x:c r="A327" t="n">
        <x:f>Arrivals!A327</x:f>
        <x:v>3</x:v>
      </x:c>
      <x:c r="B327" t="n">
        <x:f>Arrivals!B327</x:f>
        <x:v>82</x:v>
      </x:c>
      <x:c r="C327" s="18" t="n">
        <x:f>Arrivals!F327</x:f>
        <x:v>559</x:v>
      </x:c>
      <x:c r="D327" s="18" t="n">
        <x:f>Arrivals!J327</x:f>
        <x:v>32.13699167067309</x:v>
      </x:c>
      <x:c r="E327" s="18" t="n">
        <x:f>G326</x:f>
        <x:v>879.9087683694304</x:v>
      </x:c>
      <x:c r="F327" s="18" t="n">
        <x:f>MAX(C327,E327)</x:f>
        <x:v>879.9087683694304</x:v>
      </x:c>
      <x:c r="G327" s="18" t="n">
        <x:f>F327+D327</x:f>
        <x:v>912.0457600401035</x:v>
      </x:c>
      <x:c r="H327" s="18" t="n">
        <x:f>Arrivals!L327</x:f>
        <x:v>75</x:v>
      </x:c>
      <x:c r="I327" s="18" t="n">
        <x:f>H327*8/ACE_Input!S87+ACE_Input!T87</x:f>
        <x:v>6.02</x:v>
      </x:c>
      <x:c r="J327" s="18" t="n">
        <x:f>N326</x:f>
        <x:v>906.6199999999994</x:v>
      </x:c>
      <x:c r="K327" s="18" t="n">
        <x:f>MAX(G327,J327)</x:f>
        <x:v>912.0457600401035</x:v>
      </x:c>
      <x:c r="L327" s="18" t="n">
        <x:f>MOD(K327-Settings!$B$32,Settings!$B$33)</x:f>
        <x:v>192.04576004010346</x:v>
      </x:c>
      <x:c r="M327" s="18" t="n">
        <x:f>IF(L327&lt;Settings!$B$30,IF(Settings!$B$30-L327&gt;=I327,K327,K327+(Settings!$B$30-L327)+Settings!$B$31),K327+(Settings!$B$33-L327))</x:f>
        <x:v>912.0457600401035</x:v>
      </x:c>
      <x:c r="N327" s="18" t="n">
        <x:f>M327+I327</x:f>
        <x:v>918.0657600401034</x:v>
      </x:c>
      <x:c r="O327" s="18" t="n">
        <x:f>N327-C327</x:f>
        <x:v>359.06576004010344</x:v>
      </x:c>
      <x:c r="P327" s="18" t="n">
        <x:f>F327-C327</x:f>
        <x:v>320.9087683694304</x:v>
      </x:c>
      <x:c r="Q327" s="18" t="n">
        <x:f>K327-G327</x:f>
        <x:v>0</x:v>
      </x:c>
      <x:c r="R327" s="18" t="n">
        <x:f>M327-K327</x:f>
        <x:v>0</x:v>
      </x:c>
      <x:c r="S327" s="18" t="n">
        <x:f>P327+Q327+R327</x:f>
        <x:v>320.9087683694304</x:v>
      </x:c>
      <x:c r="T327" s="18" t="str">
        <x:f>IF(MOD(C327-Settings!$B$32,Settings!$B$33)&lt;Settings!$B$30,"Up","Down")</x:f>
        <x:v>Up</x:v>
      </x:c>
      <x:c r="U327" s="18" t="n">
        <x:f>IF(OR(I327&gt;Settings!$B$30,O327&gt;Settings!$B$37),0,1)</x:f>
        <x:v>1</x:v>
      </x:c>
      <x:c r="V327" s="18" t="n">
        <x:f>IF(AND(U327=1,O327&lt;=Settings!$B$36),1,0)</x:f>
        <x:v>0</x:v>
      </x:c>
    </x:row>
    <x:row r="328">
      <x:c r="A328" t="n">
        <x:f>Arrivals!A328</x:f>
        <x:v>3</x:v>
      </x:c>
      <x:c r="B328" t="n">
        <x:f>Arrivals!B328</x:f>
        <x:v>83</x:v>
      </x:c>
      <x:c r="C328" s="18" t="n">
        <x:f>Arrivals!F328</x:f>
        <x:v>564</x:v>
      </x:c>
      <x:c r="D328" s="18" t="n">
        <x:f>Arrivals!J328</x:f>
        <x:v>7.119520289995529</x:v>
      </x:c>
      <x:c r="E328" s="18" t="n">
        <x:f>G327</x:f>
        <x:v>912.0457600401035</x:v>
      </x:c>
      <x:c r="F328" s="18" t="n">
        <x:f>MAX(C328,E328)</x:f>
        <x:v>912.0457600401035</x:v>
      </x:c>
      <x:c r="G328" s="18" t="n">
        <x:f>F328+D328</x:f>
        <x:v>919.165280330099</x:v>
      </x:c>
      <x:c r="H328" s="18" t="n">
        <x:f>Arrivals!L328</x:f>
        <x:v>75</x:v>
      </x:c>
      <x:c r="I328" s="18" t="n">
        <x:f>H328*8/ACE_Input!S88+ACE_Input!T88</x:f>
        <x:v>6.02</x:v>
      </x:c>
      <x:c r="J328" s="18" t="n">
        <x:f>N327</x:f>
        <x:v>918.0657600401034</x:v>
      </x:c>
      <x:c r="K328" s="18" t="n">
        <x:f>MAX(G328,J328)</x:f>
        <x:v>919.165280330099</x:v>
      </x:c>
      <x:c r="L328" s="18" t="n">
        <x:f>MOD(K328-Settings!$B$32,Settings!$B$33)</x:f>
        <x:v>199.165280330099</x:v>
      </x:c>
      <x:c r="M328" s="18" t="n">
        <x:f>IF(L328&lt;Settings!$B$30,IF(Settings!$B$30-L328&gt;=I328,K328,K328+(Settings!$B$30-L328)+Settings!$B$31),K328+(Settings!$B$33-L328))</x:f>
        <x:v>919.165280330099</x:v>
      </x:c>
      <x:c r="N328" s="18" t="n">
        <x:f>M328+I328</x:f>
        <x:v>925.185280330099</x:v>
      </x:c>
      <x:c r="O328" s="18" t="n">
        <x:f>N328-C328</x:f>
        <x:v>361.185280330099</x:v>
      </x:c>
      <x:c r="P328" s="18" t="n">
        <x:f>F328-C328</x:f>
        <x:v>348.04576004010346</x:v>
      </x:c>
      <x:c r="Q328" s="18" t="n">
        <x:f>K328-G328</x:f>
        <x:v>0</x:v>
      </x:c>
      <x:c r="R328" s="18" t="n">
        <x:f>M328-K328</x:f>
        <x:v>0</x:v>
      </x:c>
      <x:c r="S328" s="18" t="n">
        <x:f>P328+Q328+R328</x:f>
        <x:v>348.04576004010346</x:v>
      </x:c>
      <x:c r="T328" s="18" t="str">
        <x:f>IF(MOD(C328-Settings!$B$32,Settings!$B$33)&lt;Settings!$B$30,"Up","Down")</x:f>
        <x:v>Up</x:v>
      </x:c>
      <x:c r="U328" s="18" t="n">
        <x:f>IF(OR(I328&gt;Settings!$B$30,O328&gt;Settings!$B$37),0,1)</x:f>
        <x:v>1</x:v>
      </x:c>
      <x:c r="V328" s="18" t="n">
        <x:f>IF(AND(U328=1,O328&lt;=Settings!$B$36),1,0)</x:f>
        <x:v>0</x:v>
      </x:c>
    </x:row>
    <x:row r="329">
      <x:c r="A329" t="n">
        <x:f>Arrivals!A329</x:f>
        <x:v>3</x:v>
      </x:c>
      <x:c r="B329" t="n">
        <x:f>Arrivals!B329</x:f>
        <x:v>84</x:v>
      </x:c>
      <x:c r="C329" s="18" t="n">
        <x:f>Arrivals!F329</x:f>
        <x:v>569</x:v>
      </x:c>
      <x:c r="D329" s="18" t="n">
        <x:f>Arrivals!J329</x:f>
        <x:v>0.6620988381445967</x:v>
      </x:c>
      <x:c r="E329" s="18" t="n">
        <x:f>G328</x:f>
        <x:v>919.165280330099</x:v>
      </x:c>
      <x:c r="F329" s="18" t="n">
        <x:f>MAX(C329,E329)</x:f>
        <x:v>919.165280330099</x:v>
      </x:c>
      <x:c r="G329" s="18" t="n">
        <x:f>F329+D329</x:f>
        <x:v>919.8273791682436</x:v>
      </x:c>
      <x:c r="H329" s="18" t="n">
        <x:f>Arrivals!L329</x:f>
        <x:v>75</x:v>
      </x:c>
      <x:c r="I329" s="18" t="n">
        <x:f>H329*8/ACE_Input!S89+ACE_Input!T89</x:f>
        <x:v>6.02</x:v>
      </x:c>
      <x:c r="J329" s="18" t="n">
        <x:f>N328</x:f>
        <x:v>925.185280330099</x:v>
      </x:c>
      <x:c r="K329" s="18" t="n">
        <x:f>MAX(G329,J329)</x:f>
        <x:v>925.185280330099</x:v>
      </x:c>
      <x:c r="L329" s="18" t="n">
        <x:f>MOD(K329-Settings!$B$32,Settings!$B$33)</x:f>
        <x:v>205.18528033009898</x:v>
      </x:c>
      <x:c r="M329" s="18" t="n">
        <x:f>IF(L329&lt;Settings!$B$30,IF(Settings!$B$30-L329&gt;=I329,K329,K329+(Settings!$B$30-L329)+Settings!$B$31),K329+(Settings!$B$33-L329))</x:f>
        <x:v>925.185280330099</x:v>
      </x:c>
      <x:c r="N329" s="18" t="n">
        <x:f>M329+I329</x:f>
        <x:v>931.205280330099</x:v>
      </x:c>
      <x:c r="O329" s="18" t="n">
        <x:f>N329-C329</x:f>
        <x:v>362.20528033009896</x:v>
      </x:c>
      <x:c r="P329" s="18" t="n">
        <x:f>F329-C329</x:f>
        <x:v>350.165280330099</x:v>
      </x:c>
      <x:c r="Q329" s="18" t="n">
        <x:f>K329-G329</x:f>
        <x:v>5.357901161855352</x:v>
      </x:c>
      <x:c r="R329" s="18" t="n">
        <x:f>M329-K329</x:f>
        <x:v>0</x:v>
      </x:c>
      <x:c r="S329" s="18" t="n">
        <x:f>P329+Q329+R329</x:f>
        <x:v>355.52318149195435</x:v>
      </x:c>
      <x:c r="T329" s="18" t="str">
        <x:f>IF(MOD(C329-Settings!$B$32,Settings!$B$33)&lt;Settings!$B$30,"Up","Down")</x:f>
        <x:v>Up</x:v>
      </x:c>
      <x:c r="U329" s="18" t="n">
        <x:f>IF(OR(I329&gt;Settings!$B$30,O329&gt;Settings!$B$37),0,1)</x:f>
        <x:v>1</x:v>
      </x:c>
      <x:c r="V329" s="18" t="n">
        <x:f>IF(AND(U329=1,O329&lt;=Settings!$B$36),1,0)</x:f>
        <x:v>0</x:v>
      </x:c>
    </x:row>
    <x:row r="330">
      <x:c r="A330" t="n">
        <x:f>Arrivals!A330</x:f>
        <x:v>3</x:v>
      </x:c>
      <x:c r="B330" t="n">
        <x:f>Arrivals!B330</x:f>
        <x:v>85</x:v>
      </x:c>
      <x:c r="C330" s="18" t="n">
        <x:f>Arrivals!F330</x:f>
        <x:v>574</x:v>
      </x:c>
      <x:c r="D330" s="18" t="n">
        <x:f>Arrivals!J330</x:f>
        <x:v>2.770489746958634</x:v>
      </x:c>
      <x:c r="E330" s="18" t="n">
        <x:f>G329</x:f>
        <x:v>919.8273791682436</x:v>
      </x:c>
      <x:c r="F330" s="18" t="n">
        <x:f>MAX(C330,E330)</x:f>
        <x:v>919.8273791682436</x:v>
      </x:c>
      <x:c r="G330" s="18" t="n">
        <x:f>F330+D330</x:f>
        <x:v>922.5978689152023</x:v>
      </x:c>
      <x:c r="H330" s="18" t="n">
        <x:f>Arrivals!L330</x:f>
        <x:v>75</x:v>
      </x:c>
      <x:c r="I330" s="18" t="n">
        <x:f>H330*8/ACE_Input!S90+ACE_Input!T90</x:f>
        <x:v>6.02</x:v>
      </x:c>
      <x:c r="J330" s="18" t="n">
        <x:f>N329</x:f>
        <x:v>931.205280330099</x:v>
      </x:c>
      <x:c r="K330" s="18" t="n">
        <x:f>MAX(G330,J330)</x:f>
        <x:v>931.205280330099</x:v>
      </x:c>
      <x:c r="L330" s="18" t="n">
        <x:f>MOD(K330-Settings!$B$32,Settings!$B$33)</x:f>
        <x:v>211.20528033009896</x:v>
      </x:c>
      <x:c r="M330" s="18" t="n">
        <x:f>IF(L330&lt;Settings!$B$30,IF(Settings!$B$30-L330&gt;=I330,K330,K330+(Settings!$B$30-L330)+Settings!$B$31),K330+(Settings!$B$33-L330))</x:f>
        <x:v>931.205280330099</x:v>
      </x:c>
      <x:c r="N330" s="18" t="n">
        <x:f>M330+I330</x:f>
        <x:v>937.2252803300989</x:v>
      </x:c>
      <x:c r="O330" s="18" t="n">
        <x:f>N330-C330</x:f>
        <x:v>363.22528033009894</x:v>
      </x:c>
      <x:c r="P330" s="18" t="n">
        <x:f>F330-C330</x:f>
        <x:v>345.8273791682436</x:v>
      </x:c>
      <x:c r="Q330" s="18" t="n">
        <x:f>K330-G330</x:f>
        <x:v>8.60741141489666</x:v>
      </x:c>
      <x:c r="R330" s="18" t="n">
        <x:f>M330-K330</x:f>
        <x:v>0</x:v>
      </x:c>
      <x:c r="S330" s="18" t="n">
        <x:f>P330+Q330+R330</x:f>
        <x:v>354.4347905831403</x:v>
      </x:c>
      <x:c r="T330" s="18" t="str">
        <x:f>IF(MOD(C330-Settings!$B$32,Settings!$B$33)&lt;Settings!$B$30,"Up","Down")</x:f>
        <x:v>Up</x:v>
      </x:c>
      <x:c r="U330" s="18" t="n">
        <x:f>IF(OR(I330&gt;Settings!$B$30,O330&gt;Settings!$B$37),0,1)</x:f>
        <x:v>1</x:v>
      </x:c>
      <x:c r="V330" s="18" t="n">
        <x:f>IF(AND(U330=1,O330&lt;=Settings!$B$36),1,0)</x:f>
        <x:v>0</x:v>
      </x:c>
    </x:row>
    <x:row r="331">
      <x:c r="A331" t="n">
        <x:f>Arrivals!A331</x:f>
        <x:v>3</x:v>
      </x:c>
      <x:c r="B331" t="n">
        <x:f>Arrivals!B331</x:f>
        <x:v>86</x:v>
      </x:c>
      <x:c r="C331" s="18" t="n">
        <x:f>Arrivals!F331</x:f>
        <x:v>579</x:v>
      </x:c>
      <x:c r="D331" s="18" t="n">
        <x:f>Arrivals!J331</x:f>
        <x:v>34.114692439877075</x:v>
      </x:c>
      <x:c r="E331" s="18" t="n">
        <x:f>G330</x:f>
        <x:v>922.5978689152023</x:v>
      </x:c>
      <x:c r="F331" s="18" t="n">
        <x:f>MAX(C331,E331)</x:f>
        <x:v>922.5978689152023</x:v>
      </x:c>
      <x:c r="G331" s="18" t="n">
        <x:f>F331+D331</x:f>
        <x:v>956.7125613550794</x:v>
      </x:c>
      <x:c r="H331" s="18" t="n">
        <x:f>Arrivals!L331</x:f>
        <x:v>75</x:v>
      </x:c>
      <x:c r="I331" s="18" t="n">
        <x:f>H331*8/ACE_Input!S91+ACE_Input!T91</x:f>
        <x:v>6.02</x:v>
      </x:c>
      <x:c r="J331" s="18" t="n">
        <x:f>N330</x:f>
        <x:v>937.2252803300989</x:v>
      </x:c>
      <x:c r="K331" s="18" t="n">
        <x:f>MAX(G331,J331)</x:f>
        <x:v>956.7125613550794</x:v>
      </x:c>
      <x:c r="L331" s="18" t="n">
        <x:f>MOD(K331-Settings!$B$32,Settings!$B$33)</x:f>
        <x:v>236.7125613550794</x:v>
      </x:c>
      <x:c r="M331" s="18" t="n">
        <x:f>IF(L331&lt;Settings!$B$30,IF(Settings!$B$30-L331&gt;=I331,K331,K331+(Settings!$B$30-L331)+Settings!$B$31),K331+(Settings!$B$33-L331))</x:f>
        <x:v>956.7125613550794</x:v>
      </x:c>
      <x:c r="N331" s="18" t="n">
        <x:f>M331+I331</x:f>
        <x:v>962.7325613550794</x:v>
      </x:c>
      <x:c r="O331" s="18" t="n">
        <x:f>N331-C331</x:f>
        <x:v>383.7325613550794</x:v>
      </x:c>
      <x:c r="P331" s="18" t="n">
        <x:f>F331-C331</x:f>
        <x:v>343.5978689152023</x:v>
      </x:c>
      <x:c r="Q331" s="18" t="n">
        <x:f>K331-G331</x:f>
        <x:v>0</x:v>
      </x:c>
      <x:c r="R331" s="18" t="n">
        <x:f>M331-K331</x:f>
        <x:v>0</x:v>
      </x:c>
      <x:c r="S331" s="18" t="n">
        <x:f>P331+Q331+R331</x:f>
        <x:v>343.5978689152023</x:v>
      </x:c>
      <x:c r="T331" s="18" t="str">
        <x:f>IF(MOD(C331-Settings!$B$32,Settings!$B$33)&lt;Settings!$B$30,"Up","Down")</x:f>
        <x:v>Up</x:v>
      </x:c>
      <x:c r="U331" s="18" t="n">
        <x:f>IF(OR(I331&gt;Settings!$B$30,O331&gt;Settings!$B$37),0,1)</x:f>
        <x:v>1</x:v>
      </x:c>
      <x:c r="V331" s="18" t="n">
        <x:f>IF(AND(U331=1,O331&lt;=Settings!$B$36),1,0)</x:f>
        <x:v>0</x:v>
      </x:c>
    </x:row>
    <x:row r="332">
      <x:c r="A332" t="n">
        <x:f>Arrivals!A332</x:f>
        <x:v>3</x:v>
      </x:c>
      <x:c r="B332" t="n">
        <x:f>Arrivals!B332</x:f>
        <x:v>87</x:v>
      </x:c>
      <x:c r="C332" s="18" t="n">
        <x:f>Arrivals!F332</x:f>
        <x:v>584</x:v>
      </x:c>
      <x:c r="D332" s="18" t="n">
        <x:f>Arrivals!J332</x:f>
        <x:v>24.916421109348782</x:v>
      </x:c>
      <x:c r="E332" s="18" t="n">
        <x:f>G331</x:f>
        <x:v>956.7125613550794</x:v>
      </x:c>
      <x:c r="F332" s="18" t="n">
        <x:f>MAX(C332,E332)</x:f>
        <x:v>956.7125613550794</x:v>
      </x:c>
      <x:c r="G332" s="18" t="n">
        <x:f>F332+D332</x:f>
        <x:v>981.6289824644282</x:v>
      </x:c>
      <x:c r="H332" s="18" t="n">
        <x:f>Arrivals!L332</x:f>
        <x:v>75</x:v>
      </x:c>
      <x:c r="I332" s="18" t="n">
        <x:f>H332*8/ACE_Input!S92+ACE_Input!T92</x:f>
        <x:v>6.02</x:v>
      </x:c>
      <x:c r="J332" s="18" t="n">
        <x:f>N331</x:f>
        <x:v>962.7325613550794</x:v>
      </x:c>
      <x:c r="K332" s="18" t="n">
        <x:f>MAX(G332,J332)</x:f>
        <x:v>981.6289824644282</x:v>
      </x:c>
      <x:c r="L332" s="18" t="n">
        <x:f>MOD(K332-Settings!$B$32,Settings!$B$33)</x:f>
        <x:v>261.6289824644282</x:v>
      </x:c>
      <x:c r="M332" s="18" t="n">
        <x:f>IF(L332&lt;Settings!$B$30,IF(Settings!$B$30-L332&gt;=I332,K332,K332+(Settings!$B$30-L332)+Settings!$B$31),K332+(Settings!$B$33-L332))</x:f>
        <x:v>981.6289824644282</x:v>
      </x:c>
      <x:c r="N332" s="18" t="n">
        <x:f>M332+I332</x:f>
        <x:v>987.6489824644282</x:v>
      </x:c>
      <x:c r="O332" s="18" t="n">
        <x:f>N332-C332</x:f>
        <x:v>403.6489824644282</x:v>
      </x:c>
      <x:c r="P332" s="18" t="n">
        <x:f>F332-C332</x:f>
        <x:v>372.7125613550794</x:v>
      </x:c>
      <x:c r="Q332" s="18" t="n">
        <x:f>K332-G332</x:f>
        <x:v>0</x:v>
      </x:c>
      <x:c r="R332" s="18" t="n">
        <x:f>M332-K332</x:f>
        <x:v>0</x:v>
      </x:c>
      <x:c r="S332" s="18" t="n">
        <x:f>P332+Q332+R332</x:f>
        <x:v>372.7125613550794</x:v>
      </x:c>
      <x:c r="T332" s="18" t="str">
        <x:f>IF(MOD(C332-Settings!$B$32,Settings!$B$33)&lt;Settings!$B$30,"Up","Down")</x:f>
        <x:v>Up</x:v>
      </x:c>
      <x:c r="U332" s="18" t="n">
        <x:f>IF(OR(I332&gt;Settings!$B$30,O332&gt;Settings!$B$37),0,1)</x:f>
        <x:v>1</x:v>
      </x:c>
      <x:c r="V332" s="18" t="n">
        <x:f>IF(AND(U332=1,O332&lt;=Settings!$B$36),1,0)</x:f>
        <x:v>0</x:v>
      </x:c>
    </x:row>
    <x:row r="333">
      <x:c r="A333" t="n">
        <x:f>Arrivals!A333</x:f>
        <x:v>3</x:v>
      </x:c>
      <x:c r="B333" t="n">
        <x:f>Arrivals!B333</x:f>
        <x:v>88</x:v>
      </x:c>
      <x:c r="C333" s="18" t="n">
        <x:f>Arrivals!F333</x:f>
        <x:v>589</x:v>
      </x:c>
      <x:c r="D333" s="18" t="n">
        <x:f>Arrivals!J333</x:f>
        <x:v>12.90474197457037</x:v>
      </x:c>
      <x:c r="E333" s="18" t="n">
        <x:f>G332</x:f>
        <x:v>981.6289824644282</x:v>
      </x:c>
      <x:c r="F333" s="18" t="n">
        <x:f>MAX(C333,E333)</x:f>
        <x:v>981.6289824644282</x:v>
      </x:c>
      <x:c r="G333" s="18" t="n">
        <x:f>F333+D333</x:f>
        <x:v>994.5337244389985</x:v>
      </x:c>
      <x:c r="H333" s="18" t="n">
        <x:f>Arrivals!L333</x:f>
        <x:v>75</x:v>
      </x:c>
      <x:c r="I333" s="18" t="n">
        <x:f>H333*8/ACE_Input!S93+ACE_Input!T93</x:f>
        <x:v>6.02</x:v>
      </x:c>
      <x:c r="J333" s="18" t="n">
        <x:f>N332</x:f>
        <x:v>987.6489824644282</x:v>
      </x:c>
      <x:c r="K333" s="18" t="n">
        <x:f>MAX(G333,J333)</x:f>
        <x:v>994.5337244389985</x:v>
      </x:c>
      <x:c r="L333" s="18" t="n">
        <x:f>MOD(K333-Settings!$B$32,Settings!$B$33)</x:f>
        <x:v>274.53372443899855</x:v>
      </x:c>
      <x:c r="M333" s="18" t="n">
        <x:f>IF(L333&lt;Settings!$B$30,IF(Settings!$B$30-L333&gt;=I333,K333,K333+(Settings!$B$30-L333)+Settings!$B$31),K333+(Settings!$B$33-L333))</x:f>
        <x:v>994.5337244389985</x:v>
      </x:c>
      <x:c r="N333" s="18" t="n">
        <x:f>M333+I333</x:f>
        <x:v>1000.5537244389985</x:v>
      </x:c>
      <x:c r="O333" s="18" t="n">
        <x:f>N333-C333</x:f>
        <x:v>411.55372443899853</x:v>
      </x:c>
      <x:c r="P333" s="18" t="n">
        <x:f>F333-C333</x:f>
        <x:v>392.6289824644282</x:v>
      </x:c>
      <x:c r="Q333" s="18" t="n">
        <x:f>K333-G333</x:f>
        <x:v>0</x:v>
      </x:c>
      <x:c r="R333" s="18" t="n">
        <x:f>M333-K333</x:f>
        <x:v>0</x:v>
      </x:c>
      <x:c r="S333" s="18" t="n">
        <x:f>P333+Q333+R333</x:f>
        <x:v>392.6289824644282</x:v>
      </x:c>
      <x:c r="T333" s="18" t="str">
        <x:f>IF(MOD(C333-Settings!$B$32,Settings!$B$33)&lt;Settings!$B$30,"Up","Down")</x:f>
        <x:v>Up</x:v>
      </x:c>
      <x:c r="U333" s="18" t="n">
        <x:f>IF(OR(I333&gt;Settings!$B$30,O333&gt;Settings!$B$37),0,1)</x:f>
        <x:v>1</x:v>
      </x:c>
      <x:c r="V333" s="18" t="n">
        <x:f>IF(AND(U333=1,O333&lt;=Settings!$B$36),1,0)</x:f>
        <x:v>0</x:v>
      </x:c>
    </x:row>
    <x:row r="334">
      <x:c r="A334" t="n">
        <x:f>Arrivals!A334</x:f>
        <x:v>3</x:v>
      </x:c>
      <x:c r="B334" t="n">
        <x:f>Arrivals!B334</x:f>
        <x:v>89</x:v>
      </x:c>
      <x:c r="C334" s="18" t="n">
        <x:f>Arrivals!F334</x:f>
        <x:v>594</x:v>
      </x:c>
      <x:c r="D334" s="18" t="n">
        <x:f>Arrivals!J334</x:f>
        <x:v>0.9344788632950005</x:v>
      </x:c>
      <x:c r="E334" s="18" t="n">
        <x:f>G333</x:f>
        <x:v>994.5337244389985</x:v>
      </x:c>
      <x:c r="F334" s="18" t="n">
        <x:f>MAX(C334,E334)</x:f>
        <x:v>994.5337244389985</x:v>
      </x:c>
      <x:c r="G334" s="18" t="n">
        <x:f>F334+D334</x:f>
        <x:v>995.4682033022935</x:v>
      </x:c>
      <x:c r="H334" s="18" t="n">
        <x:f>Arrivals!L334</x:f>
        <x:v>75</x:v>
      </x:c>
      <x:c r="I334" s="18" t="n">
        <x:f>H334*8/ACE_Input!S94+ACE_Input!T94</x:f>
        <x:v>6.02</x:v>
      </x:c>
      <x:c r="J334" s="18" t="n">
        <x:f>N333</x:f>
        <x:v>1000.5537244389985</x:v>
      </x:c>
      <x:c r="K334" s="18" t="n">
        <x:f>MAX(G334,J334)</x:f>
        <x:v>1000.5537244389985</x:v>
      </x:c>
      <x:c r="L334" s="18" t="n">
        <x:f>MOD(K334-Settings!$B$32,Settings!$B$33)</x:f>
        <x:v>280.55372443899853</x:v>
      </x:c>
      <x:c r="M334" s="18" t="n">
        <x:f>IF(L334&lt;Settings!$B$30,IF(Settings!$B$30-L334&gt;=I334,K334,K334+(Settings!$B$30-L334)+Settings!$B$31),K334+(Settings!$B$33-L334))</x:f>
        <x:v>1000.5537244389985</x:v>
      </x:c>
      <x:c r="N334" s="18" t="n">
        <x:f>M334+I334</x:f>
        <x:v>1006.5737244389985</x:v>
      </x:c>
      <x:c r="O334" s="18" t="n">
        <x:f>N334-C334</x:f>
        <x:v>412.5737244389985</x:v>
      </x:c>
      <x:c r="P334" s="18" t="n">
        <x:f>F334-C334</x:f>
        <x:v>400.53372443899855</x:v>
      </x:c>
      <x:c r="Q334" s="18" t="n">
        <x:f>K334-G334</x:f>
        <x:v>5.085521136704983</x:v>
      </x:c>
      <x:c r="R334" s="18" t="n">
        <x:f>M334-K334</x:f>
        <x:v>0</x:v>
      </x:c>
      <x:c r="S334" s="18" t="n">
        <x:f>P334+Q334+R334</x:f>
        <x:v>405.61924557570353</x:v>
      </x:c>
      <x:c r="T334" s="18" t="str">
        <x:f>IF(MOD(C334-Settings!$B$32,Settings!$B$33)&lt;Settings!$B$30,"Up","Down")</x:f>
        <x:v>Up</x:v>
      </x:c>
      <x:c r="U334" s="18" t="n">
        <x:f>IF(OR(I334&gt;Settings!$B$30,O334&gt;Settings!$B$37),0,1)</x:f>
        <x:v>1</x:v>
      </x:c>
      <x:c r="V334" s="18" t="n">
        <x:f>IF(AND(U334=1,O334&lt;=Settings!$B$36),1,0)</x:f>
        <x:v>0</x:v>
      </x:c>
    </x:row>
    <x:row r="335">
      <x:c r="A335" t="n">
        <x:f>Arrivals!A335</x:f>
        <x:v>3</x:v>
      </x:c>
      <x:c r="B335" t="n">
        <x:f>Arrivals!B335</x:f>
        <x:v>90</x:v>
      </x:c>
      <x:c r="C335" s="18" t="n">
        <x:f>Arrivals!F335</x:f>
        <x:v>599</x:v>
      </x:c>
      <x:c r="D335" s="18" t="n">
        <x:f>Arrivals!J335</x:f>
        <x:v>1.9804933451570563</x:v>
      </x:c>
      <x:c r="E335" s="18" t="n">
        <x:f>G334</x:f>
        <x:v>995.4682033022935</x:v>
      </x:c>
      <x:c r="F335" s="18" t="n">
        <x:f>MAX(C335,E335)</x:f>
        <x:v>995.4682033022935</x:v>
      </x:c>
      <x:c r="G335" s="18" t="n">
        <x:f>F335+D335</x:f>
        <x:v>997.4486966474506</x:v>
      </x:c>
      <x:c r="H335" s="18" t="n">
        <x:f>Arrivals!L335</x:f>
        <x:v>75</x:v>
      </x:c>
      <x:c r="I335" s="18" t="n">
        <x:f>H335*8/ACE_Input!S95+ACE_Input!T95</x:f>
        <x:v>6.02</x:v>
      </x:c>
      <x:c r="J335" s="18" t="n">
        <x:f>N334</x:f>
        <x:v>1006.5737244389985</x:v>
      </x:c>
      <x:c r="K335" s="18" t="n">
        <x:f>MAX(G335,J335)</x:f>
        <x:v>1006.5737244389985</x:v>
      </x:c>
      <x:c r="L335" s="18" t="n">
        <x:f>MOD(K335-Settings!$B$32,Settings!$B$33)</x:f>
        <x:v>286.5737244389985</x:v>
      </x:c>
      <x:c r="M335" s="18" t="n">
        <x:f>IF(L335&lt;Settings!$B$30,IF(Settings!$B$30-L335&gt;=I335,K335,K335+(Settings!$B$30-L335)+Settings!$B$31),K335+(Settings!$B$33-L335))</x:f>
        <x:v>1006.5737244389985</x:v>
      </x:c>
      <x:c r="N335" s="18" t="n">
        <x:f>M335+I335</x:f>
        <x:v>1012.5937244389985</x:v>
      </x:c>
      <x:c r="O335" s="18" t="n">
        <x:f>N335-C335</x:f>
        <x:v>413.5937244389985</x:v>
      </x:c>
      <x:c r="P335" s="18" t="n">
        <x:f>F335-C335</x:f>
        <x:v>396.46820330229355</x:v>
      </x:c>
      <x:c r="Q335" s="18" t="n">
        <x:f>K335-G335</x:f>
        <x:v>9.12502779154795</x:v>
      </x:c>
      <x:c r="R335" s="18" t="n">
        <x:f>M335-K335</x:f>
        <x:v>0</x:v>
      </x:c>
      <x:c r="S335" s="18" t="n">
        <x:f>P335+Q335+R335</x:f>
        <x:v>405.5932310938415</x:v>
      </x:c>
      <x:c r="T335" s="18" t="str">
        <x:f>IF(MOD(C335-Settings!$B$32,Settings!$B$33)&lt;Settings!$B$30,"Up","Down")</x:f>
        <x:v>Up</x:v>
      </x:c>
      <x:c r="U335" s="18" t="n">
        <x:f>IF(OR(I335&gt;Settings!$B$30,O335&gt;Settings!$B$37),0,1)</x:f>
        <x:v>1</x:v>
      </x:c>
      <x:c r="V335" s="18" t="n">
        <x:f>IF(AND(U335=1,O335&lt;=Settings!$B$36),1,0)</x:f>
        <x:v>0</x:v>
      </x:c>
    </x:row>
    <x:row r="336">
      <x:c r="A336" t="n">
        <x:f>Arrivals!A336</x:f>
        <x:v>3</x:v>
      </x:c>
      <x:c r="B336" t="n">
        <x:f>Arrivals!B336</x:f>
        <x:v>91</x:v>
      </x:c>
      <x:c r="C336" s="18" t="n">
        <x:f>Arrivals!F336</x:f>
        <x:v>604</x:v>
      </x:c>
      <x:c r="D336" s="18" t="n">
        <x:f>Arrivals!J336</x:f>
        <x:v>0.4446157979143097</x:v>
      </x:c>
      <x:c r="E336" s="18" t="n">
        <x:f>G335</x:f>
        <x:v>997.4486966474506</x:v>
      </x:c>
      <x:c r="F336" s="18" t="n">
        <x:f>MAX(C336,E336)</x:f>
        <x:v>997.4486966474506</x:v>
      </x:c>
      <x:c r="G336" s="18" t="n">
        <x:f>F336+D336</x:f>
        <x:v>997.8933124453649</x:v>
      </x:c>
      <x:c r="H336" s="18" t="n">
        <x:f>Arrivals!L336</x:f>
        <x:v>75</x:v>
      </x:c>
      <x:c r="I336" s="18" t="n">
        <x:f>H336*8/ACE_Input!S96+ACE_Input!T96</x:f>
        <x:v>6.02</x:v>
      </x:c>
      <x:c r="J336" s="18" t="n">
        <x:f>N335</x:f>
        <x:v>1012.5937244389985</x:v>
      </x:c>
      <x:c r="K336" s="18" t="n">
        <x:f>MAX(G336,J336)</x:f>
        <x:v>1012.5937244389985</x:v>
      </x:c>
      <x:c r="L336" s="18" t="n">
        <x:f>MOD(K336-Settings!$B$32,Settings!$B$33)</x:f>
        <x:v>292.5937244389985</x:v>
      </x:c>
      <x:c r="M336" s="18" t="n">
        <x:f>IF(L336&lt;Settings!$B$30,IF(Settings!$B$30-L336&gt;=I336,K336,K336+(Settings!$B$30-L336)+Settings!$B$31),K336+(Settings!$B$33-L336))</x:f>
        <x:v>1012.5937244389985</x:v>
      </x:c>
      <x:c r="N336" s="18" t="n">
        <x:f>M336+I336</x:f>
        <x:v>1018.6137244389985</x:v>
      </x:c>
      <x:c r="O336" s="18" t="n">
        <x:f>N336-C336</x:f>
        <x:v>414.6137244389985</x:v>
      </x:c>
      <x:c r="P336" s="18" t="n">
        <x:f>F336-C336</x:f>
        <x:v>393.44869664745056</x:v>
      </x:c>
      <x:c r="Q336" s="18" t="n">
        <x:f>K336-G336</x:f>
        <x:v>14.700411993633566</x:v>
      </x:c>
      <x:c r="R336" s="18" t="n">
        <x:f>M336-K336</x:f>
        <x:v>0</x:v>
      </x:c>
      <x:c r="S336" s="18" t="n">
        <x:f>P336+Q336+R336</x:f>
        <x:v>408.1491086410841</x:v>
      </x:c>
      <x:c r="T336" s="18" t="str">
        <x:f>IF(MOD(C336-Settings!$B$32,Settings!$B$33)&lt;Settings!$B$30,"Up","Down")</x:f>
        <x:v>Down</x:v>
      </x:c>
      <x:c r="U336" s="18" t="n">
        <x:f>IF(OR(I336&gt;Settings!$B$30,O336&gt;Settings!$B$37),0,1)</x:f>
        <x:v>1</x:v>
      </x:c>
      <x:c r="V336" s="18" t="n">
        <x:f>IF(AND(U336=1,O336&lt;=Settings!$B$36),1,0)</x:f>
        <x:v>0</x:v>
      </x:c>
    </x:row>
    <x:row r="337">
      <x:c r="A337" t="n">
        <x:f>Arrivals!A337</x:f>
        <x:v>3</x:v>
      </x:c>
      <x:c r="B337" t="n">
        <x:f>Arrivals!B337</x:f>
        <x:v>92</x:v>
      </x:c>
      <x:c r="C337" s="18" t="n">
        <x:f>Arrivals!F337</x:f>
        <x:v>609</x:v>
      </x:c>
      <x:c r="D337" s="18" t="n">
        <x:f>Arrivals!J337</x:f>
        <x:v>4.739995111115671</x:v>
      </x:c>
      <x:c r="E337" s="18" t="n">
        <x:f>G336</x:f>
        <x:v>997.8933124453649</x:v>
      </x:c>
      <x:c r="F337" s="18" t="n">
        <x:f>MAX(C337,E337)</x:f>
        <x:v>997.8933124453649</x:v>
      </x:c>
      <x:c r="G337" s="18" t="n">
        <x:f>F337+D337</x:f>
        <x:v>1002.6333075564806</x:v>
      </x:c>
      <x:c r="H337" s="18" t="n">
        <x:f>Arrivals!L337</x:f>
        <x:v>75</x:v>
      </x:c>
      <x:c r="I337" s="18" t="n">
        <x:f>H337*8/ACE_Input!S97+ACE_Input!T97</x:f>
        <x:v>6.02</x:v>
      </x:c>
      <x:c r="J337" s="18" t="n">
        <x:f>N336</x:f>
        <x:v>1018.6137244389985</x:v>
      </x:c>
      <x:c r="K337" s="18" t="n">
        <x:f>MAX(G337,J337)</x:f>
        <x:v>1018.6137244389985</x:v>
      </x:c>
      <x:c r="L337" s="18" t="n">
        <x:f>MOD(K337-Settings!$B$32,Settings!$B$33)</x:f>
        <x:v>298.6137244389985</x:v>
      </x:c>
      <x:c r="M337" s="18" t="n">
        <x:f>IF(L337&lt;Settings!$B$30,IF(Settings!$B$30-L337&gt;=I337,K337,K337+(Settings!$B$30-L337)+Settings!$B$31),K337+(Settings!$B$33-L337))</x:f>
        <x:v>1018.6137244389985</x:v>
      </x:c>
      <x:c r="N337" s="18" t="n">
        <x:f>M337+I337</x:f>
        <x:v>1024.6337244389986</x:v>
      </x:c>
      <x:c r="O337" s="18" t="n">
        <x:f>N337-C337</x:f>
        <x:v>415.63372443899857</x:v>
      </x:c>
      <x:c r="P337" s="18" t="n">
        <x:f>F337-C337</x:f>
        <x:v>388.8933124453649</x:v>
      </x:c>
      <x:c r="Q337" s="18" t="n">
        <x:f>K337-G337</x:f>
        <x:v>15.98041688251783</x:v>
      </x:c>
      <x:c r="R337" s="18" t="n">
        <x:f>M337-K337</x:f>
        <x:v>0</x:v>
      </x:c>
      <x:c r="S337" s="18" t="n">
        <x:f>P337+Q337+R337</x:f>
        <x:v>404.87372932788276</x:v>
      </x:c>
      <x:c r="T337" s="18" t="str">
        <x:f>IF(MOD(C337-Settings!$B$32,Settings!$B$33)&lt;Settings!$B$30,"Up","Down")</x:f>
        <x:v>Down</x:v>
      </x:c>
      <x:c r="U337" s="18" t="n">
        <x:f>IF(OR(I337&gt;Settings!$B$30,O337&gt;Settings!$B$37),0,1)</x:f>
        <x:v>1</x:v>
      </x:c>
      <x:c r="V337" s="18" t="n">
        <x:f>IF(AND(U337=1,O337&lt;=Settings!$B$36),1,0)</x:f>
        <x:v>0</x:v>
      </x:c>
    </x:row>
    <x:row r="338">
      <x:c r="A338" t="n">
        <x:f>Arrivals!A338</x:f>
        <x:v>3</x:v>
      </x:c>
      <x:c r="B338" t="n">
        <x:f>Arrivals!B338</x:f>
        <x:v>93</x:v>
      </x:c>
      <x:c r="C338" s="18" t="n">
        <x:f>Arrivals!F338</x:f>
        <x:v>614</x:v>
      </x:c>
      <x:c r="D338" s="18" t="n">
        <x:f>Arrivals!J338</x:f>
        <x:v>7.282917373917036</x:v>
      </x:c>
      <x:c r="E338" s="18" t="n">
        <x:f>G337</x:f>
        <x:v>1002.6333075564806</x:v>
      </x:c>
      <x:c r="F338" s="18" t="n">
        <x:f>MAX(C338,E338)</x:f>
        <x:v>1002.6333075564806</x:v>
      </x:c>
      <x:c r="G338" s="18" t="n">
        <x:f>F338+D338</x:f>
        <x:v>1009.9162249303977</x:v>
      </x:c>
      <x:c r="H338" s="18" t="n">
        <x:f>Arrivals!L338</x:f>
        <x:v>75</x:v>
      </x:c>
      <x:c r="I338" s="18" t="n">
        <x:f>H338*8/ACE_Input!S98+ACE_Input!T98</x:f>
        <x:v>6.02</x:v>
      </x:c>
      <x:c r="J338" s="18" t="n">
        <x:f>N337</x:f>
        <x:v>1024.6337244389986</x:v>
      </x:c>
      <x:c r="K338" s="18" t="n">
        <x:f>MAX(G338,J338)</x:f>
        <x:v>1024.6337244389986</x:v>
      </x:c>
      <x:c r="L338" s="18" t="n">
        <x:f>MOD(K338-Settings!$B$32,Settings!$B$33)</x:f>
        <x:v>304.63372443899857</x:v>
      </x:c>
      <x:c r="M338" s="18" t="n">
        <x:f>IF(L338&lt;Settings!$B$30,IF(Settings!$B$30-L338&gt;=I338,K338,K338+(Settings!$B$30-L338)+Settings!$B$31),K338+(Settings!$B$33-L338))</x:f>
        <x:v>1024.6337244389986</x:v>
      </x:c>
      <x:c r="N338" s="18" t="n">
        <x:f>M338+I338</x:f>
        <x:v>1030.6537244389986</x:v>
      </x:c>
      <x:c r="O338" s="18" t="n">
        <x:f>N338-C338</x:f>
        <x:v>416.65372443899855</x:v>
      </x:c>
      <x:c r="P338" s="18" t="n">
        <x:f>F338-C338</x:f>
        <x:v>388.63330755648064</x:v>
      </x:c>
      <x:c r="Q338" s="18" t="n">
        <x:f>K338-G338</x:f>
        <x:v>14.717499508600895</x:v>
      </x:c>
      <x:c r="R338" s="18" t="n">
        <x:f>M338-K338</x:f>
        <x:v>0</x:v>
      </x:c>
      <x:c r="S338" s="18" t="n">
        <x:f>P338+Q338+R338</x:f>
        <x:v>403.35080706508154</x:v>
      </x:c>
      <x:c r="T338" s="18" t="str">
        <x:f>IF(MOD(C338-Settings!$B$32,Settings!$B$33)&lt;Settings!$B$30,"Up","Down")</x:f>
        <x:v>Down</x:v>
      </x:c>
      <x:c r="U338" s="18" t="n">
        <x:f>IF(OR(I338&gt;Settings!$B$30,O338&gt;Settings!$B$37),0,1)</x:f>
        <x:v>1</x:v>
      </x:c>
      <x:c r="V338" s="18" t="n">
        <x:f>IF(AND(U338=1,O338&lt;=Settings!$B$36),1,0)</x:f>
        <x:v>0</x:v>
      </x:c>
    </x:row>
    <x:row r="339">
      <x:c r="A339" t="n">
        <x:f>Arrivals!A339</x:f>
        <x:v>3</x:v>
      </x:c>
      <x:c r="B339" t="n">
        <x:f>Arrivals!B339</x:f>
        <x:v>94</x:v>
      </x:c>
      <x:c r="C339" s="18" t="n">
        <x:f>Arrivals!F339</x:f>
        <x:v>619</x:v>
      </x:c>
      <x:c r="D339" s="18" t="n">
        <x:f>Arrivals!J339</x:f>
        <x:v>12.197105181315834</x:v>
      </x:c>
      <x:c r="E339" s="18" t="n">
        <x:f>G338</x:f>
        <x:v>1009.9162249303977</x:v>
      </x:c>
      <x:c r="F339" s="18" t="n">
        <x:f>MAX(C339,E339)</x:f>
        <x:v>1009.9162249303977</x:v>
      </x:c>
      <x:c r="G339" s="18" t="n">
        <x:f>F339+D339</x:f>
        <x:v>1022.1133301117135</x:v>
      </x:c>
      <x:c r="H339" s="18" t="n">
        <x:f>Arrivals!L339</x:f>
        <x:v>75</x:v>
      </x:c>
      <x:c r="I339" s="18" t="n">
        <x:f>H339*8/ACE_Input!S99+ACE_Input!T99</x:f>
        <x:v>6.02</x:v>
      </x:c>
      <x:c r="J339" s="18" t="n">
        <x:f>N338</x:f>
        <x:v>1030.6537244389986</x:v>
      </x:c>
      <x:c r="K339" s="18" t="n">
        <x:f>MAX(G339,J339)</x:f>
        <x:v>1030.6537244389986</x:v>
      </x:c>
      <x:c r="L339" s="18" t="n">
        <x:f>MOD(K339-Settings!$B$32,Settings!$B$33)</x:f>
        <x:v>310.65372443899855</x:v>
      </x:c>
      <x:c r="M339" s="18" t="n">
        <x:f>IF(L339&lt;Settings!$B$30,IF(Settings!$B$30-L339&gt;=I339,K339,K339+(Settings!$B$30-L339)+Settings!$B$31),K339+(Settings!$B$33-L339))</x:f>
        <x:v>1030.6537244389986</x:v>
      </x:c>
      <x:c r="N339" s="18" t="n">
        <x:f>M339+I339</x:f>
        <x:v>1036.6737244389985</x:v>
      </x:c>
      <x:c r="O339" s="18" t="n">
        <x:f>N339-C339</x:f>
        <x:v>417.67372443899853</x:v>
      </x:c>
      <x:c r="P339" s="18" t="n">
        <x:f>F339-C339</x:f>
        <x:v>390.9162249303977</x:v>
      </x:c>
      <x:c r="Q339" s="18" t="n">
        <x:f>K339-G339</x:f>
        <x:v>8.540394327285071</x:v>
      </x:c>
      <x:c r="R339" s="18" t="n">
        <x:f>M339-K339</x:f>
        <x:v>0</x:v>
      </x:c>
      <x:c r="S339" s="18" t="n">
        <x:f>P339+Q339+R339</x:f>
        <x:v>399.45661925768275</x:v>
      </x:c>
      <x:c r="T339" s="18" t="str">
        <x:f>IF(MOD(C339-Settings!$B$32,Settings!$B$33)&lt;Settings!$B$30,"Up","Down")</x:f>
        <x:v>Down</x:v>
      </x:c>
      <x:c r="U339" s="18" t="n">
        <x:f>IF(OR(I339&gt;Settings!$B$30,O339&gt;Settings!$B$37),0,1)</x:f>
        <x:v>1</x:v>
      </x:c>
      <x:c r="V339" s="18" t="n">
        <x:f>IF(AND(U339=1,O339&lt;=Settings!$B$36),1,0)</x:f>
        <x:v>0</x:v>
      </x:c>
    </x:row>
    <x:row r="340">
      <x:c r="A340" t="n">
        <x:f>Arrivals!A340</x:f>
        <x:v>3</x:v>
      </x:c>
      <x:c r="B340" t="n">
        <x:f>Arrivals!B340</x:f>
        <x:v>95</x:v>
      </x:c>
      <x:c r="C340" s="18" t="n">
        <x:f>Arrivals!F340</x:f>
        <x:v>624</x:v>
      </x:c>
      <x:c r="D340" s="18" t="n">
        <x:f>Arrivals!J340</x:f>
        <x:v>18.079103731253852</x:v>
      </x:c>
      <x:c r="E340" s="18" t="n">
        <x:f>G339</x:f>
        <x:v>1022.1133301117135</x:v>
      </x:c>
      <x:c r="F340" s="18" t="n">
        <x:f>MAX(C340,E340)</x:f>
        <x:v>1022.1133301117135</x:v>
      </x:c>
      <x:c r="G340" s="18" t="n">
        <x:f>F340+D340</x:f>
        <x:v>1040.1924338429674</x:v>
      </x:c>
      <x:c r="H340" s="18" t="n">
        <x:f>Arrivals!L340</x:f>
        <x:v>75</x:v>
      </x:c>
      <x:c r="I340" s="18" t="n">
        <x:f>H340*8/ACE_Input!S100+ACE_Input!T100</x:f>
        <x:v>6.02</x:v>
      </x:c>
      <x:c r="J340" s="18" t="n">
        <x:f>N339</x:f>
        <x:v>1036.6737244389985</x:v>
      </x:c>
      <x:c r="K340" s="18" t="n">
        <x:f>MAX(G340,J340)</x:f>
        <x:v>1040.1924338429674</x:v>
      </x:c>
      <x:c r="L340" s="18" t="n">
        <x:f>MOD(K340-Settings!$B$32,Settings!$B$33)</x:f>
        <x:v>320.1924338429674</x:v>
      </x:c>
      <x:c r="M340" s="18" t="n">
        <x:f>IF(L340&lt;Settings!$B$30,IF(Settings!$B$30-L340&gt;=I340,K340,K340+(Settings!$B$30-L340)+Settings!$B$31),K340+(Settings!$B$33-L340))</x:f>
        <x:v>1040.1924338429674</x:v>
      </x:c>
      <x:c r="N340" s="18" t="n">
        <x:f>M340+I340</x:f>
        <x:v>1046.2124338429674</x:v>
      </x:c>
      <x:c r="O340" s="18" t="n">
        <x:f>N340-C340</x:f>
        <x:v>422.21243384296736</x:v>
      </x:c>
      <x:c r="P340" s="18" t="n">
        <x:f>F340-C340</x:f>
        <x:v>398.1133301117135</x:v>
      </x:c>
      <x:c r="Q340" s="18" t="n">
        <x:f>K340-G340</x:f>
        <x:v>0</x:v>
      </x:c>
      <x:c r="R340" s="18" t="n">
        <x:f>M340-K340</x:f>
        <x:v>0</x:v>
      </x:c>
      <x:c r="S340" s="18" t="n">
        <x:f>P340+Q340+R340</x:f>
        <x:v>398.1133301117135</x:v>
      </x:c>
      <x:c r="T340" s="18" t="str">
        <x:f>IF(MOD(C340-Settings!$B$32,Settings!$B$33)&lt;Settings!$B$30,"Up","Down")</x:f>
        <x:v>Down</x:v>
      </x:c>
      <x:c r="U340" s="18" t="n">
        <x:f>IF(OR(I340&gt;Settings!$B$30,O340&gt;Settings!$B$37),0,1)</x:f>
        <x:v>1</x:v>
      </x:c>
      <x:c r="V340" s="18" t="n">
        <x:f>IF(AND(U340=1,O340&lt;=Settings!$B$36),1,0)</x:f>
        <x:v>0</x:v>
      </x:c>
    </x:row>
    <x:row r="341">
      <x:c r="A341" t="n">
        <x:f>Arrivals!A341</x:f>
        <x:v>3</x:v>
      </x:c>
      <x:c r="B341" t="n">
        <x:f>Arrivals!B341</x:f>
        <x:v>96</x:v>
      </x:c>
      <x:c r="C341" s="18" t="n">
        <x:f>Arrivals!F341</x:f>
        <x:v>629</x:v>
      </x:c>
      <x:c r="D341" s="18" t="n">
        <x:f>Arrivals!J341</x:f>
        <x:v>8.103520437993897</x:v>
      </x:c>
      <x:c r="E341" s="18" t="n">
        <x:f>G340</x:f>
        <x:v>1040.1924338429674</x:v>
      </x:c>
      <x:c r="F341" s="18" t="n">
        <x:f>MAX(C341,E341)</x:f>
        <x:v>1040.1924338429674</x:v>
      </x:c>
      <x:c r="G341" s="18" t="n">
        <x:f>F341+D341</x:f>
        <x:v>1048.2959542809613</x:v>
      </x:c>
      <x:c r="H341" s="18" t="n">
        <x:f>Arrivals!L341</x:f>
        <x:v>75</x:v>
      </x:c>
      <x:c r="I341" s="18" t="n">
        <x:f>H341*8/ACE_Input!S101+ACE_Input!T101</x:f>
        <x:v>6.02</x:v>
      </x:c>
      <x:c r="J341" s="18" t="n">
        <x:f>N340</x:f>
        <x:v>1046.2124338429674</x:v>
      </x:c>
      <x:c r="K341" s="18" t="n">
        <x:f>MAX(G341,J341)</x:f>
        <x:v>1048.2959542809613</x:v>
      </x:c>
      <x:c r="L341" s="18" t="n">
        <x:f>MOD(K341-Settings!$B$32,Settings!$B$33)</x:f>
        <x:v>328.29595428096127</x:v>
      </x:c>
      <x:c r="M341" s="18" t="n">
        <x:f>IF(L341&lt;Settings!$B$30,IF(Settings!$B$30-L341&gt;=I341,K341,K341+(Settings!$B$30-L341)+Settings!$B$31),K341+(Settings!$B$33-L341))</x:f>
        <x:v>1048.2959542809613</x:v>
      </x:c>
      <x:c r="N341" s="18" t="n">
        <x:f>M341+I341</x:f>
        <x:v>1054.3159542809613</x:v>
      </x:c>
      <x:c r="O341" s="18" t="n">
        <x:f>N341-C341</x:f>
        <x:v>425.31595428096125</x:v>
      </x:c>
      <x:c r="P341" s="18" t="n">
        <x:f>F341-C341</x:f>
        <x:v>411.1924338429674</x:v>
      </x:c>
      <x:c r="Q341" s="18" t="n">
        <x:f>K341-G341</x:f>
        <x:v>0</x:v>
      </x:c>
      <x:c r="R341" s="18" t="n">
        <x:f>M341-K341</x:f>
        <x:v>0</x:v>
      </x:c>
      <x:c r="S341" s="18" t="n">
        <x:f>P341+Q341+R341</x:f>
        <x:v>411.1924338429674</x:v>
      </x:c>
      <x:c r="T341" s="18" t="str">
        <x:f>IF(MOD(C341-Settings!$B$32,Settings!$B$33)&lt;Settings!$B$30,"Up","Down")</x:f>
        <x:v>Down</x:v>
      </x:c>
      <x:c r="U341" s="18" t="n">
        <x:f>IF(OR(I341&gt;Settings!$B$30,O341&gt;Settings!$B$37),0,1)</x:f>
        <x:v>1</x:v>
      </x:c>
      <x:c r="V341" s="18" t="n">
        <x:f>IF(AND(U341=1,O341&lt;=Settings!$B$36),1,0)</x:f>
        <x:v>0</x:v>
      </x:c>
    </x:row>
    <x:row r="342">
      <x:c r="A342" t="n">
        <x:f>Arrivals!A342</x:f>
        <x:v>3</x:v>
      </x:c>
      <x:c r="B342" t="n">
        <x:f>Arrivals!B342</x:f>
        <x:v>97</x:v>
      </x:c>
      <x:c r="C342" s="18" t="n">
        <x:f>Arrivals!F342</x:f>
        <x:v>634</x:v>
      </x:c>
      <x:c r="D342" s="18" t="n">
        <x:f>Arrivals!J342</x:f>
        <x:v>1.5088171426372128</x:v>
      </x:c>
      <x:c r="E342" s="18" t="n">
        <x:f>G341</x:f>
        <x:v>1048.2959542809613</x:v>
      </x:c>
      <x:c r="F342" s="18" t="n">
        <x:f>MAX(C342,E342)</x:f>
        <x:v>1048.2959542809613</x:v>
      </x:c>
      <x:c r="G342" s="18" t="n">
        <x:f>F342+D342</x:f>
        <x:v>1049.8047714235986</x:v>
      </x:c>
      <x:c r="H342" s="18" t="n">
        <x:f>Arrivals!L342</x:f>
        <x:v>75</x:v>
      </x:c>
      <x:c r="I342" s="18" t="n">
        <x:f>H342*8/ACE_Input!S102+ACE_Input!T102</x:f>
        <x:v>6.02</x:v>
      </x:c>
      <x:c r="J342" s="18" t="n">
        <x:f>N341</x:f>
        <x:v>1054.3159542809613</x:v>
      </x:c>
      <x:c r="K342" s="18" t="n">
        <x:f>MAX(G342,J342)</x:f>
        <x:v>1054.3159542809613</x:v>
      </x:c>
      <x:c r="L342" s="18" t="n">
        <x:f>MOD(K342-Settings!$B$32,Settings!$B$33)</x:f>
        <x:v>334.31595428096125</x:v>
      </x:c>
      <x:c r="M342" s="18" t="n">
        <x:f>IF(L342&lt;Settings!$B$30,IF(Settings!$B$30-L342&gt;=I342,K342,K342+(Settings!$B$30-L342)+Settings!$B$31),K342+(Settings!$B$33-L342))</x:f>
        <x:v>1054.3159542809613</x:v>
      </x:c>
      <x:c r="N342" s="18" t="n">
        <x:f>M342+I342</x:f>
        <x:v>1060.3359542809612</x:v>
      </x:c>
      <x:c r="O342" s="18" t="n">
        <x:f>N342-C342</x:f>
        <x:v>426.33595428096123</x:v>
      </x:c>
      <x:c r="P342" s="18" t="n">
        <x:f>F342-C342</x:f>
        <x:v>414.29595428096127</x:v>
      </x:c>
      <x:c r="Q342" s="18" t="n">
        <x:f>K342-G342</x:f>
        <x:v>4.511182857362655</x:v>
      </x:c>
      <x:c r="R342" s="18" t="n">
        <x:f>M342-K342</x:f>
        <x:v>0</x:v>
      </x:c>
      <x:c r="S342" s="18" t="n">
        <x:f>P342+Q342+R342</x:f>
        <x:v>418.8071371383239</x:v>
      </x:c>
      <x:c r="T342" s="18" t="str">
        <x:f>IF(MOD(C342-Settings!$B$32,Settings!$B$33)&lt;Settings!$B$30,"Up","Down")</x:f>
        <x:v>Down</x:v>
      </x:c>
      <x:c r="U342" s="18" t="n">
        <x:f>IF(OR(I342&gt;Settings!$B$30,O342&gt;Settings!$B$37),0,1)</x:f>
        <x:v>1</x:v>
      </x:c>
      <x:c r="V342" s="18" t="n">
        <x:f>IF(AND(U342=1,O342&lt;=Settings!$B$36),1,0)</x:f>
        <x:v>0</x:v>
      </x:c>
    </x:row>
    <x:row r="343">
      <x:c r="A343" t="n">
        <x:f>Arrivals!A343</x:f>
        <x:v>3</x:v>
      </x:c>
      <x:c r="B343" t="n">
        <x:f>Arrivals!B343</x:f>
        <x:v>98</x:v>
      </x:c>
      <x:c r="C343" s="18" t="n">
        <x:f>Arrivals!F343</x:f>
        <x:v>639</x:v>
      </x:c>
      <x:c r="D343" s="18" t="n">
        <x:f>Arrivals!J343</x:f>
        <x:v>17.565154717220757</x:v>
      </x:c>
      <x:c r="E343" s="18" t="n">
        <x:f>G342</x:f>
        <x:v>1049.8047714235986</x:v>
      </x:c>
      <x:c r="F343" s="18" t="n">
        <x:f>MAX(C343,E343)</x:f>
        <x:v>1049.8047714235986</x:v>
      </x:c>
      <x:c r="G343" s="18" t="n">
        <x:f>F343+D343</x:f>
        <x:v>1067.3699261408194</x:v>
      </x:c>
      <x:c r="H343" s="18" t="n">
        <x:f>Arrivals!L343</x:f>
        <x:v>75</x:v>
      </x:c>
      <x:c r="I343" s="18" t="n">
        <x:f>H343*8/ACE_Input!S103+ACE_Input!T103</x:f>
        <x:v>6.02</x:v>
      </x:c>
      <x:c r="J343" s="18" t="n">
        <x:f>N342</x:f>
        <x:v>1060.3359542809612</x:v>
      </x:c>
      <x:c r="K343" s="18" t="n">
        <x:f>MAX(G343,J343)</x:f>
        <x:v>1067.3699261408194</x:v>
      </x:c>
      <x:c r="L343" s="18" t="n">
        <x:f>MOD(K343-Settings!$B$32,Settings!$B$33)</x:f>
        <x:v>347.3699261408194</x:v>
      </x:c>
      <x:c r="M343" s="18" t="n">
        <x:f>IF(L343&lt;Settings!$B$30,IF(Settings!$B$30-L343&gt;=I343,K343,K343+(Settings!$B$30-L343)+Settings!$B$31),K343+(Settings!$B$33-L343))</x:f>
        <x:v>1067.3699261408194</x:v>
      </x:c>
      <x:c r="N343" s="18" t="n">
        <x:f>M343+I343</x:f>
        <x:v>1073.3899261408194</x:v>
      </x:c>
      <x:c r="O343" s="18" t="n">
        <x:f>N343-C343</x:f>
        <x:v>434.3899261408194</x:v>
      </x:c>
      <x:c r="P343" s="18" t="n">
        <x:f>F343-C343</x:f>
        <x:v>410.8047714235986</x:v>
      </x:c>
      <x:c r="Q343" s="18" t="n">
        <x:f>K343-G343</x:f>
        <x:v>0</x:v>
      </x:c>
      <x:c r="R343" s="18" t="n">
        <x:f>M343-K343</x:f>
        <x:v>0</x:v>
      </x:c>
      <x:c r="S343" s="18" t="n">
        <x:f>P343+Q343+R343</x:f>
        <x:v>410.8047714235986</x:v>
      </x:c>
      <x:c r="T343" s="18" t="str">
        <x:f>IF(MOD(C343-Settings!$B$32,Settings!$B$33)&lt;Settings!$B$30,"Up","Down")</x:f>
        <x:v>Down</x:v>
      </x:c>
      <x:c r="U343" s="18" t="n">
        <x:f>IF(OR(I343&gt;Settings!$B$30,O343&gt;Settings!$B$37),0,1)</x:f>
        <x:v>1</x:v>
      </x:c>
      <x:c r="V343" s="18" t="n">
        <x:f>IF(AND(U343=1,O343&lt;=Settings!$B$36),1,0)</x:f>
        <x:v>0</x:v>
      </x:c>
    </x:row>
    <x:row r="344">
      <x:c r="A344" t="n">
        <x:f>Arrivals!A344</x:f>
        <x:v>3</x:v>
      </x:c>
      <x:c r="B344" t="n">
        <x:f>Arrivals!B344</x:f>
        <x:v>99</x:v>
      </x:c>
      <x:c r="C344" s="18" t="n">
        <x:f>Arrivals!F344</x:f>
        <x:v>684</x:v>
      </x:c>
      <x:c r="D344" s="18" t="n">
        <x:f>Arrivals!J344</x:f>
        <x:v>7.4977380023040725</x:v>
      </x:c>
      <x:c r="E344" s="18" t="n">
        <x:f>G343</x:f>
        <x:v>1067.3699261408194</x:v>
      </x:c>
      <x:c r="F344" s="18" t="n">
        <x:f>MAX(C344,E344)</x:f>
        <x:v>1067.3699261408194</x:v>
      </x:c>
      <x:c r="G344" s="18" t="n">
        <x:f>F344+D344</x:f>
        <x:v>1074.8676641431234</x:v>
      </x:c>
      <x:c r="H344" s="18" t="n">
        <x:f>Arrivals!L344</x:f>
        <x:v>75</x:v>
      </x:c>
      <x:c r="I344" s="18" t="n">
        <x:f>H344*8/ACE_Input!S104+ACE_Input!T104</x:f>
        <x:v>6.02</x:v>
      </x:c>
      <x:c r="J344" s="18" t="n">
        <x:f>N343</x:f>
        <x:v>1073.3899261408194</x:v>
      </x:c>
      <x:c r="K344" s="18" t="n">
        <x:f>MAX(G344,J344)</x:f>
        <x:v>1074.8676641431234</x:v>
      </x:c>
      <x:c r="L344" s="18" t="n">
        <x:f>MOD(K344-Settings!$B$32,Settings!$B$33)</x:f>
        <x:v>354.8676641431234</x:v>
      </x:c>
      <x:c r="M344" s="18" t="n">
        <x:f>IF(L344&lt;Settings!$B$30,IF(Settings!$B$30-L344&gt;=I344,K344,K344+(Settings!$B$30-L344)+Settings!$B$31),K344+(Settings!$B$33-L344))</x:f>
        <x:v>1074.8676641431234</x:v>
      </x:c>
      <x:c r="N344" s="18" t="n">
        <x:f>M344+I344</x:f>
        <x:v>1080.8876641431234</x:v>
      </x:c>
      <x:c r="O344" s="18" t="n">
        <x:f>N344-C344</x:f>
        <x:v>396.8876641431234</x:v>
      </x:c>
      <x:c r="P344" s="18" t="n">
        <x:f>F344-C344</x:f>
        <x:v>383.3699261408194</x:v>
      </x:c>
      <x:c r="Q344" s="18" t="n">
        <x:f>K344-G344</x:f>
        <x:v>0</x:v>
      </x:c>
      <x:c r="R344" s="18" t="n">
        <x:f>M344-K344</x:f>
        <x:v>0</x:v>
      </x:c>
      <x:c r="S344" s="18" t="n">
        <x:f>P344+Q344+R344</x:f>
        <x:v>383.3699261408194</x:v>
      </x:c>
      <x:c r="T344" s="18" t="str">
        <x:f>IF(MOD(C344-Settings!$B$32,Settings!$B$33)&lt;Settings!$B$30,"Up","Down")</x:f>
        <x:v>Down</x:v>
      </x:c>
      <x:c r="U344" s="18" t="n">
        <x:f>IF(OR(I344&gt;Settings!$B$30,O344&gt;Settings!$B$37),0,1)</x:f>
        <x:v>1</x:v>
      </x:c>
      <x:c r="V344" s="18" t="n">
        <x:f>IF(AND(U344=1,O344&lt;=Settings!$B$36),1,0)</x:f>
        <x:v>0</x:v>
      </x:c>
    </x:row>
    <x:row r="345">
      <x:c r="A345" t="n">
        <x:f>Arrivals!A345</x:f>
        <x:v>3</x:v>
      </x:c>
      <x:c r="B345" t="n">
        <x:f>Arrivals!B345</x:f>
        <x:v>100</x:v>
      </x:c>
      <x:c r="C345" s="18" t="n">
        <x:f>Arrivals!F345</x:f>
        <x:v>689</x:v>
      </x:c>
      <x:c r="D345" s="18" t="n">
        <x:f>Arrivals!J345</x:f>
        <x:v>2.1673409170960207</x:v>
      </x:c>
      <x:c r="E345" s="18" t="n">
        <x:f>G344</x:f>
        <x:v>1074.8676641431234</x:v>
      </x:c>
      <x:c r="F345" s="18" t="n">
        <x:f>MAX(C345,E345)</x:f>
        <x:v>1074.8676641431234</x:v>
      </x:c>
      <x:c r="G345" s="18" t="n">
        <x:f>F345+D345</x:f>
        <x:v>1077.0350050602194</x:v>
      </x:c>
      <x:c r="H345" s="18" t="n">
        <x:f>Arrivals!L345</x:f>
        <x:v>75</x:v>
      </x:c>
      <x:c r="I345" s="18" t="n">
        <x:f>H345*8/ACE_Input!S105+ACE_Input!T105</x:f>
        <x:v>6.02</x:v>
      </x:c>
      <x:c r="J345" s="18" t="n">
        <x:f>N344</x:f>
        <x:v>1080.8876641431234</x:v>
      </x:c>
      <x:c r="K345" s="18" t="n">
        <x:f>MAX(G345,J345)</x:f>
        <x:v>1080.8876641431234</x:v>
      </x:c>
      <x:c r="L345" s="18" t="n">
        <x:f>MOD(K345-Settings!$B$32,Settings!$B$33)</x:f>
        <x:v>360.8876641431234</x:v>
      </x:c>
      <x:c r="M345" s="18" t="n">
        <x:f>IF(L345&lt;Settings!$B$30,IF(Settings!$B$30-L345&gt;=I345,K345,K345+(Settings!$B$30-L345)+Settings!$B$31),K345+(Settings!$B$33-L345))</x:f>
        <x:v>1080.8876641431234</x:v>
      </x:c>
      <x:c r="N345" s="18" t="n">
        <x:f>M345+I345</x:f>
        <x:v>1086.9076641431234</x:v>
      </x:c>
      <x:c r="O345" s="18" t="n">
        <x:f>N345-C345</x:f>
        <x:v>397.9076641431234</x:v>
      </x:c>
      <x:c r="P345" s="18" t="n">
        <x:f>F345-C345</x:f>
        <x:v>385.8676641431234</x:v>
      </x:c>
      <x:c r="Q345" s="18" t="n">
        <x:f>K345-G345</x:f>
        <x:v>3.8526590829039833</x:v>
      </x:c>
      <x:c r="R345" s="18" t="n">
        <x:f>M345-K345</x:f>
        <x:v>0</x:v>
      </x:c>
      <x:c r="S345" s="18" t="n">
        <x:f>P345+Q345+R345</x:f>
        <x:v>389.7203232260274</x:v>
      </x:c>
      <x:c r="T345" s="18" t="str">
        <x:f>IF(MOD(C345-Settings!$B$32,Settings!$B$33)&lt;Settings!$B$30,"Up","Down")</x:f>
        <x:v>Down</x:v>
      </x:c>
      <x:c r="U345" s="18" t="n">
        <x:f>IF(OR(I345&gt;Settings!$B$30,O345&gt;Settings!$B$37),0,1)</x:f>
        <x:v>1</x:v>
      </x:c>
      <x:c r="V345" s="18" t="n">
        <x:f>IF(AND(U345=1,O345&lt;=Settings!$B$36),1,0)</x:f>
        <x:v>0</x:v>
      </x:c>
    </x:row>
    <x:row r="346">
      <x:c r="A346"/>
      <x:c r="B346"/>
      <x:c r="C346" s="18"/>
      <x:c r="D346" s="18"/>
      <x:c r="E346" s="18"/>
      <x:c r="F346" s="18"/>
      <x:c r="G346" s="18"/>
      <x:c r="H346" s="18"/>
      <x:c r="I346" s="18"/>
      <x:c r="J346" s="18"/>
      <x:c r="K346" s="18"/>
      <x:c r="L346" s="18"/>
      <x:c r="M346" s="18"/>
      <x:c r="N346" s="18"/>
      <x:c r="O346" s="18"/>
      <x:c r="P346" s="18"/>
      <x:c r="Q346" s="18"/>
      <x:c r="R346" s="18"/>
      <x:c r="S346" s="18"/>
      <x:c r="T346" s="18"/>
      <x:c r="U346" s="18"/>
      <x:c r="V346" s="18"/>
    </x:row>
    <x:row r="347">
      <x:c r="A347"/>
      <x:c r="B347"/>
      <x:c r="C347" s="18"/>
      <x:c r="D347" s="18"/>
      <x:c r="E347" s="18"/>
      <x:c r="F347" s="18"/>
      <x:c r="G347" s="18"/>
      <x:c r="H347" s="18"/>
      <x:c r="I347" s="18"/>
      <x:c r="J347" s="18"/>
      <x:c r="K347" s="18"/>
      <x:c r="L347" s="18"/>
      <x:c r="M347" s="18"/>
      <x:c r="N347" s="18"/>
      <x:c r="O347" s="18"/>
      <x:c r="P347" s="18"/>
      <x:c r="Q347" s="18"/>
      <x:c r="R347" s="18"/>
      <x:c r="S347" s="18"/>
      <x:c r="T347" s="18"/>
      <x:c r="U347" s="18"/>
      <x:c r="V347" s="18"/>
    </x:row>
    <x:row r="348">
      <x:c r="A348"/>
      <x:c r="B348"/>
      <x:c r="C348" s="18"/>
      <x:c r="D348" s="18"/>
      <x:c r="E348" s="18"/>
      <x:c r="F348" s="18"/>
      <x:c r="G348" s="18"/>
      <x:c r="H348" s="18"/>
      <x:c r="I348" s="18"/>
      <x:c r="J348" s="18"/>
      <x:c r="K348" s="18"/>
      <x:c r="L348" s="18"/>
      <x:c r="M348" s="18"/>
      <x:c r="N348" s="18"/>
      <x:c r="O348" s="18"/>
      <x:c r="P348" s="18"/>
      <x:c r="Q348" s="18"/>
      <x:c r="R348" s="18"/>
      <x:c r="S348" s="18"/>
      <x:c r="T348" s="18"/>
      <x:c r="U348" s="18"/>
      <x:c r="V348" s="18"/>
    </x:row>
    <x:row r="349">
      <x:c r="A349"/>
      <x:c r="B349"/>
      <x:c r="C349" s="18"/>
      <x:c r="D349" s="18"/>
      <x:c r="E349" s="18"/>
      <x:c r="F349" s="18"/>
      <x:c r="G349" s="18"/>
      <x:c r="H349" s="18"/>
      <x:c r="I349" s="18"/>
      <x:c r="J349" s="18"/>
      <x:c r="K349" s="18"/>
      <x:c r="L349" s="18"/>
      <x:c r="M349" s="18"/>
      <x:c r="N349" s="18"/>
      <x:c r="O349" s="18"/>
      <x:c r="P349" s="18"/>
      <x:c r="Q349" s="18"/>
      <x:c r="R349" s="18"/>
      <x:c r="S349" s="18"/>
      <x:c r="T349" s="18"/>
      <x:c r="U349" s="18"/>
      <x:c r="V349" s="18"/>
    </x:row>
    <x:row r="350">
      <x:c r="A350"/>
      <x:c r="B350"/>
      <x:c r="C350" s="18"/>
      <x:c r="D350" s="18"/>
      <x:c r="E350" s="18"/>
      <x:c r="F350" s="18"/>
      <x:c r="G350" s="18"/>
      <x:c r="H350" s="18"/>
      <x:c r="I350" s="18"/>
      <x:c r="J350" s="18"/>
      <x:c r="K350" s="18"/>
      <x:c r="L350" s="18"/>
      <x:c r="M350" s="18"/>
      <x:c r="N350" s="18"/>
      <x:c r="O350" s="18"/>
      <x:c r="P350" s="18"/>
      <x:c r="Q350" s="18"/>
      <x:c r="R350" s="18"/>
      <x:c r="S350" s="18"/>
      <x:c r="T350" s="18"/>
      <x:c r="U350" s="18"/>
      <x:c r="V350" s="18"/>
    </x:row>
    <x:row r="351">
      <x:c r="A351"/>
      <x:c r="B351"/>
      <x:c r="C351" s="18"/>
      <x:c r="D351" s="18"/>
      <x:c r="E351" s="18"/>
      <x:c r="F351" s="18"/>
      <x:c r="G351" s="18"/>
      <x:c r="H351" s="18"/>
      <x:c r="I351" s="18"/>
      <x:c r="J351" s="18"/>
      <x:c r="K351" s="18"/>
      <x:c r="L351" s="18"/>
      <x:c r="M351" s="18"/>
      <x:c r="N351" s="18"/>
      <x:c r="O351" s="18"/>
      <x:c r="P351" s="18"/>
      <x:c r="Q351" s="18"/>
      <x:c r="R351" s="18"/>
      <x:c r="S351" s="18"/>
      <x:c r="T351" s="18"/>
      <x:c r="U351" s="18"/>
      <x:c r="V351" s="18"/>
    </x:row>
    <x:row r="352">
      <x:c r="A352"/>
      <x:c r="B352"/>
      <x:c r="C352" s="18"/>
      <x:c r="D352" s="18"/>
      <x:c r="E352" s="18"/>
      <x:c r="F352" s="18"/>
      <x:c r="G352" s="18"/>
      <x:c r="H352" s="18"/>
      <x:c r="I352" s="18"/>
      <x:c r="J352" s="18"/>
      <x:c r="K352" s="18"/>
      <x:c r="L352" s="18"/>
      <x:c r="M352" s="18"/>
      <x:c r="N352" s="18"/>
      <x:c r="O352" s="18"/>
      <x:c r="P352" s="18"/>
      <x:c r="Q352" s="18"/>
      <x:c r="R352" s="18"/>
      <x:c r="S352" s="18"/>
      <x:c r="T352" s="18"/>
      <x:c r="U352" s="18"/>
      <x:c r="V352" s="18"/>
    </x:row>
    <x:row r="353">
      <x:c r="A353"/>
      <x:c r="B353"/>
      <x:c r="C353" s="18"/>
      <x:c r="D353" s="18"/>
      <x:c r="E353" s="18"/>
      <x:c r="F353" s="18"/>
      <x:c r="G353" s="18"/>
      <x:c r="H353" s="18"/>
      <x:c r="I353" s="18"/>
      <x:c r="J353" s="18"/>
      <x:c r="K353" s="18"/>
      <x:c r="L353" s="18"/>
      <x:c r="M353" s="18"/>
      <x:c r="N353" s="18"/>
      <x:c r="O353" s="18"/>
      <x:c r="P353" s="18"/>
      <x:c r="Q353" s="18"/>
      <x:c r="R353" s="18"/>
      <x:c r="S353" s="18"/>
      <x:c r="T353" s="18"/>
      <x:c r="U353" s="18"/>
      <x:c r="V353" s="18"/>
    </x:row>
    <x:row r="354">
      <x:c r="A354"/>
      <x:c r="B354"/>
      <x:c r="C354" s="18"/>
      <x:c r="D354" s="18"/>
      <x:c r="E354" s="18"/>
      <x:c r="F354" s="18"/>
      <x:c r="G354" s="18"/>
      <x:c r="H354" s="18"/>
      <x:c r="I354" s="18"/>
      <x:c r="J354" s="18"/>
      <x:c r="K354" s="18"/>
      <x:c r="L354" s="18"/>
      <x:c r="M354" s="18"/>
      <x:c r="N354" s="18"/>
      <x:c r="O354" s="18"/>
      <x:c r="P354" s="18"/>
      <x:c r="Q354" s="18"/>
      <x:c r="R354" s="18"/>
      <x:c r="S354" s="18"/>
      <x:c r="T354" s="18"/>
      <x:c r="U354" s="18"/>
      <x:c r="V354" s="18"/>
    </x:row>
    <x:row r="355">
      <x:c r="A355"/>
      <x:c r="B355"/>
      <x:c r="C355" s="18"/>
      <x:c r="D355" s="18"/>
      <x:c r="E355" s="18"/>
      <x:c r="F355" s="18"/>
      <x:c r="G355" s="18"/>
      <x:c r="H355" s="18"/>
      <x:c r="I355" s="18"/>
      <x:c r="J355" s="18"/>
      <x:c r="K355" s="18"/>
      <x:c r="L355" s="18"/>
      <x:c r="M355" s="18"/>
      <x:c r="N355" s="18"/>
      <x:c r="O355" s="18"/>
      <x:c r="P355" s="18"/>
      <x:c r="Q355" s="18"/>
      <x:c r="R355" s="18"/>
      <x:c r="S355" s="18"/>
      <x:c r="T355" s="18"/>
      <x:c r="U355" s="18"/>
      <x:c r="V355" s="18"/>
    </x:row>
    <x:row r="356">
      <x:c r="A356"/>
      <x:c r="B356"/>
      <x:c r="C356" s="18"/>
      <x:c r="D356" s="18"/>
      <x:c r="E356" s="18"/>
      <x:c r="F356" s="18"/>
      <x:c r="G356" s="18"/>
      <x:c r="H356" s="18"/>
      <x:c r="I356" s="18"/>
      <x:c r="J356" s="18"/>
      <x:c r="K356" s="18"/>
      <x:c r="L356" s="18"/>
      <x:c r="M356" s="18"/>
      <x:c r="N356" s="18"/>
      <x:c r="O356" s="18"/>
      <x:c r="P356" s="18"/>
      <x:c r="Q356" s="18"/>
      <x:c r="R356" s="18"/>
      <x:c r="S356" s="18"/>
      <x:c r="T356" s="18"/>
      <x:c r="U356" s="18"/>
      <x:c r="V356" s="18"/>
    </x:row>
    <x:row r="357">
      <x:c r="A357"/>
      <x:c r="B357"/>
      <x:c r="C357" s="18"/>
      <x:c r="D357" s="18"/>
      <x:c r="E357" s="18"/>
      <x:c r="F357" s="18"/>
      <x:c r="G357" s="18"/>
      <x:c r="H357" s="18"/>
      <x:c r="I357" s="18"/>
      <x:c r="J357" s="18"/>
      <x:c r="K357" s="18"/>
      <x:c r="L357" s="18"/>
      <x:c r="M357" s="18"/>
      <x:c r="N357" s="18"/>
      <x:c r="O357" s="18"/>
      <x:c r="P357" s="18"/>
      <x:c r="Q357" s="18"/>
      <x:c r="R357" s="18"/>
      <x:c r="S357" s="18"/>
      <x:c r="T357" s="18"/>
      <x:c r="U357" s="18"/>
      <x:c r="V357" s="18"/>
    </x:row>
    <x:row r="358">
      <x:c r="A358"/>
      <x:c r="B358"/>
      <x:c r="C358" s="18"/>
      <x:c r="D358" s="18"/>
      <x:c r="E358" s="18"/>
      <x:c r="F358" s="18"/>
      <x:c r="G358" s="18"/>
      <x:c r="H358" s="18"/>
      <x:c r="I358" s="18"/>
      <x:c r="J358" s="18"/>
      <x:c r="K358" s="18"/>
      <x:c r="L358" s="18"/>
      <x:c r="M358" s="18"/>
      <x:c r="N358" s="18"/>
      <x:c r="O358" s="18"/>
      <x:c r="P358" s="18"/>
      <x:c r="Q358" s="18"/>
      <x:c r="R358" s="18"/>
      <x:c r="S358" s="18"/>
      <x:c r="T358" s="18"/>
      <x:c r="U358" s="18"/>
      <x:c r="V358" s="18"/>
    </x:row>
    <x:row r="359">
      <x:c r="A359"/>
      <x:c r="B359"/>
      <x:c r="C359" s="18"/>
      <x:c r="D359" s="18"/>
      <x:c r="E359" s="18"/>
      <x:c r="F359" s="18"/>
      <x:c r="G359" s="18"/>
      <x:c r="H359" s="18"/>
      <x:c r="I359" s="18"/>
      <x:c r="J359" s="18"/>
      <x:c r="K359" s="18"/>
      <x:c r="L359" s="18"/>
      <x:c r="M359" s="18"/>
      <x:c r="N359" s="18"/>
      <x:c r="O359" s="18"/>
      <x:c r="P359" s="18"/>
      <x:c r="Q359" s="18"/>
      <x:c r="R359" s="18"/>
      <x:c r="S359" s="18"/>
      <x:c r="T359" s="18"/>
      <x:c r="U359" s="18"/>
      <x:c r="V359" s="18"/>
    </x:row>
    <x:row r="360">
      <x:c r="A360"/>
      <x:c r="B360"/>
      <x:c r="C360" s="18"/>
      <x:c r="D360" s="18"/>
      <x:c r="E360" s="18"/>
      <x:c r="F360" s="18"/>
      <x:c r="G360" s="18"/>
      <x:c r="H360" s="18"/>
      <x:c r="I360" s="18"/>
      <x:c r="J360" s="18"/>
      <x:c r="K360" s="18"/>
      <x:c r="L360" s="18"/>
      <x:c r="M360" s="18"/>
      <x:c r="N360" s="18"/>
      <x:c r="O360" s="18"/>
      <x:c r="P360" s="18"/>
      <x:c r="Q360" s="18"/>
      <x:c r="R360" s="18"/>
      <x:c r="S360" s="18"/>
      <x:c r="T360" s="18"/>
      <x:c r="U360" s="18"/>
      <x:c r="V360" s="18"/>
    </x:row>
    <x:row r="361">
      <x:c r="A361"/>
      <x:c r="B361"/>
      <x:c r="C361" s="18"/>
      <x:c r="D361" s="18"/>
      <x:c r="E361" s="18"/>
      <x:c r="F361" s="18"/>
      <x:c r="G361" s="18"/>
      <x:c r="H361" s="18"/>
      <x:c r="I361" s="18"/>
      <x:c r="J361" s="18"/>
      <x:c r="K361" s="18"/>
      <x:c r="L361" s="18"/>
      <x:c r="M361" s="18"/>
      <x:c r="N361" s="18"/>
      <x:c r="O361" s="18"/>
      <x:c r="P361" s="18"/>
      <x:c r="Q361" s="18"/>
      <x:c r="R361" s="18"/>
      <x:c r="S361" s="18"/>
      <x:c r="T361" s="18"/>
      <x:c r="U361" s="18"/>
      <x:c r="V361" s="18"/>
    </x:row>
    <x:row r="362">
      <x:c r="A362"/>
      <x:c r="B362"/>
      <x:c r="C362" s="18"/>
      <x:c r="D362" s="18"/>
      <x:c r="E362" s="18"/>
      <x:c r="F362" s="18"/>
      <x:c r="G362" s="18"/>
      <x:c r="H362" s="18"/>
      <x:c r="I362" s="18"/>
      <x:c r="J362" s="18"/>
      <x:c r="K362" s="18"/>
      <x:c r="L362" s="18"/>
      <x:c r="M362" s="18"/>
      <x:c r="N362" s="18"/>
      <x:c r="O362" s="18"/>
      <x:c r="P362" s="18"/>
      <x:c r="Q362" s="18"/>
      <x:c r="R362" s="18"/>
      <x:c r="S362" s="18"/>
      <x:c r="T362" s="18"/>
      <x:c r="U362" s="18"/>
      <x:c r="V362" s="18"/>
    </x:row>
    <x:row r="363">
      <x:c r="A363"/>
      <x:c r="B363"/>
      <x:c r="C363" s="18"/>
      <x:c r="D363" s="18"/>
      <x:c r="E363" s="18"/>
      <x:c r="F363" s="18"/>
      <x:c r="G363" s="18"/>
      <x:c r="H363" s="18"/>
      <x:c r="I363" s="18"/>
      <x:c r="J363" s="18"/>
      <x:c r="K363" s="18"/>
      <x:c r="L363" s="18"/>
      <x:c r="M363" s="18"/>
      <x:c r="N363" s="18"/>
      <x:c r="O363" s="18"/>
      <x:c r="P363" s="18"/>
      <x:c r="Q363" s="18"/>
      <x:c r="R363" s="18"/>
      <x:c r="S363" s="18"/>
      <x:c r="T363" s="18"/>
      <x:c r="U363" s="18"/>
      <x:c r="V363" s="18"/>
    </x:row>
    <x:row r="364">
      <x:c r="A364"/>
      <x:c r="B364"/>
      <x:c r="C364" s="18"/>
      <x:c r="D364" s="18"/>
      <x:c r="E364" s="18"/>
      <x:c r="F364" s="18"/>
      <x:c r="G364" s="18"/>
      <x:c r="H364" s="18"/>
      <x:c r="I364" s="18"/>
      <x:c r="J364" s="18"/>
      <x:c r="K364" s="18"/>
      <x:c r="L364" s="18"/>
      <x:c r="M364" s="18"/>
      <x:c r="N364" s="18"/>
      <x:c r="O364" s="18"/>
      <x:c r="P364" s="18"/>
      <x:c r="Q364" s="18"/>
      <x:c r="R364" s="18"/>
      <x:c r="S364" s="18"/>
      <x:c r="T364" s="18"/>
      <x:c r="U364" s="18"/>
      <x:c r="V364" s="18"/>
    </x:row>
    <x:row r="365">
      <x:c r="A365"/>
      <x:c r="B365"/>
      <x:c r="C365" s="18"/>
      <x:c r="D365" s="18"/>
      <x:c r="E365" s="18"/>
      <x:c r="F365" s="18"/>
      <x:c r="G365" s="18"/>
      <x:c r="H365" s="18"/>
      <x:c r="I365" s="18"/>
      <x:c r="J365" s="18"/>
      <x:c r="K365" s="18"/>
      <x:c r="L365" s="18"/>
      <x:c r="M365" s="18"/>
      <x:c r="N365" s="18"/>
      <x:c r="O365" s="18"/>
      <x:c r="P365" s="18"/>
      <x:c r="Q365" s="18"/>
      <x:c r="R365" s="18"/>
      <x:c r="S365" s="18"/>
      <x:c r="T365" s="18"/>
      <x:c r="U365" s="18"/>
      <x:c r="V365" s="18"/>
    </x:row>
    <x:row r="366">
      <x:c r="A366" t="n">
        <x:f>Arrivals!A366</x:f>
        <x:v>4</x:v>
      </x:c>
      <x:c r="B366" t="n">
        <x:f>Arrivals!B366</x:f>
        <x:v>1</x:v>
      </x:c>
      <x:c r="C366" s="18" t="n">
        <x:f>Arrivals!F366</x:f>
        <x:v>2</x:v>
      </x:c>
      <x:c r="D366" s="18" t="n">
        <x:f>Arrivals!J366</x:f>
        <x:v>9.411532059649623</x:v>
      </x:c>
      <x:c r="E366" s="18" t="n">
        <x:f>0</x:f>
        <x:v>0</x:v>
      </x:c>
      <x:c r="F366" s="18" t="n">
        <x:f>MAX(C366,E366)</x:f>
        <x:v>2</x:v>
      </x:c>
      <x:c r="G366" s="18" t="n">
        <x:f>F366+D366</x:f>
        <x:v>11.411532059649623</x:v>
      </x:c>
      <x:c r="H366" s="18" t="n">
        <x:f>Arrivals!L366</x:f>
        <x:v>75</x:v>
      </x:c>
      <x:c r="I366" s="18" t="n">
        <x:f>H366*8/ACE_Input!S6+ACE_Input!T6</x:f>
        <x:v>6.02</x:v>
      </x:c>
      <x:c r="J366" s="18" t="n">
        <x:f>0</x:f>
        <x:v>0</x:v>
      </x:c>
      <x:c r="K366" s="18" t="n">
        <x:f>MAX(G366,J366)</x:f>
        <x:v>11.411532059649623</x:v>
      </x:c>
      <x:c r="L366" s="18" t="n">
        <x:f>MOD(K366-Settings!$B$32,Settings!$B$33)</x:f>
        <x:v>11.411532059649623</x:v>
      </x:c>
      <x:c r="M366" s="18" t="n">
        <x:f>IF(L366&lt;Settings!$B$30,IF(Settings!$B$30-L366&gt;=I366,K366,K366+(Settings!$B$30-L366)+Settings!$B$31),K366+(Settings!$B$33-L366))</x:f>
        <x:v>11.411532059649623</x:v>
      </x:c>
      <x:c r="N366" s="18" t="n">
        <x:f>M366+I366</x:f>
        <x:v>17.431532059649623</x:v>
      </x:c>
      <x:c r="O366" s="18" t="n">
        <x:f>N366-C366</x:f>
        <x:v>15.431532059649623</x:v>
      </x:c>
      <x:c r="P366" s="18" t="n">
        <x:f>F366-C366</x:f>
        <x:v>0</x:v>
      </x:c>
      <x:c r="Q366" s="18" t="n">
        <x:f>K366-G366</x:f>
        <x:v>0</x:v>
      </x:c>
      <x:c r="R366" s="18" t="n">
        <x:f>M366-K366</x:f>
        <x:v>0</x:v>
      </x:c>
      <x:c r="S366" s="18" t="n">
        <x:f>P366+Q366+R366</x:f>
        <x:v>0</x:v>
      </x:c>
      <x:c r="T366" s="18" t="str">
        <x:f>IF(MOD(C366-Settings!$B$32,Settings!$B$33)&lt;Settings!$B$30,"Up","Down")</x:f>
        <x:v>Up</x:v>
      </x:c>
      <x:c r="U366" s="18" t="n">
        <x:f>IF(OR(I366&gt;Settings!$B$30,O366&gt;Settings!$B$37),0,1)</x:f>
        <x:v>1</x:v>
      </x:c>
      <x:c r="V366" s="18" t="n">
        <x:f>IF(AND(U366=1,O366&lt;=Settings!$B$36),1,0)</x:f>
        <x:v>1</x:v>
      </x:c>
    </x:row>
    <x:row r="367">
      <x:c r="A367" t="n">
        <x:f>Arrivals!A367</x:f>
        <x:v>4</x:v>
      </x:c>
      <x:c r="B367" t="n">
        <x:f>Arrivals!B367</x:f>
        <x:v>2</x:v>
      </x:c>
      <x:c r="C367" s="18" t="n">
        <x:f>Arrivals!F367</x:f>
        <x:v>7</x:v>
      </x:c>
      <x:c r="D367" s="18" t="n">
        <x:f>Arrivals!J367</x:f>
        <x:v>10.543827422796042</x:v>
      </x:c>
      <x:c r="E367" s="18" t="n">
        <x:f>G366</x:f>
        <x:v>11.411532059649623</x:v>
      </x:c>
      <x:c r="F367" s="18" t="n">
        <x:f>MAX(C367,E367)</x:f>
        <x:v>11.411532059649623</x:v>
      </x:c>
      <x:c r="G367" s="18" t="n">
        <x:f>F367+D367</x:f>
        <x:v>21.955359482445665</x:v>
      </x:c>
      <x:c r="H367" s="18" t="n">
        <x:f>Arrivals!L367</x:f>
        <x:v>75</x:v>
      </x:c>
      <x:c r="I367" s="18" t="n">
        <x:f>H367*8/ACE_Input!S7+ACE_Input!T7</x:f>
        <x:v>6.02</x:v>
      </x:c>
      <x:c r="J367" s="18" t="n">
        <x:f>N366</x:f>
        <x:v>17.431532059649623</x:v>
      </x:c>
      <x:c r="K367" s="18" t="n">
        <x:f>MAX(G367,J367)</x:f>
        <x:v>21.955359482445665</x:v>
      </x:c>
      <x:c r="L367" s="18" t="n">
        <x:f>MOD(K367-Settings!$B$32,Settings!$B$33)</x:f>
        <x:v>21.955359482445665</x:v>
      </x:c>
      <x:c r="M367" s="18" t="n">
        <x:f>IF(L367&lt;Settings!$B$30,IF(Settings!$B$30-L367&gt;=I367,K367,K367+(Settings!$B$30-L367)+Settings!$B$31),K367+(Settings!$B$33-L367))</x:f>
        <x:v>21.955359482445665</x:v>
      </x:c>
      <x:c r="N367" s="18" t="n">
        <x:f>M367+I367</x:f>
        <x:v>27.975359482445665</x:v>
      </x:c>
      <x:c r="O367" s="18" t="n">
        <x:f>N367-C367</x:f>
        <x:v>20.975359482445665</x:v>
      </x:c>
      <x:c r="P367" s="18" t="n">
        <x:f>F367-C367</x:f>
        <x:v>4.411532059649623</x:v>
      </x:c>
      <x:c r="Q367" s="18" t="n">
        <x:f>K367-G367</x:f>
        <x:v>0</x:v>
      </x:c>
      <x:c r="R367" s="18" t="n">
        <x:f>M367-K367</x:f>
        <x:v>0</x:v>
      </x:c>
      <x:c r="S367" s="18" t="n">
        <x:f>P367+Q367+R367</x:f>
        <x:v>4.411532059649623</x:v>
      </x:c>
      <x:c r="T367" s="18" t="str">
        <x:f>IF(MOD(C367-Settings!$B$32,Settings!$B$33)&lt;Settings!$B$30,"Up","Down")</x:f>
        <x:v>Up</x:v>
      </x:c>
      <x:c r="U367" s="18" t="n">
        <x:f>IF(OR(I367&gt;Settings!$B$30,O367&gt;Settings!$B$37),0,1)</x:f>
        <x:v>1</x:v>
      </x:c>
      <x:c r="V367" s="18" t="n">
        <x:f>IF(AND(U367=1,O367&lt;=Settings!$B$36),1,0)</x:f>
        <x:v>1</x:v>
      </x:c>
    </x:row>
    <x:row r="368">
      <x:c r="A368" t="n">
        <x:f>Arrivals!A368</x:f>
        <x:v>4</x:v>
      </x:c>
      <x:c r="B368" t="n">
        <x:f>Arrivals!B368</x:f>
        <x:v>3</x:v>
      </x:c>
      <x:c r="C368" s="18" t="n">
        <x:f>Arrivals!F368</x:f>
        <x:v>32</x:v>
      </x:c>
      <x:c r="D368" s="18" t="n">
        <x:f>Arrivals!J368</x:f>
        <x:v>5.022681925334176</x:v>
      </x:c>
      <x:c r="E368" s="18" t="n">
        <x:f>G367</x:f>
        <x:v>21.955359482445665</x:v>
      </x:c>
      <x:c r="F368" s="18" t="n">
        <x:f>MAX(C368,E368)</x:f>
        <x:v>32</x:v>
      </x:c>
      <x:c r="G368" s="18" t="n">
        <x:f>F368+D368</x:f>
        <x:v>37.022681925334176</x:v>
      </x:c>
      <x:c r="H368" s="18" t="n">
        <x:f>Arrivals!L368</x:f>
        <x:v>75</x:v>
      </x:c>
      <x:c r="I368" s="18" t="n">
        <x:f>H368*8/ACE_Input!S8+ACE_Input!T8</x:f>
        <x:v>6.02</x:v>
      </x:c>
      <x:c r="J368" s="18" t="n">
        <x:f>N367</x:f>
        <x:v>27.975359482445665</x:v>
      </x:c>
      <x:c r="K368" s="18" t="n">
        <x:f>MAX(G368,J368)</x:f>
        <x:v>37.022681925334176</x:v>
      </x:c>
      <x:c r="L368" s="18" t="n">
        <x:f>MOD(K368-Settings!$B$32,Settings!$B$33)</x:f>
        <x:v>37.022681925334176</x:v>
      </x:c>
      <x:c r="M368" s="18" t="n">
        <x:f>IF(L368&lt;Settings!$B$30,IF(Settings!$B$30-L368&gt;=I368,K368,K368+(Settings!$B$30-L368)+Settings!$B$31),K368+(Settings!$B$33-L368))</x:f>
        <x:v>37.022681925334176</x:v>
      </x:c>
      <x:c r="N368" s="18" t="n">
        <x:f>M368+I368</x:f>
        <x:v>43.04268192533418</x:v>
      </x:c>
      <x:c r="O368" s="18" t="n">
        <x:f>N368-C368</x:f>
        <x:v>11.042681925334179</x:v>
      </x:c>
      <x:c r="P368" s="18" t="n">
        <x:f>F368-C368</x:f>
        <x:v>0</x:v>
      </x:c>
      <x:c r="Q368" s="18" t="n">
        <x:f>K368-G368</x:f>
        <x:v>0</x:v>
      </x:c>
      <x:c r="R368" s="18" t="n">
        <x:f>M368-K368</x:f>
        <x:v>0</x:v>
      </x:c>
      <x:c r="S368" s="18" t="n">
        <x:f>P368+Q368+R368</x:f>
        <x:v>0</x:v>
      </x:c>
      <x:c r="T368" s="18" t="str">
        <x:f>IF(MOD(C368-Settings!$B$32,Settings!$B$33)&lt;Settings!$B$30,"Up","Down")</x:f>
        <x:v>Up</x:v>
      </x:c>
      <x:c r="U368" s="18" t="n">
        <x:f>IF(OR(I368&gt;Settings!$B$30,O368&gt;Settings!$B$37),0,1)</x:f>
        <x:v>1</x:v>
      </x:c>
      <x:c r="V368" s="18" t="n">
        <x:f>IF(AND(U368=1,O368&lt;=Settings!$B$36),1,0)</x:f>
        <x:v>1</x:v>
      </x:c>
    </x:row>
    <x:row r="369">
      <x:c r="A369" t="n">
        <x:f>Arrivals!A369</x:f>
        <x:v>4</x:v>
      </x:c>
      <x:c r="B369" t="n">
        <x:f>Arrivals!B369</x:f>
        <x:v>4</x:v>
      </x:c>
      <x:c r="C369" s="18" t="n">
        <x:f>Arrivals!F369</x:f>
        <x:v>37</x:v>
      </x:c>
      <x:c r="D369" s="18" t="n">
        <x:f>Arrivals!J369</x:f>
        <x:v>0.8149283907125948</x:v>
      </x:c>
      <x:c r="E369" s="18" t="n">
        <x:f>G368</x:f>
        <x:v>37.022681925334176</x:v>
      </x:c>
      <x:c r="F369" s="18" t="n">
        <x:f>MAX(C369,E369)</x:f>
        <x:v>37.022681925334176</x:v>
      </x:c>
      <x:c r="G369" s="18" t="n">
        <x:f>F369+D369</x:f>
        <x:v>37.83761031604677</x:v>
      </x:c>
      <x:c r="H369" s="18" t="n">
        <x:f>Arrivals!L369</x:f>
        <x:v>75</x:v>
      </x:c>
      <x:c r="I369" s="18" t="n">
        <x:f>H369*8/ACE_Input!S9+ACE_Input!T9</x:f>
        <x:v>6.02</x:v>
      </x:c>
      <x:c r="J369" s="18" t="n">
        <x:f>N368</x:f>
        <x:v>43.04268192533418</x:v>
      </x:c>
      <x:c r="K369" s="18" t="n">
        <x:f>MAX(G369,J369)</x:f>
        <x:v>43.04268192533418</x:v>
      </x:c>
      <x:c r="L369" s="18" t="n">
        <x:f>MOD(K369-Settings!$B$32,Settings!$B$33)</x:f>
        <x:v>43.04268192533418</x:v>
      </x:c>
      <x:c r="M369" s="18" t="n">
        <x:f>IF(L369&lt;Settings!$B$30,IF(Settings!$B$30-L369&gt;=I369,K369,K369+(Settings!$B$30-L369)+Settings!$B$31),K369+(Settings!$B$33-L369))</x:f>
        <x:v>43.04268192533418</x:v>
      </x:c>
      <x:c r="N369" s="18" t="n">
        <x:f>M369+I369</x:f>
        <x:v>49.062681925334175</x:v>
      </x:c>
      <x:c r="O369" s="18" t="n">
        <x:f>N369-C369</x:f>
        <x:v>12.062681925334175</x:v>
      </x:c>
      <x:c r="P369" s="18" t="n">
        <x:f>F369-C369</x:f>
        <x:v>0.0226819253341759</x:v>
      </x:c>
      <x:c r="Q369" s="18" t="n">
        <x:f>K369-G369</x:f>
        <x:v>5.205071609287408</x:v>
      </x:c>
      <x:c r="R369" s="18" t="n">
        <x:f>M369-K369</x:f>
        <x:v>0</x:v>
      </x:c>
      <x:c r="S369" s="18" t="n">
        <x:f>P369+Q369+R369</x:f>
        <x:v>5.227753534621584</x:v>
      </x:c>
      <x:c r="T369" s="18" t="str">
        <x:f>IF(MOD(C369-Settings!$B$32,Settings!$B$33)&lt;Settings!$B$30,"Up","Down")</x:f>
        <x:v>Up</x:v>
      </x:c>
      <x:c r="U369" s="18" t="n">
        <x:f>IF(OR(I369&gt;Settings!$B$30,O369&gt;Settings!$B$37),0,1)</x:f>
        <x:v>1</x:v>
      </x:c>
      <x:c r="V369" s="18" t="n">
        <x:f>IF(AND(U369=1,O369&lt;=Settings!$B$36),1,0)</x:f>
        <x:v>1</x:v>
      </x:c>
    </x:row>
    <x:row r="370">
      <x:c r="A370" t="n">
        <x:f>Arrivals!A370</x:f>
        <x:v>4</x:v>
      </x:c>
      <x:c r="B370" t="n">
        <x:f>Arrivals!B370</x:f>
        <x:v>5</x:v>
      </x:c>
      <x:c r="C370" s="18" t="n">
        <x:f>Arrivals!F370</x:f>
        <x:v>42</x:v>
      </x:c>
      <x:c r="D370" s="18" t="n">
        <x:f>Arrivals!J370</x:f>
        <x:v>7.892130037626638</x:v>
      </x:c>
      <x:c r="E370" s="18" t="n">
        <x:f>G369</x:f>
        <x:v>37.83761031604677</x:v>
      </x:c>
      <x:c r="F370" s="18" t="n">
        <x:f>MAX(C370,E370)</x:f>
        <x:v>42</x:v>
      </x:c>
      <x:c r="G370" s="18" t="n">
        <x:f>F370+D370</x:f>
        <x:v>49.892130037626636</x:v>
      </x:c>
      <x:c r="H370" s="18" t="n">
        <x:f>Arrivals!L370</x:f>
        <x:v>75</x:v>
      </x:c>
      <x:c r="I370" s="18" t="n">
        <x:f>H370*8/ACE_Input!S10+ACE_Input!T10</x:f>
        <x:v>6.02</x:v>
      </x:c>
      <x:c r="J370" s="18" t="n">
        <x:f>N369</x:f>
        <x:v>49.062681925334175</x:v>
      </x:c>
      <x:c r="K370" s="18" t="n">
        <x:f>MAX(G370,J370)</x:f>
        <x:v>49.892130037626636</x:v>
      </x:c>
      <x:c r="L370" s="18" t="n">
        <x:f>MOD(K370-Settings!$B$32,Settings!$B$33)</x:f>
        <x:v>49.892130037626636</x:v>
      </x:c>
      <x:c r="M370" s="18" t="n">
        <x:f>IF(L370&lt;Settings!$B$30,IF(Settings!$B$30-L370&gt;=I370,K370,K370+(Settings!$B$30-L370)+Settings!$B$31),K370+(Settings!$B$33-L370))</x:f>
        <x:v>49.892130037626636</x:v>
      </x:c>
      <x:c r="N370" s="18" t="n">
        <x:f>M370+I370</x:f>
        <x:v>55.91213003762664</x:v>
      </x:c>
      <x:c r="O370" s="18" t="n">
        <x:f>N370-C370</x:f>
        <x:v>13.912130037626639</x:v>
      </x:c>
      <x:c r="P370" s="18" t="n">
        <x:f>F370-C370</x:f>
        <x:v>0</x:v>
      </x:c>
      <x:c r="Q370" s="18" t="n">
        <x:f>K370-G370</x:f>
        <x:v>0</x:v>
      </x:c>
      <x:c r="R370" s="18" t="n">
        <x:f>M370-K370</x:f>
        <x:v>0</x:v>
      </x:c>
      <x:c r="S370" s="18" t="n">
        <x:f>P370+Q370+R370</x:f>
        <x:v>0</x:v>
      </x:c>
      <x:c r="T370" s="18" t="str">
        <x:f>IF(MOD(C370-Settings!$B$32,Settings!$B$33)&lt;Settings!$B$30,"Up","Down")</x:f>
        <x:v>Up</x:v>
      </x:c>
      <x:c r="U370" s="18" t="n">
        <x:f>IF(OR(I370&gt;Settings!$B$30,O370&gt;Settings!$B$37),0,1)</x:f>
        <x:v>1</x:v>
      </x:c>
      <x:c r="V370" s="18" t="n">
        <x:f>IF(AND(U370=1,O370&lt;=Settings!$B$36),1,0)</x:f>
        <x:v>1</x:v>
      </x:c>
    </x:row>
    <x:row r="371">
      <x:c r="A371" t="n">
        <x:f>Arrivals!A371</x:f>
        <x:v>4</x:v>
      </x:c>
      <x:c r="B371" t="n">
        <x:f>Arrivals!B371</x:f>
        <x:v>6</x:v>
      </x:c>
      <x:c r="C371" s="18" t="n">
        <x:f>Arrivals!F371</x:f>
        <x:v>47</x:v>
      </x:c>
      <x:c r="D371" s="18" t="n">
        <x:f>Arrivals!J371</x:f>
        <x:v>1.0174715317184344</x:v>
      </x:c>
      <x:c r="E371" s="18" t="n">
        <x:f>G370</x:f>
        <x:v>49.892130037626636</x:v>
      </x:c>
      <x:c r="F371" s="18" t="n">
        <x:f>MAX(C371,E371)</x:f>
        <x:v>49.892130037626636</x:v>
      </x:c>
      <x:c r="G371" s="18" t="n">
        <x:f>F371+D371</x:f>
        <x:v>50.90960156934507</x:v>
      </x:c>
      <x:c r="H371" s="18" t="n">
        <x:f>Arrivals!L371</x:f>
        <x:v>75</x:v>
      </x:c>
      <x:c r="I371" s="18" t="n">
        <x:f>H371*8/ACE_Input!S11+ACE_Input!T11</x:f>
        <x:v>6.02</x:v>
      </x:c>
      <x:c r="J371" s="18" t="n">
        <x:f>N370</x:f>
        <x:v>55.91213003762664</x:v>
      </x:c>
      <x:c r="K371" s="18" t="n">
        <x:f>MAX(G371,J371)</x:f>
        <x:v>55.91213003762664</x:v>
      </x:c>
      <x:c r="L371" s="18" t="n">
        <x:f>MOD(K371-Settings!$B$32,Settings!$B$33)</x:f>
        <x:v>55.91213003762664</x:v>
      </x:c>
      <x:c r="M371" s="18" t="n">
        <x:f>IF(L371&lt;Settings!$B$30,IF(Settings!$B$30-L371&gt;=I371,K371,K371+(Settings!$B$30-L371)+Settings!$B$31),K371+(Settings!$B$33-L371))</x:f>
        <x:v>55.91213003762664</x:v>
      </x:c>
      <x:c r="N371" s="18" t="n">
        <x:f>M371+I371</x:f>
        <x:v>61.932130037626635</x:v>
      </x:c>
      <x:c r="O371" s="18" t="n">
        <x:f>N371-C371</x:f>
        <x:v>14.932130037626635</x:v>
      </x:c>
      <x:c r="P371" s="18" t="n">
        <x:f>F371-C371</x:f>
        <x:v>2.892130037626636</x:v>
      </x:c>
      <x:c r="Q371" s="18" t="n">
        <x:f>K371-G371</x:f>
        <x:v>5.002528468281568</x:v>
      </x:c>
      <x:c r="R371" s="18" t="n">
        <x:f>M371-K371</x:f>
        <x:v>0</x:v>
      </x:c>
      <x:c r="S371" s="18" t="n">
        <x:f>P371+Q371+R371</x:f>
        <x:v>7.894658505908204</x:v>
      </x:c>
      <x:c r="T371" s="18" t="str">
        <x:f>IF(MOD(C371-Settings!$B$32,Settings!$B$33)&lt;Settings!$B$30,"Up","Down")</x:f>
        <x:v>Up</x:v>
      </x:c>
      <x:c r="U371" s="18" t="n">
        <x:f>IF(OR(I371&gt;Settings!$B$30,O371&gt;Settings!$B$37),0,1)</x:f>
        <x:v>1</x:v>
      </x:c>
      <x:c r="V371" s="18" t="n">
        <x:f>IF(AND(U371=1,O371&lt;=Settings!$B$36),1,0)</x:f>
        <x:v>1</x:v>
      </x:c>
    </x:row>
    <x:row r="372">
      <x:c r="A372" t="n">
        <x:f>Arrivals!A372</x:f>
        <x:v>4</x:v>
      </x:c>
      <x:c r="B372" t="n">
        <x:f>Arrivals!B372</x:f>
        <x:v>7</x:v>
      </x:c>
      <x:c r="C372" s="18" t="n">
        <x:f>Arrivals!F372</x:f>
        <x:v>52</x:v>
      </x:c>
      <x:c r="D372" s="18" t="n">
        <x:f>Arrivals!J372</x:f>
        <x:v>4.469084050909803</x:v>
      </x:c>
      <x:c r="E372" s="18" t="n">
        <x:f>G371</x:f>
        <x:v>50.90960156934507</x:v>
      </x:c>
      <x:c r="F372" s="18" t="n">
        <x:f>MAX(C372,E372)</x:f>
        <x:v>52</x:v>
      </x:c>
      <x:c r="G372" s="18" t="n">
        <x:f>F372+D372</x:f>
        <x:v>56.4690840509098</x:v>
      </x:c>
      <x:c r="H372" s="18" t="n">
        <x:f>Arrivals!L372</x:f>
        <x:v>75</x:v>
      </x:c>
      <x:c r="I372" s="18" t="n">
        <x:f>H372*8/ACE_Input!S12+ACE_Input!T12</x:f>
        <x:v>6.02</x:v>
      </x:c>
      <x:c r="J372" s="18" t="n">
        <x:f>N371</x:f>
        <x:v>61.932130037626635</x:v>
      </x:c>
      <x:c r="K372" s="18" t="n">
        <x:f>MAX(G372,J372)</x:f>
        <x:v>61.932130037626635</x:v>
      </x:c>
      <x:c r="L372" s="18" t="n">
        <x:f>MOD(K372-Settings!$B$32,Settings!$B$33)</x:f>
        <x:v>61.932130037626635</x:v>
      </x:c>
      <x:c r="M372" s="18" t="n">
        <x:f>IF(L372&lt;Settings!$B$30,IF(Settings!$B$30-L372&gt;=I372,K372,K372+(Settings!$B$30-L372)+Settings!$B$31),K372+(Settings!$B$33-L372))</x:f>
        <x:v>61.932130037626635</x:v>
      </x:c>
      <x:c r="N372" s="18" t="n">
        <x:f>M372+I372</x:f>
        <x:v>67.95213003762663</x:v>
      </x:c>
      <x:c r="O372" s="18" t="n">
        <x:f>N372-C372</x:f>
        <x:v>15.952130037626631</x:v>
      </x:c>
      <x:c r="P372" s="18" t="n">
        <x:f>F372-C372</x:f>
        <x:v>0</x:v>
      </x:c>
      <x:c r="Q372" s="18" t="n">
        <x:f>K372-G372</x:f>
        <x:v>5.4630459867168355</x:v>
      </x:c>
      <x:c r="R372" s="18" t="n">
        <x:f>M372-K372</x:f>
        <x:v>0</x:v>
      </x:c>
      <x:c r="S372" s="18" t="n">
        <x:f>P372+Q372+R372</x:f>
        <x:v>5.4630459867168355</x:v>
      </x:c>
      <x:c r="T372" s="18" t="str">
        <x:f>IF(MOD(C372-Settings!$B$32,Settings!$B$33)&lt;Settings!$B$30,"Up","Down")</x:f>
        <x:v>Up</x:v>
      </x:c>
      <x:c r="U372" s="18" t="n">
        <x:f>IF(OR(I372&gt;Settings!$B$30,O372&gt;Settings!$B$37),0,1)</x:f>
        <x:v>1</x:v>
      </x:c>
      <x:c r="V372" s="18" t="n">
        <x:f>IF(AND(U372=1,O372&lt;=Settings!$B$36),1,0)</x:f>
        <x:v>1</x:v>
      </x:c>
    </x:row>
    <x:row r="373">
      <x:c r="A373" t="n">
        <x:f>Arrivals!A373</x:f>
        <x:v>4</x:v>
      </x:c>
      <x:c r="B373" t="n">
        <x:f>Arrivals!B373</x:f>
        <x:v>8</x:v>
      </x:c>
      <x:c r="C373" s="18" t="n">
        <x:f>Arrivals!F373</x:f>
        <x:v>57</x:v>
      </x:c>
      <x:c r="D373" s="18" t="n">
        <x:f>Arrivals!J373</x:f>
        <x:v>32.05729677016497</x:v>
      </x:c>
      <x:c r="E373" s="18" t="n">
        <x:f>G372</x:f>
        <x:v>56.4690840509098</x:v>
      </x:c>
      <x:c r="F373" s="18" t="n">
        <x:f>MAX(C373,E373)</x:f>
        <x:v>57</x:v>
      </x:c>
      <x:c r="G373" s="18" t="n">
        <x:f>F373+D373</x:f>
        <x:v>89.05729677016497</x:v>
      </x:c>
      <x:c r="H373" s="18" t="n">
        <x:f>Arrivals!L373</x:f>
        <x:v>75</x:v>
      </x:c>
      <x:c r="I373" s="18" t="n">
        <x:f>H373*8/ACE_Input!S13+ACE_Input!T13</x:f>
        <x:v>6.02</x:v>
      </x:c>
      <x:c r="J373" s="18" t="n">
        <x:f>N372</x:f>
        <x:v>67.95213003762663</x:v>
      </x:c>
      <x:c r="K373" s="18" t="n">
        <x:f>MAX(G373,J373)</x:f>
        <x:v>89.05729677016497</x:v>
      </x:c>
      <x:c r="L373" s="18" t="n">
        <x:f>MOD(K373-Settings!$B$32,Settings!$B$33)</x:f>
        <x:v>89.05729677016497</x:v>
      </x:c>
      <x:c r="M373" s="18" t="n">
        <x:f>IF(L373&lt;Settings!$B$30,IF(Settings!$B$30-L373&gt;=I373,K373,K373+(Settings!$B$30-L373)+Settings!$B$31),K373+(Settings!$B$33-L373))</x:f>
        <x:v>89.05729677016497</x:v>
      </x:c>
      <x:c r="N373" s="18" t="n">
        <x:f>M373+I373</x:f>
        <x:v>95.07729677016496</x:v>
      </x:c>
      <x:c r="O373" s="18" t="n">
        <x:f>N373-C373</x:f>
        <x:v>38.07729677016496</x:v>
      </x:c>
      <x:c r="P373" s="18" t="n">
        <x:f>F373-C373</x:f>
        <x:v>0</x:v>
      </x:c>
      <x:c r="Q373" s="18" t="n">
        <x:f>K373-G373</x:f>
        <x:v>0</x:v>
      </x:c>
      <x:c r="R373" s="18" t="n">
        <x:f>M373-K373</x:f>
        <x:v>0</x:v>
      </x:c>
      <x:c r="S373" s="18" t="n">
        <x:f>P373+Q373+R373</x:f>
        <x:v>0</x:v>
      </x:c>
      <x:c r="T373" s="18" t="str">
        <x:f>IF(MOD(C373-Settings!$B$32,Settings!$B$33)&lt;Settings!$B$30,"Up","Down")</x:f>
        <x:v>Up</x:v>
      </x:c>
      <x:c r="U373" s="18" t="n">
        <x:f>IF(OR(I373&gt;Settings!$B$30,O373&gt;Settings!$B$37),0,1)</x:f>
        <x:v>1</x:v>
      </x:c>
      <x:c r="V373" s="18" t="n">
        <x:f>IF(AND(U373=1,O373&lt;=Settings!$B$36),1,0)</x:f>
        <x:v>1</x:v>
      </x:c>
    </x:row>
    <x:row r="374">
      <x:c r="A374" t="n">
        <x:f>Arrivals!A374</x:f>
        <x:v>4</x:v>
      </x:c>
      <x:c r="B374" t="n">
        <x:f>Arrivals!B374</x:f>
        <x:v>9</x:v>
      </x:c>
      <x:c r="C374" s="18" t="n">
        <x:f>Arrivals!F374</x:f>
        <x:v>172</x:v>
      </x:c>
      <x:c r="D374" s="18" t="n">
        <x:f>Arrivals!J374</x:f>
        <x:v>16.844470528830094</x:v>
      </x:c>
      <x:c r="E374" s="18" t="n">
        <x:f>G373</x:f>
        <x:v>89.05729677016497</x:v>
      </x:c>
      <x:c r="F374" s="18" t="n">
        <x:f>MAX(C374,E374)</x:f>
        <x:v>172</x:v>
      </x:c>
      <x:c r="G374" s="18" t="n">
        <x:f>F374+D374</x:f>
        <x:v>188.8444705288301</x:v>
      </x:c>
      <x:c r="H374" s="18" t="n">
        <x:f>Arrivals!L374</x:f>
        <x:v>75</x:v>
      </x:c>
      <x:c r="I374" s="18" t="n">
        <x:f>H374*8/ACE_Input!S14+ACE_Input!T14</x:f>
        <x:v>6.02</x:v>
      </x:c>
      <x:c r="J374" s="18" t="n">
        <x:f>N373</x:f>
        <x:v>95.07729677016496</x:v>
      </x:c>
      <x:c r="K374" s="18" t="n">
        <x:f>MAX(G374,J374)</x:f>
        <x:v>188.8444705288301</x:v>
      </x:c>
      <x:c r="L374" s="18" t="n">
        <x:f>MOD(K374-Settings!$B$32,Settings!$B$33)</x:f>
        <x:v>188.8444705288301</x:v>
      </x:c>
      <x:c r="M374" s="18" t="n">
        <x:f>IF(L374&lt;Settings!$B$30,IF(Settings!$B$30-L374&gt;=I374,K374,K374+(Settings!$B$30-L374)+Settings!$B$31),K374+(Settings!$B$33-L374))</x:f>
        <x:v>188.8444705288301</x:v>
      </x:c>
      <x:c r="N374" s="18" t="n">
        <x:f>M374+I374</x:f>
        <x:v>194.8644705288301</x:v>
      </x:c>
      <x:c r="O374" s="18" t="n">
        <x:f>N374-C374</x:f>
        <x:v>22.86447052883011</x:v>
      </x:c>
      <x:c r="P374" s="18" t="n">
        <x:f>F374-C374</x:f>
        <x:v>0</x:v>
      </x:c>
      <x:c r="Q374" s="18" t="n">
        <x:f>K374-G374</x:f>
        <x:v>0</x:v>
      </x:c>
      <x:c r="R374" s="18" t="n">
        <x:f>M374-K374</x:f>
        <x:v>0</x:v>
      </x:c>
      <x:c r="S374" s="18" t="n">
        <x:f>P374+Q374+R374</x:f>
        <x:v>0</x:v>
      </x:c>
      <x:c r="T374" s="18" t="str">
        <x:f>IF(MOD(C374-Settings!$B$32,Settings!$B$33)&lt;Settings!$B$30,"Up","Down")</x:f>
        <x:v>Up</x:v>
      </x:c>
      <x:c r="U374" s="18" t="n">
        <x:f>IF(OR(I374&gt;Settings!$B$30,O374&gt;Settings!$B$37),0,1)</x:f>
        <x:v>1</x:v>
      </x:c>
      <x:c r="V374" s="18" t="n">
        <x:f>IF(AND(U374=1,O374&lt;=Settings!$B$36),1,0)</x:f>
        <x:v>1</x:v>
      </x:c>
    </x:row>
    <x:row r="375">
      <x:c r="A375" t="n">
        <x:f>Arrivals!A375</x:f>
        <x:v>4</x:v>
      </x:c>
      <x:c r="B375" t="n">
        <x:f>Arrivals!B375</x:f>
        <x:v>10</x:v>
      </x:c>
      <x:c r="C375" s="18" t="n">
        <x:f>Arrivals!F375</x:f>
        <x:v>177</x:v>
      </x:c>
      <x:c r="D375" s="18" t="n">
        <x:f>Arrivals!J375</x:f>
        <x:v>17.93274808490859</x:v>
      </x:c>
      <x:c r="E375" s="18" t="n">
        <x:f>G374</x:f>
        <x:v>188.8444705288301</x:v>
      </x:c>
      <x:c r="F375" s="18" t="n">
        <x:f>MAX(C375,E375)</x:f>
        <x:v>188.8444705288301</x:v>
      </x:c>
      <x:c r="G375" s="18" t="n">
        <x:f>F375+D375</x:f>
        <x:v>206.77721861373868</x:v>
      </x:c>
      <x:c r="H375" s="18" t="n">
        <x:f>Arrivals!L375</x:f>
        <x:v>75</x:v>
      </x:c>
      <x:c r="I375" s="18" t="n">
        <x:f>H375*8/ACE_Input!S15+ACE_Input!T15</x:f>
        <x:v>6.02</x:v>
      </x:c>
      <x:c r="J375" s="18" t="n">
        <x:f>N374</x:f>
        <x:v>194.8644705288301</x:v>
      </x:c>
      <x:c r="K375" s="18" t="n">
        <x:f>MAX(G375,J375)</x:f>
        <x:v>206.77721861373868</x:v>
      </x:c>
      <x:c r="L375" s="18" t="n">
        <x:f>MOD(K375-Settings!$B$32,Settings!$B$33)</x:f>
        <x:v>206.77721861373868</x:v>
      </x:c>
      <x:c r="M375" s="18" t="n">
        <x:f>IF(L375&lt;Settings!$B$30,IF(Settings!$B$30-L375&gt;=I375,K375,K375+(Settings!$B$30-L375)+Settings!$B$31),K375+(Settings!$B$33-L375))</x:f>
        <x:v>206.77721861373868</x:v>
      </x:c>
      <x:c r="N375" s="18" t="n">
        <x:f>M375+I375</x:f>
        <x:v>212.7972186137387</x:v>
      </x:c>
      <x:c r="O375" s="18" t="n">
        <x:f>N375-C375</x:f>
        <x:v>35.79721861373869</x:v>
      </x:c>
      <x:c r="P375" s="18" t="n">
        <x:f>F375-C375</x:f>
        <x:v>11.8444705288301</x:v>
      </x:c>
      <x:c r="Q375" s="18" t="n">
        <x:f>K375-G375</x:f>
        <x:v>0</x:v>
      </x:c>
      <x:c r="R375" s="18" t="n">
        <x:f>M375-K375</x:f>
        <x:v>0</x:v>
      </x:c>
      <x:c r="S375" s="18" t="n">
        <x:f>P375+Q375+R375</x:f>
        <x:v>11.8444705288301</x:v>
      </x:c>
      <x:c r="T375" s="18" t="str">
        <x:f>IF(MOD(C375-Settings!$B$32,Settings!$B$33)&lt;Settings!$B$30,"Up","Down")</x:f>
        <x:v>Up</x:v>
      </x:c>
      <x:c r="U375" s="18" t="n">
        <x:f>IF(OR(I375&gt;Settings!$B$30,O375&gt;Settings!$B$37),0,1)</x:f>
        <x:v>1</x:v>
      </x:c>
      <x:c r="V375" s="18" t="n">
        <x:f>IF(AND(U375=1,O375&lt;=Settings!$B$36),1,0)</x:f>
        <x:v>1</x:v>
      </x:c>
    </x:row>
    <x:row r="376">
      <x:c r="A376" t="n">
        <x:f>Arrivals!A376</x:f>
        <x:v>4</x:v>
      </x:c>
      <x:c r="B376" t="n">
        <x:f>Arrivals!B376</x:f>
        <x:v>11</x:v>
      </x:c>
      <x:c r="C376" s="18" t="n">
        <x:f>Arrivals!F376</x:f>
        <x:v>182</x:v>
      </x:c>
      <x:c r="D376" s="18" t="n">
        <x:f>Arrivals!J376</x:f>
        <x:v>17.91793687395591</x:v>
      </x:c>
      <x:c r="E376" s="18" t="n">
        <x:f>G375</x:f>
        <x:v>206.77721861373868</x:v>
      </x:c>
      <x:c r="F376" s="18" t="n">
        <x:f>MAX(C376,E376)</x:f>
        <x:v>206.77721861373868</x:v>
      </x:c>
      <x:c r="G376" s="18" t="n">
        <x:f>F376+D376</x:f>
        <x:v>224.6951554876946</x:v>
      </x:c>
      <x:c r="H376" s="18" t="n">
        <x:f>Arrivals!L376</x:f>
        <x:v>75</x:v>
      </x:c>
      <x:c r="I376" s="18" t="n">
        <x:f>H376*8/ACE_Input!S16+ACE_Input!T16</x:f>
        <x:v>6.02</x:v>
      </x:c>
      <x:c r="J376" s="18" t="n">
        <x:f>N375</x:f>
        <x:v>212.7972186137387</x:v>
      </x:c>
      <x:c r="K376" s="18" t="n">
        <x:f>MAX(G376,J376)</x:f>
        <x:v>224.6951554876946</x:v>
      </x:c>
      <x:c r="L376" s="18" t="n">
        <x:f>MOD(K376-Settings!$B$32,Settings!$B$33)</x:f>
        <x:v>224.6951554876946</x:v>
      </x:c>
      <x:c r="M376" s="18" t="n">
        <x:f>IF(L376&lt;Settings!$B$30,IF(Settings!$B$30-L376&gt;=I376,K376,K376+(Settings!$B$30-L376)+Settings!$B$31),K376+(Settings!$B$33-L376))</x:f>
        <x:v>224.6951554876946</x:v>
      </x:c>
      <x:c r="N376" s="18" t="n">
        <x:f>M376+I376</x:f>
        <x:v>230.7151554876946</x:v>
      </x:c>
      <x:c r="O376" s="18" t="n">
        <x:f>N376-C376</x:f>
        <x:v>48.7151554876946</x:v>
      </x:c>
      <x:c r="P376" s="18" t="n">
        <x:f>F376-C376</x:f>
        <x:v>24.777218613738683</x:v>
      </x:c>
      <x:c r="Q376" s="18" t="n">
        <x:f>K376-G376</x:f>
        <x:v>0</x:v>
      </x:c>
      <x:c r="R376" s="18" t="n">
        <x:f>M376-K376</x:f>
        <x:v>0</x:v>
      </x:c>
      <x:c r="S376" s="18" t="n">
        <x:f>P376+Q376+R376</x:f>
        <x:v>24.777218613738683</x:v>
      </x:c>
      <x:c r="T376" s="18" t="str">
        <x:f>IF(MOD(C376-Settings!$B$32,Settings!$B$33)&lt;Settings!$B$30,"Up","Down")</x:f>
        <x:v>Up</x:v>
      </x:c>
      <x:c r="U376" s="18" t="n">
        <x:f>IF(OR(I376&gt;Settings!$B$30,O376&gt;Settings!$B$37),0,1)</x:f>
        <x:v>1</x:v>
      </x:c>
      <x:c r="V376" s="18" t="n">
        <x:f>IF(AND(U376=1,O376&lt;=Settings!$B$36),1,0)</x:f>
        <x:v>1</x:v>
      </x:c>
    </x:row>
    <x:row r="377">
      <x:c r="A377" t="n">
        <x:f>Arrivals!A377</x:f>
        <x:v>4</x:v>
      </x:c>
      <x:c r="B377" t="n">
        <x:f>Arrivals!B377</x:f>
        <x:v>12</x:v>
      </x:c>
      <x:c r="C377" s="18" t="n">
        <x:f>Arrivals!F377</x:f>
        <x:v>187</x:v>
      </x:c>
      <x:c r="D377" s="18" t="n">
        <x:f>Arrivals!J377</x:f>
        <x:v>1.5035567195543398</x:v>
      </x:c>
      <x:c r="E377" s="18" t="n">
        <x:f>G376</x:f>
        <x:v>224.6951554876946</x:v>
      </x:c>
      <x:c r="F377" s="18" t="n">
        <x:f>MAX(C377,E377)</x:f>
        <x:v>224.6951554876946</x:v>
      </x:c>
      <x:c r="G377" s="18" t="n">
        <x:f>F377+D377</x:f>
        <x:v>226.19871220724895</x:v>
      </x:c>
      <x:c r="H377" s="18" t="n">
        <x:f>Arrivals!L377</x:f>
        <x:v>75</x:v>
      </x:c>
      <x:c r="I377" s="18" t="n">
        <x:f>H377*8/ACE_Input!S17+ACE_Input!T17</x:f>
        <x:v>6.02</x:v>
      </x:c>
      <x:c r="J377" s="18" t="n">
        <x:f>N376</x:f>
        <x:v>230.7151554876946</x:v>
      </x:c>
      <x:c r="K377" s="18" t="n">
        <x:f>MAX(G377,J377)</x:f>
        <x:v>230.7151554876946</x:v>
      </x:c>
      <x:c r="L377" s="18" t="n">
        <x:f>MOD(K377-Settings!$B$32,Settings!$B$33)</x:f>
        <x:v>230.7151554876946</x:v>
      </x:c>
      <x:c r="M377" s="18" t="n">
        <x:f>IF(L377&lt;Settings!$B$30,IF(Settings!$B$30-L377&gt;=I377,K377,K377+(Settings!$B$30-L377)+Settings!$B$31),K377+(Settings!$B$33-L377))</x:f>
        <x:v>230.7151554876946</x:v>
      </x:c>
      <x:c r="N377" s="18" t="n">
        <x:f>M377+I377</x:f>
        <x:v>236.7351554876946</x:v>
      </x:c>
      <x:c r="O377" s="18" t="n">
        <x:f>N377-C377</x:f>
        <x:v>49.73515548769461</x:v>
      </x:c>
      <x:c r="P377" s="18" t="n">
        <x:f>F377-C377</x:f>
        <x:v>37.69515548769459</x:v>
      </x:c>
      <x:c r="Q377" s="18" t="n">
        <x:f>K377-G377</x:f>
        <x:v>4.516443280445657</x:v>
      </x:c>
      <x:c r="R377" s="18" t="n">
        <x:f>M377-K377</x:f>
        <x:v>0</x:v>
      </x:c>
      <x:c r="S377" s="18" t="n">
        <x:f>P377+Q377+R377</x:f>
        <x:v>42.21159876814025</x:v>
      </x:c>
      <x:c r="T377" s="18" t="str">
        <x:f>IF(MOD(C377-Settings!$B$32,Settings!$B$33)&lt;Settings!$B$30,"Up","Down")</x:f>
        <x:v>Up</x:v>
      </x:c>
      <x:c r="U377" s="18" t="n">
        <x:f>IF(OR(I377&gt;Settings!$B$30,O377&gt;Settings!$B$37),0,1)</x:f>
        <x:v>1</x:v>
      </x:c>
      <x:c r="V377" s="18" t="n">
        <x:f>IF(AND(U377=1,O377&lt;=Settings!$B$36),1,0)</x:f>
        <x:v>1</x:v>
      </x:c>
    </x:row>
    <x:row r="378">
      <x:c r="A378" t="n">
        <x:f>Arrivals!A378</x:f>
        <x:v>4</x:v>
      </x:c>
      <x:c r="B378" t="n">
        <x:f>Arrivals!B378</x:f>
        <x:v>13</x:v>
      </x:c>
      <x:c r="C378" s="18" t="n">
        <x:f>Arrivals!F378</x:f>
        <x:v>192</x:v>
      </x:c>
      <x:c r="D378" s="18" t="n">
        <x:f>Arrivals!J378</x:f>
        <x:v>3.777340703558818</x:v>
      </x:c>
      <x:c r="E378" s="18" t="n">
        <x:f>G377</x:f>
        <x:v>226.19871220724895</x:v>
      </x:c>
      <x:c r="F378" s="18" t="n">
        <x:f>MAX(C378,E378)</x:f>
        <x:v>226.19871220724895</x:v>
      </x:c>
      <x:c r="G378" s="18" t="n">
        <x:f>F378+D378</x:f>
        <x:v>229.97605291080777</x:v>
      </x:c>
      <x:c r="H378" s="18" t="n">
        <x:f>Arrivals!L378</x:f>
        <x:v>75</x:v>
      </x:c>
      <x:c r="I378" s="18" t="n">
        <x:f>H378*8/ACE_Input!S18+ACE_Input!T18</x:f>
        <x:v>6.02</x:v>
      </x:c>
      <x:c r="J378" s="18" t="n">
        <x:f>N377</x:f>
        <x:v>236.7351554876946</x:v>
      </x:c>
      <x:c r="K378" s="18" t="n">
        <x:f>MAX(G378,J378)</x:f>
        <x:v>236.7351554876946</x:v>
      </x:c>
      <x:c r="L378" s="18" t="n">
        <x:f>MOD(K378-Settings!$B$32,Settings!$B$33)</x:f>
        <x:v>236.7351554876946</x:v>
      </x:c>
      <x:c r="M378" s="18" t="n">
        <x:f>IF(L378&lt;Settings!$B$30,IF(Settings!$B$30-L378&gt;=I378,K378,K378+(Settings!$B$30-L378)+Settings!$B$31),K378+(Settings!$B$33-L378))</x:f>
        <x:v>236.7351554876946</x:v>
      </x:c>
      <x:c r="N378" s="18" t="n">
        <x:f>M378+I378</x:f>
        <x:v>242.75515548769462</x:v>
      </x:c>
      <x:c r="O378" s="18" t="n">
        <x:f>N378-C378</x:f>
        <x:v>50.75515548769462</x:v>
      </x:c>
      <x:c r="P378" s="18" t="n">
        <x:f>F378-C378</x:f>
        <x:v>34.198712207248946</x:v>
      </x:c>
      <x:c r="Q378" s="18" t="n">
        <x:f>K378-G378</x:f>
        <x:v>6.759102576886846</x:v>
      </x:c>
      <x:c r="R378" s="18" t="n">
        <x:f>M378-K378</x:f>
        <x:v>0</x:v>
      </x:c>
      <x:c r="S378" s="18" t="n">
        <x:f>P378+Q378+R378</x:f>
        <x:v>40.95781478413579</x:v>
      </x:c>
      <x:c r="T378" s="18" t="str">
        <x:f>IF(MOD(C378-Settings!$B$32,Settings!$B$33)&lt;Settings!$B$30,"Up","Down")</x:f>
        <x:v>Up</x:v>
      </x:c>
      <x:c r="U378" s="18" t="n">
        <x:f>IF(OR(I378&gt;Settings!$B$30,O378&gt;Settings!$B$37),0,1)</x:f>
        <x:v>1</x:v>
      </x:c>
      <x:c r="V378" s="18" t="n">
        <x:f>IF(AND(U378=1,O378&lt;=Settings!$B$36),1,0)</x:f>
        <x:v>1</x:v>
      </x:c>
    </x:row>
    <x:row r="379">
      <x:c r="A379" t="n">
        <x:f>Arrivals!A379</x:f>
        <x:v>4</x:v>
      </x:c>
      <x:c r="B379" t="n">
        <x:f>Arrivals!B379</x:f>
        <x:v>14</x:v>
      </x:c>
      <x:c r="C379" s="18" t="n">
        <x:f>Arrivals!F379</x:f>
        <x:v>197</x:v>
      </x:c>
      <x:c r="D379" s="18" t="n">
        <x:f>Arrivals!J379</x:f>
        <x:v>15.273099564422516</x:v>
      </x:c>
      <x:c r="E379" s="18" t="n">
        <x:f>G378</x:f>
        <x:v>229.97605291080777</x:v>
      </x:c>
      <x:c r="F379" s="18" t="n">
        <x:f>MAX(C379,E379)</x:f>
        <x:v>229.97605291080777</x:v>
      </x:c>
      <x:c r="G379" s="18" t="n">
        <x:f>F379+D379</x:f>
        <x:v>245.2491524752303</x:v>
      </x:c>
      <x:c r="H379" s="18" t="n">
        <x:f>Arrivals!L379</x:f>
        <x:v>75</x:v>
      </x:c>
      <x:c r="I379" s="18" t="n">
        <x:f>H379*8/ACE_Input!S19+ACE_Input!T19</x:f>
        <x:v>6.02</x:v>
      </x:c>
      <x:c r="J379" s="18" t="n">
        <x:f>N378</x:f>
        <x:v>242.75515548769462</x:v>
      </x:c>
      <x:c r="K379" s="18" t="n">
        <x:f>MAX(G379,J379)</x:f>
        <x:v>245.2491524752303</x:v>
      </x:c>
      <x:c r="L379" s="18" t="n">
        <x:f>MOD(K379-Settings!$B$32,Settings!$B$33)</x:f>
        <x:v>245.2491524752303</x:v>
      </x:c>
      <x:c r="M379" s="18" t="n">
        <x:f>IF(L379&lt;Settings!$B$30,IF(Settings!$B$30-L379&gt;=I379,K379,K379+(Settings!$B$30-L379)+Settings!$B$31),K379+(Settings!$B$33-L379))</x:f>
        <x:v>245.2491524752303</x:v>
      </x:c>
      <x:c r="N379" s="18" t="n">
        <x:f>M379+I379</x:f>
        <x:v>251.2691524752303</x:v>
      </x:c>
      <x:c r="O379" s="18" t="n">
        <x:f>N379-C379</x:f>
        <x:v>54.2691524752303</x:v>
      </x:c>
      <x:c r="P379" s="18" t="n">
        <x:f>F379-C379</x:f>
        <x:v>32.976052910807766</x:v>
      </x:c>
      <x:c r="Q379" s="18" t="n">
        <x:f>K379-G379</x:f>
        <x:v>0</x:v>
      </x:c>
      <x:c r="R379" s="18" t="n">
        <x:f>M379-K379</x:f>
        <x:v>0</x:v>
      </x:c>
      <x:c r="S379" s="18" t="n">
        <x:f>P379+Q379+R379</x:f>
        <x:v>32.976052910807766</x:v>
      </x:c>
      <x:c r="T379" s="18" t="str">
        <x:f>IF(MOD(C379-Settings!$B$32,Settings!$B$33)&lt;Settings!$B$30,"Up","Down")</x:f>
        <x:v>Up</x:v>
      </x:c>
      <x:c r="U379" s="18" t="n">
        <x:f>IF(OR(I379&gt;Settings!$B$30,O379&gt;Settings!$B$37),0,1)</x:f>
        <x:v>1</x:v>
      </x:c>
      <x:c r="V379" s="18" t="n">
        <x:f>IF(AND(U379=1,O379&lt;=Settings!$B$36),1,0)</x:f>
        <x:v>1</x:v>
      </x:c>
    </x:row>
    <x:row r="380">
      <x:c r="A380" t="n">
        <x:f>Arrivals!A380</x:f>
        <x:v>4</x:v>
      </x:c>
      <x:c r="B380" t="n">
        <x:f>Arrivals!B380</x:f>
        <x:v>15</x:v>
      </x:c>
      <x:c r="C380" s="18" t="n">
        <x:f>Arrivals!F380</x:f>
        <x:v>202</x:v>
      </x:c>
      <x:c r="D380" s="18" t="n">
        <x:f>Arrivals!J380</x:f>
        <x:v>0.7934541481018806</x:v>
      </x:c>
      <x:c r="E380" s="18" t="n">
        <x:f>G379</x:f>
        <x:v>245.2491524752303</x:v>
      </x:c>
      <x:c r="F380" s="18" t="n">
        <x:f>MAX(C380,E380)</x:f>
        <x:v>245.2491524752303</x:v>
      </x:c>
      <x:c r="G380" s="18" t="n">
        <x:f>F380+D380</x:f>
        <x:v>246.04260662333218</x:v>
      </x:c>
      <x:c r="H380" s="18" t="n">
        <x:f>Arrivals!L380</x:f>
        <x:v>75</x:v>
      </x:c>
      <x:c r="I380" s="18" t="n">
        <x:f>H380*8/ACE_Input!S20+ACE_Input!T20</x:f>
        <x:v>6.02</x:v>
      </x:c>
      <x:c r="J380" s="18" t="n">
        <x:f>N379</x:f>
        <x:v>251.2691524752303</x:v>
      </x:c>
      <x:c r="K380" s="18" t="n">
        <x:f>MAX(G380,J380)</x:f>
        <x:v>251.2691524752303</x:v>
      </x:c>
      <x:c r="L380" s="18" t="n">
        <x:f>MOD(K380-Settings!$B$32,Settings!$B$33)</x:f>
        <x:v>251.2691524752303</x:v>
      </x:c>
      <x:c r="M380" s="18" t="n">
        <x:f>IF(L380&lt;Settings!$B$30,IF(Settings!$B$30-L380&gt;=I380,K380,K380+(Settings!$B$30-L380)+Settings!$B$31),K380+(Settings!$B$33-L380))</x:f>
        <x:v>251.2691524752303</x:v>
      </x:c>
      <x:c r="N380" s="18" t="n">
        <x:f>M380+I380</x:f>
        <x:v>257.2891524752303</x:v>
      </x:c>
      <x:c r="O380" s="18" t="n">
        <x:f>N380-C380</x:f>
        <x:v>55.28915247523031</x:v>
      </x:c>
      <x:c r="P380" s="18" t="n">
        <x:f>F380-C380</x:f>
        <x:v>43.24915247523029</x:v>
      </x:c>
      <x:c r="Q380" s="18" t="n">
        <x:f>K380-G380</x:f>
        <x:v>5.226545851898123</x:v>
      </x:c>
      <x:c r="R380" s="18" t="n">
        <x:f>M380-K380</x:f>
        <x:v>0</x:v>
      </x:c>
      <x:c r="S380" s="18" t="n">
        <x:f>P380+Q380+R380</x:f>
        <x:v>48.47569832712841</x:v>
      </x:c>
      <x:c r="T380" s="18" t="str">
        <x:f>IF(MOD(C380-Settings!$B$32,Settings!$B$33)&lt;Settings!$B$30,"Up","Down")</x:f>
        <x:v>Up</x:v>
      </x:c>
      <x:c r="U380" s="18" t="n">
        <x:f>IF(OR(I380&gt;Settings!$B$30,O380&gt;Settings!$B$37),0,1)</x:f>
        <x:v>1</x:v>
      </x:c>
      <x:c r="V380" s="18" t="n">
        <x:f>IF(AND(U380=1,O380&lt;=Settings!$B$36),1,0)</x:f>
        <x:v>1</x:v>
      </x:c>
    </x:row>
    <x:row r="381">
      <x:c r="A381" t="n">
        <x:f>Arrivals!A381</x:f>
        <x:v>4</x:v>
      </x:c>
      <x:c r="B381" t="n">
        <x:f>Arrivals!B381</x:f>
        <x:v>16</x:v>
      </x:c>
      <x:c r="C381" s="18" t="n">
        <x:f>Arrivals!F381</x:f>
        <x:v>207</x:v>
      </x:c>
      <x:c r="D381" s="18" t="n">
        <x:f>Arrivals!J381</x:f>
        <x:v>5.2625153685494</x:v>
      </x:c>
      <x:c r="E381" s="18" t="n">
        <x:f>G380</x:f>
        <x:v>246.04260662333218</x:v>
      </x:c>
      <x:c r="F381" s="18" t="n">
        <x:f>MAX(C381,E381)</x:f>
        <x:v>246.04260662333218</x:v>
      </x:c>
      <x:c r="G381" s="18" t="n">
        <x:f>F381+D381</x:f>
        <x:v>251.30512199188158</x:v>
      </x:c>
      <x:c r="H381" s="18" t="n">
        <x:f>Arrivals!L381</x:f>
        <x:v>75</x:v>
      </x:c>
      <x:c r="I381" s="18" t="n">
        <x:f>H381*8/ACE_Input!S21+ACE_Input!T21</x:f>
        <x:v>6.02</x:v>
      </x:c>
      <x:c r="J381" s="18" t="n">
        <x:f>N380</x:f>
        <x:v>257.2891524752303</x:v>
      </x:c>
      <x:c r="K381" s="18" t="n">
        <x:f>MAX(G381,J381)</x:f>
        <x:v>257.2891524752303</x:v>
      </x:c>
      <x:c r="L381" s="18" t="n">
        <x:f>MOD(K381-Settings!$B$32,Settings!$B$33)</x:f>
        <x:v>257.2891524752303</x:v>
      </x:c>
      <x:c r="M381" s="18" t="n">
        <x:f>IF(L381&lt;Settings!$B$30,IF(Settings!$B$30-L381&gt;=I381,K381,K381+(Settings!$B$30-L381)+Settings!$B$31),K381+(Settings!$B$33-L381))</x:f>
        <x:v>257.2891524752303</x:v>
      </x:c>
      <x:c r="N381" s="18" t="n">
        <x:f>M381+I381</x:f>
        <x:v>263.3091524752303</x:v>
      </x:c>
      <x:c r="O381" s="18" t="n">
        <x:f>N381-C381</x:f>
        <x:v>56.30915247523029</x:v>
      </x:c>
      <x:c r="P381" s="18" t="n">
        <x:f>F381-C381</x:f>
        <x:v>39.042606623332176</x:v>
      </x:c>
      <x:c r="Q381" s="18" t="n">
        <x:f>K381-G381</x:f>
        <x:v>5.984030483348732</x:v>
      </x:c>
      <x:c r="R381" s="18" t="n">
        <x:f>M381-K381</x:f>
        <x:v>0</x:v>
      </x:c>
      <x:c r="S381" s="18" t="n">
        <x:f>P381+Q381+R381</x:f>
        <x:v>45.02663710668091</x:v>
      </x:c>
      <x:c r="T381" s="18" t="str">
        <x:f>IF(MOD(C381-Settings!$B$32,Settings!$B$33)&lt;Settings!$B$30,"Up","Down")</x:f>
        <x:v>Up</x:v>
      </x:c>
      <x:c r="U381" s="18" t="n">
        <x:f>IF(OR(I381&gt;Settings!$B$30,O381&gt;Settings!$B$37),0,1)</x:f>
        <x:v>1</x:v>
      </x:c>
      <x:c r="V381" s="18" t="n">
        <x:f>IF(AND(U381=1,O381&lt;=Settings!$B$36),1,0)</x:f>
        <x:v>1</x:v>
      </x:c>
    </x:row>
    <x:row r="382">
      <x:c r="A382" t="n">
        <x:f>Arrivals!A382</x:f>
        <x:v>4</x:v>
      </x:c>
      <x:c r="B382" t="n">
        <x:f>Arrivals!B382</x:f>
        <x:v>17</x:v>
      </x:c>
      <x:c r="C382" s="18" t="n">
        <x:f>Arrivals!F382</x:f>
        <x:v>212</x:v>
      </x:c>
      <x:c r="D382" s="18" t="n">
        <x:f>Arrivals!J382</x:f>
        <x:v>27.249692362570393</x:v>
      </x:c>
      <x:c r="E382" s="18" t="n">
        <x:f>G381</x:f>
        <x:v>251.30512199188158</x:v>
      </x:c>
      <x:c r="F382" s="18" t="n">
        <x:f>MAX(C382,E382)</x:f>
        <x:v>251.30512199188158</x:v>
      </x:c>
      <x:c r="G382" s="18" t="n">
        <x:f>F382+D382</x:f>
        <x:v>278.554814354452</x:v>
      </x:c>
      <x:c r="H382" s="18" t="n">
        <x:f>Arrivals!L382</x:f>
        <x:v>75</x:v>
      </x:c>
      <x:c r="I382" s="18" t="n">
        <x:f>H382*8/ACE_Input!S22+ACE_Input!T22</x:f>
        <x:v>6.02</x:v>
      </x:c>
      <x:c r="J382" s="18" t="n">
        <x:f>N381</x:f>
        <x:v>263.3091524752303</x:v>
      </x:c>
      <x:c r="K382" s="18" t="n">
        <x:f>MAX(G382,J382)</x:f>
        <x:v>278.554814354452</x:v>
      </x:c>
      <x:c r="L382" s="18" t="n">
        <x:f>MOD(K382-Settings!$B$32,Settings!$B$33)</x:f>
        <x:v>278.554814354452</x:v>
      </x:c>
      <x:c r="M382" s="18" t="n">
        <x:f>IF(L382&lt;Settings!$B$30,IF(Settings!$B$30-L382&gt;=I382,K382,K382+(Settings!$B$30-L382)+Settings!$B$31),K382+(Settings!$B$33-L382))</x:f>
        <x:v>278.554814354452</x:v>
      </x:c>
      <x:c r="N382" s="18" t="n">
        <x:f>M382+I382</x:f>
        <x:v>284.574814354452</x:v>
      </x:c>
      <x:c r="O382" s="18" t="n">
        <x:f>N382-C382</x:f>
        <x:v>72.57481435445197</x:v>
      </x:c>
      <x:c r="P382" s="18" t="n">
        <x:f>F382-C382</x:f>
        <x:v>39.30512199188158</x:v>
      </x:c>
      <x:c r="Q382" s="18" t="n">
        <x:f>K382-G382</x:f>
        <x:v>0</x:v>
      </x:c>
      <x:c r="R382" s="18" t="n">
        <x:f>M382-K382</x:f>
        <x:v>0</x:v>
      </x:c>
      <x:c r="S382" s="18" t="n">
        <x:f>P382+Q382+R382</x:f>
        <x:v>39.30512199188158</x:v>
      </x:c>
      <x:c r="T382" s="18" t="str">
        <x:f>IF(MOD(C382-Settings!$B$32,Settings!$B$33)&lt;Settings!$B$30,"Up","Down")</x:f>
        <x:v>Up</x:v>
      </x:c>
      <x:c r="U382" s="18" t="n">
        <x:f>IF(OR(I382&gt;Settings!$B$30,O382&gt;Settings!$B$37),0,1)</x:f>
        <x:v>1</x:v>
      </x:c>
      <x:c r="V382" s="18" t="n">
        <x:f>IF(AND(U382=1,O382&lt;=Settings!$B$36),1,0)</x:f>
        <x:v>1</x:v>
      </x:c>
    </x:row>
    <x:row r="383">
      <x:c r="A383" t="n">
        <x:f>Arrivals!A383</x:f>
        <x:v>4</x:v>
      </x:c>
      <x:c r="B383" t="n">
        <x:f>Arrivals!B383</x:f>
        <x:v>18</x:v>
      </x:c>
      <x:c r="C383" s="18" t="n">
        <x:f>Arrivals!F383</x:f>
        <x:v>217</x:v>
      </x:c>
      <x:c r="D383" s="18" t="n">
        <x:f>Arrivals!J383</x:f>
        <x:v>0.4161157614516102</x:v>
      </x:c>
      <x:c r="E383" s="18" t="n">
        <x:f>G382</x:f>
        <x:v>278.554814354452</x:v>
      </x:c>
      <x:c r="F383" s="18" t="n">
        <x:f>MAX(C383,E383)</x:f>
        <x:v>278.554814354452</x:v>
      </x:c>
      <x:c r="G383" s="18" t="n">
        <x:f>F383+D383</x:f>
        <x:v>278.9709301159036</x:v>
      </x:c>
      <x:c r="H383" s="18" t="n">
        <x:f>Arrivals!L383</x:f>
        <x:v>75</x:v>
      </x:c>
      <x:c r="I383" s="18" t="n">
        <x:f>H383*8/ACE_Input!S23+ACE_Input!T23</x:f>
        <x:v>6.02</x:v>
      </x:c>
      <x:c r="J383" s="18" t="n">
        <x:f>N382</x:f>
        <x:v>284.574814354452</x:v>
      </x:c>
      <x:c r="K383" s="18" t="n">
        <x:f>MAX(G383,J383)</x:f>
        <x:v>284.574814354452</x:v>
      </x:c>
      <x:c r="L383" s="18" t="n">
        <x:f>MOD(K383-Settings!$B$32,Settings!$B$33)</x:f>
        <x:v>284.574814354452</x:v>
      </x:c>
      <x:c r="M383" s="18" t="n">
        <x:f>IF(L383&lt;Settings!$B$30,IF(Settings!$B$30-L383&gt;=I383,K383,K383+(Settings!$B$30-L383)+Settings!$B$31),K383+(Settings!$B$33-L383))</x:f>
        <x:v>284.574814354452</x:v>
      </x:c>
      <x:c r="N383" s="18" t="n">
        <x:f>M383+I383</x:f>
        <x:v>290.59481435445196</x:v>
      </x:c>
      <x:c r="O383" s="18" t="n">
        <x:f>N383-C383</x:f>
        <x:v>73.59481435445196</x:v>
      </x:c>
      <x:c r="P383" s="18" t="n">
        <x:f>F383-C383</x:f>
        <x:v>61.55481435445199</x:v>
      </x:c>
      <x:c r="Q383" s="18" t="n">
        <x:f>K383-G383</x:f>
        <x:v>5.603884238548346</x:v>
      </x:c>
      <x:c r="R383" s="18" t="n">
        <x:f>M383-K383</x:f>
        <x:v>0</x:v>
      </x:c>
      <x:c r="S383" s="18" t="n">
        <x:f>P383+Q383+R383</x:f>
        <x:v>67.15869859300034</x:v>
      </x:c>
      <x:c r="T383" s="18" t="str">
        <x:f>IF(MOD(C383-Settings!$B$32,Settings!$B$33)&lt;Settings!$B$30,"Up","Down")</x:f>
        <x:v>Up</x:v>
      </x:c>
      <x:c r="U383" s="18" t="n">
        <x:f>IF(OR(I383&gt;Settings!$B$30,O383&gt;Settings!$B$37),0,1)</x:f>
        <x:v>1</x:v>
      </x:c>
      <x:c r="V383" s="18" t="n">
        <x:f>IF(AND(U383=1,O383&lt;=Settings!$B$36),1,0)</x:f>
        <x:v>1</x:v>
      </x:c>
    </x:row>
    <x:row r="384">
      <x:c r="A384" t="n">
        <x:f>Arrivals!A384</x:f>
        <x:v>4</x:v>
      </x:c>
      <x:c r="B384" t="n">
        <x:f>Arrivals!B384</x:f>
        <x:v>19</x:v>
      </x:c>
      <x:c r="C384" s="18" t="n">
        <x:f>Arrivals!F384</x:f>
        <x:v>222</x:v>
      </x:c>
      <x:c r="D384" s="18" t="n">
        <x:f>Arrivals!J384</x:f>
        <x:v>20.302903830078957</x:v>
      </x:c>
      <x:c r="E384" s="18" t="n">
        <x:f>G383</x:f>
        <x:v>278.9709301159036</x:v>
      </x:c>
      <x:c r="F384" s="18" t="n">
        <x:f>MAX(C384,E384)</x:f>
        <x:v>278.9709301159036</x:v>
      </x:c>
      <x:c r="G384" s="18" t="n">
        <x:f>F384+D384</x:f>
        <x:v>299.2738339459826</x:v>
      </x:c>
      <x:c r="H384" s="18" t="n">
        <x:f>Arrivals!L384</x:f>
        <x:v>75</x:v>
      </x:c>
      <x:c r="I384" s="18" t="n">
        <x:f>H384*8/ACE_Input!S24+ACE_Input!T24</x:f>
        <x:v>6.02</x:v>
      </x:c>
      <x:c r="J384" s="18" t="n">
        <x:f>N383</x:f>
        <x:v>290.59481435445196</x:v>
      </x:c>
      <x:c r="K384" s="18" t="n">
        <x:f>MAX(G384,J384)</x:f>
        <x:v>299.2738339459826</x:v>
      </x:c>
      <x:c r="L384" s="18" t="n">
        <x:f>MOD(K384-Settings!$B$32,Settings!$B$33)</x:f>
        <x:v>299.2738339459826</x:v>
      </x:c>
      <x:c r="M384" s="18" t="n">
        <x:f>IF(L384&lt;Settings!$B$30,IF(Settings!$B$30-L384&gt;=I384,K384,K384+(Settings!$B$30-L384)+Settings!$B$31),K384+(Settings!$B$33-L384))</x:f>
        <x:v>299.2738339459826</x:v>
      </x:c>
      <x:c r="N384" s="18" t="n">
        <x:f>M384+I384</x:f>
        <x:v>305.29383394598256</x:v>
      </x:c>
      <x:c r="O384" s="18" t="n">
        <x:f>N384-C384</x:f>
        <x:v>83.29383394598256</x:v>
      </x:c>
      <x:c r="P384" s="18" t="n">
        <x:f>F384-C384</x:f>
        <x:v>56.97093011590363</x:v>
      </x:c>
      <x:c r="Q384" s="18" t="n">
        <x:f>K384-G384</x:f>
        <x:v>0</x:v>
      </x:c>
      <x:c r="R384" s="18" t="n">
        <x:f>M384-K384</x:f>
        <x:v>0</x:v>
      </x:c>
      <x:c r="S384" s="18" t="n">
        <x:f>P384+Q384+R384</x:f>
        <x:v>56.97093011590363</x:v>
      </x:c>
      <x:c r="T384" s="18" t="str">
        <x:f>IF(MOD(C384-Settings!$B$32,Settings!$B$33)&lt;Settings!$B$30,"Up","Down")</x:f>
        <x:v>Up</x:v>
      </x:c>
      <x:c r="U384" s="18" t="n">
        <x:f>IF(OR(I384&gt;Settings!$B$30,O384&gt;Settings!$B$37),0,1)</x:f>
        <x:v>1</x:v>
      </x:c>
      <x:c r="V384" s="18" t="n">
        <x:f>IF(AND(U384=1,O384&lt;=Settings!$B$36),1,0)</x:f>
        <x:v>1</x:v>
      </x:c>
    </x:row>
    <x:row r="385">
      <x:c r="A385" t="n">
        <x:f>Arrivals!A385</x:f>
        <x:v>4</x:v>
      </x:c>
      <x:c r="B385" t="n">
        <x:f>Arrivals!B385</x:f>
        <x:v>20</x:v>
      </x:c>
      <x:c r="C385" s="18" t="n">
        <x:f>Arrivals!F385</x:f>
        <x:v>227</x:v>
      </x:c>
      <x:c r="D385" s="18" t="n">
        <x:f>Arrivals!J385</x:f>
        <x:v>14.204775828858164</x:v>
      </x:c>
      <x:c r="E385" s="18" t="n">
        <x:f>G384</x:f>
        <x:v>299.2738339459826</x:v>
      </x:c>
      <x:c r="F385" s="18" t="n">
        <x:f>MAX(C385,E385)</x:f>
        <x:v>299.2738339459826</x:v>
      </x:c>
      <x:c r="G385" s="18" t="n">
        <x:f>F385+D385</x:f>
        <x:v>313.4786097748407</x:v>
      </x:c>
      <x:c r="H385" s="18" t="n">
        <x:f>Arrivals!L385</x:f>
        <x:v>75</x:v>
      </x:c>
      <x:c r="I385" s="18" t="n">
        <x:f>H385*8/ACE_Input!S25+ACE_Input!T25</x:f>
        <x:v>6.02</x:v>
      </x:c>
      <x:c r="J385" s="18" t="n">
        <x:f>N384</x:f>
        <x:v>305.29383394598256</x:v>
      </x:c>
      <x:c r="K385" s="18" t="n">
        <x:f>MAX(G385,J385)</x:f>
        <x:v>313.4786097748407</x:v>
      </x:c>
      <x:c r="L385" s="18" t="n">
        <x:f>MOD(K385-Settings!$B$32,Settings!$B$33)</x:f>
        <x:v>313.4786097748407</x:v>
      </x:c>
      <x:c r="M385" s="18" t="n">
        <x:f>IF(L385&lt;Settings!$B$30,IF(Settings!$B$30-L385&gt;=I385,K385,K385+(Settings!$B$30-L385)+Settings!$B$31),K385+(Settings!$B$33-L385))</x:f>
        <x:v>313.4786097748407</x:v>
      </x:c>
      <x:c r="N385" s="18" t="n">
        <x:f>M385+I385</x:f>
        <x:v>319.4986097748407</x:v>
      </x:c>
      <x:c r="O385" s="18" t="n">
        <x:f>N385-C385</x:f>
        <x:v>92.4986097748407</x:v>
      </x:c>
      <x:c r="P385" s="18" t="n">
        <x:f>F385-C385</x:f>
        <x:v>72.27383394598257</x:v>
      </x:c>
      <x:c r="Q385" s="18" t="n">
        <x:f>K385-G385</x:f>
        <x:v>0</x:v>
      </x:c>
      <x:c r="R385" s="18" t="n">
        <x:f>M385-K385</x:f>
        <x:v>0</x:v>
      </x:c>
      <x:c r="S385" s="18" t="n">
        <x:f>P385+Q385+R385</x:f>
        <x:v>72.27383394598257</x:v>
      </x:c>
      <x:c r="T385" s="18" t="str">
        <x:f>IF(MOD(C385-Settings!$B$32,Settings!$B$33)&lt;Settings!$B$30,"Up","Down")</x:f>
        <x:v>Up</x:v>
      </x:c>
      <x:c r="U385" s="18" t="n">
        <x:f>IF(OR(I385&gt;Settings!$B$30,O385&gt;Settings!$B$37),0,1)</x:f>
        <x:v>1</x:v>
      </x:c>
      <x:c r="V385" s="18" t="n">
        <x:f>IF(AND(U385=1,O385&lt;=Settings!$B$36),1,0)</x:f>
        <x:v>1</x:v>
      </x:c>
    </x:row>
    <x:row r="386">
      <x:c r="A386" t="n">
        <x:f>Arrivals!A386</x:f>
        <x:v>4</x:v>
      </x:c>
      <x:c r="B386" t="n">
        <x:f>Arrivals!B386</x:f>
        <x:v>21</x:v>
      </x:c>
      <x:c r="C386" s="18" t="n">
        <x:f>Arrivals!F386</x:f>
        <x:v>232</x:v>
      </x:c>
      <x:c r="D386" s="18" t="n">
        <x:f>Arrivals!J386</x:f>
        <x:v>19.342308867573294</x:v>
      </x:c>
      <x:c r="E386" s="18" t="n">
        <x:f>G385</x:f>
        <x:v>313.4786097748407</x:v>
      </x:c>
      <x:c r="F386" s="18" t="n">
        <x:f>MAX(C386,E386)</x:f>
        <x:v>313.4786097748407</x:v>
      </x:c>
      <x:c r="G386" s="18" t="n">
        <x:f>F386+D386</x:f>
        <x:v>332.82091864241403</x:v>
      </x:c>
      <x:c r="H386" s="18" t="n">
        <x:f>Arrivals!L386</x:f>
        <x:v>75</x:v>
      </x:c>
      <x:c r="I386" s="18" t="n">
        <x:f>H386*8/ACE_Input!S26+ACE_Input!T26</x:f>
        <x:v>6.02</x:v>
      </x:c>
      <x:c r="J386" s="18" t="n">
        <x:f>N385</x:f>
        <x:v>319.4986097748407</x:v>
      </x:c>
      <x:c r="K386" s="18" t="n">
        <x:f>MAX(G386,J386)</x:f>
        <x:v>332.82091864241403</x:v>
      </x:c>
      <x:c r="L386" s="18" t="n">
        <x:f>MOD(K386-Settings!$B$32,Settings!$B$33)</x:f>
        <x:v>332.82091864241403</x:v>
      </x:c>
      <x:c r="M386" s="18" t="n">
        <x:f>IF(L386&lt;Settings!$B$30,IF(Settings!$B$30-L386&gt;=I386,K386,K386+(Settings!$B$30-L386)+Settings!$B$31),K386+(Settings!$B$33-L386))</x:f>
        <x:v>332.82091864241403</x:v>
      </x:c>
      <x:c r="N386" s="18" t="n">
        <x:f>M386+I386</x:f>
        <x:v>338.840918642414</x:v>
      </x:c>
      <x:c r="O386" s="18" t="n">
        <x:f>N386-C386</x:f>
        <x:v>106.84091864241401</x:v>
      </x:c>
      <x:c r="P386" s="18" t="n">
        <x:f>F386-C386</x:f>
        <x:v>81.47860977484072</x:v>
      </x:c>
      <x:c r="Q386" s="18" t="n">
        <x:f>K386-G386</x:f>
        <x:v>0</x:v>
      </x:c>
      <x:c r="R386" s="18" t="n">
        <x:f>M386-K386</x:f>
        <x:v>0</x:v>
      </x:c>
      <x:c r="S386" s="18" t="n">
        <x:f>P386+Q386+R386</x:f>
        <x:v>81.47860977484072</x:v>
      </x:c>
      <x:c r="T386" s="18" t="str">
        <x:f>IF(MOD(C386-Settings!$B$32,Settings!$B$33)&lt;Settings!$B$30,"Up","Down")</x:f>
        <x:v>Up</x:v>
      </x:c>
      <x:c r="U386" s="18" t="n">
        <x:f>IF(OR(I386&gt;Settings!$B$30,O386&gt;Settings!$B$37),0,1)</x:f>
        <x:v>1</x:v>
      </x:c>
      <x:c r="V386" s="18" t="n">
        <x:f>IF(AND(U386=1,O386&lt;=Settings!$B$36),1,0)</x:f>
        <x:v>1</x:v>
      </x:c>
    </x:row>
    <x:row r="387">
      <x:c r="A387" t="n">
        <x:f>Arrivals!A387</x:f>
        <x:v>4</x:v>
      </x:c>
      <x:c r="B387" t="n">
        <x:f>Arrivals!B387</x:f>
        <x:v>22</x:v>
      </x:c>
      <x:c r="C387" s="18" t="n">
        <x:f>Arrivals!F387</x:f>
        <x:v>237</x:v>
      </x:c>
      <x:c r="D387" s="18" t="n">
        <x:f>Arrivals!J387</x:f>
        <x:v>15.651814288786973</x:v>
      </x:c>
      <x:c r="E387" s="18" t="n">
        <x:f>G386</x:f>
        <x:v>332.82091864241403</x:v>
      </x:c>
      <x:c r="F387" s="18" t="n">
        <x:f>MAX(C387,E387)</x:f>
        <x:v>332.82091864241403</x:v>
      </x:c>
      <x:c r="G387" s="18" t="n">
        <x:f>F387+D387</x:f>
        <x:v>348.472732931201</x:v>
      </x:c>
      <x:c r="H387" s="18" t="n">
        <x:f>Arrivals!L387</x:f>
        <x:v>75</x:v>
      </x:c>
      <x:c r="I387" s="18" t="n">
        <x:f>H387*8/ACE_Input!S27+ACE_Input!T27</x:f>
        <x:v>6.02</x:v>
      </x:c>
      <x:c r="J387" s="18" t="n">
        <x:f>N386</x:f>
        <x:v>338.840918642414</x:v>
      </x:c>
      <x:c r="K387" s="18" t="n">
        <x:f>MAX(G387,J387)</x:f>
        <x:v>348.472732931201</x:v>
      </x:c>
      <x:c r="L387" s="18" t="n">
        <x:f>MOD(K387-Settings!$B$32,Settings!$B$33)</x:f>
        <x:v>348.472732931201</x:v>
      </x:c>
      <x:c r="M387" s="18" t="n">
        <x:f>IF(L387&lt;Settings!$B$30,IF(Settings!$B$30-L387&gt;=I387,K387,K387+(Settings!$B$30-L387)+Settings!$B$31),K387+(Settings!$B$33-L387))</x:f>
        <x:v>348.472732931201</x:v>
      </x:c>
      <x:c r="N387" s="18" t="n">
        <x:f>M387+I387</x:f>
        <x:v>354.492732931201</x:v>
      </x:c>
      <x:c r="O387" s="18" t="n">
        <x:f>N387-C387</x:f>
        <x:v>117.49273293120098</x:v>
      </x:c>
      <x:c r="P387" s="18" t="n">
        <x:f>F387-C387</x:f>
        <x:v>95.82091864241403</x:v>
      </x:c>
      <x:c r="Q387" s="18" t="n">
        <x:f>K387-G387</x:f>
        <x:v>0</x:v>
      </x:c>
      <x:c r="R387" s="18" t="n">
        <x:f>M387-K387</x:f>
        <x:v>0</x:v>
      </x:c>
      <x:c r="S387" s="18" t="n">
        <x:f>P387+Q387+R387</x:f>
        <x:v>95.82091864241403</x:v>
      </x:c>
      <x:c r="T387" s="18" t="str">
        <x:f>IF(MOD(C387-Settings!$B$32,Settings!$B$33)&lt;Settings!$B$30,"Up","Down")</x:f>
        <x:v>Up</x:v>
      </x:c>
      <x:c r="U387" s="18" t="n">
        <x:f>IF(OR(I387&gt;Settings!$B$30,O387&gt;Settings!$B$37),0,1)</x:f>
        <x:v>1</x:v>
      </x:c>
      <x:c r="V387" s="18" t="n">
        <x:f>IF(AND(U387=1,O387&lt;=Settings!$B$36),1,0)</x:f>
        <x:v>1</x:v>
      </x:c>
    </x:row>
    <x:row r="388">
      <x:c r="A388" t="n">
        <x:f>Arrivals!A388</x:f>
        <x:v>4</x:v>
      </x:c>
      <x:c r="B388" t="n">
        <x:f>Arrivals!B388</x:f>
        <x:v>23</x:v>
      </x:c>
      <x:c r="C388" s="18" t="n">
        <x:f>Arrivals!F388</x:f>
        <x:v>242</x:v>
      </x:c>
      <x:c r="D388" s="18" t="n">
        <x:f>Arrivals!J388</x:f>
        <x:v>4.164293297194271</x:v>
      </x:c>
      <x:c r="E388" s="18" t="n">
        <x:f>G387</x:f>
        <x:v>348.472732931201</x:v>
      </x:c>
      <x:c r="F388" s="18" t="n">
        <x:f>MAX(C388,E388)</x:f>
        <x:v>348.472732931201</x:v>
      </x:c>
      <x:c r="G388" s="18" t="n">
        <x:f>F388+D388</x:f>
        <x:v>352.63702622839526</x:v>
      </x:c>
      <x:c r="H388" s="18" t="n">
        <x:f>Arrivals!L388</x:f>
        <x:v>75</x:v>
      </x:c>
      <x:c r="I388" s="18" t="n">
        <x:f>H388*8/ACE_Input!S28+ACE_Input!T28</x:f>
        <x:v>6.02</x:v>
      </x:c>
      <x:c r="J388" s="18" t="n">
        <x:f>N387</x:f>
        <x:v>354.492732931201</x:v>
      </x:c>
      <x:c r="K388" s="18" t="n">
        <x:f>MAX(G388,J388)</x:f>
        <x:v>354.492732931201</x:v>
      </x:c>
      <x:c r="L388" s="18" t="n">
        <x:f>MOD(K388-Settings!$B$32,Settings!$B$33)</x:f>
        <x:v>354.492732931201</x:v>
      </x:c>
      <x:c r="M388" s="18" t="n">
        <x:f>IF(L388&lt;Settings!$B$30,IF(Settings!$B$30-L388&gt;=I388,K388,K388+(Settings!$B$30-L388)+Settings!$B$31),K388+(Settings!$B$33-L388))</x:f>
        <x:v>354.492732931201</x:v>
      </x:c>
      <x:c r="N388" s="18" t="n">
        <x:f>M388+I388</x:f>
        <x:v>360.51273293120096</x:v>
      </x:c>
      <x:c r="O388" s="18" t="n">
        <x:f>N388-C388</x:f>
        <x:v>118.51273293120096</x:v>
      </x:c>
      <x:c r="P388" s="18" t="n">
        <x:f>F388-C388</x:f>
        <x:v>106.472732931201</x:v>
      </x:c>
      <x:c r="Q388" s="18" t="n">
        <x:f>K388-G388</x:f>
        <x:v>1.855706702805719</x:v>
      </x:c>
      <x:c r="R388" s="18" t="n">
        <x:f>M388-K388</x:f>
        <x:v>0</x:v>
      </x:c>
      <x:c r="S388" s="18" t="n">
        <x:f>P388+Q388+R388</x:f>
        <x:v>108.32843963400671</x:v>
      </x:c>
      <x:c r="T388" s="18" t="str">
        <x:f>IF(MOD(C388-Settings!$B$32,Settings!$B$33)&lt;Settings!$B$30,"Up","Down")</x:f>
        <x:v>Up</x:v>
      </x:c>
      <x:c r="U388" s="18" t="n">
        <x:f>IF(OR(I388&gt;Settings!$B$30,O388&gt;Settings!$B$37),0,1)</x:f>
        <x:v>1</x:v>
      </x:c>
      <x:c r="V388" s="18" t="n">
        <x:f>IF(AND(U388=1,O388&lt;=Settings!$B$36),1,0)</x:f>
        <x:v>1</x:v>
      </x:c>
    </x:row>
    <x:row r="389">
      <x:c r="A389" t="n">
        <x:f>Arrivals!A389</x:f>
        <x:v>4</x:v>
      </x:c>
      <x:c r="B389" t="n">
        <x:f>Arrivals!B389</x:f>
        <x:v>24</x:v>
      </x:c>
      <x:c r="C389" s="18" t="n">
        <x:f>Arrivals!F389</x:f>
        <x:v>247</x:v>
      </x:c>
      <x:c r="D389" s="18" t="n">
        <x:f>Arrivals!J389</x:f>
        <x:v>0.15934502847451162</x:v>
      </x:c>
      <x:c r="E389" s="18" t="n">
        <x:f>G388</x:f>
        <x:v>352.63702622839526</x:v>
      </x:c>
      <x:c r="F389" s="18" t="n">
        <x:f>MAX(C389,E389)</x:f>
        <x:v>352.63702622839526</x:v>
      </x:c>
      <x:c r="G389" s="18" t="n">
        <x:f>F389+D389</x:f>
        <x:v>352.79637125686975</x:v>
      </x:c>
      <x:c r="H389" s="18" t="n">
        <x:f>Arrivals!L389</x:f>
        <x:v>75</x:v>
      </x:c>
      <x:c r="I389" s="18" t="n">
        <x:f>H389*8/ACE_Input!S29+ACE_Input!T29</x:f>
        <x:v>6.02</x:v>
      </x:c>
      <x:c r="J389" s="18" t="n">
        <x:f>N388</x:f>
        <x:v>360.51273293120096</x:v>
      </x:c>
      <x:c r="K389" s="18" t="n">
        <x:f>MAX(G389,J389)</x:f>
        <x:v>360.51273293120096</x:v>
      </x:c>
      <x:c r="L389" s="18" t="n">
        <x:f>MOD(K389-Settings!$B$32,Settings!$B$33)</x:f>
        <x:v>360.51273293120096</x:v>
      </x:c>
      <x:c r="M389" s="18" t="n">
        <x:f>IF(L389&lt;Settings!$B$30,IF(Settings!$B$30-L389&gt;=I389,K389,K389+(Settings!$B$30-L389)+Settings!$B$31),K389+(Settings!$B$33-L389))</x:f>
        <x:v>360.51273293120096</x:v>
      </x:c>
      <x:c r="N389" s="18" t="n">
        <x:f>M389+I389</x:f>
        <x:v>366.53273293120094</x:v>
      </x:c>
      <x:c r="O389" s="18" t="n">
        <x:f>N389-C389</x:f>
        <x:v>119.53273293120094</x:v>
      </x:c>
      <x:c r="P389" s="18" t="n">
        <x:f>F389-C389</x:f>
        <x:v>105.63702622839526</x:v>
      </x:c>
      <x:c r="Q389" s="18" t="n">
        <x:f>K389-G389</x:f>
        <x:v>7.7163616743312105</x:v>
      </x:c>
      <x:c r="R389" s="18" t="n">
        <x:f>M389-K389</x:f>
        <x:v>0</x:v>
      </x:c>
      <x:c r="S389" s="18" t="n">
        <x:f>P389+Q389+R389</x:f>
        <x:v>113.35338790272647</x:v>
      </x:c>
      <x:c r="T389" s="18" t="str">
        <x:f>IF(MOD(C389-Settings!$B$32,Settings!$B$33)&lt;Settings!$B$30,"Up","Down")</x:f>
        <x:v>Up</x:v>
      </x:c>
      <x:c r="U389" s="18" t="n">
        <x:f>IF(OR(I389&gt;Settings!$B$30,O389&gt;Settings!$B$37),0,1)</x:f>
        <x:v>1</x:v>
      </x:c>
      <x:c r="V389" s="18" t="n">
        <x:f>IF(AND(U389=1,O389&lt;=Settings!$B$36),1,0)</x:f>
        <x:v>1</x:v>
      </x:c>
    </x:row>
    <x:row r="390">
      <x:c r="A390" t="n">
        <x:f>Arrivals!A390</x:f>
        <x:v>4</x:v>
      </x:c>
      <x:c r="B390" t="n">
        <x:f>Arrivals!B390</x:f>
        <x:v>25</x:v>
      </x:c>
      <x:c r="C390" s="18" t="n">
        <x:f>Arrivals!F390</x:f>
        <x:v>252</x:v>
      </x:c>
      <x:c r="D390" s="18" t="n">
        <x:f>Arrivals!J390</x:f>
        <x:v>14.478860122254403</x:v>
      </x:c>
      <x:c r="E390" s="18" t="n">
        <x:f>G389</x:f>
        <x:v>352.79637125686975</x:v>
      </x:c>
      <x:c r="F390" s="18" t="n">
        <x:f>MAX(C390,E390)</x:f>
        <x:v>352.79637125686975</x:v>
      </x:c>
      <x:c r="G390" s="18" t="n">
        <x:f>F390+D390</x:f>
        <x:v>367.27523137912414</x:v>
      </x:c>
      <x:c r="H390" s="18" t="n">
        <x:f>Arrivals!L390</x:f>
        <x:v>75</x:v>
      </x:c>
      <x:c r="I390" s="18" t="n">
        <x:f>H390*8/ACE_Input!S30+ACE_Input!T30</x:f>
        <x:v>6.02</x:v>
      </x:c>
      <x:c r="J390" s="18" t="n">
        <x:f>N389</x:f>
        <x:v>366.53273293120094</x:v>
      </x:c>
      <x:c r="K390" s="18" t="n">
        <x:f>MAX(G390,J390)</x:f>
        <x:v>367.27523137912414</x:v>
      </x:c>
      <x:c r="L390" s="18" t="n">
        <x:f>MOD(K390-Settings!$B$32,Settings!$B$33)</x:f>
        <x:v>367.27523137912414</x:v>
      </x:c>
      <x:c r="M390" s="18" t="n">
        <x:f>IF(L390&lt;Settings!$B$30,IF(Settings!$B$30-L390&gt;=I390,K390,K390+(Settings!$B$30-L390)+Settings!$B$31),K390+(Settings!$B$33-L390))</x:f>
        <x:v>367.27523137912414</x:v>
      </x:c>
      <x:c r="N390" s="18" t="n">
        <x:f>M390+I390</x:f>
        <x:v>373.2952313791241</x:v>
      </x:c>
      <x:c r="O390" s="18" t="n">
        <x:f>N390-C390</x:f>
        <x:v>121.29523137912412</x:v>
      </x:c>
      <x:c r="P390" s="18" t="n">
        <x:f>F390-C390</x:f>
        <x:v>100.79637125686975</x:v>
      </x:c>
      <x:c r="Q390" s="18" t="n">
        <x:f>K390-G390</x:f>
        <x:v>0</x:v>
      </x:c>
      <x:c r="R390" s="18" t="n">
        <x:f>M390-K390</x:f>
        <x:v>0</x:v>
      </x:c>
      <x:c r="S390" s="18" t="n">
        <x:f>P390+Q390+R390</x:f>
        <x:v>100.79637125686975</x:v>
      </x:c>
      <x:c r="T390" s="18" t="str">
        <x:f>IF(MOD(C390-Settings!$B$32,Settings!$B$33)&lt;Settings!$B$30,"Up","Down")</x:f>
        <x:v>Up</x:v>
      </x:c>
      <x:c r="U390" s="18" t="n">
        <x:f>IF(OR(I390&gt;Settings!$B$30,O390&gt;Settings!$B$37),0,1)</x:f>
        <x:v>1</x:v>
      </x:c>
      <x:c r="V390" s="18" t="n">
        <x:f>IF(AND(U390=1,O390&lt;=Settings!$B$36),1,0)</x:f>
        <x:v>0</x:v>
      </x:c>
    </x:row>
    <x:row r="391">
      <x:c r="A391" t="n">
        <x:f>Arrivals!A391</x:f>
        <x:v>4</x:v>
      </x:c>
      <x:c r="B391" t="n">
        <x:f>Arrivals!B391</x:f>
        <x:v>26</x:v>
      </x:c>
      <x:c r="C391" s="18" t="n">
        <x:f>Arrivals!F391</x:f>
        <x:v>257</x:v>
      </x:c>
      <x:c r="D391" s="18" t="n">
        <x:f>Arrivals!J391</x:f>
        <x:v>51.89632543239652</x:v>
      </x:c>
      <x:c r="E391" s="18" t="n">
        <x:f>G390</x:f>
        <x:v>367.27523137912414</x:v>
      </x:c>
      <x:c r="F391" s="18" t="n">
        <x:f>MAX(C391,E391)</x:f>
        <x:v>367.27523137912414</x:v>
      </x:c>
      <x:c r="G391" s="18" t="n">
        <x:f>F391+D391</x:f>
        <x:v>419.17155681152065</x:v>
      </x:c>
      <x:c r="H391" s="18" t="n">
        <x:f>Arrivals!L391</x:f>
        <x:v>75</x:v>
      </x:c>
      <x:c r="I391" s="18" t="n">
        <x:f>H391*8/ACE_Input!S31+ACE_Input!T31</x:f>
        <x:v>6.02</x:v>
      </x:c>
      <x:c r="J391" s="18" t="n">
        <x:f>N390</x:f>
        <x:v>373.2952313791241</x:v>
      </x:c>
      <x:c r="K391" s="18" t="n">
        <x:f>MAX(G391,J391)</x:f>
        <x:v>419.17155681152065</x:v>
      </x:c>
      <x:c r="L391" s="18" t="n">
        <x:f>MOD(K391-Settings!$B$32,Settings!$B$33)</x:f>
        <x:v>419.17155681152065</x:v>
      </x:c>
      <x:c r="M391" s="18" t="n">
        <x:f>IF(L391&lt;Settings!$B$30,IF(Settings!$B$30-L391&gt;=I391,K391,K391+(Settings!$B$30-L391)+Settings!$B$31),K391+(Settings!$B$33-L391))</x:f>
        <x:v>419.17155681152065</x:v>
      </x:c>
      <x:c r="N391" s="18" t="n">
        <x:f>M391+I391</x:f>
        <x:v>425.1915568115206</x:v>
      </x:c>
      <x:c r="O391" s="18" t="n">
        <x:f>N391-C391</x:f>
        <x:v>168.19155681152063</x:v>
      </x:c>
      <x:c r="P391" s="18" t="n">
        <x:f>F391-C391</x:f>
        <x:v>110.27523137912414</x:v>
      </x:c>
      <x:c r="Q391" s="18" t="n">
        <x:f>K391-G391</x:f>
        <x:v>0</x:v>
      </x:c>
      <x:c r="R391" s="18" t="n">
        <x:f>M391-K391</x:f>
        <x:v>0</x:v>
      </x:c>
      <x:c r="S391" s="18" t="n">
        <x:f>P391+Q391+R391</x:f>
        <x:v>110.27523137912414</x:v>
      </x:c>
      <x:c r="T391" s="18" t="str">
        <x:f>IF(MOD(C391-Settings!$B$32,Settings!$B$33)&lt;Settings!$B$30,"Up","Down")</x:f>
        <x:v>Up</x:v>
      </x:c>
      <x:c r="U391" s="18" t="n">
        <x:f>IF(OR(I391&gt;Settings!$B$30,O391&gt;Settings!$B$37),0,1)</x:f>
        <x:v>1</x:v>
      </x:c>
      <x:c r="V391" s="18" t="n">
        <x:f>IF(AND(U391=1,O391&lt;=Settings!$B$36),1,0)</x:f>
        <x:v>0</x:v>
      </x:c>
    </x:row>
    <x:row r="392">
      <x:c r="A392" t="n">
        <x:f>Arrivals!A392</x:f>
        <x:v>4</x:v>
      </x:c>
      <x:c r="B392" t="n">
        <x:f>Arrivals!B392</x:f>
        <x:v>27</x:v>
      </x:c>
      <x:c r="C392" s="18" t="n">
        <x:f>Arrivals!F392</x:f>
        <x:v>262</x:v>
      </x:c>
      <x:c r="D392" s="18" t="n">
        <x:f>Arrivals!J392</x:f>
        <x:v>8.698283026561786</x:v>
      </x:c>
      <x:c r="E392" s="18" t="n">
        <x:f>G391</x:f>
        <x:v>419.17155681152065</x:v>
      </x:c>
      <x:c r="F392" s="18" t="n">
        <x:f>MAX(C392,E392)</x:f>
        <x:v>419.17155681152065</x:v>
      </x:c>
      <x:c r="G392" s="18" t="n">
        <x:f>F392+D392</x:f>
        <x:v>427.86983983808244</x:v>
      </x:c>
      <x:c r="H392" s="18" t="n">
        <x:f>Arrivals!L392</x:f>
        <x:v>75</x:v>
      </x:c>
      <x:c r="I392" s="18" t="n">
        <x:f>H392*8/ACE_Input!S32+ACE_Input!T32</x:f>
        <x:v>6.02</x:v>
      </x:c>
      <x:c r="J392" s="18" t="n">
        <x:f>N391</x:f>
        <x:v>425.1915568115206</x:v>
      </x:c>
      <x:c r="K392" s="18" t="n">
        <x:f>MAX(G392,J392)</x:f>
        <x:v>427.86983983808244</x:v>
      </x:c>
      <x:c r="L392" s="18" t="n">
        <x:f>MOD(K392-Settings!$B$32,Settings!$B$33)</x:f>
        <x:v>427.86983983808244</x:v>
      </x:c>
      <x:c r="M392" s="18" t="n">
        <x:f>IF(L392&lt;Settings!$B$30,IF(Settings!$B$30-L392&gt;=I392,K392,K392+(Settings!$B$30-L392)+Settings!$B$31),K392+(Settings!$B$33-L392))</x:f>
        <x:v>427.86983983808244</x:v>
      </x:c>
      <x:c r="N392" s="18" t="n">
        <x:f>M392+I392</x:f>
        <x:v>433.8898398380824</x:v>
      </x:c>
      <x:c r="O392" s="18" t="n">
        <x:f>N392-C392</x:f>
        <x:v>171.88983983808242</x:v>
      </x:c>
      <x:c r="P392" s="18" t="n">
        <x:f>F392-C392</x:f>
        <x:v>157.17155681152065</x:v>
      </x:c>
      <x:c r="Q392" s="18" t="n">
        <x:f>K392-G392</x:f>
        <x:v>0</x:v>
      </x:c>
      <x:c r="R392" s="18" t="n">
        <x:f>M392-K392</x:f>
        <x:v>0</x:v>
      </x:c>
      <x:c r="S392" s="18" t="n">
        <x:f>P392+Q392+R392</x:f>
        <x:v>157.17155681152065</x:v>
      </x:c>
      <x:c r="T392" s="18" t="str">
        <x:f>IF(MOD(C392-Settings!$B$32,Settings!$B$33)&lt;Settings!$B$30,"Up","Down")</x:f>
        <x:v>Up</x:v>
      </x:c>
      <x:c r="U392" s="18" t="n">
        <x:f>IF(OR(I392&gt;Settings!$B$30,O392&gt;Settings!$B$37),0,1)</x:f>
        <x:v>1</x:v>
      </x:c>
      <x:c r="V392" s="18" t="n">
        <x:f>IF(AND(U392=1,O392&lt;=Settings!$B$36),1,0)</x:f>
        <x:v>0</x:v>
      </x:c>
    </x:row>
    <x:row r="393">
      <x:c r="A393" t="n">
        <x:f>Arrivals!A393</x:f>
        <x:v>4</x:v>
      </x:c>
      <x:c r="B393" t="n">
        <x:f>Arrivals!B393</x:f>
        <x:v>28</x:v>
      </x:c>
      <x:c r="C393" s="18" t="n">
        <x:f>Arrivals!F393</x:f>
        <x:v>268</x:v>
      </x:c>
      <x:c r="D393" s="18" t="n">
        <x:f>Arrivals!J393</x:f>
        <x:v>18.85413703489382</x:v>
      </x:c>
      <x:c r="E393" s="18" t="n">
        <x:f>G392</x:f>
        <x:v>427.86983983808244</x:v>
      </x:c>
      <x:c r="F393" s="18" t="n">
        <x:f>MAX(C393,E393)</x:f>
        <x:v>427.86983983808244</x:v>
      </x:c>
      <x:c r="G393" s="18" t="n">
        <x:f>F393+D393</x:f>
        <x:v>446.72397687297627</x:v>
      </x:c>
      <x:c r="H393" s="18" t="n">
        <x:f>Arrivals!L393</x:f>
        <x:v>75</x:v>
      </x:c>
      <x:c r="I393" s="18" t="n">
        <x:f>H393*8/ACE_Input!S33+ACE_Input!T33</x:f>
        <x:v>6.02</x:v>
      </x:c>
      <x:c r="J393" s="18" t="n">
        <x:f>N392</x:f>
        <x:v>433.8898398380824</x:v>
      </x:c>
      <x:c r="K393" s="18" t="n">
        <x:f>MAX(G393,J393)</x:f>
        <x:v>446.72397687297627</x:v>
      </x:c>
      <x:c r="L393" s="18" t="n">
        <x:f>MOD(K393-Settings!$B$32,Settings!$B$33)</x:f>
        <x:v>446.72397687297627</x:v>
      </x:c>
      <x:c r="M393" s="18" t="n">
        <x:f>IF(L393&lt;Settings!$B$30,IF(Settings!$B$30-L393&gt;=I393,K393,K393+(Settings!$B$30-L393)+Settings!$B$31),K393+(Settings!$B$33-L393))</x:f>
        <x:v>446.72397687297627</x:v>
      </x:c>
      <x:c r="N393" s="18" t="n">
        <x:f>M393+I393</x:f>
        <x:v>452.74397687297625</x:v>
      </x:c>
      <x:c r="O393" s="18" t="n">
        <x:f>N393-C393</x:f>
        <x:v>184.74397687297625</x:v>
      </x:c>
      <x:c r="P393" s="18" t="n">
        <x:f>F393-C393</x:f>
        <x:v>159.86983983808244</x:v>
      </x:c>
      <x:c r="Q393" s="18" t="n">
        <x:f>K393-G393</x:f>
        <x:v>0</x:v>
      </x:c>
      <x:c r="R393" s="18" t="n">
        <x:f>M393-K393</x:f>
        <x:v>0</x:v>
      </x:c>
      <x:c r="S393" s="18" t="n">
        <x:f>P393+Q393+R393</x:f>
        <x:v>159.86983983808244</x:v>
      </x:c>
      <x:c r="T393" s="18" t="str">
        <x:f>IF(MOD(C393-Settings!$B$32,Settings!$B$33)&lt;Settings!$B$30,"Up","Down")</x:f>
        <x:v>Up</x:v>
      </x:c>
      <x:c r="U393" s="18" t="n">
        <x:f>IF(OR(I393&gt;Settings!$B$30,O393&gt;Settings!$B$37),0,1)</x:f>
        <x:v>1</x:v>
      </x:c>
      <x:c r="V393" s="18" t="n">
        <x:f>IF(AND(U393=1,O393&lt;=Settings!$B$36),1,0)</x:f>
        <x:v>0</x:v>
      </x:c>
    </x:row>
    <x:row r="394">
      <x:c r="A394" t="n">
        <x:f>Arrivals!A394</x:f>
        <x:v>4</x:v>
      </x:c>
      <x:c r="B394" t="n">
        <x:f>Arrivals!B394</x:f>
        <x:v>29</x:v>
      </x:c>
      <x:c r="C394" s="18" t="n">
        <x:f>Arrivals!F394</x:f>
        <x:v>273</x:v>
      </x:c>
      <x:c r="D394" s="18" t="n">
        <x:f>Arrivals!J394</x:f>
        <x:v>8.354039187604135</x:v>
      </x:c>
      <x:c r="E394" s="18" t="n">
        <x:f>G393</x:f>
        <x:v>446.72397687297627</x:v>
      </x:c>
      <x:c r="F394" s="18" t="n">
        <x:f>MAX(C394,E394)</x:f>
        <x:v>446.72397687297627</x:v>
      </x:c>
      <x:c r="G394" s="18" t="n">
        <x:f>F394+D394</x:f>
        <x:v>455.0780160605804</x:v>
      </x:c>
      <x:c r="H394" s="18" t="n">
        <x:f>Arrivals!L394</x:f>
        <x:v>75</x:v>
      </x:c>
      <x:c r="I394" s="18" t="n">
        <x:f>H394*8/ACE_Input!S34+ACE_Input!T34</x:f>
        <x:v>6.02</x:v>
      </x:c>
      <x:c r="J394" s="18" t="n">
        <x:f>N393</x:f>
        <x:v>452.74397687297625</x:v>
      </x:c>
      <x:c r="K394" s="18" t="n">
        <x:f>MAX(G394,J394)</x:f>
        <x:v>455.0780160605804</x:v>
      </x:c>
      <x:c r="L394" s="18" t="n">
        <x:f>MOD(K394-Settings!$B$32,Settings!$B$33)</x:f>
        <x:v>455.0780160605804</x:v>
      </x:c>
      <x:c r="M394" s="18" t="n">
        <x:f>IF(L394&lt;Settings!$B$30,IF(Settings!$B$30-L394&gt;=I394,K394,K394+(Settings!$B$30-L394)+Settings!$B$31),K394+(Settings!$B$33-L394))</x:f>
        <x:v>455.0780160605804</x:v>
      </x:c>
      <x:c r="N394" s="18" t="n">
        <x:f>M394+I394</x:f>
        <x:v>461.0980160605804</x:v>
      </x:c>
      <x:c r="O394" s="18" t="n">
        <x:f>N394-C394</x:f>
        <x:v>188.0980160605804</x:v>
      </x:c>
      <x:c r="P394" s="18" t="n">
        <x:f>F394-C394</x:f>
        <x:v>173.72397687297627</x:v>
      </x:c>
      <x:c r="Q394" s="18" t="n">
        <x:f>K394-G394</x:f>
        <x:v>0</x:v>
      </x:c>
      <x:c r="R394" s="18" t="n">
        <x:f>M394-K394</x:f>
        <x:v>0</x:v>
      </x:c>
      <x:c r="S394" s="18" t="n">
        <x:f>P394+Q394+R394</x:f>
        <x:v>173.72397687297627</x:v>
      </x:c>
      <x:c r="T394" s="18" t="str">
        <x:f>IF(MOD(C394-Settings!$B$32,Settings!$B$33)&lt;Settings!$B$30,"Up","Down")</x:f>
        <x:v>Up</x:v>
      </x:c>
      <x:c r="U394" s="18" t="n">
        <x:f>IF(OR(I394&gt;Settings!$B$30,O394&gt;Settings!$B$37),0,1)</x:f>
        <x:v>1</x:v>
      </x:c>
      <x:c r="V394" s="18" t="n">
        <x:f>IF(AND(U394=1,O394&lt;=Settings!$B$36),1,0)</x:f>
        <x:v>0</x:v>
      </x:c>
    </x:row>
    <x:row r="395">
      <x:c r="A395" t="n">
        <x:f>Arrivals!A395</x:f>
        <x:v>4</x:v>
      </x:c>
      <x:c r="B395" t="n">
        <x:f>Arrivals!B395</x:f>
        <x:v>30</x:v>
      </x:c>
      <x:c r="C395" s="18" t="n">
        <x:f>Arrivals!F395</x:f>
        <x:v>278</x:v>
      </x:c>
      <x:c r="D395" s="18" t="n">
        <x:f>Arrivals!J395</x:f>
        <x:v>23.883232870520917</x:v>
      </x:c>
      <x:c r="E395" s="18" t="n">
        <x:f>G394</x:f>
        <x:v>455.0780160605804</x:v>
      </x:c>
      <x:c r="F395" s="18" t="n">
        <x:f>MAX(C395,E395)</x:f>
        <x:v>455.0780160605804</x:v>
      </x:c>
      <x:c r="G395" s="18" t="n">
        <x:f>F395+D395</x:f>
        <x:v>478.96124893110135</x:v>
      </x:c>
      <x:c r="H395" s="18" t="n">
        <x:f>Arrivals!L395</x:f>
        <x:v>75</x:v>
      </x:c>
      <x:c r="I395" s="18" t="n">
        <x:f>H395*8/ACE_Input!S35+ACE_Input!T35</x:f>
        <x:v>6.02</x:v>
      </x:c>
      <x:c r="J395" s="18" t="n">
        <x:f>N394</x:f>
        <x:v>461.0980160605804</x:v>
      </x:c>
      <x:c r="K395" s="18" t="n">
        <x:f>MAX(G395,J395)</x:f>
        <x:v>478.96124893110135</x:v>
      </x:c>
      <x:c r="L395" s="18" t="n">
        <x:f>MOD(K395-Settings!$B$32,Settings!$B$33)</x:f>
        <x:v>478.96124893110135</x:v>
      </x:c>
      <x:c r="M395" s="18" t="n">
        <x:f>IF(L395&lt;Settings!$B$30,IF(Settings!$B$30-L395&gt;=I395,K395,K395+(Settings!$B$30-L395)+Settings!$B$31),K395+(Settings!$B$33-L395))</x:f>
        <x:v>478.96124893110135</x:v>
      </x:c>
      <x:c r="N395" s="18" t="n">
        <x:f>M395+I395</x:f>
        <x:v>484.98124893110133</x:v>
      </x:c>
      <x:c r="O395" s="18" t="n">
        <x:f>N395-C395</x:f>
        <x:v>206.98124893110133</x:v>
      </x:c>
      <x:c r="P395" s="18" t="n">
        <x:f>F395-C395</x:f>
        <x:v>177.0780160605804</x:v>
      </x:c>
      <x:c r="Q395" s="18" t="n">
        <x:f>K395-G395</x:f>
        <x:v>0</x:v>
      </x:c>
      <x:c r="R395" s="18" t="n">
        <x:f>M395-K395</x:f>
        <x:v>0</x:v>
      </x:c>
      <x:c r="S395" s="18" t="n">
        <x:f>P395+Q395+R395</x:f>
        <x:v>177.0780160605804</x:v>
      </x:c>
      <x:c r="T395" s="18" t="str">
        <x:f>IF(MOD(C395-Settings!$B$32,Settings!$B$33)&lt;Settings!$B$30,"Up","Down")</x:f>
        <x:v>Up</x:v>
      </x:c>
      <x:c r="U395" s="18" t="n">
        <x:f>IF(OR(I395&gt;Settings!$B$30,O395&gt;Settings!$B$37),0,1)</x:f>
        <x:v>1</x:v>
      </x:c>
      <x:c r="V395" s="18" t="n">
        <x:f>IF(AND(U395=1,O395&lt;=Settings!$B$36),1,0)</x:f>
        <x:v>0</x:v>
      </x:c>
    </x:row>
    <x:row r="396">
      <x:c r="A396" t="n">
        <x:f>Arrivals!A396</x:f>
        <x:v>4</x:v>
      </x:c>
      <x:c r="B396" t="n">
        <x:f>Arrivals!B396</x:f>
        <x:v>31</x:v>
      </x:c>
      <x:c r="C396" s="18" t="n">
        <x:f>Arrivals!F396</x:f>
        <x:v>283</x:v>
      </x:c>
      <x:c r="D396" s="18" t="n">
        <x:f>Arrivals!J396</x:f>
        <x:v>2.3645209031178265</x:v>
      </x:c>
      <x:c r="E396" s="18" t="n">
        <x:f>G395</x:f>
        <x:v>478.96124893110135</x:v>
      </x:c>
      <x:c r="F396" s="18" t="n">
        <x:f>MAX(C396,E396)</x:f>
        <x:v>478.96124893110135</x:v>
      </x:c>
      <x:c r="G396" s="18" t="n">
        <x:f>F396+D396</x:f>
        <x:v>481.32576983421916</x:v>
      </x:c>
      <x:c r="H396" s="18" t="n">
        <x:f>Arrivals!L396</x:f>
        <x:v>75</x:v>
      </x:c>
      <x:c r="I396" s="18" t="n">
        <x:f>H396*8/ACE_Input!S36+ACE_Input!T36</x:f>
        <x:v>6.02</x:v>
      </x:c>
      <x:c r="J396" s="18" t="n">
        <x:f>N395</x:f>
        <x:v>484.98124893110133</x:v>
      </x:c>
      <x:c r="K396" s="18" t="n">
        <x:f>MAX(G396,J396)</x:f>
        <x:v>484.98124893110133</x:v>
      </x:c>
      <x:c r="L396" s="18" t="n">
        <x:f>MOD(K396-Settings!$B$32,Settings!$B$33)</x:f>
        <x:v>484.98124893110133</x:v>
      </x:c>
      <x:c r="M396" s="18" t="n">
        <x:f>IF(L396&lt;Settings!$B$30,IF(Settings!$B$30-L396&gt;=I396,K396,K396+(Settings!$B$30-L396)+Settings!$B$31),K396+(Settings!$B$33-L396))</x:f>
        <x:v>484.98124893110133</x:v>
      </x:c>
      <x:c r="N396" s="18" t="n">
        <x:f>M396+I396</x:f>
        <x:v>491.0012489311013</x:v>
      </x:c>
      <x:c r="O396" s="18" t="n">
        <x:f>N396-C396</x:f>
        <x:v>208.00124893110132</x:v>
      </x:c>
      <x:c r="P396" s="18" t="n">
        <x:f>F396-C396</x:f>
        <x:v>195.96124893110135</x:v>
      </x:c>
      <x:c r="Q396" s="18" t="n">
        <x:f>K396-G396</x:f>
        <x:v>3.655479096882175</x:v>
      </x:c>
      <x:c r="R396" s="18" t="n">
        <x:f>M396-K396</x:f>
        <x:v>0</x:v>
      </x:c>
      <x:c r="S396" s="18" t="n">
        <x:f>P396+Q396+R396</x:f>
        <x:v>199.61672802798353</x:v>
      </x:c>
      <x:c r="T396" s="18" t="str">
        <x:f>IF(MOD(C396-Settings!$B$32,Settings!$B$33)&lt;Settings!$B$30,"Up","Down")</x:f>
        <x:v>Up</x:v>
      </x:c>
      <x:c r="U396" s="18" t="n">
        <x:f>IF(OR(I396&gt;Settings!$B$30,O396&gt;Settings!$B$37),0,1)</x:f>
        <x:v>1</x:v>
      </x:c>
      <x:c r="V396" s="18" t="n">
        <x:f>IF(AND(U396=1,O396&lt;=Settings!$B$36),1,0)</x:f>
        <x:v>0</x:v>
      </x:c>
    </x:row>
    <x:row r="397">
      <x:c r="A397" t="n">
        <x:f>Arrivals!A397</x:f>
        <x:v>4</x:v>
      </x:c>
      <x:c r="B397" t="n">
        <x:f>Arrivals!B397</x:f>
        <x:v>32</x:v>
      </x:c>
      <x:c r="C397" s="18" t="n">
        <x:f>Arrivals!F397</x:f>
        <x:v>288</x:v>
      </x:c>
      <x:c r="D397" s="18" t="n">
        <x:f>Arrivals!J397</x:f>
        <x:v>22.616567412072975</x:v>
      </x:c>
      <x:c r="E397" s="18" t="n">
        <x:f>G396</x:f>
        <x:v>481.32576983421916</x:v>
      </x:c>
      <x:c r="F397" s="18" t="n">
        <x:f>MAX(C397,E397)</x:f>
        <x:v>481.32576983421916</x:v>
      </x:c>
      <x:c r="G397" s="18" t="n">
        <x:f>F397+D397</x:f>
        <x:v>503.94233724629214</x:v>
      </x:c>
      <x:c r="H397" s="18" t="n">
        <x:f>Arrivals!L397</x:f>
        <x:v>75</x:v>
      </x:c>
      <x:c r="I397" s="18" t="n">
        <x:f>H397*8/ACE_Input!S37+ACE_Input!T37</x:f>
        <x:v>6.02</x:v>
      </x:c>
      <x:c r="J397" s="18" t="n">
        <x:f>N396</x:f>
        <x:v>491.0012489311013</x:v>
      </x:c>
      <x:c r="K397" s="18" t="n">
        <x:f>MAX(G397,J397)</x:f>
        <x:v>503.94233724629214</x:v>
      </x:c>
      <x:c r="L397" s="18" t="n">
        <x:f>MOD(K397-Settings!$B$32,Settings!$B$33)</x:f>
        <x:v>503.94233724629214</x:v>
      </x:c>
      <x:c r="M397" s="18" t="n">
        <x:f>IF(L397&lt;Settings!$B$30,IF(Settings!$B$30-L397&gt;=I397,K397,K397+(Settings!$B$30-L397)+Settings!$B$31),K397+(Settings!$B$33-L397))</x:f>
        <x:v>503.94233724629214</x:v>
      </x:c>
      <x:c r="N397" s="18" t="n">
        <x:f>M397+I397</x:f>
        <x:v>509.9623372462921</x:v>
      </x:c>
      <x:c r="O397" s="18" t="n">
        <x:f>N397-C397</x:f>
        <x:v>221.96233724629212</x:v>
      </x:c>
      <x:c r="P397" s="18" t="n">
        <x:f>F397-C397</x:f>
        <x:v>193.32576983421916</x:v>
      </x:c>
      <x:c r="Q397" s="18" t="n">
        <x:f>K397-G397</x:f>
        <x:v>0</x:v>
      </x:c>
      <x:c r="R397" s="18" t="n">
        <x:f>M397-K397</x:f>
        <x:v>0</x:v>
      </x:c>
      <x:c r="S397" s="18" t="n">
        <x:f>P397+Q397+R397</x:f>
        <x:v>193.32576983421916</x:v>
      </x:c>
      <x:c r="T397" s="18" t="str">
        <x:f>IF(MOD(C397-Settings!$B$32,Settings!$B$33)&lt;Settings!$B$30,"Up","Down")</x:f>
        <x:v>Up</x:v>
      </x:c>
      <x:c r="U397" s="18" t="n">
        <x:f>IF(OR(I397&gt;Settings!$B$30,O397&gt;Settings!$B$37),0,1)</x:f>
        <x:v>1</x:v>
      </x:c>
      <x:c r="V397" s="18" t="n">
        <x:f>IF(AND(U397=1,O397&lt;=Settings!$B$36),1,0)</x:f>
        <x:v>0</x:v>
      </x:c>
    </x:row>
    <x:row r="398">
      <x:c r="A398" t="n">
        <x:f>Arrivals!A398</x:f>
        <x:v>4</x:v>
      </x:c>
      <x:c r="B398" t="n">
        <x:f>Arrivals!B398</x:f>
        <x:v>33</x:v>
      </x:c>
      <x:c r="C398" s="18" t="n">
        <x:f>Arrivals!F398</x:f>
        <x:v>293</x:v>
      </x:c>
      <x:c r="D398" s="18" t="n">
        <x:f>Arrivals!J398</x:f>
        <x:v>7.823061244006331</x:v>
      </x:c>
      <x:c r="E398" s="18" t="n">
        <x:f>G397</x:f>
        <x:v>503.94233724629214</x:v>
      </x:c>
      <x:c r="F398" s="18" t="n">
        <x:f>MAX(C398,E398)</x:f>
        <x:v>503.94233724629214</x:v>
      </x:c>
      <x:c r="G398" s="18" t="n">
        <x:f>F398+D398</x:f>
        <x:v>511.7653984902985</x:v>
      </x:c>
      <x:c r="H398" s="18" t="n">
        <x:f>Arrivals!L398</x:f>
        <x:v>75</x:v>
      </x:c>
      <x:c r="I398" s="18" t="n">
        <x:f>H398*8/ACE_Input!S38+ACE_Input!T38</x:f>
        <x:v>6.02</x:v>
      </x:c>
      <x:c r="J398" s="18" t="n">
        <x:f>N397</x:f>
        <x:v>509.9623372462921</x:v>
      </x:c>
      <x:c r="K398" s="18" t="n">
        <x:f>MAX(G398,J398)</x:f>
        <x:v>511.7653984902985</x:v>
      </x:c>
      <x:c r="L398" s="18" t="n">
        <x:f>MOD(K398-Settings!$B$32,Settings!$B$33)</x:f>
        <x:v>511.7653984902985</x:v>
      </x:c>
      <x:c r="M398" s="18" t="n">
        <x:f>IF(L398&lt;Settings!$B$30,IF(Settings!$B$30-L398&gt;=I398,K398,K398+(Settings!$B$30-L398)+Settings!$B$31),K398+(Settings!$B$33-L398))</x:f>
        <x:v>511.7653984902985</x:v>
      </x:c>
      <x:c r="N398" s="18" t="n">
        <x:f>M398+I398</x:f>
        <x:v>517.7853984902985</x:v>
      </x:c>
      <x:c r="O398" s="18" t="n">
        <x:f>N398-C398</x:f>
        <x:v>224.78539849029846</x:v>
      </x:c>
      <x:c r="P398" s="18" t="n">
        <x:f>F398-C398</x:f>
        <x:v>210.94233724629214</x:v>
      </x:c>
      <x:c r="Q398" s="18" t="n">
        <x:f>K398-G398</x:f>
        <x:v>0</x:v>
      </x:c>
      <x:c r="R398" s="18" t="n">
        <x:f>M398-K398</x:f>
        <x:v>0</x:v>
      </x:c>
      <x:c r="S398" s="18" t="n">
        <x:f>P398+Q398+R398</x:f>
        <x:v>210.94233724629214</x:v>
      </x:c>
      <x:c r="T398" s="18" t="str">
        <x:f>IF(MOD(C398-Settings!$B$32,Settings!$B$33)&lt;Settings!$B$30,"Up","Down")</x:f>
        <x:v>Up</x:v>
      </x:c>
      <x:c r="U398" s="18" t="n">
        <x:f>IF(OR(I398&gt;Settings!$B$30,O398&gt;Settings!$B$37),0,1)</x:f>
        <x:v>1</x:v>
      </x:c>
      <x:c r="V398" s="18" t="n">
        <x:f>IF(AND(U398=1,O398&lt;=Settings!$B$36),1,0)</x:f>
        <x:v>0</x:v>
      </x:c>
    </x:row>
    <x:row r="399">
      <x:c r="A399" t="n">
        <x:f>Arrivals!A399</x:f>
        <x:v>4</x:v>
      </x:c>
      <x:c r="B399" t="n">
        <x:f>Arrivals!B399</x:f>
        <x:v>34</x:v>
      </x:c>
      <x:c r="C399" s="18" t="n">
        <x:f>Arrivals!F399</x:f>
        <x:v>298</x:v>
      </x:c>
      <x:c r="D399" s="18" t="n">
        <x:f>Arrivals!J399</x:f>
        <x:v>20.71813816114011</x:v>
      </x:c>
      <x:c r="E399" s="18" t="n">
        <x:f>G398</x:f>
        <x:v>511.7653984902985</x:v>
      </x:c>
      <x:c r="F399" s="18" t="n">
        <x:f>MAX(C399,E399)</x:f>
        <x:v>511.7653984902985</x:v>
      </x:c>
      <x:c r="G399" s="18" t="n">
        <x:f>F399+D399</x:f>
        <x:v>532.4835366514386</x:v>
      </x:c>
      <x:c r="H399" s="18" t="n">
        <x:f>Arrivals!L399</x:f>
        <x:v>75</x:v>
      </x:c>
      <x:c r="I399" s="18" t="n">
        <x:f>H399*8/ACE_Input!S39+ACE_Input!T39</x:f>
        <x:v>6.02</x:v>
      </x:c>
      <x:c r="J399" s="18" t="n">
        <x:f>N398</x:f>
        <x:v>517.7853984902985</x:v>
      </x:c>
      <x:c r="K399" s="18" t="n">
        <x:f>MAX(G399,J399)</x:f>
        <x:v>532.4835366514386</x:v>
      </x:c>
      <x:c r="L399" s="18" t="n">
        <x:f>MOD(K399-Settings!$B$32,Settings!$B$33)</x:f>
        <x:v>532.4835366514386</x:v>
      </x:c>
      <x:c r="M399" s="18" t="n">
        <x:f>IF(L399&lt;Settings!$B$30,IF(Settings!$B$30-L399&gt;=I399,K399,K399+(Settings!$B$30-L399)+Settings!$B$31),K399+(Settings!$B$33-L399))</x:f>
        <x:v>532.4835366514386</x:v>
      </x:c>
      <x:c r="N399" s="18" t="n">
        <x:f>M399+I399</x:f>
        <x:v>538.5035366514386</x:v>
      </x:c>
      <x:c r="O399" s="18" t="n">
        <x:f>N399-C399</x:f>
        <x:v>240.5035366514386</x:v>
      </x:c>
      <x:c r="P399" s="18" t="n">
        <x:f>F399-C399</x:f>
        <x:v>213.76539849029848</x:v>
      </x:c>
      <x:c r="Q399" s="18" t="n">
        <x:f>K399-G399</x:f>
        <x:v>0</x:v>
      </x:c>
      <x:c r="R399" s="18" t="n">
        <x:f>M399-K399</x:f>
        <x:v>0</x:v>
      </x:c>
      <x:c r="S399" s="18" t="n">
        <x:f>P399+Q399+R399</x:f>
        <x:v>213.76539849029848</x:v>
      </x:c>
      <x:c r="T399" s="18" t="str">
        <x:f>IF(MOD(C399-Settings!$B$32,Settings!$B$33)&lt;Settings!$B$30,"Up","Down")</x:f>
        <x:v>Up</x:v>
      </x:c>
      <x:c r="U399" s="18" t="n">
        <x:f>IF(OR(I399&gt;Settings!$B$30,O399&gt;Settings!$B$37),0,1)</x:f>
        <x:v>1</x:v>
      </x:c>
      <x:c r="V399" s="18" t="n">
        <x:f>IF(AND(U399=1,O399&lt;=Settings!$B$36),1,0)</x:f>
        <x:v>0</x:v>
      </x:c>
    </x:row>
    <x:row r="400">
      <x:c r="A400" t="n">
        <x:f>Arrivals!A400</x:f>
        <x:v>4</x:v>
      </x:c>
      <x:c r="B400" t="n">
        <x:f>Arrivals!B400</x:f>
        <x:v>35</x:v>
      </x:c>
      <x:c r="C400" s="18" t="n">
        <x:f>Arrivals!F400</x:f>
        <x:v>303</x:v>
      </x:c>
      <x:c r="D400" s="18" t="n">
        <x:f>Arrivals!J400</x:f>
        <x:v>41.45863305871337</x:v>
      </x:c>
      <x:c r="E400" s="18" t="n">
        <x:f>G399</x:f>
        <x:v>532.4835366514386</x:v>
      </x:c>
      <x:c r="F400" s="18" t="n">
        <x:f>MAX(C400,E400)</x:f>
        <x:v>532.4835366514386</x:v>
      </x:c>
      <x:c r="G400" s="18" t="n">
        <x:f>F400+D400</x:f>
        <x:v>573.942169710152</x:v>
      </x:c>
      <x:c r="H400" s="18" t="n">
        <x:f>Arrivals!L400</x:f>
        <x:v>75</x:v>
      </x:c>
      <x:c r="I400" s="18" t="n">
        <x:f>H400*8/ACE_Input!S40+ACE_Input!T40</x:f>
        <x:v>6.02</x:v>
      </x:c>
      <x:c r="J400" s="18" t="n">
        <x:f>N399</x:f>
        <x:v>538.5035366514386</x:v>
      </x:c>
      <x:c r="K400" s="18" t="n">
        <x:f>MAX(G400,J400)</x:f>
        <x:v>573.942169710152</x:v>
      </x:c>
      <x:c r="L400" s="18" t="n">
        <x:f>MOD(K400-Settings!$B$32,Settings!$B$33)</x:f>
        <x:v>573.942169710152</x:v>
      </x:c>
      <x:c r="M400" s="18" t="n">
        <x:f>IF(L400&lt;Settings!$B$30,IF(Settings!$B$30-L400&gt;=I400,K400,K400+(Settings!$B$30-L400)+Settings!$B$31),K400+(Settings!$B$33-L400))</x:f>
        <x:v>573.942169710152</x:v>
      </x:c>
      <x:c r="N400" s="18" t="n">
        <x:f>M400+I400</x:f>
        <x:v>579.962169710152</x:v>
      </x:c>
      <x:c r="O400" s="18" t="n">
        <x:f>N400-C400</x:f>
        <x:v>276.962169710152</x:v>
      </x:c>
      <x:c r="P400" s="18" t="n">
        <x:f>F400-C400</x:f>
        <x:v>229.4835366514386</x:v>
      </x:c>
      <x:c r="Q400" s="18" t="n">
        <x:f>K400-G400</x:f>
        <x:v>0</x:v>
      </x:c>
      <x:c r="R400" s="18" t="n">
        <x:f>M400-K400</x:f>
        <x:v>0</x:v>
      </x:c>
      <x:c r="S400" s="18" t="n">
        <x:f>P400+Q400+R400</x:f>
        <x:v>229.4835366514386</x:v>
      </x:c>
      <x:c r="T400" s="18" t="str">
        <x:f>IF(MOD(C400-Settings!$B$32,Settings!$B$33)&lt;Settings!$B$30,"Up","Down")</x:f>
        <x:v>Up</x:v>
      </x:c>
      <x:c r="U400" s="18" t="n">
        <x:f>IF(OR(I400&gt;Settings!$B$30,O400&gt;Settings!$B$37),0,1)</x:f>
        <x:v>1</x:v>
      </x:c>
      <x:c r="V400" s="18" t="n">
        <x:f>IF(AND(U400=1,O400&lt;=Settings!$B$36),1,0)</x:f>
        <x:v>0</x:v>
      </x:c>
    </x:row>
    <x:row r="401">
      <x:c r="A401" t="n">
        <x:f>Arrivals!A401</x:f>
        <x:v>4</x:v>
      </x:c>
      <x:c r="B401" t="n">
        <x:f>Arrivals!B401</x:f>
        <x:v>36</x:v>
      </x:c>
      <x:c r="C401" s="18" t="n">
        <x:f>Arrivals!F401</x:f>
        <x:v>308</x:v>
      </x:c>
      <x:c r="D401" s="18" t="n">
        <x:f>Arrivals!J401</x:f>
        <x:v>0.6369854854444948</x:v>
      </x:c>
      <x:c r="E401" s="18" t="n">
        <x:f>G400</x:f>
        <x:v>573.942169710152</x:v>
      </x:c>
      <x:c r="F401" s="18" t="n">
        <x:f>MAX(C401,E401)</x:f>
        <x:v>573.942169710152</x:v>
      </x:c>
      <x:c r="G401" s="18" t="n">
        <x:f>F401+D401</x:f>
        <x:v>574.5791551955965</x:v>
      </x:c>
      <x:c r="H401" s="18" t="n">
        <x:f>Arrivals!L401</x:f>
        <x:v>75</x:v>
      </x:c>
      <x:c r="I401" s="18" t="n">
        <x:f>H401*8/ACE_Input!S41+ACE_Input!T41</x:f>
        <x:v>6.02</x:v>
      </x:c>
      <x:c r="J401" s="18" t="n">
        <x:f>N400</x:f>
        <x:v>579.962169710152</x:v>
      </x:c>
      <x:c r="K401" s="18" t="n">
        <x:f>MAX(G401,J401)</x:f>
        <x:v>579.962169710152</x:v>
      </x:c>
      <x:c r="L401" s="18" t="n">
        <x:f>MOD(K401-Settings!$B$32,Settings!$B$33)</x:f>
        <x:v>579.962169710152</x:v>
      </x:c>
      <x:c r="M401" s="18" t="n">
        <x:f>IF(L401&lt;Settings!$B$30,IF(Settings!$B$30-L401&gt;=I401,K401,K401+(Settings!$B$30-L401)+Settings!$B$31),K401+(Settings!$B$33-L401))</x:f>
        <x:v>579.962169710152</x:v>
      </x:c>
      <x:c r="N401" s="18" t="n">
        <x:f>M401+I401</x:f>
        <x:v>585.982169710152</x:v>
      </x:c>
      <x:c r="O401" s="18" t="n">
        <x:f>N401-C401</x:f>
        <x:v>277.982169710152</x:v>
      </x:c>
      <x:c r="P401" s="18" t="n">
        <x:f>F401-C401</x:f>
        <x:v>265.94216971015203</x:v>
      </x:c>
      <x:c r="Q401" s="18" t="n">
        <x:f>K401-G401</x:f>
        <x:v>5.383014514555498</x:v>
      </x:c>
      <x:c r="R401" s="18" t="n">
        <x:f>M401-K401</x:f>
        <x:v>0</x:v>
      </x:c>
      <x:c r="S401" s="18" t="n">
        <x:f>P401+Q401+R401</x:f>
        <x:v>271.3251842247075</x:v>
      </x:c>
      <x:c r="T401" s="18" t="str">
        <x:f>IF(MOD(C401-Settings!$B$32,Settings!$B$33)&lt;Settings!$B$30,"Up","Down")</x:f>
        <x:v>Up</x:v>
      </x:c>
      <x:c r="U401" s="18" t="n">
        <x:f>IF(OR(I401&gt;Settings!$B$30,O401&gt;Settings!$B$37),0,1)</x:f>
        <x:v>1</x:v>
      </x:c>
      <x:c r="V401" s="18" t="n">
        <x:f>IF(AND(U401=1,O401&lt;=Settings!$B$36),1,0)</x:f>
        <x:v>0</x:v>
      </x:c>
    </x:row>
    <x:row r="402">
      <x:c r="A402" t="n">
        <x:f>Arrivals!A402</x:f>
        <x:v>4</x:v>
      </x:c>
      <x:c r="B402" t="n">
        <x:f>Arrivals!B402</x:f>
        <x:v>37</x:v>
      </x:c>
      <x:c r="C402" s="18" t="n">
        <x:f>Arrivals!F402</x:f>
        <x:v>313</x:v>
      </x:c>
      <x:c r="D402" s="18" t="n">
        <x:f>Arrivals!J402</x:f>
        <x:v>26.067340937575516</x:v>
      </x:c>
      <x:c r="E402" s="18" t="n">
        <x:f>G401</x:f>
        <x:v>574.5791551955965</x:v>
      </x:c>
      <x:c r="F402" s="18" t="n">
        <x:f>MAX(C402,E402)</x:f>
        <x:v>574.5791551955965</x:v>
      </x:c>
      <x:c r="G402" s="18" t="n">
        <x:f>F402+D402</x:f>
        <x:v>600.646496133172</x:v>
      </x:c>
      <x:c r="H402" s="18" t="n">
        <x:f>Arrivals!L402</x:f>
        <x:v>75</x:v>
      </x:c>
      <x:c r="I402" s="18" t="n">
        <x:f>H402*8/ACE_Input!S42+ACE_Input!T42</x:f>
        <x:v>6.02</x:v>
      </x:c>
      <x:c r="J402" s="18" t="n">
        <x:f>N401</x:f>
        <x:v>585.982169710152</x:v>
      </x:c>
      <x:c r="K402" s="18" t="n">
        <x:f>MAX(G402,J402)</x:f>
        <x:v>600.646496133172</x:v>
      </x:c>
      <x:c r="L402" s="18" t="n">
        <x:f>MOD(K402-Settings!$B$32,Settings!$B$33)</x:f>
        <x:v>600.646496133172</x:v>
      </x:c>
      <x:c r="M402" s="18" t="n">
        <x:f>IF(L402&lt;Settings!$B$30,IF(Settings!$B$30-L402&gt;=I402,K402,K402+(Settings!$B$30-L402)+Settings!$B$31),K402+(Settings!$B$33-L402))</x:f>
        <x:v>720</x:v>
      </x:c>
      <x:c r="N402" s="18" t="n">
        <x:f>M402+I402</x:f>
        <x:v>726.02</x:v>
      </x:c>
      <x:c r="O402" s="18" t="n">
        <x:f>N402-C402</x:f>
        <x:v>413.02</x:v>
      </x:c>
      <x:c r="P402" s="18" t="n">
        <x:f>F402-C402</x:f>
        <x:v>261.5791551955965</x:v>
      </x:c>
      <x:c r="Q402" s="18" t="n">
        <x:f>K402-G402</x:f>
        <x:v>0</x:v>
      </x:c>
      <x:c r="R402" s="18" t="n">
        <x:f>M402-K402</x:f>
        <x:v>119.35350386682796</x:v>
      </x:c>
      <x:c r="S402" s="18" t="n">
        <x:f>P402+Q402+R402</x:f>
        <x:v>380.9326590624245</x:v>
      </x:c>
      <x:c r="T402" s="18" t="str">
        <x:f>IF(MOD(C402-Settings!$B$32,Settings!$B$33)&lt;Settings!$B$30,"Up","Down")</x:f>
        <x:v>Up</x:v>
      </x:c>
      <x:c r="U402" s="18" t="n">
        <x:f>IF(OR(I402&gt;Settings!$B$30,O402&gt;Settings!$B$37),0,1)</x:f>
        <x:v>1</x:v>
      </x:c>
      <x:c r="V402" s="18" t="n">
        <x:f>IF(AND(U402=1,O402&lt;=Settings!$B$36),1,0)</x:f>
        <x:v>0</x:v>
      </x:c>
    </x:row>
    <x:row r="403">
      <x:c r="A403" t="n">
        <x:f>Arrivals!A403</x:f>
        <x:v>4</x:v>
      </x:c>
      <x:c r="B403" t="n">
        <x:f>Arrivals!B403</x:f>
        <x:v>38</x:v>
      </x:c>
      <x:c r="C403" s="18" t="n">
        <x:f>Arrivals!F403</x:f>
        <x:v>318</x:v>
      </x:c>
      <x:c r="D403" s="18" t="n">
        <x:f>Arrivals!J403</x:f>
        <x:v>5.815051001745568</x:v>
      </x:c>
      <x:c r="E403" s="18" t="n">
        <x:f>G402</x:f>
        <x:v>600.646496133172</x:v>
      </x:c>
      <x:c r="F403" s="18" t="n">
        <x:f>MAX(C403,E403)</x:f>
        <x:v>600.646496133172</x:v>
      </x:c>
      <x:c r="G403" s="18" t="n">
        <x:f>F403+D403</x:f>
        <x:v>606.4615471349176</x:v>
      </x:c>
      <x:c r="H403" s="18" t="n">
        <x:f>Arrivals!L403</x:f>
        <x:v>75</x:v>
      </x:c>
      <x:c r="I403" s="18" t="n">
        <x:f>H403*8/ACE_Input!S43+ACE_Input!T43</x:f>
        <x:v>6.02</x:v>
      </x:c>
      <x:c r="J403" s="18" t="n">
        <x:f>N402</x:f>
        <x:v>726.02</x:v>
      </x:c>
      <x:c r="K403" s="18" t="n">
        <x:f>MAX(G403,J403)</x:f>
        <x:v>726.02</x:v>
      </x:c>
      <x:c r="L403" s="18" t="n">
        <x:f>MOD(K403-Settings!$B$32,Settings!$B$33)</x:f>
        <x:v>6.019999999999982</x:v>
      </x:c>
      <x:c r="M403" s="18" t="n">
        <x:f>IF(L403&lt;Settings!$B$30,IF(Settings!$B$30-L403&gt;=I403,K403,K403+(Settings!$B$30-L403)+Settings!$B$31),K403+(Settings!$B$33-L403))</x:f>
        <x:v>726.02</x:v>
      </x:c>
      <x:c r="N403" s="18" t="n">
        <x:f>M403+I403</x:f>
        <x:v>732.04</x:v>
      </x:c>
      <x:c r="O403" s="18" t="n">
        <x:f>N403-C403</x:f>
        <x:v>414.03999999999996</x:v>
      </x:c>
      <x:c r="P403" s="18" t="n">
        <x:f>F403-C403</x:f>
        <x:v>282.64649613317204</x:v>
      </x:c>
      <x:c r="Q403" s="18" t="n">
        <x:f>K403-G403</x:f>
        <x:v>119.55845286508236</x:v>
      </x:c>
      <x:c r="R403" s="18" t="n">
        <x:f>M403-K403</x:f>
        <x:v>0</x:v>
      </x:c>
      <x:c r="S403" s="18" t="n">
        <x:f>P403+Q403+R403</x:f>
        <x:v>402.2049489982544</x:v>
      </x:c>
      <x:c r="T403" s="18" t="str">
        <x:f>IF(MOD(C403-Settings!$B$32,Settings!$B$33)&lt;Settings!$B$30,"Up","Down")</x:f>
        <x:v>Up</x:v>
      </x:c>
      <x:c r="U403" s="18" t="n">
        <x:f>IF(OR(I403&gt;Settings!$B$30,O403&gt;Settings!$B$37),0,1)</x:f>
        <x:v>1</x:v>
      </x:c>
      <x:c r="V403" s="18" t="n">
        <x:f>IF(AND(U403=1,O403&lt;=Settings!$B$36),1,0)</x:f>
        <x:v>0</x:v>
      </x:c>
    </x:row>
    <x:row r="404">
      <x:c r="A404" t="n">
        <x:f>Arrivals!A404</x:f>
        <x:v>4</x:v>
      </x:c>
      <x:c r="B404" t="n">
        <x:f>Arrivals!B404</x:f>
        <x:v>39</x:v>
      </x:c>
      <x:c r="C404" s="18" t="n">
        <x:f>Arrivals!F404</x:f>
        <x:v>323</x:v>
      </x:c>
      <x:c r="D404" s="18" t="n">
        <x:f>Arrivals!J404</x:f>
        <x:v>14.798276656942082</x:v>
      </x:c>
      <x:c r="E404" s="18" t="n">
        <x:f>G403</x:f>
        <x:v>606.4615471349176</x:v>
      </x:c>
      <x:c r="F404" s="18" t="n">
        <x:f>MAX(C404,E404)</x:f>
        <x:v>606.4615471349176</x:v>
      </x:c>
      <x:c r="G404" s="18" t="n">
        <x:f>F404+D404</x:f>
        <x:v>621.2598237918597</x:v>
      </x:c>
      <x:c r="H404" s="18" t="n">
        <x:f>Arrivals!L404</x:f>
        <x:v>75</x:v>
      </x:c>
      <x:c r="I404" s="18" t="n">
        <x:f>H404*8/ACE_Input!S44+ACE_Input!T44</x:f>
        <x:v>6.02</x:v>
      </x:c>
      <x:c r="J404" s="18" t="n">
        <x:f>N403</x:f>
        <x:v>732.04</x:v>
      </x:c>
      <x:c r="K404" s="18" t="n">
        <x:f>MAX(G404,J404)</x:f>
        <x:v>732.04</x:v>
      </x:c>
      <x:c r="L404" s="18" t="n">
        <x:f>MOD(K404-Settings!$B$32,Settings!$B$33)</x:f>
        <x:v>12.039999999999964</x:v>
      </x:c>
      <x:c r="M404" s="18" t="n">
        <x:f>IF(L404&lt;Settings!$B$30,IF(Settings!$B$30-L404&gt;=I404,K404,K404+(Settings!$B$30-L404)+Settings!$B$31),K404+(Settings!$B$33-L404))</x:f>
        <x:v>732.04</x:v>
      </x:c>
      <x:c r="N404" s="18" t="n">
        <x:f>M404+I404</x:f>
        <x:v>738.06</x:v>
      </x:c>
      <x:c r="O404" s="18" t="n">
        <x:f>N404-C404</x:f>
        <x:v>415.05999999999995</x:v>
      </x:c>
      <x:c r="P404" s="18" t="n">
        <x:f>F404-C404</x:f>
        <x:v>283.4615471349176</x:v>
      </x:c>
      <x:c r="Q404" s="18" t="n">
        <x:f>K404-G404</x:f>
        <x:v>110.78017620814023</x:v>
      </x:c>
      <x:c r="R404" s="18" t="n">
        <x:f>M404-K404</x:f>
        <x:v>0</x:v>
      </x:c>
      <x:c r="S404" s="18" t="n">
        <x:f>P404+Q404+R404</x:f>
        <x:v>394.24172334305786</x:v>
      </x:c>
      <x:c r="T404" s="18" t="str">
        <x:f>IF(MOD(C404-Settings!$B$32,Settings!$B$33)&lt;Settings!$B$30,"Up","Down")</x:f>
        <x:v>Up</x:v>
      </x:c>
      <x:c r="U404" s="18" t="n">
        <x:f>IF(OR(I404&gt;Settings!$B$30,O404&gt;Settings!$B$37),0,1)</x:f>
        <x:v>1</x:v>
      </x:c>
      <x:c r="V404" s="18" t="n">
        <x:f>IF(AND(U404=1,O404&lt;=Settings!$B$36),1,0)</x:f>
        <x:v>0</x:v>
      </x:c>
    </x:row>
    <x:row r="405">
      <x:c r="A405" t="n">
        <x:f>Arrivals!A405</x:f>
        <x:v>4</x:v>
      </x:c>
      <x:c r="B405" t="n">
        <x:f>Arrivals!B405</x:f>
        <x:v>40</x:v>
      </x:c>
      <x:c r="C405" s="18" t="n">
        <x:f>Arrivals!F405</x:f>
        <x:v>328</x:v>
      </x:c>
      <x:c r="D405" s="18" t="n">
        <x:f>Arrivals!J405</x:f>
        <x:v>1.0448078106690555</x:v>
      </x:c>
      <x:c r="E405" s="18" t="n">
        <x:f>G404</x:f>
        <x:v>621.2598237918597</x:v>
      </x:c>
      <x:c r="F405" s="18" t="n">
        <x:f>MAX(C405,E405)</x:f>
        <x:v>621.2598237918597</x:v>
      </x:c>
      <x:c r="G405" s="18" t="n">
        <x:f>F405+D405</x:f>
        <x:v>622.3046316025287</x:v>
      </x:c>
      <x:c r="H405" s="18" t="n">
        <x:f>Arrivals!L405</x:f>
        <x:v>75</x:v>
      </x:c>
      <x:c r="I405" s="18" t="n">
        <x:f>H405*8/ACE_Input!S45+ACE_Input!T45</x:f>
        <x:v>6.02</x:v>
      </x:c>
      <x:c r="J405" s="18" t="n">
        <x:f>N404</x:f>
        <x:v>738.06</x:v>
      </x:c>
      <x:c r="K405" s="18" t="n">
        <x:f>MAX(G405,J405)</x:f>
        <x:v>738.06</x:v>
      </x:c>
      <x:c r="L405" s="18" t="n">
        <x:f>MOD(K405-Settings!$B$32,Settings!$B$33)</x:f>
        <x:v>18.059999999999945</x:v>
      </x:c>
      <x:c r="M405" s="18" t="n">
        <x:f>IF(L405&lt;Settings!$B$30,IF(Settings!$B$30-L405&gt;=I405,K405,K405+(Settings!$B$30-L405)+Settings!$B$31),K405+(Settings!$B$33-L405))</x:f>
        <x:v>738.06</x:v>
      </x:c>
      <x:c r="N405" s="18" t="n">
        <x:f>M405+I405</x:f>
        <x:v>744.0799999999999</x:v>
      </x:c>
      <x:c r="O405" s="18" t="n">
        <x:f>N405-C405</x:f>
        <x:v>416.0799999999999</x:v>
      </x:c>
      <x:c r="P405" s="18" t="n">
        <x:f>F405-C405</x:f>
        <x:v>293.25982379185973</x:v>
      </x:c>
      <x:c r="Q405" s="18" t="n">
        <x:f>K405-G405</x:f>
        <x:v>115.75536839747122</x:v>
      </x:c>
      <x:c r="R405" s="18" t="n">
        <x:f>M405-K405</x:f>
        <x:v>0</x:v>
      </x:c>
      <x:c r="S405" s="18" t="n">
        <x:f>P405+Q405+R405</x:f>
        <x:v>409.01519218933095</x:v>
      </x:c>
      <x:c r="T405" s="18" t="str">
        <x:f>IF(MOD(C405-Settings!$B$32,Settings!$B$33)&lt;Settings!$B$30,"Up","Down")</x:f>
        <x:v>Up</x:v>
      </x:c>
      <x:c r="U405" s="18" t="n">
        <x:f>IF(OR(I405&gt;Settings!$B$30,O405&gt;Settings!$B$37),0,1)</x:f>
        <x:v>1</x:v>
      </x:c>
      <x:c r="V405" s="18" t="n">
        <x:f>IF(AND(U405=1,O405&lt;=Settings!$B$36),1,0)</x:f>
        <x:v>0</x:v>
      </x:c>
    </x:row>
    <x:row r="406">
      <x:c r="A406" t="n">
        <x:f>Arrivals!A406</x:f>
        <x:v>4</x:v>
      </x:c>
      <x:c r="B406" t="n">
        <x:f>Arrivals!B406</x:f>
        <x:v>41</x:v>
      </x:c>
      <x:c r="C406" s="18" t="n">
        <x:f>Arrivals!F406</x:f>
        <x:v>333</x:v>
      </x:c>
      <x:c r="D406" s="18" t="n">
        <x:f>Arrivals!J406</x:f>
        <x:v>7.068752342302162</x:v>
      </x:c>
      <x:c r="E406" s="18" t="n">
        <x:f>G405</x:f>
        <x:v>622.3046316025287</x:v>
      </x:c>
      <x:c r="F406" s="18" t="n">
        <x:f>MAX(C406,E406)</x:f>
        <x:v>622.3046316025287</x:v>
      </x:c>
      <x:c r="G406" s="18" t="n">
        <x:f>F406+D406</x:f>
        <x:v>629.373383944831</x:v>
      </x:c>
      <x:c r="H406" s="18" t="n">
        <x:f>Arrivals!L406</x:f>
        <x:v>75</x:v>
      </x:c>
      <x:c r="I406" s="18" t="n">
        <x:f>H406*8/ACE_Input!S46+ACE_Input!T46</x:f>
        <x:v>6.02</x:v>
      </x:c>
      <x:c r="J406" s="18" t="n">
        <x:f>N405</x:f>
        <x:v>744.0799999999999</x:v>
      </x:c>
      <x:c r="K406" s="18" t="n">
        <x:f>MAX(G406,J406)</x:f>
        <x:v>744.0799999999999</x:v>
      </x:c>
      <x:c r="L406" s="18" t="n">
        <x:f>MOD(K406-Settings!$B$32,Settings!$B$33)</x:f>
        <x:v>24.079999999999927</x:v>
      </x:c>
      <x:c r="M406" s="18" t="n">
        <x:f>IF(L406&lt;Settings!$B$30,IF(Settings!$B$30-L406&gt;=I406,K406,K406+(Settings!$B$30-L406)+Settings!$B$31),K406+(Settings!$B$33-L406))</x:f>
        <x:v>744.0799999999999</x:v>
      </x:c>
      <x:c r="N406" s="18" t="n">
        <x:f>M406+I406</x:f>
        <x:v>750.0999999999999</x:v>
      </x:c>
      <x:c r="O406" s="18" t="n">
        <x:f>N406-C406</x:f>
        <x:v>417.0999999999999</x:v>
      </x:c>
      <x:c r="P406" s="18" t="n">
        <x:f>F406-C406</x:f>
        <x:v>289.30463160252873</x:v>
      </x:c>
      <x:c r="Q406" s="18" t="n">
        <x:f>K406-G406</x:f>
        <x:v>114.70661605516898</x:v>
      </x:c>
      <x:c r="R406" s="18" t="n">
        <x:f>M406-K406</x:f>
        <x:v>0</x:v>
      </x:c>
      <x:c r="S406" s="18" t="n">
        <x:f>P406+Q406+R406</x:f>
        <x:v>404.0112476576977</x:v>
      </x:c>
      <x:c r="T406" s="18" t="str">
        <x:f>IF(MOD(C406-Settings!$B$32,Settings!$B$33)&lt;Settings!$B$30,"Up","Down")</x:f>
        <x:v>Up</x:v>
      </x:c>
      <x:c r="U406" s="18" t="n">
        <x:f>IF(OR(I406&gt;Settings!$B$30,O406&gt;Settings!$B$37),0,1)</x:f>
        <x:v>1</x:v>
      </x:c>
      <x:c r="V406" s="18" t="n">
        <x:f>IF(AND(U406=1,O406&lt;=Settings!$B$36),1,0)</x:f>
        <x:v>0</x:v>
      </x:c>
    </x:row>
    <x:row r="407">
      <x:c r="A407" t="n">
        <x:f>Arrivals!A407</x:f>
        <x:v>4</x:v>
      </x:c>
      <x:c r="B407" t="n">
        <x:f>Arrivals!B407</x:f>
        <x:v>42</x:v>
      </x:c>
      <x:c r="C407" s="18" t="n">
        <x:f>Arrivals!F407</x:f>
        <x:v>338</x:v>
      </x:c>
      <x:c r="D407" s="18" t="n">
        <x:f>Arrivals!J407</x:f>
        <x:v>13.852964986017156</x:v>
      </x:c>
      <x:c r="E407" s="18" t="n">
        <x:f>G406</x:f>
        <x:v>629.373383944831</x:v>
      </x:c>
      <x:c r="F407" s="18" t="n">
        <x:f>MAX(C407,E407)</x:f>
        <x:v>629.373383944831</x:v>
      </x:c>
      <x:c r="G407" s="18" t="n">
        <x:f>F407+D407</x:f>
        <x:v>643.2263489308481</x:v>
      </x:c>
      <x:c r="H407" s="18" t="n">
        <x:f>Arrivals!L407</x:f>
        <x:v>75</x:v>
      </x:c>
      <x:c r="I407" s="18" t="n">
        <x:f>H407*8/ACE_Input!S47+ACE_Input!T47</x:f>
        <x:v>6.02</x:v>
      </x:c>
      <x:c r="J407" s="18" t="n">
        <x:f>N406</x:f>
        <x:v>750.0999999999999</x:v>
      </x:c>
      <x:c r="K407" s="18" t="n">
        <x:f>MAX(G407,J407)</x:f>
        <x:v>750.0999999999999</x:v>
      </x:c>
      <x:c r="L407" s="18" t="n">
        <x:f>MOD(K407-Settings!$B$32,Settings!$B$33)</x:f>
        <x:v>30.09999999999991</x:v>
      </x:c>
      <x:c r="M407" s="18" t="n">
        <x:f>IF(L407&lt;Settings!$B$30,IF(Settings!$B$30-L407&gt;=I407,K407,K407+(Settings!$B$30-L407)+Settings!$B$31),K407+(Settings!$B$33-L407))</x:f>
        <x:v>750.0999999999999</x:v>
      </x:c>
      <x:c r="N407" s="18" t="n">
        <x:f>M407+I407</x:f>
        <x:v>756.1199999999999</x:v>
      </x:c>
      <x:c r="O407" s="18" t="n">
        <x:f>N407-C407</x:f>
        <x:v>418.1199999999999</x:v>
      </x:c>
      <x:c r="P407" s="18" t="n">
        <x:f>F407-C407</x:f>
        <x:v>291.37338394483095</x:v>
      </x:c>
      <x:c r="Q407" s="18" t="n">
        <x:f>K407-G407</x:f>
        <x:v>106.87365106915183</x:v>
      </x:c>
      <x:c r="R407" s="18" t="n">
        <x:f>M407-K407</x:f>
        <x:v>0</x:v>
      </x:c>
      <x:c r="S407" s="18" t="n">
        <x:f>P407+Q407+R407</x:f>
        <x:v>398.2470350139828</x:v>
      </x:c>
      <x:c r="T407" s="18" t="str">
        <x:f>IF(MOD(C407-Settings!$B$32,Settings!$B$33)&lt;Settings!$B$30,"Up","Down")</x:f>
        <x:v>Up</x:v>
      </x:c>
      <x:c r="U407" s="18" t="n">
        <x:f>IF(OR(I407&gt;Settings!$B$30,O407&gt;Settings!$B$37),0,1)</x:f>
        <x:v>1</x:v>
      </x:c>
      <x:c r="V407" s="18" t="n">
        <x:f>IF(AND(U407=1,O407&lt;=Settings!$B$36),1,0)</x:f>
        <x:v>0</x:v>
      </x:c>
    </x:row>
    <x:row r="408">
      <x:c r="A408" t="n">
        <x:f>Arrivals!A408</x:f>
        <x:v>4</x:v>
      </x:c>
      <x:c r="B408" t="n">
        <x:f>Arrivals!B408</x:f>
        <x:v>43</x:v>
      </x:c>
      <x:c r="C408" s="18" t="n">
        <x:f>Arrivals!F408</x:f>
        <x:v>343</x:v>
      </x:c>
      <x:c r="D408" s="18" t="n">
        <x:f>Arrivals!J408</x:f>
        <x:v>15.394736299962652</x:v>
      </x:c>
      <x:c r="E408" s="18" t="n">
        <x:f>G407</x:f>
        <x:v>643.2263489308481</x:v>
      </x:c>
      <x:c r="F408" s="18" t="n">
        <x:f>MAX(C408,E408)</x:f>
        <x:v>643.2263489308481</x:v>
      </x:c>
      <x:c r="G408" s="18" t="n">
        <x:f>F408+D408</x:f>
        <x:v>658.6210852308108</x:v>
      </x:c>
      <x:c r="H408" s="18" t="n">
        <x:f>Arrivals!L408</x:f>
        <x:v>75</x:v>
      </x:c>
      <x:c r="I408" s="18" t="n">
        <x:f>H408*8/ACE_Input!S48+ACE_Input!T48</x:f>
        <x:v>6.02</x:v>
      </x:c>
      <x:c r="J408" s="18" t="n">
        <x:f>N407</x:f>
        <x:v>756.1199999999999</x:v>
      </x:c>
      <x:c r="K408" s="18" t="n">
        <x:f>MAX(G408,J408)</x:f>
        <x:v>756.1199999999999</x:v>
      </x:c>
      <x:c r="L408" s="18" t="n">
        <x:f>MOD(K408-Settings!$B$32,Settings!$B$33)</x:f>
        <x:v>36.11999999999989</x:v>
      </x:c>
      <x:c r="M408" s="18" t="n">
        <x:f>IF(L408&lt;Settings!$B$30,IF(Settings!$B$30-L408&gt;=I408,K408,K408+(Settings!$B$30-L408)+Settings!$B$31),K408+(Settings!$B$33-L408))</x:f>
        <x:v>756.1199999999999</x:v>
      </x:c>
      <x:c r="N408" s="18" t="n">
        <x:f>M408+I408</x:f>
        <x:v>762.1399999999999</x:v>
      </x:c>
      <x:c r="O408" s="18" t="n">
        <x:f>N408-C408</x:f>
        <x:v>419.1399999999999</x:v>
      </x:c>
      <x:c r="P408" s="18" t="n">
        <x:f>F408-C408</x:f>
        <x:v>300.2263489308481</x:v>
      </x:c>
      <x:c r="Q408" s="18" t="n">
        <x:f>K408-G408</x:f>
        <x:v>97.49891476918913</x:v>
      </x:c>
      <x:c r="R408" s="18" t="n">
        <x:f>M408-K408</x:f>
        <x:v>0</x:v>
      </x:c>
      <x:c r="S408" s="18" t="n">
        <x:f>P408+Q408+R408</x:f>
        <x:v>397.7252637000372</x:v>
      </x:c>
      <x:c r="T408" s="18" t="str">
        <x:f>IF(MOD(C408-Settings!$B$32,Settings!$B$33)&lt;Settings!$B$30,"Up","Down")</x:f>
        <x:v>Up</x:v>
      </x:c>
      <x:c r="U408" s="18" t="n">
        <x:f>IF(OR(I408&gt;Settings!$B$30,O408&gt;Settings!$B$37),0,1)</x:f>
        <x:v>1</x:v>
      </x:c>
      <x:c r="V408" s="18" t="n">
        <x:f>IF(AND(U408=1,O408&lt;=Settings!$B$36),1,0)</x:f>
        <x:v>0</x:v>
      </x:c>
    </x:row>
    <x:row r="409">
      <x:c r="A409" t="n">
        <x:f>Arrivals!A409</x:f>
        <x:v>4</x:v>
      </x:c>
      <x:c r="B409" t="n">
        <x:f>Arrivals!B409</x:f>
        <x:v>44</x:v>
      </x:c>
      <x:c r="C409" s="18" t="n">
        <x:f>Arrivals!F409</x:f>
        <x:v>348</x:v>
      </x:c>
      <x:c r="D409" s="18" t="n">
        <x:f>Arrivals!J409</x:f>
        <x:v>9.171797953691874</x:v>
      </x:c>
      <x:c r="E409" s="18" t="n">
        <x:f>G408</x:f>
        <x:v>658.6210852308108</x:v>
      </x:c>
      <x:c r="F409" s="18" t="n">
        <x:f>MAX(C409,E409)</x:f>
        <x:v>658.6210852308108</x:v>
      </x:c>
      <x:c r="G409" s="18" t="n">
        <x:f>F409+D409</x:f>
        <x:v>667.7928831845027</x:v>
      </x:c>
      <x:c r="H409" s="18" t="n">
        <x:f>Arrivals!L409</x:f>
        <x:v>75</x:v>
      </x:c>
      <x:c r="I409" s="18" t="n">
        <x:f>H409*8/ACE_Input!S49+ACE_Input!T49</x:f>
        <x:v>6.02</x:v>
      </x:c>
      <x:c r="J409" s="18" t="n">
        <x:f>N408</x:f>
        <x:v>762.1399999999999</x:v>
      </x:c>
      <x:c r="K409" s="18" t="n">
        <x:f>MAX(G409,J409)</x:f>
        <x:v>762.1399999999999</x:v>
      </x:c>
      <x:c r="L409" s="18" t="n">
        <x:f>MOD(K409-Settings!$B$32,Settings!$B$33)</x:f>
        <x:v>42.13999999999987</x:v>
      </x:c>
      <x:c r="M409" s="18" t="n">
        <x:f>IF(L409&lt;Settings!$B$30,IF(Settings!$B$30-L409&gt;=I409,K409,K409+(Settings!$B$30-L409)+Settings!$B$31),K409+(Settings!$B$33-L409))</x:f>
        <x:v>762.1399999999999</x:v>
      </x:c>
      <x:c r="N409" s="18" t="n">
        <x:f>M409+I409</x:f>
        <x:v>768.1599999999999</x:v>
      </x:c>
      <x:c r="O409" s="18" t="n">
        <x:f>N409-C409</x:f>
        <x:v>420.15999999999985</x:v>
      </x:c>
      <x:c r="P409" s="18" t="n">
        <x:f>F409-C409</x:f>
        <x:v>310.62108523081076</x:v>
      </x:c>
      <x:c r="Q409" s="18" t="n">
        <x:f>K409-G409</x:f>
        <x:v>94.3471168154972</x:v>
      </x:c>
      <x:c r="R409" s="18" t="n">
        <x:f>M409-K409</x:f>
        <x:v>0</x:v>
      </x:c>
      <x:c r="S409" s="18" t="n">
        <x:f>P409+Q409+R409</x:f>
        <x:v>404.96820204630797</x:v>
      </x:c>
      <x:c r="T409" s="18" t="str">
        <x:f>IF(MOD(C409-Settings!$B$32,Settings!$B$33)&lt;Settings!$B$30,"Up","Down")</x:f>
        <x:v>Up</x:v>
      </x:c>
      <x:c r="U409" s="18" t="n">
        <x:f>IF(OR(I409&gt;Settings!$B$30,O409&gt;Settings!$B$37),0,1)</x:f>
        <x:v>1</x:v>
      </x:c>
      <x:c r="V409" s="18" t="n">
        <x:f>IF(AND(U409=1,O409&lt;=Settings!$B$36),1,0)</x:f>
        <x:v>0</x:v>
      </x:c>
    </x:row>
    <x:row r="410">
      <x:c r="A410" t="n">
        <x:f>Arrivals!A410</x:f>
        <x:v>4</x:v>
      </x:c>
      <x:c r="B410" t="n">
        <x:f>Arrivals!B410</x:f>
        <x:v>45</x:v>
      </x:c>
      <x:c r="C410" s="18" t="n">
        <x:f>Arrivals!F410</x:f>
        <x:v>354</x:v>
      </x:c>
      <x:c r="D410" s="18" t="n">
        <x:f>Arrivals!J410</x:f>
        <x:v>18.45667544871994</x:v>
      </x:c>
      <x:c r="E410" s="18" t="n">
        <x:f>G409</x:f>
        <x:v>667.7928831845027</x:v>
      </x:c>
      <x:c r="F410" s="18" t="n">
        <x:f>MAX(C410,E410)</x:f>
        <x:v>667.7928831845027</x:v>
      </x:c>
      <x:c r="G410" s="18" t="n">
        <x:f>F410+D410</x:f>
        <x:v>686.2495586332226</x:v>
      </x:c>
      <x:c r="H410" s="18" t="n">
        <x:f>Arrivals!L410</x:f>
        <x:v>75</x:v>
      </x:c>
      <x:c r="I410" s="18" t="n">
        <x:f>H410*8/ACE_Input!S50+ACE_Input!T50</x:f>
        <x:v>6.02</x:v>
      </x:c>
      <x:c r="J410" s="18" t="n">
        <x:f>N409</x:f>
        <x:v>768.1599999999999</x:v>
      </x:c>
      <x:c r="K410" s="18" t="n">
        <x:f>MAX(G410,J410)</x:f>
        <x:v>768.1599999999999</x:v>
      </x:c>
      <x:c r="L410" s="18" t="n">
        <x:f>MOD(K410-Settings!$B$32,Settings!$B$33)</x:f>
        <x:v>48.159999999999854</x:v>
      </x:c>
      <x:c r="M410" s="18" t="n">
        <x:f>IF(L410&lt;Settings!$B$30,IF(Settings!$B$30-L410&gt;=I410,K410,K410+(Settings!$B$30-L410)+Settings!$B$31),K410+(Settings!$B$33-L410))</x:f>
        <x:v>768.1599999999999</x:v>
      </x:c>
      <x:c r="N410" s="18" t="n">
        <x:f>M410+I410</x:f>
        <x:v>774.1799999999998</x:v>
      </x:c>
      <x:c r="O410" s="18" t="n">
        <x:f>N410-C410</x:f>
        <x:v>420.17999999999984</x:v>
      </x:c>
      <x:c r="P410" s="18" t="n">
        <x:f>F410-C410</x:f>
        <x:v>313.79288318450267</x:v>
      </x:c>
      <x:c r="Q410" s="18" t="n">
        <x:f>K410-G410</x:f>
        <x:v>81.91044136677726</x:v>
      </x:c>
      <x:c r="R410" s="18" t="n">
        <x:f>M410-K410</x:f>
        <x:v>0</x:v>
      </x:c>
      <x:c r="S410" s="18" t="n">
        <x:f>P410+Q410+R410</x:f>
        <x:v>395.70332455127993</x:v>
      </x:c>
      <x:c r="T410" s="18" t="str">
        <x:f>IF(MOD(C410-Settings!$B$32,Settings!$B$33)&lt;Settings!$B$30,"Up","Down")</x:f>
        <x:v>Up</x:v>
      </x:c>
      <x:c r="U410" s="18" t="n">
        <x:f>IF(OR(I410&gt;Settings!$B$30,O410&gt;Settings!$B$37),0,1)</x:f>
        <x:v>1</x:v>
      </x:c>
      <x:c r="V410" s="18" t="n">
        <x:f>IF(AND(U410=1,O410&lt;=Settings!$B$36),1,0)</x:f>
        <x:v>0</x:v>
      </x:c>
    </x:row>
    <x:row r="411">
      <x:c r="A411" t="n">
        <x:f>Arrivals!A411</x:f>
        <x:v>4</x:v>
      </x:c>
      <x:c r="B411" t="n">
        <x:f>Arrivals!B411</x:f>
        <x:v>46</x:v>
      </x:c>
      <x:c r="C411" s="18" t="n">
        <x:f>Arrivals!F411</x:f>
        <x:v>359</x:v>
      </x:c>
      <x:c r="D411" s="18" t="n">
        <x:f>Arrivals!J411</x:f>
        <x:v>26.12418158955281</x:v>
      </x:c>
      <x:c r="E411" s="18" t="n">
        <x:f>G410</x:f>
        <x:v>686.2495586332226</x:v>
      </x:c>
      <x:c r="F411" s="18" t="n">
        <x:f>MAX(C411,E411)</x:f>
        <x:v>686.2495586332226</x:v>
      </x:c>
      <x:c r="G411" s="18" t="n">
        <x:f>F411+D411</x:f>
        <x:v>712.3737402227754</x:v>
      </x:c>
      <x:c r="H411" s="18" t="n">
        <x:f>Arrivals!L411</x:f>
        <x:v>75</x:v>
      </x:c>
      <x:c r="I411" s="18" t="n">
        <x:f>H411*8/ACE_Input!S51+ACE_Input!T51</x:f>
        <x:v>6.02</x:v>
      </x:c>
      <x:c r="J411" s="18" t="n">
        <x:f>N410</x:f>
        <x:v>774.1799999999998</x:v>
      </x:c>
      <x:c r="K411" s="18" t="n">
        <x:f>MAX(G411,J411)</x:f>
        <x:v>774.1799999999998</x:v>
      </x:c>
      <x:c r="L411" s="18" t="n">
        <x:f>MOD(K411-Settings!$B$32,Settings!$B$33)</x:f>
        <x:v>54.179999999999836</x:v>
      </x:c>
      <x:c r="M411" s="18" t="n">
        <x:f>IF(L411&lt;Settings!$B$30,IF(Settings!$B$30-L411&gt;=I411,K411,K411+(Settings!$B$30-L411)+Settings!$B$31),K411+(Settings!$B$33-L411))</x:f>
        <x:v>774.1799999999998</x:v>
      </x:c>
      <x:c r="N411" s="18" t="n">
        <x:f>M411+I411</x:f>
        <x:v>780.1999999999998</x:v>
      </x:c>
      <x:c r="O411" s="18" t="n">
        <x:f>N411-C411</x:f>
        <x:v>421.1999999999998</x:v>
      </x:c>
      <x:c r="P411" s="18" t="n">
        <x:f>F411-C411</x:f>
        <x:v>327.2495586332226</x:v>
      </x:c>
      <x:c r="Q411" s="18" t="n">
        <x:f>K411-G411</x:f>
        <x:v>61.806259777224454</x:v>
      </x:c>
      <x:c r="R411" s="18" t="n">
        <x:f>M411-K411</x:f>
        <x:v>0</x:v>
      </x:c>
      <x:c r="S411" s="18" t="n">
        <x:f>P411+Q411+R411</x:f>
        <x:v>389.05581841044705</x:v>
      </x:c>
      <x:c r="T411" s="18" t="str">
        <x:f>IF(MOD(C411-Settings!$B$32,Settings!$B$33)&lt;Settings!$B$30,"Up","Down")</x:f>
        <x:v>Up</x:v>
      </x:c>
      <x:c r="U411" s="18" t="n">
        <x:f>IF(OR(I411&gt;Settings!$B$30,O411&gt;Settings!$B$37),0,1)</x:f>
        <x:v>1</x:v>
      </x:c>
      <x:c r="V411" s="18" t="n">
        <x:f>IF(AND(U411=1,O411&lt;=Settings!$B$36),1,0)</x:f>
        <x:v>0</x:v>
      </x:c>
    </x:row>
    <x:row r="412">
      <x:c r="A412" t="n">
        <x:f>Arrivals!A412</x:f>
        <x:v>4</x:v>
      </x:c>
      <x:c r="B412" t="n">
        <x:f>Arrivals!B412</x:f>
        <x:v>47</x:v>
      </x:c>
      <x:c r="C412" s="18" t="n">
        <x:f>Arrivals!F412</x:f>
        <x:v>364</x:v>
      </x:c>
      <x:c r="D412" s="18" t="n">
        <x:f>Arrivals!J412</x:f>
        <x:v>6.779277115682266</x:v>
      </x:c>
      <x:c r="E412" s="18" t="n">
        <x:f>G411</x:f>
        <x:v>712.3737402227754</x:v>
      </x:c>
      <x:c r="F412" s="18" t="n">
        <x:f>MAX(C412,E412)</x:f>
        <x:v>712.3737402227754</x:v>
      </x:c>
      <x:c r="G412" s="18" t="n">
        <x:f>F412+D412</x:f>
        <x:v>719.1530173384576</x:v>
      </x:c>
      <x:c r="H412" s="18" t="n">
        <x:f>Arrivals!L412</x:f>
        <x:v>75</x:v>
      </x:c>
      <x:c r="I412" s="18" t="n">
        <x:f>H412*8/ACE_Input!S52+ACE_Input!T52</x:f>
        <x:v>6.02</x:v>
      </x:c>
      <x:c r="J412" s="18" t="n">
        <x:f>N411</x:f>
        <x:v>780.1999999999998</x:v>
      </x:c>
      <x:c r="K412" s="18" t="n">
        <x:f>MAX(G412,J412)</x:f>
        <x:v>780.1999999999998</x:v>
      </x:c>
      <x:c r="L412" s="18" t="n">
        <x:f>MOD(K412-Settings!$B$32,Settings!$B$33)</x:f>
        <x:v>60.19999999999982</x:v>
      </x:c>
      <x:c r="M412" s="18" t="n">
        <x:f>IF(L412&lt;Settings!$B$30,IF(Settings!$B$30-L412&gt;=I412,K412,K412+(Settings!$B$30-L412)+Settings!$B$31),K412+(Settings!$B$33-L412))</x:f>
        <x:v>780.1999999999998</x:v>
      </x:c>
      <x:c r="N412" s="18" t="n">
        <x:f>M412+I412</x:f>
        <x:v>786.2199999999998</x:v>
      </x:c>
      <x:c r="O412" s="18" t="n">
        <x:f>N412-C412</x:f>
        <x:v>422.2199999999998</x:v>
      </x:c>
      <x:c r="P412" s="18" t="n">
        <x:f>F412-C412</x:f>
        <x:v>348.3737402227754</x:v>
      </x:c>
      <x:c r="Q412" s="18" t="n">
        <x:f>K412-G412</x:f>
        <x:v>61.04698266154219</x:v>
      </x:c>
      <x:c r="R412" s="18" t="n">
        <x:f>M412-K412</x:f>
        <x:v>0</x:v>
      </x:c>
      <x:c r="S412" s="18" t="n">
        <x:f>P412+Q412+R412</x:f>
        <x:v>409.42072288431757</x:v>
      </x:c>
      <x:c r="T412" s="18" t="str">
        <x:f>IF(MOD(C412-Settings!$B$32,Settings!$B$33)&lt;Settings!$B$30,"Up","Down")</x:f>
        <x:v>Up</x:v>
      </x:c>
      <x:c r="U412" s="18" t="n">
        <x:f>IF(OR(I412&gt;Settings!$B$30,O412&gt;Settings!$B$37),0,1)</x:f>
        <x:v>1</x:v>
      </x:c>
      <x:c r="V412" s="18" t="n">
        <x:f>IF(AND(U412=1,O412&lt;=Settings!$B$36),1,0)</x:f>
        <x:v>0</x:v>
      </x:c>
    </x:row>
    <x:row r="413">
      <x:c r="A413" t="n">
        <x:f>Arrivals!A413</x:f>
        <x:v>4</x:v>
      </x:c>
      <x:c r="B413" t="n">
        <x:f>Arrivals!B413</x:f>
        <x:v>48</x:v>
      </x:c>
      <x:c r="C413" s="18" t="n">
        <x:f>Arrivals!F413</x:f>
        <x:v>369</x:v>
      </x:c>
      <x:c r="D413" s="18" t="n">
        <x:f>Arrivals!J413</x:f>
        <x:v>64.98996117219028</x:v>
      </x:c>
      <x:c r="E413" s="18" t="n">
        <x:f>G412</x:f>
        <x:v>719.1530173384576</x:v>
      </x:c>
      <x:c r="F413" s="18" t="n">
        <x:f>MAX(C413,E413)</x:f>
        <x:v>719.1530173384576</x:v>
      </x:c>
      <x:c r="G413" s="18" t="n">
        <x:f>F413+D413</x:f>
        <x:v>784.1429785106479</x:v>
      </x:c>
      <x:c r="H413" s="18" t="n">
        <x:f>Arrivals!L413</x:f>
        <x:v>75</x:v>
      </x:c>
      <x:c r="I413" s="18" t="n">
        <x:f>H413*8/ACE_Input!S53+ACE_Input!T53</x:f>
        <x:v>6.02</x:v>
      </x:c>
      <x:c r="J413" s="18" t="n">
        <x:f>N412</x:f>
        <x:v>786.2199999999998</x:v>
      </x:c>
      <x:c r="K413" s="18" t="n">
        <x:f>MAX(G413,J413)</x:f>
        <x:v>786.2199999999998</x:v>
      </x:c>
      <x:c r="L413" s="18" t="n">
        <x:f>MOD(K413-Settings!$B$32,Settings!$B$33)</x:f>
        <x:v>66.2199999999998</x:v>
      </x:c>
      <x:c r="M413" s="18" t="n">
        <x:f>IF(L413&lt;Settings!$B$30,IF(Settings!$B$30-L413&gt;=I413,K413,K413+(Settings!$B$30-L413)+Settings!$B$31),K413+(Settings!$B$33-L413))</x:f>
        <x:v>786.2199999999998</x:v>
      </x:c>
      <x:c r="N413" s="18" t="n">
        <x:f>M413+I413</x:f>
        <x:v>792.2399999999998</x:v>
      </x:c>
      <x:c r="O413" s="18" t="n">
        <x:f>N413-C413</x:f>
        <x:v>423.2399999999998</x:v>
      </x:c>
      <x:c r="P413" s="18" t="n">
        <x:f>F413-C413</x:f>
        <x:v>350.15301733845763</x:v>
      </x:c>
      <x:c r="Q413" s="18" t="n">
        <x:f>K413-G413</x:f>
        <x:v>2.077021489351864</x:v>
      </x:c>
      <x:c r="R413" s="18" t="n">
        <x:f>M413-K413</x:f>
        <x:v>0</x:v>
      </x:c>
      <x:c r="S413" s="18" t="n">
        <x:f>P413+Q413+R413</x:f>
        <x:v>352.2300388278095</x:v>
      </x:c>
      <x:c r="T413" s="18" t="str">
        <x:f>IF(MOD(C413-Settings!$B$32,Settings!$B$33)&lt;Settings!$B$30,"Up","Down")</x:f>
        <x:v>Up</x:v>
      </x:c>
      <x:c r="U413" s="18" t="n">
        <x:f>IF(OR(I413&gt;Settings!$B$30,O413&gt;Settings!$B$37),0,1)</x:f>
        <x:v>1</x:v>
      </x:c>
      <x:c r="V413" s="18" t="n">
        <x:f>IF(AND(U413=1,O413&lt;=Settings!$B$36),1,0)</x:f>
        <x:v>0</x:v>
      </x:c>
    </x:row>
    <x:row r="414">
      <x:c r="A414" t="n">
        <x:f>Arrivals!A414</x:f>
        <x:v>4</x:v>
      </x:c>
      <x:c r="B414" t="n">
        <x:f>Arrivals!B414</x:f>
        <x:v>49</x:v>
      </x:c>
      <x:c r="C414" s="18" t="n">
        <x:f>Arrivals!F414</x:f>
        <x:v>374</x:v>
      </x:c>
      <x:c r="D414" s="18" t="n">
        <x:f>Arrivals!J414</x:f>
        <x:v>3.975902277664286</x:v>
      </x:c>
      <x:c r="E414" s="18" t="n">
        <x:f>G413</x:f>
        <x:v>784.1429785106479</x:v>
      </x:c>
      <x:c r="F414" s="18" t="n">
        <x:f>MAX(C414,E414)</x:f>
        <x:v>784.1429785106479</x:v>
      </x:c>
      <x:c r="G414" s="18" t="n">
        <x:f>F414+D414</x:f>
        <x:v>788.1188807883123</x:v>
      </x:c>
      <x:c r="H414" s="18" t="n">
        <x:f>Arrivals!L414</x:f>
        <x:v>75</x:v>
      </x:c>
      <x:c r="I414" s="18" t="n">
        <x:f>H414*8/ACE_Input!S54+ACE_Input!T54</x:f>
        <x:v>6.02</x:v>
      </x:c>
      <x:c r="J414" s="18" t="n">
        <x:f>N413</x:f>
        <x:v>792.2399999999998</x:v>
      </x:c>
      <x:c r="K414" s="18" t="n">
        <x:f>MAX(G414,J414)</x:f>
        <x:v>792.2399999999998</x:v>
      </x:c>
      <x:c r="L414" s="18" t="n">
        <x:f>MOD(K414-Settings!$B$32,Settings!$B$33)</x:f>
        <x:v>72.23999999999978</x:v>
      </x:c>
      <x:c r="M414" s="18" t="n">
        <x:f>IF(L414&lt;Settings!$B$30,IF(Settings!$B$30-L414&gt;=I414,K414,K414+(Settings!$B$30-L414)+Settings!$B$31),K414+(Settings!$B$33-L414))</x:f>
        <x:v>792.2399999999998</x:v>
      </x:c>
      <x:c r="N414" s="18" t="n">
        <x:f>M414+I414</x:f>
        <x:v>798.2599999999998</x:v>
      </x:c>
      <x:c r="O414" s="18" t="n">
        <x:f>N414-C414</x:f>
        <x:v>424.25999999999976</x:v>
      </x:c>
      <x:c r="P414" s="18" t="n">
        <x:f>F414-C414</x:f>
        <x:v>410.14297851064794</x:v>
      </x:c>
      <x:c r="Q414" s="18" t="n">
        <x:f>K414-G414</x:f>
        <x:v>4.121119211687528</x:v>
      </x:c>
      <x:c r="R414" s="18" t="n">
        <x:f>M414-K414</x:f>
        <x:v>0</x:v>
      </x:c>
      <x:c r="S414" s="18" t="n">
        <x:f>P414+Q414+R414</x:f>
        <x:v>414.26409772233546</x:v>
      </x:c>
      <x:c r="T414" s="18" t="str">
        <x:f>IF(MOD(C414-Settings!$B$32,Settings!$B$33)&lt;Settings!$B$30,"Up","Down")</x:f>
        <x:v>Up</x:v>
      </x:c>
      <x:c r="U414" s="18" t="n">
        <x:f>IF(OR(I414&gt;Settings!$B$30,O414&gt;Settings!$B$37),0,1)</x:f>
        <x:v>1</x:v>
      </x:c>
      <x:c r="V414" s="18" t="n">
        <x:f>IF(AND(U414=1,O414&lt;=Settings!$B$36),1,0)</x:f>
        <x:v>0</x:v>
      </x:c>
    </x:row>
    <x:row r="415">
      <x:c r="A415" t="n">
        <x:f>Arrivals!A415</x:f>
        <x:v>4</x:v>
      </x:c>
      <x:c r="B415" t="n">
        <x:f>Arrivals!B415</x:f>
        <x:v>50</x:v>
      </x:c>
      <x:c r="C415" s="18" t="n">
        <x:f>Arrivals!F415</x:f>
        <x:v>379</x:v>
      </x:c>
      <x:c r="D415" s="18" t="n">
        <x:f>Arrivals!J415</x:f>
        <x:v>0.6207125225284372</x:v>
      </x:c>
      <x:c r="E415" s="18" t="n">
        <x:f>G414</x:f>
        <x:v>788.1188807883123</x:v>
      </x:c>
      <x:c r="F415" s="18" t="n">
        <x:f>MAX(C415,E415)</x:f>
        <x:v>788.1188807883123</x:v>
      </x:c>
      <x:c r="G415" s="18" t="n">
        <x:f>F415+D415</x:f>
        <x:v>788.7395933108407</x:v>
      </x:c>
      <x:c r="H415" s="18" t="n">
        <x:f>Arrivals!L415</x:f>
        <x:v>75</x:v>
      </x:c>
      <x:c r="I415" s="18" t="n">
        <x:f>H415*8/ACE_Input!S55+ACE_Input!T55</x:f>
        <x:v>6.02</x:v>
      </x:c>
      <x:c r="J415" s="18" t="n">
        <x:f>N414</x:f>
        <x:v>798.2599999999998</x:v>
      </x:c>
      <x:c r="K415" s="18" t="n">
        <x:f>MAX(G415,J415)</x:f>
        <x:v>798.2599999999998</x:v>
      </x:c>
      <x:c r="L415" s="18" t="n">
        <x:f>MOD(K415-Settings!$B$32,Settings!$B$33)</x:f>
        <x:v>78.25999999999976</x:v>
      </x:c>
      <x:c r="M415" s="18" t="n">
        <x:f>IF(L415&lt;Settings!$B$30,IF(Settings!$B$30-L415&gt;=I415,K415,K415+(Settings!$B$30-L415)+Settings!$B$31),K415+(Settings!$B$33-L415))</x:f>
        <x:v>798.2599999999998</x:v>
      </x:c>
      <x:c r="N415" s="18" t="n">
        <x:f>M415+I415</x:f>
        <x:v>804.2799999999997</x:v>
      </x:c>
      <x:c r="O415" s="18" t="n">
        <x:f>N415-C415</x:f>
        <x:v>425.27999999999975</x:v>
      </x:c>
      <x:c r="P415" s="18" t="n">
        <x:f>F415-C415</x:f>
        <x:v>409.11888078831225</x:v>
      </x:c>
      <x:c r="Q415" s="18" t="n">
        <x:f>K415-G415</x:f>
        <x:v>9.520406689159017</x:v>
      </x:c>
      <x:c r="R415" s="18" t="n">
        <x:f>M415-K415</x:f>
        <x:v>0</x:v>
      </x:c>
      <x:c r="S415" s="18" t="n">
        <x:f>P415+Q415+R415</x:f>
        <x:v>418.63928747747127</x:v>
      </x:c>
      <x:c r="T415" s="18" t="str">
        <x:f>IF(MOD(C415-Settings!$B$32,Settings!$B$33)&lt;Settings!$B$30,"Up","Down")</x:f>
        <x:v>Up</x:v>
      </x:c>
      <x:c r="U415" s="18" t="n">
        <x:f>IF(OR(I415&gt;Settings!$B$30,O415&gt;Settings!$B$37),0,1)</x:f>
        <x:v>1</x:v>
      </x:c>
      <x:c r="V415" s="18" t="n">
        <x:f>IF(AND(U415=1,O415&lt;=Settings!$B$36),1,0)</x:f>
        <x:v>0</x:v>
      </x:c>
    </x:row>
    <x:row r="416">
      <x:c r="A416" t="n">
        <x:f>Arrivals!A416</x:f>
        <x:v>4</x:v>
      </x:c>
      <x:c r="B416" t="n">
        <x:f>Arrivals!B416</x:f>
        <x:v>51</x:v>
      </x:c>
      <x:c r="C416" s="18" t="n">
        <x:f>Arrivals!F416</x:f>
        <x:v>384</x:v>
      </x:c>
      <x:c r="D416" s="18" t="n">
        <x:f>Arrivals!J416</x:f>
        <x:v>3.58183445984805</x:v>
      </x:c>
      <x:c r="E416" s="18" t="n">
        <x:f>G415</x:f>
        <x:v>788.7395933108407</x:v>
      </x:c>
      <x:c r="F416" s="18" t="n">
        <x:f>MAX(C416,E416)</x:f>
        <x:v>788.7395933108407</x:v>
      </x:c>
      <x:c r="G416" s="18" t="n">
        <x:f>F416+D416</x:f>
        <x:v>792.3214277706888</x:v>
      </x:c>
      <x:c r="H416" s="18" t="n">
        <x:f>Arrivals!L416</x:f>
        <x:v>75</x:v>
      </x:c>
      <x:c r="I416" s="18" t="n">
        <x:f>H416*8/ACE_Input!S56+ACE_Input!T56</x:f>
        <x:v>6.02</x:v>
      </x:c>
      <x:c r="J416" s="18" t="n">
        <x:f>N415</x:f>
        <x:v>804.2799999999997</x:v>
      </x:c>
      <x:c r="K416" s="18" t="n">
        <x:f>MAX(G416,J416)</x:f>
        <x:v>804.2799999999997</x:v>
      </x:c>
      <x:c r="L416" s="18" t="n">
        <x:f>MOD(K416-Settings!$B$32,Settings!$B$33)</x:f>
        <x:v>84.27999999999975</x:v>
      </x:c>
      <x:c r="M416" s="18" t="n">
        <x:f>IF(L416&lt;Settings!$B$30,IF(Settings!$B$30-L416&gt;=I416,K416,K416+(Settings!$B$30-L416)+Settings!$B$31),K416+(Settings!$B$33-L416))</x:f>
        <x:v>804.2799999999997</x:v>
      </x:c>
      <x:c r="N416" s="18" t="n">
        <x:f>M416+I416</x:f>
        <x:v>810.2999999999997</x:v>
      </x:c>
      <x:c r="O416" s="18" t="n">
        <x:f>N416-C416</x:f>
        <x:v>426.2999999999997</x:v>
      </x:c>
      <x:c r="P416" s="18" t="n">
        <x:f>F416-C416</x:f>
        <x:v>404.73959331084075</x:v>
      </x:c>
      <x:c r="Q416" s="18" t="n">
        <x:f>K416-G416</x:f>
        <x:v>11.958572229310903</x:v>
      </x:c>
      <x:c r="R416" s="18" t="n">
        <x:f>M416-K416</x:f>
        <x:v>0</x:v>
      </x:c>
      <x:c r="S416" s="18" t="n">
        <x:f>P416+Q416+R416</x:f>
        <x:v>416.69816554015165</x:v>
      </x:c>
      <x:c r="T416" s="18" t="str">
        <x:f>IF(MOD(C416-Settings!$B$32,Settings!$B$33)&lt;Settings!$B$30,"Up","Down")</x:f>
        <x:v>Up</x:v>
      </x:c>
      <x:c r="U416" s="18" t="n">
        <x:f>IF(OR(I416&gt;Settings!$B$30,O416&gt;Settings!$B$37),0,1)</x:f>
        <x:v>1</x:v>
      </x:c>
      <x:c r="V416" s="18" t="n">
        <x:f>IF(AND(U416=1,O416&lt;=Settings!$B$36),1,0)</x:f>
        <x:v>0</x:v>
      </x:c>
    </x:row>
    <x:row r="417">
      <x:c r="A417" t="n">
        <x:f>Arrivals!A417</x:f>
        <x:v>4</x:v>
      </x:c>
      <x:c r="B417" t="n">
        <x:f>Arrivals!B417</x:f>
        <x:v>52</x:v>
      </x:c>
      <x:c r="C417" s="18" t="n">
        <x:f>Arrivals!F417</x:f>
        <x:v>389</x:v>
      </x:c>
      <x:c r="D417" s="18" t="n">
        <x:f>Arrivals!J417</x:f>
        <x:v>2.7640296739119194</x:v>
      </x:c>
      <x:c r="E417" s="18" t="n">
        <x:f>G416</x:f>
        <x:v>792.3214277706888</x:v>
      </x:c>
      <x:c r="F417" s="18" t="n">
        <x:f>MAX(C417,E417)</x:f>
        <x:v>792.3214277706888</x:v>
      </x:c>
      <x:c r="G417" s="18" t="n">
        <x:f>F417+D417</x:f>
        <x:v>795.0854574446007</x:v>
      </x:c>
      <x:c r="H417" s="18" t="n">
        <x:f>Arrivals!L417</x:f>
        <x:v>75</x:v>
      </x:c>
      <x:c r="I417" s="18" t="n">
        <x:f>H417*8/ACE_Input!S57+ACE_Input!T57</x:f>
        <x:v>6.02</x:v>
      </x:c>
      <x:c r="J417" s="18" t="n">
        <x:f>N416</x:f>
        <x:v>810.2999999999997</x:v>
      </x:c>
      <x:c r="K417" s="18" t="n">
        <x:f>MAX(G417,J417)</x:f>
        <x:v>810.2999999999997</x:v>
      </x:c>
      <x:c r="L417" s="18" t="n">
        <x:f>MOD(K417-Settings!$B$32,Settings!$B$33)</x:f>
        <x:v>90.29999999999973</x:v>
      </x:c>
      <x:c r="M417" s="18" t="n">
        <x:f>IF(L417&lt;Settings!$B$30,IF(Settings!$B$30-L417&gt;=I417,K417,K417+(Settings!$B$30-L417)+Settings!$B$31),K417+(Settings!$B$33-L417))</x:f>
        <x:v>810.2999999999997</x:v>
      </x:c>
      <x:c r="N417" s="18" t="n">
        <x:f>M417+I417</x:f>
        <x:v>816.3199999999997</x:v>
      </x:c>
      <x:c r="O417" s="18" t="n">
        <x:f>N417-C417</x:f>
        <x:v>427.3199999999997</x:v>
      </x:c>
      <x:c r="P417" s="18" t="n">
        <x:f>F417-C417</x:f>
        <x:v>403.32142777068884</x:v>
      </x:c>
      <x:c r="Q417" s="18" t="n">
        <x:f>K417-G417</x:f>
        <x:v>15.21454255539902</x:v>
      </x:c>
      <x:c r="R417" s="18" t="n">
        <x:f>M417-K417</x:f>
        <x:v>0</x:v>
      </x:c>
      <x:c r="S417" s="18" t="n">
        <x:f>P417+Q417+R417</x:f>
        <x:v>418.53597032608786</x:v>
      </x:c>
      <x:c r="T417" s="18" t="str">
        <x:f>IF(MOD(C417-Settings!$B$32,Settings!$B$33)&lt;Settings!$B$30,"Up","Down")</x:f>
        <x:v>Up</x:v>
      </x:c>
      <x:c r="U417" s="18" t="n">
        <x:f>IF(OR(I417&gt;Settings!$B$30,O417&gt;Settings!$B$37),0,1)</x:f>
        <x:v>1</x:v>
      </x:c>
      <x:c r="V417" s="18" t="n">
        <x:f>IF(AND(U417=1,O417&lt;=Settings!$B$36),1,0)</x:f>
        <x:v>0</x:v>
      </x:c>
    </x:row>
    <x:row r="418">
      <x:c r="A418" t="n">
        <x:f>Arrivals!A418</x:f>
        <x:v>4</x:v>
      </x:c>
      <x:c r="B418" t="n">
        <x:f>Arrivals!B418</x:f>
        <x:v>53</x:v>
      </x:c>
      <x:c r="C418" s="18" t="n">
        <x:f>Arrivals!F418</x:f>
        <x:v>394</x:v>
      </x:c>
      <x:c r="D418" s="18" t="n">
        <x:f>Arrivals!J418</x:f>
        <x:v>16.98884693963161</x:v>
      </x:c>
      <x:c r="E418" s="18" t="n">
        <x:f>G417</x:f>
        <x:v>795.0854574446007</x:v>
      </x:c>
      <x:c r="F418" s="18" t="n">
        <x:f>MAX(C418,E418)</x:f>
        <x:v>795.0854574446007</x:v>
      </x:c>
      <x:c r="G418" s="18" t="n">
        <x:f>F418+D418</x:f>
        <x:v>812.0743043842323</x:v>
      </x:c>
      <x:c r="H418" s="18" t="n">
        <x:f>Arrivals!L418</x:f>
        <x:v>75</x:v>
      </x:c>
      <x:c r="I418" s="18" t="n">
        <x:f>H418*8/ACE_Input!S58+ACE_Input!T58</x:f>
        <x:v>6.02</x:v>
      </x:c>
      <x:c r="J418" s="18" t="n">
        <x:f>N417</x:f>
        <x:v>816.3199999999997</x:v>
      </x:c>
      <x:c r="K418" s="18" t="n">
        <x:f>MAX(G418,J418)</x:f>
        <x:v>816.3199999999997</x:v>
      </x:c>
      <x:c r="L418" s="18" t="n">
        <x:f>MOD(K418-Settings!$B$32,Settings!$B$33)</x:f>
        <x:v>96.31999999999971</x:v>
      </x:c>
      <x:c r="M418" s="18" t="n">
        <x:f>IF(L418&lt;Settings!$B$30,IF(Settings!$B$30-L418&gt;=I418,K418,K418+(Settings!$B$30-L418)+Settings!$B$31),K418+(Settings!$B$33-L418))</x:f>
        <x:v>816.3199999999997</x:v>
      </x:c>
      <x:c r="N418" s="18" t="n">
        <x:f>M418+I418</x:f>
        <x:v>822.3399999999997</x:v>
      </x:c>
      <x:c r="O418" s="18" t="n">
        <x:f>N418-C418</x:f>
        <x:v>428.3399999999997</x:v>
      </x:c>
      <x:c r="P418" s="18" t="n">
        <x:f>F418-C418</x:f>
        <x:v>401.0854574446007</x:v>
      </x:c>
      <x:c r="Q418" s="18" t="n">
        <x:f>K418-G418</x:f>
        <x:v>4.245695615767431</x:v>
      </x:c>
      <x:c r="R418" s="18" t="n">
        <x:f>M418-K418</x:f>
        <x:v>0</x:v>
      </x:c>
      <x:c r="S418" s="18" t="n">
        <x:f>P418+Q418+R418</x:f>
        <x:v>405.33115306036814</x:v>
      </x:c>
      <x:c r="T418" s="18" t="str">
        <x:f>IF(MOD(C418-Settings!$B$32,Settings!$B$33)&lt;Settings!$B$30,"Up","Down")</x:f>
        <x:v>Up</x:v>
      </x:c>
      <x:c r="U418" s="18" t="n">
        <x:f>IF(OR(I418&gt;Settings!$B$30,O418&gt;Settings!$B$37),0,1)</x:f>
        <x:v>1</x:v>
      </x:c>
      <x:c r="V418" s="18" t="n">
        <x:f>IF(AND(U418=1,O418&lt;=Settings!$B$36),1,0)</x:f>
        <x:v>0</x:v>
      </x:c>
    </x:row>
    <x:row r="419">
      <x:c r="A419" t="n">
        <x:f>Arrivals!A419</x:f>
        <x:v>4</x:v>
      </x:c>
      <x:c r="B419" t="n">
        <x:f>Arrivals!B419</x:f>
        <x:v>54</x:v>
      </x:c>
      <x:c r="C419" s="18" t="n">
        <x:f>Arrivals!F419</x:f>
        <x:v>399</x:v>
      </x:c>
      <x:c r="D419" s="18" t="n">
        <x:f>Arrivals!J419</x:f>
        <x:v>2.0660786878826016</x:v>
      </x:c>
      <x:c r="E419" s="18" t="n">
        <x:f>G418</x:f>
        <x:v>812.0743043842323</x:v>
      </x:c>
      <x:c r="F419" s="18" t="n">
        <x:f>MAX(C419,E419)</x:f>
        <x:v>812.0743043842323</x:v>
      </x:c>
      <x:c r="G419" s="18" t="n">
        <x:f>F419+D419</x:f>
        <x:v>814.1403830721149</x:v>
      </x:c>
      <x:c r="H419" s="18" t="n">
        <x:f>Arrivals!L419</x:f>
        <x:v>75</x:v>
      </x:c>
      <x:c r="I419" s="18" t="n">
        <x:f>H419*8/ACE_Input!S59+ACE_Input!T59</x:f>
        <x:v>6.02</x:v>
      </x:c>
      <x:c r="J419" s="18" t="n">
        <x:f>N418</x:f>
        <x:v>822.3399999999997</x:v>
      </x:c>
      <x:c r="K419" s="18" t="n">
        <x:f>MAX(G419,J419)</x:f>
        <x:v>822.3399999999997</x:v>
      </x:c>
      <x:c r="L419" s="18" t="n">
        <x:f>MOD(K419-Settings!$B$32,Settings!$B$33)</x:f>
        <x:v>102.33999999999969</x:v>
      </x:c>
      <x:c r="M419" s="18" t="n">
        <x:f>IF(L419&lt;Settings!$B$30,IF(Settings!$B$30-L419&gt;=I419,K419,K419+(Settings!$B$30-L419)+Settings!$B$31),K419+(Settings!$B$33-L419))</x:f>
        <x:v>822.3399999999997</x:v>
      </x:c>
      <x:c r="N419" s="18" t="n">
        <x:f>M419+I419</x:f>
        <x:v>828.3599999999997</x:v>
      </x:c>
      <x:c r="O419" s="18" t="n">
        <x:f>N419-C419</x:f>
        <x:v>429.3599999999997</x:v>
      </x:c>
      <x:c r="P419" s="18" t="n">
        <x:f>F419-C419</x:f>
        <x:v>413.0743043842323</x:v>
      </x:c>
      <x:c r="Q419" s="18" t="n">
        <x:f>K419-G419</x:f>
        <x:v>8.19961692788479</x:v>
      </x:c>
      <x:c r="R419" s="18" t="n">
        <x:f>M419-K419</x:f>
        <x:v>0</x:v>
      </x:c>
      <x:c r="S419" s="18" t="n">
        <x:f>P419+Q419+R419</x:f>
        <x:v>421.27392131211707</x:v>
      </x:c>
      <x:c r="T419" s="18" t="str">
        <x:f>IF(MOD(C419-Settings!$B$32,Settings!$B$33)&lt;Settings!$B$30,"Up","Down")</x:f>
        <x:v>Up</x:v>
      </x:c>
      <x:c r="U419" s="18" t="n">
        <x:f>IF(OR(I419&gt;Settings!$B$30,O419&gt;Settings!$B$37),0,1)</x:f>
        <x:v>1</x:v>
      </x:c>
      <x:c r="V419" s="18" t="n">
        <x:f>IF(AND(U419=1,O419&lt;=Settings!$B$36),1,0)</x:f>
        <x:v>0</x:v>
      </x:c>
    </x:row>
    <x:row r="420">
      <x:c r="A420" t="n">
        <x:f>Arrivals!A420</x:f>
        <x:v>4</x:v>
      </x:c>
      <x:c r="B420" t="n">
        <x:f>Arrivals!B420</x:f>
        <x:v>55</x:v>
      </x:c>
      <x:c r="C420" s="18" t="n">
        <x:f>Arrivals!F420</x:f>
        <x:v>404</x:v>
      </x:c>
      <x:c r="D420" s="18" t="n">
        <x:f>Arrivals!J420</x:f>
        <x:v>4.4031603925963045</x:v>
      </x:c>
      <x:c r="E420" s="18" t="n">
        <x:f>G419</x:f>
        <x:v>814.1403830721149</x:v>
      </x:c>
      <x:c r="F420" s="18" t="n">
        <x:f>MAX(C420,E420)</x:f>
        <x:v>814.1403830721149</x:v>
      </x:c>
      <x:c r="G420" s="18" t="n">
        <x:f>F420+D420</x:f>
        <x:v>818.5435434647112</x:v>
      </x:c>
      <x:c r="H420" s="18" t="n">
        <x:f>Arrivals!L420</x:f>
        <x:v>75</x:v>
      </x:c>
      <x:c r="I420" s="18" t="n">
        <x:f>H420*8/ACE_Input!S60+ACE_Input!T60</x:f>
        <x:v>6.02</x:v>
      </x:c>
      <x:c r="J420" s="18" t="n">
        <x:f>N419</x:f>
        <x:v>828.3599999999997</x:v>
      </x:c>
      <x:c r="K420" s="18" t="n">
        <x:f>MAX(G420,J420)</x:f>
        <x:v>828.3599999999997</x:v>
      </x:c>
      <x:c r="L420" s="18" t="n">
        <x:f>MOD(K420-Settings!$B$32,Settings!$B$33)</x:f>
        <x:v>108.35999999999967</x:v>
      </x:c>
      <x:c r="M420" s="18" t="n">
        <x:f>IF(L420&lt;Settings!$B$30,IF(Settings!$B$30-L420&gt;=I420,K420,K420+(Settings!$B$30-L420)+Settings!$B$31),K420+(Settings!$B$33-L420))</x:f>
        <x:v>828.3599999999997</x:v>
      </x:c>
      <x:c r="N420" s="18" t="n">
        <x:f>M420+I420</x:f>
        <x:v>834.3799999999997</x:v>
      </x:c>
      <x:c r="O420" s="18" t="n">
        <x:f>N420-C420</x:f>
        <x:v>430.37999999999965</x:v>
      </x:c>
      <x:c r="P420" s="18" t="n">
        <x:f>F420-C420</x:f>
        <x:v>410.1403830721149</x:v>
      </x:c>
      <x:c r="Q420" s="18" t="n">
        <x:f>K420-G420</x:f>
        <x:v>9.816456535288467</x:v>
      </x:c>
      <x:c r="R420" s="18" t="n">
        <x:f>M420-K420</x:f>
        <x:v>0</x:v>
      </x:c>
      <x:c r="S420" s="18" t="n">
        <x:f>P420+Q420+R420</x:f>
        <x:v>419.95683960740337</x:v>
      </x:c>
      <x:c r="T420" s="18" t="str">
        <x:f>IF(MOD(C420-Settings!$B$32,Settings!$B$33)&lt;Settings!$B$30,"Up","Down")</x:f>
        <x:v>Up</x:v>
      </x:c>
      <x:c r="U420" s="18" t="n">
        <x:f>IF(OR(I420&gt;Settings!$B$30,O420&gt;Settings!$B$37),0,1)</x:f>
        <x:v>1</x:v>
      </x:c>
      <x:c r="V420" s="18" t="n">
        <x:f>IF(AND(U420=1,O420&lt;=Settings!$B$36),1,0)</x:f>
        <x:v>0</x:v>
      </x:c>
    </x:row>
    <x:row r="421">
      <x:c r="A421" t="n">
        <x:f>Arrivals!A421</x:f>
        <x:v>4</x:v>
      </x:c>
      <x:c r="B421" t="n">
        <x:f>Arrivals!B421</x:f>
        <x:v>56</x:v>
      </x:c>
      <x:c r="C421" s="18" t="n">
        <x:f>Arrivals!F421</x:f>
        <x:v>409</x:v>
      </x:c>
      <x:c r="D421" s="18" t="n">
        <x:f>Arrivals!J421</x:f>
        <x:v>1.7204122706942702</x:v>
      </x:c>
      <x:c r="E421" s="18" t="n">
        <x:f>G420</x:f>
        <x:v>818.5435434647112</x:v>
      </x:c>
      <x:c r="F421" s="18" t="n">
        <x:f>MAX(C421,E421)</x:f>
        <x:v>818.5435434647112</x:v>
      </x:c>
      <x:c r="G421" s="18" t="n">
        <x:f>F421+D421</x:f>
        <x:v>820.2639557354055</x:v>
      </x:c>
      <x:c r="H421" s="18" t="n">
        <x:f>Arrivals!L421</x:f>
        <x:v>75</x:v>
      </x:c>
      <x:c r="I421" s="18" t="n">
        <x:f>H421*8/ACE_Input!S61+ACE_Input!T61</x:f>
        <x:v>6.02</x:v>
      </x:c>
      <x:c r="J421" s="18" t="n">
        <x:f>N420</x:f>
        <x:v>834.3799999999997</x:v>
      </x:c>
      <x:c r="K421" s="18" t="n">
        <x:f>MAX(G421,J421)</x:f>
        <x:v>834.3799999999997</x:v>
      </x:c>
      <x:c r="L421" s="18" t="n">
        <x:f>MOD(K421-Settings!$B$32,Settings!$B$33)</x:f>
        <x:v>114.37999999999965</x:v>
      </x:c>
      <x:c r="M421" s="18" t="n">
        <x:f>IF(L421&lt;Settings!$B$30,IF(Settings!$B$30-L421&gt;=I421,K421,K421+(Settings!$B$30-L421)+Settings!$B$31),K421+(Settings!$B$33-L421))</x:f>
        <x:v>834.3799999999997</x:v>
      </x:c>
      <x:c r="N421" s="18" t="n">
        <x:f>M421+I421</x:f>
        <x:v>840.3999999999996</x:v>
      </x:c>
      <x:c r="O421" s="18" t="n">
        <x:f>N421-C421</x:f>
        <x:v>431.39999999999964</x:v>
      </x:c>
      <x:c r="P421" s="18" t="n">
        <x:f>F421-C421</x:f>
        <x:v>409.5435434647112</x:v>
      </x:c>
      <x:c r="Q421" s="18" t="n">
        <x:f>K421-G421</x:f>
        <x:v>14.116044264594166</x:v>
      </x:c>
      <x:c r="R421" s="18" t="n">
        <x:f>M421-K421</x:f>
        <x:v>0</x:v>
      </x:c>
      <x:c r="S421" s="18" t="n">
        <x:f>P421+Q421+R421</x:f>
        <x:v>423.6595877293054</x:v>
      </x:c>
      <x:c r="T421" s="18" t="str">
        <x:f>IF(MOD(C421-Settings!$B$32,Settings!$B$33)&lt;Settings!$B$30,"Up","Down")</x:f>
        <x:v>Up</x:v>
      </x:c>
      <x:c r="U421" s="18" t="n">
        <x:f>IF(OR(I421&gt;Settings!$B$30,O421&gt;Settings!$B$37),0,1)</x:f>
        <x:v>1</x:v>
      </x:c>
      <x:c r="V421" s="18" t="n">
        <x:f>IF(AND(U421=1,O421&lt;=Settings!$B$36),1,0)</x:f>
        <x:v>0</x:v>
      </x:c>
    </x:row>
    <x:row r="422">
      <x:c r="A422" t="n">
        <x:f>Arrivals!A422</x:f>
        <x:v>4</x:v>
      </x:c>
      <x:c r="B422" t="n">
        <x:f>Arrivals!B422</x:f>
        <x:v>57</x:v>
      </x:c>
      <x:c r="C422" s="18" t="n">
        <x:f>Arrivals!F422</x:f>
        <x:v>414</x:v>
      </x:c>
      <x:c r="D422" s="18" t="n">
        <x:f>Arrivals!J422</x:f>
        <x:v>20.557953445872542</x:v>
      </x:c>
      <x:c r="E422" s="18" t="n">
        <x:f>G421</x:f>
        <x:v>820.2639557354055</x:v>
      </x:c>
      <x:c r="F422" s="18" t="n">
        <x:f>MAX(C422,E422)</x:f>
        <x:v>820.2639557354055</x:v>
      </x:c>
      <x:c r="G422" s="18" t="n">
        <x:f>F422+D422</x:f>
        <x:v>840.821909181278</x:v>
      </x:c>
      <x:c r="H422" s="18" t="n">
        <x:f>Arrivals!L422</x:f>
        <x:v>75</x:v>
      </x:c>
      <x:c r="I422" s="18" t="n">
        <x:f>H422*8/ACE_Input!S62+ACE_Input!T62</x:f>
        <x:v>6.02</x:v>
      </x:c>
      <x:c r="J422" s="18" t="n">
        <x:f>N421</x:f>
        <x:v>840.3999999999996</x:v>
      </x:c>
      <x:c r="K422" s="18" t="n">
        <x:f>MAX(G422,J422)</x:f>
        <x:v>840.821909181278</x:v>
      </x:c>
      <x:c r="L422" s="18" t="n">
        <x:f>MOD(K422-Settings!$B$32,Settings!$B$33)</x:f>
        <x:v>120.82190918127799</x:v>
      </x:c>
      <x:c r="M422" s="18" t="n">
        <x:f>IF(L422&lt;Settings!$B$30,IF(Settings!$B$30-L422&gt;=I422,K422,K422+(Settings!$B$30-L422)+Settings!$B$31),K422+(Settings!$B$33-L422))</x:f>
        <x:v>840.821909181278</x:v>
      </x:c>
      <x:c r="N422" s="18" t="n">
        <x:f>M422+I422</x:f>
        <x:v>846.841909181278</x:v>
      </x:c>
      <x:c r="O422" s="18" t="n">
        <x:f>N422-C422</x:f>
        <x:v>432.84190918127797</x:v>
      </x:c>
      <x:c r="P422" s="18" t="n">
        <x:f>F422-C422</x:f>
        <x:v>406.2639557354055</x:v>
      </x:c>
      <x:c r="Q422" s="18" t="n">
        <x:f>K422-G422</x:f>
        <x:v>0</x:v>
      </x:c>
      <x:c r="R422" s="18" t="n">
        <x:f>M422-K422</x:f>
        <x:v>0</x:v>
      </x:c>
      <x:c r="S422" s="18" t="n">
        <x:f>P422+Q422+R422</x:f>
        <x:v>406.2639557354055</x:v>
      </x:c>
      <x:c r="T422" s="18" t="str">
        <x:f>IF(MOD(C422-Settings!$B$32,Settings!$B$33)&lt;Settings!$B$30,"Up","Down")</x:f>
        <x:v>Up</x:v>
      </x:c>
      <x:c r="U422" s="18" t="n">
        <x:f>IF(OR(I422&gt;Settings!$B$30,O422&gt;Settings!$B$37),0,1)</x:f>
        <x:v>1</x:v>
      </x:c>
      <x:c r="V422" s="18" t="n">
        <x:f>IF(AND(U422=1,O422&lt;=Settings!$B$36),1,0)</x:f>
        <x:v>0</x:v>
      </x:c>
    </x:row>
    <x:row r="423">
      <x:c r="A423" t="n">
        <x:f>Arrivals!A423</x:f>
        <x:v>4</x:v>
      </x:c>
      <x:c r="B423" t="n">
        <x:f>Arrivals!B423</x:f>
        <x:v>58</x:v>
      </x:c>
      <x:c r="C423" s="18" t="n">
        <x:f>Arrivals!F423</x:f>
        <x:v>419</x:v>
      </x:c>
      <x:c r="D423" s="18" t="n">
        <x:f>Arrivals!J423</x:f>
        <x:v>18.597732922972515</x:v>
      </x:c>
      <x:c r="E423" s="18" t="n">
        <x:f>G422</x:f>
        <x:v>840.821909181278</x:v>
      </x:c>
      <x:c r="F423" s="18" t="n">
        <x:f>MAX(C423,E423)</x:f>
        <x:v>840.821909181278</x:v>
      </x:c>
      <x:c r="G423" s="18" t="n">
        <x:f>F423+D423</x:f>
        <x:v>859.4196421042506</x:v>
      </x:c>
      <x:c r="H423" s="18" t="n">
        <x:f>Arrivals!L423</x:f>
        <x:v>75</x:v>
      </x:c>
      <x:c r="I423" s="18" t="n">
        <x:f>H423*8/ACE_Input!S63+ACE_Input!T63</x:f>
        <x:v>6.02</x:v>
      </x:c>
      <x:c r="J423" s="18" t="n">
        <x:f>N422</x:f>
        <x:v>846.841909181278</x:v>
      </x:c>
      <x:c r="K423" s="18" t="n">
        <x:f>MAX(G423,J423)</x:f>
        <x:v>859.4196421042506</x:v>
      </x:c>
      <x:c r="L423" s="18" t="n">
        <x:f>MOD(K423-Settings!$B$32,Settings!$B$33)</x:f>
        <x:v>139.41964210425056</x:v>
      </x:c>
      <x:c r="M423" s="18" t="n">
        <x:f>IF(L423&lt;Settings!$B$30,IF(Settings!$B$30-L423&gt;=I423,K423,K423+(Settings!$B$30-L423)+Settings!$B$31),K423+(Settings!$B$33-L423))</x:f>
        <x:v>859.4196421042506</x:v>
      </x:c>
      <x:c r="N423" s="18" t="n">
        <x:f>M423+I423</x:f>
        <x:v>865.4396421042505</x:v>
      </x:c>
      <x:c r="O423" s="18" t="n">
        <x:f>N423-C423</x:f>
        <x:v>446.43964210425054</x:v>
      </x:c>
      <x:c r="P423" s="18" t="n">
        <x:f>F423-C423</x:f>
        <x:v>421.821909181278</x:v>
      </x:c>
      <x:c r="Q423" s="18" t="n">
        <x:f>K423-G423</x:f>
        <x:v>0</x:v>
      </x:c>
      <x:c r="R423" s="18" t="n">
        <x:f>M423-K423</x:f>
        <x:v>0</x:v>
      </x:c>
      <x:c r="S423" s="18" t="n">
        <x:f>P423+Q423+R423</x:f>
        <x:v>421.821909181278</x:v>
      </x:c>
      <x:c r="T423" s="18" t="str">
        <x:f>IF(MOD(C423-Settings!$B$32,Settings!$B$33)&lt;Settings!$B$30,"Up","Down")</x:f>
        <x:v>Up</x:v>
      </x:c>
      <x:c r="U423" s="18" t="n">
        <x:f>IF(OR(I423&gt;Settings!$B$30,O423&gt;Settings!$B$37),0,1)</x:f>
        <x:v>1</x:v>
      </x:c>
      <x:c r="V423" s="18" t="n">
        <x:f>IF(AND(U423=1,O423&lt;=Settings!$B$36),1,0)</x:f>
        <x:v>0</x:v>
      </x:c>
    </x:row>
    <x:row r="424">
      <x:c r="A424" t="n">
        <x:f>Arrivals!A424</x:f>
        <x:v>4</x:v>
      </x:c>
      <x:c r="B424" t="n">
        <x:f>Arrivals!B424</x:f>
        <x:v>59</x:v>
      </x:c>
      <x:c r="C424" s="18" t="n">
        <x:f>Arrivals!F424</x:f>
        <x:v>424</x:v>
      </x:c>
      <x:c r="D424" s="18" t="n">
        <x:f>Arrivals!J424</x:f>
        <x:v>0.926513108678457</x:v>
      </x:c>
      <x:c r="E424" s="18" t="n">
        <x:f>G423</x:f>
        <x:v>859.4196421042506</x:v>
      </x:c>
      <x:c r="F424" s="18" t="n">
        <x:f>MAX(C424,E424)</x:f>
        <x:v>859.4196421042506</x:v>
      </x:c>
      <x:c r="G424" s="18" t="n">
        <x:f>F424+D424</x:f>
        <x:v>860.346155212929</x:v>
      </x:c>
      <x:c r="H424" s="18" t="n">
        <x:f>Arrivals!L424</x:f>
        <x:v>75</x:v>
      </x:c>
      <x:c r="I424" s="18" t="n">
        <x:f>H424*8/ACE_Input!S64+ACE_Input!T64</x:f>
        <x:v>6.02</x:v>
      </x:c>
      <x:c r="J424" s="18" t="n">
        <x:f>N423</x:f>
        <x:v>865.4396421042505</x:v>
      </x:c>
      <x:c r="K424" s="18" t="n">
        <x:f>MAX(G424,J424)</x:f>
        <x:v>865.4396421042505</x:v>
      </x:c>
      <x:c r="L424" s="18" t="n">
        <x:f>MOD(K424-Settings!$B$32,Settings!$B$33)</x:f>
        <x:v>145.43964210425054</x:v>
      </x:c>
      <x:c r="M424" s="18" t="n">
        <x:f>IF(L424&lt;Settings!$B$30,IF(Settings!$B$30-L424&gt;=I424,K424,K424+(Settings!$B$30-L424)+Settings!$B$31),K424+(Settings!$B$33-L424))</x:f>
        <x:v>865.4396421042505</x:v>
      </x:c>
      <x:c r="N424" s="18" t="n">
        <x:f>M424+I424</x:f>
        <x:v>871.4596421042505</x:v>
      </x:c>
      <x:c r="O424" s="18" t="n">
        <x:f>N424-C424</x:f>
        <x:v>447.4596421042505</x:v>
      </x:c>
      <x:c r="P424" s="18" t="n">
        <x:f>F424-C424</x:f>
        <x:v>435.41964210425056</x:v>
      </x:c>
      <x:c r="Q424" s="18" t="n">
        <x:f>K424-G424</x:f>
        <x:v>5.093486891321504</x:v>
      </x:c>
      <x:c r="R424" s="18" t="n">
        <x:f>M424-K424</x:f>
        <x:v>0</x:v>
      </x:c>
      <x:c r="S424" s="18" t="n">
        <x:f>P424+Q424+R424</x:f>
        <x:v>440.51312899557206</x:v>
      </x:c>
      <x:c r="T424" s="18" t="str">
        <x:f>IF(MOD(C424-Settings!$B$32,Settings!$B$33)&lt;Settings!$B$30,"Up","Down")</x:f>
        <x:v>Up</x:v>
      </x:c>
      <x:c r="U424" s="18" t="n">
        <x:f>IF(OR(I424&gt;Settings!$B$30,O424&gt;Settings!$B$37),0,1)</x:f>
        <x:v>1</x:v>
      </x:c>
      <x:c r="V424" s="18" t="n">
        <x:f>IF(AND(U424=1,O424&lt;=Settings!$B$36),1,0)</x:f>
        <x:v>0</x:v>
      </x:c>
    </x:row>
    <x:row r="425">
      <x:c r="A425" t="n">
        <x:f>Arrivals!A425</x:f>
        <x:v>4</x:v>
      </x:c>
      <x:c r="B425" t="n">
        <x:f>Arrivals!B425</x:f>
        <x:v>60</x:v>
      </x:c>
      <x:c r="C425" s="18" t="n">
        <x:f>Arrivals!F425</x:f>
        <x:v>429</x:v>
      </x:c>
      <x:c r="D425" s="18" t="n">
        <x:f>Arrivals!J425</x:f>
        <x:v>21.112884956220235</x:v>
      </x:c>
      <x:c r="E425" s="18" t="n">
        <x:f>G424</x:f>
        <x:v>860.346155212929</x:v>
      </x:c>
      <x:c r="F425" s="18" t="n">
        <x:f>MAX(C425,E425)</x:f>
        <x:v>860.346155212929</x:v>
      </x:c>
      <x:c r="G425" s="18" t="n">
        <x:f>F425+D425</x:f>
        <x:v>881.4590401691493</x:v>
      </x:c>
      <x:c r="H425" s="18" t="n">
        <x:f>Arrivals!L425</x:f>
        <x:v>75</x:v>
      </x:c>
      <x:c r="I425" s="18" t="n">
        <x:f>H425*8/ACE_Input!S65+ACE_Input!T65</x:f>
        <x:v>6.02</x:v>
      </x:c>
      <x:c r="J425" s="18" t="n">
        <x:f>N424</x:f>
        <x:v>871.4596421042505</x:v>
      </x:c>
      <x:c r="K425" s="18" t="n">
        <x:f>MAX(G425,J425)</x:f>
        <x:v>881.4590401691493</x:v>
      </x:c>
      <x:c r="L425" s="18" t="n">
        <x:f>MOD(K425-Settings!$B$32,Settings!$B$33)</x:f>
        <x:v>161.45904016914926</x:v>
      </x:c>
      <x:c r="M425" s="18" t="n">
        <x:f>IF(L425&lt;Settings!$B$30,IF(Settings!$B$30-L425&gt;=I425,K425,K425+(Settings!$B$30-L425)+Settings!$B$31),K425+(Settings!$B$33-L425))</x:f>
        <x:v>881.4590401691493</x:v>
      </x:c>
      <x:c r="N425" s="18" t="n">
        <x:f>M425+I425</x:f>
        <x:v>887.4790401691492</x:v>
      </x:c>
      <x:c r="O425" s="18" t="n">
        <x:f>N425-C425</x:f>
        <x:v>458.47904016914924</x:v>
      </x:c>
      <x:c r="P425" s="18" t="n">
        <x:f>F425-C425</x:f>
        <x:v>431.34615521292903</x:v>
      </x:c>
      <x:c r="Q425" s="18" t="n">
        <x:f>K425-G425</x:f>
        <x:v>0</x:v>
      </x:c>
      <x:c r="R425" s="18" t="n">
        <x:f>M425-K425</x:f>
        <x:v>0</x:v>
      </x:c>
      <x:c r="S425" s="18" t="n">
        <x:f>P425+Q425+R425</x:f>
        <x:v>431.34615521292903</x:v>
      </x:c>
      <x:c r="T425" s="18" t="str">
        <x:f>IF(MOD(C425-Settings!$B$32,Settings!$B$33)&lt;Settings!$B$30,"Up","Down")</x:f>
        <x:v>Up</x:v>
      </x:c>
      <x:c r="U425" s="18" t="n">
        <x:f>IF(OR(I425&gt;Settings!$B$30,O425&gt;Settings!$B$37),0,1)</x:f>
        <x:v>1</x:v>
      </x:c>
      <x:c r="V425" s="18" t="n">
        <x:f>IF(AND(U425=1,O425&lt;=Settings!$B$36),1,0)</x:f>
        <x:v>0</x:v>
      </x:c>
    </x:row>
    <x:row r="426">
      <x:c r="A426" t="n">
        <x:f>Arrivals!A426</x:f>
        <x:v>4</x:v>
      </x:c>
      <x:c r="B426" t="n">
        <x:f>Arrivals!B426</x:f>
        <x:v>61</x:v>
      </x:c>
      <x:c r="C426" s="18" t="n">
        <x:f>Arrivals!F426</x:f>
        <x:v>434</x:v>
      </x:c>
      <x:c r="D426" s="18" t="n">
        <x:f>Arrivals!J426</x:f>
        <x:v>15.57948354999195</x:v>
      </x:c>
      <x:c r="E426" s="18" t="n">
        <x:f>G425</x:f>
        <x:v>881.4590401691493</x:v>
      </x:c>
      <x:c r="F426" s="18" t="n">
        <x:f>MAX(C426,E426)</x:f>
        <x:v>881.4590401691493</x:v>
      </x:c>
      <x:c r="G426" s="18" t="n">
        <x:f>F426+D426</x:f>
        <x:v>897.0385237191413</x:v>
      </x:c>
      <x:c r="H426" s="18" t="n">
        <x:f>Arrivals!L426</x:f>
        <x:v>75</x:v>
      </x:c>
      <x:c r="I426" s="18" t="n">
        <x:f>H426*8/ACE_Input!S66+ACE_Input!T66</x:f>
        <x:v>6.02</x:v>
      </x:c>
      <x:c r="J426" s="18" t="n">
        <x:f>N425</x:f>
        <x:v>887.4790401691492</x:v>
      </x:c>
      <x:c r="K426" s="18" t="n">
        <x:f>MAX(G426,J426)</x:f>
        <x:v>897.0385237191413</x:v>
      </x:c>
      <x:c r="L426" s="18" t="n">
        <x:f>MOD(K426-Settings!$B$32,Settings!$B$33)</x:f>
        <x:v>177.03852371914127</x:v>
      </x:c>
      <x:c r="M426" s="18" t="n">
        <x:f>IF(L426&lt;Settings!$B$30,IF(Settings!$B$30-L426&gt;=I426,K426,K426+(Settings!$B$30-L426)+Settings!$B$31),K426+(Settings!$B$33-L426))</x:f>
        <x:v>897.0385237191413</x:v>
      </x:c>
      <x:c r="N426" s="18" t="n">
        <x:f>M426+I426</x:f>
        <x:v>903.0585237191412</x:v>
      </x:c>
      <x:c r="O426" s="18" t="n">
        <x:f>N426-C426</x:f>
        <x:v>469.05852371914125</x:v>
      </x:c>
      <x:c r="P426" s="18" t="n">
        <x:f>F426-C426</x:f>
        <x:v>447.45904016914926</x:v>
      </x:c>
      <x:c r="Q426" s="18" t="n">
        <x:f>K426-G426</x:f>
        <x:v>0</x:v>
      </x:c>
      <x:c r="R426" s="18" t="n">
        <x:f>M426-K426</x:f>
        <x:v>0</x:v>
      </x:c>
      <x:c r="S426" s="18" t="n">
        <x:f>P426+Q426+R426</x:f>
        <x:v>447.45904016914926</x:v>
      </x:c>
      <x:c r="T426" s="18" t="str">
        <x:f>IF(MOD(C426-Settings!$B$32,Settings!$B$33)&lt;Settings!$B$30,"Up","Down")</x:f>
        <x:v>Up</x:v>
      </x:c>
      <x:c r="U426" s="18" t="n">
        <x:f>IF(OR(I426&gt;Settings!$B$30,O426&gt;Settings!$B$37),0,1)</x:f>
        <x:v>1</x:v>
      </x:c>
      <x:c r="V426" s="18" t="n">
        <x:f>IF(AND(U426=1,O426&lt;=Settings!$B$36),1,0)</x:f>
        <x:v>0</x:v>
      </x:c>
    </x:row>
    <x:row r="427">
      <x:c r="A427" t="n">
        <x:f>Arrivals!A427</x:f>
        <x:v>4</x:v>
      </x:c>
      <x:c r="B427" t="n">
        <x:f>Arrivals!B427</x:f>
        <x:v>62</x:v>
      </x:c>
      <x:c r="C427" s="18" t="n">
        <x:f>Arrivals!F427</x:f>
        <x:v>439</x:v>
      </x:c>
      <x:c r="D427" s="18" t="n">
        <x:f>Arrivals!J427</x:f>
        <x:v>15.286548723510613</x:v>
      </x:c>
      <x:c r="E427" s="18" t="n">
        <x:f>G426</x:f>
        <x:v>897.0385237191413</x:v>
      </x:c>
      <x:c r="F427" s="18" t="n">
        <x:f>MAX(C427,E427)</x:f>
        <x:v>897.0385237191413</x:v>
      </x:c>
      <x:c r="G427" s="18" t="n">
        <x:f>F427+D427</x:f>
        <x:v>912.3250724426518</x:v>
      </x:c>
      <x:c r="H427" s="18" t="n">
        <x:f>Arrivals!L427</x:f>
        <x:v>75</x:v>
      </x:c>
      <x:c r="I427" s="18" t="n">
        <x:f>H427*8/ACE_Input!S67+ACE_Input!T67</x:f>
        <x:v>6.02</x:v>
      </x:c>
      <x:c r="J427" s="18" t="n">
        <x:f>N426</x:f>
        <x:v>903.0585237191412</x:v>
      </x:c>
      <x:c r="K427" s="18" t="n">
        <x:f>MAX(G427,J427)</x:f>
        <x:v>912.3250724426518</x:v>
      </x:c>
      <x:c r="L427" s="18" t="n">
        <x:f>MOD(K427-Settings!$B$32,Settings!$B$33)</x:f>
        <x:v>192.32507244265184</x:v>
      </x:c>
      <x:c r="M427" s="18" t="n">
        <x:f>IF(L427&lt;Settings!$B$30,IF(Settings!$B$30-L427&gt;=I427,K427,K427+(Settings!$B$30-L427)+Settings!$B$31),K427+(Settings!$B$33-L427))</x:f>
        <x:v>912.3250724426518</x:v>
      </x:c>
      <x:c r="N427" s="18" t="n">
        <x:f>M427+I427</x:f>
        <x:v>918.3450724426518</x:v>
      </x:c>
      <x:c r="O427" s="18" t="n">
        <x:f>N427-C427</x:f>
        <x:v>479.3450724426518</x:v>
      </x:c>
      <x:c r="P427" s="18" t="n">
        <x:f>F427-C427</x:f>
        <x:v>458.03852371914127</x:v>
      </x:c>
      <x:c r="Q427" s="18" t="n">
        <x:f>K427-G427</x:f>
        <x:v>0</x:v>
      </x:c>
      <x:c r="R427" s="18" t="n">
        <x:f>M427-K427</x:f>
        <x:v>0</x:v>
      </x:c>
      <x:c r="S427" s="18" t="n">
        <x:f>P427+Q427+R427</x:f>
        <x:v>458.03852371914127</x:v>
      </x:c>
      <x:c r="T427" s="18" t="str">
        <x:f>IF(MOD(C427-Settings!$B$32,Settings!$B$33)&lt;Settings!$B$30,"Up","Down")</x:f>
        <x:v>Up</x:v>
      </x:c>
      <x:c r="U427" s="18" t="n">
        <x:f>IF(OR(I427&gt;Settings!$B$30,O427&gt;Settings!$B$37),0,1)</x:f>
        <x:v>1</x:v>
      </x:c>
      <x:c r="V427" s="18" t="n">
        <x:f>IF(AND(U427=1,O427&lt;=Settings!$B$36),1,0)</x:f>
        <x:v>0</x:v>
      </x:c>
    </x:row>
    <x:row r="428">
      <x:c r="A428" t="n">
        <x:f>Arrivals!A428</x:f>
        <x:v>4</x:v>
      </x:c>
      <x:c r="B428" t="n">
        <x:f>Arrivals!B428</x:f>
        <x:v>63</x:v>
      </x:c>
      <x:c r="C428" s="18" t="n">
        <x:f>Arrivals!F428</x:f>
        <x:v>444</x:v>
      </x:c>
      <x:c r="D428" s="18" t="n">
        <x:f>Arrivals!J428</x:f>
        <x:v>4.920698884563926</x:v>
      </x:c>
      <x:c r="E428" s="18" t="n">
        <x:f>G427</x:f>
        <x:v>912.3250724426518</x:v>
      </x:c>
      <x:c r="F428" s="18" t="n">
        <x:f>MAX(C428,E428)</x:f>
        <x:v>912.3250724426518</x:v>
      </x:c>
      <x:c r="G428" s="18" t="n">
        <x:f>F428+D428</x:f>
        <x:v>917.2457713272157</x:v>
      </x:c>
      <x:c r="H428" s="18" t="n">
        <x:f>Arrivals!L428</x:f>
        <x:v>75</x:v>
      </x:c>
      <x:c r="I428" s="18" t="n">
        <x:f>H428*8/ACE_Input!S68+ACE_Input!T68</x:f>
        <x:v>6.02</x:v>
      </x:c>
      <x:c r="J428" s="18" t="n">
        <x:f>N427</x:f>
        <x:v>918.3450724426518</x:v>
      </x:c>
      <x:c r="K428" s="18" t="n">
        <x:f>MAX(G428,J428)</x:f>
        <x:v>918.3450724426518</x:v>
      </x:c>
      <x:c r="L428" s="18" t="n">
        <x:f>MOD(K428-Settings!$B$32,Settings!$B$33)</x:f>
        <x:v>198.34507244265183</x:v>
      </x:c>
      <x:c r="M428" s="18" t="n">
        <x:f>IF(L428&lt;Settings!$B$30,IF(Settings!$B$30-L428&gt;=I428,K428,K428+(Settings!$B$30-L428)+Settings!$B$31),K428+(Settings!$B$33-L428))</x:f>
        <x:v>918.3450724426518</x:v>
      </x:c>
      <x:c r="N428" s="18" t="n">
        <x:f>M428+I428</x:f>
        <x:v>924.3650724426518</x:v>
      </x:c>
      <x:c r="O428" s="18" t="n">
        <x:f>N428-C428</x:f>
        <x:v>480.3650724426518</x:v>
      </x:c>
      <x:c r="P428" s="18" t="n">
        <x:f>F428-C428</x:f>
        <x:v>468.32507244265184</x:v>
      </x:c>
      <x:c r="Q428" s="18" t="n">
        <x:f>K428-G428</x:f>
        <x:v>1.0993011154361056</x:v>
      </x:c>
      <x:c r="R428" s="18" t="n">
        <x:f>M428-K428</x:f>
        <x:v>0</x:v>
      </x:c>
      <x:c r="S428" s="18" t="n">
        <x:f>P428+Q428+R428</x:f>
        <x:v>469.42437355808795</x:v>
      </x:c>
      <x:c r="T428" s="18" t="str">
        <x:f>IF(MOD(C428-Settings!$B$32,Settings!$B$33)&lt;Settings!$B$30,"Up","Down")</x:f>
        <x:v>Up</x:v>
      </x:c>
      <x:c r="U428" s="18" t="n">
        <x:f>IF(OR(I428&gt;Settings!$B$30,O428&gt;Settings!$B$37),0,1)</x:f>
        <x:v>1</x:v>
      </x:c>
      <x:c r="V428" s="18" t="n">
        <x:f>IF(AND(U428=1,O428&lt;=Settings!$B$36),1,0)</x:f>
        <x:v>0</x:v>
      </x:c>
    </x:row>
    <x:row r="429">
      <x:c r="A429" t="n">
        <x:f>Arrivals!A429</x:f>
        <x:v>4</x:v>
      </x:c>
      <x:c r="B429" t="n">
        <x:f>Arrivals!B429</x:f>
        <x:v>64</x:v>
      </x:c>
      <x:c r="C429" s="18" t="n">
        <x:f>Arrivals!F429</x:f>
        <x:v>449</x:v>
      </x:c>
      <x:c r="D429" s="18" t="n">
        <x:f>Arrivals!J429</x:f>
        <x:v>13.66715604155126</x:v>
      </x:c>
      <x:c r="E429" s="18" t="n">
        <x:f>G428</x:f>
        <x:v>917.2457713272157</x:v>
      </x:c>
      <x:c r="F429" s="18" t="n">
        <x:f>MAX(C429,E429)</x:f>
        <x:v>917.2457713272157</x:v>
      </x:c>
      <x:c r="G429" s="18" t="n">
        <x:f>F429+D429</x:f>
        <x:v>930.912927368767</x:v>
      </x:c>
      <x:c r="H429" s="18" t="n">
        <x:f>Arrivals!L429</x:f>
        <x:v>75</x:v>
      </x:c>
      <x:c r="I429" s="18" t="n">
        <x:f>H429*8/ACE_Input!S69+ACE_Input!T69</x:f>
        <x:v>6.02</x:v>
      </x:c>
      <x:c r="J429" s="18" t="n">
        <x:f>N428</x:f>
        <x:v>924.3650724426518</x:v>
      </x:c>
      <x:c r="K429" s="18" t="n">
        <x:f>MAX(G429,J429)</x:f>
        <x:v>930.912927368767</x:v>
      </x:c>
      <x:c r="L429" s="18" t="n">
        <x:f>MOD(K429-Settings!$B$32,Settings!$B$33)</x:f>
        <x:v>210.912927368767</x:v>
      </x:c>
      <x:c r="M429" s="18" t="n">
        <x:f>IF(L429&lt;Settings!$B$30,IF(Settings!$B$30-L429&gt;=I429,K429,K429+(Settings!$B$30-L429)+Settings!$B$31),K429+(Settings!$B$33-L429))</x:f>
        <x:v>930.912927368767</x:v>
      </x:c>
      <x:c r="N429" s="18" t="n">
        <x:f>M429+I429</x:f>
        <x:v>936.932927368767</x:v>
      </x:c>
      <x:c r="O429" s="18" t="n">
        <x:f>N429-C429</x:f>
        <x:v>487.93292736876697</x:v>
      </x:c>
      <x:c r="P429" s="18" t="n">
        <x:f>F429-C429</x:f>
        <x:v>468.2457713272157</x:v>
      </x:c>
      <x:c r="Q429" s="18" t="n">
        <x:f>K429-G429</x:f>
        <x:v>0</x:v>
      </x:c>
      <x:c r="R429" s="18" t="n">
        <x:f>M429-K429</x:f>
        <x:v>0</x:v>
      </x:c>
      <x:c r="S429" s="18" t="n">
        <x:f>P429+Q429+R429</x:f>
        <x:v>468.2457713272157</x:v>
      </x:c>
      <x:c r="T429" s="18" t="str">
        <x:f>IF(MOD(C429-Settings!$B$32,Settings!$B$33)&lt;Settings!$B$30,"Up","Down")</x:f>
        <x:v>Up</x:v>
      </x:c>
      <x:c r="U429" s="18" t="n">
        <x:f>IF(OR(I429&gt;Settings!$B$30,O429&gt;Settings!$B$37),0,1)</x:f>
        <x:v>1</x:v>
      </x:c>
      <x:c r="V429" s="18" t="n">
        <x:f>IF(AND(U429=1,O429&lt;=Settings!$B$36),1,0)</x:f>
        <x:v>0</x:v>
      </x:c>
    </x:row>
    <x:row r="430">
      <x:c r="A430" t="n">
        <x:f>Arrivals!A430</x:f>
        <x:v>4</x:v>
      </x:c>
      <x:c r="B430" t="n">
        <x:f>Arrivals!B430</x:f>
        <x:v>65</x:v>
      </x:c>
      <x:c r="C430" s="18" t="n">
        <x:f>Arrivals!F430</x:f>
        <x:v>454</x:v>
      </x:c>
      <x:c r="D430" s="18" t="n">
        <x:f>Arrivals!J430</x:f>
        <x:v>0.5573659787128162</x:v>
      </x:c>
      <x:c r="E430" s="18" t="n">
        <x:f>G429</x:f>
        <x:v>930.912927368767</x:v>
      </x:c>
      <x:c r="F430" s="18" t="n">
        <x:f>MAX(C430,E430)</x:f>
        <x:v>930.912927368767</x:v>
      </x:c>
      <x:c r="G430" s="18" t="n">
        <x:f>F430+D430</x:f>
        <x:v>931.4702933474798</x:v>
      </x:c>
      <x:c r="H430" s="18" t="n">
        <x:f>Arrivals!L430</x:f>
        <x:v>75</x:v>
      </x:c>
      <x:c r="I430" s="18" t="n">
        <x:f>H430*8/ACE_Input!S70+ACE_Input!T70</x:f>
        <x:v>6.02</x:v>
      </x:c>
      <x:c r="J430" s="18" t="n">
        <x:f>N429</x:f>
        <x:v>936.932927368767</x:v>
      </x:c>
      <x:c r="K430" s="18" t="n">
        <x:f>MAX(G430,J430)</x:f>
        <x:v>936.932927368767</x:v>
      </x:c>
      <x:c r="L430" s="18" t="n">
        <x:f>MOD(K430-Settings!$B$32,Settings!$B$33)</x:f>
        <x:v>216.93292736876697</x:v>
      </x:c>
      <x:c r="M430" s="18" t="n">
        <x:f>IF(L430&lt;Settings!$B$30,IF(Settings!$B$30-L430&gt;=I430,K430,K430+(Settings!$B$30-L430)+Settings!$B$31),K430+(Settings!$B$33-L430))</x:f>
        <x:v>936.932927368767</x:v>
      </x:c>
      <x:c r="N430" s="18" t="n">
        <x:f>M430+I430</x:f>
        <x:v>942.952927368767</x:v>
      </x:c>
      <x:c r="O430" s="18" t="n">
        <x:f>N430-C430</x:f>
        <x:v>488.95292736876695</x:v>
      </x:c>
      <x:c r="P430" s="18" t="n">
        <x:f>F430-C430</x:f>
        <x:v>476.912927368767</x:v>
      </x:c>
      <x:c r="Q430" s="18" t="n">
        <x:f>K430-G430</x:f>
        <x:v>5.462634021287158</x:v>
      </x:c>
      <x:c r="R430" s="18" t="n">
        <x:f>M430-K430</x:f>
        <x:v>0</x:v>
      </x:c>
      <x:c r="S430" s="18" t="n">
        <x:f>P430+Q430+R430</x:f>
        <x:v>482.37556139005414</x:v>
      </x:c>
      <x:c r="T430" s="18" t="str">
        <x:f>IF(MOD(C430-Settings!$B$32,Settings!$B$33)&lt;Settings!$B$30,"Up","Down")</x:f>
        <x:v>Up</x:v>
      </x:c>
      <x:c r="U430" s="18" t="n">
        <x:f>IF(OR(I430&gt;Settings!$B$30,O430&gt;Settings!$B$37),0,1)</x:f>
        <x:v>1</x:v>
      </x:c>
      <x:c r="V430" s="18" t="n">
        <x:f>IF(AND(U430=1,O430&lt;=Settings!$B$36),1,0)</x:f>
        <x:v>0</x:v>
      </x:c>
    </x:row>
    <x:row r="431">
      <x:c r="A431" t="n">
        <x:f>Arrivals!A431</x:f>
        <x:v>4</x:v>
      </x:c>
      <x:c r="B431" t="n">
        <x:f>Arrivals!B431</x:f>
        <x:v>66</x:v>
      </x:c>
      <x:c r="C431" s="18" t="n">
        <x:f>Arrivals!F431</x:f>
        <x:v>459</x:v>
      </x:c>
      <x:c r="D431" s="18" t="n">
        <x:f>Arrivals!J431</x:f>
        <x:v>18.48762707073532</x:v>
      </x:c>
      <x:c r="E431" s="18" t="n">
        <x:f>G430</x:f>
        <x:v>931.4702933474798</x:v>
      </x:c>
      <x:c r="F431" s="18" t="n">
        <x:f>MAX(C431,E431)</x:f>
        <x:v>931.4702933474798</x:v>
      </x:c>
      <x:c r="G431" s="18" t="n">
        <x:f>F431+D431</x:f>
        <x:v>949.9579204182152</x:v>
      </x:c>
      <x:c r="H431" s="18" t="n">
        <x:f>Arrivals!L431</x:f>
        <x:v>75</x:v>
      </x:c>
      <x:c r="I431" s="18" t="n">
        <x:f>H431*8/ACE_Input!S71+ACE_Input!T71</x:f>
        <x:v>6.02</x:v>
      </x:c>
      <x:c r="J431" s="18" t="n">
        <x:f>N430</x:f>
        <x:v>942.952927368767</x:v>
      </x:c>
      <x:c r="K431" s="18" t="n">
        <x:f>MAX(G431,J431)</x:f>
        <x:v>949.9579204182152</x:v>
      </x:c>
      <x:c r="L431" s="18" t="n">
        <x:f>MOD(K431-Settings!$B$32,Settings!$B$33)</x:f>
        <x:v>229.95792041821517</x:v>
      </x:c>
      <x:c r="M431" s="18" t="n">
        <x:f>IF(L431&lt;Settings!$B$30,IF(Settings!$B$30-L431&gt;=I431,K431,K431+(Settings!$B$30-L431)+Settings!$B$31),K431+(Settings!$B$33-L431))</x:f>
        <x:v>949.9579204182152</x:v>
      </x:c>
      <x:c r="N431" s="18" t="n">
        <x:f>M431+I431</x:f>
        <x:v>955.9779204182151</x:v>
      </x:c>
      <x:c r="O431" s="18" t="n">
        <x:f>N431-C431</x:f>
        <x:v>496.97792041821515</x:v>
      </x:c>
      <x:c r="P431" s="18" t="n">
        <x:f>F431-C431</x:f>
        <x:v>472.4702933474798</x:v>
      </x:c>
      <x:c r="Q431" s="18" t="n">
        <x:f>K431-G431</x:f>
        <x:v>0</x:v>
      </x:c>
      <x:c r="R431" s="18" t="n">
        <x:f>M431-K431</x:f>
        <x:v>0</x:v>
      </x:c>
      <x:c r="S431" s="18" t="n">
        <x:f>P431+Q431+R431</x:f>
        <x:v>472.4702933474798</x:v>
      </x:c>
      <x:c r="T431" s="18" t="str">
        <x:f>IF(MOD(C431-Settings!$B$32,Settings!$B$33)&lt;Settings!$B$30,"Up","Down")</x:f>
        <x:v>Up</x:v>
      </x:c>
      <x:c r="U431" s="18" t="n">
        <x:f>IF(OR(I431&gt;Settings!$B$30,O431&gt;Settings!$B$37),0,1)</x:f>
        <x:v>1</x:v>
      </x:c>
      <x:c r="V431" s="18" t="n">
        <x:f>IF(AND(U431=1,O431&lt;=Settings!$B$36),1,0)</x:f>
        <x:v>0</x:v>
      </x:c>
    </x:row>
    <x:row r="432">
      <x:c r="A432" t="n">
        <x:f>Arrivals!A432</x:f>
        <x:v>4</x:v>
      </x:c>
      <x:c r="B432" t="n">
        <x:f>Arrivals!B432</x:f>
        <x:v>67</x:v>
      </x:c>
      <x:c r="C432" s="18" t="n">
        <x:f>Arrivals!F432</x:f>
        <x:v>474</x:v>
      </x:c>
      <x:c r="D432" s="18" t="n">
        <x:f>Arrivals!J432</x:f>
        <x:v>2.4724030022436834</x:v>
      </x:c>
      <x:c r="E432" s="18" t="n">
        <x:f>G431</x:f>
        <x:v>949.9579204182152</x:v>
      </x:c>
      <x:c r="F432" s="18" t="n">
        <x:f>MAX(C432,E432)</x:f>
        <x:v>949.9579204182152</x:v>
      </x:c>
      <x:c r="G432" s="18" t="n">
        <x:f>F432+D432</x:f>
        <x:v>952.4303234204589</x:v>
      </x:c>
      <x:c r="H432" s="18" t="n">
        <x:f>Arrivals!L432</x:f>
        <x:v>75</x:v>
      </x:c>
      <x:c r="I432" s="18" t="n">
        <x:f>H432*8/ACE_Input!S72+ACE_Input!T72</x:f>
        <x:v>6.02</x:v>
      </x:c>
      <x:c r="J432" s="18" t="n">
        <x:f>N431</x:f>
        <x:v>955.9779204182151</x:v>
      </x:c>
      <x:c r="K432" s="18" t="n">
        <x:f>MAX(G432,J432)</x:f>
        <x:v>955.9779204182151</x:v>
      </x:c>
      <x:c r="L432" s="18" t="n">
        <x:f>MOD(K432-Settings!$B$32,Settings!$B$33)</x:f>
        <x:v>235.97792041821515</x:v>
      </x:c>
      <x:c r="M432" s="18" t="n">
        <x:f>IF(L432&lt;Settings!$B$30,IF(Settings!$B$30-L432&gt;=I432,K432,K432+(Settings!$B$30-L432)+Settings!$B$31),K432+(Settings!$B$33-L432))</x:f>
        <x:v>955.9779204182151</x:v>
      </x:c>
      <x:c r="N432" s="18" t="n">
        <x:f>M432+I432</x:f>
        <x:v>961.9979204182151</x:v>
      </x:c>
      <x:c r="O432" s="18" t="n">
        <x:f>N432-C432</x:f>
        <x:v>487.99792041821513</x:v>
      </x:c>
      <x:c r="P432" s="18" t="n">
        <x:f>F432-C432</x:f>
        <x:v>475.95792041821517</x:v>
      </x:c>
      <x:c r="Q432" s="18" t="n">
        <x:f>K432-G432</x:f>
        <x:v>3.5475969977562727</x:v>
      </x:c>
      <x:c r="R432" s="18" t="n">
        <x:f>M432-K432</x:f>
        <x:v>0</x:v>
      </x:c>
      <x:c r="S432" s="18" t="n">
        <x:f>P432+Q432+R432</x:f>
        <x:v>479.50551741597144</x:v>
      </x:c>
      <x:c r="T432" s="18" t="str">
        <x:f>IF(MOD(C432-Settings!$B$32,Settings!$B$33)&lt;Settings!$B$30,"Up","Down")</x:f>
        <x:v>Up</x:v>
      </x:c>
      <x:c r="U432" s="18" t="n">
        <x:f>IF(OR(I432&gt;Settings!$B$30,O432&gt;Settings!$B$37),0,1)</x:f>
        <x:v>1</x:v>
      </x:c>
      <x:c r="V432" s="18" t="n">
        <x:f>IF(AND(U432=1,O432&lt;=Settings!$B$36),1,0)</x:f>
        <x:v>0</x:v>
      </x:c>
    </x:row>
    <x:row r="433">
      <x:c r="A433" t="n">
        <x:f>Arrivals!A433</x:f>
        <x:v>4</x:v>
      </x:c>
      <x:c r="B433" t="n">
        <x:f>Arrivals!B433</x:f>
        <x:v>68</x:v>
      </x:c>
      <x:c r="C433" s="18" t="n">
        <x:f>Arrivals!F433</x:f>
        <x:v>479</x:v>
      </x:c>
      <x:c r="D433" s="18" t="n">
        <x:f>Arrivals!J433</x:f>
        <x:v>5.484341847520756</x:v>
      </x:c>
      <x:c r="E433" s="18" t="n">
        <x:f>G432</x:f>
        <x:v>952.4303234204589</x:v>
      </x:c>
      <x:c r="F433" s="18" t="n">
        <x:f>MAX(C433,E433)</x:f>
        <x:v>952.4303234204589</x:v>
      </x:c>
      <x:c r="G433" s="18" t="n">
        <x:f>F433+D433</x:f>
        <x:v>957.9146652679797</x:v>
      </x:c>
      <x:c r="H433" s="18" t="n">
        <x:f>Arrivals!L433</x:f>
        <x:v>75</x:v>
      </x:c>
      <x:c r="I433" s="18" t="n">
        <x:f>H433*8/ACE_Input!S73+ACE_Input!T73</x:f>
        <x:v>6.02</x:v>
      </x:c>
      <x:c r="J433" s="18" t="n">
        <x:f>N432</x:f>
        <x:v>961.9979204182151</x:v>
      </x:c>
      <x:c r="K433" s="18" t="n">
        <x:f>MAX(G433,J433)</x:f>
        <x:v>961.9979204182151</x:v>
      </x:c>
      <x:c r="L433" s="18" t="n">
        <x:f>MOD(K433-Settings!$B$32,Settings!$B$33)</x:f>
        <x:v>241.99792041821513</x:v>
      </x:c>
      <x:c r="M433" s="18" t="n">
        <x:f>IF(L433&lt;Settings!$B$30,IF(Settings!$B$30-L433&gt;=I433,K433,K433+(Settings!$B$30-L433)+Settings!$B$31),K433+(Settings!$B$33-L433))</x:f>
        <x:v>961.9979204182151</x:v>
      </x:c>
      <x:c r="N433" s="18" t="n">
        <x:f>M433+I433</x:f>
        <x:v>968.0179204182151</x:v>
      </x:c>
      <x:c r="O433" s="18" t="n">
        <x:f>N433-C433</x:f>
        <x:v>489.0179204182151</x:v>
      </x:c>
      <x:c r="P433" s="18" t="n">
        <x:f>F433-C433</x:f>
        <x:v>473.4303234204589</x:v>
      </x:c>
      <x:c r="Q433" s="18" t="n">
        <x:f>K433-G433</x:f>
        <x:v>4.083255150235459</x:v>
      </x:c>
      <x:c r="R433" s="18" t="n">
        <x:f>M433-K433</x:f>
        <x:v>0</x:v>
      </x:c>
      <x:c r="S433" s="18" t="n">
        <x:f>P433+Q433+R433</x:f>
        <x:v>477.51357857069434</x:v>
      </x:c>
      <x:c r="T433" s="18" t="str">
        <x:f>IF(MOD(C433-Settings!$B$32,Settings!$B$33)&lt;Settings!$B$30,"Up","Down")</x:f>
        <x:v>Up</x:v>
      </x:c>
      <x:c r="U433" s="18" t="n">
        <x:f>IF(OR(I433&gt;Settings!$B$30,O433&gt;Settings!$B$37),0,1)</x:f>
        <x:v>1</x:v>
      </x:c>
      <x:c r="V433" s="18" t="n">
        <x:f>IF(AND(U433=1,O433&lt;=Settings!$B$36),1,0)</x:f>
        <x:v>0</x:v>
      </x:c>
    </x:row>
    <x:row r="434">
      <x:c r="A434" t="n">
        <x:f>Arrivals!A434</x:f>
        <x:v>4</x:v>
      </x:c>
      <x:c r="B434" t="n">
        <x:f>Arrivals!B434</x:f>
        <x:v>69</x:v>
      </x:c>
      <x:c r="C434" s="18" t="n">
        <x:f>Arrivals!F434</x:f>
        <x:v>494</x:v>
      </x:c>
      <x:c r="D434" s="18" t="n">
        <x:f>Arrivals!J434</x:f>
        <x:v>6.983093353285257</x:v>
      </x:c>
      <x:c r="E434" s="18" t="n">
        <x:f>G433</x:f>
        <x:v>957.9146652679797</x:v>
      </x:c>
      <x:c r="F434" s="18" t="n">
        <x:f>MAX(C434,E434)</x:f>
        <x:v>957.9146652679797</x:v>
      </x:c>
      <x:c r="G434" s="18" t="n">
        <x:f>F434+D434</x:f>
        <x:v>964.897758621265</x:v>
      </x:c>
      <x:c r="H434" s="18" t="n">
        <x:f>Arrivals!L434</x:f>
        <x:v>75</x:v>
      </x:c>
      <x:c r="I434" s="18" t="n">
        <x:f>H434*8/ACE_Input!S74+ACE_Input!T74</x:f>
        <x:v>6.02</x:v>
      </x:c>
      <x:c r="J434" s="18" t="n">
        <x:f>N433</x:f>
        <x:v>968.0179204182151</x:v>
      </x:c>
      <x:c r="K434" s="18" t="n">
        <x:f>MAX(G434,J434)</x:f>
        <x:v>968.0179204182151</x:v>
      </x:c>
      <x:c r="L434" s="18" t="n">
        <x:f>MOD(K434-Settings!$B$32,Settings!$B$33)</x:f>
        <x:v>248.0179204182151</x:v>
      </x:c>
      <x:c r="M434" s="18" t="n">
        <x:f>IF(L434&lt;Settings!$B$30,IF(Settings!$B$30-L434&gt;=I434,K434,K434+(Settings!$B$30-L434)+Settings!$B$31),K434+(Settings!$B$33-L434))</x:f>
        <x:v>968.0179204182151</x:v>
      </x:c>
      <x:c r="N434" s="18" t="n">
        <x:f>M434+I434</x:f>
        <x:v>974.0379204182151</x:v>
      </x:c>
      <x:c r="O434" s="18" t="n">
        <x:f>N434-C434</x:f>
        <x:v>480.0379204182151</x:v>
      </x:c>
      <x:c r="P434" s="18" t="n">
        <x:f>F434-C434</x:f>
        <x:v>463.9146652679797</x:v>
      </x:c>
      <x:c r="Q434" s="18" t="n">
        <x:f>K434-G434</x:f>
        <x:v>3.1201617969501285</x:v>
      </x:c>
      <x:c r="R434" s="18" t="n">
        <x:f>M434-K434</x:f>
        <x:v>0</x:v>
      </x:c>
      <x:c r="S434" s="18" t="n">
        <x:f>P434+Q434+R434</x:f>
        <x:v>467.0348270649298</x:v>
      </x:c>
      <x:c r="T434" s="18" t="str">
        <x:f>IF(MOD(C434-Settings!$B$32,Settings!$B$33)&lt;Settings!$B$30,"Up","Down")</x:f>
        <x:v>Up</x:v>
      </x:c>
      <x:c r="U434" s="18" t="n">
        <x:f>IF(OR(I434&gt;Settings!$B$30,O434&gt;Settings!$B$37),0,1)</x:f>
        <x:v>1</x:v>
      </x:c>
      <x:c r="V434" s="18" t="n">
        <x:f>IF(AND(U434=1,O434&lt;=Settings!$B$36),1,0)</x:f>
        <x:v>0</x:v>
      </x:c>
    </x:row>
    <x:row r="435">
      <x:c r="A435" t="n">
        <x:f>Arrivals!A435</x:f>
        <x:v>4</x:v>
      </x:c>
      <x:c r="B435" t="n">
        <x:f>Arrivals!B435</x:f>
        <x:v>70</x:v>
      </x:c>
      <x:c r="C435" s="18" t="n">
        <x:f>Arrivals!F435</x:f>
        <x:v>499</x:v>
      </x:c>
      <x:c r="D435" s="18" t="n">
        <x:f>Arrivals!J435</x:f>
        <x:v>25.461630405727256</x:v>
      </x:c>
      <x:c r="E435" s="18" t="n">
        <x:f>G434</x:f>
        <x:v>964.897758621265</x:v>
      </x:c>
      <x:c r="F435" s="18" t="n">
        <x:f>MAX(C435,E435)</x:f>
        <x:v>964.897758621265</x:v>
      </x:c>
      <x:c r="G435" s="18" t="n">
        <x:f>F435+D435</x:f>
        <x:v>990.3593890269923</x:v>
      </x:c>
      <x:c r="H435" s="18" t="n">
        <x:f>Arrivals!L435</x:f>
        <x:v>75</x:v>
      </x:c>
      <x:c r="I435" s="18" t="n">
        <x:f>H435*8/ACE_Input!S75+ACE_Input!T75</x:f>
        <x:v>6.02</x:v>
      </x:c>
      <x:c r="J435" s="18" t="n">
        <x:f>N434</x:f>
        <x:v>974.0379204182151</x:v>
      </x:c>
      <x:c r="K435" s="18" t="n">
        <x:f>MAX(G435,J435)</x:f>
        <x:v>990.3593890269923</x:v>
      </x:c>
      <x:c r="L435" s="18" t="n">
        <x:f>MOD(K435-Settings!$B$32,Settings!$B$33)</x:f>
        <x:v>270.3593890269923</x:v>
      </x:c>
      <x:c r="M435" s="18" t="n">
        <x:f>IF(L435&lt;Settings!$B$30,IF(Settings!$B$30-L435&gt;=I435,K435,K435+(Settings!$B$30-L435)+Settings!$B$31),K435+(Settings!$B$33-L435))</x:f>
        <x:v>990.3593890269923</x:v>
      </x:c>
      <x:c r="N435" s="18" t="n">
        <x:f>M435+I435</x:f>
        <x:v>996.3793890269923</x:v>
      </x:c>
      <x:c r="O435" s="18" t="n">
        <x:f>N435-C435</x:f>
        <x:v>497.37938902699227</x:v>
      </x:c>
      <x:c r="P435" s="18" t="n">
        <x:f>F435-C435</x:f>
        <x:v>465.897758621265</x:v>
      </x:c>
      <x:c r="Q435" s="18" t="n">
        <x:f>K435-G435</x:f>
        <x:v>0</x:v>
      </x:c>
      <x:c r="R435" s="18" t="n">
        <x:f>M435-K435</x:f>
        <x:v>0</x:v>
      </x:c>
      <x:c r="S435" s="18" t="n">
        <x:f>P435+Q435+R435</x:f>
        <x:v>465.897758621265</x:v>
      </x:c>
      <x:c r="T435" s="18" t="str">
        <x:f>IF(MOD(C435-Settings!$B$32,Settings!$B$33)&lt;Settings!$B$30,"Up","Down")</x:f>
        <x:v>Up</x:v>
      </x:c>
      <x:c r="U435" s="18" t="n">
        <x:f>IF(OR(I435&gt;Settings!$B$30,O435&gt;Settings!$B$37),0,1)</x:f>
        <x:v>1</x:v>
      </x:c>
      <x:c r="V435" s="18" t="n">
        <x:f>IF(AND(U435=1,O435&lt;=Settings!$B$36),1,0)</x:f>
        <x:v>0</x:v>
      </x:c>
    </x:row>
    <x:row r="436">
      <x:c r="A436" t="n">
        <x:f>Arrivals!A436</x:f>
        <x:v>4</x:v>
      </x:c>
      <x:c r="B436" t="n">
        <x:f>Arrivals!B436</x:f>
        <x:v>71</x:v>
      </x:c>
      <x:c r="C436" s="18" t="n">
        <x:f>Arrivals!F436</x:f>
        <x:v>504</x:v>
      </x:c>
      <x:c r="D436" s="18" t="n">
        <x:f>Arrivals!J436</x:f>
        <x:v>3.63801163221347</x:v>
      </x:c>
      <x:c r="E436" s="18" t="n">
        <x:f>G435</x:f>
        <x:v>990.3593890269923</x:v>
      </x:c>
      <x:c r="F436" s="18" t="n">
        <x:f>MAX(C436,E436)</x:f>
        <x:v>990.3593890269923</x:v>
      </x:c>
      <x:c r="G436" s="18" t="n">
        <x:f>F436+D436</x:f>
        <x:v>993.9974006592057</x:v>
      </x:c>
      <x:c r="H436" s="18" t="n">
        <x:f>Arrivals!L436</x:f>
        <x:v>75</x:v>
      </x:c>
      <x:c r="I436" s="18" t="n">
        <x:f>H436*8/ACE_Input!S76+ACE_Input!T76</x:f>
        <x:v>6.02</x:v>
      </x:c>
      <x:c r="J436" s="18" t="n">
        <x:f>N435</x:f>
        <x:v>996.3793890269923</x:v>
      </x:c>
      <x:c r="K436" s="18" t="n">
        <x:f>MAX(G436,J436)</x:f>
        <x:v>996.3793890269923</x:v>
      </x:c>
      <x:c r="L436" s="18" t="n">
        <x:f>MOD(K436-Settings!$B$32,Settings!$B$33)</x:f>
        <x:v>276.37938902699227</x:v>
      </x:c>
      <x:c r="M436" s="18" t="n">
        <x:f>IF(L436&lt;Settings!$B$30,IF(Settings!$B$30-L436&gt;=I436,K436,K436+(Settings!$B$30-L436)+Settings!$B$31),K436+(Settings!$B$33-L436))</x:f>
        <x:v>996.3793890269923</x:v>
      </x:c>
      <x:c r="N436" s="18" t="n">
        <x:f>M436+I436</x:f>
        <x:v>1002.3993890269923</x:v>
      </x:c>
      <x:c r="O436" s="18" t="n">
        <x:f>N436-C436</x:f>
        <x:v>498.39938902699225</x:v>
      </x:c>
      <x:c r="P436" s="18" t="n">
        <x:f>F436-C436</x:f>
        <x:v>486.3593890269923</x:v>
      </x:c>
      <x:c r="Q436" s="18" t="n">
        <x:f>K436-G436</x:f>
        <x:v>2.381988367786562</x:v>
      </x:c>
      <x:c r="R436" s="18" t="n">
        <x:f>M436-K436</x:f>
        <x:v>0</x:v>
      </x:c>
      <x:c r="S436" s="18" t="n">
        <x:f>P436+Q436+R436</x:f>
        <x:v>488.74137739477885</x:v>
      </x:c>
      <x:c r="T436" s="18" t="str">
        <x:f>IF(MOD(C436-Settings!$B$32,Settings!$B$33)&lt;Settings!$B$30,"Up","Down")</x:f>
        <x:v>Up</x:v>
      </x:c>
      <x:c r="U436" s="18" t="n">
        <x:f>IF(OR(I436&gt;Settings!$B$30,O436&gt;Settings!$B$37),0,1)</x:f>
        <x:v>1</x:v>
      </x:c>
      <x:c r="V436" s="18" t="n">
        <x:f>IF(AND(U436=1,O436&lt;=Settings!$B$36),1,0)</x:f>
        <x:v>0</x:v>
      </x:c>
    </x:row>
    <x:row r="437">
      <x:c r="A437" t="n">
        <x:f>Arrivals!A437</x:f>
        <x:v>4</x:v>
      </x:c>
      <x:c r="B437" t="n">
        <x:f>Arrivals!B437</x:f>
        <x:v>72</x:v>
      </x:c>
      <x:c r="C437" s="18" t="n">
        <x:f>Arrivals!F437</x:f>
        <x:v>509</x:v>
      </x:c>
      <x:c r="D437" s="18" t="n">
        <x:f>Arrivals!J437</x:f>
        <x:v>7.0824359051955375</x:v>
      </x:c>
      <x:c r="E437" s="18" t="n">
        <x:f>G436</x:f>
        <x:v>993.9974006592057</x:v>
      </x:c>
      <x:c r="F437" s="18" t="n">
        <x:f>MAX(C437,E437)</x:f>
        <x:v>993.9974006592057</x:v>
      </x:c>
      <x:c r="G437" s="18" t="n">
        <x:f>F437+D437</x:f>
        <x:v>1001.0798365644013</x:v>
      </x:c>
      <x:c r="H437" s="18" t="n">
        <x:f>Arrivals!L437</x:f>
        <x:v>75</x:v>
      </x:c>
      <x:c r="I437" s="18" t="n">
        <x:f>H437*8/ACE_Input!S77+ACE_Input!T77</x:f>
        <x:v>6.02</x:v>
      </x:c>
      <x:c r="J437" s="18" t="n">
        <x:f>N436</x:f>
        <x:v>1002.3993890269923</x:v>
      </x:c>
      <x:c r="K437" s="18" t="n">
        <x:f>MAX(G437,J437)</x:f>
        <x:v>1002.3993890269923</x:v>
      </x:c>
      <x:c r="L437" s="18" t="n">
        <x:f>MOD(K437-Settings!$B$32,Settings!$B$33)</x:f>
        <x:v>282.39938902699225</x:v>
      </x:c>
      <x:c r="M437" s="18" t="n">
        <x:f>IF(L437&lt;Settings!$B$30,IF(Settings!$B$30-L437&gt;=I437,K437,K437+(Settings!$B$30-L437)+Settings!$B$31),K437+(Settings!$B$33-L437))</x:f>
        <x:v>1002.3993890269923</x:v>
      </x:c>
      <x:c r="N437" s="18" t="n">
        <x:f>M437+I437</x:f>
        <x:v>1008.4193890269922</x:v>
      </x:c>
      <x:c r="O437" s="18" t="n">
        <x:f>N437-C437</x:f>
        <x:v>499.41938902699223</x:v>
      </x:c>
      <x:c r="P437" s="18" t="n">
        <x:f>F437-C437</x:f>
        <x:v>484.9974006592057</x:v>
      </x:c>
      <x:c r="Q437" s="18" t="n">
        <x:f>K437-G437</x:f>
        <x:v>1.3195524625909911</x:v>
      </x:c>
      <x:c r="R437" s="18" t="n">
        <x:f>M437-K437</x:f>
        <x:v>0</x:v>
      </x:c>
      <x:c r="S437" s="18" t="n">
        <x:f>P437+Q437+R437</x:f>
        <x:v>486.3169531217967</x:v>
      </x:c>
      <x:c r="T437" s="18" t="str">
        <x:f>IF(MOD(C437-Settings!$B$32,Settings!$B$33)&lt;Settings!$B$30,"Up","Down")</x:f>
        <x:v>Up</x:v>
      </x:c>
      <x:c r="U437" s="18" t="n">
        <x:f>IF(OR(I437&gt;Settings!$B$30,O437&gt;Settings!$B$37),0,1)</x:f>
        <x:v>1</x:v>
      </x:c>
      <x:c r="V437" s="18" t="n">
        <x:f>IF(AND(U437=1,O437&lt;=Settings!$B$36),1,0)</x:f>
        <x:v>0</x:v>
      </x:c>
    </x:row>
    <x:row r="438">
      <x:c r="A438" t="n">
        <x:f>Arrivals!A438</x:f>
        <x:v>4</x:v>
      </x:c>
      <x:c r="B438" t="n">
        <x:f>Arrivals!B438</x:f>
        <x:v>73</x:v>
      </x:c>
      <x:c r="C438" s="18" t="n">
        <x:f>Arrivals!F438</x:f>
        <x:v>514</x:v>
      </x:c>
      <x:c r="D438" s="18" t="n">
        <x:f>Arrivals!J438</x:f>
        <x:v>4.4932741837296115</x:v>
      </x:c>
      <x:c r="E438" s="18" t="n">
        <x:f>G437</x:f>
        <x:v>1001.0798365644013</x:v>
      </x:c>
      <x:c r="F438" s="18" t="n">
        <x:f>MAX(C438,E438)</x:f>
        <x:v>1001.0798365644013</x:v>
      </x:c>
      <x:c r="G438" s="18" t="n">
        <x:f>F438+D438</x:f>
        <x:v>1005.5731107481308</x:v>
      </x:c>
      <x:c r="H438" s="18" t="n">
        <x:f>Arrivals!L438</x:f>
        <x:v>75</x:v>
      </x:c>
      <x:c r="I438" s="18" t="n">
        <x:f>H438*8/ACE_Input!S78+ACE_Input!T78</x:f>
        <x:v>6.02</x:v>
      </x:c>
      <x:c r="J438" s="18" t="n">
        <x:f>N437</x:f>
        <x:v>1008.4193890269922</x:v>
      </x:c>
      <x:c r="K438" s="18" t="n">
        <x:f>MAX(G438,J438)</x:f>
        <x:v>1008.4193890269922</x:v>
      </x:c>
      <x:c r="L438" s="18" t="n">
        <x:f>MOD(K438-Settings!$B$32,Settings!$B$33)</x:f>
        <x:v>288.41938902699223</x:v>
      </x:c>
      <x:c r="M438" s="18" t="n">
        <x:f>IF(L438&lt;Settings!$B$30,IF(Settings!$B$30-L438&gt;=I438,K438,K438+(Settings!$B$30-L438)+Settings!$B$31),K438+(Settings!$B$33-L438))</x:f>
        <x:v>1008.4193890269922</x:v>
      </x:c>
      <x:c r="N438" s="18" t="n">
        <x:f>M438+I438</x:f>
        <x:v>1014.4393890269922</x:v>
      </x:c>
      <x:c r="O438" s="18" t="n">
        <x:f>N438-C438</x:f>
        <x:v>500.4393890269922</x:v>
      </x:c>
      <x:c r="P438" s="18" t="n">
        <x:f>F438-C438</x:f>
        <x:v>487.07983656440126</x:v>
      </x:c>
      <x:c r="Q438" s="18" t="n">
        <x:f>K438-G438</x:f>
        <x:v>2.846278278861405</x:v>
      </x:c>
      <x:c r="R438" s="18" t="n">
        <x:f>M438-K438</x:f>
        <x:v>0</x:v>
      </x:c>
      <x:c r="S438" s="18" t="n">
        <x:f>P438+Q438+R438</x:f>
        <x:v>489.92611484326267</x:v>
      </x:c>
      <x:c r="T438" s="18" t="str">
        <x:f>IF(MOD(C438-Settings!$B$32,Settings!$B$33)&lt;Settings!$B$30,"Up","Down")</x:f>
        <x:v>Up</x:v>
      </x:c>
      <x:c r="U438" s="18" t="n">
        <x:f>IF(OR(I438&gt;Settings!$B$30,O438&gt;Settings!$B$37),0,1)</x:f>
        <x:v>1</x:v>
      </x:c>
      <x:c r="V438" s="18" t="n">
        <x:f>IF(AND(U438=1,O438&lt;=Settings!$B$36),1,0)</x:f>
        <x:v>0</x:v>
      </x:c>
    </x:row>
    <x:row r="439">
      <x:c r="A439" t="n">
        <x:f>Arrivals!A439</x:f>
        <x:v>4</x:v>
      </x:c>
      <x:c r="B439" t="n">
        <x:f>Arrivals!B439</x:f>
        <x:v>74</x:v>
      </x:c>
      <x:c r="C439" s="18" t="n">
        <x:f>Arrivals!F439</x:f>
        <x:v>519</x:v>
      </x:c>
      <x:c r="D439" s="18" t="n">
        <x:f>Arrivals!J439</x:f>
        <x:v>3.4997375252108505</x:v>
      </x:c>
      <x:c r="E439" s="18" t="n">
        <x:f>G438</x:f>
        <x:v>1005.5731107481308</x:v>
      </x:c>
      <x:c r="F439" s="18" t="n">
        <x:f>MAX(C439,E439)</x:f>
        <x:v>1005.5731107481308</x:v>
      </x:c>
      <x:c r="G439" s="18" t="n">
        <x:f>F439+D439</x:f>
        <x:v>1009.0728482733417</x:v>
      </x:c>
      <x:c r="H439" s="18" t="n">
        <x:f>Arrivals!L439</x:f>
        <x:v>75</x:v>
      </x:c>
      <x:c r="I439" s="18" t="n">
        <x:f>H439*8/ACE_Input!S79+ACE_Input!T79</x:f>
        <x:v>6.02</x:v>
      </x:c>
      <x:c r="J439" s="18" t="n">
        <x:f>N438</x:f>
        <x:v>1014.4393890269922</x:v>
      </x:c>
      <x:c r="K439" s="18" t="n">
        <x:f>MAX(G439,J439)</x:f>
        <x:v>1014.4393890269922</x:v>
      </x:c>
      <x:c r="L439" s="18" t="n">
        <x:f>MOD(K439-Settings!$B$32,Settings!$B$33)</x:f>
        <x:v>294.4393890269922</x:v>
      </x:c>
      <x:c r="M439" s="18" t="n">
        <x:f>IF(L439&lt;Settings!$B$30,IF(Settings!$B$30-L439&gt;=I439,K439,K439+(Settings!$B$30-L439)+Settings!$B$31),K439+(Settings!$B$33-L439))</x:f>
        <x:v>1014.4393890269922</x:v>
      </x:c>
      <x:c r="N439" s="18" t="n">
        <x:f>M439+I439</x:f>
        <x:v>1020.4593890269922</x:v>
      </x:c>
      <x:c r="O439" s="18" t="n">
        <x:f>N439-C439</x:f>
        <x:v>501.4593890269922</x:v>
      </x:c>
      <x:c r="P439" s="18" t="n">
        <x:f>F439-C439</x:f>
        <x:v>486.57311074813083</x:v>
      </x:c>
      <x:c r="Q439" s="18" t="n">
        <x:f>K439-G439</x:f>
        <x:v>5.366540753650497</x:v>
      </x:c>
      <x:c r="R439" s="18" t="n">
        <x:f>M439-K439</x:f>
        <x:v>0</x:v>
      </x:c>
      <x:c r="S439" s="18" t="n">
        <x:f>P439+Q439+R439</x:f>
        <x:v>491.9396515017813</x:v>
      </x:c>
      <x:c r="T439" s="18" t="str">
        <x:f>IF(MOD(C439-Settings!$B$32,Settings!$B$33)&lt;Settings!$B$30,"Up","Down")</x:f>
        <x:v>Up</x:v>
      </x:c>
      <x:c r="U439" s="18" t="n">
        <x:f>IF(OR(I439&gt;Settings!$B$30,O439&gt;Settings!$B$37),0,1)</x:f>
        <x:v>1</x:v>
      </x:c>
      <x:c r="V439" s="18" t="n">
        <x:f>IF(AND(U439=1,O439&lt;=Settings!$B$36),1,0)</x:f>
        <x:v>0</x:v>
      </x:c>
    </x:row>
    <x:row r="440">
      <x:c r="A440" t="n">
        <x:f>Arrivals!A440</x:f>
        <x:v>4</x:v>
      </x:c>
      <x:c r="B440" t="n">
        <x:f>Arrivals!B440</x:f>
        <x:v>75</x:v>
      </x:c>
      <x:c r="C440" s="18" t="n">
        <x:f>Arrivals!F440</x:f>
        <x:v>524</x:v>
      </x:c>
      <x:c r="D440" s="18" t="n">
        <x:f>Arrivals!J440</x:f>
        <x:v>11.063249875021402</x:v>
      </x:c>
      <x:c r="E440" s="18" t="n">
        <x:f>G439</x:f>
        <x:v>1009.0728482733417</x:v>
      </x:c>
      <x:c r="F440" s="18" t="n">
        <x:f>MAX(C440,E440)</x:f>
        <x:v>1009.0728482733417</x:v>
      </x:c>
      <x:c r="G440" s="18" t="n">
        <x:f>F440+D440</x:f>
        <x:v>1020.1360981483631</x:v>
      </x:c>
      <x:c r="H440" s="18" t="n">
        <x:f>Arrivals!L440</x:f>
        <x:v>75</x:v>
      </x:c>
      <x:c r="I440" s="18" t="n">
        <x:f>H440*8/ACE_Input!S80+ACE_Input!T80</x:f>
        <x:v>6.02</x:v>
      </x:c>
      <x:c r="J440" s="18" t="n">
        <x:f>N439</x:f>
        <x:v>1020.4593890269922</x:v>
      </x:c>
      <x:c r="K440" s="18" t="n">
        <x:f>MAX(G440,J440)</x:f>
        <x:v>1020.4593890269922</x:v>
      </x:c>
      <x:c r="L440" s="18" t="n">
        <x:f>MOD(K440-Settings!$B$32,Settings!$B$33)</x:f>
        <x:v>300.4593890269922</x:v>
      </x:c>
      <x:c r="M440" s="18" t="n">
        <x:f>IF(L440&lt;Settings!$B$30,IF(Settings!$B$30-L440&gt;=I440,K440,K440+(Settings!$B$30-L440)+Settings!$B$31),K440+(Settings!$B$33-L440))</x:f>
        <x:v>1020.4593890269922</x:v>
      </x:c>
      <x:c r="N440" s="18" t="n">
        <x:f>M440+I440</x:f>
        <x:v>1026.4793890269923</x:v>
      </x:c>
      <x:c r="O440" s="18" t="n">
        <x:f>N440-C440</x:f>
        <x:v>502.4793890269923</x:v>
      </x:c>
      <x:c r="P440" s="18" t="n">
        <x:f>F440-C440</x:f>
        <x:v>485.0728482733417</x:v>
      </x:c>
      <x:c r="Q440" s="18" t="n">
        <x:f>K440-G440</x:f>
        <x:v>0.3232908786291091</x:v>
      </x:c>
      <x:c r="R440" s="18" t="n">
        <x:f>M440-K440</x:f>
        <x:v>0</x:v>
      </x:c>
      <x:c r="S440" s="18" t="n">
        <x:f>P440+Q440+R440</x:f>
        <x:v>485.39613915197083</x:v>
      </x:c>
      <x:c r="T440" s="18" t="str">
        <x:f>IF(MOD(C440-Settings!$B$32,Settings!$B$33)&lt;Settings!$B$30,"Up","Down")</x:f>
        <x:v>Up</x:v>
      </x:c>
      <x:c r="U440" s="18" t="n">
        <x:f>IF(OR(I440&gt;Settings!$B$30,O440&gt;Settings!$B$37),0,1)</x:f>
        <x:v>1</x:v>
      </x:c>
      <x:c r="V440" s="18" t="n">
        <x:f>IF(AND(U440=1,O440&lt;=Settings!$B$36),1,0)</x:f>
        <x:v>0</x:v>
      </x:c>
    </x:row>
    <x:row r="441">
      <x:c r="A441" t="n">
        <x:f>Arrivals!A441</x:f>
        <x:v>4</x:v>
      </x:c>
      <x:c r="B441" t="n">
        <x:f>Arrivals!B441</x:f>
        <x:v>76</x:v>
      </x:c>
      <x:c r="C441" s="18" t="n">
        <x:f>Arrivals!F441</x:f>
        <x:v>529</x:v>
      </x:c>
      <x:c r="D441" s="18" t="n">
        <x:f>Arrivals!J441</x:f>
        <x:v>0.6793905731839164</x:v>
      </x:c>
      <x:c r="E441" s="18" t="n">
        <x:f>G440</x:f>
        <x:v>1020.1360981483631</x:v>
      </x:c>
      <x:c r="F441" s="18" t="n">
        <x:f>MAX(C441,E441)</x:f>
        <x:v>1020.1360981483631</x:v>
      </x:c>
      <x:c r="G441" s="18" t="n">
        <x:f>F441+D441</x:f>
        <x:v>1020.815488721547</x:v>
      </x:c>
      <x:c r="H441" s="18" t="n">
        <x:f>Arrivals!L441</x:f>
        <x:v>75</x:v>
      </x:c>
      <x:c r="I441" s="18" t="n">
        <x:f>H441*8/ACE_Input!S81+ACE_Input!T81</x:f>
        <x:v>6.02</x:v>
      </x:c>
      <x:c r="J441" s="18" t="n">
        <x:f>N440</x:f>
        <x:v>1026.4793890269923</x:v>
      </x:c>
      <x:c r="K441" s="18" t="n">
        <x:f>MAX(G441,J441)</x:f>
        <x:v>1026.4793890269923</x:v>
      </x:c>
      <x:c r="L441" s="18" t="n">
        <x:f>MOD(K441-Settings!$B$32,Settings!$B$33)</x:f>
        <x:v>306.4793890269923</x:v>
      </x:c>
      <x:c r="M441" s="18" t="n">
        <x:f>IF(L441&lt;Settings!$B$30,IF(Settings!$B$30-L441&gt;=I441,K441,K441+(Settings!$B$30-L441)+Settings!$B$31),K441+(Settings!$B$33-L441))</x:f>
        <x:v>1026.4793890269923</x:v>
      </x:c>
      <x:c r="N441" s="18" t="n">
        <x:f>M441+I441</x:f>
        <x:v>1032.4993890269923</x:v>
      </x:c>
      <x:c r="O441" s="18" t="n">
        <x:f>N441-C441</x:f>
        <x:v>503.4993890269923</x:v>
      </x:c>
      <x:c r="P441" s="18" t="n">
        <x:f>F441-C441</x:f>
        <x:v>491.1360981483631</x:v>
      </x:c>
      <x:c r="Q441" s="18" t="n">
        <x:f>K441-G441</x:f>
        <x:v>5.6639003054452814</x:v>
      </x:c>
      <x:c r="R441" s="18" t="n">
        <x:f>M441-K441</x:f>
        <x:v>0</x:v>
      </x:c>
      <x:c r="S441" s="18" t="n">
        <x:f>P441+Q441+R441</x:f>
        <x:v>496.79999845380837</x:v>
      </x:c>
      <x:c r="T441" s="18" t="str">
        <x:f>IF(MOD(C441-Settings!$B$32,Settings!$B$33)&lt;Settings!$B$30,"Up","Down")</x:f>
        <x:v>Up</x:v>
      </x:c>
      <x:c r="U441" s="18" t="n">
        <x:f>IF(OR(I441&gt;Settings!$B$30,O441&gt;Settings!$B$37),0,1)</x:f>
        <x:v>1</x:v>
      </x:c>
      <x:c r="V441" s="18" t="n">
        <x:f>IF(AND(U441=1,O441&lt;=Settings!$B$36),1,0)</x:f>
        <x:v>0</x:v>
      </x:c>
    </x:row>
    <x:row r="442">
      <x:c r="A442" t="n">
        <x:f>Arrivals!A442</x:f>
        <x:v>4</x:v>
      </x:c>
      <x:c r="B442" t="n">
        <x:f>Arrivals!B442</x:f>
        <x:v>77</x:v>
      </x:c>
      <x:c r="C442" s="18" t="n">
        <x:f>Arrivals!F442</x:f>
        <x:v>534</x:v>
      </x:c>
      <x:c r="D442" s="18" t="n">
        <x:f>Arrivals!J442</x:f>
        <x:v>1.3729874666809665</x:v>
      </x:c>
      <x:c r="E442" s="18" t="n">
        <x:f>G441</x:f>
        <x:v>1020.815488721547</x:v>
      </x:c>
      <x:c r="F442" s="18" t="n">
        <x:f>MAX(C442,E442)</x:f>
        <x:v>1020.815488721547</x:v>
      </x:c>
      <x:c r="G442" s="18" t="n">
        <x:f>F442+D442</x:f>
        <x:v>1022.1884761882279</x:v>
      </x:c>
      <x:c r="H442" s="18" t="n">
        <x:f>Arrivals!L442</x:f>
        <x:v>75</x:v>
      </x:c>
      <x:c r="I442" s="18" t="n">
        <x:f>H442*8/ACE_Input!S82+ACE_Input!T82</x:f>
        <x:v>6.02</x:v>
      </x:c>
      <x:c r="J442" s="18" t="n">
        <x:f>N441</x:f>
        <x:v>1032.4993890269923</x:v>
      </x:c>
      <x:c r="K442" s="18" t="n">
        <x:f>MAX(G442,J442)</x:f>
        <x:v>1032.4993890269923</x:v>
      </x:c>
      <x:c r="L442" s="18" t="n">
        <x:f>MOD(K442-Settings!$B$32,Settings!$B$33)</x:f>
        <x:v>312.4993890269923</x:v>
      </x:c>
      <x:c r="M442" s="18" t="n">
        <x:f>IF(L442&lt;Settings!$B$30,IF(Settings!$B$30-L442&gt;=I442,K442,K442+(Settings!$B$30-L442)+Settings!$B$31),K442+(Settings!$B$33-L442))</x:f>
        <x:v>1032.4993890269923</x:v>
      </x:c>
      <x:c r="N442" s="18" t="n">
        <x:f>M442+I442</x:f>
        <x:v>1038.5193890269923</x:v>
      </x:c>
      <x:c r="O442" s="18" t="n">
        <x:f>N442-C442</x:f>
        <x:v>504.51938902699226</x:v>
      </x:c>
      <x:c r="P442" s="18" t="n">
        <x:f>F442-C442</x:f>
        <x:v>486.815488721547</x:v>
      </x:c>
      <x:c r="Q442" s="18" t="n">
        <x:f>K442-G442</x:f>
        <x:v>10.310912838764352</x:v>
      </x:c>
      <x:c r="R442" s="18" t="n">
        <x:f>M442-K442</x:f>
        <x:v>0</x:v>
      </x:c>
      <x:c r="S442" s="18" t="n">
        <x:f>P442+Q442+R442</x:f>
        <x:v>497.12640156031136</x:v>
      </x:c>
      <x:c r="T442" s="18" t="str">
        <x:f>IF(MOD(C442-Settings!$B$32,Settings!$B$33)&lt;Settings!$B$30,"Up","Down")</x:f>
        <x:v>Up</x:v>
      </x:c>
      <x:c r="U442" s="18" t="n">
        <x:f>IF(OR(I442&gt;Settings!$B$30,O442&gt;Settings!$B$37),0,1)</x:f>
        <x:v>1</x:v>
      </x:c>
      <x:c r="V442" s="18" t="n">
        <x:f>IF(AND(U442=1,O442&lt;=Settings!$B$36),1,0)</x:f>
        <x:v>0</x:v>
      </x:c>
    </x:row>
    <x:row r="443">
      <x:c r="A443" t="n">
        <x:f>Arrivals!A443</x:f>
        <x:v>4</x:v>
      </x:c>
      <x:c r="B443" t="n">
        <x:f>Arrivals!B443</x:f>
        <x:v>78</x:v>
      </x:c>
      <x:c r="C443" s="18" t="n">
        <x:f>Arrivals!F443</x:f>
        <x:v>539</x:v>
      </x:c>
      <x:c r="D443" s="18" t="n">
        <x:f>Arrivals!J443</x:f>
        <x:v>0.6406306104257211</x:v>
      </x:c>
      <x:c r="E443" s="18" t="n">
        <x:f>G442</x:f>
        <x:v>1022.1884761882279</x:v>
      </x:c>
      <x:c r="F443" s="18" t="n">
        <x:f>MAX(C443,E443)</x:f>
        <x:v>1022.1884761882279</x:v>
      </x:c>
      <x:c r="G443" s="18" t="n">
        <x:f>F443+D443</x:f>
        <x:v>1022.8291067986537</x:v>
      </x:c>
      <x:c r="H443" s="18" t="n">
        <x:f>Arrivals!L443</x:f>
        <x:v>75</x:v>
      </x:c>
      <x:c r="I443" s="18" t="n">
        <x:f>H443*8/ACE_Input!S83+ACE_Input!T83</x:f>
        <x:v>6.02</x:v>
      </x:c>
      <x:c r="J443" s="18" t="n">
        <x:f>N442</x:f>
        <x:v>1038.5193890269923</x:v>
      </x:c>
      <x:c r="K443" s="18" t="n">
        <x:f>MAX(G443,J443)</x:f>
        <x:v>1038.5193890269923</x:v>
      </x:c>
      <x:c r="L443" s="18" t="n">
        <x:f>MOD(K443-Settings!$B$32,Settings!$B$33)</x:f>
        <x:v>318.51938902699226</x:v>
      </x:c>
      <x:c r="M443" s="18" t="n">
        <x:f>IF(L443&lt;Settings!$B$30,IF(Settings!$B$30-L443&gt;=I443,K443,K443+(Settings!$B$30-L443)+Settings!$B$31),K443+(Settings!$B$33-L443))</x:f>
        <x:v>1038.5193890269923</x:v>
      </x:c>
      <x:c r="N443" s="18" t="n">
        <x:f>M443+I443</x:f>
        <x:v>1044.5393890269922</x:v>
      </x:c>
      <x:c r="O443" s="18" t="n">
        <x:f>N443-C443</x:f>
        <x:v>505.53938902699224</x:v>
      </x:c>
      <x:c r="P443" s="18" t="n">
        <x:f>F443-C443</x:f>
        <x:v>483.1884761882279</x:v>
      </x:c>
      <x:c r="Q443" s="18" t="n">
        <x:f>K443-G443</x:f>
        <x:v>15.69028222833856</x:v>
      </x:c>
      <x:c r="R443" s="18" t="n">
        <x:f>M443-K443</x:f>
        <x:v>0</x:v>
      </x:c>
      <x:c r="S443" s="18" t="n">
        <x:f>P443+Q443+R443</x:f>
        <x:v>498.8787584165665</x:v>
      </x:c>
      <x:c r="T443" s="18" t="str">
        <x:f>IF(MOD(C443-Settings!$B$32,Settings!$B$33)&lt;Settings!$B$30,"Up","Down")</x:f>
        <x:v>Up</x:v>
      </x:c>
      <x:c r="U443" s="18" t="n">
        <x:f>IF(OR(I443&gt;Settings!$B$30,O443&gt;Settings!$B$37),0,1)</x:f>
        <x:v>1</x:v>
      </x:c>
      <x:c r="V443" s="18" t="n">
        <x:f>IF(AND(U443=1,O443&lt;=Settings!$B$36),1,0)</x:f>
        <x:v>0</x:v>
      </x:c>
    </x:row>
    <x:row r="444">
      <x:c r="A444" t="n">
        <x:f>Arrivals!A444</x:f>
        <x:v>4</x:v>
      </x:c>
      <x:c r="B444" t="n">
        <x:f>Arrivals!B444</x:f>
        <x:v>79</x:v>
      </x:c>
      <x:c r="C444" s="18" t="n">
        <x:f>Arrivals!F444</x:f>
        <x:v>544</x:v>
      </x:c>
      <x:c r="D444" s="18" t="n">
        <x:f>Arrivals!J444</x:f>
        <x:v>15.56688510976296</x:v>
      </x:c>
      <x:c r="E444" s="18" t="n">
        <x:f>G443</x:f>
        <x:v>1022.8291067986537</x:v>
      </x:c>
      <x:c r="F444" s="18" t="n">
        <x:f>MAX(C444,E444)</x:f>
        <x:v>1022.8291067986537</x:v>
      </x:c>
      <x:c r="G444" s="18" t="n">
        <x:f>F444+D444</x:f>
        <x:v>1038.3959919084166</x:v>
      </x:c>
      <x:c r="H444" s="18" t="n">
        <x:f>Arrivals!L444</x:f>
        <x:v>75</x:v>
      </x:c>
      <x:c r="I444" s="18" t="n">
        <x:f>H444*8/ACE_Input!S84+ACE_Input!T84</x:f>
        <x:v>6.02</x:v>
      </x:c>
      <x:c r="J444" s="18" t="n">
        <x:f>N443</x:f>
        <x:v>1044.5393890269922</x:v>
      </x:c>
      <x:c r="K444" s="18" t="n">
        <x:f>MAX(G444,J444)</x:f>
        <x:v>1044.5393890269922</x:v>
      </x:c>
      <x:c r="L444" s="18" t="n">
        <x:f>MOD(K444-Settings!$B$32,Settings!$B$33)</x:f>
        <x:v>324.53938902699224</x:v>
      </x:c>
      <x:c r="M444" s="18" t="n">
        <x:f>IF(L444&lt;Settings!$B$30,IF(Settings!$B$30-L444&gt;=I444,K444,K444+(Settings!$B$30-L444)+Settings!$B$31),K444+(Settings!$B$33-L444))</x:f>
        <x:v>1044.5393890269922</x:v>
      </x:c>
      <x:c r="N444" s="18" t="n">
        <x:f>M444+I444</x:f>
        <x:v>1050.5593890269922</x:v>
      </x:c>
      <x:c r="O444" s="18" t="n">
        <x:f>N444-C444</x:f>
        <x:v>506.5593890269922</x:v>
      </x:c>
      <x:c r="P444" s="18" t="n">
        <x:f>F444-C444</x:f>
        <x:v>478.8291067986537</x:v>
      </x:c>
      <x:c r="Q444" s="18" t="n">
        <x:f>K444-G444</x:f>
        <x:v>6.143397118575649</x:v>
      </x:c>
      <x:c r="R444" s="18" t="n">
        <x:f>M444-K444</x:f>
        <x:v>0</x:v>
      </x:c>
      <x:c r="S444" s="18" t="n">
        <x:f>P444+Q444+R444</x:f>
        <x:v>484.97250391722935</x:v>
      </x:c>
      <x:c r="T444" s="18" t="str">
        <x:f>IF(MOD(C444-Settings!$B$32,Settings!$B$33)&lt;Settings!$B$30,"Up","Down")</x:f>
        <x:v>Up</x:v>
      </x:c>
      <x:c r="U444" s="18" t="n">
        <x:f>IF(OR(I444&gt;Settings!$B$30,O444&gt;Settings!$B$37),0,1)</x:f>
        <x:v>1</x:v>
      </x:c>
      <x:c r="V444" s="18" t="n">
        <x:f>IF(AND(U444=1,O444&lt;=Settings!$B$36),1,0)</x:f>
        <x:v>0</x:v>
      </x:c>
    </x:row>
    <x:row r="445">
      <x:c r="A445" t="n">
        <x:f>Arrivals!A445</x:f>
        <x:v>4</x:v>
      </x:c>
      <x:c r="B445" t="n">
        <x:f>Arrivals!B445</x:f>
        <x:v>80</x:v>
      </x:c>
      <x:c r="C445" s="18" t="n">
        <x:f>Arrivals!F445</x:f>
        <x:v>549</x:v>
      </x:c>
      <x:c r="D445" s="18" t="n">
        <x:f>Arrivals!J445</x:f>
        <x:v>27.70670809377267</x:v>
      </x:c>
      <x:c r="E445" s="18" t="n">
        <x:f>G444</x:f>
        <x:v>1038.3959919084166</x:v>
      </x:c>
      <x:c r="F445" s="18" t="n">
        <x:f>MAX(C445,E445)</x:f>
        <x:v>1038.3959919084166</x:v>
      </x:c>
      <x:c r="G445" s="18" t="n">
        <x:f>F445+D445</x:f>
        <x:v>1066.1027000021893</x:v>
      </x:c>
      <x:c r="H445" s="18" t="n">
        <x:f>Arrivals!L445</x:f>
        <x:v>75</x:v>
      </x:c>
      <x:c r="I445" s="18" t="n">
        <x:f>H445*8/ACE_Input!S85+ACE_Input!T85</x:f>
        <x:v>6.02</x:v>
      </x:c>
      <x:c r="J445" s="18" t="n">
        <x:f>N444</x:f>
        <x:v>1050.5593890269922</x:v>
      </x:c>
      <x:c r="K445" s="18" t="n">
        <x:f>MAX(G445,J445)</x:f>
        <x:v>1066.1027000021893</x:v>
      </x:c>
      <x:c r="L445" s="18" t="n">
        <x:f>MOD(K445-Settings!$B$32,Settings!$B$33)</x:f>
        <x:v>346.1027000021893</x:v>
      </x:c>
      <x:c r="M445" s="18" t="n">
        <x:f>IF(L445&lt;Settings!$B$30,IF(Settings!$B$30-L445&gt;=I445,K445,K445+(Settings!$B$30-L445)+Settings!$B$31),K445+(Settings!$B$33-L445))</x:f>
        <x:v>1066.1027000021893</x:v>
      </x:c>
      <x:c r="N445" s="18" t="n">
        <x:f>M445+I445</x:f>
        <x:v>1072.1227000021893</x:v>
      </x:c>
      <x:c r="O445" s="18" t="n">
        <x:f>N445-C445</x:f>
        <x:v>523.1227000021893</x:v>
      </x:c>
      <x:c r="P445" s="18" t="n">
        <x:f>F445-C445</x:f>
        <x:v>489.3959919084166</x:v>
      </x:c>
      <x:c r="Q445" s="18" t="n">
        <x:f>K445-G445</x:f>
        <x:v>0</x:v>
      </x:c>
      <x:c r="R445" s="18" t="n">
        <x:f>M445-K445</x:f>
        <x:v>0</x:v>
      </x:c>
      <x:c r="S445" s="18" t="n">
        <x:f>P445+Q445+R445</x:f>
        <x:v>489.3959919084166</x:v>
      </x:c>
      <x:c r="T445" s="18" t="str">
        <x:f>IF(MOD(C445-Settings!$B$32,Settings!$B$33)&lt;Settings!$B$30,"Up","Down")</x:f>
        <x:v>Up</x:v>
      </x:c>
      <x:c r="U445" s="18" t="n">
        <x:f>IF(OR(I445&gt;Settings!$B$30,O445&gt;Settings!$B$37),0,1)</x:f>
        <x:v>1</x:v>
      </x:c>
      <x:c r="V445" s="18" t="n">
        <x:f>IF(AND(U445=1,O445&lt;=Settings!$B$36),1,0)</x:f>
        <x:v>0</x:v>
      </x:c>
    </x:row>
    <x:row r="446">
      <x:c r="A446" t="n">
        <x:f>Arrivals!A446</x:f>
        <x:v>4</x:v>
      </x:c>
      <x:c r="B446" t="n">
        <x:f>Arrivals!B446</x:f>
        <x:v>81</x:v>
      </x:c>
      <x:c r="C446" s="18" t="n">
        <x:f>Arrivals!F446</x:f>
        <x:v>554</x:v>
      </x:c>
      <x:c r="D446" s="18" t="n">
        <x:f>Arrivals!J446</x:f>
        <x:v>24.229812079683608</x:v>
      </x:c>
      <x:c r="E446" s="18" t="n">
        <x:f>G445</x:f>
        <x:v>1066.1027000021893</x:v>
      </x:c>
      <x:c r="F446" s="18" t="n">
        <x:f>MAX(C446,E446)</x:f>
        <x:v>1066.1027000021893</x:v>
      </x:c>
      <x:c r="G446" s="18" t="n">
        <x:f>F446+D446</x:f>
        <x:v>1090.332512081873</x:v>
      </x:c>
      <x:c r="H446" s="18" t="n">
        <x:f>Arrivals!L446</x:f>
        <x:v>75</x:v>
      </x:c>
      <x:c r="I446" s="18" t="n">
        <x:f>H446*8/ACE_Input!S86+ACE_Input!T86</x:f>
        <x:v>6.02</x:v>
      </x:c>
      <x:c r="J446" s="18" t="n">
        <x:f>N445</x:f>
        <x:v>1072.1227000021893</x:v>
      </x:c>
      <x:c r="K446" s="18" t="n">
        <x:f>MAX(G446,J446)</x:f>
        <x:v>1090.332512081873</x:v>
      </x:c>
      <x:c r="L446" s="18" t="n">
        <x:f>MOD(K446-Settings!$B$32,Settings!$B$33)</x:f>
        <x:v>370.3325120818729</x:v>
      </x:c>
      <x:c r="M446" s="18" t="n">
        <x:f>IF(L446&lt;Settings!$B$30,IF(Settings!$B$30-L446&gt;=I446,K446,K446+(Settings!$B$30-L446)+Settings!$B$31),K446+(Settings!$B$33-L446))</x:f>
        <x:v>1090.332512081873</x:v>
      </x:c>
      <x:c r="N446" s="18" t="n">
        <x:f>M446+I446</x:f>
        <x:v>1096.3525120818729</x:v>
      </x:c>
      <x:c r="O446" s="18" t="n">
        <x:f>N446-C446</x:f>
        <x:v>542.3525120818729</x:v>
      </x:c>
      <x:c r="P446" s="18" t="n">
        <x:f>F446-C446</x:f>
        <x:v>512.1027000021893</x:v>
      </x:c>
      <x:c r="Q446" s="18" t="n">
        <x:f>K446-G446</x:f>
        <x:v>0</x:v>
      </x:c>
      <x:c r="R446" s="18" t="n">
        <x:f>M446-K446</x:f>
        <x:v>0</x:v>
      </x:c>
      <x:c r="S446" s="18" t="n">
        <x:f>P446+Q446+R446</x:f>
        <x:v>512.1027000021893</x:v>
      </x:c>
      <x:c r="T446" s="18" t="str">
        <x:f>IF(MOD(C446-Settings!$B$32,Settings!$B$33)&lt;Settings!$B$30,"Up","Down")</x:f>
        <x:v>Up</x:v>
      </x:c>
      <x:c r="U446" s="18" t="n">
        <x:f>IF(OR(I446&gt;Settings!$B$30,O446&gt;Settings!$B$37),0,1)</x:f>
        <x:v>1</x:v>
      </x:c>
      <x:c r="V446" s="18" t="n">
        <x:f>IF(AND(U446=1,O446&lt;=Settings!$B$36),1,0)</x:f>
        <x:v>0</x:v>
      </x:c>
    </x:row>
    <x:row r="447">
      <x:c r="A447" t="n">
        <x:f>Arrivals!A447</x:f>
        <x:v>4</x:v>
      </x:c>
      <x:c r="B447" t="n">
        <x:f>Arrivals!B447</x:f>
        <x:v>82</x:v>
      </x:c>
      <x:c r="C447" s="18" t="n">
        <x:f>Arrivals!F447</x:f>
        <x:v>559</x:v>
      </x:c>
      <x:c r="D447" s="18" t="n">
        <x:f>Arrivals!J447</x:f>
        <x:v>10.014584208774611</x:v>
      </x:c>
      <x:c r="E447" s="18" t="n">
        <x:f>G446</x:f>
        <x:v>1090.332512081873</x:v>
      </x:c>
      <x:c r="F447" s="18" t="n">
        <x:f>MAX(C447,E447)</x:f>
        <x:v>1090.332512081873</x:v>
      </x:c>
      <x:c r="G447" s="18" t="n">
        <x:f>F447+D447</x:f>
        <x:v>1100.3470962906474</x:v>
      </x:c>
      <x:c r="H447" s="18" t="n">
        <x:f>Arrivals!L447</x:f>
        <x:v>75</x:v>
      </x:c>
      <x:c r="I447" s="18" t="n">
        <x:f>H447*8/ACE_Input!S87+ACE_Input!T87</x:f>
        <x:v>6.02</x:v>
      </x:c>
      <x:c r="J447" s="18" t="n">
        <x:f>N446</x:f>
        <x:v>1096.3525120818729</x:v>
      </x:c>
      <x:c r="K447" s="18" t="n">
        <x:f>MAX(G447,J447)</x:f>
        <x:v>1100.3470962906474</x:v>
      </x:c>
      <x:c r="L447" s="18" t="n">
        <x:f>MOD(K447-Settings!$B$32,Settings!$B$33)</x:f>
        <x:v>380.3470962906474</x:v>
      </x:c>
      <x:c r="M447" s="18" t="n">
        <x:f>IF(L447&lt;Settings!$B$30,IF(Settings!$B$30-L447&gt;=I447,K447,K447+(Settings!$B$30-L447)+Settings!$B$31),K447+(Settings!$B$33-L447))</x:f>
        <x:v>1100.3470962906474</x:v>
      </x:c>
      <x:c r="N447" s="18" t="n">
        <x:f>M447+I447</x:f>
        <x:v>1106.3670962906474</x:v>
      </x:c>
      <x:c r="O447" s="18" t="n">
        <x:f>N447-C447</x:f>
        <x:v>547.3670962906474</x:v>
      </x:c>
      <x:c r="P447" s="18" t="n">
        <x:f>F447-C447</x:f>
        <x:v>531.3325120818729</x:v>
      </x:c>
      <x:c r="Q447" s="18" t="n">
        <x:f>K447-G447</x:f>
        <x:v>0</x:v>
      </x:c>
      <x:c r="R447" s="18" t="n">
        <x:f>M447-K447</x:f>
        <x:v>0</x:v>
      </x:c>
      <x:c r="S447" s="18" t="n">
        <x:f>P447+Q447+R447</x:f>
        <x:v>531.3325120818729</x:v>
      </x:c>
      <x:c r="T447" s="18" t="str">
        <x:f>IF(MOD(C447-Settings!$B$32,Settings!$B$33)&lt;Settings!$B$30,"Up","Down")</x:f>
        <x:v>Up</x:v>
      </x:c>
      <x:c r="U447" s="18" t="n">
        <x:f>IF(OR(I447&gt;Settings!$B$30,O447&gt;Settings!$B$37),0,1)</x:f>
        <x:v>1</x:v>
      </x:c>
      <x:c r="V447" s="18" t="n">
        <x:f>IF(AND(U447=1,O447&lt;=Settings!$B$36),1,0)</x:f>
        <x:v>0</x:v>
      </x:c>
    </x:row>
    <x:row r="448">
      <x:c r="A448" t="n">
        <x:f>Arrivals!A448</x:f>
        <x:v>4</x:v>
      </x:c>
      <x:c r="B448" t="n">
        <x:f>Arrivals!B448</x:f>
        <x:v>83</x:v>
      </x:c>
      <x:c r="C448" s="18" t="n">
        <x:f>Arrivals!F448</x:f>
        <x:v>564</x:v>
      </x:c>
      <x:c r="D448" s="18" t="n">
        <x:f>Arrivals!J448</x:f>
        <x:v>10.404123596586693</x:v>
      </x:c>
      <x:c r="E448" s="18" t="n">
        <x:f>G447</x:f>
        <x:v>1100.3470962906474</x:v>
      </x:c>
      <x:c r="F448" s="18" t="n">
        <x:f>MAX(C448,E448)</x:f>
        <x:v>1100.3470962906474</x:v>
      </x:c>
      <x:c r="G448" s="18" t="n">
        <x:f>F448+D448</x:f>
        <x:v>1110.7512198872341</x:v>
      </x:c>
      <x:c r="H448" s="18" t="n">
        <x:f>Arrivals!L448</x:f>
        <x:v>75</x:v>
      </x:c>
      <x:c r="I448" s="18" t="n">
        <x:f>H448*8/ACE_Input!S88+ACE_Input!T88</x:f>
        <x:v>6.02</x:v>
      </x:c>
      <x:c r="J448" s="18" t="n">
        <x:f>N447</x:f>
        <x:v>1106.3670962906474</x:v>
      </x:c>
      <x:c r="K448" s="18" t="n">
        <x:f>MAX(G448,J448)</x:f>
        <x:v>1110.7512198872341</x:v>
      </x:c>
      <x:c r="L448" s="18" t="n">
        <x:f>MOD(K448-Settings!$B$32,Settings!$B$33)</x:f>
        <x:v>390.75121988723413</x:v>
      </x:c>
      <x:c r="M448" s="18" t="n">
        <x:f>IF(L448&lt;Settings!$B$30,IF(Settings!$B$30-L448&gt;=I448,K448,K448+(Settings!$B$30-L448)+Settings!$B$31),K448+(Settings!$B$33-L448))</x:f>
        <x:v>1110.7512198872341</x:v>
      </x:c>
      <x:c r="N448" s="18" t="n">
        <x:f>M448+I448</x:f>
        <x:v>1116.771219887234</x:v>
      </x:c>
      <x:c r="O448" s="18" t="n">
        <x:f>N448-C448</x:f>
        <x:v>552.7712198872341</x:v>
      </x:c>
      <x:c r="P448" s="18" t="n">
        <x:f>F448-C448</x:f>
        <x:v>536.3470962906474</x:v>
      </x:c>
      <x:c r="Q448" s="18" t="n">
        <x:f>K448-G448</x:f>
        <x:v>0</x:v>
      </x:c>
      <x:c r="R448" s="18" t="n">
        <x:f>M448-K448</x:f>
        <x:v>0</x:v>
      </x:c>
      <x:c r="S448" s="18" t="n">
        <x:f>P448+Q448+R448</x:f>
        <x:v>536.3470962906474</x:v>
      </x:c>
      <x:c r="T448" s="18" t="str">
        <x:f>IF(MOD(C448-Settings!$B$32,Settings!$B$33)&lt;Settings!$B$30,"Up","Down")</x:f>
        <x:v>Up</x:v>
      </x:c>
      <x:c r="U448" s="18" t="n">
        <x:f>IF(OR(I448&gt;Settings!$B$30,O448&gt;Settings!$B$37),0,1)</x:f>
        <x:v>1</x:v>
      </x:c>
      <x:c r="V448" s="18" t="n">
        <x:f>IF(AND(U448=1,O448&lt;=Settings!$B$36),1,0)</x:f>
        <x:v>0</x:v>
      </x:c>
    </x:row>
    <x:row r="449">
      <x:c r="A449" t="n">
        <x:f>Arrivals!A449</x:f>
        <x:v>4</x:v>
      </x:c>
      <x:c r="B449" t="n">
        <x:f>Arrivals!B449</x:f>
        <x:v>84</x:v>
      </x:c>
      <x:c r="C449" s="18" t="n">
        <x:f>Arrivals!F449</x:f>
        <x:v>569</x:v>
      </x:c>
      <x:c r="D449" s="18" t="n">
        <x:f>Arrivals!J449</x:f>
        <x:v>10.946962699587822</x:v>
      </x:c>
      <x:c r="E449" s="18" t="n">
        <x:f>G448</x:f>
        <x:v>1110.7512198872341</x:v>
      </x:c>
      <x:c r="F449" s="18" t="n">
        <x:f>MAX(C449,E449)</x:f>
        <x:v>1110.7512198872341</x:v>
      </x:c>
      <x:c r="G449" s="18" t="n">
        <x:f>F449+D449</x:f>
        <x:v>1121.698182586822</x:v>
      </x:c>
      <x:c r="H449" s="18" t="n">
        <x:f>Arrivals!L449</x:f>
        <x:v>75</x:v>
      </x:c>
      <x:c r="I449" s="18" t="n">
        <x:f>H449*8/ACE_Input!S89+ACE_Input!T89</x:f>
        <x:v>6.02</x:v>
      </x:c>
      <x:c r="J449" s="18" t="n">
        <x:f>N448</x:f>
        <x:v>1116.771219887234</x:v>
      </x:c>
      <x:c r="K449" s="18" t="n">
        <x:f>MAX(G449,J449)</x:f>
        <x:v>1121.698182586822</x:v>
      </x:c>
      <x:c r="L449" s="18" t="n">
        <x:f>MOD(K449-Settings!$B$32,Settings!$B$33)</x:f>
        <x:v>401.698182586822</x:v>
      </x:c>
      <x:c r="M449" s="18" t="n">
        <x:f>IF(L449&lt;Settings!$B$30,IF(Settings!$B$30-L449&gt;=I449,K449,K449+(Settings!$B$30-L449)+Settings!$B$31),K449+(Settings!$B$33-L449))</x:f>
        <x:v>1121.698182586822</x:v>
      </x:c>
      <x:c r="N449" s="18" t="n">
        <x:f>M449+I449</x:f>
        <x:v>1127.718182586822</x:v>
      </x:c>
      <x:c r="O449" s="18" t="n">
        <x:f>N449-C449</x:f>
        <x:v>558.718182586822</x:v>
      </x:c>
      <x:c r="P449" s="18" t="n">
        <x:f>F449-C449</x:f>
        <x:v>541.7512198872341</x:v>
      </x:c>
      <x:c r="Q449" s="18" t="n">
        <x:f>K449-G449</x:f>
        <x:v>0</x:v>
      </x:c>
      <x:c r="R449" s="18" t="n">
        <x:f>M449-K449</x:f>
        <x:v>0</x:v>
      </x:c>
      <x:c r="S449" s="18" t="n">
        <x:f>P449+Q449+R449</x:f>
        <x:v>541.7512198872341</x:v>
      </x:c>
      <x:c r="T449" s="18" t="str">
        <x:f>IF(MOD(C449-Settings!$B$32,Settings!$B$33)&lt;Settings!$B$30,"Up","Down")</x:f>
        <x:v>Up</x:v>
      </x:c>
      <x:c r="U449" s="18" t="n">
        <x:f>IF(OR(I449&gt;Settings!$B$30,O449&gt;Settings!$B$37),0,1)</x:f>
        <x:v>1</x:v>
      </x:c>
      <x:c r="V449" s="18" t="n">
        <x:f>IF(AND(U449=1,O449&lt;=Settings!$B$36),1,0)</x:f>
        <x:v>0</x:v>
      </x:c>
    </x:row>
    <x:row r="450">
      <x:c r="A450" t="n">
        <x:f>Arrivals!A450</x:f>
        <x:v>4</x:v>
      </x:c>
      <x:c r="B450" t="n">
        <x:f>Arrivals!B450</x:f>
        <x:v>85</x:v>
      </x:c>
      <x:c r="C450" s="18" t="n">
        <x:f>Arrivals!F450</x:f>
        <x:v>574</x:v>
      </x:c>
      <x:c r="D450" s="18" t="n">
        <x:f>Arrivals!J450</x:f>
        <x:v>38.338653144734316</x:v>
      </x:c>
      <x:c r="E450" s="18" t="n">
        <x:f>G449</x:f>
        <x:v>1121.698182586822</x:v>
      </x:c>
      <x:c r="F450" s="18" t="n">
        <x:f>MAX(C450,E450)</x:f>
        <x:v>1121.698182586822</x:v>
      </x:c>
      <x:c r="G450" s="18" t="n">
        <x:f>F450+D450</x:f>
        <x:v>1160.0368357315563</x:v>
      </x:c>
      <x:c r="H450" s="18" t="n">
        <x:f>Arrivals!L450</x:f>
        <x:v>75</x:v>
      </x:c>
      <x:c r="I450" s="18" t="n">
        <x:f>H450*8/ACE_Input!S90+ACE_Input!T90</x:f>
        <x:v>6.02</x:v>
      </x:c>
      <x:c r="J450" s="18" t="n">
        <x:f>N449</x:f>
        <x:v>1127.718182586822</x:v>
      </x:c>
      <x:c r="K450" s="18" t="n">
        <x:f>MAX(G450,J450)</x:f>
        <x:v>1160.0368357315563</x:v>
      </x:c>
      <x:c r="L450" s="18" t="n">
        <x:f>MOD(K450-Settings!$B$32,Settings!$B$33)</x:f>
        <x:v>440.03683573155627</x:v>
      </x:c>
      <x:c r="M450" s="18" t="n">
        <x:f>IF(L450&lt;Settings!$B$30,IF(Settings!$B$30-L450&gt;=I450,K450,K450+(Settings!$B$30-L450)+Settings!$B$31),K450+(Settings!$B$33-L450))</x:f>
        <x:v>1160.0368357315563</x:v>
      </x:c>
      <x:c r="N450" s="18" t="n">
        <x:f>M450+I450</x:f>
        <x:v>1166.0568357315562</x:v>
      </x:c>
      <x:c r="O450" s="18" t="n">
        <x:f>N450-C450</x:f>
        <x:v>592.0568357315562</x:v>
      </x:c>
      <x:c r="P450" s="18" t="n">
        <x:f>F450-C450</x:f>
        <x:v>547.698182586822</x:v>
      </x:c>
      <x:c r="Q450" s="18" t="n">
        <x:f>K450-G450</x:f>
        <x:v>0</x:v>
      </x:c>
      <x:c r="R450" s="18" t="n">
        <x:f>M450-K450</x:f>
        <x:v>0</x:v>
      </x:c>
      <x:c r="S450" s="18" t="n">
        <x:f>P450+Q450+R450</x:f>
        <x:v>547.698182586822</x:v>
      </x:c>
      <x:c r="T450" s="18" t="str">
        <x:f>IF(MOD(C450-Settings!$B$32,Settings!$B$33)&lt;Settings!$B$30,"Up","Down")</x:f>
        <x:v>Up</x:v>
      </x:c>
      <x:c r="U450" s="18" t="n">
        <x:f>IF(OR(I450&gt;Settings!$B$30,O450&gt;Settings!$B$37),0,1)</x:f>
        <x:v>1</x:v>
      </x:c>
      <x:c r="V450" s="18" t="n">
        <x:f>IF(AND(U450=1,O450&lt;=Settings!$B$36),1,0)</x:f>
        <x:v>0</x:v>
      </x:c>
    </x:row>
    <x:row r="451">
      <x:c r="A451" t="n">
        <x:f>Arrivals!A451</x:f>
        <x:v>4</x:v>
      </x:c>
      <x:c r="B451" t="n">
        <x:f>Arrivals!B451</x:f>
        <x:v>86</x:v>
      </x:c>
      <x:c r="C451" s="18" t="n">
        <x:f>Arrivals!F451</x:f>
        <x:v>579</x:v>
      </x:c>
      <x:c r="D451" s="18" t="n">
        <x:f>Arrivals!J451</x:f>
        <x:v>6.0964563255720465</x:v>
      </x:c>
      <x:c r="E451" s="18" t="n">
        <x:f>G450</x:f>
        <x:v>1160.0368357315563</x:v>
      </x:c>
      <x:c r="F451" s="18" t="n">
        <x:f>MAX(C451,E451)</x:f>
        <x:v>1160.0368357315563</x:v>
      </x:c>
      <x:c r="G451" s="18" t="n">
        <x:f>F451+D451</x:f>
        <x:v>1166.1332920571283</x:v>
      </x:c>
      <x:c r="H451" s="18" t="n">
        <x:f>Arrivals!L451</x:f>
        <x:v>75</x:v>
      </x:c>
      <x:c r="I451" s="18" t="n">
        <x:f>H451*8/ACE_Input!S91+ACE_Input!T91</x:f>
        <x:v>6.02</x:v>
      </x:c>
      <x:c r="J451" s="18" t="n">
        <x:f>N450</x:f>
        <x:v>1166.0568357315562</x:v>
      </x:c>
      <x:c r="K451" s="18" t="n">
        <x:f>MAX(G451,J451)</x:f>
        <x:v>1166.1332920571283</x:v>
      </x:c>
      <x:c r="L451" s="18" t="n">
        <x:f>MOD(K451-Settings!$B$32,Settings!$B$33)</x:f>
        <x:v>446.1332920571283</x:v>
      </x:c>
      <x:c r="M451" s="18" t="n">
        <x:f>IF(L451&lt;Settings!$B$30,IF(Settings!$B$30-L451&gt;=I451,K451,K451+(Settings!$B$30-L451)+Settings!$B$31),K451+(Settings!$B$33-L451))</x:f>
        <x:v>1166.1332920571283</x:v>
      </x:c>
      <x:c r="N451" s="18" t="n">
        <x:f>M451+I451</x:f>
        <x:v>1172.1532920571283</x:v>
      </x:c>
      <x:c r="O451" s="18" t="n">
        <x:f>N451-C451</x:f>
        <x:v>593.1532920571283</x:v>
      </x:c>
      <x:c r="P451" s="18" t="n">
        <x:f>F451-C451</x:f>
        <x:v>581.0368357315563</x:v>
      </x:c>
      <x:c r="Q451" s="18" t="n">
        <x:f>K451-G451</x:f>
        <x:v>0</x:v>
      </x:c>
      <x:c r="R451" s="18" t="n">
        <x:f>M451-K451</x:f>
        <x:v>0</x:v>
      </x:c>
      <x:c r="S451" s="18" t="n">
        <x:f>P451+Q451+R451</x:f>
        <x:v>581.0368357315563</x:v>
      </x:c>
      <x:c r="T451" s="18" t="str">
        <x:f>IF(MOD(C451-Settings!$B$32,Settings!$B$33)&lt;Settings!$B$30,"Up","Down")</x:f>
        <x:v>Up</x:v>
      </x:c>
      <x:c r="U451" s="18" t="n">
        <x:f>IF(OR(I451&gt;Settings!$B$30,O451&gt;Settings!$B$37),0,1)</x:f>
        <x:v>1</x:v>
      </x:c>
      <x:c r="V451" s="18" t="n">
        <x:f>IF(AND(U451=1,O451&lt;=Settings!$B$36),1,0)</x:f>
        <x:v>0</x:v>
      </x:c>
    </x:row>
    <x:row r="452">
      <x:c r="A452" t="n">
        <x:f>Arrivals!A452</x:f>
        <x:v>4</x:v>
      </x:c>
      <x:c r="B452" t="n">
        <x:f>Arrivals!B452</x:f>
        <x:v>87</x:v>
      </x:c>
      <x:c r="C452" s="18" t="n">
        <x:f>Arrivals!F452</x:f>
        <x:v>584</x:v>
      </x:c>
      <x:c r="D452" s="18" t="n">
        <x:f>Arrivals!J452</x:f>
        <x:v>12.601327487040605</x:v>
      </x:c>
      <x:c r="E452" s="18" t="n">
        <x:f>G451</x:f>
        <x:v>1166.1332920571283</x:v>
      </x:c>
      <x:c r="F452" s="18" t="n">
        <x:f>MAX(C452,E452)</x:f>
        <x:v>1166.1332920571283</x:v>
      </x:c>
      <x:c r="G452" s="18" t="n">
        <x:f>F452+D452</x:f>
        <x:v>1178.734619544169</x:v>
      </x:c>
      <x:c r="H452" s="18" t="n">
        <x:f>Arrivals!L452</x:f>
        <x:v>75</x:v>
      </x:c>
      <x:c r="I452" s="18" t="n">
        <x:f>H452*8/ACE_Input!S92+ACE_Input!T92</x:f>
        <x:v>6.02</x:v>
      </x:c>
      <x:c r="J452" s="18" t="n">
        <x:f>N451</x:f>
        <x:v>1172.1532920571283</x:v>
      </x:c>
      <x:c r="K452" s="18" t="n">
        <x:f>MAX(G452,J452)</x:f>
        <x:v>1178.734619544169</x:v>
      </x:c>
      <x:c r="L452" s="18" t="n">
        <x:f>MOD(K452-Settings!$B$32,Settings!$B$33)</x:f>
        <x:v>458.73461954416894</x:v>
      </x:c>
      <x:c r="M452" s="18" t="n">
        <x:f>IF(L452&lt;Settings!$B$30,IF(Settings!$B$30-L452&gt;=I452,K452,K452+(Settings!$B$30-L452)+Settings!$B$31),K452+(Settings!$B$33-L452))</x:f>
        <x:v>1178.734619544169</x:v>
      </x:c>
      <x:c r="N452" s="18" t="n">
        <x:f>M452+I452</x:f>
        <x:v>1184.754619544169</x:v>
      </x:c>
      <x:c r="O452" s="18" t="n">
        <x:f>N452-C452</x:f>
        <x:v>600.7546195441689</x:v>
      </x:c>
      <x:c r="P452" s="18" t="n">
        <x:f>F452-C452</x:f>
        <x:v>582.1332920571283</x:v>
      </x:c>
      <x:c r="Q452" s="18" t="n">
        <x:f>K452-G452</x:f>
        <x:v>0</x:v>
      </x:c>
      <x:c r="R452" s="18" t="n">
        <x:f>M452-K452</x:f>
        <x:v>0</x:v>
      </x:c>
      <x:c r="S452" s="18" t="n">
        <x:f>P452+Q452+R452</x:f>
        <x:v>582.1332920571283</x:v>
      </x:c>
      <x:c r="T452" s="18" t="str">
        <x:f>IF(MOD(C452-Settings!$B$32,Settings!$B$33)&lt;Settings!$B$30,"Up","Down")</x:f>
        <x:v>Up</x:v>
      </x:c>
      <x:c r="U452" s="18" t="n">
        <x:f>IF(OR(I452&gt;Settings!$B$30,O452&gt;Settings!$B$37),0,1)</x:f>
        <x:v>1</x:v>
      </x:c>
      <x:c r="V452" s="18" t="n">
        <x:f>IF(AND(U452=1,O452&lt;=Settings!$B$36),1,0)</x:f>
        <x:v>0</x:v>
      </x:c>
    </x:row>
    <x:row r="453">
      <x:c r="A453" t="n">
        <x:f>Arrivals!A453</x:f>
        <x:v>4</x:v>
      </x:c>
      <x:c r="B453" t="n">
        <x:f>Arrivals!B453</x:f>
        <x:v>88</x:v>
      </x:c>
      <x:c r="C453" s="18" t="n">
        <x:f>Arrivals!F453</x:f>
        <x:v>589</x:v>
      </x:c>
      <x:c r="D453" s="18" t="n">
        <x:f>Arrivals!J453</x:f>
        <x:v>3.4017094315323684</x:v>
      </x:c>
      <x:c r="E453" s="18" t="n">
        <x:f>G452</x:f>
        <x:v>1178.734619544169</x:v>
      </x:c>
      <x:c r="F453" s="18" t="n">
        <x:f>MAX(C453,E453)</x:f>
        <x:v>1178.734619544169</x:v>
      </x:c>
      <x:c r="G453" s="18" t="n">
        <x:f>F453+D453</x:f>
        <x:v>1182.1363289757014</x:v>
      </x:c>
      <x:c r="H453" s="18" t="n">
        <x:f>Arrivals!L453</x:f>
        <x:v>75</x:v>
      </x:c>
      <x:c r="I453" s="18" t="n">
        <x:f>H453*8/ACE_Input!S93+ACE_Input!T93</x:f>
        <x:v>6.02</x:v>
      </x:c>
      <x:c r="J453" s="18" t="n">
        <x:f>N452</x:f>
        <x:v>1184.754619544169</x:v>
      </x:c>
      <x:c r="K453" s="18" t="n">
        <x:f>MAX(G453,J453)</x:f>
        <x:v>1184.754619544169</x:v>
      </x:c>
      <x:c r="L453" s="18" t="n">
        <x:f>MOD(K453-Settings!$B$32,Settings!$B$33)</x:f>
        <x:v>464.7546195441689</x:v>
      </x:c>
      <x:c r="M453" s="18" t="n">
        <x:f>IF(L453&lt;Settings!$B$30,IF(Settings!$B$30-L453&gt;=I453,K453,K453+(Settings!$B$30-L453)+Settings!$B$31),K453+(Settings!$B$33-L453))</x:f>
        <x:v>1184.754619544169</x:v>
      </x:c>
      <x:c r="N453" s="18" t="n">
        <x:f>M453+I453</x:f>
        <x:v>1190.774619544169</x:v>
      </x:c>
      <x:c r="O453" s="18" t="n">
        <x:f>N453-C453</x:f>
        <x:v>601.7746195441689</x:v>
      </x:c>
      <x:c r="P453" s="18" t="n">
        <x:f>F453-C453</x:f>
        <x:v>589.7346195441689</x:v>
      </x:c>
      <x:c r="Q453" s="18" t="n">
        <x:f>K453-G453</x:f>
        <x:v>2.6182905684675006</x:v>
      </x:c>
      <x:c r="R453" s="18" t="n">
        <x:f>M453-K453</x:f>
        <x:v>0</x:v>
      </x:c>
      <x:c r="S453" s="18" t="n">
        <x:f>P453+Q453+R453</x:f>
        <x:v>592.3529101126364</x:v>
      </x:c>
      <x:c r="T453" s="18" t="str">
        <x:f>IF(MOD(C453-Settings!$B$32,Settings!$B$33)&lt;Settings!$B$30,"Up","Down")</x:f>
        <x:v>Up</x:v>
      </x:c>
      <x:c r="U453" s="18" t="n">
        <x:f>IF(OR(I453&gt;Settings!$B$30,O453&gt;Settings!$B$37),0,1)</x:f>
        <x:v>1</x:v>
      </x:c>
      <x:c r="V453" s="18" t="n">
        <x:f>IF(AND(U453=1,O453&lt;=Settings!$B$36),1,0)</x:f>
        <x:v>0</x:v>
      </x:c>
    </x:row>
    <x:row r="454">
      <x:c r="A454" t="n">
        <x:f>Arrivals!A454</x:f>
        <x:v>4</x:v>
      </x:c>
      <x:c r="B454" t="n">
        <x:f>Arrivals!B454</x:f>
        <x:v>89</x:v>
      </x:c>
      <x:c r="C454" s="18" t="n">
        <x:f>Arrivals!F454</x:f>
        <x:v>594</x:v>
      </x:c>
      <x:c r="D454" s="18" t="n">
        <x:f>Arrivals!J454</x:f>
        <x:v>11.51787564126382</x:v>
      </x:c>
      <x:c r="E454" s="18" t="n">
        <x:f>G453</x:f>
        <x:v>1182.1363289757014</x:v>
      </x:c>
      <x:c r="F454" s="18" t="n">
        <x:f>MAX(C454,E454)</x:f>
        <x:v>1182.1363289757014</x:v>
      </x:c>
      <x:c r="G454" s="18" t="n">
        <x:f>F454+D454</x:f>
        <x:v>1193.6542046169652</x:v>
      </x:c>
      <x:c r="H454" s="18" t="n">
        <x:f>Arrivals!L454</x:f>
        <x:v>75</x:v>
      </x:c>
      <x:c r="I454" s="18" t="n">
        <x:f>H454*8/ACE_Input!S94+ACE_Input!T94</x:f>
        <x:v>6.02</x:v>
      </x:c>
      <x:c r="J454" s="18" t="n">
        <x:f>N453</x:f>
        <x:v>1190.774619544169</x:v>
      </x:c>
      <x:c r="K454" s="18" t="n">
        <x:f>MAX(G454,J454)</x:f>
        <x:v>1193.6542046169652</x:v>
      </x:c>
      <x:c r="L454" s="18" t="n">
        <x:f>MOD(K454-Settings!$B$32,Settings!$B$33)</x:f>
        <x:v>473.6542046169652</x:v>
      </x:c>
      <x:c r="M454" s="18" t="n">
        <x:f>IF(L454&lt;Settings!$B$30,IF(Settings!$B$30-L454&gt;=I454,K454,K454+(Settings!$B$30-L454)+Settings!$B$31),K454+(Settings!$B$33-L454))</x:f>
        <x:v>1193.6542046169652</x:v>
      </x:c>
      <x:c r="N454" s="18" t="n">
        <x:f>M454+I454</x:f>
        <x:v>1199.6742046169652</x:v>
      </x:c>
      <x:c r="O454" s="18" t="n">
        <x:f>N454-C454</x:f>
        <x:v>605.6742046169652</x:v>
      </x:c>
      <x:c r="P454" s="18" t="n">
        <x:f>F454-C454</x:f>
        <x:v>588.1363289757014</x:v>
      </x:c>
      <x:c r="Q454" s="18" t="n">
        <x:f>K454-G454</x:f>
        <x:v>0</x:v>
      </x:c>
      <x:c r="R454" s="18" t="n">
        <x:f>M454-K454</x:f>
        <x:v>0</x:v>
      </x:c>
      <x:c r="S454" s="18" t="n">
        <x:f>P454+Q454+R454</x:f>
        <x:v>588.1363289757014</x:v>
      </x:c>
      <x:c r="T454" s="18" t="str">
        <x:f>IF(MOD(C454-Settings!$B$32,Settings!$B$33)&lt;Settings!$B$30,"Up","Down")</x:f>
        <x:v>Up</x:v>
      </x:c>
      <x:c r="U454" s="18" t="n">
        <x:f>IF(OR(I454&gt;Settings!$B$30,O454&gt;Settings!$B$37),0,1)</x:f>
        <x:v>1</x:v>
      </x:c>
      <x:c r="V454" s="18" t="n">
        <x:f>IF(AND(U454=1,O454&lt;=Settings!$B$36),1,0)</x:f>
        <x:v>0</x:v>
      </x:c>
    </x:row>
    <x:row r="455">
      <x:c r="A455" t="n">
        <x:f>Arrivals!A455</x:f>
        <x:v>4</x:v>
      </x:c>
      <x:c r="B455" t="n">
        <x:f>Arrivals!B455</x:f>
        <x:v>90</x:v>
      </x:c>
      <x:c r="C455" s="18" t="n">
        <x:f>Arrivals!F455</x:f>
        <x:v>599</x:v>
      </x:c>
      <x:c r="D455" s="18" t="n">
        <x:f>Arrivals!J455</x:f>
        <x:v>10.407935566698011</x:v>
      </x:c>
      <x:c r="E455" s="18" t="n">
        <x:f>G454</x:f>
        <x:v>1193.6542046169652</x:v>
      </x:c>
      <x:c r="F455" s="18" t="n">
        <x:f>MAX(C455,E455)</x:f>
        <x:v>1193.6542046169652</x:v>
      </x:c>
      <x:c r="G455" s="18" t="n">
        <x:f>F455+D455</x:f>
        <x:v>1204.0621401836631</x:v>
      </x:c>
      <x:c r="H455" s="18" t="n">
        <x:f>Arrivals!L455</x:f>
        <x:v>75</x:v>
      </x:c>
      <x:c r="I455" s="18" t="n">
        <x:f>H455*8/ACE_Input!S95+ACE_Input!T95</x:f>
        <x:v>6.02</x:v>
      </x:c>
      <x:c r="J455" s="18" t="n">
        <x:f>N454</x:f>
        <x:v>1199.6742046169652</x:v>
      </x:c>
      <x:c r="K455" s="18" t="n">
        <x:f>MAX(G455,J455)</x:f>
        <x:v>1204.0621401836631</x:v>
      </x:c>
      <x:c r="L455" s="18" t="n">
        <x:f>MOD(K455-Settings!$B$32,Settings!$B$33)</x:f>
        <x:v>484.06214018366313</x:v>
      </x:c>
      <x:c r="M455" s="18" t="n">
        <x:f>IF(L455&lt;Settings!$B$30,IF(Settings!$B$30-L455&gt;=I455,K455,K455+(Settings!$B$30-L455)+Settings!$B$31),K455+(Settings!$B$33-L455))</x:f>
        <x:v>1204.0621401836631</x:v>
      </x:c>
      <x:c r="N455" s="18" t="n">
        <x:f>M455+I455</x:f>
        <x:v>1210.0821401836631</x:v>
      </x:c>
      <x:c r="O455" s="18" t="n">
        <x:f>N455-C455</x:f>
        <x:v>611.0821401836631</x:v>
      </x:c>
      <x:c r="P455" s="18" t="n">
        <x:f>F455-C455</x:f>
        <x:v>594.6542046169652</x:v>
      </x:c>
      <x:c r="Q455" s="18" t="n">
        <x:f>K455-G455</x:f>
        <x:v>0</x:v>
      </x:c>
      <x:c r="R455" s="18" t="n">
        <x:f>M455-K455</x:f>
        <x:v>0</x:v>
      </x:c>
      <x:c r="S455" s="18" t="n">
        <x:f>P455+Q455+R455</x:f>
        <x:v>594.6542046169652</x:v>
      </x:c>
      <x:c r="T455" s="18" t="str">
        <x:f>IF(MOD(C455-Settings!$B$32,Settings!$B$33)&lt;Settings!$B$30,"Up","Down")</x:f>
        <x:v>Up</x:v>
      </x:c>
      <x:c r="U455" s="18" t="n">
        <x:f>IF(OR(I455&gt;Settings!$B$30,O455&gt;Settings!$B$37),0,1)</x:f>
        <x:v>1</x:v>
      </x:c>
      <x:c r="V455" s="18" t="n">
        <x:f>IF(AND(U455=1,O455&lt;=Settings!$B$36),1,0)</x:f>
        <x:v>0</x:v>
      </x:c>
    </x:row>
    <x:row r="456">
      <x:c r="A456" t="n">
        <x:f>Arrivals!A456</x:f>
        <x:v>4</x:v>
      </x:c>
      <x:c r="B456" t="n">
        <x:f>Arrivals!B456</x:f>
        <x:v>91</x:v>
      </x:c>
      <x:c r="C456" s="18" t="n">
        <x:f>Arrivals!F456</x:f>
        <x:v>604</x:v>
      </x:c>
      <x:c r="D456" s="18" t="n">
        <x:f>Arrivals!J456</x:f>
        <x:v>22.103620782282945</x:v>
      </x:c>
      <x:c r="E456" s="18" t="n">
        <x:f>G455</x:f>
        <x:v>1204.0621401836631</x:v>
      </x:c>
      <x:c r="F456" s="18" t="n">
        <x:f>MAX(C456,E456)</x:f>
        <x:v>1204.0621401836631</x:v>
      </x:c>
      <x:c r="G456" s="18" t="n">
        <x:f>F456+D456</x:f>
        <x:v>1226.165760965946</x:v>
      </x:c>
      <x:c r="H456" s="18" t="n">
        <x:f>Arrivals!L456</x:f>
        <x:v>75</x:v>
      </x:c>
      <x:c r="I456" s="18" t="n">
        <x:f>H456*8/ACE_Input!S96+ACE_Input!T96</x:f>
        <x:v>6.02</x:v>
      </x:c>
      <x:c r="J456" s="18" t="n">
        <x:f>N455</x:f>
        <x:v>1210.0821401836631</x:v>
      </x:c>
      <x:c r="K456" s="18" t="n">
        <x:f>MAX(G456,J456)</x:f>
        <x:v>1226.165760965946</x:v>
      </x:c>
      <x:c r="L456" s="18" t="n">
        <x:f>MOD(K456-Settings!$B$32,Settings!$B$33)</x:f>
        <x:v>506.165760965946</x:v>
      </x:c>
      <x:c r="M456" s="18" t="n">
        <x:f>IF(L456&lt;Settings!$B$30,IF(Settings!$B$30-L456&gt;=I456,K456,K456+(Settings!$B$30-L456)+Settings!$B$31),K456+(Settings!$B$33-L456))</x:f>
        <x:v>1226.165760965946</x:v>
      </x:c>
      <x:c r="N456" s="18" t="n">
        <x:f>M456+I456</x:f>
        <x:v>1232.185760965946</x:v>
      </x:c>
      <x:c r="O456" s="18" t="n">
        <x:f>N456-C456</x:f>
        <x:v>628.185760965946</x:v>
      </x:c>
      <x:c r="P456" s="18" t="n">
        <x:f>F456-C456</x:f>
        <x:v>600.0621401836631</x:v>
      </x:c>
      <x:c r="Q456" s="18" t="n">
        <x:f>K456-G456</x:f>
        <x:v>0</x:v>
      </x:c>
      <x:c r="R456" s="18" t="n">
        <x:f>M456-K456</x:f>
        <x:v>0</x:v>
      </x:c>
      <x:c r="S456" s="18" t="n">
        <x:f>P456+Q456+R456</x:f>
        <x:v>600.0621401836631</x:v>
      </x:c>
      <x:c r="T456" s="18" t="str">
        <x:f>IF(MOD(C456-Settings!$B$32,Settings!$B$33)&lt;Settings!$B$30,"Up","Down")</x:f>
        <x:v>Down</x:v>
      </x:c>
      <x:c r="U456" s="18" t="n">
        <x:f>IF(OR(I456&gt;Settings!$B$30,O456&gt;Settings!$B$37),0,1)</x:f>
        <x:v>1</x:v>
      </x:c>
      <x:c r="V456" s="18" t="n">
        <x:f>IF(AND(U456=1,O456&lt;=Settings!$B$36),1,0)</x:f>
        <x:v>0</x:v>
      </x:c>
    </x:row>
    <x:row r="457">
      <x:c r="A457" t="n">
        <x:f>Arrivals!A457</x:f>
        <x:v>4</x:v>
      </x:c>
      <x:c r="B457" t="n">
        <x:f>Arrivals!B457</x:f>
        <x:v>92</x:v>
      </x:c>
      <x:c r="C457" s="18" t="n">
        <x:f>Arrivals!F457</x:f>
        <x:v>609</x:v>
      </x:c>
      <x:c r="D457" s="18" t="n">
        <x:f>Arrivals!J457</x:f>
        <x:v>0.053984318487067515</x:v>
      </x:c>
      <x:c r="E457" s="18" t="n">
        <x:f>G456</x:f>
        <x:v>1226.165760965946</x:v>
      </x:c>
      <x:c r="F457" s="18" t="n">
        <x:f>MAX(C457,E457)</x:f>
        <x:v>1226.165760965946</x:v>
      </x:c>
      <x:c r="G457" s="18" t="n">
        <x:f>F457+D457</x:f>
        <x:v>1226.219745284433</x:v>
      </x:c>
      <x:c r="H457" s="18" t="n">
        <x:f>Arrivals!L457</x:f>
        <x:v>75</x:v>
      </x:c>
      <x:c r="I457" s="18" t="n">
        <x:f>H457*8/ACE_Input!S97+ACE_Input!T97</x:f>
        <x:v>6.02</x:v>
      </x:c>
      <x:c r="J457" s="18" t="n">
        <x:f>N456</x:f>
        <x:v>1232.185760965946</x:v>
      </x:c>
      <x:c r="K457" s="18" t="n">
        <x:f>MAX(G457,J457)</x:f>
        <x:v>1232.185760965946</x:v>
      </x:c>
      <x:c r="L457" s="18" t="n">
        <x:f>MOD(K457-Settings!$B$32,Settings!$B$33)</x:f>
        <x:v>512.185760965946</x:v>
      </x:c>
      <x:c r="M457" s="18" t="n">
        <x:f>IF(L457&lt;Settings!$B$30,IF(Settings!$B$30-L457&gt;=I457,K457,K457+(Settings!$B$30-L457)+Settings!$B$31),K457+(Settings!$B$33-L457))</x:f>
        <x:v>1232.185760965946</x:v>
      </x:c>
      <x:c r="N457" s="18" t="n">
        <x:f>M457+I457</x:f>
        <x:v>1238.205760965946</x:v>
      </x:c>
      <x:c r="O457" s="18" t="n">
        <x:f>N457-C457</x:f>
        <x:v>629.205760965946</x:v>
      </x:c>
      <x:c r="P457" s="18" t="n">
        <x:f>F457-C457</x:f>
        <x:v>617.165760965946</x:v>
      </x:c>
      <x:c r="Q457" s="18" t="n">
        <x:f>K457-G457</x:f>
        <x:v>5.966015681512999</x:v>
      </x:c>
      <x:c r="R457" s="18" t="n">
        <x:f>M457-K457</x:f>
        <x:v>0</x:v>
      </x:c>
      <x:c r="S457" s="18" t="n">
        <x:f>P457+Q457+R457</x:f>
        <x:v>623.131776647459</x:v>
      </x:c>
      <x:c r="T457" s="18" t="str">
        <x:f>IF(MOD(C457-Settings!$B$32,Settings!$B$33)&lt;Settings!$B$30,"Up","Down")</x:f>
        <x:v>Down</x:v>
      </x:c>
      <x:c r="U457" s="18" t="n">
        <x:f>IF(OR(I457&gt;Settings!$B$30,O457&gt;Settings!$B$37),0,1)</x:f>
        <x:v>1</x:v>
      </x:c>
      <x:c r="V457" s="18" t="n">
        <x:f>IF(AND(U457=1,O457&lt;=Settings!$B$36),1,0)</x:f>
        <x:v>0</x:v>
      </x:c>
    </x:row>
    <x:row r="458">
      <x:c r="A458" t="n">
        <x:f>Arrivals!A458</x:f>
        <x:v>4</x:v>
      </x:c>
      <x:c r="B458" t="n">
        <x:f>Arrivals!B458</x:f>
        <x:v>93</x:v>
      </x:c>
      <x:c r="C458" s="18" t="n">
        <x:f>Arrivals!F458</x:f>
        <x:v>614</x:v>
      </x:c>
      <x:c r="D458" s="18" t="n">
        <x:f>Arrivals!J458</x:f>
        <x:v>6.951811172592839</x:v>
      </x:c>
      <x:c r="E458" s="18" t="n">
        <x:f>G457</x:f>
        <x:v>1226.219745284433</x:v>
      </x:c>
      <x:c r="F458" s="18" t="n">
        <x:f>MAX(C458,E458)</x:f>
        <x:v>1226.219745284433</x:v>
      </x:c>
      <x:c r="G458" s="18" t="n">
        <x:f>F458+D458</x:f>
        <x:v>1233.1715564570259</x:v>
      </x:c>
      <x:c r="H458" s="18" t="n">
        <x:f>Arrivals!L458</x:f>
        <x:v>75</x:v>
      </x:c>
      <x:c r="I458" s="18" t="n">
        <x:f>H458*8/ACE_Input!S98+ACE_Input!T98</x:f>
        <x:v>6.02</x:v>
      </x:c>
      <x:c r="J458" s="18" t="n">
        <x:f>N457</x:f>
        <x:v>1238.205760965946</x:v>
      </x:c>
      <x:c r="K458" s="18" t="n">
        <x:f>MAX(G458,J458)</x:f>
        <x:v>1238.205760965946</x:v>
      </x:c>
      <x:c r="L458" s="18" t="n">
        <x:f>MOD(K458-Settings!$B$32,Settings!$B$33)</x:f>
        <x:v>518.205760965946</x:v>
      </x:c>
      <x:c r="M458" s="18" t="n">
        <x:f>IF(L458&lt;Settings!$B$30,IF(Settings!$B$30-L458&gt;=I458,K458,K458+(Settings!$B$30-L458)+Settings!$B$31),K458+(Settings!$B$33-L458))</x:f>
        <x:v>1238.205760965946</x:v>
      </x:c>
      <x:c r="N458" s="18" t="n">
        <x:f>M458+I458</x:f>
        <x:v>1244.225760965946</x:v>
      </x:c>
      <x:c r="O458" s="18" t="n">
        <x:f>N458-C458</x:f>
        <x:v>630.2257609659459</x:v>
      </x:c>
      <x:c r="P458" s="18" t="n">
        <x:f>F458-C458</x:f>
        <x:v>612.219745284433</x:v>
      </x:c>
      <x:c r="Q458" s="18" t="n">
        <x:f>K458-G458</x:f>
        <x:v>5.034204508920084</x:v>
      </x:c>
      <x:c r="R458" s="18" t="n">
        <x:f>M458-K458</x:f>
        <x:v>0</x:v>
      </x:c>
      <x:c r="S458" s="18" t="n">
        <x:f>P458+Q458+R458</x:f>
        <x:v>617.2539497933531</x:v>
      </x:c>
      <x:c r="T458" s="18" t="str">
        <x:f>IF(MOD(C458-Settings!$B$32,Settings!$B$33)&lt;Settings!$B$30,"Up","Down")</x:f>
        <x:v>Down</x:v>
      </x:c>
      <x:c r="U458" s="18" t="n">
        <x:f>IF(OR(I458&gt;Settings!$B$30,O458&gt;Settings!$B$37),0,1)</x:f>
        <x:v>1</x:v>
      </x:c>
      <x:c r="V458" s="18" t="n">
        <x:f>IF(AND(U458=1,O458&lt;=Settings!$B$36),1,0)</x:f>
        <x:v>0</x:v>
      </x:c>
    </x:row>
    <x:row r="459">
      <x:c r="A459" t="n">
        <x:f>Arrivals!A459</x:f>
        <x:v>4</x:v>
      </x:c>
      <x:c r="B459" t="n">
        <x:f>Arrivals!B459</x:f>
        <x:v>94</x:v>
      </x:c>
      <x:c r="C459" s="18" t="n">
        <x:f>Arrivals!F459</x:f>
        <x:v>619</x:v>
      </x:c>
      <x:c r="D459" s="18" t="n">
        <x:f>Arrivals!J459</x:f>
        <x:v>5.438448007321065</x:v>
      </x:c>
      <x:c r="E459" s="18" t="n">
        <x:f>G458</x:f>
        <x:v>1233.1715564570259</x:v>
      </x:c>
      <x:c r="F459" s="18" t="n">
        <x:f>MAX(C459,E459)</x:f>
        <x:v>1233.1715564570259</x:v>
      </x:c>
      <x:c r="G459" s="18" t="n">
        <x:f>F459+D459</x:f>
        <x:v>1238.610004464347</x:v>
      </x:c>
      <x:c r="H459" s="18" t="n">
        <x:f>Arrivals!L459</x:f>
        <x:v>75</x:v>
      </x:c>
      <x:c r="I459" s="18" t="n">
        <x:f>H459*8/ACE_Input!S99+ACE_Input!T99</x:f>
        <x:v>6.02</x:v>
      </x:c>
      <x:c r="J459" s="18" t="n">
        <x:f>N458</x:f>
        <x:v>1244.225760965946</x:v>
      </x:c>
      <x:c r="K459" s="18" t="n">
        <x:f>MAX(G459,J459)</x:f>
        <x:v>1244.225760965946</x:v>
      </x:c>
      <x:c r="L459" s="18" t="n">
        <x:f>MOD(K459-Settings!$B$32,Settings!$B$33)</x:f>
        <x:v>524.2257609659459</x:v>
      </x:c>
      <x:c r="M459" s="18" t="n">
        <x:f>IF(L459&lt;Settings!$B$30,IF(Settings!$B$30-L459&gt;=I459,K459,K459+(Settings!$B$30-L459)+Settings!$B$31),K459+(Settings!$B$33-L459))</x:f>
        <x:v>1244.225760965946</x:v>
      </x:c>
      <x:c r="N459" s="18" t="n">
        <x:f>M459+I459</x:f>
        <x:v>1250.245760965946</x:v>
      </x:c>
      <x:c r="O459" s="18" t="n">
        <x:f>N459-C459</x:f>
        <x:v>631.2457609659459</x:v>
      </x:c>
      <x:c r="P459" s="18" t="n">
        <x:f>F459-C459</x:f>
        <x:v>614.1715564570259</x:v>
      </x:c>
      <x:c r="Q459" s="18" t="n">
        <x:f>K459-G459</x:f>
        <x:v>5.61575650159898</x:v>
      </x:c>
      <x:c r="R459" s="18" t="n">
        <x:f>M459-K459</x:f>
        <x:v>0</x:v>
      </x:c>
      <x:c r="S459" s="18" t="n">
        <x:f>P459+Q459+R459</x:f>
        <x:v>619.7873129586249</x:v>
      </x:c>
      <x:c r="T459" s="18" t="str">
        <x:f>IF(MOD(C459-Settings!$B$32,Settings!$B$33)&lt;Settings!$B$30,"Up","Down")</x:f>
        <x:v>Down</x:v>
      </x:c>
      <x:c r="U459" s="18" t="n">
        <x:f>IF(OR(I459&gt;Settings!$B$30,O459&gt;Settings!$B$37),0,1)</x:f>
        <x:v>1</x:v>
      </x:c>
      <x:c r="V459" s="18" t="n">
        <x:f>IF(AND(U459=1,O459&lt;=Settings!$B$36),1,0)</x:f>
        <x:v>0</x:v>
      </x:c>
    </x:row>
    <x:row r="460">
      <x:c r="A460" t="n">
        <x:f>Arrivals!A460</x:f>
        <x:v>4</x:v>
      </x:c>
      <x:c r="B460" t="n">
        <x:f>Arrivals!B460</x:f>
        <x:v>95</x:v>
      </x:c>
      <x:c r="C460" s="18" t="n">
        <x:f>Arrivals!F460</x:f>
        <x:v>624</x:v>
      </x:c>
      <x:c r="D460" s="18" t="n">
        <x:f>Arrivals!J460</x:f>
        <x:v>13.114664736044132</x:v>
      </x:c>
      <x:c r="E460" s="18" t="n">
        <x:f>G459</x:f>
        <x:v>1238.610004464347</x:v>
      </x:c>
      <x:c r="F460" s="18" t="n">
        <x:f>MAX(C460,E460)</x:f>
        <x:v>1238.610004464347</x:v>
      </x:c>
      <x:c r="G460" s="18" t="n">
        <x:f>F460+D460</x:f>
        <x:v>1251.7246692003912</x:v>
      </x:c>
      <x:c r="H460" s="18" t="n">
        <x:f>Arrivals!L460</x:f>
        <x:v>75</x:v>
      </x:c>
      <x:c r="I460" s="18" t="n">
        <x:f>H460*8/ACE_Input!S100+ACE_Input!T100</x:f>
        <x:v>6.02</x:v>
      </x:c>
      <x:c r="J460" s="18" t="n">
        <x:f>N459</x:f>
        <x:v>1250.245760965946</x:v>
      </x:c>
      <x:c r="K460" s="18" t="n">
        <x:f>MAX(G460,J460)</x:f>
        <x:v>1251.7246692003912</x:v>
      </x:c>
      <x:c r="L460" s="18" t="n">
        <x:f>MOD(K460-Settings!$B$32,Settings!$B$33)</x:f>
        <x:v>531.7246692003912</x:v>
      </x:c>
      <x:c r="M460" s="18" t="n">
        <x:f>IF(L460&lt;Settings!$B$30,IF(Settings!$B$30-L460&gt;=I460,K460,K460+(Settings!$B$30-L460)+Settings!$B$31),K460+(Settings!$B$33-L460))</x:f>
        <x:v>1251.7246692003912</x:v>
      </x:c>
      <x:c r="N460" s="18" t="n">
        <x:f>M460+I460</x:f>
        <x:v>1257.7446692003912</x:v>
      </x:c>
      <x:c r="O460" s="18" t="n">
        <x:f>N460-C460</x:f>
        <x:v>633.7446692003912</x:v>
      </x:c>
      <x:c r="P460" s="18" t="n">
        <x:f>F460-C460</x:f>
        <x:v>614.610004464347</x:v>
      </x:c>
      <x:c r="Q460" s="18" t="n">
        <x:f>K460-G460</x:f>
        <x:v>0</x:v>
      </x:c>
      <x:c r="R460" s="18" t="n">
        <x:f>M460-K460</x:f>
        <x:v>0</x:v>
      </x:c>
      <x:c r="S460" s="18" t="n">
        <x:f>P460+Q460+R460</x:f>
        <x:v>614.610004464347</x:v>
      </x:c>
      <x:c r="T460" s="18" t="str">
        <x:f>IF(MOD(C460-Settings!$B$32,Settings!$B$33)&lt;Settings!$B$30,"Up","Down")</x:f>
        <x:v>Down</x:v>
      </x:c>
      <x:c r="U460" s="18" t="n">
        <x:f>IF(OR(I460&gt;Settings!$B$30,O460&gt;Settings!$B$37),0,1)</x:f>
        <x:v>1</x:v>
      </x:c>
      <x:c r="V460" s="18" t="n">
        <x:f>IF(AND(U460=1,O460&lt;=Settings!$B$36),1,0)</x:f>
        <x:v>0</x:v>
      </x:c>
    </x:row>
    <x:row r="461">
      <x:c r="A461" t="n">
        <x:f>Arrivals!A461</x:f>
        <x:v>4</x:v>
      </x:c>
      <x:c r="B461" t="n">
        <x:f>Arrivals!B461</x:f>
        <x:v>96</x:v>
      </x:c>
      <x:c r="C461" s="18" t="n">
        <x:f>Arrivals!F461</x:f>
        <x:v>629</x:v>
      </x:c>
      <x:c r="D461" s="18" t="n">
        <x:f>Arrivals!J461</x:f>
        <x:v>8.546316528467175</x:v>
      </x:c>
      <x:c r="E461" s="18" t="n">
        <x:f>G460</x:f>
        <x:v>1251.7246692003912</x:v>
      </x:c>
      <x:c r="F461" s="18" t="n">
        <x:f>MAX(C461,E461)</x:f>
        <x:v>1251.7246692003912</x:v>
      </x:c>
      <x:c r="G461" s="18" t="n">
        <x:f>F461+D461</x:f>
        <x:v>1260.2709857288585</x:v>
      </x:c>
      <x:c r="H461" s="18" t="n">
        <x:f>Arrivals!L461</x:f>
        <x:v>75</x:v>
      </x:c>
      <x:c r="I461" s="18" t="n">
        <x:f>H461*8/ACE_Input!S101+ACE_Input!T101</x:f>
        <x:v>6.02</x:v>
      </x:c>
      <x:c r="J461" s="18" t="n">
        <x:f>N460</x:f>
        <x:v>1257.7446692003912</x:v>
      </x:c>
      <x:c r="K461" s="18" t="n">
        <x:f>MAX(G461,J461)</x:f>
        <x:v>1260.2709857288585</x:v>
      </x:c>
      <x:c r="L461" s="18" t="n">
        <x:f>MOD(K461-Settings!$B$32,Settings!$B$33)</x:f>
        <x:v>540.2709857288585</x:v>
      </x:c>
      <x:c r="M461" s="18" t="n">
        <x:f>IF(L461&lt;Settings!$B$30,IF(Settings!$B$30-L461&gt;=I461,K461,K461+(Settings!$B$30-L461)+Settings!$B$31),K461+(Settings!$B$33-L461))</x:f>
        <x:v>1260.2709857288585</x:v>
      </x:c>
      <x:c r="N461" s="18" t="n">
        <x:f>M461+I461</x:f>
        <x:v>1266.2909857288585</x:v>
      </x:c>
      <x:c r="O461" s="18" t="n">
        <x:f>N461-C461</x:f>
        <x:v>637.2909857288585</x:v>
      </x:c>
      <x:c r="P461" s="18" t="n">
        <x:f>F461-C461</x:f>
        <x:v>622.7246692003912</x:v>
      </x:c>
      <x:c r="Q461" s="18" t="n">
        <x:f>K461-G461</x:f>
        <x:v>0</x:v>
      </x:c>
      <x:c r="R461" s="18" t="n">
        <x:f>M461-K461</x:f>
        <x:v>0</x:v>
      </x:c>
      <x:c r="S461" s="18" t="n">
        <x:f>P461+Q461+R461</x:f>
        <x:v>622.7246692003912</x:v>
      </x:c>
      <x:c r="T461" s="18" t="str">
        <x:f>IF(MOD(C461-Settings!$B$32,Settings!$B$33)&lt;Settings!$B$30,"Up","Down")</x:f>
        <x:v>Down</x:v>
      </x:c>
      <x:c r="U461" s="18" t="n">
        <x:f>IF(OR(I461&gt;Settings!$B$30,O461&gt;Settings!$B$37),0,1)</x:f>
        <x:v>1</x:v>
      </x:c>
      <x:c r="V461" s="18" t="n">
        <x:f>IF(AND(U461=1,O461&lt;=Settings!$B$36),1,0)</x:f>
        <x:v>0</x:v>
      </x:c>
    </x:row>
    <x:row r="462">
      <x:c r="A462" t="n">
        <x:f>Arrivals!A462</x:f>
        <x:v>4</x:v>
      </x:c>
      <x:c r="B462" t="n">
        <x:f>Arrivals!B462</x:f>
        <x:v>97</x:v>
      </x:c>
      <x:c r="C462" s="18" t="n">
        <x:f>Arrivals!F462</x:f>
        <x:v>634</x:v>
      </x:c>
      <x:c r="D462" s="18" t="n">
        <x:f>Arrivals!J462</x:f>
        <x:v>0.45716769336221347</x:v>
      </x:c>
      <x:c r="E462" s="18" t="n">
        <x:f>G461</x:f>
        <x:v>1260.2709857288585</x:v>
      </x:c>
      <x:c r="F462" s="18" t="n">
        <x:f>MAX(C462,E462)</x:f>
        <x:v>1260.2709857288585</x:v>
      </x:c>
      <x:c r="G462" s="18" t="n">
        <x:f>F462+D462</x:f>
        <x:v>1260.7281534222207</x:v>
      </x:c>
      <x:c r="H462" s="18" t="n">
        <x:f>Arrivals!L462</x:f>
        <x:v>75</x:v>
      </x:c>
      <x:c r="I462" s="18" t="n">
        <x:f>H462*8/ACE_Input!S102+ACE_Input!T102</x:f>
        <x:v>6.02</x:v>
      </x:c>
      <x:c r="J462" s="18" t="n">
        <x:f>N461</x:f>
        <x:v>1266.2909857288585</x:v>
      </x:c>
      <x:c r="K462" s="18" t="n">
        <x:f>MAX(G462,J462)</x:f>
        <x:v>1266.2909857288585</x:v>
      </x:c>
      <x:c r="L462" s="18" t="n">
        <x:f>MOD(K462-Settings!$B$32,Settings!$B$33)</x:f>
        <x:v>546.2909857288585</x:v>
      </x:c>
      <x:c r="M462" s="18" t="n">
        <x:f>IF(L462&lt;Settings!$B$30,IF(Settings!$B$30-L462&gt;=I462,K462,K462+(Settings!$B$30-L462)+Settings!$B$31),K462+(Settings!$B$33-L462))</x:f>
        <x:v>1266.2909857288585</x:v>
      </x:c>
      <x:c r="N462" s="18" t="n">
        <x:f>M462+I462</x:f>
        <x:v>1272.3109857288584</x:v>
      </x:c>
      <x:c r="O462" s="18" t="n">
        <x:f>N462-C462</x:f>
        <x:v>638.3109857288584</x:v>
      </x:c>
      <x:c r="P462" s="18" t="n">
        <x:f>F462-C462</x:f>
        <x:v>626.2709857288585</x:v>
      </x:c>
      <x:c r="Q462" s="18" t="n">
        <x:f>K462-G462</x:f>
        <x:v>5.562832306637802</x:v>
      </x:c>
      <x:c r="R462" s="18" t="n">
        <x:f>M462-K462</x:f>
        <x:v>0</x:v>
      </x:c>
      <x:c r="S462" s="18" t="n">
        <x:f>P462+Q462+R462</x:f>
        <x:v>631.8338180354963</x:v>
      </x:c>
      <x:c r="T462" s="18" t="str">
        <x:f>IF(MOD(C462-Settings!$B$32,Settings!$B$33)&lt;Settings!$B$30,"Up","Down")</x:f>
        <x:v>Down</x:v>
      </x:c>
      <x:c r="U462" s="18" t="n">
        <x:f>IF(OR(I462&gt;Settings!$B$30,O462&gt;Settings!$B$37),0,1)</x:f>
        <x:v>1</x:v>
      </x:c>
      <x:c r="V462" s="18" t="n">
        <x:f>IF(AND(U462=1,O462&lt;=Settings!$B$36),1,0)</x:f>
        <x:v>0</x:v>
      </x:c>
    </x:row>
    <x:row r="463">
      <x:c r="A463" t="n">
        <x:f>Arrivals!A463</x:f>
        <x:v>4</x:v>
      </x:c>
      <x:c r="B463" t="n">
        <x:f>Arrivals!B463</x:f>
        <x:v>98</x:v>
      </x:c>
      <x:c r="C463" s="18" t="n">
        <x:f>Arrivals!F463</x:f>
        <x:v>639</x:v>
      </x:c>
      <x:c r="D463" s="18" t="n">
        <x:f>Arrivals!J463</x:f>
        <x:v>3.58081600888696</x:v>
      </x:c>
      <x:c r="E463" s="18" t="n">
        <x:f>G462</x:f>
        <x:v>1260.7281534222207</x:v>
      </x:c>
      <x:c r="F463" s="18" t="n">
        <x:f>MAX(C463,E463)</x:f>
        <x:v>1260.7281534222207</x:v>
      </x:c>
      <x:c r="G463" s="18" t="n">
        <x:f>F463+D463</x:f>
        <x:v>1264.3089694311077</x:v>
      </x:c>
      <x:c r="H463" s="18" t="n">
        <x:f>Arrivals!L463</x:f>
        <x:v>75</x:v>
      </x:c>
      <x:c r="I463" s="18" t="n">
        <x:f>H463*8/ACE_Input!S103+ACE_Input!T103</x:f>
        <x:v>6.02</x:v>
      </x:c>
      <x:c r="J463" s="18" t="n">
        <x:f>N462</x:f>
        <x:v>1272.3109857288584</x:v>
      </x:c>
      <x:c r="K463" s="18" t="n">
        <x:f>MAX(G463,J463)</x:f>
        <x:v>1272.3109857288584</x:v>
      </x:c>
      <x:c r="L463" s="18" t="n">
        <x:f>MOD(K463-Settings!$B$32,Settings!$B$33)</x:f>
        <x:v>552.3109857288584</x:v>
      </x:c>
      <x:c r="M463" s="18" t="n">
        <x:f>IF(L463&lt;Settings!$B$30,IF(Settings!$B$30-L463&gt;=I463,K463,K463+(Settings!$B$30-L463)+Settings!$B$31),K463+(Settings!$B$33-L463))</x:f>
        <x:v>1272.3109857288584</x:v>
      </x:c>
      <x:c r="N463" s="18" t="n">
        <x:f>M463+I463</x:f>
        <x:v>1278.3309857288584</x:v>
      </x:c>
      <x:c r="O463" s="18" t="n">
        <x:f>N463-C463</x:f>
        <x:v>639.3309857288584</x:v>
      </x:c>
      <x:c r="P463" s="18" t="n">
        <x:f>F463-C463</x:f>
        <x:v>621.7281534222207</x:v>
      </x:c>
      <x:c r="Q463" s="18" t="n">
        <x:f>K463-G463</x:f>
        <x:v>8.002016297750743</x:v>
      </x:c>
      <x:c r="R463" s="18" t="n">
        <x:f>M463-K463</x:f>
        <x:v>0</x:v>
      </x:c>
      <x:c r="S463" s="18" t="n">
        <x:f>P463+Q463+R463</x:f>
        <x:v>629.7301697199714</x:v>
      </x:c>
      <x:c r="T463" s="18" t="str">
        <x:f>IF(MOD(C463-Settings!$B$32,Settings!$B$33)&lt;Settings!$B$30,"Up","Down")</x:f>
        <x:v>Down</x:v>
      </x:c>
      <x:c r="U463" s="18" t="n">
        <x:f>IF(OR(I463&gt;Settings!$B$30,O463&gt;Settings!$B$37),0,1)</x:f>
        <x:v>1</x:v>
      </x:c>
      <x:c r="V463" s="18" t="n">
        <x:f>IF(AND(U463=1,O463&lt;=Settings!$B$36),1,0)</x:f>
        <x:v>0</x:v>
      </x:c>
    </x:row>
    <x:row r="464">
      <x:c r="A464" t="n">
        <x:f>Arrivals!A464</x:f>
        <x:v>4</x:v>
      </x:c>
      <x:c r="B464" t="n">
        <x:f>Arrivals!B464</x:f>
        <x:v>99</x:v>
      </x:c>
      <x:c r="C464" s="18" t="n">
        <x:f>Arrivals!F464</x:f>
        <x:v>684</x:v>
      </x:c>
      <x:c r="D464" s="18" t="n">
        <x:f>Arrivals!J464</x:f>
        <x:v>1.9130906154592728</x:v>
      </x:c>
      <x:c r="E464" s="18" t="n">
        <x:f>G463</x:f>
        <x:v>1264.3089694311077</x:v>
      </x:c>
      <x:c r="F464" s="18" t="n">
        <x:f>MAX(C464,E464)</x:f>
        <x:v>1264.3089694311077</x:v>
      </x:c>
      <x:c r="G464" s="18" t="n">
        <x:f>F464+D464</x:f>
        <x:v>1266.2220600465669</x:v>
      </x:c>
      <x:c r="H464" s="18" t="n">
        <x:f>Arrivals!L464</x:f>
        <x:v>75</x:v>
      </x:c>
      <x:c r="I464" s="18" t="n">
        <x:f>H464*8/ACE_Input!S104+ACE_Input!T104</x:f>
        <x:v>6.02</x:v>
      </x:c>
      <x:c r="J464" s="18" t="n">
        <x:f>N463</x:f>
        <x:v>1278.3309857288584</x:v>
      </x:c>
      <x:c r="K464" s="18" t="n">
        <x:f>MAX(G464,J464)</x:f>
        <x:v>1278.3309857288584</x:v>
      </x:c>
      <x:c r="L464" s="18" t="n">
        <x:f>MOD(K464-Settings!$B$32,Settings!$B$33)</x:f>
        <x:v>558.3309857288584</x:v>
      </x:c>
      <x:c r="M464" s="18" t="n">
        <x:f>IF(L464&lt;Settings!$B$30,IF(Settings!$B$30-L464&gt;=I464,K464,K464+(Settings!$B$30-L464)+Settings!$B$31),K464+(Settings!$B$33-L464))</x:f>
        <x:v>1278.3309857288584</x:v>
      </x:c>
      <x:c r="N464" s="18" t="n">
        <x:f>M464+I464</x:f>
        <x:v>1284.3509857288584</x:v>
      </x:c>
      <x:c r="O464" s="18" t="n">
        <x:f>N464-C464</x:f>
        <x:v>600.3509857288584</x:v>
      </x:c>
      <x:c r="P464" s="18" t="n">
        <x:f>F464-C464</x:f>
        <x:v>580.3089694311077</x:v>
      </x:c>
      <x:c r="Q464" s="18" t="n">
        <x:f>K464-G464</x:f>
        <x:v>12.108925682291556</x:v>
      </x:c>
      <x:c r="R464" s="18" t="n">
        <x:f>M464-K464</x:f>
        <x:v>0</x:v>
      </x:c>
      <x:c r="S464" s="18" t="n">
        <x:f>P464+Q464+R464</x:f>
        <x:v>592.4178951133993</x:v>
      </x:c>
      <x:c r="T464" s="18" t="str">
        <x:f>IF(MOD(C464-Settings!$B$32,Settings!$B$33)&lt;Settings!$B$30,"Up","Down")</x:f>
        <x:v>Down</x:v>
      </x:c>
      <x:c r="U464" s="18" t="n">
        <x:f>IF(OR(I464&gt;Settings!$B$30,O464&gt;Settings!$B$37),0,1)</x:f>
        <x:v>1</x:v>
      </x:c>
      <x:c r="V464" s="18" t="n">
        <x:f>IF(AND(U464=1,O464&lt;=Settings!$B$36),1,0)</x:f>
        <x:v>0</x:v>
      </x:c>
    </x:row>
    <x:row r="465">
      <x:c r="A465" t="n">
        <x:f>Arrivals!A465</x:f>
        <x:v>4</x:v>
      </x:c>
      <x:c r="B465" t="n">
        <x:f>Arrivals!B465</x:f>
        <x:v>100</x:v>
      </x:c>
      <x:c r="C465" s="18" t="n">
        <x:f>Arrivals!F465</x:f>
        <x:v>689</x:v>
      </x:c>
      <x:c r="D465" s="18" t="n">
        <x:f>Arrivals!J465</x:f>
        <x:v>17.66876617233929</x:v>
      </x:c>
      <x:c r="E465" s="18" t="n">
        <x:f>G464</x:f>
        <x:v>1266.2220600465669</x:v>
      </x:c>
      <x:c r="F465" s="18" t="n">
        <x:f>MAX(C465,E465)</x:f>
        <x:v>1266.2220600465669</x:v>
      </x:c>
      <x:c r="G465" s="18" t="n">
        <x:f>F465+D465</x:f>
        <x:v>1283.890826218906</x:v>
      </x:c>
      <x:c r="H465" s="18" t="n">
        <x:f>Arrivals!L465</x:f>
        <x:v>75</x:v>
      </x:c>
      <x:c r="I465" s="18" t="n">
        <x:f>H465*8/ACE_Input!S105+ACE_Input!T105</x:f>
        <x:v>6.02</x:v>
      </x:c>
      <x:c r="J465" s="18" t="n">
        <x:f>N464</x:f>
        <x:v>1284.3509857288584</x:v>
      </x:c>
      <x:c r="K465" s="18" t="n">
        <x:f>MAX(G465,J465)</x:f>
        <x:v>1284.3509857288584</x:v>
      </x:c>
      <x:c r="L465" s="18" t="n">
        <x:f>MOD(K465-Settings!$B$32,Settings!$B$33)</x:f>
        <x:v>564.3509857288584</x:v>
      </x:c>
      <x:c r="M465" s="18" t="n">
        <x:f>IF(L465&lt;Settings!$B$30,IF(Settings!$B$30-L465&gt;=I465,K465,K465+(Settings!$B$30-L465)+Settings!$B$31),K465+(Settings!$B$33-L465))</x:f>
        <x:v>1284.3509857288584</x:v>
      </x:c>
      <x:c r="N465" s="18" t="n">
        <x:f>M465+I465</x:f>
        <x:v>1290.3709857288584</x:v>
      </x:c>
      <x:c r="O465" s="18" t="n">
        <x:f>N465-C465</x:f>
        <x:v>601.3709857288584</x:v>
      </x:c>
      <x:c r="P465" s="18" t="n">
        <x:f>F465-C465</x:f>
        <x:v>577.2220600465669</x:v>
      </x:c>
      <x:c r="Q465" s="18" t="n">
        <x:f>K465-G465</x:f>
        <x:v>0.46015950995229105</x:v>
      </x:c>
      <x:c r="R465" s="18" t="n">
        <x:f>M465-K465</x:f>
        <x:v>0</x:v>
      </x:c>
      <x:c r="S465" s="18" t="n">
        <x:f>P465+Q465+R465</x:f>
        <x:v>577.6822195565192</x:v>
      </x:c>
      <x:c r="T465" s="18" t="str">
        <x:f>IF(MOD(C465-Settings!$B$32,Settings!$B$33)&lt;Settings!$B$30,"Up","Down")</x:f>
        <x:v>Down</x:v>
      </x:c>
      <x:c r="U465" s="18" t="n">
        <x:f>IF(OR(I465&gt;Settings!$B$30,O465&gt;Settings!$B$37),0,1)</x:f>
        <x:v>1</x:v>
      </x:c>
      <x:c r="V465" s="18" t="n">
        <x:f>IF(AND(U465=1,O465&lt;=Settings!$B$36),1,0)</x:f>
        <x:v>0</x:v>
      </x:c>
    </x:row>
    <x:row r="466">
      <x:c r="A466"/>
      <x:c r="B466"/>
      <x:c r="C466" s="18"/>
      <x:c r="D466" s="18"/>
      <x:c r="E466" s="18"/>
      <x:c r="F466" s="18"/>
      <x:c r="G466" s="18"/>
      <x:c r="H466" s="18"/>
      <x:c r="I466" s="18"/>
      <x:c r="J466" s="18"/>
      <x:c r="K466" s="18"/>
      <x:c r="L466" s="18"/>
      <x:c r="M466" s="18"/>
      <x:c r="N466" s="18"/>
      <x:c r="O466" s="18"/>
      <x:c r="P466" s="18"/>
      <x:c r="Q466" s="18"/>
      <x:c r="R466" s="18"/>
      <x:c r="S466" s="18"/>
      <x:c r="T466" s="18"/>
      <x:c r="U466" s="18"/>
      <x:c r="V466" s="18"/>
    </x:row>
    <x:row r="467">
      <x:c r="A467"/>
      <x:c r="B467"/>
      <x:c r="C467" s="18"/>
      <x:c r="D467" s="18"/>
      <x:c r="E467" s="18"/>
      <x:c r="F467" s="18"/>
      <x:c r="G467" s="18"/>
      <x:c r="H467" s="18"/>
      <x:c r="I467" s="18"/>
      <x:c r="J467" s="18"/>
      <x:c r="K467" s="18"/>
      <x:c r="L467" s="18"/>
      <x:c r="M467" s="18"/>
      <x:c r="N467" s="18"/>
      <x:c r="O467" s="18"/>
      <x:c r="P467" s="18"/>
      <x:c r="Q467" s="18"/>
      <x:c r="R467" s="18"/>
      <x:c r="S467" s="18"/>
      <x:c r="T467" s="18"/>
      <x:c r="U467" s="18"/>
      <x:c r="V467" s="18"/>
    </x:row>
    <x:row r="468">
      <x:c r="A468"/>
      <x:c r="B468"/>
      <x:c r="C468" s="18"/>
      <x:c r="D468" s="18"/>
      <x:c r="E468" s="18"/>
      <x:c r="F468" s="18"/>
      <x:c r="G468" s="18"/>
      <x:c r="H468" s="18"/>
      <x:c r="I468" s="18"/>
      <x:c r="J468" s="18"/>
      <x:c r="K468" s="18"/>
      <x:c r="L468" s="18"/>
      <x:c r="M468" s="18"/>
      <x:c r="N468" s="18"/>
      <x:c r="O468" s="18"/>
      <x:c r="P468" s="18"/>
      <x:c r="Q468" s="18"/>
      <x:c r="R468" s="18"/>
      <x:c r="S468" s="18"/>
      <x:c r="T468" s="18"/>
      <x:c r="U468" s="18"/>
      <x:c r="V468" s="18"/>
    </x:row>
    <x:row r="469">
      <x:c r="A469"/>
      <x:c r="B469"/>
      <x:c r="C469" s="18"/>
      <x:c r="D469" s="18"/>
      <x:c r="E469" s="18"/>
      <x:c r="F469" s="18"/>
      <x:c r="G469" s="18"/>
      <x:c r="H469" s="18"/>
      <x:c r="I469" s="18"/>
      <x:c r="J469" s="18"/>
      <x:c r="K469" s="18"/>
      <x:c r="L469" s="18"/>
      <x:c r="M469" s="18"/>
      <x:c r="N469" s="18"/>
      <x:c r="O469" s="18"/>
      <x:c r="P469" s="18"/>
      <x:c r="Q469" s="18"/>
      <x:c r="R469" s="18"/>
      <x:c r="S469" s="18"/>
      <x:c r="T469" s="18"/>
      <x:c r="U469" s="18"/>
      <x:c r="V469" s="18"/>
    </x:row>
    <x:row r="470">
      <x:c r="A470"/>
      <x:c r="B470"/>
      <x:c r="C470" s="18"/>
      <x:c r="D470" s="18"/>
      <x:c r="E470" s="18"/>
      <x:c r="F470" s="18"/>
      <x:c r="G470" s="18"/>
      <x:c r="H470" s="18"/>
      <x:c r="I470" s="18"/>
      <x:c r="J470" s="18"/>
      <x:c r="K470" s="18"/>
      <x:c r="L470" s="18"/>
      <x:c r="M470" s="18"/>
      <x:c r="N470" s="18"/>
      <x:c r="O470" s="18"/>
      <x:c r="P470" s="18"/>
      <x:c r="Q470" s="18"/>
      <x:c r="R470" s="18"/>
      <x:c r="S470" s="18"/>
      <x:c r="T470" s="18"/>
      <x:c r="U470" s="18"/>
      <x:c r="V470" s="18"/>
    </x:row>
    <x:row r="471">
      <x:c r="A471"/>
      <x:c r="B471"/>
      <x:c r="C471" s="18"/>
      <x:c r="D471" s="18"/>
      <x:c r="E471" s="18"/>
      <x:c r="F471" s="18"/>
      <x:c r="G471" s="18"/>
      <x:c r="H471" s="18"/>
      <x:c r="I471" s="18"/>
      <x:c r="J471" s="18"/>
      <x:c r="K471" s="18"/>
      <x:c r="L471" s="18"/>
      <x:c r="M471" s="18"/>
      <x:c r="N471" s="18"/>
      <x:c r="O471" s="18"/>
      <x:c r="P471" s="18"/>
      <x:c r="Q471" s="18"/>
      <x:c r="R471" s="18"/>
      <x:c r="S471" s="18"/>
      <x:c r="T471" s="18"/>
      <x:c r="U471" s="18"/>
      <x:c r="V471" s="18"/>
    </x:row>
    <x:row r="472">
      <x:c r="A472"/>
      <x:c r="B472"/>
      <x:c r="C472" s="18"/>
      <x:c r="D472" s="18"/>
      <x:c r="E472" s="18"/>
      <x:c r="F472" s="18"/>
      <x:c r="G472" s="18"/>
      <x:c r="H472" s="18"/>
      <x:c r="I472" s="18"/>
      <x:c r="J472" s="18"/>
      <x:c r="K472" s="18"/>
      <x:c r="L472" s="18"/>
      <x:c r="M472" s="18"/>
      <x:c r="N472" s="18"/>
      <x:c r="O472" s="18"/>
      <x:c r="P472" s="18"/>
      <x:c r="Q472" s="18"/>
      <x:c r="R472" s="18"/>
      <x:c r="S472" s="18"/>
      <x:c r="T472" s="18"/>
      <x:c r="U472" s="18"/>
      <x:c r="V472" s="18"/>
    </x:row>
    <x:row r="473">
      <x:c r="A473"/>
      <x:c r="B473"/>
      <x:c r="C473" s="18"/>
      <x:c r="D473" s="18"/>
      <x:c r="E473" s="18"/>
      <x:c r="F473" s="18"/>
      <x:c r="G473" s="18"/>
      <x:c r="H473" s="18"/>
      <x:c r="I473" s="18"/>
      <x:c r="J473" s="18"/>
      <x:c r="K473" s="18"/>
      <x:c r="L473" s="18"/>
      <x:c r="M473" s="18"/>
      <x:c r="N473" s="18"/>
      <x:c r="O473" s="18"/>
      <x:c r="P473" s="18"/>
      <x:c r="Q473" s="18"/>
      <x:c r="R473" s="18"/>
      <x:c r="S473" s="18"/>
      <x:c r="T473" s="18"/>
      <x:c r="U473" s="18"/>
      <x:c r="V473" s="18"/>
    </x:row>
    <x:row r="474">
      <x:c r="A474"/>
      <x:c r="B474"/>
      <x:c r="C474" s="18"/>
      <x:c r="D474" s="18"/>
      <x:c r="E474" s="18"/>
      <x:c r="F474" s="18"/>
      <x:c r="G474" s="18"/>
      <x:c r="H474" s="18"/>
      <x:c r="I474" s="18"/>
      <x:c r="J474" s="18"/>
      <x:c r="K474" s="18"/>
      <x:c r="L474" s="18"/>
      <x:c r="M474" s="18"/>
      <x:c r="N474" s="18"/>
      <x:c r="O474" s="18"/>
      <x:c r="P474" s="18"/>
      <x:c r="Q474" s="18"/>
      <x:c r="R474" s="18"/>
      <x:c r="S474" s="18"/>
      <x:c r="T474" s="18"/>
      <x:c r="U474" s="18"/>
      <x:c r="V474" s="18"/>
    </x:row>
    <x:row r="475">
      <x:c r="A475"/>
      <x:c r="B475"/>
      <x:c r="C475" s="18"/>
      <x:c r="D475" s="18"/>
      <x:c r="E475" s="18"/>
      <x:c r="F475" s="18"/>
      <x:c r="G475" s="18"/>
      <x:c r="H475" s="18"/>
      <x:c r="I475" s="18"/>
      <x:c r="J475" s="18"/>
      <x:c r="K475" s="18"/>
      <x:c r="L475" s="18"/>
      <x:c r="M475" s="18"/>
      <x:c r="N475" s="18"/>
      <x:c r="O475" s="18"/>
      <x:c r="P475" s="18"/>
      <x:c r="Q475" s="18"/>
      <x:c r="R475" s="18"/>
      <x:c r="S475" s="18"/>
      <x:c r="T475" s="18"/>
      <x:c r="U475" s="18"/>
      <x:c r="V475" s="18"/>
    </x:row>
    <x:row r="476">
      <x:c r="A476"/>
      <x:c r="B476"/>
      <x:c r="C476" s="18"/>
      <x:c r="D476" s="18"/>
      <x:c r="E476" s="18"/>
      <x:c r="F476" s="18"/>
      <x:c r="G476" s="18"/>
      <x:c r="H476" s="18"/>
      <x:c r="I476" s="18"/>
      <x:c r="J476" s="18"/>
      <x:c r="K476" s="18"/>
      <x:c r="L476" s="18"/>
      <x:c r="M476" s="18"/>
      <x:c r="N476" s="18"/>
      <x:c r="O476" s="18"/>
      <x:c r="P476" s="18"/>
      <x:c r="Q476" s="18"/>
      <x:c r="R476" s="18"/>
      <x:c r="S476" s="18"/>
      <x:c r="T476" s="18"/>
      <x:c r="U476" s="18"/>
      <x:c r="V476" s="18"/>
    </x:row>
    <x:row r="477">
      <x:c r="A477"/>
      <x:c r="B477"/>
      <x:c r="C477" s="18"/>
      <x:c r="D477" s="18"/>
      <x:c r="E477" s="18"/>
      <x:c r="F477" s="18"/>
      <x:c r="G477" s="18"/>
      <x:c r="H477" s="18"/>
      <x:c r="I477" s="18"/>
      <x:c r="J477" s="18"/>
      <x:c r="K477" s="18"/>
      <x:c r="L477" s="18"/>
      <x:c r="M477" s="18"/>
      <x:c r="N477" s="18"/>
      <x:c r="O477" s="18"/>
      <x:c r="P477" s="18"/>
      <x:c r="Q477" s="18"/>
      <x:c r="R477" s="18"/>
      <x:c r="S477" s="18"/>
      <x:c r="T477" s="18"/>
      <x:c r="U477" s="18"/>
      <x:c r="V477" s="18"/>
    </x:row>
    <x:row r="478">
      <x:c r="A478"/>
      <x:c r="B478"/>
      <x:c r="C478" s="18"/>
      <x:c r="D478" s="18"/>
      <x:c r="E478" s="18"/>
      <x:c r="F478" s="18"/>
      <x:c r="G478" s="18"/>
      <x:c r="H478" s="18"/>
      <x:c r="I478" s="18"/>
      <x:c r="J478" s="18"/>
      <x:c r="K478" s="18"/>
      <x:c r="L478" s="18"/>
      <x:c r="M478" s="18"/>
      <x:c r="N478" s="18"/>
      <x:c r="O478" s="18"/>
      <x:c r="P478" s="18"/>
      <x:c r="Q478" s="18"/>
      <x:c r="R478" s="18"/>
      <x:c r="S478" s="18"/>
      <x:c r="T478" s="18"/>
      <x:c r="U478" s="18"/>
      <x:c r="V478" s="18"/>
    </x:row>
    <x:row r="479">
      <x:c r="A479"/>
      <x:c r="B479"/>
      <x:c r="C479" s="18"/>
      <x:c r="D479" s="18"/>
      <x:c r="E479" s="18"/>
      <x:c r="F479" s="18"/>
      <x:c r="G479" s="18"/>
      <x:c r="H479" s="18"/>
      <x:c r="I479" s="18"/>
      <x:c r="J479" s="18"/>
      <x:c r="K479" s="18"/>
      <x:c r="L479" s="18"/>
      <x:c r="M479" s="18"/>
      <x:c r="N479" s="18"/>
      <x:c r="O479" s="18"/>
      <x:c r="P479" s="18"/>
      <x:c r="Q479" s="18"/>
      <x:c r="R479" s="18"/>
      <x:c r="S479" s="18"/>
      <x:c r="T479" s="18"/>
      <x:c r="U479" s="18"/>
      <x:c r="V479" s="18"/>
    </x:row>
    <x:row r="480">
      <x:c r="A480"/>
      <x:c r="B480"/>
      <x:c r="C480" s="18"/>
      <x:c r="D480" s="18"/>
      <x:c r="E480" s="18"/>
      <x:c r="F480" s="18"/>
      <x:c r="G480" s="18"/>
      <x:c r="H480" s="18"/>
      <x:c r="I480" s="18"/>
      <x:c r="J480" s="18"/>
      <x:c r="K480" s="18"/>
      <x:c r="L480" s="18"/>
      <x:c r="M480" s="18"/>
      <x:c r="N480" s="18"/>
      <x:c r="O480" s="18"/>
      <x:c r="P480" s="18"/>
      <x:c r="Q480" s="18"/>
      <x:c r="R480" s="18"/>
      <x:c r="S480" s="18"/>
      <x:c r="T480" s="18"/>
      <x:c r="U480" s="18"/>
      <x:c r="V480" s="18"/>
    </x:row>
    <x:row r="481">
      <x:c r="A481"/>
      <x:c r="B481"/>
      <x:c r="C481" s="18"/>
      <x:c r="D481" s="18"/>
      <x:c r="E481" s="18"/>
      <x:c r="F481" s="18"/>
      <x:c r="G481" s="18"/>
      <x:c r="H481" s="18"/>
      <x:c r="I481" s="18"/>
      <x:c r="J481" s="18"/>
      <x:c r="K481" s="18"/>
      <x:c r="L481" s="18"/>
      <x:c r="M481" s="18"/>
      <x:c r="N481" s="18"/>
      <x:c r="O481" s="18"/>
      <x:c r="P481" s="18"/>
      <x:c r="Q481" s="18"/>
      <x:c r="R481" s="18"/>
      <x:c r="S481" s="18"/>
      <x:c r="T481" s="18"/>
      <x:c r="U481" s="18"/>
      <x:c r="V481" s="18"/>
    </x:row>
    <x:row r="482">
      <x:c r="A482"/>
      <x:c r="B482"/>
      <x:c r="C482" s="18"/>
      <x:c r="D482" s="18"/>
      <x:c r="E482" s="18"/>
      <x:c r="F482" s="18"/>
      <x:c r="G482" s="18"/>
      <x:c r="H482" s="18"/>
      <x:c r="I482" s="18"/>
      <x:c r="J482" s="18"/>
      <x:c r="K482" s="18"/>
      <x:c r="L482" s="18"/>
      <x:c r="M482" s="18"/>
      <x:c r="N482" s="18"/>
      <x:c r="O482" s="18"/>
      <x:c r="P482" s="18"/>
      <x:c r="Q482" s="18"/>
      <x:c r="R482" s="18"/>
      <x:c r="S482" s="18"/>
      <x:c r="T482" s="18"/>
      <x:c r="U482" s="18"/>
      <x:c r="V482" s="18"/>
    </x:row>
    <x:row r="483">
      <x:c r="A483"/>
      <x:c r="B483"/>
      <x:c r="C483" s="18"/>
      <x:c r="D483" s="18"/>
      <x:c r="E483" s="18"/>
      <x:c r="F483" s="18"/>
      <x:c r="G483" s="18"/>
      <x:c r="H483" s="18"/>
      <x:c r="I483" s="18"/>
      <x:c r="J483" s="18"/>
      <x:c r="K483" s="18"/>
      <x:c r="L483" s="18"/>
      <x:c r="M483" s="18"/>
      <x:c r="N483" s="18"/>
      <x:c r="O483" s="18"/>
      <x:c r="P483" s="18"/>
      <x:c r="Q483" s="18"/>
      <x:c r="R483" s="18"/>
      <x:c r="S483" s="18"/>
      <x:c r="T483" s="18"/>
      <x:c r="U483" s="18"/>
      <x:c r="V483" s="18"/>
    </x:row>
    <x:row r="484">
      <x:c r="A484"/>
      <x:c r="B484"/>
      <x:c r="C484" s="18"/>
      <x:c r="D484" s="18"/>
      <x:c r="E484" s="18"/>
      <x:c r="F484" s="18"/>
      <x:c r="G484" s="18"/>
      <x:c r="H484" s="18"/>
      <x:c r="I484" s="18"/>
      <x:c r="J484" s="18"/>
      <x:c r="K484" s="18"/>
      <x:c r="L484" s="18"/>
      <x:c r="M484" s="18"/>
      <x:c r="N484" s="18"/>
      <x:c r="O484" s="18"/>
      <x:c r="P484" s="18"/>
      <x:c r="Q484" s="18"/>
      <x:c r="R484" s="18"/>
      <x:c r="S484" s="18"/>
      <x:c r="T484" s="18"/>
      <x:c r="U484" s="18"/>
      <x:c r="V484" s="18"/>
    </x:row>
    <x:row r="485">
      <x:c r="A485"/>
      <x:c r="B485"/>
      <x:c r="C485" s="18"/>
      <x:c r="D485" s="18"/>
      <x:c r="E485" s="18"/>
      <x:c r="F485" s="18"/>
      <x:c r="G485" s="18"/>
      <x:c r="H485" s="18"/>
      <x:c r="I485" s="18"/>
      <x:c r="J485" s="18"/>
      <x:c r="K485" s="18"/>
      <x:c r="L485" s="18"/>
      <x:c r="M485" s="18"/>
      <x:c r="N485" s="18"/>
      <x:c r="O485" s="18"/>
      <x:c r="P485" s="18"/>
      <x:c r="Q485" s="18"/>
      <x:c r="R485" s="18"/>
      <x:c r="S485" s="18"/>
      <x:c r="T485" s="18"/>
      <x:c r="U485" s="18"/>
      <x:c r="V485" s="18"/>
    </x:row>
    <x:row r="486">
      <x:c r="A486" t="n">
        <x:f>Arrivals!A486</x:f>
        <x:v>5</x:v>
      </x:c>
      <x:c r="B486" t="n">
        <x:f>Arrivals!B486</x:f>
        <x:v>1</x:v>
      </x:c>
      <x:c r="C486" s="18" t="n">
        <x:f>Arrivals!F486</x:f>
        <x:v>2</x:v>
      </x:c>
      <x:c r="D486" s="18" t="n">
        <x:f>Arrivals!J486</x:f>
        <x:v>9.207518373425543</x:v>
      </x:c>
      <x:c r="E486" s="18" t="n">
        <x:f>0</x:f>
        <x:v>0</x:v>
      </x:c>
      <x:c r="F486" s="18" t="n">
        <x:f>MAX(C486,E486)</x:f>
        <x:v>2</x:v>
      </x:c>
      <x:c r="G486" s="18" t="n">
        <x:f>F486+D486</x:f>
        <x:v>11.207518373425543</x:v>
      </x:c>
      <x:c r="H486" s="18" t="n">
        <x:f>Arrivals!L486</x:f>
        <x:v>75</x:v>
      </x:c>
      <x:c r="I486" s="18" t="n">
        <x:f>H486*8/ACE_Input!S6+ACE_Input!T6</x:f>
        <x:v>6.02</x:v>
      </x:c>
      <x:c r="J486" s="18" t="n">
        <x:f>0</x:f>
        <x:v>0</x:v>
      </x:c>
      <x:c r="K486" s="18" t="n">
        <x:f>MAX(G486,J486)</x:f>
        <x:v>11.207518373425543</x:v>
      </x:c>
      <x:c r="L486" s="18" t="n">
        <x:f>MOD(K486-Settings!$B$32,Settings!$B$33)</x:f>
        <x:v>11.207518373425543</x:v>
      </x:c>
      <x:c r="M486" s="18" t="n">
        <x:f>IF(L486&lt;Settings!$B$30,IF(Settings!$B$30-L486&gt;=I486,K486,K486+(Settings!$B$30-L486)+Settings!$B$31),K486+(Settings!$B$33-L486))</x:f>
        <x:v>11.207518373425543</x:v>
      </x:c>
      <x:c r="N486" s="18" t="n">
        <x:f>M486+I486</x:f>
        <x:v>17.227518373425543</x:v>
      </x:c>
      <x:c r="O486" s="18" t="n">
        <x:f>N486-C486</x:f>
        <x:v>15.227518373425543</x:v>
      </x:c>
      <x:c r="P486" s="18" t="n">
        <x:f>F486-C486</x:f>
        <x:v>0</x:v>
      </x:c>
      <x:c r="Q486" s="18" t="n">
        <x:f>K486-G486</x:f>
        <x:v>0</x:v>
      </x:c>
      <x:c r="R486" s="18" t="n">
        <x:f>M486-K486</x:f>
        <x:v>0</x:v>
      </x:c>
      <x:c r="S486" s="18" t="n">
        <x:f>P486+Q486+R486</x:f>
        <x:v>0</x:v>
      </x:c>
      <x:c r="T486" s="18" t="str">
        <x:f>IF(MOD(C486-Settings!$B$32,Settings!$B$33)&lt;Settings!$B$30,"Up","Down")</x:f>
        <x:v>Up</x:v>
      </x:c>
      <x:c r="U486" s="18" t="n">
        <x:f>IF(OR(I486&gt;Settings!$B$30,O486&gt;Settings!$B$37),0,1)</x:f>
        <x:v>1</x:v>
      </x:c>
      <x:c r="V486" s="18" t="n">
        <x:f>IF(AND(U486=1,O486&lt;=Settings!$B$36),1,0)</x:f>
        <x:v>1</x:v>
      </x:c>
    </x:row>
    <x:row r="487">
      <x:c r="A487" t="n">
        <x:f>Arrivals!A487</x:f>
        <x:v>5</x:v>
      </x:c>
      <x:c r="B487" t="n">
        <x:f>Arrivals!B487</x:f>
        <x:v>2</x:v>
      </x:c>
      <x:c r="C487" s="18" t="n">
        <x:f>Arrivals!F487</x:f>
        <x:v>7</x:v>
      </x:c>
      <x:c r="D487" s="18" t="n">
        <x:f>Arrivals!J487</x:f>
        <x:v>0.5760421303128952</x:v>
      </x:c>
      <x:c r="E487" s="18" t="n">
        <x:f>G486</x:f>
        <x:v>11.207518373425543</x:v>
      </x:c>
      <x:c r="F487" s="18" t="n">
        <x:f>MAX(C487,E487)</x:f>
        <x:v>11.207518373425543</x:v>
      </x:c>
      <x:c r="G487" s="18" t="n">
        <x:f>F487+D487</x:f>
        <x:v>11.783560503738439</x:v>
      </x:c>
      <x:c r="H487" s="18" t="n">
        <x:f>Arrivals!L487</x:f>
        <x:v>75</x:v>
      </x:c>
      <x:c r="I487" s="18" t="n">
        <x:f>H487*8/ACE_Input!S7+ACE_Input!T7</x:f>
        <x:v>6.02</x:v>
      </x:c>
      <x:c r="J487" s="18" t="n">
        <x:f>N486</x:f>
        <x:v>17.227518373425543</x:v>
      </x:c>
      <x:c r="K487" s="18" t="n">
        <x:f>MAX(G487,J487)</x:f>
        <x:v>17.227518373425543</x:v>
      </x:c>
      <x:c r="L487" s="18" t="n">
        <x:f>MOD(K487-Settings!$B$32,Settings!$B$33)</x:f>
        <x:v>17.227518373425543</x:v>
      </x:c>
      <x:c r="M487" s="18" t="n">
        <x:f>IF(L487&lt;Settings!$B$30,IF(Settings!$B$30-L487&gt;=I487,K487,K487+(Settings!$B$30-L487)+Settings!$B$31),K487+(Settings!$B$33-L487))</x:f>
        <x:v>17.227518373425543</x:v>
      </x:c>
      <x:c r="N487" s="18" t="n">
        <x:f>M487+I487</x:f>
        <x:v>23.247518373425542</x:v>
      </x:c>
      <x:c r="O487" s="18" t="n">
        <x:f>N487-C487</x:f>
        <x:v>16.247518373425542</x:v>
      </x:c>
      <x:c r="P487" s="18" t="n">
        <x:f>F487-C487</x:f>
        <x:v>4.207518373425543</x:v>
      </x:c>
      <x:c r="Q487" s="18" t="n">
        <x:f>K487-G487</x:f>
        <x:v>5.443957869687104</x:v>
      </x:c>
      <x:c r="R487" s="18" t="n">
        <x:f>M487-K487</x:f>
        <x:v>0</x:v>
      </x:c>
      <x:c r="S487" s="18" t="n">
        <x:f>P487+Q487+R487</x:f>
        <x:v>9.651476243112647</x:v>
      </x:c>
      <x:c r="T487" s="18" t="str">
        <x:f>IF(MOD(C487-Settings!$B$32,Settings!$B$33)&lt;Settings!$B$30,"Up","Down")</x:f>
        <x:v>Up</x:v>
      </x:c>
      <x:c r="U487" s="18" t="n">
        <x:f>IF(OR(I487&gt;Settings!$B$30,O487&gt;Settings!$B$37),0,1)</x:f>
        <x:v>1</x:v>
      </x:c>
      <x:c r="V487" s="18" t="n">
        <x:f>IF(AND(U487=1,O487&lt;=Settings!$B$36),1,0)</x:f>
        <x:v>1</x:v>
      </x:c>
    </x:row>
    <x:row r="488">
      <x:c r="A488" t="n">
        <x:f>Arrivals!A488</x:f>
        <x:v>5</x:v>
      </x:c>
      <x:c r="B488" t="n">
        <x:f>Arrivals!B488</x:f>
        <x:v>3</x:v>
      </x:c>
      <x:c r="C488" s="18" t="n">
        <x:f>Arrivals!F488</x:f>
        <x:v>32</x:v>
      </x:c>
      <x:c r="D488" s="18" t="n">
        <x:f>Arrivals!J488</x:f>
        <x:v>16.012717339481263</x:v>
      </x:c>
      <x:c r="E488" s="18" t="n">
        <x:f>G487</x:f>
        <x:v>11.783560503738439</x:v>
      </x:c>
      <x:c r="F488" s="18" t="n">
        <x:f>MAX(C488,E488)</x:f>
        <x:v>32</x:v>
      </x:c>
      <x:c r="G488" s="18" t="n">
        <x:f>F488+D488</x:f>
        <x:v>48.01271733948126</x:v>
      </x:c>
      <x:c r="H488" s="18" t="n">
        <x:f>Arrivals!L488</x:f>
        <x:v>75</x:v>
      </x:c>
      <x:c r="I488" s="18" t="n">
        <x:f>H488*8/ACE_Input!S8+ACE_Input!T8</x:f>
        <x:v>6.02</x:v>
      </x:c>
      <x:c r="J488" s="18" t="n">
        <x:f>N487</x:f>
        <x:v>23.247518373425542</x:v>
      </x:c>
      <x:c r="K488" s="18" t="n">
        <x:f>MAX(G488,J488)</x:f>
        <x:v>48.01271733948126</x:v>
      </x:c>
      <x:c r="L488" s="18" t="n">
        <x:f>MOD(K488-Settings!$B$32,Settings!$B$33)</x:f>
        <x:v>48.01271733948126</x:v>
      </x:c>
      <x:c r="M488" s="18" t="n">
        <x:f>IF(L488&lt;Settings!$B$30,IF(Settings!$B$30-L488&gt;=I488,K488,K488+(Settings!$B$30-L488)+Settings!$B$31),K488+(Settings!$B$33-L488))</x:f>
        <x:v>48.01271733948126</x:v>
      </x:c>
      <x:c r="N488" s="18" t="n">
        <x:f>M488+I488</x:f>
        <x:v>54.032717339481266</x:v>
      </x:c>
      <x:c r="O488" s="18" t="n">
        <x:f>N488-C488</x:f>
        <x:v>22.032717339481266</x:v>
      </x:c>
      <x:c r="P488" s="18" t="n">
        <x:f>F488-C488</x:f>
        <x:v>0</x:v>
      </x:c>
      <x:c r="Q488" s="18" t="n">
        <x:f>K488-G488</x:f>
        <x:v>0</x:v>
      </x:c>
      <x:c r="R488" s="18" t="n">
        <x:f>M488-K488</x:f>
        <x:v>0</x:v>
      </x:c>
      <x:c r="S488" s="18" t="n">
        <x:f>P488+Q488+R488</x:f>
        <x:v>0</x:v>
      </x:c>
      <x:c r="T488" s="18" t="str">
        <x:f>IF(MOD(C488-Settings!$B$32,Settings!$B$33)&lt;Settings!$B$30,"Up","Down")</x:f>
        <x:v>Up</x:v>
      </x:c>
      <x:c r="U488" s="18" t="n">
        <x:f>IF(OR(I488&gt;Settings!$B$30,O488&gt;Settings!$B$37),0,1)</x:f>
        <x:v>1</x:v>
      </x:c>
      <x:c r="V488" s="18" t="n">
        <x:f>IF(AND(U488=1,O488&lt;=Settings!$B$36),1,0)</x:f>
        <x:v>1</x:v>
      </x:c>
    </x:row>
    <x:row r="489">
      <x:c r="A489" t="n">
        <x:f>Arrivals!A489</x:f>
        <x:v>5</x:v>
      </x:c>
      <x:c r="B489" t="n">
        <x:f>Arrivals!B489</x:f>
        <x:v>4</x:v>
      </x:c>
      <x:c r="C489" s="18" t="n">
        <x:f>Arrivals!F489</x:f>
        <x:v>37</x:v>
      </x:c>
      <x:c r="D489" s="18" t="n">
        <x:f>Arrivals!J489</x:f>
        <x:v>6.44447818689072</x:v>
      </x:c>
      <x:c r="E489" s="18" t="n">
        <x:f>G488</x:f>
        <x:v>48.01271733948126</x:v>
      </x:c>
      <x:c r="F489" s="18" t="n">
        <x:f>MAX(C489,E489)</x:f>
        <x:v>48.01271733948126</x:v>
      </x:c>
      <x:c r="G489" s="18" t="n">
        <x:f>F489+D489</x:f>
        <x:v>54.45719552637198</x:v>
      </x:c>
      <x:c r="H489" s="18" t="n">
        <x:f>Arrivals!L489</x:f>
        <x:v>75</x:v>
      </x:c>
      <x:c r="I489" s="18" t="n">
        <x:f>H489*8/ACE_Input!S9+ACE_Input!T9</x:f>
        <x:v>6.02</x:v>
      </x:c>
      <x:c r="J489" s="18" t="n">
        <x:f>N488</x:f>
        <x:v>54.032717339481266</x:v>
      </x:c>
      <x:c r="K489" s="18" t="n">
        <x:f>MAX(G489,J489)</x:f>
        <x:v>54.45719552637198</x:v>
      </x:c>
      <x:c r="L489" s="18" t="n">
        <x:f>MOD(K489-Settings!$B$32,Settings!$B$33)</x:f>
        <x:v>54.45719552637198</x:v>
      </x:c>
      <x:c r="M489" s="18" t="n">
        <x:f>IF(L489&lt;Settings!$B$30,IF(Settings!$B$30-L489&gt;=I489,K489,K489+(Settings!$B$30-L489)+Settings!$B$31),K489+(Settings!$B$33-L489))</x:f>
        <x:v>54.45719552637198</x:v>
      </x:c>
      <x:c r="N489" s="18" t="n">
        <x:f>M489+I489</x:f>
        <x:v>60.477195526371986</x:v>
      </x:c>
      <x:c r="O489" s="18" t="n">
        <x:f>N489-C489</x:f>
        <x:v>23.477195526371986</x:v>
      </x:c>
      <x:c r="P489" s="18" t="n">
        <x:f>F489-C489</x:f>
        <x:v>11.012717339481263</x:v>
      </x:c>
      <x:c r="Q489" s="18" t="n">
        <x:f>K489-G489</x:f>
        <x:v>0</x:v>
      </x:c>
      <x:c r="R489" s="18" t="n">
        <x:f>M489-K489</x:f>
        <x:v>0</x:v>
      </x:c>
      <x:c r="S489" s="18" t="n">
        <x:f>P489+Q489+R489</x:f>
        <x:v>11.012717339481263</x:v>
      </x:c>
      <x:c r="T489" s="18" t="str">
        <x:f>IF(MOD(C489-Settings!$B$32,Settings!$B$33)&lt;Settings!$B$30,"Up","Down")</x:f>
        <x:v>Up</x:v>
      </x:c>
      <x:c r="U489" s="18" t="n">
        <x:f>IF(OR(I489&gt;Settings!$B$30,O489&gt;Settings!$B$37),0,1)</x:f>
        <x:v>1</x:v>
      </x:c>
      <x:c r="V489" s="18" t="n">
        <x:f>IF(AND(U489=1,O489&lt;=Settings!$B$36),1,0)</x:f>
        <x:v>1</x:v>
      </x:c>
    </x:row>
    <x:row r="490">
      <x:c r="A490" t="n">
        <x:f>Arrivals!A490</x:f>
        <x:v>5</x:v>
      </x:c>
      <x:c r="B490" t="n">
        <x:f>Arrivals!B490</x:f>
        <x:v>5</x:v>
      </x:c>
      <x:c r="C490" s="18" t="n">
        <x:f>Arrivals!F490</x:f>
        <x:v>42</x:v>
      </x:c>
      <x:c r="D490" s="18" t="n">
        <x:f>Arrivals!J490</x:f>
        <x:v>15.05096668729851</x:v>
      </x:c>
      <x:c r="E490" s="18" t="n">
        <x:f>G489</x:f>
        <x:v>54.45719552637198</x:v>
      </x:c>
      <x:c r="F490" s="18" t="n">
        <x:f>MAX(C490,E490)</x:f>
        <x:v>54.45719552637198</x:v>
      </x:c>
      <x:c r="G490" s="18" t="n">
        <x:f>F490+D490</x:f>
        <x:v>69.50816221367049</x:v>
      </x:c>
      <x:c r="H490" s="18" t="n">
        <x:f>Arrivals!L490</x:f>
        <x:v>75</x:v>
      </x:c>
      <x:c r="I490" s="18" t="n">
        <x:f>H490*8/ACE_Input!S10+ACE_Input!T10</x:f>
        <x:v>6.02</x:v>
      </x:c>
      <x:c r="J490" s="18" t="n">
        <x:f>N489</x:f>
        <x:v>60.477195526371986</x:v>
      </x:c>
      <x:c r="K490" s="18" t="n">
        <x:f>MAX(G490,J490)</x:f>
        <x:v>69.50816221367049</x:v>
      </x:c>
      <x:c r="L490" s="18" t="n">
        <x:f>MOD(K490-Settings!$B$32,Settings!$B$33)</x:f>
        <x:v>69.50816221367049</x:v>
      </x:c>
      <x:c r="M490" s="18" t="n">
        <x:f>IF(L490&lt;Settings!$B$30,IF(Settings!$B$30-L490&gt;=I490,K490,K490+(Settings!$B$30-L490)+Settings!$B$31),K490+(Settings!$B$33-L490))</x:f>
        <x:v>69.50816221367049</x:v>
      </x:c>
      <x:c r="N490" s="18" t="n">
        <x:f>M490+I490</x:f>
        <x:v>75.52816221367048</x:v>
      </x:c>
      <x:c r="O490" s="18" t="n">
        <x:f>N490-C490</x:f>
        <x:v>33.528162213670484</x:v>
      </x:c>
      <x:c r="P490" s="18" t="n">
        <x:f>F490-C490</x:f>
        <x:v>12.457195526371983</x:v>
      </x:c>
      <x:c r="Q490" s="18" t="n">
        <x:f>K490-G490</x:f>
        <x:v>0</x:v>
      </x:c>
      <x:c r="R490" s="18" t="n">
        <x:f>M490-K490</x:f>
        <x:v>0</x:v>
      </x:c>
      <x:c r="S490" s="18" t="n">
        <x:f>P490+Q490+R490</x:f>
        <x:v>12.457195526371983</x:v>
      </x:c>
      <x:c r="T490" s="18" t="str">
        <x:f>IF(MOD(C490-Settings!$B$32,Settings!$B$33)&lt;Settings!$B$30,"Up","Down")</x:f>
        <x:v>Up</x:v>
      </x:c>
      <x:c r="U490" s="18" t="n">
        <x:f>IF(OR(I490&gt;Settings!$B$30,O490&gt;Settings!$B$37),0,1)</x:f>
        <x:v>1</x:v>
      </x:c>
      <x:c r="V490" s="18" t="n">
        <x:f>IF(AND(U490=1,O490&lt;=Settings!$B$36),1,0)</x:f>
        <x:v>1</x:v>
      </x:c>
    </x:row>
    <x:row r="491">
      <x:c r="A491" t="n">
        <x:f>Arrivals!A491</x:f>
        <x:v>5</x:v>
      </x:c>
      <x:c r="B491" t="n">
        <x:f>Arrivals!B491</x:f>
        <x:v>6</x:v>
      </x:c>
      <x:c r="C491" s="18" t="n">
        <x:f>Arrivals!F491</x:f>
        <x:v>47</x:v>
      </x:c>
      <x:c r="D491" s="18" t="n">
        <x:f>Arrivals!J491</x:f>
        <x:v>1.5627780916989575</x:v>
      </x:c>
      <x:c r="E491" s="18" t="n">
        <x:f>G490</x:f>
        <x:v>69.50816221367049</x:v>
      </x:c>
      <x:c r="F491" s="18" t="n">
        <x:f>MAX(C491,E491)</x:f>
        <x:v>69.50816221367049</x:v>
      </x:c>
      <x:c r="G491" s="18" t="n">
        <x:f>F491+D491</x:f>
        <x:v>71.07094030536945</x:v>
      </x:c>
      <x:c r="H491" s="18" t="n">
        <x:f>Arrivals!L491</x:f>
        <x:v>75</x:v>
      </x:c>
      <x:c r="I491" s="18" t="n">
        <x:f>H491*8/ACE_Input!S11+ACE_Input!T11</x:f>
        <x:v>6.02</x:v>
      </x:c>
      <x:c r="J491" s="18" t="n">
        <x:f>N490</x:f>
        <x:v>75.52816221367048</x:v>
      </x:c>
      <x:c r="K491" s="18" t="n">
        <x:f>MAX(G491,J491)</x:f>
        <x:v>75.52816221367048</x:v>
      </x:c>
      <x:c r="L491" s="18" t="n">
        <x:f>MOD(K491-Settings!$B$32,Settings!$B$33)</x:f>
        <x:v>75.52816221367048</x:v>
      </x:c>
      <x:c r="M491" s="18" t="n">
        <x:f>IF(L491&lt;Settings!$B$30,IF(Settings!$B$30-L491&gt;=I491,K491,K491+(Settings!$B$30-L491)+Settings!$B$31),K491+(Settings!$B$33-L491))</x:f>
        <x:v>75.52816221367048</x:v>
      </x:c>
      <x:c r="N491" s="18" t="n">
        <x:f>M491+I491</x:f>
        <x:v>81.54816221367048</x:v>
      </x:c>
      <x:c r="O491" s="18" t="n">
        <x:f>N491-C491</x:f>
        <x:v>34.54816221367048</x:v>
      </x:c>
      <x:c r="P491" s="18" t="n">
        <x:f>F491-C491</x:f>
        <x:v>22.508162213670488</x:v>
      </x:c>
      <x:c r="Q491" s="18" t="n">
        <x:f>K491-G491</x:f>
        <x:v>4.457221908301037</x:v>
      </x:c>
      <x:c r="R491" s="18" t="n">
        <x:f>M491-K491</x:f>
        <x:v>0</x:v>
      </x:c>
      <x:c r="S491" s="18" t="n">
        <x:f>P491+Q491+R491</x:f>
        <x:v>26.965384121971525</x:v>
      </x:c>
      <x:c r="T491" s="18" t="str">
        <x:f>IF(MOD(C491-Settings!$B$32,Settings!$B$33)&lt;Settings!$B$30,"Up","Down")</x:f>
        <x:v>Up</x:v>
      </x:c>
      <x:c r="U491" s="18" t="n">
        <x:f>IF(OR(I491&gt;Settings!$B$30,O491&gt;Settings!$B$37),0,1)</x:f>
        <x:v>1</x:v>
      </x:c>
      <x:c r="V491" s="18" t="n">
        <x:f>IF(AND(U491=1,O491&lt;=Settings!$B$36),1,0)</x:f>
        <x:v>1</x:v>
      </x:c>
    </x:row>
    <x:row r="492">
      <x:c r="A492" t="n">
        <x:f>Arrivals!A492</x:f>
        <x:v>5</x:v>
      </x:c>
      <x:c r="B492" t="n">
        <x:f>Arrivals!B492</x:f>
        <x:v>7</x:v>
      </x:c>
      <x:c r="C492" s="18" t="n">
        <x:f>Arrivals!F492</x:f>
        <x:v>52</x:v>
      </x:c>
      <x:c r="D492" s="18" t="n">
        <x:f>Arrivals!J492</x:f>
        <x:v>3.716212948559836</x:v>
      </x:c>
      <x:c r="E492" s="18" t="n">
        <x:f>G491</x:f>
        <x:v>71.07094030536945</x:v>
      </x:c>
      <x:c r="F492" s="18" t="n">
        <x:f>MAX(C492,E492)</x:f>
        <x:v>71.07094030536945</x:v>
      </x:c>
      <x:c r="G492" s="18" t="n">
        <x:f>F492+D492</x:f>
        <x:v>74.78715325392929</x:v>
      </x:c>
      <x:c r="H492" s="18" t="n">
        <x:f>Arrivals!L492</x:f>
        <x:v>75</x:v>
      </x:c>
      <x:c r="I492" s="18" t="n">
        <x:f>H492*8/ACE_Input!S12+ACE_Input!T12</x:f>
        <x:v>6.02</x:v>
      </x:c>
      <x:c r="J492" s="18" t="n">
        <x:f>N491</x:f>
        <x:v>81.54816221367048</x:v>
      </x:c>
      <x:c r="K492" s="18" t="n">
        <x:f>MAX(G492,J492)</x:f>
        <x:v>81.54816221367048</x:v>
      </x:c>
      <x:c r="L492" s="18" t="n">
        <x:f>MOD(K492-Settings!$B$32,Settings!$B$33)</x:f>
        <x:v>81.54816221367048</x:v>
      </x:c>
      <x:c r="M492" s="18" t="n">
        <x:f>IF(L492&lt;Settings!$B$30,IF(Settings!$B$30-L492&gt;=I492,K492,K492+(Settings!$B$30-L492)+Settings!$B$31),K492+(Settings!$B$33-L492))</x:f>
        <x:v>81.54816221367048</x:v>
      </x:c>
      <x:c r="N492" s="18" t="n">
        <x:f>M492+I492</x:f>
        <x:v>87.56816221367048</x:v>
      </x:c>
      <x:c r="O492" s="18" t="n">
        <x:f>N492-C492</x:f>
        <x:v>35.568162213670476</x:v>
      </x:c>
      <x:c r="P492" s="18" t="n">
        <x:f>F492-C492</x:f>
        <x:v>19.070940305369447</x:v>
      </x:c>
      <x:c r="Q492" s="18" t="n">
        <x:f>K492-G492</x:f>
        <x:v>6.76100895974119</x:v>
      </x:c>
      <x:c r="R492" s="18" t="n">
        <x:f>M492-K492</x:f>
        <x:v>0</x:v>
      </x:c>
      <x:c r="S492" s="18" t="n">
        <x:f>P492+Q492+R492</x:f>
        <x:v>25.831949265110637</x:v>
      </x:c>
      <x:c r="T492" s="18" t="str">
        <x:f>IF(MOD(C492-Settings!$B$32,Settings!$B$33)&lt;Settings!$B$30,"Up","Down")</x:f>
        <x:v>Up</x:v>
      </x:c>
      <x:c r="U492" s="18" t="n">
        <x:f>IF(OR(I492&gt;Settings!$B$30,O492&gt;Settings!$B$37),0,1)</x:f>
        <x:v>1</x:v>
      </x:c>
      <x:c r="V492" s="18" t="n">
        <x:f>IF(AND(U492=1,O492&lt;=Settings!$B$36),1,0)</x:f>
        <x:v>1</x:v>
      </x:c>
    </x:row>
    <x:row r="493">
      <x:c r="A493" t="n">
        <x:f>Arrivals!A493</x:f>
        <x:v>5</x:v>
      </x:c>
      <x:c r="B493" t="n">
        <x:f>Arrivals!B493</x:f>
        <x:v>8</x:v>
      </x:c>
      <x:c r="C493" s="18" t="n">
        <x:f>Arrivals!F493</x:f>
        <x:v>57</x:v>
      </x:c>
      <x:c r="D493" s="18" t="n">
        <x:f>Arrivals!J493</x:f>
        <x:v>0.8210248503771729</x:v>
      </x:c>
      <x:c r="E493" s="18" t="n">
        <x:f>G492</x:f>
        <x:v>74.78715325392929</x:v>
      </x:c>
      <x:c r="F493" s="18" t="n">
        <x:f>MAX(C493,E493)</x:f>
        <x:v>74.78715325392929</x:v>
      </x:c>
      <x:c r="G493" s="18" t="n">
        <x:f>F493+D493</x:f>
        <x:v>75.60817810430646</x:v>
      </x:c>
      <x:c r="H493" s="18" t="n">
        <x:f>Arrivals!L493</x:f>
        <x:v>75</x:v>
      </x:c>
      <x:c r="I493" s="18" t="n">
        <x:f>H493*8/ACE_Input!S13+ACE_Input!T13</x:f>
        <x:v>6.02</x:v>
      </x:c>
      <x:c r="J493" s="18" t="n">
        <x:f>N492</x:f>
        <x:v>87.56816221367048</x:v>
      </x:c>
      <x:c r="K493" s="18" t="n">
        <x:f>MAX(G493,J493)</x:f>
        <x:v>87.56816221367048</x:v>
      </x:c>
      <x:c r="L493" s="18" t="n">
        <x:f>MOD(K493-Settings!$B$32,Settings!$B$33)</x:f>
        <x:v>87.56816221367048</x:v>
      </x:c>
      <x:c r="M493" s="18" t="n">
        <x:f>IF(L493&lt;Settings!$B$30,IF(Settings!$B$30-L493&gt;=I493,K493,K493+(Settings!$B$30-L493)+Settings!$B$31),K493+(Settings!$B$33-L493))</x:f>
        <x:v>87.56816221367048</x:v>
      </x:c>
      <x:c r="N493" s="18" t="n">
        <x:f>M493+I493</x:f>
        <x:v>93.58816221367047</x:v>
      </x:c>
      <x:c r="O493" s="18" t="n">
        <x:f>N493-C493</x:f>
        <x:v>36.58816221367047</x:v>
      </x:c>
      <x:c r="P493" s="18" t="n">
        <x:f>F493-C493</x:f>
        <x:v>17.78715325392929</x:v>
      </x:c>
      <x:c r="Q493" s="18" t="n">
        <x:f>K493-G493</x:f>
        <x:v>11.959984109364015</x:v>
      </x:c>
      <x:c r="R493" s="18" t="n">
        <x:f>M493-K493</x:f>
        <x:v>0</x:v>
      </x:c>
      <x:c r="S493" s="18" t="n">
        <x:f>P493+Q493+R493</x:f>
        <x:v>29.747137363293305</x:v>
      </x:c>
      <x:c r="T493" s="18" t="str">
        <x:f>IF(MOD(C493-Settings!$B$32,Settings!$B$33)&lt;Settings!$B$30,"Up","Down")</x:f>
        <x:v>Up</x:v>
      </x:c>
      <x:c r="U493" s="18" t="n">
        <x:f>IF(OR(I493&gt;Settings!$B$30,O493&gt;Settings!$B$37),0,1)</x:f>
        <x:v>1</x:v>
      </x:c>
      <x:c r="V493" s="18" t="n">
        <x:f>IF(AND(U493=1,O493&lt;=Settings!$B$36),1,0)</x:f>
        <x:v>1</x:v>
      </x:c>
    </x:row>
    <x:row r="494">
      <x:c r="A494" t="n">
        <x:f>Arrivals!A494</x:f>
        <x:v>5</x:v>
      </x:c>
      <x:c r="B494" t="n">
        <x:f>Arrivals!B494</x:f>
        <x:v>9</x:v>
      </x:c>
      <x:c r="C494" s="18" t="n">
        <x:f>Arrivals!F494</x:f>
        <x:v>172</x:v>
      </x:c>
      <x:c r="D494" s="18" t="n">
        <x:f>Arrivals!J494</x:f>
        <x:v>7.347864848729024</x:v>
      </x:c>
      <x:c r="E494" s="18" t="n">
        <x:f>G493</x:f>
        <x:v>75.60817810430646</x:v>
      </x:c>
      <x:c r="F494" s="18" t="n">
        <x:f>MAX(C494,E494)</x:f>
        <x:v>172</x:v>
      </x:c>
      <x:c r="G494" s="18" t="n">
        <x:f>F494+D494</x:f>
        <x:v>179.34786484872902</x:v>
      </x:c>
      <x:c r="H494" s="18" t="n">
        <x:f>Arrivals!L494</x:f>
        <x:v>75</x:v>
      </x:c>
      <x:c r="I494" s="18" t="n">
        <x:f>H494*8/ACE_Input!S14+ACE_Input!T14</x:f>
        <x:v>6.02</x:v>
      </x:c>
      <x:c r="J494" s="18" t="n">
        <x:f>N493</x:f>
        <x:v>93.58816221367047</x:v>
      </x:c>
      <x:c r="K494" s="18" t="n">
        <x:f>MAX(G494,J494)</x:f>
        <x:v>179.34786484872902</x:v>
      </x:c>
      <x:c r="L494" s="18" t="n">
        <x:f>MOD(K494-Settings!$B$32,Settings!$B$33)</x:f>
        <x:v>179.34786484872902</x:v>
      </x:c>
      <x:c r="M494" s="18" t="n">
        <x:f>IF(L494&lt;Settings!$B$30,IF(Settings!$B$30-L494&gt;=I494,K494,K494+(Settings!$B$30-L494)+Settings!$B$31),K494+(Settings!$B$33-L494))</x:f>
        <x:v>179.34786484872902</x:v>
      </x:c>
      <x:c r="N494" s="18" t="n">
        <x:f>M494+I494</x:f>
        <x:v>185.36786484872903</x:v>
      </x:c>
      <x:c r="O494" s="18" t="n">
        <x:f>N494-C494</x:f>
        <x:v>13.367864848729027</x:v>
      </x:c>
      <x:c r="P494" s="18" t="n">
        <x:f>F494-C494</x:f>
        <x:v>0</x:v>
      </x:c>
      <x:c r="Q494" s="18" t="n">
        <x:f>K494-G494</x:f>
        <x:v>0</x:v>
      </x:c>
      <x:c r="R494" s="18" t="n">
        <x:f>M494-K494</x:f>
        <x:v>0</x:v>
      </x:c>
      <x:c r="S494" s="18" t="n">
        <x:f>P494+Q494+R494</x:f>
        <x:v>0</x:v>
      </x:c>
      <x:c r="T494" s="18" t="str">
        <x:f>IF(MOD(C494-Settings!$B$32,Settings!$B$33)&lt;Settings!$B$30,"Up","Down")</x:f>
        <x:v>Up</x:v>
      </x:c>
      <x:c r="U494" s="18" t="n">
        <x:f>IF(OR(I494&gt;Settings!$B$30,O494&gt;Settings!$B$37),0,1)</x:f>
        <x:v>1</x:v>
      </x:c>
      <x:c r="V494" s="18" t="n">
        <x:f>IF(AND(U494=1,O494&lt;=Settings!$B$36),1,0)</x:f>
        <x:v>1</x:v>
      </x:c>
    </x:row>
    <x:row r="495">
      <x:c r="A495" t="n">
        <x:f>Arrivals!A495</x:f>
        <x:v>5</x:v>
      </x:c>
      <x:c r="B495" t="n">
        <x:f>Arrivals!B495</x:f>
        <x:v>10</x:v>
      </x:c>
      <x:c r="C495" s="18" t="n">
        <x:f>Arrivals!F495</x:f>
        <x:v>177</x:v>
      </x:c>
      <x:c r="D495" s="18" t="n">
        <x:f>Arrivals!J495</x:f>
        <x:v>1.0361087333093462</x:v>
      </x:c>
      <x:c r="E495" s="18" t="n">
        <x:f>G494</x:f>
        <x:v>179.34786484872902</x:v>
      </x:c>
      <x:c r="F495" s="18" t="n">
        <x:f>MAX(C495,E495)</x:f>
        <x:v>179.34786484872902</x:v>
      </x:c>
      <x:c r="G495" s="18" t="n">
        <x:f>F495+D495</x:f>
        <x:v>180.38397358203835</x:v>
      </x:c>
      <x:c r="H495" s="18" t="n">
        <x:f>Arrivals!L495</x:f>
        <x:v>75</x:v>
      </x:c>
      <x:c r="I495" s="18" t="n">
        <x:f>H495*8/ACE_Input!S15+ACE_Input!T15</x:f>
        <x:v>6.02</x:v>
      </x:c>
      <x:c r="J495" s="18" t="n">
        <x:f>N494</x:f>
        <x:v>185.36786484872903</x:v>
      </x:c>
      <x:c r="K495" s="18" t="n">
        <x:f>MAX(G495,J495)</x:f>
        <x:v>185.36786484872903</x:v>
      </x:c>
      <x:c r="L495" s="18" t="n">
        <x:f>MOD(K495-Settings!$B$32,Settings!$B$33)</x:f>
        <x:v>185.36786484872903</x:v>
      </x:c>
      <x:c r="M495" s="18" t="n">
        <x:f>IF(L495&lt;Settings!$B$30,IF(Settings!$B$30-L495&gt;=I495,K495,K495+(Settings!$B$30-L495)+Settings!$B$31),K495+(Settings!$B$33-L495))</x:f>
        <x:v>185.36786484872903</x:v>
      </x:c>
      <x:c r="N495" s="18" t="n">
        <x:f>M495+I495</x:f>
        <x:v>191.38786484872904</x:v>
      </x:c>
      <x:c r="O495" s="18" t="n">
        <x:f>N495-C495</x:f>
        <x:v>14.387864848729038</x:v>
      </x:c>
      <x:c r="P495" s="18" t="n">
        <x:f>F495-C495</x:f>
        <x:v>2.3478648487290172</x:v>
      </x:c>
      <x:c r="Q495" s="18" t="n">
        <x:f>K495-G495</x:f>
        <x:v>4.9838912666906765</x:v>
      </x:c>
      <x:c r="R495" s="18" t="n">
        <x:f>M495-K495</x:f>
        <x:v>0</x:v>
      </x:c>
      <x:c r="S495" s="18" t="n">
        <x:f>P495+Q495+R495</x:f>
        <x:v>7.331756115419694</x:v>
      </x:c>
      <x:c r="T495" s="18" t="str">
        <x:f>IF(MOD(C495-Settings!$B$32,Settings!$B$33)&lt;Settings!$B$30,"Up","Down")</x:f>
        <x:v>Up</x:v>
      </x:c>
      <x:c r="U495" s="18" t="n">
        <x:f>IF(OR(I495&gt;Settings!$B$30,O495&gt;Settings!$B$37),0,1)</x:f>
        <x:v>1</x:v>
      </x:c>
      <x:c r="V495" s="18" t="n">
        <x:f>IF(AND(U495=1,O495&lt;=Settings!$B$36),1,0)</x:f>
        <x:v>1</x:v>
      </x:c>
    </x:row>
    <x:row r="496">
      <x:c r="A496" t="n">
        <x:f>Arrivals!A496</x:f>
        <x:v>5</x:v>
      </x:c>
      <x:c r="B496" t="n">
        <x:f>Arrivals!B496</x:f>
        <x:v>11</x:v>
      </x:c>
      <x:c r="C496" s="18" t="n">
        <x:f>Arrivals!F496</x:f>
        <x:v>182</x:v>
      </x:c>
      <x:c r="D496" s="18" t="n">
        <x:f>Arrivals!J496</x:f>
        <x:v>3.8302582059293506</x:v>
      </x:c>
      <x:c r="E496" s="18" t="n">
        <x:f>G495</x:f>
        <x:v>180.38397358203835</x:v>
      </x:c>
      <x:c r="F496" s="18" t="n">
        <x:f>MAX(C496,E496)</x:f>
        <x:v>182</x:v>
      </x:c>
      <x:c r="G496" s="18" t="n">
        <x:f>F496+D496</x:f>
        <x:v>185.83025820592934</x:v>
      </x:c>
      <x:c r="H496" s="18" t="n">
        <x:f>Arrivals!L496</x:f>
        <x:v>75</x:v>
      </x:c>
      <x:c r="I496" s="18" t="n">
        <x:f>H496*8/ACE_Input!S16+ACE_Input!T16</x:f>
        <x:v>6.02</x:v>
      </x:c>
      <x:c r="J496" s="18" t="n">
        <x:f>N495</x:f>
        <x:v>191.38786484872904</x:v>
      </x:c>
      <x:c r="K496" s="18" t="n">
        <x:f>MAX(G496,J496)</x:f>
        <x:v>191.38786484872904</x:v>
      </x:c>
      <x:c r="L496" s="18" t="n">
        <x:f>MOD(K496-Settings!$B$32,Settings!$B$33)</x:f>
        <x:v>191.38786484872904</x:v>
      </x:c>
      <x:c r="M496" s="18" t="n">
        <x:f>IF(L496&lt;Settings!$B$30,IF(Settings!$B$30-L496&gt;=I496,K496,K496+(Settings!$B$30-L496)+Settings!$B$31),K496+(Settings!$B$33-L496))</x:f>
        <x:v>191.38786484872904</x:v>
      </x:c>
      <x:c r="N496" s="18" t="n">
        <x:f>M496+I496</x:f>
        <x:v>197.40786484872905</x:v>
      </x:c>
      <x:c r="O496" s="18" t="n">
        <x:f>N496-C496</x:f>
        <x:v>15.407864848729048</x:v>
      </x:c>
      <x:c r="P496" s="18" t="n">
        <x:f>F496-C496</x:f>
        <x:v>0</x:v>
      </x:c>
      <x:c r="Q496" s="18" t="n">
        <x:f>K496-G496</x:f>
        <x:v>5.557606642799698</x:v>
      </x:c>
      <x:c r="R496" s="18" t="n">
        <x:f>M496-K496</x:f>
        <x:v>0</x:v>
      </x:c>
      <x:c r="S496" s="18" t="n">
        <x:f>P496+Q496+R496</x:f>
        <x:v>5.557606642799698</x:v>
      </x:c>
      <x:c r="T496" s="18" t="str">
        <x:f>IF(MOD(C496-Settings!$B$32,Settings!$B$33)&lt;Settings!$B$30,"Up","Down")</x:f>
        <x:v>Up</x:v>
      </x:c>
      <x:c r="U496" s="18" t="n">
        <x:f>IF(OR(I496&gt;Settings!$B$30,O496&gt;Settings!$B$37),0,1)</x:f>
        <x:v>1</x:v>
      </x:c>
      <x:c r="V496" s="18" t="n">
        <x:f>IF(AND(U496=1,O496&lt;=Settings!$B$36),1,0)</x:f>
        <x:v>1</x:v>
      </x:c>
    </x:row>
    <x:row r="497">
      <x:c r="A497" t="n">
        <x:f>Arrivals!A497</x:f>
        <x:v>5</x:v>
      </x:c>
      <x:c r="B497" t="n">
        <x:f>Arrivals!B497</x:f>
        <x:v>12</x:v>
      </x:c>
      <x:c r="C497" s="18" t="n">
        <x:f>Arrivals!F497</x:f>
        <x:v>187</x:v>
      </x:c>
      <x:c r="D497" s="18" t="n">
        <x:f>Arrivals!J497</x:f>
        <x:v>14.50350560904477</x:v>
      </x:c>
      <x:c r="E497" s="18" t="n">
        <x:f>G496</x:f>
        <x:v>185.83025820592934</x:v>
      </x:c>
      <x:c r="F497" s="18" t="n">
        <x:f>MAX(C497,E497)</x:f>
        <x:v>187</x:v>
      </x:c>
      <x:c r="G497" s="18" t="n">
        <x:f>F497+D497</x:f>
        <x:v>201.50350560904477</x:v>
      </x:c>
      <x:c r="H497" s="18" t="n">
        <x:f>Arrivals!L497</x:f>
        <x:v>75</x:v>
      </x:c>
      <x:c r="I497" s="18" t="n">
        <x:f>H497*8/ACE_Input!S17+ACE_Input!T17</x:f>
        <x:v>6.02</x:v>
      </x:c>
      <x:c r="J497" s="18" t="n">
        <x:f>N496</x:f>
        <x:v>197.40786484872905</x:v>
      </x:c>
      <x:c r="K497" s="18" t="n">
        <x:f>MAX(G497,J497)</x:f>
        <x:v>201.50350560904477</x:v>
      </x:c>
      <x:c r="L497" s="18" t="n">
        <x:f>MOD(K497-Settings!$B$32,Settings!$B$33)</x:f>
        <x:v>201.50350560904477</x:v>
      </x:c>
      <x:c r="M497" s="18" t="n">
        <x:f>IF(L497&lt;Settings!$B$30,IF(Settings!$B$30-L497&gt;=I497,K497,K497+(Settings!$B$30-L497)+Settings!$B$31),K497+(Settings!$B$33-L497))</x:f>
        <x:v>201.50350560904477</x:v>
      </x:c>
      <x:c r="N497" s="18" t="n">
        <x:f>M497+I497</x:f>
        <x:v>207.52350560904478</x:v>
      </x:c>
      <x:c r="O497" s="18" t="n">
        <x:f>N497-C497</x:f>
        <x:v>20.523505609044776</x:v>
      </x:c>
      <x:c r="P497" s="18" t="n">
        <x:f>F497-C497</x:f>
        <x:v>0</x:v>
      </x:c>
      <x:c r="Q497" s="18" t="n">
        <x:f>K497-G497</x:f>
        <x:v>0</x:v>
      </x:c>
      <x:c r="R497" s="18" t="n">
        <x:f>M497-K497</x:f>
        <x:v>0</x:v>
      </x:c>
      <x:c r="S497" s="18" t="n">
        <x:f>P497+Q497+R497</x:f>
        <x:v>0</x:v>
      </x:c>
      <x:c r="T497" s="18" t="str">
        <x:f>IF(MOD(C497-Settings!$B$32,Settings!$B$33)&lt;Settings!$B$30,"Up","Down")</x:f>
        <x:v>Up</x:v>
      </x:c>
      <x:c r="U497" s="18" t="n">
        <x:f>IF(OR(I497&gt;Settings!$B$30,O497&gt;Settings!$B$37),0,1)</x:f>
        <x:v>1</x:v>
      </x:c>
      <x:c r="V497" s="18" t="n">
        <x:f>IF(AND(U497=1,O497&lt;=Settings!$B$36),1,0)</x:f>
        <x:v>1</x:v>
      </x:c>
    </x:row>
    <x:row r="498">
      <x:c r="A498" t="n">
        <x:f>Arrivals!A498</x:f>
        <x:v>5</x:v>
      </x:c>
      <x:c r="B498" t="n">
        <x:f>Arrivals!B498</x:f>
        <x:v>13</x:v>
      </x:c>
      <x:c r="C498" s="18" t="n">
        <x:f>Arrivals!F498</x:f>
        <x:v>192</x:v>
      </x:c>
      <x:c r="D498" s="18" t="n">
        <x:f>Arrivals!J498</x:f>
        <x:v>4.360998870500914</x:v>
      </x:c>
      <x:c r="E498" s="18" t="n">
        <x:f>G497</x:f>
        <x:v>201.50350560904477</x:v>
      </x:c>
      <x:c r="F498" s="18" t="n">
        <x:f>MAX(C498,E498)</x:f>
        <x:v>201.50350560904477</x:v>
      </x:c>
      <x:c r="G498" s="18" t="n">
        <x:f>F498+D498</x:f>
        <x:v>205.86450447954567</x:v>
      </x:c>
      <x:c r="H498" s="18" t="n">
        <x:f>Arrivals!L498</x:f>
        <x:v>75</x:v>
      </x:c>
      <x:c r="I498" s="18" t="n">
        <x:f>H498*8/ACE_Input!S18+ACE_Input!T18</x:f>
        <x:v>6.02</x:v>
      </x:c>
      <x:c r="J498" s="18" t="n">
        <x:f>N497</x:f>
        <x:v>207.52350560904478</x:v>
      </x:c>
      <x:c r="K498" s="18" t="n">
        <x:f>MAX(G498,J498)</x:f>
        <x:v>207.52350560904478</x:v>
      </x:c>
      <x:c r="L498" s="18" t="n">
        <x:f>MOD(K498-Settings!$B$32,Settings!$B$33)</x:f>
        <x:v>207.52350560904478</x:v>
      </x:c>
      <x:c r="M498" s="18" t="n">
        <x:f>IF(L498&lt;Settings!$B$30,IF(Settings!$B$30-L498&gt;=I498,K498,K498+(Settings!$B$30-L498)+Settings!$B$31),K498+(Settings!$B$33-L498))</x:f>
        <x:v>207.52350560904478</x:v>
      </x:c>
      <x:c r="N498" s="18" t="n">
        <x:f>M498+I498</x:f>
        <x:v>213.5435056090448</x:v>
      </x:c>
      <x:c r="O498" s="18" t="n">
        <x:f>N498-C498</x:f>
        <x:v>21.543505609044786</x:v>
      </x:c>
      <x:c r="P498" s="18" t="n">
        <x:f>F498-C498</x:f>
        <x:v>9.503505609044765</x:v>
      </x:c>
      <x:c r="Q498" s="18" t="n">
        <x:f>K498-G498</x:f>
        <x:v>1.659001129499103</x:v>
      </x:c>
      <x:c r="R498" s="18" t="n">
        <x:f>M498-K498</x:f>
        <x:v>0</x:v>
      </x:c>
      <x:c r="S498" s="18" t="n">
        <x:f>P498+Q498+R498</x:f>
        <x:v>11.162506738543868</x:v>
      </x:c>
      <x:c r="T498" s="18" t="str">
        <x:f>IF(MOD(C498-Settings!$B$32,Settings!$B$33)&lt;Settings!$B$30,"Up","Down")</x:f>
        <x:v>Up</x:v>
      </x:c>
      <x:c r="U498" s="18" t="n">
        <x:f>IF(OR(I498&gt;Settings!$B$30,O498&gt;Settings!$B$37),0,1)</x:f>
        <x:v>1</x:v>
      </x:c>
      <x:c r="V498" s="18" t="n">
        <x:f>IF(AND(U498=1,O498&lt;=Settings!$B$36),1,0)</x:f>
        <x:v>1</x:v>
      </x:c>
    </x:row>
    <x:row r="499">
      <x:c r="A499" t="n">
        <x:f>Arrivals!A499</x:f>
        <x:v>5</x:v>
      </x:c>
      <x:c r="B499" t="n">
        <x:f>Arrivals!B499</x:f>
        <x:v>14</x:v>
      </x:c>
      <x:c r="C499" s="18" t="n">
        <x:f>Arrivals!F499</x:f>
        <x:v>197</x:v>
      </x:c>
      <x:c r="D499" s="18" t="n">
        <x:f>Arrivals!J499</x:f>
        <x:v>1.919650619343206</x:v>
      </x:c>
      <x:c r="E499" s="18" t="n">
        <x:f>G498</x:f>
        <x:v>205.86450447954567</x:v>
      </x:c>
      <x:c r="F499" s="18" t="n">
        <x:f>MAX(C499,E499)</x:f>
        <x:v>205.86450447954567</x:v>
      </x:c>
      <x:c r="G499" s="18" t="n">
        <x:f>F499+D499</x:f>
        <x:v>207.78415509888887</x:v>
      </x:c>
      <x:c r="H499" s="18" t="n">
        <x:f>Arrivals!L499</x:f>
        <x:v>75</x:v>
      </x:c>
      <x:c r="I499" s="18" t="n">
        <x:f>H499*8/ACE_Input!S19+ACE_Input!T19</x:f>
        <x:v>6.02</x:v>
      </x:c>
      <x:c r="J499" s="18" t="n">
        <x:f>N498</x:f>
        <x:v>213.5435056090448</x:v>
      </x:c>
      <x:c r="K499" s="18" t="n">
        <x:f>MAX(G499,J499)</x:f>
        <x:v>213.5435056090448</x:v>
      </x:c>
      <x:c r="L499" s="18" t="n">
        <x:f>MOD(K499-Settings!$B$32,Settings!$B$33)</x:f>
        <x:v>213.5435056090448</x:v>
      </x:c>
      <x:c r="M499" s="18" t="n">
        <x:f>IF(L499&lt;Settings!$B$30,IF(Settings!$B$30-L499&gt;=I499,K499,K499+(Settings!$B$30-L499)+Settings!$B$31),K499+(Settings!$B$33-L499))</x:f>
        <x:v>213.5435056090448</x:v>
      </x:c>
      <x:c r="N499" s="18" t="n">
        <x:f>M499+I499</x:f>
        <x:v>219.5635056090448</x:v>
      </x:c>
      <x:c r="O499" s="18" t="n">
        <x:f>N499-C499</x:f>
        <x:v>22.563505609044796</x:v>
      </x:c>
      <x:c r="P499" s="18" t="n">
        <x:f>F499-C499</x:f>
        <x:v>8.864504479545673</x:v>
      </x:c>
      <x:c r="Q499" s="18" t="n">
        <x:f>K499-G499</x:f>
        <x:v>5.759350510155912</x:v>
      </x:c>
      <x:c r="R499" s="18" t="n">
        <x:f>M499-K499</x:f>
        <x:v>0</x:v>
      </x:c>
      <x:c r="S499" s="18" t="n">
        <x:f>P499+Q499+R499</x:f>
        <x:v>14.623854989701584</x:v>
      </x:c>
      <x:c r="T499" s="18" t="str">
        <x:f>IF(MOD(C499-Settings!$B$32,Settings!$B$33)&lt;Settings!$B$30,"Up","Down")</x:f>
        <x:v>Up</x:v>
      </x:c>
      <x:c r="U499" s="18" t="n">
        <x:f>IF(OR(I499&gt;Settings!$B$30,O499&gt;Settings!$B$37),0,1)</x:f>
        <x:v>1</x:v>
      </x:c>
      <x:c r="V499" s="18" t="n">
        <x:f>IF(AND(U499=1,O499&lt;=Settings!$B$36),1,0)</x:f>
        <x:v>1</x:v>
      </x:c>
    </x:row>
    <x:row r="500">
      <x:c r="A500" t="n">
        <x:f>Arrivals!A500</x:f>
        <x:v>5</x:v>
      </x:c>
      <x:c r="B500" t="n">
        <x:f>Arrivals!B500</x:f>
        <x:v>15</x:v>
      </x:c>
      <x:c r="C500" s="18" t="n">
        <x:f>Arrivals!F500</x:f>
        <x:v>202</x:v>
      </x:c>
      <x:c r="D500" s="18" t="n">
        <x:f>Arrivals!J500</x:f>
        <x:v>11.066121963761967</x:v>
      </x:c>
      <x:c r="E500" s="18" t="n">
        <x:f>G499</x:f>
        <x:v>207.78415509888887</x:v>
      </x:c>
      <x:c r="F500" s="18" t="n">
        <x:f>MAX(C500,E500)</x:f>
        <x:v>207.78415509888887</x:v>
      </x:c>
      <x:c r="G500" s="18" t="n">
        <x:f>F500+D500</x:f>
        <x:v>218.85027706265083</x:v>
      </x:c>
      <x:c r="H500" s="18" t="n">
        <x:f>Arrivals!L500</x:f>
        <x:v>75</x:v>
      </x:c>
      <x:c r="I500" s="18" t="n">
        <x:f>H500*8/ACE_Input!S20+ACE_Input!T20</x:f>
        <x:v>6.02</x:v>
      </x:c>
      <x:c r="J500" s="18" t="n">
        <x:f>N499</x:f>
        <x:v>219.5635056090448</x:v>
      </x:c>
      <x:c r="K500" s="18" t="n">
        <x:f>MAX(G500,J500)</x:f>
        <x:v>219.5635056090448</x:v>
      </x:c>
      <x:c r="L500" s="18" t="n">
        <x:f>MOD(K500-Settings!$B$32,Settings!$B$33)</x:f>
        <x:v>219.5635056090448</x:v>
      </x:c>
      <x:c r="M500" s="18" t="n">
        <x:f>IF(L500&lt;Settings!$B$30,IF(Settings!$B$30-L500&gt;=I500,K500,K500+(Settings!$B$30-L500)+Settings!$B$31),K500+(Settings!$B$33-L500))</x:f>
        <x:v>219.5635056090448</x:v>
      </x:c>
      <x:c r="N500" s="18" t="n">
        <x:f>M500+I500</x:f>
        <x:v>225.5835056090448</x:v>
      </x:c>
      <x:c r="O500" s="18" t="n">
        <x:f>N500-C500</x:f>
        <x:v>23.583505609044806</x:v>
      </x:c>
      <x:c r="P500" s="18" t="n">
        <x:f>F500-C500</x:f>
        <x:v>5.784155098888874</x:v>
      </x:c>
      <x:c r="Q500" s="18" t="n">
        <x:f>K500-G500</x:f>
        <x:v>0.7132285463939638</x:v>
      </x:c>
      <x:c r="R500" s="18" t="n">
        <x:f>M500-K500</x:f>
        <x:v>0</x:v>
      </x:c>
      <x:c r="S500" s="18" t="n">
        <x:f>P500+Q500+R500</x:f>
        <x:v>6.497383645282838</x:v>
      </x:c>
      <x:c r="T500" s="18" t="str">
        <x:f>IF(MOD(C500-Settings!$B$32,Settings!$B$33)&lt;Settings!$B$30,"Up","Down")</x:f>
        <x:v>Up</x:v>
      </x:c>
      <x:c r="U500" s="18" t="n">
        <x:f>IF(OR(I500&gt;Settings!$B$30,O500&gt;Settings!$B$37),0,1)</x:f>
        <x:v>1</x:v>
      </x:c>
      <x:c r="V500" s="18" t="n">
        <x:f>IF(AND(U500=1,O500&lt;=Settings!$B$36),1,0)</x:f>
        <x:v>1</x:v>
      </x:c>
    </x:row>
    <x:row r="501">
      <x:c r="A501" t="n">
        <x:f>Arrivals!A501</x:f>
        <x:v>5</x:v>
      </x:c>
      <x:c r="B501" t="n">
        <x:f>Arrivals!B501</x:f>
        <x:v>16</x:v>
      </x:c>
      <x:c r="C501" s="18" t="n">
        <x:f>Arrivals!F501</x:f>
        <x:v>207</x:v>
      </x:c>
      <x:c r="D501" s="18" t="n">
        <x:f>Arrivals!J501</x:f>
        <x:v>12.76465925193174</x:v>
      </x:c>
      <x:c r="E501" s="18" t="n">
        <x:f>G500</x:f>
        <x:v>218.85027706265083</x:v>
      </x:c>
      <x:c r="F501" s="18" t="n">
        <x:f>MAX(C501,E501)</x:f>
        <x:v>218.85027706265083</x:v>
      </x:c>
      <x:c r="G501" s="18" t="n">
        <x:f>F501+D501</x:f>
        <x:v>231.61493631458256</x:v>
      </x:c>
      <x:c r="H501" s="18" t="n">
        <x:f>Arrivals!L501</x:f>
        <x:v>75</x:v>
      </x:c>
      <x:c r="I501" s="18" t="n">
        <x:f>H501*8/ACE_Input!S21+ACE_Input!T21</x:f>
        <x:v>6.02</x:v>
      </x:c>
      <x:c r="J501" s="18" t="n">
        <x:f>N500</x:f>
        <x:v>225.5835056090448</x:v>
      </x:c>
      <x:c r="K501" s="18" t="n">
        <x:f>MAX(G501,J501)</x:f>
        <x:v>231.61493631458256</x:v>
      </x:c>
      <x:c r="L501" s="18" t="n">
        <x:f>MOD(K501-Settings!$B$32,Settings!$B$33)</x:f>
        <x:v>231.61493631458256</x:v>
      </x:c>
      <x:c r="M501" s="18" t="n">
        <x:f>IF(L501&lt;Settings!$B$30,IF(Settings!$B$30-L501&gt;=I501,K501,K501+(Settings!$B$30-L501)+Settings!$B$31),K501+(Settings!$B$33-L501))</x:f>
        <x:v>231.61493631458256</x:v>
      </x:c>
      <x:c r="N501" s="18" t="n">
        <x:f>M501+I501</x:f>
        <x:v>237.63493631458257</x:v>
      </x:c>
      <x:c r="O501" s="18" t="n">
        <x:f>N501-C501</x:f>
        <x:v>30.634936314582575</x:v>
      </x:c>
      <x:c r="P501" s="18" t="n">
        <x:f>F501-C501</x:f>
        <x:v>11.850277062650832</x:v>
      </x:c>
      <x:c r="Q501" s="18" t="n">
        <x:f>K501-G501</x:f>
        <x:v>0</x:v>
      </x:c>
      <x:c r="R501" s="18" t="n">
        <x:f>M501-K501</x:f>
        <x:v>0</x:v>
      </x:c>
      <x:c r="S501" s="18" t="n">
        <x:f>P501+Q501+R501</x:f>
        <x:v>11.850277062650832</x:v>
      </x:c>
      <x:c r="T501" s="18" t="str">
        <x:f>IF(MOD(C501-Settings!$B$32,Settings!$B$33)&lt;Settings!$B$30,"Up","Down")</x:f>
        <x:v>Up</x:v>
      </x:c>
      <x:c r="U501" s="18" t="n">
        <x:f>IF(OR(I501&gt;Settings!$B$30,O501&gt;Settings!$B$37),0,1)</x:f>
        <x:v>1</x:v>
      </x:c>
      <x:c r="V501" s="18" t="n">
        <x:f>IF(AND(U501=1,O501&lt;=Settings!$B$36),1,0)</x:f>
        <x:v>1</x:v>
      </x:c>
    </x:row>
    <x:row r="502">
      <x:c r="A502" t="n">
        <x:f>Arrivals!A502</x:f>
        <x:v>5</x:v>
      </x:c>
      <x:c r="B502" t="n">
        <x:f>Arrivals!B502</x:f>
        <x:v>17</x:v>
      </x:c>
      <x:c r="C502" s="18" t="n">
        <x:f>Arrivals!F502</x:f>
        <x:v>212</x:v>
      </x:c>
      <x:c r="D502" s="18" t="n">
        <x:f>Arrivals!J502</x:f>
        <x:v>16.510766578756815</x:v>
      </x:c>
      <x:c r="E502" s="18" t="n">
        <x:f>G501</x:f>
        <x:v>231.61493631458256</x:v>
      </x:c>
      <x:c r="F502" s="18" t="n">
        <x:f>MAX(C502,E502)</x:f>
        <x:v>231.61493631458256</x:v>
      </x:c>
      <x:c r="G502" s="18" t="n">
        <x:f>F502+D502</x:f>
        <x:v>248.1257028933394</x:v>
      </x:c>
      <x:c r="H502" s="18" t="n">
        <x:f>Arrivals!L502</x:f>
        <x:v>75</x:v>
      </x:c>
      <x:c r="I502" s="18" t="n">
        <x:f>H502*8/ACE_Input!S22+ACE_Input!T22</x:f>
        <x:v>6.02</x:v>
      </x:c>
      <x:c r="J502" s="18" t="n">
        <x:f>N501</x:f>
        <x:v>237.63493631458257</x:v>
      </x:c>
      <x:c r="K502" s="18" t="n">
        <x:f>MAX(G502,J502)</x:f>
        <x:v>248.1257028933394</x:v>
      </x:c>
      <x:c r="L502" s="18" t="n">
        <x:f>MOD(K502-Settings!$B$32,Settings!$B$33)</x:f>
        <x:v>248.1257028933394</x:v>
      </x:c>
      <x:c r="M502" s="18" t="n">
        <x:f>IF(L502&lt;Settings!$B$30,IF(Settings!$B$30-L502&gt;=I502,K502,K502+(Settings!$B$30-L502)+Settings!$B$31),K502+(Settings!$B$33-L502))</x:f>
        <x:v>248.1257028933394</x:v>
      </x:c>
      <x:c r="N502" s="18" t="n">
        <x:f>M502+I502</x:f>
        <x:v>254.1457028933394</x:v>
      </x:c>
      <x:c r="O502" s="18" t="n">
        <x:f>N502-C502</x:f>
        <x:v>42.145702893339404</x:v>
      </x:c>
      <x:c r="P502" s="18" t="n">
        <x:f>F502-C502</x:f>
        <x:v>19.614936314582565</x:v>
      </x:c>
      <x:c r="Q502" s="18" t="n">
        <x:f>K502-G502</x:f>
        <x:v>0</x:v>
      </x:c>
      <x:c r="R502" s="18" t="n">
        <x:f>M502-K502</x:f>
        <x:v>0</x:v>
      </x:c>
      <x:c r="S502" s="18" t="n">
        <x:f>P502+Q502+R502</x:f>
        <x:v>19.614936314582565</x:v>
      </x:c>
      <x:c r="T502" s="18" t="str">
        <x:f>IF(MOD(C502-Settings!$B$32,Settings!$B$33)&lt;Settings!$B$30,"Up","Down")</x:f>
        <x:v>Up</x:v>
      </x:c>
      <x:c r="U502" s="18" t="n">
        <x:f>IF(OR(I502&gt;Settings!$B$30,O502&gt;Settings!$B$37),0,1)</x:f>
        <x:v>1</x:v>
      </x:c>
      <x:c r="V502" s="18" t="n">
        <x:f>IF(AND(U502=1,O502&lt;=Settings!$B$36),1,0)</x:f>
        <x:v>1</x:v>
      </x:c>
    </x:row>
    <x:row r="503">
      <x:c r="A503" t="n">
        <x:f>Arrivals!A503</x:f>
        <x:v>5</x:v>
      </x:c>
      <x:c r="B503" t="n">
        <x:f>Arrivals!B503</x:f>
        <x:v>18</x:v>
      </x:c>
      <x:c r="C503" s="18" t="n">
        <x:f>Arrivals!F503</x:f>
        <x:v>217</x:v>
      </x:c>
      <x:c r="D503" s="18" t="n">
        <x:f>Arrivals!J503</x:f>
        <x:v>4.911794000511555</x:v>
      </x:c>
      <x:c r="E503" s="18" t="n">
        <x:f>G502</x:f>
        <x:v>248.1257028933394</x:v>
      </x:c>
      <x:c r="F503" s="18" t="n">
        <x:f>MAX(C503,E503)</x:f>
        <x:v>248.1257028933394</x:v>
      </x:c>
      <x:c r="G503" s="18" t="n">
        <x:f>F503+D503</x:f>
        <x:v>253.03749689385094</x:v>
      </x:c>
      <x:c r="H503" s="18" t="n">
        <x:f>Arrivals!L503</x:f>
        <x:v>75</x:v>
      </x:c>
      <x:c r="I503" s="18" t="n">
        <x:f>H503*8/ACE_Input!S23+ACE_Input!T23</x:f>
        <x:v>6.02</x:v>
      </x:c>
      <x:c r="J503" s="18" t="n">
        <x:f>N502</x:f>
        <x:v>254.1457028933394</x:v>
      </x:c>
      <x:c r="K503" s="18" t="n">
        <x:f>MAX(G503,J503)</x:f>
        <x:v>254.1457028933394</x:v>
      </x:c>
      <x:c r="L503" s="18" t="n">
        <x:f>MOD(K503-Settings!$B$32,Settings!$B$33)</x:f>
        <x:v>254.1457028933394</x:v>
      </x:c>
      <x:c r="M503" s="18" t="n">
        <x:f>IF(L503&lt;Settings!$B$30,IF(Settings!$B$30-L503&gt;=I503,K503,K503+(Settings!$B$30-L503)+Settings!$B$31),K503+(Settings!$B$33-L503))</x:f>
        <x:v>254.1457028933394</x:v>
      </x:c>
      <x:c r="N503" s="18" t="n">
        <x:f>M503+I503</x:f>
        <x:v>260.1657028933394</x:v>
      </x:c>
      <x:c r="O503" s="18" t="n">
        <x:f>N503-C503</x:f>
        <x:v>43.165702893339414</x:v>
      </x:c>
      <x:c r="P503" s="18" t="n">
        <x:f>F503-C503</x:f>
        <x:v>31.125702893339394</x:v>
      </x:c>
      <x:c r="Q503" s="18" t="n">
        <x:f>K503-G503</x:f>
        <x:v>1.1082059994884617</x:v>
      </x:c>
      <x:c r="R503" s="18" t="n">
        <x:f>M503-K503</x:f>
        <x:v>0</x:v>
      </x:c>
      <x:c r="S503" s="18" t="n">
        <x:f>P503+Q503+R503</x:f>
        <x:v>32.233908892827856</x:v>
      </x:c>
      <x:c r="T503" s="18" t="str">
        <x:f>IF(MOD(C503-Settings!$B$32,Settings!$B$33)&lt;Settings!$B$30,"Up","Down")</x:f>
        <x:v>Up</x:v>
      </x:c>
      <x:c r="U503" s="18" t="n">
        <x:f>IF(OR(I503&gt;Settings!$B$30,O503&gt;Settings!$B$37),0,1)</x:f>
        <x:v>1</x:v>
      </x:c>
      <x:c r="V503" s="18" t="n">
        <x:f>IF(AND(U503=1,O503&lt;=Settings!$B$36),1,0)</x:f>
        <x:v>1</x:v>
      </x:c>
    </x:row>
    <x:row r="504">
      <x:c r="A504" t="n">
        <x:f>Arrivals!A504</x:f>
        <x:v>5</x:v>
      </x:c>
      <x:c r="B504" t="n">
        <x:f>Arrivals!B504</x:f>
        <x:v>19</x:v>
      </x:c>
      <x:c r="C504" s="18" t="n">
        <x:f>Arrivals!F504</x:f>
        <x:v>222</x:v>
      </x:c>
      <x:c r="D504" s="18" t="n">
        <x:f>Arrivals!J504</x:f>
        <x:v>6.133539412351436</x:v>
      </x:c>
      <x:c r="E504" s="18" t="n">
        <x:f>G503</x:f>
        <x:v>253.03749689385094</x:v>
      </x:c>
      <x:c r="F504" s="18" t="n">
        <x:f>MAX(C504,E504)</x:f>
        <x:v>253.03749689385094</x:v>
      </x:c>
      <x:c r="G504" s="18" t="n">
        <x:f>F504+D504</x:f>
        <x:v>259.1710363062024</x:v>
      </x:c>
      <x:c r="H504" s="18" t="n">
        <x:f>Arrivals!L504</x:f>
        <x:v>75</x:v>
      </x:c>
      <x:c r="I504" s="18" t="n">
        <x:f>H504*8/ACE_Input!S24+ACE_Input!T24</x:f>
        <x:v>6.02</x:v>
      </x:c>
      <x:c r="J504" s="18" t="n">
        <x:f>N503</x:f>
        <x:v>260.1657028933394</x:v>
      </x:c>
      <x:c r="K504" s="18" t="n">
        <x:f>MAX(G504,J504)</x:f>
        <x:v>260.1657028933394</x:v>
      </x:c>
      <x:c r="L504" s="18" t="n">
        <x:f>MOD(K504-Settings!$B$32,Settings!$B$33)</x:f>
        <x:v>260.1657028933394</x:v>
      </x:c>
      <x:c r="M504" s="18" t="n">
        <x:f>IF(L504&lt;Settings!$B$30,IF(Settings!$B$30-L504&gt;=I504,K504,K504+(Settings!$B$30-L504)+Settings!$B$31),K504+(Settings!$B$33-L504))</x:f>
        <x:v>260.1657028933394</x:v>
      </x:c>
      <x:c r="N504" s="18" t="n">
        <x:f>M504+I504</x:f>
        <x:v>266.1857028933394</x:v>
      </x:c>
      <x:c r="O504" s="18" t="n">
        <x:f>N504-C504</x:f>
        <x:v>44.185702893339396</x:v>
      </x:c>
      <x:c r="P504" s="18" t="n">
        <x:f>F504-C504</x:f>
        <x:v>31.037496893850943</x:v>
      </x:c>
      <x:c r="Q504" s="18" t="n">
        <x:f>K504-G504</x:f>
        <x:v>0.9946665871370328</x:v>
      </x:c>
      <x:c r="R504" s="18" t="n">
        <x:f>M504-K504</x:f>
        <x:v>0</x:v>
      </x:c>
      <x:c r="S504" s="18" t="n">
        <x:f>P504+Q504+R504</x:f>
        <x:v>32.032163480987975</x:v>
      </x:c>
      <x:c r="T504" s="18" t="str">
        <x:f>IF(MOD(C504-Settings!$B$32,Settings!$B$33)&lt;Settings!$B$30,"Up","Down")</x:f>
        <x:v>Up</x:v>
      </x:c>
      <x:c r="U504" s="18" t="n">
        <x:f>IF(OR(I504&gt;Settings!$B$30,O504&gt;Settings!$B$37),0,1)</x:f>
        <x:v>1</x:v>
      </x:c>
      <x:c r="V504" s="18" t="n">
        <x:f>IF(AND(U504=1,O504&lt;=Settings!$B$36),1,0)</x:f>
        <x:v>1</x:v>
      </x:c>
    </x:row>
    <x:row r="505">
      <x:c r="A505" t="n">
        <x:f>Arrivals!A505</x:f>
        <x:v>5</x:v>
      </x:c>
      <x:c r="B505" t="n">
        <x:f>Arrivals!B505</x:f>
        <x:v>20</x:v>
      </x:c>
      <x:c r="C505" s="18" t="n">
        <x:f>Arrivals!F505</x:f>
        <x:v>227</x:v>
      </x:c>
      <x:c r="D505" s="18" t="n">
        <x:f>Arrivals!J505</x:f>
        <x:v>22.896404799830698</x:v>
      </x:c>
      <x:c r="E505" s="18" t="n">
        <x:f>G504</x:f>
        <x:v>259.1710363062024</x:v>
      </x:c>
      <x:c r="F505" s="18" t="n">
        <x:f>MAX(C505,E505)</x:f>
        <x:v>259.1710363062024</x:v>
      </x:c>
      <x:c r="G505" s="18" t="n">
        <x:f>F505+D505</x:f>
        <x:v>282.0674411060331</x:v>
      </x:c>
      <x:c r="H505" s="18" t="n">
        <x:f>Arrivals!L505</x:f>
        <x:v>75</x:v>
      </x:c>
      <x:c r="I505" s="18" t="n">
        <x:f>H505*8/ACE_Input!S25+ACE_Input!T25</x:f>
        <x:v>6.02</x:v>
      </x:c>
      <x:c r="J505" s="18" t="n">
        <x:f>N504</x:f>
        <x:v>266.1857028933394</x:v>
      </x:c>
      <x:c r="K505" s="18" t="n">
        <x:f>MAX(G505,J505)</x:f>
        <x:v>282.0674411060331</x:v>
      </x:c>
      <x:c r="L505" s="18" t="n">
        <x:f>MOD(K505-Settings!$B$32,Settings!$B$33)</x:f>
        <x:v>282.0674411060331</x:v>
      </x:c>
      <x:c r="M505" s="18" t="n">
        <x:f>IF(L505&lt;Settings!$B$30,IF(Settings!$B$30-L505&gt;=I505,K505,K505+(Settings!$B$30-L505)+Settings!$B$31),K505+(Settings!$B$33-L505))</x:f>
        <x:v>282.0674411060331</x:v>
      </x:c>
      <x:c r="N505" s="18" t="n">
        <x:f>M505+I505</x:f>
        <x:v>288.08744110603305</x:v>
      </x:c>
      <x:c r="O505" s="18" t="n">
        <x:f>N505-C505</x:f>
        <x:v>61.087441106033054</x:v>
      </x:c>
      <x:c r="P505" s="18" t="n">
        <x:f>F505-C505</x:f>
        <x:v>32.17103630620238</x:v>
      </x:c>
      <x:c r="Q505" s="18" t="n">
        <x:f>K505-G505</x:f>
        <x:v>0</x:v>
      </x:c>
      <x:c r="R505" s="18" t="n">
        <x:f>M505-K505</x:f>
        <x:v>0</x:v>
      </x:c>
      <x:c r="S505" s="18" t="n">
        <x:f>P505+Q505+R505</x:f>
        <x:v>32.17103630620238</x:v>
      </x:c>
      <x:c r="T505" s="18" t="str">
        <x:f>IF(MOD(C505-Settings!$B$32,Settings!$B$33)&lt;Settings!$B$30,"Up","Down")</x:f>
        <x:v>Up</x:v>
      </x:c>
      <x:c r="U505" s="18" t="n">
        <x:f>IF(OR(I505&gt;Settings!$B$30,O505&gt;Settings!$B$37),0,1)</x:f>
        <x:v>1</x:v>
      </x:c>
      <x:c r="V505" s="18" t="n">
        <x:f>IF(AND(U505=1,O505&lt;=Settings!$B$36),1,0)</x:f>
        <x:v>1</x:v>
      </x:c>
    </x:row>
    <x:row r="506">
      <x:c r="A506" t="n">
        <x:f>Arrivals!A506</x:f>
        <x:v>5</x:v>
      </x:c>
      <x:c r="B506" t="n">
        <x:f>Arrivals!B506</x:f>
        <x:v>21</x:v>
      </x:c>
      <x:c r="C506" s="18" t="n">
        <x:f>Arrivals!F506</x:f>
        <x:v>232</x:v>
      </x:c>
      <x:c r="D506" s="18" t="n">
        <x:f>Arrivals!J506</x:f>
        <x:v>4.531442208750153</x:v>
      </x:c>
      <x:c r="E506" s="18" t="n">
        <x:f>G505</x:f>
        <x:v>282.0674411060331</x:v>
      </x:c>
      <x:c r="F506" s="18" t="n">
        <x:f>MAX(C506,E506)</x:f>
        <x:v>282.0674411060331</x:v>
      </x:c>
      <x:c r="G506" s="18" t="n">
        <x:f>F506+D506</x:f>
        <x:v>286.5988833147832</x:v>
      </x:c>
      <x:c r="H506" s="18" t="n">
        <x:f>Arrivals!L506</x:f>
        <x:v>75</x:v>
      </x:c>
      <x:c r="I506" s="18" t="n">
        <x:f>H506*8/ACE_Input!S26+ACE_Input!T26</x:f>
        <x:v>6.02</x:v>
      </x:c>
      <x:c r="J506" s="18" t="n">
        <x:f>N505</x:f>
        <x:v>288.08744110603305</x:v>
      </x:c>
      <x:c r="K506" s="18" t="n">
        <x:f>MAX(G506,J506)</x:f>
        <x:v>288.08744110603305</x:v>
      </x:c>
      <x:c r="L506" s="18" t="n">
        <x:f>MOD(K506-Settings!$B$32,Settings!$B$33)</x:f>
        <x:v>288.08744110603305</x:v>
      </x:c>
      <x:c r="M506" s="18" t="n">
        <x:f>IF(L506&lt;Settings!$B$30,IF(Settings!$B$30-L506&gt;=I506,K506,K506+(Settings!$B$30-L506)+Settings!$B$31),K506+(Settings!$B$33-L506))</x:f>
        <x:v>288.08744110603305</x:v>
      </x:c>
      <x:c r="N506" s="18" t="n">
        <x:f>M506+I506</x:f>
        <x:v>294.10744110603304</x:v>
      </x:c>
      <x:c r="O506" s="18" t="n">
        <x:f>N506-C506</x:f>
        <x:v>62.107441106033036</x:v>
      </x:c>
      <x:c r="P506" s="18" t="n">
        <x:f>F506-C506</x:f>
        <x:v>50.06744110603307</x:v>
      </x:c>
      <x:c r="Q506" s="18" t="n">
        <x:f>K506-G506</x:f>
        <x:v>1.488557791249832</x:v>
      </x:c>
      <x:c r="R506" s="18" t="n">
        <x:f>M506-K506</x:f>
        <x:v>0</x:v>
      </x:c>
      <x:c r="S506" s="18" t="n">
        <x:f>P506+Q506+R506</x:f>
        <x:v>51.555998897282905</x:v>
      </x:c>
      <x:c r="T506" s="18" t="str">
        <x:f>IF(MOD(C506-Settings!$B$32,Settings!$B$33)&lt;Settings!$B$30,"Up","Down")</x:f>
        <x:v>Up</x:v>
      </x:c>
      <x:c r="U506" s="18" t="n">
        <x:f>IF(OR(I506&gt;Settings!$B$30,O506&gt;Settings!$B$37),0,1)</x:f>
        <x:v>1</x:v>
      </x:c>
      <x:c r="V506" s="18" t="n">
        <x:f>IF(AND(U506=1,O506&lt;=Settings!$B$36),1,0)</x:f>
        <x:v>1</x:v>
      </x:c>
    </x:row>
    <x:row r="507">
      <x:c r="A507" t="n">
        <x:f>Arrivals!A507</x:f>
        <x:v>5</x:v>
      </x:c>
      <x:c r="B507" t="n">
        <x:f>Arrivals!B507</x:f>
        <x:v>22</x:v>
      </x:c>
      <x:c r="C507" s="18" t="n">
        <x:f>Arrivals!F507</x:f>
        <x:v>237</x:v>
      </x:c>
      <x:c r="D507" s="18" t="n">
        <x:f>Arrivals!J507</x:f>
        <x:v>37.46372916011276</x:v>
      </x:c>
      <x:c r="E507" s="18" t="n">
        <x:f>G506</x:f>
        <x:v>286.5988833147832</x:v>
      </x:c>
      <x:c r="F507" s="18" t="n">
        <x:f>MAX(C507,E507)</x:f>
        <x:v>286.5988833147832</x:v>
      </x:c>
      <x:c r="G507" s="18" t="n">
        <x:f>F507+D507</x:f>
        <x:v>324.062612474896</x:v>
      </x:c>
      <x:c r="H507" s="18" t="n">
        <x:f>Arrivals!L507</x:f>
        <x:v>75</x:v>
      </x:c>
      <x:c r="I507" s="18" t="n">
        <x:f>H507*8/ACE_Input!S27+ACE_Input!T27</x:f>
        <x:v>6.02</x:v>
      </x:c>
      <x:c r="J507" s="18" t="n">
        <x:f>N506</x:f>
        <x:v>294.10744110603304</x:v>
      </x:c>
      <x:c r="K507" s="18" t="n">
        <x:f>MAX(G507,J507)</x:f>
        <x:v>324.062612474896</x:v>
      </x:c>
      <x:c r="L507" s="18" t="n">
        <x:f>MOD(K507-Settings!$B$32,Settings!$B$33)</x:f>
        <x:v>324.062612474896</x:v>
      </x:c>
      <x:c r="M507" s="18" t="n">
        <x:f>IF(L507&lt;Settings!$B$30,IF(Settings!$B$30-L507&gt;=I507,K507,K507+(Settings!$B$30-L507)+Settings!$B$31),K507+(Settings!$B$33-L507))</x:f>
        <x:v>324.062612474896</x:v>
      </x:c>
      <x:c r="N507" s="18" t="n">
        <x:f>M507+I507</x:f>
        <x:v>330.082612474896</x:v>
      </x:c>
      <x:c r="O507" s="18" t="n">
        <x:f>N507-C507</x:f>
        <x:v>93.082612474896</x:v>
      </x:c>
      <x:c r="P507" s="18" t="n">
        <x:f>F507-C507</x:f>
        <x:v>49.59888331478322</x:v>
      </x:c>
      <x:c r="Q507" s="18" t="n">
        <x:f>K507-G507</x:f>
        <x:v>0</x:v>
      </x:c>
      <x:c r="R507" s="18" t="n">
        <x:f>M507-K507</x:f>
        <x:v>0</x:v>
      </x:c>
      <x:c r="S507" s="18" t="n">
        <x:f>P507+Q507+R507</x:f>
        <x:v>49.59888331478322</x:v>
      </x:c>
      <x:c r="T507" s="18" t="str">
        <x:f>IF(MOD(C507-Settings!$B$32,Settings!$B$33)&lt;Settings!$B$30,"Up","Down")</x:f>
        <x:v>Up</x:v>
      </x:c>
      <x:c r="U507" s="18" t="n">
        <x:f>IF(OR(I507&gt;Settings!$B$30,O507&gt;Settings!$B$37),0,1)</x:f>
        <x:v>1</x:v>
      </x:c>
      <x:c r="V507" s="18" t="n">
        <x:f>IF(AND(U507=1,O507&lt;=Settings!$B$36),1,0)</x:f>
        <x:v>1</x:v>
      </x:c>
    </x:row>
    <x:row r="508">
      <x:c r="A508" t="n">
        <x:f>Arrivals!A508</x:f>
        <x:v>5</x:v>
      </x:c>
      <x:c r="B508" t="n">
        <x:f>Arrivals!B508</x:f>
        <x:v>23</x:v>
      </x:c>
      <x:c r="C508" s="18" t="n">
        <x:f>Arrivals!F508</x:f>
        <x:v>242</x:v>
      </x:c>
      <x:c r="D508" s="18" t="n">
        <x:f>Arrivals!J508</x:f>
        <x:v>4.567556527729751</x:v>
      </x:c>
      <x:c r="E508" s="18" t="n">
        <x:f>G507</x:f>
        <x:v>324.062612474896</x:v>
      </x:c>
      <x:c r="F508" s="18" t="n">
        <x:f>MAX(C508,E508)</x:f>
        <x:v>324.062612474896</x:v>
      </x:c>
      <x:c r="G508" s="18" t="n">
        <x:f>F508+D508</x:f>
        <x:v>328.6301690026258</x:v>
      </x:c>
      <x:c r="H508" s="18" t="n">
        <x:f>Arrivals!L508</x:f>
        <x:v>75</x:v>
      </x:c>
      <x:c r="I508" s="18" t="n">
        <x:f>H508*8/ACE_Input!S28+ACE_Input!T28</x:f>
        <x:v>6.02</x:v>
      </x:c>
      <x:c r="J508" s="18" t="n">
        <x:f>N507</x:f>
        <x:v>330.082612474896</x:v>
      </x:c>
      <x:c r="K508" s="18" t="n">
        <x:f>MAX(G508,J508)</x:f>
        <x:v>330.082612474896</x:v>
      </x:c>
      <x:c r="L508" s="18" t="n">
        <x:f>MOD(K508-Settings!$B$32,Settings!$B$33)</x:f>
        <x:v>330.082612474896</x:v>
      </x:c>
      <x:c r="M508" s="18" t="n">
        <x:f>IF(L508&lt;Settings!$B$30,IF(Settings!$B$30-L508&gt;=I508,K508,K508+(Settings!$B$30-L508)+Settings!$B$31),K508+(Settings!$B$33-L508))</x:f>
        <x:v>330.082612474896</x:v>
      </x:c>
      <x:c r="N508" s="18" t="n">
        <x:f>M508+I508</x:f>
        <x:v>336.102612474896</x:v>
      </x:c>
      <x:c r="O508" s="18" t="n">
        <x:f>N508-C508</x:f>
        <x:v>94.10261247489598</x:v>
      </x:c>
      <x:c r="P508" s="18" t="n">
        <x:f>F508-C508</x:f>
        <x:v>82.06261247489601</x:v>
      </x:c>
      <x:c r="Q508" s="18" t="n">
        <x:f>K508-G508</x:f>
        <x:v>1.452443472270204</x:v>
      </x:c>
      <x:c r="R508" s="18" t="n">
        <x:f>M508-K508</x:f>
        <x:v>0</x:v>
      </x:c>
      <x:c r="S508" s="18" t="n">
        <x:f>P508+Q508+R508</x:f>
        <x:v>83.51505594716622</x:v>
      </x:c>
      <x:c r="T508" s="18" t="str">
        <x:f>IF(MOD(C508-Settings!$B$32,Settings!$B$33)&lt;Settings!$B$30,"Up","Down")</x:f>
        <x:v>Up</x:v>
      </x:c>
      <x:c r="U508" s="18" t="n">
        <x:f>IF(OR(I508&gt;Settings!$B$30,O508&gt;Settings!$B$37),0,1)</x:f>
        <x:v>1</x:v>
      </x:c>
      <x:c r="V508" s="18" t="n">
        <x:f>IF(AND(U508=1,O508&lt;=Settings!$B$36),1,0)</x:f>
        <x:v>1</x:v>
      </x:c>
    </x:row>
    <x:row r="509">
      <x:c r="A509" t="n">
        <x:f>Arrivals!A509</x:f>
        <x:v>5</x:v>
      </x:c>
      <x:c r="B509" t="n">
        <x:f>Arrivals!B509</x:f>
        <x:v>24</x:v>
      </x:c>
      <x:c r="C509" s="18" t="n">
        <x:f>Arrivals!F509</x:f>
        <x:v>247</x:v>
      </x:c>
      <x:c r="D509" s="18" t="n">
        <x:f>Arrivals!J509</x:f>
        <x:v>10.315983294623981</x:v>
      </x:c>
      <x:c r="E509" s="18" t="n">
        <x:f>G508</x:f>
        <x:v>328.6301690026258</x:v>
      </x:c>
      <x:c r="F509" s="18" t="n">
        <x:f>MAX(C509,E509)</x:f>
        <x:v>328.6301690026258</x:v>
      </x:c>
      <x:c r="G509" s="18" t="n">
        <x:f>F509+D509</x:f>
        <x:v>338.9461522972498</x:v>
      </x:c>
      <x:c r="H509" s="18" t="n">
        <x:f>Arrivals!L509</x:f>
        <x:v>75</x:v>
      </x:c>
      <x:c r="I509" s="18" t="n">
        <x:f>H509*8/ACE_Input!S29+ACE_Input!T29</x:f>
        <x:v>6.02</x:v>
      </x:c>
      <x:c r="J509" s="18" t="n">
        <x:f>N508</x:f>
        <x:v>336.102612474896</x:v>
      </x:c>
      <x:c r="K509" s="18" t="n">
        <x:f>MAX(G509,J509)</x:f>
        <x:v>338.9461522972498</x:v>
      </x:c>
      <x:c r="L509" s="18" t="n">
        <x:f>MOD(K509-Settings!$B$32,Settings!$B$33)</x:f>
        <x:v>338.9461522972498</x:v>
      </x:c>
      <x:c r="M509" s="18" t="n">
        <x:f>IF(L509&lt;Settings!$B$30,IF(Settings!$B$30-L509&gt;=I509,K509,K509+(Settings!$B$30-L509)+Settings!$B$31),K509+(Settings!$B$33-L509))</x:f>
        <x:v>338.9461522972498</x:v>
      </x:c>
      <x:c r="N509" s="18" t="n">
        <x:f>M509+I509</x:f>
        <x:v>344.9661522972498</x:v>
      </x:c>
      <x:c r="O509" s="18" t="n">
        <x:f>N509-C509</x:f>
        <x:v>97.96615229724978</x:v>
      </x:c>
      <x:c r="P509" s="18" t="n">
        <x:f>F509-C509</x:f>
        <x:v>81.63016900262579</x:v>
      </x:c>
      <x:c r="Q509" s="18" t="n">
        <x:f>K509-G509</x:f>
        <x:v>0</x:v>
      </x:c>
      <x:c r="R509" s="18" t="n">
        <x:f>M509-K509</x:f>
        <x:v>0</x:v>
      </x:c>
      <x:c r="S509" s="18" t="n">
        <x:f>P509+Q509+R509</x:f>
        <x:v>81.63016900262579</x:v>
      </x:c>
      <x:c r="T509" s="18" t="str">
        <x:f>IF(MOD(C509-Settings!$B$32,Settings!$B$33)&lt;Settings!$B$30,"Up","Down")</x:f>
        <x:v>Up</x:v>
      </x:c>
      <x:c r="U509" s="18" t="n">
        <x:f>IF(OR(I509&gt;Settings!$B$30,O509&gt;Settings!$B$37),0,1)</x:f>
        <x:v>1</x:v>
      </x:c>
      <x:c r="V509" s="18" t="n">
        <x:f>IF(AND(U509=1,O509&lt;=Settings!$B$36),1,0)</x:f>
        <x:v>1</x:v>
      </x:c>
    </x:row>
    <x:row r="510">
      <x:c r="A510" t="n">
        <x:f>Arrivals!A510</x:f>
        <x:v>5</x:v>
      </x:c>
      <x:c r="B510" t="n">
        <x:f>Arrivals!B510</x:f>
        <x:v>25</x:v>
      </x:c>
      <x:c r="C510" s="18" t="n">
        <x:f>Arrivals!F510</x:f>
        <x:v>252</x:v>
      </x:c>
      <x:c r="D510" s="18" t="n">
        <x:f>Arrivals!J510</x:f>
        <x:v>9.159955593174313</x:v>
      </x:c>
      <x:c r="E510" s="18" t="n">
        <x:f>G509</x:f>
        <x:v>338.9461522972498</x:v>
      </x:c>
      <x:c r="F510" s="18" t="n">
        <x:f>MAX(C510,E510)</x:f>
        <x:v>338.9461522972498</x:v>
      </x:c>
      <x:c r="G510" s="18" t="n">
        <x:f>F510+D510</x:f>
        <x:v>348.1061078904241</x:v>
      </x:c>
      <x:c r="H510" s="18" t="n">
        <x:f>Arrivals!L510</x:f>
        <x:v>75</x:v>
      </x:c>
      <x:c r="I510" s="18" t="n">
        <x:f>H510*8/ACE_Input!S30+ACE_Input!T30</x:f>
        <x:v>6.02</x:v>
      </x:c>
      <x:c r="J510" s="18" t="n">
        <x:f>N509</x:f>
        <x:v>344.9661522972498</x:v>
      </x:c>
      <x:c r="K510" s="18" t="n">
        <x:f>MAX(G510,J510)</x:f>
        <x:v>348.1061078904241</x:v>
      </x:c>
      <x:c r="L510" s="18" t="n">
        <x:f>MOD(K510-Settings!$B$32,Settings!$B$33)</x:f>
        <x:v>348.1061078904241</x:v>
      </x:c>
      <x:c r="M510" s="18" t="n">
        <x:f>IF(L510&lt;Settings!$B$30,IF(Settings!$B$30-L510&gt;=I510,K510,K510+(Settings!$B$30-L510)+Settings!$B$31),K510+(Settings!$B$33-L510))</x:f>
        <x:v>348.1061078904241</x:v>
      </x:c>
      <x:c r="N510" s="18" t="n">
        <x:f>M510+I510</x:f>
        <x:v>354.12610789042407</x:v>
      </x:c>
      <x:c r="O510" s="18" t="n">
        <x:f>N510-C510</x:f>
        <x:v>102.12610789042407</x:v>
      </x:c>
      <x:c r="P510" s="18" t="n">
        <x:f>F510-C510</x:f>
        <x:v>86.9461522972498</x:v>
      </x:c>
      <x:c r="Q510" s="18" t="n">
        <x:f>K510-G510</x:f>
        <x:v>0</x:v>
      </x:c>
      <x:c r="R510" s="18" t="n">
        <x:f>M510-K510</x:f>
        <x:v>0</x:v>
      </x:c>
      <x:c r="S510" s="18" t="n">
        <x:f>P510+Q510+R510</x:f>
        <x:v>86.9461522972498</x:v>
      </x:c>
      <x:c r="T510" s="18" t="str">
        <x:f>IF(MOD(C510-Settings!$B$32,Settings!$B$33)&lt;Settings!$B$30,"Up","Down")</x:f>
        <x:v>Up</x:v>
      </x:c>
      <x:c r="U510" s="18" t="n">
        <x:f>IF(OR(I510&gt;Settings!$B$30,O510&gt;Settings!$B$37),0,1)</x:f>
        <x:v>1</x:v>
      </x:c>
      <x:c r="V510" s="18" t="n">
        <x:f>IF(AND(U510=1,O510&lt;=Settings!$B$36),1,0)</x:f>
        <x:v>1</x:v>
      </x:c>
    </x:row>
    <x:row r="511">
      <x:c r="A511" t="n">
        <x:f>Arrivals!A511</x:f>
        <x:v>5</x:v>
      </x:c>
      <x:c r="B511" t="n">
        <x:f>Arrivals!B511</x:f>
        <x:v>26</x:v>
      </x:c>
      <x:c r="C511" s="18" t="n">
        <x:f>Arrivals!F511</x:f>
        <x:v>257</x:v>
      </x:c>
      <x:c r="D511" s="18" t="n">
        <x:f>Arrivals!J511</x:f>
        <x:v>0.7168065616290666</x:v>
      </x:c>
      <x:c r="E511" s="18" t="n">
        <x:f>G510</x:f>
        <x:v>348.1061078904241</x:v>
      </x:c>
      <x:c r="F511" s="18" t="n">
        <x:f>MAX(C511,E511)</x:f>
        <x:v>348.1061078904241</x:v>
      </x:c>
      <x:c r="G511" s="18" t="n">
        <x:f>F511+D511</x:f>
        <x:v>348.82291445205317</x:v>
      </x:c>
      <x:c r="H511" s="18" t="n">
        <x:f>Arrivals!L511</x:f>
        <x:v>75</x:v>
      </x:c>
      <x:c r="I511" s="18" t="n">
        <x:f>H511*8/ACE_Input!S31+ACE_Input!T31</x:f>
        <x:v>6.02</x:v>
      </x:c>
      <x:c r="J511" s="18" t="n">
        <x:f>N510</x:f>
        <x:v>354.12610789042407</x:v>
      </x:c>
      <x:c r="K511" s="18" t="n">
        <x:f>MAX(G511,J511)</x:f>
        <x:v>354.12610789042407</x:v>
      </x:c>
      <x:c r="L511" s="18" t="n">
        <x:f>MOD(K511-Settings!$B$32,Settings!$B$33)</x:f>
        <x:v>354.12610789042407</x:v>
      </x:c>
      <x:c r="M511" s="18" t="n">
        <x:f>IF(L511&lt;Settings!$B$30,IF(Settings!$B$30-L511&gt;=I511,K511,K511+(Settings!$B$30-L511)+Settings!$B$31),K511+(Settings!$B$33-L511))</x:f>
        <x:v>354.12610789042407</x:v>
      </x:c>
      <x:c r="N511" s="18" t="n">
        <x:f>M511+I511</x:f>
        <x:v>360.14610789042405</x:v>
      </x:c>
      <x:c r="O511" s="18" t="n">
        <x:f>N511-C511</x:f>
        <x:v>103.14610789042405</x:v>
      </x:c>
      <x:c r="P511" s="18" t="n">
        <x:f>F511-C511</x:f>
        <x:v>91.10610789042408</x:v>
      </x:c>
      <x:c r="Q511" s="18" t="n">
        <x:f>K511-G511</x:f>
        <x:v>5.303193438370897</x:v>
      </x:c>
      <x:c r="R511" s="18" t="n">
        <x:f>M511-K511</x:f>
        <x:v>0</x:v>
      </x:c>
      <x:c r="S511" s="18" t="n">
        <x:f>P511+Q511+R511</x:f>
        <x:v>96.40930132879498</x:v>
      </x:c>
      <x:c r="T511" s="18" t="str">
        <x:f>IF(MOD(C511-Settings!$B$32,Settings!$B$33)&lt;Settings!$B$30,"Up","Down")</x:f>
        <x:v>Up</x:v>
      </x:c>
      <x:c r="U511" s="18" t="n">
        <x:f>IF(OR(I511&gt;Settings!$B$30,O511&gt;Settings!$B$37),0,1)</x:f>
        <x:v>1</x:v>
      </x:c>
      <x:c r="V511" s="18" t="n">
        <x:f>IF(AND(U511=1,O511&lt;=Settings!$B$36),1,0)</x:f>
        <x:v>1</x:v>
      </x:c>
    </x:row>
    <x:row r="512">
      <x:c r="A512" t="n">
        <x:f>Arrivals!A512</x:f>
        <x:v>5</x:v>
      </x:c>
      <x:c r="B512" t="n">
        <x:f>Arrivals!B512</x:f>
        <x:v>27</x:v>
      </x:c>
      <x:c r="C512" s="18" t="n">
        <x:f>Arrivals!F512</x:f>
        <x:v>262</x:v>
      </x:c>
      <x:c r="D512" s="18" t="n">
        <x:f>Arrivals!J512</x:f>
        <x:v>9.601184089181293</x:v>
      </x:c>
      <x:c r="E512" s="18" t="n">
        <x:f>G511</x:f>
        <x:v>348.82291445205317</x:v>
      </x:c>
      <x:c r="F512" s="18" t="n">
        <x:f>MAX(C512,E512)</x:f>
        <x:v>348.82291445205317</x:v>
      </x:c>
      <x:c r="G512" s="18" t="n">
        <x:f>F512+D512</x:f>
        <x:v>358.42409854123446</x:v>
      </x:c>
      <x:c r="H512" s="18" t="n">
        <x:f>Arrivals!L512</x:f>
        <x:v>75</x:v>
      </x:c>
      <x:c r="I512" s="18" t="n">
        <x:f>H512*8/ACE_Input!S32+ACE_Input!T32</x:f>
        <x:v>6.02</x:v>
      </x:c>
      <x:c r="J512" s="18" t="n">
        <x:f>N511</x:f>
        <x:v>360.14610789042405</x:v>
      </x:c>
      <x:c r="K512" s="18" t="n">
        <x:f>MAX(G512,J512)</x:f>
        <x:v>360.14610789042405</x:v>
      </x:c>
      <x:c r="L512" s="18" t="n">
        <x:f>MOD(K512-Settings!$B$32,Settings!$B$33)</x:f>
        <x:v>360.14610789042405</x:v>
      </x:c>
      <x:c r="M512" s="18" t="n">
        <x:f>IF(L512&lt;Settings!$B$30,IF(Settings!$B$30-L512&gt;=I512,K512,K512+(Settings!$B$30-L512)+Settings!$B$31),K512+(Settings!$B$33-L512))</x:f>
        <x:v>360.14610789042405</x:v>
      </x:c>
      <x:c r="N512" s="18" t="n">
        <x:f>M512+I512</x:f>
        <x:v>366.16610789042403</x:v>
      </x:c>
      <x:c r="O512" s="18" t="n">
        <x:f>N512-C512</x:f>
        <x:v>104.16610789042403</x:v>
      </x:c>
      <x:c r="P512" s="18" t="n">
        <x:f>F512-C512</x:f>
        <x:v>86.82291445205317</x:v>
      </x:c>
      <x:c r="Q512" s="18" t="n">
        <x:f>K512-G512</x:f>
        <x:v>1.722009349189591</x:v>
      </x:c>
      <x:c r="R512" s="18" t="n">
        <x:f>M512-K512</x:f>
        <x:v>0</x:v>
      </x:c>
      <x:c r="S512" s="18" t="n">
        <x:f>P512+Q512+R512</x:f>
        <x:v>88.54492380124276</x:v>
      </x:c>
      <x:c r="T512" s="18" t="str">
        <x:f>IF(MOD(C512-Settings!$B$32,Settings!$B$33)&lt;Settings!$B$30,"Up","Down")</x:f>
        <x:v>Up</x:v>
      </x:c>
      <x:c r="U512" s="18" t="n">
        <x:f>IF(OR(I512&gt;Settings!$B$30,O512&gt;Settings!$B$37),0,1)</x:f>
        <x:v>1</x:v>
      </x:c>
      <x:c r="V512" s="18" t="n">
        <x:f>IF(AND(U512=1,O512&lt;=Settings!$B$36),1,0)</x:f>
        <x:v>1</x:v>
      </x:c>
    </x:row>
    <x:row r="513">
      <x:c r="A513" t="n">
        <x:f>Arrivals!A513</x:f>
        <x:v>5</x:v>
      </x:c>
      <x:c r="B513" t="n">
        <x:f>Arrivals!B513</x:f>
        <x:v>28</x:v>
      </x:c>
      <x:c r="C513" s="18" t="n">
        <x:f>Arrivals!F513</x:f>
        <x:v>268</x:v>
      </x:c>
      <x:c r="D513" s="18" t="n">
        <x:f>Arrivals!J513</x:f>
        <x:v>24.785277390511965</x:v>
      </x:c>
      <x:c r="E513" s="18" t="n">
        <x:f>G512</x:f>
        <x:v>358.42409854123446</x:v>
      </x:c>
      <x:c r="F513" s="18" t="n">
        <x:f>MAX(C513,E513)</x:f>
        <x:v>358.42409854123446</x:v>
      </x:c>
      <x:c r="G513" s="18" t="n">
        <x:f>F513+D513</x:f>
        <x:v>383.2093759317464</x:v>
      </x:c>
      <x:c r="H513" s="18" t="n">
        <x:f>Arrivals!L513</x:f>
        <x:v>75</x:v>
      </x:c>
      <x:c r="I513" s="18" t="n">
        <x:f>H513*8/ACE_Input!S33+ACE_Input!T33</x:f>
        <x:v>6.02</x:v>
      </x:c>
      <x:c r="J513" s="18" t="n">
        <x:f>N512</x:f>
        <x:v>366.16610789042403</x:v>
      </x:c>
      <x:c r="K513" s="18" t="n">
        <x:f>MAX(G513,J513)</x:f>
        <x:v>383.2093759317464</x:v>
      </x:c>
      <x:c r="L513" s="18" t="n">
        <x:f>MOD(K513-Settings!$B$32,Settings!$B$33)</x:f>
        <x:v>383.2093759317464</x:v>
      </x:c>
      <x:c r="M513" s="18" t="n">
        <x:f>IF(L513&lt;Settings!$B$30,IF(Settings!$B$30-L513&gt;=I513,K513,K513+(Settings!$B$30-L513)+Settings!$B$31),K513+(Settings!$B$33-L513))</x:f>
        <x:v>383.2093759317464</x:v>
      </x:c>
      <x:c r="N513" s="18" t="n">
        <x:f>M513+I513</x:f>
        <x:v>389.2293759317464</x:v>
      </x:c>
      <x:c r="O513" s="18" t="n">
        <x:f>N513-C513</x:f>
        <x:v>121.2293759317464</x:v>
      </x:c>
      <x:c r="P513" s="18" t="n">
        <x:f>F513-C513</x:f>
        <x:v>90.42409854123446</x:v>
      </x:c>
      <x:c r="Q513" s="18" t="n">
        <x:f>K513-G513</x:f>
        <x:v>0</x:v>
      </x:c>
      <x:c r="R513" s="18" t="n">
        <x:f>M513-K513</x:f>
        <x:v>0</x:v>
      </x:c>
      <x:c r="S513" s="18" t="n">
        <x:f>P513+Q513+R513</x:f>
        <x:v>90.42409854123446</x:v>
      </x:c>
      <x:c r="T513" s="18" t="str">
        <x:f>IF(MOD(C513-Settings!$B$32,Settings!$B$33)&lt;Settings!$B$30,"Up","Down")</x:f>
        <x:v>Up</x:v>
      </x:c>
      <x:c r="U513" s="18" t="n">
        <x:f>IF(OR(I513&gt;Settings!$B$30,O513&gt;Settings!$B$37),0,1)</x:f>
        <x:v>1</x:v>
      </x:c>
      <x:c r="V513" s="18" t="n">
        <x:f>IF(AND(U513=1,O513&lt;=Settings!$B$36),1,0)</x:f>
        <x:v>0</x:v>
      </x:c>
    </x:row>
    <x:row r="514">
      <x:c r="A514" t="n">
        <x:f>Arrivals!A514</x:f>
        <x:v>5</x:v>
      </x:c>
      <x:c r="B514" t="n">
        <x:f>Arrivals!B514</x:f>
        <x:v>29</x:v>
      </x:c>
      <x:c r="C514" s="18" t="n">
        <x:f>Arrivals!F514</x:f>
        <x:v>273</x:v>
      </x:c>
      <x:c r="D514" s="18" t="n">
        <x:f>Arrivals!J514</x:f>
        <x:v>8.36953148872707</x:v>
      </x:c>
      <x:c r="E514" s="18" t="n">
        <x:f>G513</x:f>
        <x:v>383.2093759317464</x:v>
      </x:c>
      <x:c r="F514" s="18" t="n">
        <x:f>MAX(C514,E514)</x:f>
        <x:v>383.2093759317464</x:v>
      </x:c>
      <x:c r="G514" s="18" t="n">
        <x:f>F514+D514</x:f>
        <x:v>391.5789074204735</x:v>
      </x:c>
      <x:c r="H514" s="18" t="n">
        <x:f>Arrivals!L514</x:f>
        <x:v>75</x:v>
      </x:c>
      <x:c r="I514" s="18" t="n">
        <x:f>H514*8/ACE_Input!S34+ACE_Input!T34</x:f>
        <x:v>6.02</x:v>
      </x:c>
      <x:c r="J514" s="18" t="n">
        <x:f>N513</x:f>
        <x:v>389.2293759317464</x:v>
      </x:c>
      <x:c r="K514" s="18" t="n">
        <x:f>MAX(G514,J514)</x:f>
        <x:v>391.5789074204735</x:v>
      </x:c>
      <x:c r="L514" s="18" t="n">
        <x:f>MOD(K514-Settings!$B$32,Settings!$B$33)</x:f>
        <x:v>391.5789074204735</x:v>
      </x:c>
      <x:c r="M514" s="18" t="n">
        <x:f>IF(L514&lt;Settings!$B$30,IF(Settings!$B$30-L514&gt;=I514,K514,K514+(Settings!$B$30-L514)+Settings!$B$31),K514+(Settings!$B$33-L514))</x:f>
        <x:v>391.5789074204735</x:v>
      </x:c>
      <x:c r="N514" s="18" t="n">
        <x:f>M514+I514</x:f>
        <x:v>397.5989074204735</x:v>
      </x:c>
      <x:c r="O514" s="18" t="n">
        <x:f>N514-C514</x:f>
        <x:v>124.5989074204735</x:v>
      </x:c>
      <x:c r="P514" s="18" t="n">
        <x:f>F514-C514</x:f>
        <x:v>110.20937593174642</x:v>
      </x:c>
      <x:c r="Q514" s="18" t="n">
        <x:f>K514-G514</x:f>
        <x:v>0</x:v>
      </x:c>
      <x:c r="R514" s="18" t="n">
        <x:f>M514-K514</x:f>
        <x:v>0</x:v>
      </x:c>
      <x:c r="S514" s="18" t="n">
        <x:f>P514+Q514+R514</x:f>
        <x:v>110.20937593174642</x:v>
      </x:c>
      <x:c r="T514" s="18" t="str">
        <x:f>IF(MOD(C514-Settings!$B$32,Settings!$B$33)&lt;Settings!$B$30,"Up","Down")</x:f>
        <x:v>Up</x:v>
      </x:c>
      <x:c r="U514" s="18" t="n">
        <x:f>IF(OR(I514&gt;Settings!$B$30,O514&gt;Settings!$B$37),0,1)</x:f>
        <x:v>1</x:v>
      </x:c>
      <x:c r="V514" s="18" t="n">
        <x:f>IF(AND(U514=1,O514&lt;=Settings!$B$36),1,0)</x:f>
        <x:v>0</x:v>
      </x:c>
    </x:row>
    <x:row r="515">
      <x:c r="A515" t="n">
        <x:f>Arrivals!A515</x:f>
        <x:v>5</x:v>
      </x:c>
      <x:c r="B515" t="n">
        <x:f>Arrivals!B515</x:f>
        <x:v>30</x:v>
      </x:c>
      <x:c r="C515" s="18" t="n">
        <x:f>Arrivals!F515</x:f>
        <x:v>278</x:v>
      </x:c>
      <x:c r="D515" s="18" t="n">
        <x:f>Arrivals!J515</x:f>
        <x:v>13.40425870617533</x:v>
      </x:c>
      <x:c r="E515" s="18" t="n">
        <x:f>G514</x:f>
        <x:v>391.5789074204735</x:v>
      </x:c>
      <x:c r="F515" s="18" t="n">
        <x:f>MAX(C515,E515)</x:f>
        <x:v>391.5789074204735</x:v>
      </x:c>
      <x:c r="G515" s="18" t="n">
        <x:f>F515+D515</x:f>
        <x:v>404.9831661266488</x:v>
      </x:c>
      <x:c r="H515" s="18" t="n">
        <x:f>Arrivals!L515</x:f>
        <x:v>75</x:v>
      </x:c>
      <x:c r="I515" s="18" t="n">
        <x:f>H515*8/ACE_Input!S35+ACE_Input!T35</x:f>
        <x:v>6.02</x:v>
      </x:c>
      <x:c r="J515" s="18" t="n">
        <x:f>N514</x:f>
        <x:v>397.5989074204735</x:v>
      </x:c>
      <x:c r="K515" s="18" t="n">
        <x:f>MAX(G515,J515)</x:f>
        <x:v>404.9831661266488</x:v>
      </x:c>
      <x:c r="L515" s="18" t="n">
        <x:f>MOD(K515-Settings!$B$32,Settings!$B$33)</x:f>
        <x:v>404.9831661266488</x:v>
      </x:c>
      <x:c r="M515" s="18" t="n">
        <x:f>IF(L515&lt;Settings!$B$30,IF(Settings!$B$30-L515&gt;=I515,K515,K515+(Settings!$B$30-L515)+Settings!$B$31),K515+(Settings!$B$33-L515))</x:f>
        <x:v>404.9831661266488</x:v>
      </x:c>
      <x:c r="N515" s="18" t="n">
        <x:f>M515+I515</x:f>
        <x:v>411.0031661266488</x:v>
      </x:c>
      <x:c r="O515" s="18" t="n">
        <x:f>N515-C515</x:f>
        <x:v>133.0031661266488</x:v>
      </x:c>
      <x:c r="P515" s="18" t="n">
        <x:f>F515-C515</x:f>
        <x:v>113.57890742047351</x:v>
      </x:c>
      <x:c r="Q515" s="18" t="n">
        <x:f>K515-G515</x:f>
        <x:v>0</x:v>
      </x:c>
      <x:c r="R515" s="18" t="n">
        <x:f>M515-K515</x:f>
        <x:v>0</x:v>
      </x:c>
      <x:c r="S515" s="18" t="n">
        <x:f>P515+Q515+R515</x:f>
        <x:v>113.57890742047351</x:v>
      </x:c>
      <x:c r="T515" s="18" t="str">
        <x:f>IF(MOD(C515-Settings!$B$32,Settings!$B$33)&lt;Settings!$B$30,"Up","Down")</x:f>
        <x:v>Up</x:v>
      </x:c>
      <x:c r="U515" s="18" t="n">
        <x:f>IF(OR(I515&gt;Settings!$B$30,O515&gt;Settings!$B$37),0,1)</x:f>
        <x:v>1</x:v>
      </x:c>
      <x:c r="V515" s="18" t="n">
        <x:f>IF(AND(U515=1,O515&lt;=Settings!$B$36),1,0)</x:f>
        <x:v>0</x:v>
      </x:c>
    </x:row>
    <x:row r="516">
      <x:c r="A516" t="n">
        <x:f>Arrivals!A516</x:f>
        <x:v>5</x:v>
      </x:c>
      <x:c r="B516" t="n">
        <x:f>Arrivals!B516</x:f>
        <x:v>31</x:v>
      </x:c>
      <x:c r="C516" s="18" t="n">
        <x:f>Arrivals!F516</x:f>
        <x:v>283</x:v>
      </x:c>
      <x:c r="D516" s="18" t="n">
        <x:f>Arrivals!J516</x:f>
        <x:v>23.424366013889827</x:v>
      </x:c>
      <x:c r="E516" s="18" t="n">
        <x:f>G515</x:f>
        <x:v>404.9831661266488</x:v>
      </x:c>
      <x:c r="F516" s="18" t="n">
        <x:f>MAX(C516,E516)</x:f>
        <x:v>404.9831661266488</x:v>
      </x:c>
      <x:c r="G516" s="18" t="n">
        <x:f>F516+D516</x:f>
        <x:v>428.40753214053865</x:v>
      </x:c>
      <x:c r="H516" s="18" t="n">
        <x:f>Arrivals!L516</x:f>
        <x:v>75</x:v>
      </x:c>
      <x:c r="I516" s="18" t="n">
        <x:f>H516*8/ACE_Input!S36+ACE_Input!T36</x:f>
        <x:v>6.02</x:v>
      </x:c>
      <x:c r="J516" s="18" t="n">
        <x:f>N515</x:f>
        <x:v>411.0031661266488</x:v>
      </x:c>
      <x:c r="K516" s="18" t="n">
        <x:f>MAX(G516,J516)</x:f>
        <x:v>428.40753214053865</x:v>
      </x:c>
      <x:c r="L516" s="18" t="n">
        <x:f>MOD(K516-Settings!$B$32,Settings!$B$33)</x:f>
        <x:v>428.40753214053865</x:v>
      </x:c>
      <x:c r="M516" s="18" t="n">
        <x:f>IF(L516&lt;Settings!$B$30,IF(Settings!$B$30-L516&gt;=I516,K516,K516+(Settings!$B$30-L516)+Settings!$B$31),K516+(Settings!$B$33-L516))</x:f>
        <x:v>428.40753214053865</x:v>
      </x:c>
      <x:c r="N516" s="18" t="n">
        <x:f>M516+I516</x:f>
        <x:v>434.42753214053863</x:v>
      </x:c>
      <x:c r="O516" s="18" t="n">
        <x:f>N516-C516</x:f>
        <x:v>151.42753214053863</x:v>
      </x:c>
      <x:c r="P516" s="18" t="n">
        <x:f>F516-C516</x:f>
        <x:v>121.98316612664883</x:v>
      </x:c>
      <x:c r="Q516" s="18" t="n">
        <x:f>K516-G516</x:f>
        <x:v>0</x:v>
      </x:c>
      <x:c r="R516" s="18" t="n">
        <x:f>M516-K516</x:f>
        <x:v>0</x:v>
      </x:c>
      <x:c r="S516" s="18" t="n">
        <x:f>P516+Q516+R516</x:f>
        <x:v>121.98316612664883</x:v>
      </x:c>
      <x:c r="T516" s="18" t="str">
        <x:f>IF(MOD(C516-Settings!$B$32,Settings!$B$33)&lt;Settings!$B$30,"Up","Down")</x:f>
        <x:v>Up</x:v>
      </x:c>
      <x:c r="U516" s="18" t="n">
        <x:f>IF(OR(I516&gt;Settings!$B$30,O516&gt;Settings!$B$37),0,1)</x:f>
        <x:v>1</x:v>
      </x:c>
      <x:c r="V516" s="18" t="n">
        <x:f>IF(AND(U516=1,O516&lt;=Settings!$B$36),1,0)</x:f>
        <x:v>0</x:v>
      </x:c>
    </x:row>
    <x:row r="517">
      <x:c r="A517" t="n">
        <x:f>Arrivals!A517</x:f>
        <x:v>5</x:v>
      </x:c>
      <x:c r="B517" t="n">
        <x:f>Arrivals!B517</x:f>
        <x:v>32</x:v>
      </x:c>
      <x:c r="C517" s="18" t="n">
        <x:f>Arrivals!F517</x:f>
        <x:v>288</x:v>
      </x:c>
      <x:c r="D517" s="18" t="n">
        <x:f>Arrivals!J517</x:f>
        <x:v>12.60087678631027</x:v>
      </x:c>
      <x:c r="E517" s="18" t="n">
        <x:f>G516</x:f>
        <x:v>428.40753214053865</x:v>
      </x:c>
      <x:c r="F517" s="18" t="n">
        <x:f>MAX(C517,E517)</x:f>
        <x:v>428.40753214053865</x:v>
      </x:c>
      <x:c r="G517" s="18" t="n">
        <x:f>F517+D517</x:f>
        <x:v>441.0084089268489</x:v>
      </x:c>
      <x:c r="H517" s="18" t="n">
        <x:f>Arrivals!L517</x:f>
        <x:v>75</x:v>
      </x:c>
      <x:c r="I517" s="18" t="n">
        <x:f>H517*8/ACE_Input!S37+ACE_Input!T37</x:f>
        <x:v>6.02</x:v>
      </x:c>
      <x:c r="J517" s="18" t="n">
        <x:f>N516</x:f>
        <x:v>434.42753214053863</x:v>
      </x:c>
      <x:c r="K517" s="18" t="n">
        <x:f>MAX(G517,J517)</x:f>
        <x:v>441.0084089268489</x:v>
      </x:c>
      <x:c r="L517" s="18" t="n">
        <x:f>MOD(K517-Settings!$B$32,Settings!$B$33)</x:f>
        <x:v>441.0084089268489</x:v>
      </x:c>
      <x:c r="M517" s="18" t="n">
        <x:f>IF(L517&lt;Settings!$B$30,IF(Settings!$B$30-L517&gt;=I517,K517,K517+(Settings!$B$30-L517)+Settings!$B$31),K517+(Settings!$B$33-L517))</x:f>
        <x:v>441.0084089268489</x:v>
      </x:c>
      <x:c r="N517" s="18" t="n">
        <x:f>M517+I517</x:f>
        <x:v>447.0284089268489</x:v>
      </x:c>
      <x:c r="O517" s="18" t="n">
        <x:f>N517-C517</x:f>
        <x:v>159.0284089268489</x:v>
      </x:c>
      <x:c r="P517" s="18" t="n">
        <x:f>F517-C517</x:f>
        <x:v>140.40753214053865</x:v>
      </x:c>
      <x:c r="Q517" s="18" t="n">
        <x:f>K517-G517</x:f>
        <x:v>0</x:v>
      </x:c>
      <x:c r="R517" s="18" t="n">
        <x:f>M517-K517</x:f>
        <x:v>0</x:v>
      </x:c>
      <x:c r="S517" s="18" t="n">
        <x:f>P517+Q517+R517</x:f>
        <x:v>140.40753214053865</x:v>
      </x:c>
      <x:c r="T517" s="18" t="str">
        <x:f>IF(MOD(C517-Settings!$B$32,Settings!$B$33)&lt;Settings!$B$30,"Up","Down")</x:f>
        <x:v>Up</x:v>
      </x:c>
      <x:c r="U517" s="18" t="n">
        <x:f>IF(OR(I517&gt;Settings!$B$30,O517&gt;Settings!$B$37),0,1)</x:f>
        <x:v>1</x:v>
      </x:c>
      <x:c r="V517" s="18" t="n">
        <x:f>IF(AND(U517=1,O517&lt;=Settings!$B$36),1,0)</x:f>
        <x:v>0</x:v>
      </x:c>
    </x:row>
    <x:row r="518">
      <x:c r="A518" t="n">
        <x:f>Arrivals!A518</x:f>
        <x:v>5</x:v>
      </x:c>
      <x:c r="B518" t="n">
        <x:f>Arrivals!B518</x:f>
        <x:v>33</x:v>
      </x:c>
      <x:c r="C518" s="18" t="n">
        <x:f>Arrivals!F518</x:f>
        <x:v>293</x:v>
      </x:c>
      <x:c r="D518" s="18" t="n">
        <x:f>Arrivals!J518</x:f>
        <x:v>0.3156699850354649</x:v>
      </x:c>
      <x:c r="E518" s="18" t="n">
        <x:f>G517</x:f>
        <x:v>441.0084089268489</x:v>
      </x:c>
      <x:c r="F518" s="18" t="n">
        <x:f>MAX(C518,E518)</x:f>
        <x:v>441.0084089268489</x:v>
      </x:c>
      <x:c r="G518" s="18" t="n">
        <x:f>F518+D518</x:f>
        <x:v>441.3240789118844</x:v>
      </x:c>
      <x:c r="H518" s="18" t="n">
        <x:f>Arrivals!L518</x:f>
        <x:v>75</x:v>
      </x:c>
      <x:c r="I518" s="18" t="n">
        <x:f>H518*8/ACE_Input!S38+ACE_Input!T38</x:f>
        <x:v>6.02</x:v>
      </x:c>
      <x:c r="J518" s="18" t="n">
        <x:f>N517</x:f>
        <x:v>447.0284089268489</x:v>
      </x:c>
      <x:c r="K518" s="18" t="n">
        <x:f>MAX(G518,J518)</x:f>
        <x:v>447.0284089268489</x:v>
      </x:c>
      <x:c r="L518" s="18" t="n">
        <x:f>MOD(K518-Settings!$B$32,Settings!$B$33)</x:f>
        <x:v>447.0284089268489</x:v>
      </x:c>
      <x:c r="M518" s="18" t="n">
        <x:f>IF(L518&lt;Settings!$B$30,IF(Settings!$B$30-L518&gt;=I518,K518,K518+(Settings!$B$30-L518)+Settings!$B$31),K518+(Settings!$B$33-L518))</x:f>
        <x:v>447.0284089268489</x:v>
      </x:c>
      <x:c r="N518" s="18" t="n">
        <x:f>M518+I518</x:f>
        <x:v>453.0484089268489</x:v>
      </x:c>
      <x:c r="O518" s="18" t="n">
        <x:f>N518-C518</x:f>
        <x:v>160.04840892684888</x:v>
      </x:c>
      <x:c r="P518" s="18" t="n">
        <x:f>F518-C518</x:f>
        <x:v>148.00840892684892</x:v>
      </x:c>
      <x:c r="Q518" s="18" t="n">
        <x:f>K518-G518</x:f>
        <x:v>5.704330014964512</x:v>
      </x:c>
      <x:c r="R518" s="18" t="n">
        <x:f>M518-K518</x:f>
        <x:v>0</x:v>
      </x:c>
      <x:c r="S518" s="18" t="n">
        <x:f>P518+Q518+R518</x:f>
        <x:v>153.71273894181343</x:v>
      </x:c>
      <x:c r="T518" s="18" t="str">
        <x:f>IF(MOD(C518-Settings!$B$32,Settings!$B$33)&lt;Settings!$B$30,"Up","Down")</x:f>
        <x:v>Up</x:v>
      </x:c>
      <x:c r="U518" s="18" t="n">
        <x:f>IF(OR(I518&gt;Settings!$B$30,O518&gt;Settings!$B$37),0,1)</x:f>
        <x:v>1</x:v>
      </x:c>
      <x:c r="V518" s="18" t="n">
        <x:f>IF(AND(U518=1,O518&lt;=Settings!$B$36),1,0)</x:f>
        <x:v>0</x:v>
      </x:c>
    </x:row>
    <x:row r="519">
      <x:c r="A519" t="n">
        <x:f>Arrivals!A519</x:f>
        <x:v>5</x:v>
      </x:c>
      <x:c r="B519" t="n">
        <x:f>Arrivals!B519</x:f>
        <x:v>34</x:v>
      </x:c>
      <x:c r="C519" s="18" t="n">
        <x:f>Arrivals!F519</x:f>
        <x:v>298</x:v>
      </x:c>
      <x:c r="D519" s="18" t="n">
        <x:f>Arrivals!J519</x:f>
        <x:v>5.310199664107176</x:v>
      </x:c>
      <x:c r="E519" s="18" t="n">
        <x:f>G518</x:f>
        <x:v>441.3240789118844</x:v>
      </x:c>
      <x:c r="F519" s="18" t="n">
        <x:f>MAX(C519,E519)</x:f>
        <x:v>441.3240789118844</x:v>
      </x:c>
      <x:c r="G519" s="18" t="n">
        <x:f>F519+D519</x:f>
        <x:v>446.6342785759916</x:v>
      </x:c>
      <x:c r="H519" s="18" t="n">
        <x:f>Arrivals!L519</x:f>
        <x:v>75</x:v>
      </x:c>
      <x:c r="I519" s="18" t="n">
        <x:f>H519*8/ACE_Input!S39+ACE_Input!T39</x:f>
        <x:v>6.02</x:v>
      </x:c>
      <x:c r="J519" s="18" t="n">
        <x:f>N518</x:f>
        <x:v>453.0484089268489</x:v>
      </x:c>
      <x:c r="K519" s="18" t="n">
        <x:f>MAX(G519,J519)</x:f>
        <x:v>453.0484089268489</x:v>
      </x:c>
      <x:c r="L519" s="18" t="n">
        <x:f>MOD(K519-Settings!$B$32,Settings!$B$33)</x:f>
        <x:v>453.0484089268489</x:v>
      </x:c>
      <x:c r="M519" s="18" t="n">
        <x:f>IF(L519&lt;Settings!$B$30,IF(Settings!$B$30-L519&gt;=I519,K519,K519+(Settings!$B$30-L519)+Settings!$B$31),K519+(Settings!$B$33-L519))</x:f>
        <x:v>453.0484089268489</x:v>
      </x:c>
      <x:c r="N519" s="18" t="n">
        <x:f>M519+I519</x:f>
        <x:v>459.06840892684886</x:v>
      </x:c>
      <x:c r="O519" s="18" t="n">
        <x:f>N519-C519</x:f>
        <x:v>161.06840892684886</x:v>
      </x:c>
      <x:c r="P519" s="18" t="n">
        <x:f>F519-C519</x:f>
        <x:v>143.32407891188438</x:v>
      </x:c>
      <x:c r="Q519" s="18" t="n">
        <x:f>K519-G519</x:f>
        <x:v>6.414130350857306</x:v>
      </x:c>
      <x:c r="R519" s="18" t="n">
        <x:f>M519-K519</x:f>
        <x:v>0</x:v>
      </x:c>
      <x:c r="S519" s="18" t="n">
        <x:f>P519+Q519+R519</x:f>
        <x:v>149.7382092627417</x:v>
      </x:c>
      <x:c r="T519" s="18" t="str">
        <x:f>IF(MOD(C519-Settings!$B$32,Settings!$B$33)&lt;Settings!$B$30,"Up","Down")</x:f>
        <x:v>Up</x:v>
      </x:c>
      <x:c r="U519" s="18" t="n">
        <x:f>IF(OR(I519&gt;Settings!$B$30,O519&gt;Settings!$B$37),0,1)</x:f>
        <x:v>1</x:v>
      </x:c>
      <x:c r="V519" s="18" t="n">
        <x:f>IF(AND(U519=1,O519&lt;=Settings!$B$36),1,0)</x:f>
        <x:v>0</x:v>
      </x:c>
    </x:row>
    <x:row r="520">
      <x:c r="A520" t="n">
        <x:f>Arrivals!A520</x:f>
        <x:v>5</x:v>
      </x:c>
      <x:c r="B520" t="n">
        <x:f>Arrivals!B520</x:f>
        <x:v>35</x:v>
      </x:c>
      <x:c r="C520" s="18" t="n">
        <x:f>Arrivals!F520</x:f>
        <x:v>303</x:v>
      </x:c>
      <x:c r="D520" s="18" t="n">
        <x:f>Arrivals!J520</x:f>
        <x:v>26.114021152612544</x:v>
      </x:c>
      <x:c r="E520" s="18" t="n">
        <x:f>G519</x:f>
        <x:v>446.6342785759916</x:v>
      </x:c>
      <x:c r="F520" s="18" t="n">
        <x:f>MAX(C520,E520)</x:f>
        <x:v>446.6342785759916</x:v>
      </x:c>
      <x:c r="G520" s="18" t="n">
        <x:f>F520+D520</x:f>
        <x:v>472.74829972860414</x:v>
      </x:c>
      <x:c r="H520" s="18" t="n">
        <x:f>Arrivals!L520</x:f>
        <x:v>75</x:v>
      </x:c>
      <x:c r="I520" s="18" t="n">
        <x:f>H520*8/ACE_Input!S40+ACE_Input!T40</x:f>
        <x:v>6.02</x:v>
      </x:c>
      <x:c r="J520" s="18" t="n">
        <x:f>N519</x:f>
        <x:v>459.06840892684886</x:v>
      </x:c>
      <x:c r="K520" s="18" t="n">
        <x:f>MAX(G520,J520)</x:f>
        <x:v>472.74829972860414</x:v>
      </x:c>
      <x:c r="L520" s="18" t="n">
        <x:f>MOD(K520-Settings!$B$32,Settings!$B$33)</x:f>
        <x:v>472.74829972860414</x:v>
      </x:c>
      <x:c r="M520" s="18" t="n">
        <x:f>IF(L520&lt;Settings!$B$30,IF(Settings!$B$30-L520&gt;=I520,K520,K520+(Settings!$B$30-L520)+Settings!$B$31),K520+(Settings!$B$33-L520))</x:f>
        <x:v>472.74829972860414</x:v>
      </x:c>
      <x:c r="N520" s="18" t="n">
        <x:f>M520+I520</x:f>
        <x:v>478.7682997286041</x:v>
      </x:c>
      <x:c r="O520" s="18" t="n">
        <x:f>N520-C520</x:f>
        <x:v>175.76829972860412</x:v>
      </x:c>
      <x:c r="P520" s="18" t="n">
        <x:f>F520-C520</x:f>
        <x:v>143.63427857599157</x:v>
      </x:c>
      <x:c r="Q520" s="18" t="n">
        <x:f>K520-G520</x:f>
        <x:v>0</x:v>
      </x:c>
      <x:c r="R520" s="18" t="n">
        <x:f>M520-K520</x:f>
        <x:v>0</x:v>
      </x:c>
      <x:c r="S520" s="18" t="n">
        <x:f>P520+Q520+R520</x:f>
        <x:v>143.63427857599157</x:v>
      </x:c>
      <x:c r="T520" s="18" t="str">
        <x:f>IF(MOD(C520-Settings!$B$32,Settings!$B$33)&lt;Settings!$B$30,"Up","Down")</x:f>
        <x:v>Up</x:v>
      </x:c>
      <x:c r="U520" s="18" t="n">
        <x:f>IF(OR(I520&gt;Settings!$B$30,O520&gt;Settings!$B$37),0,1)</x:f>
        <x:v>1</x:v>
      </x:c>
      <x:c r="V520" s="18" t="n">
        <x:f>IF(AND(U520=1,O520&lt;=Settings!$B$36),1,0)</x:f>
        <x:v>0</x:v>
      </x:c>
    </x:row>
    <x:row r="521">
      <x:c r="A521" t="n">
        <x:f>Arrivals!A521</x:f>
        <x:v>5</x:v>
      </x:c>
      <x:c r="B521" t="n">
        <x:f>Arrivals!B521</x:f>
        <x:v>36</x:v>
      </x:c>
      <x:c r="C521" s="18" t="n">
        <x:f>Arrivals!F521</x:f>
        <x:v>308</x:v>
      </x:c>
      <x:c r="D521" s="18" t="n">
        <x:f>Arrivals!J521</x:f>
        <x:v>20.41020314599373</x:v>
      </x:c>
      <x:c r="E521" s="18" t="n">
        <x:f>G520</x:f>
        <x:v>472.74829972860414</x:v>
      </x:c>
      <x:c r="F521" s="18" t="n">
        <x:f>MAX(C521,E521)</x:f>
        <x:v>472.74829972860414</x:v>
      </x:c>
      <x:c r="G521" s="18" t="n">
        <x:f>F521+D521</x:f>
        <x:v>493.15850287459784</x:v>
      </x:c>
      <x:c r="H521" s="18" t="n">
        <x:f>Arrivals!L521</x:f>
        <x:v>75</x:v>
      </x:c>
      <x:c r="I521" s="18" t="n">
        <x:f>H521*8/ACE_Input!S41+ACE_Input!T41</x:f>
        <x:v>6.02</x:v>
      </x:c>
      <x:c r="J521" s="18" t="n">
        <x:f>N520</x:f>
        <x:v>478.7682997286041</x:v>
      </x:c>
      <x:c r="K521" s="18" t="n">
        <x:f>MAX(G521,J521)</x:f>
        <x:v>493.15850287459784</x:v>
      </x:c>
      <x:c r="L521" s="18" t="n">
        <x:f>MOD(K521-Settings!$B$32,Settings!$B$33)</x:f>
        <x:v>493.15850287459784</x:v>
      </x:c>
      <x:c r="M521" s="18" t="n">
        <x:f>IF(L521&lt;Settings!$B$30,IF(Settings!$B$30-L521&gt;=I521,K521,K521+(Settings!$B$30-L521)+Settings!$B$31),K521+(Settings!$B$33-L521))</x:f>
        <x:v>493.15850287459784</x:v>
      </x:c>
      <x:c r="N521" s="18" t="n">
        <x:f>M521+I521</x:f>
        <x:v>499.1785028745978</x:v>
      </x:c>
      <x:c r="O521" s="18" t="n">
        <x:f>N521-C521</x:f>
        <x:v>191.17850287459783</x:v>
      </x:c>
      <x:c r="P521" s="18" t="n">
        <x:f>F521-C521</x:f>
        <x:v>164.74829972860414</x:v>
      </x:c>
      <x:c r="Q521" s="18" t="n">
        <x:f>K521-G521</x:f>
        <x:v>0</x:v>
      </x:c>
      <x:c r="R521" s="18" t="n">
        <x:f>M521-K521</x:f>
        <x:v>0</x:v>
      </x:c>
      <x:c r="S521" s="18" t="n">
        <x:f>P521+Q521+R521</x:f>
        <x:v>164.74829972860414</x:v>
      </x:c>
      <x:c r="T521" s="18" t="str">
        <x:f>IF(MOD(C521-Settings!$B$32,Settings!$B$33)&lt;Settings!$B$30,"Up","Down")</x:f>
        <x:v>Up</x:v>
      </x:c>
      <x:c r="U521" s="18" t="n">
        <x:f>IF(OR(I521&gt;Settings!$B$30,O521&gt;Settings!$B$37),0,1)</x:f>
        <x:v>1</x:v>
      </x:c>
      <x:c r="V521" s="18" t="n">
        <x:f>IF(AND(U521=1,O521&lt;=Settings!$B$36),1,0)</x:f>
        <x:v>0</x:v>
      </x:c>
    </x:row>
    <x:row r="522">
      <x:c r="A522" t="n">
        <x:f>Arrivals!A522</x:f>
        <x:v>5</x:v>
      </x:c>
      <x:c r="B522" t="n">
        <x:f>Arrivals!B522</x:f>
        <x:v>37</x:v>
      </x:c>
      <x:c r="C522" s="18" t="n">
        <x:f>Arrivals!F522</x:f>
        <x:v>313</x:v>
      </x:c>
      <x:c r="D522" s="18" t="n">
        <x:f>Arrivals!J522</x:f>
        <x:v>3.4124801161414315</x:v>
      </x:c>
      <x:c r="E522" s="18" t="n">
        <x:f>G521</x:f>
        <x:v>493.15850287459784</x:v>
      </x:c>
      <x:c r="F522" s="18" t="n">
        <x:f>MAX(C522,E522)</x:f>
        <x:v>493.15850287459784</x:v>
      </x:c>
      <x:c r="G522" s="18" t="n">
        <x:f>F522+D522</x:f>
        <x:v>496.57098299073925</x:v>
      </x:c>
      <x:c r="H522" s="18" t="n">
        <x:f>Arrivals!L522</x:f>
        <x:v>75</x:v>
      </x:c>
      <x:c r="I522" s="18" t="n">
        <x:f>H522*8/ACE_Input!S42+ACE_Input!T42</x:f>
        <x:v>6.02</x:v>
      </x:c>
      <x:c r="J522" s="18" t="n">
        <x:f>N521</x:f>
        <x:v>499.1785028745978</x:v>
      </x:c>
      <x:c r="K522" s="18" t="n">
        <x:f>MAX(G522,J522)</x:f>
        <x:v>499.1785028745978</x:v>
      </x:c>
      <x:c r="L522" s="18" t="n">
        <x:f>MOD(K522-Settings!$B$32,Settings!$B$33)</x:f>
        <x:v>499.1785028745978</x:v>
      </x:c>
      <x:c r="M522" s="18" t="n">
        <x:f>IF(L522&lt;Settings!$B$30,IF(Settings!$B$30-L522&gt;=I522,K522,K522+(Settings!$B$30-L522)+Settings!$B$31),K522+(Settings!$B$33-L522))</x:f>
        <x:v>499.1785028745978</x:v>
      </x:c>
      <x:c r="N522" s="18" t="n">
        <x:f>M522+I522</x:f>
        <x:v>505.1985028745978</x:v>
      </x:c>
      <x:c r="O522" s="18" t="n">
        <x:f>N522-C522</x:f>
        <x:v>192.1985028745978</x:v>
      </x:c>
      <x:c r="P522" s="18" t="n">
        <x:f>F522-C522</x:f>
        <x:v>180.15850287459784</x:v>
      </x:c>
      <x:c r="Q522" s="18" t="n">
        <x:f>K522-G522</x:f>
        <x:v>2.607519883858572</x:v>
      </x:c>
      <x:c r="R522" s="18" t="n">
        <x:f>M522-K522</x:f>
        <x:v>0</x:v>
      </x:c>
      <x:c r="S522" s="18" t="n">
        <x:f>P522+Q522+R522</x:f>
        <x:v>182.76602275845642</x:v>
      </x:c>
      <x:c r="T522" s="18" t="str">
        <x:f>IF(MOD(C522-Settings!$B$32,Settings!$B$33)&lt;Settings!$B$30,"Up","Down")</x:f>
        <x:v>Up</x:v>
      </x:c>
      <x:c r="U522" s="18" t="n">
        <x:f>IF(OR(I522&gt;Settings!$B$30,O522&gt;Settings!$B$37),0,1)</x:f>
        <x:v>1</x:v>
      </x:c>
      <x:c r="V522" s="18" t="n">
        <x:f>IF(AND(U522=1,O522&lt;=Settings!$B$36),1,0)</x:f>
        <x:v>0</x:v>
      </x:c>
    </x:row>
    <x:row r="523">
      <x:c r="A523" t="n">
        <x:f>Arrivals!A523</x:f>
        <x:v>5</x:v>
      </x:c>
      <x:c r="B523" t="n">
        <x:f>Arrivals!B523</x:f>
        <x:v>38</x:v>
      </x:c>
      <x:c r="C523" s="18" t="n">
        <x:f>Arrivals!F523</x:f>
        <x:v>318</x:v>
      </x:c>
      <x:c r="D523" s="18" t="n">
        <x:f>Arrivals!J523</x:f>
        <x:v>43.595832420634245</x:v>
      </x:c>
      <x:c r="E523" s="18" t="n">
        <x:f>G522</x:f>
        <x:v>496.57098299073925</x:v>
      </x:c>
      <x:c r="F523" s="18" t="n">
        <x:f>MAX(C523,E523)</x:f>
        <x:v>496.57098299073925</x:v>
      </x:c>
      <x:c r="G523" s="18" t="n">
        <x:f>F523+D523</x:f>
        <x:v>540.1668154113735</x:v>
      </x:c>
      <x:c r="H523" s="18" t="n">
        <x:f>Arrivals!L523</x:f>
        <x:v>75</x:v>
      </x:c>
      <x:c r="I523" s="18" t="n">
        <x:f>H523*8/ACE_Input!S43+ACE_Input!T43</x:f>
        <x:v>6.02</x:v>
      </x:c>
      <x:c r="J523" s="18" t="n">
        <x:f>N522</x:f>
        <x:v>505.1985028745978</x:v>
      </x:c>
      <x:c r="K523" s="18" t="n">
        <x:f>MAX(G523,J523)</x:f>
        <x:v>540.1668154113735</x:v>
      </x:c>
      <x:c r="L523" s="18" t="n">
        <x:f>MOD(K523-Settings!$B$32,Settings!$B$33)</x:f>
        <x:v>540.1668154113735</x:v>
      </x:c>
      <x:c r="M523" s="18" t="n">
        <x:f>IF(L523&lt;Settings!$B$30,IF(Settings!$B$30-L523&gt;=I523,K523,K523+(Settings!$B$30-L523)+Settings!$B$31),K523+(Settings!$B$33-L523))</x:f>
        <x:v>540.1668154113735</x:v>
      </x:c>
      <x:c r="N523" s="18" t="n">
        <x:f>M523+I523</x:f>
        <x:v>546.1868154113735</x:v>
      </x:c>
      <x:c r="O523" s="18" t="n">
        <x:f>N523-C523</x:f>
        <x:v>228.18681541137346</x:v>
      </x:c>
      <x:c r="P523" s="18" t="n">
        <x:f>F523-C523</x:f>
        <x:v>178.57098299073925</x:v>
      </x:c>
      <x:c r="Q523" s="18" t="n">
        <x:f>K523-G523</x:f>
        <x:v>0</x:v>
      </x:c>
      <x:c r="R523" s="18" t="n">
        <x:f>M523-K523</x:f>
        <x:v>0</x:v>
      </x:c>
      <x:c r="S523" s="18" t="n">
        <x:f>P523+Q523+R523</x:f>
        <x:v>178.57098299073925</x:v>
      </x:c>
      <x:c r="T523" s="18" t="str">
        <x:f>IF(MOD(C523-Settings!$B$32,Settings!$B$33)&lt;Settings!$B$30,"Up","Down")</x:f>
        <x:v>Up</x:v>
      </x:c>
      <x:c r="U523" s="18" t="n">
        <x:f>IF(OR(I523&gt;Settings!$B$30,O523&gt;Settings!$B$37),0,1)</x:f>
        <x:v>1</x:v>
      </x:c>
      <x:c r="V523" s="18" t="n">
        <x:f>IF(AND(U523=1,O523&lt;=Settings!$B$36),1,0)</x:f>
        <x:v>0</x:v>
      </x:c>
    </x:row>
    <x:row r="524">
      <x:c r="A524" t="n">
        <x:f>Arrivals!A524</x:f>
        <x:v>5</x:v>
      </x:c>
      <x:c r="B524" t="n">
        <x:f>Arrivals!B524</x:f>
        <x:v>39</x:v>
      </x:c>
      <x:c r="C524" s="18" t="n">
        <x:f>Arrivals!F524</x:f>
        <x:v>323</x:v>
      </x:c>
      <x:c r="D524" s="18" t="n">
        <x:f>Arrivals!J524</x:f>
        <x:v>13.349592171916903</x:v>
      </x:c>
      <x:c r="E524" s="18" t="n">
        <x:f>G523</x:f>
        <x:v>540.1668154113735</x:v>
      </x:c>
      <x:c r="F524" s="18" t="n">
        <x:f>MAX(C524,E524)</x:f>
        <x:v>540.1668154113735</x:v>
      </x:c>
      <x:c r="G524" s="18" t="n">
        <x:f>F524+D524</x:f>
        <x:v>553.5164075832904</x:v>
      </x:c>
      <x:c r="H524" s="18" t="n">
        <x:f>Arrivals!L524</x:f>
        <x:v>75</x:v>
      </x:c>
      <x:c r="I524" s="18" t="n">
        <x:f>H524*8/ACE_Input!S44+ACE_Input!T44</x:f>
        <x:v>6.02</x:v>
      </x:c>
      <x:c r="J524" s="18" t="n">
        <x:f>N523</x:f>
        <x:v>546.1868154113735</x:v>
      </x:c>
      <x:c r="K524" s="18" t="n">
        <x:f>MAX(G524,J524)</x:f>
        <x:v>553.5164075832904</x:v>
      </x:c>
      <x:c r="L524" s="18" t="n">
        <x:f>MOD(K524-Settings!$B$32,Settings!$B$33)</x:f>
        <x:v>553.5164075832904</x:v>
      </x:c>
      <x:c r="M524" s="18" t="n">
        <x:f>IF(L524&lt;Settings!$B$30,IF(Settings!$B$30-L524&gt;=I524,K524,K524+(Settings!$B$30-L524)+Settings!$B$31),K524+(Settings!$B$33-L524))</x:f>
        <x:v>553.5164075832904</x:v>
      </x:c>
      <x:c r="N524" s="18" t="n">
        <x:f>M524+I524</x:f>
        <x:v>559.5364075832904</x:v>
      </x:c>
      <x:c r="O524" s="18" t="n">
        <x:f>N524-C524</x:f>
        <x:v>236.53640758329038</x:v>
      </x:c>
      <x:c r="P524" s="18" t="n">
        <x:f>F524-C524</x:f>
        <x:v>217.16681541137348</x:v>
      </x:c>
      <x:c r="Q524" s="18" t="n">
        <x:f>K524-G524</x:f>
        <x:v>0</x:v>
      </x:c>
      <x:c r="R524" s="18" t="n">
        <x:f>M524-K524</x:f>
        <x:v>0</x:v>
      </x:c>
      <x:c r="S524" s="18" t="n">
        <x:f>P524+Q524+R524</x:f>
        <x:v>217.16681541137348</x:v>
      </x:c>
      <x:c r="T524" s="18" t="str">
        <x:f>IF(MOD(C524-Settings!$B$32,Settings!$B$33)&lt;Settings!$B$30,"Up","Down")</x:f>
        <x:v>Up</x:v>
      </x:c>
      <x:c r="U524" s="18" t="n">
        <x:f>IF(OR(I524&gt;Settings!$B$30,O524&gt;Settings!$B$37),0,1)</x:f>
        <x:v>1</x:v>
      </x:c>
      <x:c r="V524" s="18" t="n">
        <x:f>IF(AND(U524=1,O524&lt;=Settings!$B$36),1,0)</x:f>
        <x:v>0</x:v>
      </x:c>
    </x:row>
    <x:row r="525">
      <x:c r="A525" t="n">
        <x:f>Arrivals!A525</x:f>
        <x:v>5</x:v>
      </x:c>
      <x:c r="B525" t="n">
        <x:f>Arrivals!B525</x:f>
        <x:v>40</x:v>
      </x:c>
      <x:c r="C525" s="18" t="n">
        <x:f>Arrivals!F525</x:f>
        <x:v>328</x:v>
      </x:c>
      <x:c r="D525" s="18" t="n">
        <x:f>Arrivals!J525</x:f>
        <x:v>16.384444124393703</x:v>
      </x:c>
      <x:c r="E525" s="18" t="n">
        <x:f>G524</x:f>
        <x:v>553.5164075832904</x:v>
      </x:c>
      <x:c r="F525" s="18" t="n">
        <x:f>MAX(C525,E525)</x:f>
        <x:v>553.5164075832904</x:v>
      </x:c>
      <x:c r="G525" s="18" t="n">
        <x:f>F525+D525</x:f>
        <x:v>569.9008517076841</x:v>
      </x:c>
      <x:c r="H525" s="18" t="n">
        <x:f>Arrivals!L525</x:f>
        <x:v>75</x:v>
      </x:c>
      <x:c r="I525" s="18" t="n">
        <x:f>H525*8/ACE_Input!S45+ACE_Input!T45</x:f>
        <x:v>6.02</x:v>
      </x:c>
      <x:c r="J525" s="18" t="n">
        <x:f>N524</x:f>
        <x:v>559.5364075832904</x:v>
      </x:c>
      <x:c r="K525" s="18" t="n">
        <x:f>MAX(G525,J525)</x:f>
        <x:v>569.9008517076841</x:v>
      </x:c>
      <x:c r="L525" s="18" t="n">
        <x:f>MOD(K525-Settings!$B$32,Settings!$B$33)</x:f>
        <x:v>569.9008517076841</x:v>
      </x:c>
      <x:c r="M525" s="18" t="n">
        <x:f>IF(L525&lt;Settings!$B$30,IF(Settings!$B$30-L525&gt;=I525,K525,K525+(Settings!$B$30-L525)+Settings!$B$31),K525+(Settings!$B$33-L525))</x:f>
        <x:v>569.9008517076841</x:v>
      </x:c>
      <x:c r="N525" s="18" t="n">
        <x:f>M525+I525</x:f>
        <x:v>575.920851707684</x:v>
      </x:c>
      <x:c r="O525" s="18" t="n">
        <x:f>N525-C525</x:f>
        <x:v>247.92085170768405</x:v>
      </x:c>
      <x:c r="P525" s="18" t="n">
        <x:f>F525-C525</x:f>
        <x:v>225.5164075832904</x:v>
      </x:c>
      <x:c r="Q525" s="18" t="n">
        <x:f>K525-G525</x:f>
        <x:v>0</x:v>
      </x:c>
      <x:c r="R525" s="18" t="n">
        <x:f>M525-K525</x:f>
        <x:v>0</x:v>
      </x:c>
      <x:c r="S525" s="18" t="n">
        <x:f>P525+Q525+R525</x:f>
        <x:v>225.5164075832904</x:v>
      </x:c>
      <x:c r="T525" s="18" t="str">
        <x:f>IF(MOD(C525-Settings!$B$32,Settings!$B$33)&lt;Settings!$B$30,"Up","Down")</x:f>
        <x:v>Up</x:v>
      </x:c>
      <x:c r="U525" s="18" t="n">
        <x:f>IF(OR(I525&gt;Settings!$B$30,O525&gt;Settings!$B$37),0,1)</x:f>
        <x:v>1</x:v>
      </x:c>
      <x:c r="V525" s="18" t="n">
        <x:f>IF(AND(U525=1,O525&lt;=Settings!$B$36),1,0)</x:f>
        <x:v>0</x:v>
      </x:c>
    </x:row>
    <x:row r="526">
      <x:c r="A526" t="n">
        <x:f>Arrivals!A526</x:f>
        <x:v>5</x:v>
      </x:c>
      <x:c r="B526" t="n">
        <x:f>Arrivals!B526</x:f>
        <x:v>41</x:v>
      </x:c>
      <x:c r="C526" s="18" t="n">
        <x:f>Arrivals!F526</x:f>
        <x:v>333</x:v>
      </x:c>
      <x:c r="D526" s="18" t="n">
        <x:f>Arrivals!J526</x:f>
        <x:v>6.2559126831682335</x:v>
      </x:c>
      <x:c r="E526" s="18" t="n">
        <x:f>G525</x:f>
        <x:v>569.9008517076841</x:v>
      </x:c>
      <x:c r="F526" s="18" t="n">
        <x:f>MAX(C526,E526)</x:f>
        <x:v>569.9008517076841</x:v>
      </x:c>
      <x:c r="G526" s="18" t="n">
        <x:f>F526+D526</x:f>
        <x:v>576.1567643908523</x:v>
      </x:c>
      <x:c r="H526" s="18" t="n">
        <x:f>Arrivals!L526</x:f>
        <x:v>75</x:v>
      </x:c>
      <x:c r="I526" s="18" t="n">
        <x:f>H526*8/ACE_Input!S46+ACE_Input!T46</x:f>
        <x:v>6.02</x:v>
      </x:c>
      <x:c r="J526" s="18" t="n">
        <x:f>N525</x:f>
        <x:v>575.920851707684</x:v>
      </x:c>
      <x:c r="K526" s="18" t="n">
        <x:f>MAX(G526,J526)</x:f>
        <x:v>576.1567643908523</x:v>
      </x:c>
      <x:c r="L526" s="18" t="n">
        <x:f>MOD(K526-Settings!$B$32,Settings!$B$33)</x:f>
        <x:v>576.1567643908523</x:v>
      </x:c>
      <x:c r="M526" s="18" t="n">
        <x:f>IF(L526&lt;Settings!$B$30,IF(Settings!$B$30-L526&gt;=I526,K526,K526+(Settings!$B$30-L526)+Settings!$B$31),K526+(Settings!$B$33-L526))</x:f>
        <x:v>576.1567643908523</x:v>
      </x:c>
      <x:c r="N526" s="18" t="n">
        <x:f>M526+I526</x:f>
        <x:v>582.1767643908523</x:v>
      </x:c>
      <x:c r="O526" s="18" t="n">
        <x:f>N526-C526</x:f>
        <x:v>249.17676439085233</x:v>
      </x:c>
      <x:c r="P526" s="18" t="n">
        <x:f>F526-C526</x:f>
        <x:v>236.90085170768407</x:v>
      </x:c>
      <x:c r="Q526" s="18" t="n">
        <x:f>K526-G526</x:f>
        <x:v>0</x:v>
      </x:c>
      <x:c r="R526" s="18" t="n">
        <x:f>M526-K526</x:f>
        <x:v>0</x:v>
      </x:c>
      <x:c r="S526" s="18" t="n">
        <x:f>P526+Q526+R526</x:f>
        <x:v>236.90085170768407</x:v>
      </x:c>
      <x:c r="T526" s="18" t="str">
        <x:f>IF(MOD(C526-Settings!$B$32,Settings!$B$33)&lt;Settings!$B$30,"Up","Down")</x:f>
        <x:v>Up</x:v>
      </x:c>
      <x:c r="U526" s="18" t="n">
        <x:f>IF(OR(I526&gt;Settings!$B$30,O526&gt;Settings!$B$37),0,1)</x:f>
        <x:v>1</x:v>
      </x:c>
      <x:c r="V526" s="18" t="n">
        <x:f>IF(AND(U526=1,O526&lt;=Settings!$B$36),1,0)</x:f>
        <x:v>0</x:v>
      </x:c>
    </x:row>
    <x:row r="527">
      <x:c r="A527" t="n">
        <x:f>Arrivals!A527</x:f>
        <x:v>5</x:v>
      </x:c>
      <x:c r="B527" t="n">
        <x:f>Arrivals!B527</x:f>
        <x:v>42</x:v>
      </x:c>
      <x:c r="C527" s="18" t="n">
        <x:f>Arrivals!F527</x:f>
        <x:v>338</x:v>
      </x:c>
      <x:c r="D527" s="18" t="n">
        <x:f>Arrivals!J527</x:f>
        <x:v>1.7329796002951818</x:v>
      </x:c>
      <x:c r="E527" s="18" t="n">
        <x:f>G526</x:f>
        <x:v>576.1567643908523</x:v>
      </x:c>
      <x:c r="F527" s="18" t="n">
        <x:f>MAX(C527,E527)</x:f>
        <x:v>576.1567643908523</x:v>
      </x:c>
      <x:c r="G527" s="18" t="n">
        <x:f>F527+D527</x:f>
        <x:v>577.8897439911475</x:v>
      </x:c>
      <x:c r="H527" s="18" t="n">
        <x:f>Arrivals!L527</x:f>
        <x:v>75</x:v>
      </x:c>
      <x:c r="I527" s="18" t="n">
        <x:f>H527*8/ACE_Input!S47+ACE_Input!T47</x:f>
        <x:v>6.02</x:v>
      </x:c>
      <x:c r="J527" s="18" t="n">
        <x:f>N526</x:f>
        <x:v>582.1767643908523</x:v>
      </x:c>
      <x:c r="K527" s="18" t="n">
        <x:f>MAX(G527,J527)</x:f>
        <x:v>582.1767643908523</x:v>
      </x:c>
      <x:c r="L527" s="18" t="n">
        <x:f>MOD(K527-Settings!$B$32,Settings!$B$33)</x:f>
        <x:v>582.1767643908523</x:v>
      </x:c>
      <x:c r="M527" s="18" t="n">
        <x:f>IF(L527&lt;Settings!$B$30,IF(Settings!$B$30-L527&gt;=I527,K527,K527+(Settings!$B$30-L527)+Settings!$B$31),K527+(Settings!$B$33-L527))</x:f>
        <x:v>582.1767643908523</x:v>
      </x:c>
      <x:c r="N527" s="18" t="n">
        <x:f>M527+I527</x:f>
        <x:v>588.1967643908523</x:v>
      </x:c>
      <x:c r="O527" s="18" t="n">
        <x:f>N527-C527</x:f>
        <x:v>250.1967643908523</x:v>
      </x:c>
      <x:c r="P527" s="18" t="n">
        <x:f>F527-C527</x:f>
        <x:v>238.15676439085235</x:v>
      </x:c>
      <x:c r="Q527" s="18" t="n">
        <x:f>K527-G527</x:f>
        <x:v>4.287020399704829</x:v>
      </x:c>
      <x:c r="R527" s="18" t="n">
        <x:f>M527-K527</x:f>
        <x:v>0</x:v>
      </x:c>
      <x:c r="S527" s="18" t="n">
        <x:f>P527+Q527+R527</x:f>
        <x:v>242.44378479055717</x:v>
      </x:c>
      <x:c r="T527" s="18" t="str">
        <x:f>IF(MOD(C527-Settings!$B$32,Settings!$B$33)&lt;Settings!$B$30,"Up","Down")</x:f>
        <x:v>Up</x:v>
      </x:c>
      <x:c r="U527" s="18" t="n">
        <x:f>IF(OR(I527&gt;Settings!$B$30,O527&gt;Settings!$B$37),0,1)</x:f>
        <x:v>1</x:v>
      </x:c>
      <x:c r="V527" s="18" t="n">
        <x:f>IF(AND(U527=1,O527&lt;=Settings!$B$36),1,0)</x:f>
        <x:v>0</x:v>
      </x:c>
    </x:row>
    <x:row r="528">
      <x:c r="A528" t="n">
        <x:f>Arrivals!A528</x:f>
        <x:v>5</x:v>
      </x:c>
      <x:c r="B528" t="n">
        <x:f>Arrivals!B528</x:f>
        <x:v>43</x:v>
      </x:c>
      <x:c r="C528" s="18" t="n">
        <x:f>Arrivals!F528</x:f>
        <x:v>343</x:v>
      </x:c>
      <x:c r="D528" s="18" t="n">
        <x:f>Arrivals!J528</x:f>
        <x:v>0.7727419607912531</x:v>
      </x:c>
      <x:c r="E528" s="18" t="n">
        <x:f>G527</x:f>
        <x:v>577.8897439911475</x:v>
      </x:c>
      <x:c r="F528" s="18" t="n">
        <x:f>MAX(C528,E528)</x:f>
        <x:v>577.8897439911475</x:v>
      </x:c>
      <x:c r="G528" s="18" t="n">
        <x:f>F528+D528</x:f>
        <x:v>578.6624859519387</x:v>
      </x:c>
      <x:c r="H528" s="18" t="n">
        <x:f>Arrivals!L528</x:f>
        <x:v>75</x:v>
      </x:c>
      <x:c r="I528" s="18" t="n">
        <x:f>H528*8/ACE_Input!S48+ACE_Input!T48</x:f>
        <x:v>6.02</x:v>
      </x:c>
      <x:c r="J528" s="18" t="n">
        <x:f>N527</x:f>
        <x:v>588.1967643908523</x:v>
      </x:c>
      <x:c r="K528" s="18" t="n">
        <x:f>MAX(G528,J528)</x:f>
        <x:v>588.1967643908523</x:v>
      </x:c>
      <x:c r="L528" s="18" t="n">
        <x:f>MOD(K528-Settings!$B$32,Settings!$B$33)</x:f>
        <x:v>588.1967643908523</x:v>
      </x:c>
      <x:c r="M528" s="18" t="n">
        <x:f>IF(L528&lt;Settings!$B$30,IF(Settings!$B$30-L528&gt;=I528,K528,K528+(Settings!$B$30-L528)+Settings!$B$31),K528+(Settings!$B$33-L528))</x:f>
        <x:v>588.1967643908523</x:v>
      </x:c>
      <x:c r="N528" s="18" t="n">
        <x:f>M528+I528</x:f>
        <x:v>594.2167643908523</x:v>
      </x:c>
      <x:c r="O528" s="18" t="n">
        <x:f>N528-C528</x:f>
        <x:v>251.2167643908523</x:v>
      </x:c>
      <x:c r="P528" s="18" t="n">
        <x:f>F528-C528</x:f>
        <x:v>234.8897439911475</x:v>
      </x:c>
      <x:c r="Q528" s="18" t="n">
        <x:f>K528-G528</x:f>
        <x:v>9.534278438913589</x:v>
      </x:c>
      <x:c r="R528" s="18" t="n">
        <x:f>M528-K528</x:f>
        <x:v>0</x:v>
      </x:c>
      <x:c r="S528" s="18" t="n">
        <x:f>P528+Q528+R528</x:f>
        <x:v>244.4240224300611</x:v>
      </x:c>
      <x:c r="T528" s="18" t="str">
        <x:f>IF(MOD(C528-Settings!$B$32,Settings!$B$33)&lt;Settings!$B$30,"Up","Down")</x:f>
        <x:v>Up</x:v>
      </x:c>
      <x:c r="U528" s="18" t="n">
        <x:f>IF(OR(I528&gt;Settings!$B$30,O528&gt;Settings!$B$37),0,1)</x:f>
        <x:v>1</x:v>
      </x:c>
      <x:c r="V528" s="18" t="n">
        <x:f>IF(AND(U528=1,O528&lt;=Settings!$B$36),1,0)</x:f>
        <x:v>0</x:v>
      </x:c>
    </x:row>
    <x:row r="529">
      <x:c r="A529" t="n">
        <x:f>Arrivals!A529</x:f>
        <x:v>5</x:v>
      </x:c>
      <x:c r="B529" t="n">
        <x:f>Arrivals!B529</x:f>
        <x:v>44</x:v>
      </x:c>
      <x:c r="C529" s="18" t="n">
        <x:f>Arrivals!F529</x:f>
        <x:v>348</x:v>
      </x:c>
      <x:c r="D529" s="18" t="n">
        <x:f>Arrivals!J529</x:f>
        <x:v>2.3596688106211894</x:v>
      </x:c>
      <x:c r="E529" s="18" t="n">
        <x:f>G528</x:f>
        <x:v>578.6624859519387</x:v>
      </x:c>
      <x:c r="F529" s="18" t="n">
        <x:f>MAX(C529,E529)</x:f>
        <x:v>578.6624859519387</x:v>
      </x:c>
      <x:c r="G529" s="18" t="n">
        <x:f>F529+D529</x:f>
        <x:v>581.0221547625599</x:v>
      </x:c>
      <x:c r="H529" s="18" t="n">
        <x:f>Arrivals!L529</x:f>
        <x:v>75</x:v>
      </x:c>
      <x:c r="I529" s="18" t="n">
        <x:f>H529*8/ACE_Input!S49+ACE_Input!T49</x:f>
        <x:v>6.02</x:v>
      </x:c>
      <x:c r="J529" s="18" t="n">
        <x:f>N528</x:f>
        <x:v>594.2167643908523</x:v>
      </x:c>
      <x:c r="K529" s="18" t="n">
        <x:f>MAX(G529,J529)</x:f>
        <x:v>594.2167643908523</x:v>
      </x:c>
      <x:c r="L529" s="18" t="n">
        <x:f>MOD(K529-Settings!$B$32,Settings!$B$33)</x:f>
        <x:v>594.2167643908523</x:v>
      </x:c>
      <x:c r="M529" s="18" t="n">
        <x:f>IF(L529&lt;Settings!$B$30,IF(Settings!$B$30-L529&gt;=I529,K529,K529+(Settings!$B$30-L529)+Settings!$B$31),K529+(Settings!$B$33-L529))</x:f>
        <x:v>720</x:v>
      </x:c>
      <x:c r="N529" s="18" t="n">
        <x:f>M529+I529</x:f>
        <x:v>726.02</x:v>
      </x:c>
      <x:c r="O529" s="18" t="n">
        <x:f>N529-C529</x:f>
        <x:v>378.02</x:v>
      </x:c>
      <x:c r="P529" s="18" t="n">
        <x:f>F529-C529</x:f>
        <x:v>230.66248595193872</x:v>
      </x:c>
      <x:c r="Q529" s="18" t="n">
        <x:f>K529-G529</x:f>
        <x:v>13.194609628292369</x:v>
      </x:c>
      <x:c r="R529" s="18" t="n">
        <x:f>M529-K529</x:f>
        <x:v>125.78323560914771</x:v>
      </x:c>
      <x:c r="S529" s="18" t="n">
        <x:f>P529+Q529+R529</x:f>
        <x:v>369.6403311893788</x:v>
      </x:c>
      <x:c r="T529" s="18" t="str">
        <x:f>IF(MOD(C529-Settings!$B$32,Settings!$B$33)&lt;Settings!$B$30,"Up","Down")</x:f>
        <x:v>Up</x:v>
      </x:c>
      <x:c r="U529" s="18" t="n">
        <x:f>IF(OR(I529&gt;Settings!$B$30,O529&gt;Settings!$B$37),0,1)</x:f>
        <x:v>1</x:v>
      </x:c>
      <x:c r="V529" s="18" t="n">
        <x:f>IF(AND(U529=1,O529&lt;=Settings!$B$36),1,0)</x:f>
        <x:v>0</x:v>
      </x:c>
    </x:row>
    <x:row r="530">
      <x:c r="A530" t="n">
        <x:f>Arrivals!A530</x:f>
        <x:v>5</x:v>
      </x:c>
      <x:c r="B530" t="n">
        <x:f>Arrivals!B530</x:f>
        <x:v>45</x:v>
      </x:c>
      <x:c r="C530" s="18" t="n">
        <x:f>Arrivals!F530</x:f>
        <x:v>354</x:v>
      </x:c>
      <x:c r="D530" s="18" t="n">
        <x:f>Arrivals!J530</x:f>
        <x:v>3.7212107951066318</x:v>
      </x:c>
      <x:c r="E530" s="18" t="n">
        <x:f>G529</x:f>
        <x:v>581.0221547625599</x:v>
      </x:c>
      <x:c r="F530" s="18" t="n">
        <x:f>MAX(C530,E530)</x:f>
        <x:v>581.0221547625599</x:v>
      </x:c>
      <x:c r="G530" s="18" t="n">
        <x:f>F530+D530</x:f>
        <x:v>584.7433655576666</x:v>
      </x:c>
      <x:c r="H530" s="18" t="n">
        <x:f>Arrivals!L530</x:f>
        <x:v>75</x:v>
      </x:c>
      <x:c r="I530" s="18" t="n">
        <x:f>H530*8/ACE_Input!S50+ACE_Input!T50</x:f>
        <x:v>6.02</x:v>
      </x:c>
      <x:c r="J530" s="18" t="n">
        <x:f>N529</x:f>
        <x:v>726.02</x:v>
      </x:c>
      <x:c r="K530" s="18" t="n">
        <x:f>MAX(G530,J530)</x:f>
        <x:v>726.02</x:v>
      </x:c>
      <x:c r="L530" s="18" t="n">
        <x:f>MOD(K530-Settings!$B$32,Settings!$B$33)</x:f>
        <x:v>6.019999999999982</x:v>
      </x:c>
      <x:c r="M530" s="18" t="n">
        <x:f>IF(L530&lt;Settings!$B$30,IF(Settings!$B$30-L530&gt;=I530,K530,K530+(Settings!$B$30-L530)+Settings!$B$31),K530+(Settings!$B$33-L530))</x:f>
        <x:v>726.02</x:v>
      </x:c>
      <x:c r="N530" s="18" t="n">
        <x:f>M530+I530</x:f>
        <x:v>732.04</x:v>
      </x:c>
      <x:c r="O530" s="18" t="n">
        <x:f>N530-C530</x:f>
        <x:v>378.03999999999996</x:v>
      </x:c>
      <x:c r="P530" s="18" t="n">
        <x:f>F530-C530</x:f>
        <x:v>227.02215476255992</x:v>
      </x:c>
      <x:c r="Q530" s="18" t="n">
        <x:f>K530-G530</x:f>
        <x:v>141.27663444233337</x:v>
      </x:c>
      <x:c r="R530" s="18" t="n">
        <x:f>M530-K530</x:f>
        <x:v>0</x:v>
      </x:c>
      <x:c r="S530" s="18" t="n">
        <x:f>P530+Q530+R530</x:f>
        <x:v>368.2987892048933</x:v>
      </x:c>
      <x:c r="T530" s="18" t="str">
        <x:f>IF(MOD(C530-Settings!$B$32,Settings!$B$33)&lt;Settings!$B$30,"Up","Down")</x:f>
        <x:v>Up</x:v>
      </x:c>
      <x:c r="U530" s="18" t="n">
        <x:f>IF(OR(I530&gt;Settings!$B$30,O530&gt;Settings!$B$37),0,1)</x:f>
        <x:v>1</x:v>
      </x:c>
      <x:c r="V530" s="18" t="n">
        <x:f>IF(AND(U530=1,O530&lt;=Settings!$B$36),1,0)</x:f>
        <x:v>0</x:v>
      </x:c>
    </x:row>
    <x:row r="531">
      <x:c r="A531" t="n">
        <x:f>Arrivals!A531</x:f>
        <x:v>5</x:v>
      </x:c>
      <x:c r="B531" t="n">
        <x:f>Arrivals!B531</x:f>
        <x:v>46</x:v>
      </x:c>
      <x:c r="C531" s="18" t="n">
        <x:f>Arrivals!F531</x:f>
        <x:v>359</x:v>
      </x:c>
      <x:c r="D531" s="18" t="n">
        <x:f>Arrivals!J531</x:f>
        <x:v>2.688791758996718</x:v>
      </x:c>
      <x:c r="E531" s="18" t="n">
        <x:f>G530</x:f>
        <x:v>584.7433655576666</x:v>
      </x:c>
      <x:c r="F531" s="18" t="n">
        <x:f>MAX(C531,E531)</x:f>
        <x:v>584.7433655576666</x:v>
      </x:c>
      <x:c r="G531" s="18" t="n">
        <x:f>F531+D531</x:f>
        <x:v>587.4321573166633</x:v>
      </x:c>
      <x:c r="H531" s="18" t="n">
        <x:f>Arrivals!L531</x:f>
        <x:v>75</x:v>
      </x:c>
      <x:c r="I531" s="18" t="n">
        <x:f>H531*8/ACE_Input!S51+ACE_Input!T51</x:f>
        <x:v>6.02</x:v>
      </x:c>
      <x:c r="J531" s="18" t="n">
        <x:f>N530</x:f>
        <x:v>732.04</x:v>
      </x:c>
      <x:c r="K531" s="18" t="n">
        <x:f>MAX(G531,J531)</x:f>
        <x:v>732.04</x:v>
      </x:c>
      <x:c r="L531" s="18" t="n">
        <x:f>MOD(K531-Settings!$B$32,Settings!$B$33)</x:f>
        <x:v>12.039999999999964</x:v>
      </x:c>
      <x:c r="M531" s="18" t="n">
        <x:f>IF(L531&lt;Settings!$B$30,IF(Settings!$B$30-L531&gt;=I531,K531,K531+(Settings!$B$30-L531)+Settings!$B$31),K531+(Settings!$B$33-L531))</x:f>
        <x:v>732.04</x:v>
      </x:c>
      <x:c r="N531" s="18" t="n">
        <x:f>M531+I531</x:f>
        <x:v>738.06</x:v>
      </x:c>
      <x:c r="O531" s="18" t="n">
        <x:f>N531-C531</x:f>
        <x:v>379.05999999999995</x:v>
      </x:c>
      <x:c r="P531" s="18" t="n">
        <x:f>F531-C531</x:f>
        <x:v>225.7433655576666</x:v>
      </x:c>
      <x:c r="Q531" s="18" t="n">
        <x:f>K531-G531</x:f>
        <x:v>144.60784268333668</x:v>
      </x:c>
      <x:c r="R531" s="18" t="n">
        <x:f>M531-K531</x:f>
        <x:v>0</x:v>
      </x:c>
      <x:c r="S531" s="18" t="n">
        <x:f>P531+Q531+R531</x:f>
        <x:v>370.3512082410033</x:v>
      </x:c>
      <x:c r="T531" s="18" t="str">
        <x:f>IF(MOD(C531-Settings!$B$32,Settings!$B$33)&lt;Settings!$B$30,"Up","Down")</x:f>
        <x:v>Up</x:v>
      </x:c>
      <x:c r="U531" s="18" t="n">
        <x:f>IF(OR(I531&gt;Settings!$B$30,O531&gt;Settings!$B$37),0,1)</x:f>
        <x:v>1</x:v>
      </x:c>
      <x:c r="V531" s="18" t="n">
        <x:f>IF(AND(U531=1,O531&lt;=Settings!$B$36),1,0)</x:f>
        <x:v>0</x:v>
      </x:c>
    </x:row>
    <x:row r="532">
      <x:c r="A532" t="n">
        <x:f>Arrivals!A532</x:f>
        <x:v>5</x:v>
      </x:c>
      <x:c r="B532" t="n">
        <x:f>Arrivals!B532</x:f>
        <x:v>47</x:v>
      </x:c>
      <x:c r="C532" s="18" t="n">
        <x:f>Arrivals!F532</x:f>
        <x:v>364</x:v>
      </x:c>
      <x:c r="D532" s="18" t="n">
        <x:f>Arrivals!J532</x:f>
        <x:v>19.127943944763523</x:v>
      </x:c>
      <x:c r="E532" s="18" t="n">
        <x:f>G531</x:f>
        <x:v>587.4321573166633</x:v>
      </x:c>
      <x:c r="F532" s="18" t="n">
        <x:f>MAX(C532,E532)</x:f>
        <x:v>587.4321573166633</x:v>
      </x:c>
      <x:c r="G532" s="18" t="n">
        <x:f>F532+D532</x:f>
        <x:v>606.5601012614268</x:v>
      </x:c>
      <x:c r="H532" s="18" t="n">
        <x:f>Arrivals!L532</x:f>
        <x:v>75</x:v>
      </x:c>
      <x:c r="I532" s="18" t="n">
        <x:f>H532*8/ACE_Input!S52+ACE_Input!T52</x:f>
        <x:v>6.02</x:v>
      </x:c>
      <x:c r="J532" s="18" t="n">
        <x:f>N531</x:f>
        <x:v>738.06</x:v>
      </x:c>
      <x:c r="K532" s="18" t="n">
        <x:f>MAX(G532,J532)</x:f>
        <x:v>738.06</x:v>
      </x:c>
      <x:c r="L532" s="18" t="n">
        <x:f>MOD(K532-Settings!$B$32,Settings!$B$33)</x:f>
        <x:v>18.059999999999945</x:v>
      </x:c>
      <x:c r="M532" s="18" t="n">
        <x:f>IF(L532&lt;Settings!$B$30,IF(Settings!$B$30-L532&gt;=I532,K532,K532+(Settings!$B$30-L532)+Settings!$B$31),K532+(Settings!$B$33-L532))</x:f>
        <x:v>738.06</x:v>
      </x:c>
      <x:c r="N532" s="18" t="n">
        <x:f>M532+I532</x:f>
        <x:v>744.0799999999999</x:v>
      </x:c>
      <x:c r="O532" s="18" t="n">
        <x:f>N532-C532</x:f>
        <x:v>380.0799999999999</x:v>
      </x:c>
      <x:c r="P532" s="18" t="n">
        <x:f>F532-C532</x:f>
        <x:v>223.43215731666328</x:v>
      </x:c>
      <x:c r="Q532" s="18" t="n">
        <x:f>K532-G532</x:f>
        <x:v>131.49989873857317</x:v>
      </x:c>
      <x:c r="R532" s="18" t="n">
        <x:f>M532-K532</x:f>
        <x:v>0</x:v>
      </x:c>
      <x:c r="S532" s="18" t="n">
        <x:f>P532+Q532+R532</x:f>
        <x:v>354.93205605523644</x:v>
      </x:c>
      <x:c r="T532" s="18" t="str">
        <x:f>IF(MOD(C532-Settings!$B$32,Settings!$B$33)&lt;Settings!$B$30,"Up","Down")</x:f>
        <x:v>Up</x:v>
      </x:c>
      <x:c r="U532" s="18" t="n">
        <x:f>IF(OR(I532&gt;Settings!$B$30,O532&gt;Settings!$B$37),0,1)</x:f>
        <x:v>1</x:v>
      </x:c>
      <x:c r="V532" s="18" t="n">
        <x:f>IF(AND(U532=1,O532&lt;=Settings!$B$36),1,0)</x:f>
        <x:v>0</x:v>
      </x:c>
    </x:row>
    <x:row r="533">
      <x:c r="A533" t="n">
        <x:f>Arrivals!A533</x:f>
        <x:v>5</x:v>
      </x:c>
      <x:c r="B533" t="n">
        <x:f>Arrivals!B533</x:f>
        <x:v>48</x:v>
      </x:c>
      <x:c r="C533" s="18" t="n">
        <x:f>Arrivals!F533</x:f>
        <x:v>369</x:v>
      </x:c>
      <x:c r="D533" s="18" t="n">
        <x:f>Arrivals!J533</x:f>
        <x:v>4.083306601821967</x:v>
      </x:c>
      <x:c r="E533" s="18" t="n">
        <x:f>G532</x:f>
        <x:v>606.5601012614268</x:v>
      </x:c>
      <x:c r="F533" s="18" t="n">
        <x:f>MAX(C533,E533)</x:f>
        <x:v>606.5601012614268</x:v>
      </x:c>
      <x:c r="G533" s="18" t="n">
        <x:f>F533+D533</x:f>
        <x:v>610.6434078632487</x:v>
      </x:c>
      <x:c r="H533" s="18" t="n">
        <x:f>Arrivals!L533</x:f>
        <x:v>75</x:v>
      </x:c>
      <x:c r="I533" s="18" t="n">
        <x:f>H533*8/ACE_Input!S53+ACE_Input!T53</x:f>
        <x:v>6.02</x:v>
      </x:c>
      <x:c r="J533" s="18" t="n">
        <x:f>N532</x:f>
        <x:v>744.0799999999999</x:v>
      </x:c>
      <x:c r="K533" s="18" t="n">
        <x:f>MAX(G533,J533)</x:f>
        <x:v>744.0799999999999</x:v>
      </x:c>
      <x:c r="L533" s="18" t="n">
        <x:f>MOD(K533-Settings!$B$32,Settings!$B$33)</x:f>
        <x:v>24.079999999999927</x:v>
      </x:c>
      <x:c r="M533" s="18" t="n">
        <x:f>IF(L533&lt;Settings!$B$30,IF(Settings!$B$30-L533&gt;=I533,K533,K533+(Settings!$B$30-L533)+Settings!$B$31),K533+(Settings!$B$33-L533))</x:f>
        <x:v>744.0799999999999</x:v>
      </x:c>
      <x:c r="N533" s="18" t="n">
        <x:f>M533+I533</x:f>
        <x:v>750.0999999999999</x:v>
      </x:c>
      <x:c r="O533" s="18" t="n">
        <x:f>N533-C533</x:f>
        <x:v>381.0999999999999</x:v>
      </x:c>
      <x:c r="P533" s="18" t="n">
        <x:f>F533-C533</x:f>
        <x:v>237.56010126142678</x:v>
      </x:c>
      <x:c r="Q533" s="18" t="n">
        <x:f>K533-G533</x:f>
        <x:v>133.4365921367512</x:v>
      </x:c>
      <x:c r="R533" s="18" t="n">
        <x:f>M533-K533</x:f>
        <x:v>0</x:v>
      </x:c>
      <x:c r="S533" s="18" t="n">
        <x:f>P533+Q533+R533</x:f>
        <x:v>370.99669339817797</x:v>
      </x:c>
      <x:c r="T533" s="18" t="str">
        <x:f>IF(MOD(C533-Settings!$B$32,Settings!$B$33)&lt;Settings!$B$30,"Up","Down")</x:f>
        <x:v>Up</x:v>
      </x:c>
      <x:c r="U533" s="18" t="n">
        <x:f>IF(OR(I533&gt;Settings!$B$30,O533&gt;Settings!$B$37),0,1)</x:f>
        <x:v>1</x:v>
      </x:c>
      <x:c r="V533" s="18" t="n">
        <x:f>IF(AND(U533=1,O533&lt;=Settings!$B$36),1,0)</x:f>
        <x:v>0</x:v>
      </x:c>
    </x:row>
    <x:row r="534">
      <x:c r="A534" t="n">
        <x:f>Arrivals!A534</x:f>
        <x:v>5</x:v>
      </x:c>
      <x:c r="B534" t="n">
        <x:f>Arrivals!B534</x:f>
        <x:v>49</x:v>
      </x:c>
      <x:c r="C534" s="18" t="n">
        <x:f>Arrivals!F534</x:f>
        <x:v>374</x:v>
      </x:c>
      <x:c r="D534" s="18" t="n">
        <x:f>Arrivals!J534</x:f>
        <x:v>10.185311717651318</x:v>
      </x:c>
      <x:c r="E534" s="18" t="n">
        <x:f>G533</x:f>
        <x:v>610.6434078632487</x:v>
      </x:c>
      <x:c r="F534" s="18" t="n">
        <x:f>MAX(C534,E534)</x:f>
        <x:v>610.6434078632487</x:v>
      </x:c>
      <x:c r="G534" s="18" t="n">
        <x:f>F534+D534</x:f>
        <x:v>620.8287195809</x:v>
      </x:c>
      <x:c r="H534" s="18" t="n">
        <x:f>Arrivals!L534</x:f>
        <x:v>75</x:v>
      </x:c>
      <x:c r="I534" s="18" t="n">
        <x:f>H534*8/ACE_Input!S54+ACE_Input!T54</x:f>
        <x:v>6.02</x:v>
      </x:c>
      <x:c r="J534" s="18" t="n">
        <x:f>N533</x:f>
        <x:v>750.0999999999999</x:v>
      </x:c>
      <x:c r="K534" s="18" t="n">
        <x:f>MAX(G534,J534)</x:f>
        <x:v>750.0999999999999</x:v>
      </x:c>
      <x:c r="L534" s="18" t="n">
        <x:f>MOD(K534-Settings!$B$32,Settings!$B$33)</x:f>
        <x:v>30.09999999999991</x:v>
      </x:c>
      <x:c r="M534" s="18" t="n">
        <x:f>IF(L534&lt;Settings!$B$30,IF(Settings!$B$30-L534&gt;=I534,K534,K534+(Settings!$B$30-L534)+Settings!$B$31),K534+(Settings!$B$33-L534))</x:f>
        <x:v>750.0999999999999</x:v>
      </x:c>
      <x:c r="N534" s="18" t="n">
        <x:f>M534+I534</x:f>
        <x:v>756.1199999999999</x:v>
      </x:c>
      <x:c r="O534" s="18" t="n">
        <x:f>N534-C534</x:f>
        <x:v>382.1199999999999</x:v>
      </x:c>
      <x:c r="P534" s="18" t="n">
        <x:f>F534-C534</x:f>
        <x:v>236.64340786324874</x:v>
      </x:c>
      <x:c r="Q534" s="18" t="n">
        <x:f>K534-G534</x:f>
        <x:v>129.27128041909987</x:v>
      </x:c>
      <x:c r="R534" s="18" t="n">
        <x:f>M534-K534</x:f>
        <x:v>0</x:v>
      </x:c>
      <x:c r="S534" s="18" t="n">
        <x:f>P534+Q534+R534</x:f>
        <x:v>365.9146882823486</x:v>
      </x:c>
      <x:c r="T534" s="18" t="str">
        <x:f>IF(MOD(C534-Settings!$B$32,Settings!$B$33)&lt;Settings!$B$30,"Up","Down")</x:f>
        <x:v>Up</x:v>
      </x:c>
      <x:c r="U534" s="18" t="n">
        <x:f>IF(OR(I534&gt;Settings!$B$30,O534&gt;Settings!$B$37),0,1)</x:f>
        <x:v>1</x:v>
      </x:c>
      <x:c r="V534" s="18" t="n">
        <x:f>IF(AND(U534=1,O534&lt;=Settings!$B$36),1,0)</x:f>
        <x:v>0</x:v>
      </x:c>
    </x:row>
    <x:row r="535">
      <x:c r="A535" t="n">
        <x:f>Arrivals!A535</x:f>
        <x:v>5</x:v>
      </x:c>
      <x:c r="B535" t="n">
        <x:f>Arrivals!B535</x:f>
        <x:v>50</x:v>
      </x:c>
      <x:c r="C535" s="18" t="n">
        <x:f>Arrivals!F535</x:f>
        <x:v>379</x:v>
      </x:c>
      <x:c r="D535" s="18" t="n">
        <x:f>Arrivals!J535</x:f>
        <x:v>12.226706408686823</x:v>
      </x:c>
      <x:c r="E535" s="18" t="n">
        <x:f>G534</x:f>
        <x:v>620.8287195809</x:v>
      </x:c>
      <x:c r="F535" s="18" t="n">
        <x:f>MAX(C535,E535)</x:f>
        <x:v>620.8287195809</x:v>
      </x:c>
      <x:c r="G535" s="18" t="n">
        <x:f>F535+D535</x:f>
        <x:v>633.0554259895869</x:v>
      </x:c>
      <x:c r="H535" s="18" t="n">
        <x:f>Arrivals!L535</x:f>
        <x:v>75</x:v>
      </x:c>
      <x:c r="I535" s="18" t="n">
        <x:f>H535*8/ACE_Input!S55+ACE_Input!T55</x:f>
        <x:v>6.02</x:v>
      </x:c>
      <x:c r="J535" s="18" t="n">
        <x:f>N534</x:f>
        <x:v>756.1199999999999</x:v>
      </x:c>
      <x:c r="K535" s="18" t="n">
        <x:f>MAX(G535,J535)</x:f>
        <x:v>756.1199999999999</x:v>
      </x:c>
      <x:c r="L535" s="18" t="n">
        <x:f>MOD(K535-Settings!$B$32,Settings!$B$33)</x:f>
        <x:v>36.11999999999989</x:v>
      </x:c>
      <x:c r="M535" s="18" t="n">
        <x:f>IF(L535&lt;Settings!$B$30,IF(Settings!$B$30-L535&gt;=I535,K535,K535+(Settings!$B$30-L535)+Settings!$B$31),K535+(Settings!$B$33-L535))</x:f>
        <x:v>756.1199999999999</x:v>
      </x:c>
      <x:c r="N535" s="18" t="n">
        <x:f>M535+I535</x:f>
        <x:v>762.1399999999999</x:v>
      </x:c>
      <x:c r="O535" s="18" t="n">
        <x:f>N535-C535</x:f>
        <x:v>383.1399999999999</x:v>
      </x:c>
      <x:c r="P535" s="18" t="n">
        <x:f>F535-C535</x:f>
        <x:v>241.82871958090004</x:v>
      </x:c>
      <x:c r="Q535" s="18" t="n">
        <x:f>K535-G535</x:f>
        <x:v>123.06457401041303</x:v>
      </x:c>
      <x:c r="R535" s="18" t="n">
        <x:f>M535-K535</x:f>
        <x:v>0</x:v>
      </x:c>
      <x:c r="S535" s="18" t="n">
        <x:f>P535+Q535+R535</x:f>
        <x:v>364.89329359131307</x:v>
      </x:c>
      <x:c r="T535" s="18" t="str">
        <x:f>IF(MOD(C535-Settings!$B$32,Settings!$B$33)&lt;Settings!$B$30,"Up","Down")</x:f>
        <x:v>Up</x:v>
      </x:c>
      <x:c r="U535" s="18" t="n">
        <x:f>IF(OR(I535&gt;Settings!$B$30,O535&gt;Settings!$B$37),0,1)</x:f>
        <x:v>1</x:v>
      </x:c>
      <x:c r="V535" s="18" t="n">
        <x:f>IF(AND(U535=1,O535&lt;=Settings!$B$36),1,0)</x:f>
        <x:v>0</x:v>
      </x:c>
    </x:row>
    <x:row r="536">
      <x:c r="A536" t="n">
        <x:f>Arrivals!A536</x:f>
        <x:v>5</x:v>
      </x:c>
      <x:c r="B536" t="n">
        <x:f>Arrivals!B536</x:f>
        <x:v>51</x:v>
      </x:c>
      <x:c r="C536" s="18" t="n">
        <x:f>Arrivals!F536</x:f>
        <x:v>384</x:v>
      </x:c>
      <x:c r="D536" s="18" t="n">
        <x:f>Arrivals!J536</x:f>
        <x:v>17.290608712204612</x:v>
      </x:c>
      <x:c r="E536" s="18" t="n">
        <x:f>G535</x:f>
        <x:v>633.0554259895869</x:v>
      </x:c>
      <x:c r="F536" s="18" t="n">
        <x:f>MAX(C536,E536)</x:f>
        <x:v>633.0554259895869</x:v>
      </x:c>
      <x:c r="G536" s="18" t="n">
        <x:f>F536+D536</x:f>
        <x:v>650.3460347017915</x:v>
      </x:c>
      <x:c r="H536" s="18" t="n">
        <x:f>Arrivals!L536</x:f>
        <x:v>75</x:v>
      </x:c>
      <x:c r="I536" s="18" t="n">
        <x:f>H536*8/ACE_Input!S56+ACE_Input!T56</x:f>
        <x:v>6.02</x:v>
      </x:c>
      <x:c r="J536" s="18" t="n">
        <x:f>N535</x:f>
        <x:v>762.1399999999999</x:v>
      </x:c>
      <x:c r="K536" s="18" t="n">
        <x:f>MAX(G536,J536)</x:f>
        <x:v>762.1399999999999</x:v>
      </x:c>
      <x:c r="L536" s="18" t="n">
        <x:f>MOD(K536-Settings!$B$32,Settings!$B$33)</x:f>
        <x:v>42.13999999999987</x:v>
      </x:c>
      <x:c r="M536" s="18" t="n">
        <x:f>IF(L536&lt;Settings!$B$30,IF(Settings!$B$30-L536&gt;=I536,K536,K536+(Settings!$B$30-L536)+Settings!$B$31),K536+(Settings!$B$33-L536))</x:f>
        <x:v>762.1399999999999</x:v>
      </x:c>
      <x:c r="N536" s="18" t="n">
        <x:f>M536+I536</x:f>
        <x:v>768.1599999999999</x:v>
      </x:c>
      <x:c r="O536" s="18" t="n">
        <x:f>N536-C536</x:f>
        <x:v>384.15999999999985</x:v>
      </x:c>
      <x:c r="P536" s="18" t="n">
        <x:f>F536-C536</x:f>
        <x:v>249.05542598958687</x:v>
      </x:c>
      <x:c r="Q536" s="18" t="n">
        <x:f>K536-G536</x:f>
        <x:v>111.79396529820838</x:v>
      </x:c>
      <x:c r="R536" s="18" t="n">
        <x:f>M536-K536</x:f>
        <x:v>0</x:v>
      </x:c>
      <x:c r="S536" s="18" t="n">
        <x:f>P536+Q536+R536</x:f>
        <x:v>360.84939128779524</x:v>
      </x:c>
      <x:c r="T536" s="18" t="str">
        <x:f>IF(MOD(C536-Settings!$B$32,Settings!$B$33)&lt;Settings!$B$30,"Up","Down")</x:f>
        <x:v>Up</x:v>
      </x:c>
      <x:c r="U536" s="18" t="n">
        <x:f>IF(OR(I536&gt;Settings!$B$30,O536&gt;Settings!$B$37),0,1)</x:f>
        <x:v>1</x:v>
      </x:c>
      <x:c r="V536" s="18" t="n">
        <x:f>IF(AND(U536=1,O536&lt;=Settings!$B$36),1,0)</x:f>
        <x:v>0</x:v>
      </x:c>
    </x:row>
    <x:row r="537">
      <x:c r="A537" t="n">
        <x:f>Arrivals!A537</x:f>
        <x:v>5</x:v>
      </x:c>
      <x:c r="B537" t="n">
        <x:f>Arrivals!B537</x:f>
        <x:v>52</x:v>
      </x:c>
      <x:c r="C537" s="18" t="n">
        <x:f>Arrivals!F537</x:f>
        <x:v>389</x:v>
      </x:c>
      <x:c r="D537" s="18" t="n">
        <x:f>Arrivals!J537</x:f>
        <x:v>7.708722367486249</x:v>
      </x:c>
      <x:c r="E537" s="18" t="n">
        <x:f>G536</x:f>
        <x:v>650.3460347017915</x:v>
      </x:c>
      <x:c r="F537" s="18" t="n">
        <x:f>MAX(C537,E537)</x:f>
        <x:v>650.3460347017915</x:v>
      </x:c>
      <x:c r="G537" s="18" t="n">
        <x:f>F537+D537</x:f>
        <x:v>658.0547570692778</x:v>
      </x:c>
      <x:c r="H537" s="18" t="n">
        <x:f>Arrivals!L537</x:f>
        <x:v>75</x:v>
      </x:c>
      <x:c r="I537" s="18" t="n">
        <x:f>H537*8/ACE_Input!S57+ACE_Input!T57</x:f>
        <x:v>6.02</x:v>
      </x:c>
      <x:c r="J537" s="18" t="n">
        <x:f>N536</x:f>
        <x:v>768.1599999999999</x:v>
      </x:c>
      <x:c r="K537" s="18" t="n">
        <x:f>MAX(G537,J537)</x:f>
        <x:v>768.1599999999999</x:v>
      </x:c>
      <x:c r="L537" s="18" t="n">
        <x:f>MOD(K537-Settings!$B$32,Settings!$B$33)</x:f>
        <x:v>48.159999999999854</x:v>
      </x:c>
      <x:c r="M537" s="18" t="n">
        <x:f>IF(L537&lt;Settings!$B$30,IF(Settings!$B$30-L537&gt;=I537,K537,K537+(Settings!$B$30-L537)+Settings!$B$31),K537+(Settings!$B$33-L537))</x:f>
        <x:v>768.1599999999999</x:v>
      </x:c>
      <x:c r="N537" s="18" t="n">
        <x:f>M537+I537</x:f>
        <x:v>774.1799999999998</x:v>
      </x:c>
      <x:c r="O537" s="18" t="n">
        <x:f>N537-C537</x:f>
        <x:v>385.17999999999984</x:v>
      </x:c>
      <x:c r="P537" s="18" t="n">
        <x:f>F537-C537</x:f>
        <x:v>261.3460347017915</x:v>
      </x:c>
      <x:c r="Q537" s="18" t="n">
        <x:f>K537-G537</x:f>
        <x:v>110.10524293072206</x:v>
      </x:c>
      <x:c r="R537" s="18" t="n">
        <x:f>M537-K537</x:f>
        <x:v>0</x:v>
      </x:c>
      <x:c r="S537" s="18" t="n">
        <x:f>P537+Q537+R537</x:f>
        <x:v>371.45127763251355</x:v>
      </x:c>
      <x:c r="T537" s="18" t="str">
        <x:f>IF(MOD(C537-Settings!$B$32,Settings!$B$33)&lt;Settings!$B$30,"Up","Down")</x:f>
        <x:v>Up</x:v>
      </x:c>
      <x:c r="U537" s="18" t="n">
        <x:f>IF(OR(I537&gt;Settings!$B$30,O537&gt;Settings!$B$37),0,1)</x:f>
        <x:v>1</x:v>
      </x:c>
      <x:c r="V537" s="18" t="n">
        <x:f>IF(AND(U537=1,O537&lt;=Settings!$B$36),1,0)</x:f>
        <x:v>0</x:v>
      </x:c>
    </x:row>
    <x:row r="538">
      <x:c r="A538" t="n">
        <x:f>Arrivals!A538</x:f>
        <x:v>5</x:v>
      </x:c>
      <x:c r="B538" t="n">
        <x:f>Arrivals!B538</x:f>
        <x:v>53</x:v>
      </x:c>
      <x:c r="C538" s="18" t="n">
        <x:f>Arrivals!F538</x:f>
        <x:v>394</x:v>
      </x:c>
      <x:c r="D538" s="18" t="n">
        <x:f>Arrivals!J538</x:f>
        <x:v>48.76792892294222</x:v>
      </x:c>
      <x:c r="E538" s="18" t="n">
        <x:f>G537</x:f>
        <x:v>658.0547570692778</x:v>
      </x:c>
      <x:c r="F538" s="18" t="n">
        <x:f>MAX(C538,E538)</x:f>
        <x:v>658.0547570692778</x:v>
      </x:c>
      <x:c r="G538" s="18" t="n">
        <x:f>F538+D538</x:f>
        <x:v>706.82268599222</x:v>
      </x:c>
      <x:c r="H538" s="18" t="n">
        <x:f>Arrivals!L538</x:f>
        <x:v>75</x:v>
      </x:c>
      <x:c r="I538" s="18" t="n">
        <x:f>H538*8/ACE_Input!S58+ACE_Input!T58</x:f>
        <x:v>6.02</x:v>
      </x:c>
      <x:c r="J538" s="18" t="n">
        <x:f>N537</x:f>
        <x:v>774.1799999999998</x:v>
      </x:c>
      <x:c r="K538" s="18" t="n">
        <x:f>MAX(G538,J538)</x:f>
        <x:v>774.1799999999998</x:v>
      </x:c>
      <x:c r="L538" s="18" t="n">
        <x:f>MOD(K538-Settings!$B$32,Settings!$B$33)</x:f>
        <x:v>54.179999999999836</x:v>
      </x:c>
      <x:c r="M538" s="18" t="n">
        <x:f>IF(L538&lt;Settings!$B$30,IF(Settings!$B$30-L538&gt;=I538,K538,K538+(Settings!$B$30-L538)+Settings!$B$31),K538+(Settings!$B$33-L538))</x:f>
        <x:v>774.1799999999998</x:v>
      </x:c>
      <x:c r="N538" s="18" t="n">
        <x:f>M538+I538</x:f>
        <x:v>780.1999999999998</x:v>
      </x:c>
      <x:c r="O538" s="18" t="n">
        <x:f>N538-C538</x:f>
        <x:v>386.1999999999998</x:v>
      </x:c>
      <x:c r="P538" s="18" t="n">
        <x:f>F538-C538</x:f>
        <x:v>264.0547570692778</x:v>
      </x:c>
      <x:c r="Q538" s="18" t="n">
        <x:f>K538-G538</x:f>
        <x:v>67.35731400777979</x:v>
      </x:c>
      <x:c r="R538" s="18" t="n">
        <x:f>M538-K538</x:f>
        <x:v>0</x:v>
      </x:c>
      <x:c r="S538" s="18" t="n">
        <x:f>P538+Q538+R538</x:f>
        <x:v>331.4120710770576</x:v>
      </x:c>
      <x:c r="T538" s="18" t="str">
        <x:f>IF(MOD(C538-Settings!$B$32,Settings!$B$33)&lt;Settings!$B$30,"Up","Down")</x:f>
        <x:v>Up</x:v>
      </x:c>
      <x:c r="U538" s="18" t="n">
        <x:f>IF(OR(I538&gt;Settings!$B$30,O538&gt;Settings!$B$37),0,1)</x:f>
        <x:v>1</x:v>
      </x:c>
      <x:c r="V538" s="18" t="n">
        <x:f>IF(AND(U538=1,O538&lt;=Settings!$B$36),1,0)</x:f>
        <x:v>0</x:v>
      </x:c>
    </x:row>
    <x:row r="539">
      <x:c r="A539" t="n">
        <x:f>Arrivals!A539</x:f>
        <x:v>5</x:v>
      </x:c>
      <x:c r="B539" t="n">
        <x:f>Arrivals!B539</x:f>
        <x:v>54</x:v>
      </x:c>
      <x:c r="C539" s="18" t="n">
        <x:f>Arrivals!F539</x:f>
        <x:v>399</x:v>
      </x:c>
      <x:c r="D539" s="18" t="n">
        <x:f>Arrivals!J539</x:f>
        <x:v>3.4734254453643114</x:v>
      </x:c>
      <x:c r="E539" s="18" t="n">
        <x:f>G538</x:f>
        <x:v>706.82268599222</x:v>
      </x:c>
      <x:c r="F539" s="18" t="n">
        <x:f>MAX(C539,E539)</x:f>
        <x:v>706.82268599222</x:v>
      </x:c>
      <x:c r="G539" s="18" t="n">
        <x:f>F539+D539</x:f>
        <x:v>710.2961114375844</x:v>
      </x:c>
      <x:c r="H539" s="18" t="n">
        <x:f>Arrivals!L539</x:f>
        <x:v>75</x:v>
      </x:c>
      <x:c r="I539" s="18" t="n">
        <x:f>H539*8/ACE_Input!S59+ACE_Input!T59</x:f>
        <x:v>6.02</x:v>
      </x:c>
      <x:c r="J539" s="18" t="n">
        <x:f>N538</x:f>
        <x:v>780.1999999999998</x:v>
      </x:c>
      <x:c r="K539" s="18" t="n">
        <x:f>MAX(G539,J539)</x:f>
        <x:v>780.1999999999998</x:v>
      </x:c>
      <x:c r="L539" s="18" t="n">
        <x:f>MOD(K539-Settings!$B$32,Settings!$B$33)</x:f>
        <x:v>60.19999999999982</x:v>
      </x:c>
      <x:c r="M539" s="18" t="n">
        <x:f>IF(L539&lt;Settings!$B$30,IF(Settings!$B$30-L539&gt;=I539,K539,K539+(Settings!$B$30-L539)+Settings!$B$31),K539+(Settings!$B$33-L539))</x:f>
        <x:v>780.1999999999998</x:v>
      </x:c>
      <x:c r="N539" s="18" t="n">
        <x:f>M539+I539</x:f>
        <x:v>786.2199999999998</x:v>
      </x:c>
      <x:c r="O539" s="18" t="n">
        <x:f>N539-C539</x:f>
        <x:v>387.2199999999998</x:v>
      </x:c>
      <x:c r="P539" s="18" t="n">
        <x:f>F539-C539</x:f>
        <x:v>307.82268599222004</x:v>
      </x:c>
      <x:c r="Q539" s="18" t="n">
        <x:f>K539-G539</x:f>
        <x:v>69.90388856241543</x:v>
      </x:c>
      <x:c r="R539" s="18" t="n">
        <x:f>M539-K539</x:f>
        <x:v>0</x:v>
      </x:c>
      <x:c r="S539" s="18" t="n">
        <x:f>P539+Q539+R539</x:f>
        <x:v>377.7265745546355</x:v>
      </x:c>
      <x:c r="T539" s="18" t="str">
        <x:f>IF(MOD(C539-Settings!$B$32,Settings!$B$33)&lt;Settings!$B$30,"Up","Down")</x:f>
        <x:v>Up</x:v>
      </x:c>
      <x:c r="U539" s="18" t="n">
        <x:f>IF(OR(I539&gt;Settings!$B$30,O539&gt;Settings!$B$37),0,1)</x:f>
        <x:v>1</x:v>
      </x:c>
      <x:c r="V539" s="18" t="n">
        <x:f>IF(AND(U539=1,O539&lt;=Settings!$B$36),1,0)</x:f>
        <x:v>0</x:v>
      </x:c>
    </x:row>
    <x:row r="540">
      <x:c r="A540" t="n">
        <x:f>Arrivals!A540</x:f>
        <x:v>5</x:v>
      </x:c>
      <x:c r="B540" t="n">
        <x:f>Arrivals!B540</x:f>
        <x:v>55</x:v>
      </x:c>
      <x:c r="C540" s="18" t="n">
        <x:f>Arrivals!F540</x:f>
        <x:v>404</x:v>
      </x:c>
      <x:c r="D540" s="18" t="n">
        <x:f>Arrivals!J540</x:f>
        <x:v>0.5169265897625073</x:v>
      </x:c>
      <x:c r="E540" s="18" t="n">
        <x:f>G539</x:f>
        <x:v>710.2961114375844</x:v>
      </x:c>
      <x:c r="F540" s="18" t="n">
        <x:f>MAX(C540,E540)</x:f>
        <x:v>710.2961114375844</x:v>
      </x:c>
      <x:c r="G540" s="18" t="n">
        <x:f>F540+D540</x:f>
        <x:v>710.8130380273469</x:v>
      </x:c>
      <x:c r="H540" s="18" t="n">
        <x:f>Arrivals!L540</x:f>
        <x:v>75</x:v>
      </x:c>
      <x:c r="I540" s="18" t="n">
        <x:f>H540*8/ACE_Input!S60+ACE_Input!T60</x:f>
        <x:v>6.02</x:v>
      </x:c>
      <x:c r="J540" s="18" t="n">
        <x:f>N539</x:f>
        <x:v>786.2199999999998</x:v>
      </x:c>
      <x:c r="K540" s="18" t="n">
        <x:f>MAX(G540,J540)</x:f>
        <x:v>786.2199999999998</x:v>
      </x:c>
      <x:c r="L540" s="18" t="n">
        <x:f>MOD(K540-Settings!$B$32,Settings!$B$33)</x:f>
        <x:v>66.2199999999998</x:v>
      </x:c>
      <x:c r="M540" s="18" t="n">
        <x:f>IF(L540&lt;Settings!$B$30,IF(Settings!$B$30-L540&gt;=I540,K540,K540+(Settings!$B$30-L540)+Settings!$B$31),K540+(Settings!$B$33-L540))</x:f>
        <x:v>786.2199999999998</x:v>
      </x:c>
      <x:c r="N540" s="18" t="n">
        <x:f>M540+I540</x:f>
        <x:v>792.2399999999998</x:v>
      </x:c>
      <x:c r="O540" s="18" t="n">
        <x:f>N540-C540</x:f>
        <x:v>388.2399999999998</x:v>
      </x:c>
      <x:c r="P540" s="18" t="n">
        <x:f>F540-C540</x:f>
        <x:v>306.2961114375844</x:v>
      </x:c>
      <x:c r="Q540" s="18" t="n">
        <x:f>K540-G540</x:f>
        <x:v>75.40696197265288</x:v>
      </x:c>
      <x:c r="R540" s="18" t="n">
        <x:f>M540-K540</x:f>
        <x:v>0</x:v>
      </x:c>
      <x:c r="S540" s="18" t="n">
        <x:f>P540+Q540+R540</x:f>
        <x:v>381.70307341023727</x:v>
      </x:c>
      <x:c r="T540" s="18" t="str">
        <x:f>IF(MOD(C540-Settings!$B$32,Settings!$B$33)&lt;Settings!$B$30,"Up","Down")</x:f>
        <x:v>Up</x:v>
      </x:c>
      <x:c r="U540" s="18" t="n">
        <x:f>IF(OR(I540&gt;Settings!$B$30,O540&gt;Settings!$B$37),0,1)</x:f>
        <x:v>1</x:v>
      </x:c>
      <x:c r="V540" s="18" t="n">
        <x:f>IF(AND(U540=1,O540&lt;=Settings!$B$36),1,0)</x:f>
        <x:v>0</x:v>
      </x:c>
    </x:row>
    <x:row r="541">
      <x:c r="A541" t="n">
        <x:f>Arrivals!A541</x:f>
        <x:v>5</x:v>
      </x:c>
      <x:c r="B541" t="n">
        <x:f>Arrivals!B541</x:f>
        <x:v>56</x:v>
      </x:c>
      <x:c r="C541" s="18" t="n">
        <x:f>Arrivals!F541</x:f>
        <x:v>409</x:v>
      </x:c>
      <x:c r="D541" s="18" t="n">
        <x:f>Arrivals!J541</x:f>
        <x:v>11.813683529661098</x:v>
      </x:c>
      <x:c r="E541" s="18" t="n">
        <x:f>G540</x:f>
        <x:v>710.8130380273469</x:v>
      </x:c>
      <x:c r="F541" s="18" t="n">
        <x:f>MAX(C541,E541)</x:f>
        <x:v>710.8130380273469</x:v>
      </x:c>
      <x:c r="G541" s="18" t="n">
        <x:f>F541+D541</x:f>
        <x:v>722.6267215570081</x:v>
      </x:c>
      <x:c r="H541" s="18" t="n">
        <x:f>Arrivals!L541</x:f>
        <x:v>75</x:v>
      </x:c>
      <x:c r="I541" s="18" t="n">
        <x:f>H541*8/ACE_Input!S61+ACE_Input!T61</x:f>
        <x:v>6.02</x:v>
      </x:c>
      <x:c r="J541" s="18" t="n">
        <x:f>N540</x:f>
        <x:v>792.2399999999998</x:v>
      </x:c>
      <x:c r="K541" s="18" t="n">
        <x:f>MAX(G541,J541)</x:f>
        <x:v>792.2399999999998</x:v>
      </x:c>
      <x:c r="L541" s="18" t="n">
        <x:f>MOD(K541-Settings!$B$32,Settings!$B$33)</x:f>
        <x:v>72.23999999999978</x:v>
      </x:c>
      <x:c r="M541" s="18" t="n">
        <x:f>IF(L541&lt;Settings!$B$30,IF(Settings!$B$30-L541&gt;=I541,K541,K541+(Settings!$B$30-L541)+Settings!$B$31),K541+(Settings!$B$33-L541))</x:f>
        <x:v>792.2399999999998</x:v>
      </x:c>
      <x:c r="N541" s="18" t="n">
        <x:f>M541+I541</x:f>
        <x:v>798.2599999999998</x:v>
      </x:c>
      <x:c r="O541" s="18" t="n">
        <x:f>N541-C541</x:f>
        <x:v>389.25999999999976</x:v>
      </x:c>
      <x:c r="P541" s="18" t="n">
        <x:f>F541-C541</x:f>
        <x:v>301.8130380273469</x:v>
      </x:c>
      <x:c r="Q541" s="18" t="n">
        <x:f>K541-G541</x:f>
        <x:v>69.61327844299171</x:v>
      </x:c>
      <x:c r="R541" s="18" t="n">
        <x:f>M541-K541</x:f>
        <x:v>0</x:v>
      </x:c>
      <x:c r="S541" s="18" t="n">
        <x:f>P541+Q541+R541</x:f>
        <x:v>371.42631647033863</x:v>
      </x:c>
      <x:c r="T541" s="18" t="str">
        <x:f>IF(MOD(C541-Settings!$B$32,Settings!$B$33)&lt;Settings!$B$30,"Up","Down")</x:f>
        <x:v>Up</x:v>
      </x:c>
      <x:c r="U541" s="18" t="n">
        <x:f>IF(OR(I541&gt;Settings!$B$30,O541&gt;Settings!$B$37),0,1)</x:f>
        <x:v>1</x:v>
      </x:c>
      <x:c r="V541" s="18" t="n">
        <x:f>IF(AND(U541=1,O541&lt;=Settings!$B$36),1,0)</x:f>
        <x:v>0</x:v>
      </x:c>
    </x:row>
    <x:row r="542">
      <x:c r="A542" t="n">
        <x:f>Arrivals!A542</x:f>
        <x:v>5</x:v>
      </x:c>
      <x:c r="B542" t="n">
        <x:f>Arrivals!B542</x:f>
        <x:v>57</x:v>
      </x:c>
      <x:c r="C542" s="18" t="n">
        <x:f>Arrivals!F542</x:f>
        <x:v>414</x:v>
      </x:c>
      <x:c r="D542" s="18" t="n">
        <x:f>Arrivals!J542</x:f>
        <x:v>4.319976910153594</x:v>
      </x:c>
      <x:c r="E542" s="18" t="n">
        <x:f>G541</x:f>
        <x:v>722.6267215570081</x:v>
      </x:c>
      <x:c r="F542" s="18" t="n">
        <x:f>MAX(C542,E542)</x:f>
        <x:v>722.6267215570081</x:v>
      </x:c>
      <x:c r="G542" s="18" t="n">
        <x:f>F542+D542</x:f>
        <x:v>726.9466984671617</x:v>
      </x:c>
      <x:c r="H542" s="18" t="n">
        <x:f>Arrivals!L542</x:f>
        <x:v>75</x:v>
      </x:c>
      <x:c r="I542" s="18" t="n">
        <x:f>H542*8/ACE_Input!S62+ACE_Input!T62</x:f>
        <x:v>6.02</x:v>
      </x:c>
      <x:c r="J542" s="18" t="n">
        <x:f>N541</x:f>
        <x:v>798.2599999999998</x:v>
      </x:c>
      <x:c r="K542" s="18" t="n">
        <x:f>MAX(G542,J542)</x:f>
        <x:v>798.2599999999998</x:v>
      </x:c>
      <x:c r="L542" s="18" t="n">
        <x:f>MOD(K542-Settings!$B$32,Settings!$B$33)</x:f>
        <x:v>78.25999999999976</x:v>
      </x:c>
      <x:c r="M542" s="18" t="n">
        <x:f>IF(L542&lt;Settings!$B$30,IF(Settings!$B$30-L542&gt;=I542,K542,K542+(Settings!$B$30-L542)+Settings!$B$31),K542+(Settings!$B$33-L542))</x:f>
        <x:v>798.2599999999998</x:v>
      </x:c>
      <x:c r="N542" s="18" t="n">
        <x:f>M542+I542</x:f>
        <x:v>804.2799999999997</x:v>
      </x:c>
      <x:c r="O542" s="18" t="n">
        <x:f>N542-C542</x:f>
        <x:v>390.27999999999975</x:v>
      </x:c>
      <x:c r="P542" s="18" t="n">
        <x:f>F542-C542</x:f>
        <x:v>308.62672155700807</x:v>
      </x:c>
      <x:c r="Q542" s="18" t="n">
        <x:f>K542-G542</x:f>
        <x:v>71.31330153283807</x:v>
      </x:c>
      <x:c r="R542" s="18" t="n">
        <x:f>M542-K542</x:f>
        <x:v>0</x:v>
      </x:c>
      <x:c r="S542" s="18" t="n">
        <x:f>P542+Q542+R542</x:f>
        <x:v>379.94002308984614</x:v>
      </x:c>
      <x:c r="T542" s="18" t="str">
        <x:f>IF(MOD(C542-Settings!$B$32,Settings!$B$33)&lt;Settings!$B$30,"Up","Down")</x:f>
        <x:v>Up</x:v>
      </x:c>
      <x:c r="U542" s="18" t="n">
        <x:f>IF(OR(I542&gt;Settings!$B$30,O542&gt;Settings!$B$37),0,1)</x:f>
        <x:v>1</x:v>
      </x:c>
      <x:c r="V542" s="18" t="n">
        <x:f>IF(AND(U542=1,O542&lt;=Settings!$B$36),1,0)</x:f>
        <x:v>0</x:v>
      </x:c>
    </x:row>
    <x:row r="543">
      <x:c r="A543" t="n">
        <x:f>Arrivals!A543</x:f>
        <x:v>5</x:v>
      </x:c>
      <x:c r="B543" t="n">
        <x:f>Arrivals!B543</x:f>
        <x:v>58</x:v>
      </x:c>
      <x:c r="C543" s="18" t="n">
        <x:f>Arrivals!F543</x:f>
        <x:v>419</x:v>
      </x:c>
      <x:c r="D543" s="18" t="n">
        <x:f>Arrivals!J543</x:f>
        <x:v>1.6908212139768963</x:v>
      </x:c>
      <x:c r="E543" s="18" t="n">
        <x:f>G542</x:f>
        <x:v>726.9466984671617</x:v>
      </x:c>
      <x:c r="F543" s="18" t="n">
        <x:f>MAX(C543,E543)</x:f>
        <x:v>726.9466984671617</x:v>
      </x:c>
      <x:c r="G543" s="18" t="n">
        <x:f>F543+D543</x:f>
        <x:v>728.6375196811385</x:v>
      </x:c>
      <x:c r="H543" s="18" t="n">
        <x:f>Arrivals!L543</x:f>
        <x:v>75</x:v>
      </x:c>
      <x:c r="I543" s="18" t="n">
        <x:f>H543*8/ACE_Input!S63+ACE_Input!T63</x:f>
        <x:v>6.02</x:v>
      </x:c>
      <x:c r="J543" s="18" t="n">
        <x:f>N542</x:f>
        <x:v>804.2799999999997</x:v>
      </x:c>
      <x:c r="K543" s="18" t="n">
        <x:f>MAX(G543,J543)</x:f>
        <x:v>804.2799999999997</x:v>
      </x:c>
      <x:c r="L543" s="18" t="n">
        <x:f>MOD(K543-Settings!$B$32,Settings!$B$33)</x:f>
        <x:v>84.27999999999975</x:v>
      </x:c>
      <x:c r="M543" s="18" t="n">
        <x:f>IF(L543&lt;Settings!$B$30,IF(Settings!$B$30-L543&gt;=I543,K543,K543+(Settings!$B$30-L543)+Settings!$B$31),K543+(Settings!$B$33-L543))</x:f>
        <x:v>804.2799999999997</x:v>
      </x:c>
      <x:c r="N543" s="18" t="n">
        <x:f>M543+I543</x:f>
        <x:v>810.2999999999997</x:v>
      </x:c>
      <x:c r="O543" s="18" t="n">
        <x:f>N543-C543</x:f>
        <x:v>391.2999999999997</x:v>
      </x:c>
      <x:c r="P543" s="18" t="n">
        <x:f>F543-C543</x:f>
        <x:v>307.9466984671617</x:v>
      </x:c>
      <x:c r="Q543" s="18" t="n">
        <x:f>K543-G543</x:f>
        <x:v>75.6424803188612</x:v>
      </x:c>
      <x:c r="R543" s="18" t="n">
        <x:f>M543-K543</x:f>
        <x:v>0</x:v>
      </x:c>
      <x:c r="S543" s="18" t="n">
        <x:f>P543+Q543+R543</x:f>
        <x:v>383.5891787860229</x:v>
      </x:c>
      <x:c r="T543" s="18" t="str">
        <x:f>IF(MOD(C543-Settings!$B$32,Settings!$B$33)&lt;Settings!$B$30,"Up","Down")</x:f>
        <x:v>Up</x:v>
      </x:c>
      <x:c r="U543" s="18" t="n">
        <x:f>IF(OR(I543&gt;Settings!$B$30,O543&gt;Settings!$B$37),0,1)</x:f>
        <x:v>1</x:v>
      </x:c>
      <x:c r="V543" s="18" t="n">
        <x:f>IF(AND(U543=1,O543&lt;=Settings!$B$36),1,0)</x:f>
        <x:v>0</x:v>
      </x:c>
    </x:row>
    <x:row r="544">
      <x:c r="A544" t="n">
        <x:f>Arrivals!A544</x:f>
        <x:v>5</x:v>
      </x:c>
      <x:c r="B544" t="n">
        <x:f>Arrivals!B544</x:f>
        <x:v>59</x:v>
      </x:c>
      <x:c r="C544" s="18" t="n">
        <x:f>Arrivals!F544</x:f>
        <x:v>424</x:v>
      </x:c>
      <x:c r="D544" s="18" t="n">
        <x:f>Arrivals!J544</x:f>
        <x:v>24.13712369672063</x:v>
      </x:c>
      <x:c r="E544" s="18" t="n">
        <x:f>G543</x:f>
        <x:v>728.6375196811385</x:v>
      </x:c>
      <x:c r="F544" s="18" t="n">
        <x:f>MAX(C544,E544)</x:f>
        <x:v>728.6375196811385</x:v>
      </x:c>
      <x:c r="G544" s="18" t="n">
        <x:f>F544+D544</x:f>
        <x:v>752.7746433778592</x:v>
      </x:c>
      <x:c r="H544" s="18" t="n">
        <x:f>Arrivals!L544</x:f>
        <x:v>75</x:v>
      </x:c>
      <x:c r="I544" s="18" t="n">
        <x:f>H544*8/ACE_Input!S64+ACE_Input!T64</x:f>
        <x:v>6.02</x:v>
      </x:c>
      <x:c r="J544" s="18" t="n">
        <x:f>N543</x:f>
        <x:v>810.2999999999997</x:v>
      </x:c>
      <x:c r="K544" s="18" t="n">
        <x:f>MAX(G544,J544)</x:f>
        <x:v>810.2999999999997</x:v>
      </x:c>
      <x:c r="L544" s="18" t="n">
        <x:f>MOD(K544-Settings!$B$32,Settings!$B$33)</x:f>
        <x:v>90.29999999999973</x:v>
      </x:c>
      <x:c r="M544" s="18" t="n">
        <x:f>IF(L544&lt;Settings!$B$30,IF(Settings!$B$30-L544&gt;=I544,K544,K544+(Settings!$B$30-L544)+Settings!$B$31),K544+(Settings!$B$33-L544))</x:f>
        <x:v>810.2999999999997</x:v>
      </x:c>
      <x:c r="N544" s="18" t="n">
        <x:f>M544+I544</x:f>
        <x:v>816.3199999999997</x:v>
      </x:c>
      <x:c r="O544" s="18" t="n">
        <x:f>N544-C544</x:f>
        <x:v>392.3199999999997</x:v>
      </x:c>
      <x:c r="P544" s="18" t="n">
        <x:f>F544-C544</x:f>
        <x:v>304.63751968113854</x:v>
      </x:c>
      <x:c r="Q544" s="18" t="n">
        <x:f>K544-G544</x:f>
        <x:v>57.52535662214052</x:v>
      </x:c>
      <x:c r="R544" s="18" t="n">
        <x:f>M544-K544</x:f>
        <x:v>0</x:v>
      </x:c>
      <x:c r="S544" s="18" t="n">
        <x:f>P544+Q544+R544</x:f>
        <x:v>362.16287630327906</x:v>
      </x:c>
      <x:c r="T544" s="18" t="str">
        <x:f>IF(MOD(C544-Settings!$B$32,Settings!$B$33)&lt;Settings!$B$30,"Up","Down")</x:f>
        <x:v>Up</x:v>
      </x:c>
      <x:c r="U544" s="18" t="n">
        <x:f>IF(OR(I544&gt;Settings!$B$30,O544&gt;Settings!$B$37),0,1)</x:f>
        <x:v>1</x:v>
      </x:c>
      <x:c r="V544" s="18" t="n">
        <x:f>IF(AND(U544=1,O544&lt;=Settings!$B$36),1,0)</x:f>
        <x:v>0</x:v>
      </x:c>
    </x:row>
    <x:row r="545">
      <x:c r="A545" t="n">
        <x:f>Arrivals!A545</x:f>
        <x:v>5</x:v>
      </x:c>
      <x:c r="B545" t="n">
        <x:f>Arrivals!B545</x:f>
        <x:v>60</x:v>
      </x:c>
      <x:c r="C545" s="18" t="n">
        <x:f>Arrivals!F545</x:f>
        <x:v>429</x:v>
      </x:c>
      <x:c r="D545" s="18" t="n">
        <x:f>Arrivals!J545</x:f>
        <x:v>3.6705688084116774</x:v>
      </x:c>
      <x:c r="E545" s="18" t="n">
        <x:f>G544</x:f>
        <x:v>752.7746433778592</x:v>
      </x:c>
      <x:c r="F545" s="18" t="n">
        <x:f>MAX(C545,E545)</x:f>
        <x:v>752.7746433778592</x:v>
      </x:c>
      <x:c r="G545" s="18" t="n">
        <x:f>F545+D545</x:f>
        <x:v>756.4452121862709</x:v>
      </x:c>
      <x:c r="H545" s="18" t="n">
        <x:f>Arrivals!L545</x:f>
        <x:v>75</x:v>
      </x:c>
      <x:c r="I545" s="18" t="n">
        <x:f>H545*8/ACE_Input!S65+ACE_Input!T65</x:f>
        <x:v>6.02</x:v>
      </x:c>
      <x:c r="J545" s="18" t="n">
        <x:f>N544</x:f>
        <x:v>816.3199999999997</x:v>
      </x:c>
      <x:c r="K545" s="18" t="n">
        <x:f>MAX(G545,J545)</x:f>
        <x:v>816.3199999999997</x:v>
      </x:c>
      <x:c r="L545" s="18" t="n">
        <x:f>MOD(K545-Settings!$B$32,Settings!$B$33)</x:f>
        <x:v>96.31999999999971</x:v>
      </x:c>
      <x:c r="M545" s="18" t="n">
        <x:f>IF(L545&lt;Settings!$B$30,IF(Settings!$B$30-L545&gt;=I545,K545,K545+(Settings!$B$30-L545)+Settings!$B$31),K545+(Settings!$B$33-L545))</x:f>
        <x:v>816.3199999999997</x:v>
      </x:c>
      <x:c r="N545" s="18" t="n">
        <x:f>M545+I545</x:f>
        <x:v>822.3399999999997</x:v>
      </x:c>
      <x:c r="O545" s="18" t="n">
        <x:f>N545-C545</x:f>
        <x:v>393.3399999999997</x:v>
      </x:c>
      <x:c r="P545" s="18" t="n">
        <x:f>F545-C545</x:f>
        <x:v>323.7746433778592</x:v>
      </x:c>
      <x:c r="Q545" s="18" t="n">
        <x:f>K545-G545</x:f>
        <x:v>59.87478781372886</x:v>
      </x:c>
      <x:c r="R545" s="18" t="n">
        <x:f>M545-K545</x:f>
        <x:v>0</x:v>
      </x:c>
      <x:c r="S545" s="18" t="n">
        <x:f>P545+Q545+R545</x:f>
        <x:v>383.64943119158806</x:v>
      </x:c>
      <x:c r="T545" s="18" t="str">
        <x:f>IF(MOD(C545-Settings!$B$32,Settings!$B$33)&lt;Settings!$B$30,"Up","Down")</x:f>
        <x:v>Up</x:v>
      </x:c>
      <x:c r="U545" s="18" t="n">
        <x:f>IF(OR(I545&gt;Settings!$B$30,O545&gt;Settings!$B$37),0,1)</x:f>
        <x:v>1</x:v>
      </x:c>
      <x:c r="V545" s="18" t="n">
        <x:f>IF(AND(U545=1,O545&lt;=Settings!$B$36),1,0)</x:f>
        <x:v>0</x:v>
      </x:c>
    </x:row>
    <x:row r="546">
      <x:c r="A546" t="n">
        <x:f>Arrivals!A546</x:f>
        <x:v>5</x:v>
      </x:c>
      <x:c r="B546" t="n">
        <x:f>Arrivals!B546</x:f>
        <x:v>61</x:v>
      </x:c>
      <x:c r="C546" s="18" t="n">
        <x:f>Arrivals!F546</x:f>
        <x:v>434</x:v>
      </x:c>
      <x:c r="D546" s="18" t="n">
        <x:f>Arrivals!J546</x:f>
        <x:v>0.9214001072206338</x:v>
      </x:c>
      <x:c r="E546" s="18" t="n">
        <x:f>G545</x:f>
        <x:v>756.4452121862709</x:v>
      </x:c>
      <x:c r="F546" s="18" t="n">
        <x:f>MAX(C546,E546)</x:f>
        <x:v>756.4452121862709</x:v>
      </x:c>
      <x:c r="G546" s="18" t="n">
        <x:f>F546+D546</x:f>
        <x:v>757.3666122934915</x:v>
      </x:c>
      <x:c r="H546" s="18" t="n">
        <x:f>Arrivals!L546</x:f>
        <x:v>75</x:v>
      </x:c>
      <x:c r="I546" s="18" t="n">
        <x:f>H546*8/ACE_Input!S66+ACE_Input!T66</x:f>
        <x:v>6.02</x:v>
      </x:c>
      <x:c r="J546" s="18" t="n">
        <x:f>N545</x:f>
        <x:v>822.3399999999997</x:v>
      </x:c>
      <x:c r="K546" s="18" t="n">
        <x:f>MAX(G546,J546)</x:f>
        <x:v>822.3399999999997</x:v>
      </x:c>
      <x:c r="L546" s="18" t="n">
        <x:f>MOD(K546-Settings!$B$32,Settings!$B$33)</x:f>
        <x:v>102.33999999999969</x:v>
      </x:c>
      <x:c r="M546" s="18" t="n">
        <x:f>IF(L546&lt;Settings!$B$30,IF(Settings!$B$30-L546&gt;=I546,K546,K546+(Settings!$B$30-L546)+Settings!$B$31),K546+(Settings!$B$33-L546))</x:f>
        <x:v>822.3399999999997</x:v>
      </x:c>
      <x:c r="N546" s="18" t="n">
        <x:f>M546+I546</x:f>
        <x:v>828.3599999999997</x:v>
      </x:c>
      <x:c r="O546" s="18" t="n">
        <x:f>N546-C546</x:f>
        <x:v>394.3599999999997</x:v>
      </x:c>
      <x:c r="P546" s="18" t="n">
        <x:f>F546-C546</x:f>
        <x:v>322.44521218627085</x:v>
      </x:c>
      <x:c r="Q546" s="18" t="n">
        <x:f>K546-G546</x:f>
        <x:v>64.97338770650822</x:v>
      </x:c>
      <x:c r="R546" s="18" t="n">
        <x:f>M546-K546</x:f>
        <x:v>0</x:v>
      </x:c>
      <x:c r="S546" s="18" t="n">
        <x:f>P546+Q546+R546</x:f>
        <x:v>387.41859989277907</x:v>
      </x:c>
      <x:c r="T546" s="18" t="str">
        <x:f>IF(MOD(C546-Settings!$B$32,Settings!$B$33)&lt;Settings!$B$30,"Up","Down")</x:f>
        <x:v>Up</x:v>
      </x:c>
      <x:c r="U546" s="18" t="n">
        <x:f>IF(OR(I546&gt;Settings!$B$30,O546&gt;Settings!$B$37),0,1)</x:f>
        <x:v>1</x:v>
      </x:c>
      <x:c r="V546" s="18" t="n">
        <x:f>IF(AND(U546=1,O546&lt;=Settings!$B$36),1,0)</x:f>
        <x:v>0</x:v>
      </x:c>
    </x:row>
    <x:row r="547">
      <x:c r="A547" t="n">
        <x:f>Arrivals!A547</x:f>
        <x:v>5</x:v>
      </x:c>
      <x:c r="B547" t="n">
        <x:f>Arrivals!B547</x:f>
        <x:v>62</x:v>
      </x:c>
      <x:c r="C547" s="18" t="n">
        <x:f>Arrivals!F547</x:f>
        <x:v>439</x:v>
      </x:c>
      <x:c r="D547" s="18" t="n">
        <x:f>Arrivals!J547</x:f>
        <x:v>2.638201070908031</x:v>
      </x:c>
      <x:c r="E547" s="18" t="n">
        <x:f>G546</x:f>
        <x:v>757.3666122934915</x:v>
      </x:c>
      <x:c r="F547" s="18" t="n">
        <x:f>MAX(C547,E547)</x:f>
        <x:v>757.3666122934915</x:v>
      </x:c>
      <x:c r="G547" s="18" t="n">
        <x:f>F547+D547</x:f>
        <x:v>760.0048133643995</x:v>
      </x:c>
      <x:c r="H547" s="18" t="n">
        <x:f>Arrivals!L547</x:f>
        <x:v>75</x:v>
      </x:c>
      <x:c r="I547" s="18" t="n">
        <x:f>H547*8/ACE_Input!S67+ACE_Input!T67</x:f>
        <x:v>6.02</x:v>
      </x:c>
      <x:c r="J547" s="18" t="n">
        <x:f>N546</x:f>
        <x:v>828.3599999999997</x:v>
      </x:c>
      <x:c r="K547" s="18" t="n">
        <x:f>MAX(G547,J547)</x:f>
        <x:v>828.3599999999997</x:v>
      </x:c>
      <x:c r="L547" s="18" t="n">
        <x:f>MOD(K547-Settings!$B$32,Settings!$B$33)</x:f>
        <x:v>108.35999999999967</x:v>
      </x:c>
      <x:c r="M547" s="18" t="n">
        <x:f>IF(L547&lt;Settings!$B$30,IF(Settings!$B$30-L547&gt;=I547,K547,K547+(Settings!$B$30-L547)+Settings!$B$31),K547+(Settings!$B$33-L547))</x:f>
        <x:v>828.3599999999997</x:v>
      </x:c>
      <x:c r="N547" s="18" t="n">
        <x:f>M547+I547</x:f>
        <x:v>834.3799999999997</x:v>
      </x:c>
      <x:c r="O547" s="18" t="n">
        <x:f>N547-C547</x:f>
        <x:v>395.37999999999965</x:v>
      </x:c>
      <x:c r="P547" s="18" t="n">
        <x:f>F547-C547</x:f>
        <x:v>318.36661229349147</x:v>
      </x:c>
      <x:c r="Q547" s="18" t="n">
        <x:f>K547-G547</x:f>
        <x:v>68.35518663560015</x:v>
      </x:c>
      <x:c r="R547" s="18" t="n">
        <x:f>M547-K547</x:f>
        <x:v>0</x:v>
      </x:c>
      <x:c r="S547" s="18" t="n">
        <x:f>P547+Q547+R547</x:f>
        <x:v>386.7217989290916</x:v>
      </x:c>
      <x:c r="T547" s="18" t="str">
        <x:f>IF(MOD(C547-Settings!$B$32,Settings!$B$33)&lt;Settings!$B$30,"Up","Down")</x:f>
        <x:v>Up</x:v>
      </x:c>
      <x:c r="U547" s="18" t="n">
        <x:f>IF(OR(I547&gt;Settings!$B$30,O547&gt;Settings!$B$37),0,1)</x:f>
        <x:v>1</x:v>
      </x:c>
      <x:c r="V547" s="18" t="n">
        <x:f>IF(AND(U547=1,O547&lt;=Settings!$B$36),1,0)</x:f>
        <x:v>0</x:v>
      </x:c>
    </x:row>
    <x:row r="548">
      <x:c r="A548" t="n">
        <x:f>Arrivals!A548</x:f>
        <x:v>5</x:v>
      </x:c>
      <x:c r="B548" t="n">
        <x:f>Arrivals!B548</x:f>
        <x:v>63</x:v>
      </x:c>
      <x:c r="C548" s="18" t="n">
        <x:f>Arrivals!F548</x:f>
        <x:v>444</x:v>
      </x:c>
      <x:c r="D548" s="18" t="n">
        <x:f>Arrivals!J548</x:f>
        <x:v>0.5453012585919236</x:v>
      </x:c>
      <x:c r="E548" s="18" t="n">
        <x:f>G547</x:f>
        <x:v>760.0048133643995</x:v>
      </x:c>
      <x:c r="F548" s="18" t="n">
        <x:f>MAX(C548,E548)</x:f>
        <x:v>760.0048133643995</x:v>
      </x:c>
      <x:c r="G548" s="18" t="n">
        <x:f>F548+D548</x:f>
        <x:v>760.5501146229915</x:v>
      </x:c>
      <x:c r="H548" s="18" t="n">
        <x:f>Arrivals!L548</x:f>
        <x:v>75</x:v>
      </x:c>
      <x:c r="I548" s="18" t="n">
        <x:f>H548*8/ACE_Input!S68+ACE_Input!T68</x:f>
        <x:v>6.02</x:v>
      </x:c>
      <x:c r="J548" s="18" t="n">
        <x:f>N547</x:f>
        <x:v>834.3799999999997</x:v>
      </x:c>
      <x:c r="K548" s="18" t="n">
        <x:f>MAX(G548,J548)</x:f>
        <x:v>834.3799999999997</x:v>
      </x:c>
      <x:c r="L548" s="18" t="n">
        <x:f>MOD(K548-Settings!$B$32,Settings!$B$33)</x:f>
        <x:v>114.37999999999965</x:v>
      </x:c>
      <x:c r="M548" s="18" t="n">
        <x:f>IF(L548&lt;Settings!$B$30,IF(Settings!$B$30-L548&gt;=I548,K548,K548+(Settings!$B$30-L548)+Settings!$B$31),K548+(Settings!$B$33-L548))</x:f>
        <x:v>834.3799999999997</x:v>
      </x:c>
      <x:c r="N548" s="18" t="n">
        <x:f>M548+I548</x:f>
        <x:v>840.3999999999996</x:v>
      </x:c>
      <x:c r="O548" s="18" t="n">
        <x:f>N548-C548</x:f>
        <x:v>396.39999999999964</x:v>
      </x:c>
      <x:c r="P548" s="18" t="n">
        <x:f>F548-C548</x:f>
        <x:v>316.0048133643995</x:v>
      </x:c>
      <x:c r="Q548" s="18" t="n">
        <x:f>K548-G548</x:f>
        <x:v>73.82988537700817</x:v>
      </x:c>
      <x:c r="R548" s="18" t="n">
        <x:f>M548-K548</x:f>
        <x:v>0</x:v>
      </x:c>
      <x:c r="S548" s="18" t="n">
        <x:f>P548+Q548+R548</x:f>
        <x:v>389.8346987414077</x:v>
      </x:c>
      <x:c r="T548" s="18" t="str">
        <x:f>IF(MOD(C548-Settings!$B$32,Settings!$B$33)&lt;Settings!$B$30,"Up","Down")</x:f>
        <x:v>Up</x:v>
      </x:c>
      <x:c r="U548" s="18" t="n">
        <x:f>IF(OR(I548&gt;Settings!$B$30,O548&gt;Settings!$B$37),0,1)</x:f>
        <x:v>1</x:v>
      </x:c>
      <x:c r="V548" s="18" t="n">
        <x:f>IF(AND(U548=1,O548&lt;=Settings!$B$36),1,0)</x:f>
        <x:v>0</x:v>
      </x:c>
    </x:row>
    <x:row r="549">
      <x:c r="A549" t="n">
        <x:f>Arrivals!A549</x:f>
        <x:v>5</x:v>
      </x:c>
      <x:c r="B549" t="n">
        <x:f>Arrivals!B549</x:f>
        <x:v>64</x:v>
      </x:c>
      <x:c r="C549" s="18" t="n">
        <x:f>Arrivals!F549</x:f>
        <x:v>449</x:v>
      </x:c>
      <x:c r="D549" s="18" t="n">
        <x:f>Arrivals!J549</x:f>
        <x:v>12.491956665743144</x:v>
      </x:c>
      <x:c r="E549" s="18" t="n">
        <x:f>G548</x:f>
        <x:v>760.5501146229915</x:v>
      </x:c>
      <x:c r="F549" s="18" t="n">
        <x:f>MAX(C549,E549)</x:f>
        <x:v>760.5501146229915</x:v>
      </x:c>
      <x:c r="G549" s="18" t="n">
        <x:f>F549+D549</x:f>
        <x:v>773.0420712887346</x:v>
      </x:c>
      <x:c r="H549" s="18" t="n">
        <x:f>Arrivals!L549</x:f>
        <x:v>75</x:v>
      </x:c>
      <x:c r="I549" s="18" t="n">
        <x:f>H549*8/ACE_Input!S69+ACE_Input!T69</x:f>
        <x:v>6.02</x:v>
      </x:c>
      <x:c r="J549" s="18" t="n">
        <x:f>N548</x:f>
        <x:v>840.3999999999996</x:v>
      </x:c>
      <x:c r="K549" s="18" t="n">
        <x:f>MAX(G549,J549)</x:f>
        <x:v>840.3999999999996</x:v>
      </x:c>
      <x:c r="L549" s="18" t="n">
        <x:f>MOD(K549-Settings!$B$32,Settings!$B$33)</x:f>
        <x:v>120.39999999999964</x:v>
      </x:c>
      <x:c r="M549" s="18" t="n">
        <x:f>IF(L549&lt;Settings!$B$30,IF(Settings!$B$30-L549&gt;=I549,K549,K549+(Settings!$B$30-L549)+Settings!$B$31),K549+(Settings!$B$33-L549))</x:f>
        <x:v>840.3999999999996</x:v>
      </x:c>
      <x:c r="N549" s="18" t="n">
        <x:f>M549+I549</x:f>
        <x:v>846.4199999999996</x:v>
      </x:c>
      <x:c r="O549" s="18" t="n">
        <x:f>N549-C549</x:f>
        <x:v>397.4199999999996</x:v>
      </x:c>
      <x:c r="P549" s="18" t="n">
        <x:f>F549-C549</x:f>
        <x:v>311.5501146229915</x:v>
      </x:c>
      <x:c r="Q549" s="18" t="n">
        <x:f>K549-G549</x:f>
        <x:v>67.357928711265</x:v>
      </x:c>
      <x:c r="R549" s="18" t="n">
        <x:f>M549-K549</x:f>
        <x:v>0</x:v>
      </x:c>
      <x:c r="S549" s="18" t="n">
        <x:f>P549+Q549+R549</x:f>
        <x:v>378.9080433342565</x:v>
      </x:c>
      <x:c r="T549" s="18" t="str">
        <x:f>IF(MOD(C549-Settings!$B$32,Settings!$B$33)&lt;Settings!$B$30,"Up","Down")</x:f>
        <x:v>Up</x:v>
      </x:c>
      <x:c r="U549" s="18" t="n">
        <x:f>IF(OR(I549&gt;Settings!$B$30,O549&gt;Settings!$B$37),0,1)</x:f>
        <x:v>1</x:v>
      </x:c>
      <x:c r="V549" s="18" t="n">
        <x:f>IF(AND(U549=1,O549&lt;=Settings!$B$36),1,0)</x:f>
        <x:v>0</x:v>
      </x:c>
    </x:row>
    <x:row r="550">
      <x:c r="A550" t="n">
        <x:f>Arrivals!A550</x:f>
        <x:v>5</x:v>
      </x:c>
      <x:c r="B550" t="n">
        <x:f>Arrivals!B550</x:f>
        <x:v>65</x:v>
      </x:c>
      <x:c r="C550" s="18" t="n">
        <x:f>Arrivals!F550</x:f>
        <x:v>454</x:v>
      </x:c>
      <x:c r="D550" s="18" t="n">
        <x:f>Arrivals!J550</x:f>
        <x:v>6.19554639110641</x:v>
      </x:c>
      <x:c r="E550" s="18" t="n">
        <x:f>G549</x:f>
        <x:v>773.0420712887346</x:v>
      </x:c>
      <x:c r="F550" s="18" t="n">
        <x:f>MAX(C550,E550)</x:f>
        <x:v>773.0420712887346</x:v>
      </x:c>
      <x:c r="G550" s="18" t="n">
        <x:f>F550+D550</x:f>
        <x:v>779.237617679841</x:v>
      </x:c>
      <x:c r="H550" s="18" t="n">
        <x:f>Arrivals!L550</x:f>
        <x:v>75</x:v>
      </x:c>
      <x:c r="I550" s="18" t="n">
        <x:f>H550*8/ACE_Input!S70+ACE_Input!T70</x:f>
        <x:v>6.02</x:v>
      </x:c>
      <x:c r="J550" s="18" t="n">
        <x:f>N549</x:f>
        <x:v>846.4199999999996</x:v>
      </x:c>
      <x:c r="K550" s="18" t="n">
        <x:f>MAX(G550,J550)</x:f>
        <x:v>846.4199999999996</x:v>
      </x:c>
      <x:c r="L550" s="18" t="n">
        <x:f>MOD(K550-Settings!$B$32,Settings!$B$33)</x:f>
        <x:v>126.41999999999962</x:v>
      </x:c>
      <x:c r="M550" s="18" t="n">
        <x:f>IF(L550&lt;Settings!$B$30,IF(Settings!$B$30-L550&gt;=I550,K550,K550+(Settings!$B$30-L550)+Settings!$B$31),K550+(Settings!$B$33-L550))</x:f>
        <x:v>846.4199999999996</x:v>
      </x:c>
      <x:c r="N550" s="18" t="n">
        <x:f>M550+I550</x:f>
        <x:v>852.4399999999996</x:v>
      </x:c>
      <x:c r="O550" s="18" t="n">
        <x:f>N550-C550</x:f>
        <x:v>398.4399999999996</x:v>
      </x:c>
      <x:c r="P550" s="18" t="n">
        <x:f>F550-C550</x:f>
        <x:v>319.04207128873463</x:v>
      </x:c>
      <x:c r="Q550" s="18" t="n">
        <x:f>K550-G550</x:f>
        <x:v>67.18238232015858</x:v>
      </x:c>
      <x:c r="R550" s="18" t="n">
        <x:f>M550-K550</x:f>
        <x:v>0</x:v>
      </x:c>
      <x:c r="S550" s="18" t="n">
        <x:f>P550+Q550+R550</x:f>
        <x:v>386.2244536088932</x:v>
      </x:c>
      <x:c r="T550" s="18" t="str">
        <x:f>IF(MOD(C550-Settings!$B$32,Settings!$B$33)&lt;Settings!$B$30,"Up","Down")</x:f>
        <x:v>Up</x:v>
      </x:c>
      <x:c r="U550" s="18" t="n">
        <x:f>IF(OR(I550&gt;Settings!$B$30,O550&gt;Settings!$B$37),0,1)</x:f>
        <x:v>1</x:v>
      </x:c>
      <x:c r="V550" s="18" t="n">
        <x:f>IF(AND(U550=1,O550&lt;=Settings!$B$36),1,0)</x:f>
        <x:v>0</x:v>
      </x:c>
    </x:row>
    <x:row r="551">
      <x:c r="A551" t="n">
        <x:f>Arrivals!A551</x:f>
        <x:v>5</x:v>
      </x:c>
      <x:c r="B551" t="n">
        <x:f>Arrivals!B551</x:f>
        <x:v>66</x:v>
      </x:c>
      <x:c r="C551" s="18" t="n">
        <x:f>Arrivals!F551</x:f>
        <x:v>459</x:v>
      </x:c>
      <x:c r="D551" s="18" t="n">
        <x:f>Arrivals!J551</x:f>
        <x:v>19.87018913894736</x:v>
      </x:c>
      <x:c r="E551" s="18" t="n">
        <x:f>G550</x:f>
        <x:v>779.237617679841</x:v>
      </x:c>
      <x:c r="F551" s="18" t="n">
        <x:f>MAX(C551,E551)</x:f>
        <x:v>779.237617679841</x:v>
      </x:c>
      <x:c r="G551" s="18" t="n">
        <x:f>F551+D551</x:f>
        <x:v>799.1078068187884</x:v>
      </x:c>
      <x:c r="H551" s="18" t="n">
        <x:f>Arrivals!L551</x:f>
        <x:v>75</x:v>
      </x:c>
      <x:c r="I551" s="18" t="n">
        <x:f>H551*8/ACE_Input!S71+ACE_Input!T71</x:f>
        <x:v>6.02</x:v>
      </x:c>
      <x:c r="J551" s="18" t="n">
        <x:f>N550</x:f>
        <x:v>852.4399999999996</x:v>
      </x:c>
      <x:c r="K551" s="18" t="n">
        <x:f>MAX(G551,J551)</x:f>
        <x:v>852.4399999999996</x:v>
      </x:c>
      <x:c r="L551" s="18" t="n">
        <x:f>MOD(K551-Settings!$B$32,Settings!$B$33)</x:f>
        <x:v>132.4399999999996</x:v>
      </x:c>
      <x:c r="M551" s="18" t="n">
        <x:f>IF(L551&lt;Settings!$B$30,IF(Settings!$B$30-L551&gt;=I551,K551,K551+(Settings!$B$30-L551)+Settings!$B$31),K551+(Settings!$B$33-L551))</x:f>
        <x:v>852.4399999999996</x:v>
      </x:c>
      <x:c r="N551" s="18" t="n">
        <x:f>M551+I551</x:f>
        <x:v>858.4599999999996</x:v>
      </x:c>
      <x:c r="O551" s="18" t="n">
        <x:f>N551-C551</x:f>
        <x:v>399.4599999999996</x:v>
      </x:c>
      <x:c r="P551" s="18" t="n">
        <x:f>F551-C551</x:f>
        <x:v>320.23761767984104</x:v>
      </x:c>
      <x:c r="Q551" s="18" t="n">
        <x:f>K551-G551</x:f>
        <x:v>53.33219318121121</x:v>
      </x:c>
      <x:c r="R551" s="18" t="n">
        <x:f>M551-K551</x:f>
        <x:v>0</x:v>
      </x:c>
      <x:c r="S551" s="18" t="n">
        <x:f>P551+Q551+R551</x:f>
        <x:v>373.56981086105225</x:v>
      </x:c>
      <x:c r="T551" s="18" t="str">
        <x:f>IF(MOD(C551-Settings!$B$32,Settings!$B$33)&lt;Settings!$B$30,"Up","Down")</x:f>
        <x:v>Up</x:v>
      </x:c>
      <x:c r="U551" s="18" t="n">
        <x:f>IF(OR(I551&gt;Settings!$B$30,O551&gt;Settings!$B$37),0,1)</x:f>
        <x:v>1</x:v>
      </x:c>
      <x:c r="V551" s="18" t="n">
        <x:f>IF(AND(U551=1,O551&lt;=Settings!$B$36),1,0)</x:f>
        <x:v>0</x:v>
      </x:c>
    </x:row>
    <x:row r="552">
      <x:c r="A552" t="n">
        <x:f>Arrivals!A552</x:f>
        <x:v>5</x:v>
      </x:c>
      <x:c r="B552" t="n">
        <x:f>Arrivals!B552</x:f>
        <x:v>67</x:v>
      </x:c>
      <x:c r="C552" s="18" t="n">
        <x:f>Arrivals!F552</x:f>
        <x:v>474</x:v>
      </x:c>
      <x:c r="D552" s="18" t="n">
        <x:f>Arrivals!J552</x:f>
        <x:v>0.5109703821411896</x:v>
      </x:c>
      <x:c r="E552" s="18" t="n">
        <x:f>G551</x:f>
        <x:v>799.1078068187884</x:v>
      </x:c>
      <x:c r="F552" s="18" t="n">
        <x:f>MAX(C552,E552)</x:f>
        <x:v>799.1078068187884</x:v>
      </x:c>
      <x:c r="G552" s="18" t="n">
        <x:f>F552+D552</x:f>
        <x:v>799.6187772009296</x:v>
      </x:c>
      <x:c r="H552" s="18" t="n">
        <x:f>Arrivals!L552</x:f>
        <x:v>75</x:v>
      </x:c>
      <x:c r="I552" s="18" t="n">
        <x:f>H552*8/ACE_Input!S72+ACE_Input!T72</x:f>
        <x:v>6.02</x:v>
      </x:c>
      <x:c r="J552" s="18" t="n">
        <x:f>N551</x:f>
        <x:v>858.4599999999996</x:v>
      </x:c>
      <x:c r="K552" s="18" t="n">
        <x:f>MAX(G552,J552)</x:f>
        <x:v>858.4599999999996</x:v>
      </x:c>
      <x:c r="L552" s="18" t="n">
        <x:f>MOD(K552-Settings!$B$32,Settings!$B$33)</x:f>
        <x:v>138.45999999999958</x:v>
      </x:c>
      <x:c r="M552" s="18" t="n">
        <x:f>IF(L552&lt;Settings!$B$30,IF(Settings!$B$30-L552&gt;=I552,K552,K552+(Settings!$B$30-L552)+Settings!$B$31),K552+(Settings!$B$33-L552))</x:f>
        <x:v>858.4599999999996</x:v>
      </x:c>
      <x:c r="N552" s="18" t="n">
        <x:f>M552+I552</x:f>
        <x:v>864.4799999999996</x:v>
      </x:c>
      <x:c r="O552" s="18" t="n">
        <x:f>N552-C552</x:f>
        <x:v>390.47999999999956</x:v>
      </x:c>
      <x:c r="P552" s="18" t="n">
        <x:f>F552-C552</x:f>
        <x:v>325.1078068187884</x:v>
      </x:c>
      <x:c r="Q552" s="18" t="n">
        <x:f>K552-G552</x:f>
        <x:v>58.84122279907001</x:v>
      </x:c>
      <x:c r="R552" s="18" t="n">
        <x:f>M552-K552</x:f>
        <x:v>0</x:v>
      </x:c>
      <x:c r="S552" s="18" t="n">
        <x:f>P552+Q552+R552</x:f>
        <x:v>383.9490296178584</x:v>
      </x:c>
      <x:c r="T552" s="18" t="str">
        <x:f>IF(MOD(C552-Settings!$B$32,Settings!$B$33)&lt;Settings!$B$30,"Up","Down")</x:f>
        <x:v>Up</x:v>
      </x:c>
      <x:c r="U552" s="18" t="n">
        <x:f>IF(OR(I552&gt;Settings!$B$30,O552&gt;Settings!$B$37),0,1)</x:f>
        <x:v>1</x:v>
      </x:c>
      <x:c r="V552" s="18" t="n">
        <x:f>IF(AND(U552=1,O552&lt;=Settings!$B$36),1,0)</x:f>
        <x:v>0</x:v>
      </x:c>
    </x:row>
    <x:row r="553">
      <x:c r="A553" t="n">
        <x:f>Arrivals!A553</x:f>
        <x:v>5</x:v>
      </x:c>
      <x:c r="B553" t="n">
        <x:f>Arrivals!B553</x:f>
        <x:v>68</x:v>
      </x:c>
      <x:c r="C553" s="18" t="n">
        <x:f>Arrivals!F553</x:f>
        <x:v>479</x:v>
      </x:c>
      <x:c r="D553" s="18" t="n">
        <x:f>Arrivals!J553</x:f>
        <x:v>12.059588646442409</x:v>
      </x:c>
      <x:c r="E553" s="18" t="n">
        <x:f>G552</x:f>
        <x:v>799.6187772009296</x:v>
      </x:c>
      <x:c r="F553" s="18" t="n">
        <x:f>MAX(C553,E553)</x:f>
        <x:v>799.6187772009296</x:v>
      </x:c>
      <x:c r="G553" s="18" t="n">
        <x:f>F553+D553</x:f>
        <x:v>811.678365847372</x:v>
      </x:c>
      <x:c r="H553" s="18" t="n">
        <x:f>Arrivals!L553</x:f>
        <x:v>75</x:v>
      </x:c>
      <x:c r="I553" s="18" t="n">
        <x:f>H553*8/ACE_Input!S73+ACE_Input!T73</x:f>
        <x:v>6.02</x:v>
      </x:c>
      <x:c r="J553" s="18" t="n">
        <x:f>N552</x:f>
        <x:v>864.4799999999996</x:v>
      </x:c>
      <x:c r="K553" s="18" t="n">
        <x:f>MAX(G553,J553)</x:f>
        <x:v>864.4799999999996</x:v>
      </x:c>
      <x:c r="L553" s="18" t="n">
        <x:f>MOD(K553-Settings!$B$32,Settings!$B$33)</x:f>
        <x:v>144.47999999999956</x:v>
      </x:c>
      <x:c r="M553" s="18" t="n">
        <x:f>IF(L553&lt;Settings!$B$30,IF(Settings!$B$30-L553&gt;=I553,K553,K553+(Settings!$B$30-L553)+Settings!$B$31),K553+(Settings!$B$33-L553))</x:f>
        <x:v>864.4799999999996</x:v>
      </x:c>
      <x:c r="N553" s="18" t="n">
        <x:f>M553+I553</x:f>
        <x:v>870.4999999999995</x:v>
      </x:c>
      <x:c r="O553" s="18" t="n">
        <x:f>N553-C553</x:f>
        <x:v>391.49999999999955</x:v>
      </x:c>
      <x:c r="P553" s="18" t="n">
        <x:f>F553-C553</x:f>
        <x:v>320.61877720092957</x:v>
      </x:c>
      <x:c r="Q553" s="18" t="n">
        <x:f>K553-G553</x:f>
        <x:v>52.80163415262757</x:v>
      </x:c>
      <x:c r="R553" s="18" t="n">
        <x:f>M553-K553</x:f>
        <x:v>0</x:v>
      </x:c>
      <x:c r="S553" s="18" t="n">
        <x:f>P553+Q553+R553</x:f>
        <x:v>373.42041135355714</x:v>
      </x:c>
      <x:c r="T553" s="18" t="str">
        <x:f>IF(MOD(C553-Settings!$B$32,Settings!$B$33)&lt;Settings!$B$30,"Up","Down")</x:f>
        <x:v>Up</x:v>
      </x:c>
      <x:c r="U553" s="18" t="n">
        <x:f>IF(OR(I553&gt;Settings!$B$30,O553&gt;Settings!$B$37),0,1)</x:f>
        <x:v>1</x:v>
      </x:c>
      <x:c r="V553" s="18" t="n">
        <x:f>IF(AND(U553=1,O553&lt;=Settings!$B$36),1,0)</x:f>
        <x:v>0</x:v>
      </x:c>
    </x:row>
    <x:row r="554">
      <x:c r="A554" t="n">
        <x:f>Arrivals!A554</x:f>
        <x:v>5</x:v>
      </x:c>
      <x:c r="B554" t="n">
        <x:f>Arrivals!B554</x:f>
        <x:v>69</x:v>
      </x:c>
      <x:c r="C554" s="18" t="n">
        <x:f>Arrivals!F554</x:f>
        <x:v>494</x:v>
      </x:c>
      <x:c r="D554" s="18" t="n">
        <x:f>Arrivals!J554</x:f>
        <x:v>13.558565736046326</x:v>
      </x:c>
      <x:c r="E554" s="18" t="n">
        <x:f>G553</x:f>
        <x:v>811.678365847372</x:v>
      </x:c>
      <x:c r="F554" s="18" t="n">
        <x:f>MAX(C554,E554)</x:f>
        <x:v>811.678365847372</x:v>
      </x:c>
      <x:c r="G554" s="18" t="n">
        <x:f>F554+D554</x:f>
        <x:v>825.2369315834184</x:v>
      </x:c>
      <x:c r="H554" s="18" t="n">
        <x:f>Arrivals!L554</x:f>
        <x:v>75</x:v>
      </x:c>
      <x:c r="I554" s="18" t="n">
        <x:f>H554*8/ACE_Input!S74+ACE_Input!T74</x:f>
        <x:v>6.02</x:v>
      </x:c>
      <x:c r="J554" s="18" t="n">
        <x:f>N553</x:f>
        <x:v>870.4999999999995</x:v>
      </x:c>
      <x:c r="K554" s="18" t="n">
        <x:f>MAX(G554,J554)</x:f>
        <x:v>870.4999999999995</x:v>
      </x:c>
      <x:c r="L554" s="18" t="n">
        <x:f>MOD(K554-Settings!$B$32,Settings!$B$33)</x:f>
        <x:v>150.49999999999955</x:v>
      </x:c>
      <x:c r="M554" s="18" t="n">
        <x:f>IF(L554&lt;Settings!$B$30,IF(Settings!$B$30-L554&gt;=I554,K554,K554+(Settings!$B$30-L554)+Settings!$B$31),K554+(Settings!$B$33-L554))</x:f>
        <x:v>870.4999999999995</x:v>
      </x:c>
      <x:c r="N554" s="18" t="n">
        <x:f>M554+I554</x:f>
        <x:v>876.5199999999995</x:v>
      </x:c>
      <x:c r="O554" s="18" t="n">
        <x:f>N554-C554</x:f>
        <x:v>382.5199999999995</x:v>
      </x:c>
      <x:c r="P554" s="18" t="n">
        <x:f>F554-C554</x:f>
        <x:v>317.678365847372</x:v>
      </x:c>
      <x:c r="Q554" s="18" t="n">
        <x:f>K554-G554</x:f>
        <x:v>45.26306841658118</x:v>
      </x:c>
      <x:c r="R554" s="18" t="n">
        <x:f>M554-K554</x:f>
        <x:v>0</x:v>
      </x:c>
      <x:c r="S554" s="18" t="n">
        <x:f>P554+Q554+R554</x:f>
        <x:v>362.94143426395317</x:v>
      </x:c>
      <x:c r="T554" s="18" t="str">
        <x:f>IF(MOD(C554-Settings!$B$32,Settings!$B$33)&lt;Settings!$B$30,"Up","Down")</x:f>
        <x:v>Up</x:v>
      </x:c>
      <x:c r="U554" s="18" t="n">
        <x:f>IF(OR(I554&gt;Settings!$B$30,O554&gt;Settings!$B$37),0,1)</x:f>
        <x:v>1</x:v>
      </x:c>
      <x:c r="V554" s="18" t="n">
        <x:f>IF(AND(U554=1,O554&lt;=Settings!$B$36),1,0)</x:f>
        <x:v>0</x:v>
      </x:c>
    </x:row>
    <x:row r="555">
      <x:c r="A555" t="n">
        <x:f>Arrivals!A555</x:f>
        <x:v>5</x:v>
      </x:c>
      <x:c r="B555" t="n">
        <x:f>Arrivals!B555</x:f>
        <x:v>70</x:v>
      </x:c>
      <x:c r="C555" s="18" t="n">
        <x:f>Arrivals!F555</x:f>
        <x:v>499</x:v>
      </x:c>
      <x:c r="D555" s="18" t="n">
        <x:f>Arrivals!J555</x:f>
        <x:v>1.6864556096696945</x:v>
      </x:c>
      <x:c r="E555" s="18" t="n">
        <x:f>G554</x:f>
        <x:v>825.2369315834184</x:v>
      </x:c>
      <x:c r="F555" s="18" t="n">
        <x:f>MAX(C555,E555)</x:f>
        <x:v>825.2369315834184</x:v>
      </x:c>
      <x:c r="G555" s="18" t="n">
        <x:f>F555+D555</x:f>
        <x:v>826.923387193088</x:v>
      </x:c>
      <x:c r="H555" s="18" t="n">
        <x:f>Arrivals!L555</x:f>
        <x:v>75</x:v>
      </x:c>
      <x:c r="I555" s="18" t="n">
        <x:f>H555*8/ACE_Input!S75+ACE_Input!T75</x:f>
        <x:v>6.02</x:v>
      </x:c>
      <x:c r="J555" s="18" t="n">
        <x:f>N554</x:f>
        <x:v>876.5199999999995</x:v>
      </x:c>
      <x:c r="K555" s="18" t="n">
        <x:f>MAX(G555,J555)</x:f>
        <x:v>876.5199999999995</x:v>
      </x:c>
      <x:c r="L555" s="18" t="n">
        <x:f>MOD(K555-Settings!$B$32,Settings!$B$33)</x:f>
        <x:v>156.51999999999953</x:v>
      </x:c>
      <x:c r="M555" s="18" t="n">
        <x:f>IF(L555&lt;Settings!$B$30,IF(Settings!$B$30-L555&gt;=I555,K555,K555+(Settings!$B$30-L555)+Settings!$B$31),K555+(Settings!$B$33-L555))</x:f>
        <x:v>876.5199999999995</x:v>
      </x:c>
      <x:c r="N555" s="18" t="n">
        <x:f>M555+I555</x:f>
        <x:v>882.5399999999995</x:v>
      </x:c>
      <x:c r="O555" s="18" t="n">
        <x:f>N555-C555</x:f>
        <x:v>383.5399999999995</x:v>
      </x:c>
      <x:c r="P555" s="18" t="n">
        <x:f>F555-C555</x:f>
        <x:v>326.23693158341837</x:v>
      </x:c>
      <x:c r="Q555" s="18" t="n">
        <x:f>K555-G555</x:f>
        <x:v>49.59661280691148</x:v>
      </x:c>
      <x:c r="R555" s="18" t="n">
        <x:f>M555-K555</x:f>
        <x:v>0</x:v>
      </x:c>
      <x:c r="S555" s="18" t="n">
        <x:f>P555+Q555+R555</x:f>
        <x:v>375.83354439032985</x:v>
      </x:c>
      <x:c r="T555" s="18" t="str">
        <x:f>IF(MOD(C555-Settings!$B$32,Settings!$B$33)&lt;Settings!$B$30,"Up","Down")</x:f>
        <x:v>Up</x:v>
      </x:c>
      <x:c r="U555" s="18" t="n">
        <x:f>IF(OR(I555&gt;Settings!$B$30,O555&gt;Settings!$B$37),0,1)</x:f>
        <x:v>1</x:v>
      </x:c>
      <x:c r="V555" s="18" t="n">
        <x:f>IF(AND(U555=1,O555&lt;=Settings!$B$36),1,0)</x:f>
        <x:v>0</x:v>
      </x:c>
    </x:row>
    <x:row r="556">
      <x:c r="A556" t="n">
        <x:f>Arrivals!A556</x:f>
        <x:v>5</x:v>
      </x:c>
      <x:c r="B556" t="n">
        <x:f>Arrivals!B556</x:f>
        <x:v>71</x:v>
      </x:c>
      <x:c r="C556" s="18" t="n">
        <x:f>Arrivals!F556</x:f>
        <x:v>504</x:v>
      </x:c>
      <x:c r="D556" s="18" t="n">
        <x:f>Arrivals!J556</x:f>
        <x:v>9.700808811301629</x:v>
      </x:c>
      <x:c r="E556" s="18" t="n">
        <x:f>G555</x:f>
        <x:v>826.923387193088</x:v>
      </x:c>
      <x:c r="F556" s="18" t="n">
        <x:f>MAX(C556,E556)</x:f>
        <x:v>826.923387193088</x:v>
      </x:c>
      <x:c r="G556" s="18" t="n">
        <x:f>F556+D556</x:f>
        <x:v>836.6241960043897</x:v>
      </x:c>
      <x:c r="H556" s="18" t="n">
        <x:f>Arrivals!L556</x:f>
        <x:v>75</x:v>
      </x:c>
      <x:c r="I556" s="18" t="n">
        <x:f>H556*8/ACE_Input!S76+ACE_Input!T76</x:f>
        <x:v>6.02</x:v>
      </x:c>
      <x:c r="J556" s="18" t="n">
        <x:f>N555</x:f>
        <x:v>882.5399999999995</x:v>
      </x:c>
      <x:c r="K556" s="18" t="n">
        <x:f>MAX(G556,J556)</x:f>
        <x:v>882.5399999999995</x:v>
      </x:c>
      <x:c r="L556" s="18" t="n">
        <x:f>MOD(K556-Settings!$B$32,Settings!$B$33)</x:f>
        <x:v>162.5399999999995</x:v>
      </x:c>
      <x:c r="M556" s="18" t="n">
        <x:f>IF(L556&lt;Settings!$B$30,IF(Settings!$B$30-L556&gt;=I556,K556,K556+(Settings!$B$30-L556)+Settings!$B$31),K556+(Settings!$B$33-L556))</x:f>
        <x:v>882.5399999999995</x:v>
      </x:c>
      <x:c r="N556" s="18" t="n">
        <x:f>M556+I556</x:f>
        <x:v>888.5599999999995</x:v>
      </x:c>
      <x:c r="O556" s="18" t="n">
        <x:f>N556-C556</x:f>
        <x:v>384.5599999999995</x:v>
      </x:c>
      <x:c r="P556" s="18" t="n">
        <x:f>F556-C556</x:f>
        <x:v>322.92338719308805</x:v>
      </x:c>
      <x:c r="Q556" s="18" t="n">
        <x:f>K556-G556</x:f>
        <x:v>45.91580399560985</x:v>
      </x:c>
      <x:c r="R556" s="18" t="n">
        <x:f>M556-K556</x:f>
        <x:v>0</x:v>
      </x:c>
      <x:c r="S556" s="18" t="n">
        <x:f>P556+Q556+R556</x:f>
        <x:v>368.8391911886979</x:v>
      </x:c>
      <x:c r="T556" s="18" t="str">
        <x:f>IF(MOD(C556-Settings!$B$32,Settings!$B$33)&lt;Settings!$B$30,"Up","Down")</x:f>
        <x:v>Up</x:v>
      </x:c>
      <x:c r="U556" s="18" t="n">
        <x:f>IF(OR(I556&gt;Settings!$B$30,O556&gt;Settings!$B$37),0,1)</x:f>
        <x:v>1</x:v>
      </x:c>
      <x:c r="V556" s="18" t="n">
        <x:f>IF(AND(U556=1,O556&lt;=Settings!$B$36),1,0)</x:f>
        <x:v>0</x:v>
      </x:c>
    </x:row>
    <x:row r="557">
      <x:c r="A557" t="n">
        <x:f>Arrivals!A557</x:f>
        <x:v>5</x:v>
      </x:c>
      <x:c r="B557" t="n">
        <x:f>Arrivals!B557</x:f>
        <x:v>72</x:v>
      </x:c>
      <x:c r="C557" s="18" t="n">
        <x:f>Arrivals!F557</x:f>
        <x:v>509</x:v>
      </x:c>
      <x:c r="D557" s="18" t="n">
        <x:f>Arrivals!J557</x:f>
        <x:v>4.342613988452047</x:v>
      </x:c>
      <x:c r="E557" s="18" t="n">
        <x:f>G556</x:f>
        <x:v>836.6241960043897</x:v>
      </x:c>
      <x:c r="F557" s="18" t="n">
        <x:f>MAX(C557,E557)</x:f>
        <x:v>836.6241960043897</x:v>
      </x:c>
      <x:c r="G557" s="18" t="n">
        <x:f>F557+D557</x:f>
        <x:v>840.9668099928417</x:v>
      </x:c>
      <x:c r="H557" s="18" t="n">
        <x:f>Arrivals!L557</x:f>
        <x:v>75</x:v>
      </x:c>
      <x:c r="I557" s="18" t="n">
        <x:f>H557*8/ACE_Input!S77+ACE_Input!T77</x:f>
        <x:v>6.02</x:v>
      </x:c>
      <x:c r="J557" s="18" t="n">
        <x:f>N556</x:f>
        <x:v>888.5599999999995</x:v>
      </x:c>
      <x:c r="K557" s="18" t="n">
        <x:f>MAX(G557,J557)</x:f>
        <x:v>888.5599999999995</x:v>
      </x:c>
      <x:c r="L557" s="18" t="n">
        <x:f>MOD(K557-Settings!$B$32,Settings!$B$33)</x:f>
        <x:v>168.5599999999995</x:v>
      </x:c>
      <x:c r="M557" s="18" t="n">
        <x:f>IF(L557&lt;Settings!$B$30,IF(Settings!$B$30-L557&gt;=I557,K557,K557+(Settings!$B$30-L557)+Settings!$B$31),K557+(Settings!$B$33-L557))</x:f>
        <x:v>888.5599999999995</x:v>
      </x:c>
      <x:c r="N557" s="18" t="n">
        <x:f>M557+I557</x:f>
        <x:v>894.5799999999995</x:v>
      </x:c>
      <x:c r="O557" s="18" t="n">
        <x:f>N557-C557</x:f>
        <x:v>385.5799999999995</x:v>
      </x:c>
      <x:c r="P557" s="18" t="n">
        <x:f>F557-C557</x:f>
        <x:v>327.62419600438966</x:v>
      </x:c>
      <x:c r="Q557" s="18" t="n">
        <x:f>K557-G557</x:f>
        <x:v>47.59319000715777</x:v>
      </x:c>
      <x:c r="R557" s="18" t="n">
        <x:f>M557-K557</x:f>
        <x:v>0</x:v>
      </x:c>
      <x:c r="S557" s="18" t="n">
        <x:f>P557+Q557+R557</x:f>
        <x:v>375.21738601154743</x:v>
      </x:c>
      <x:c r="T557" s="18" t="str">
        <x:f>IF(MOD(C557-Settings!$B$32,Settings!$B$33)&lt;Settings!$B$30,"Up","Down")</x:f>
        <x:v>Up</x:v>
      </x:c>
      <x:c r="U557" s="18" t="n">
        <x:f>IF(OR(I557&gt;Settings!$B$30,O557&gt;Settings!$B$37),0,1)</x:f>
        <x:v>1</x:v>
      </x:c>
      <x:c r="V557" s="18" t="n">
        <x:f>IF(AND(U557=1,O557&lt;=Settings!$B$36),1,0)</x:f>
        <x:v>0</x:v>
      </x:c>
    </x:row>
    <x:row r="558">
      <x:c r="A558" t="n">
        <x:f>Arrivals!A558</x:f>
        <x:v>5</x:v>
      </x:c>
      <x:c r="B558" t="n">
        <x:f>Arrivals!B558</x:f>
        <x:v>73</x:v>
      </x:c>
      <x:c r="C558" s="18" t="n">
        <x:f>Arrivals!F558</x:f>
        <x:v>514</x:v>
      </x:c>
      <x:c r="D558" s="18" t="n">
        <x:f>Arrivals!J558</x:f>
        <x:v>3.1445634941533878</x:v>
      </x:c>
      <x:c r="E558" s="18" t="n">
        <x:f>G557</x:f>
        <x:v>840.9668099928417</x:v>
      </x:c>
      <x:c r="F558" s="18" t="n">
        <x:f>MAX(C558,E558)</x:f>
        <x:v>840.9668099928417</x:v>
      </x:c>
      <x:c r="G558" s="18" t="n">
        <x:f>F558+D558</x:f>
        <x:v>844.1113734869951</x:v>
      </x:c>
      <x:c r="H558" s="18" t="n">
        <x:f>Arrivals!L558</x:f>
        <x:v>75</x:v>
      </x:c>
      <x:c r="I558" s="18" t="n">
        <x:f>H558*8/ACE_Input!S78+ACE_Input!T78</x:f>
        <x:v>6.02</x:v>
      </x:c>
      <x:c r="J558" s="18" t="n">
        <x:f>N557</x:f>
        <x:v>894.5799999999995</x:v>
      </x:c>
      <x:c r="K558" s="18" t="n">
        <x:f>MAX(G558,J558)</x:f>
        <x:v>894.5799999999995</x:v>
      </x:c>
      <x:c r="L558" s="18" t="n">
        <x:f>MOD(K558-Settings!$B$32,Settings!$B$33)</x:f>
        <x:v>174.57999999999947</x:v>
      </x:c>
      <x:c r="M558" s="18" t="n">
        <x:f>IF(L558&lt;Settings!$B$30,IF(Settings!$B$30-L558&gt;=I558,K558,K558+(Settings!$B$30-L558)+Settings!$B$31),K558+(Settings!$B$33-L558))</x:f>
        <x:v>894.5799999999995</x:v>
      </x:c>
      <x:c r="N558" s="18" t="n">
        <x:f>M558+I558</x:f>
        <x:v>900.5999999999995</x:v>
      </x:c>
      <x:c r="O558" s="18" t="n">
        <x:f>N558-C558</x:f>
        <x:v>386.59999999999945</x:v>
      </x:c>
      <x:c r="P558" s="18" t="n">
        <x:f>F558-C558</x:f>
        <x:v>326.9668099928417</x:v>
      </x:c>
      <x:c r="Q558" s="18" t="n">
        <x:f>K558-G558</x:f>
        <x:v>50.468626513004324</x:v>
      </x:c>
      <x:c r="R558" s="18" t="n">
        <x:f>M558-K558</x:f>
        <x:v>0</x:v>
      </x:c>
      <x:c r="S558" s="18" t="n">
        <x:f>P558+Q558+R558</x:f>
        <x:v>377.43543650584604</x:v>
      </x:c>
      <x:c r="T558" s="18" t="str">
        <x:f>IF(MOD(C558-Settings!$B$32,Settings!$B$33)&lt;Settings!$B$30,"Up","Down")</x:f>
        <x:v>Up</x:v>
      </x:c>
      <x:c r="U558" s="18" t="n">
        <x:f>IF(OR(I558&gt;Settings!$B$30,O558&gt;Settings!$B$37),0,1)</x:f>
        <x:v>1</x:v>
      </x:c>
      <x:c r="V558" s="18" t="n">
        <x:f>IF(AND(U558=1,O558&lt;=Settings!$B$36),1,0)</x:f>
        <x:v>0</x:v>
      </x:c>
    </x:row>
    <x:row r="559">
      <x:c r="A559" t="n">
        <x:f>Arrivals!A559</x:f>
        <x:v>5</x:v>
      </x:c>
      <x:c r="B559" t="n">
        <x:f>Arrivals!B559</x:f>
        <x:v>74</x:v>
      </x:c>
      <x:c r="C559" s="18" t="n">
        <x:f>Arrivals!F559</x:f>
        <x:v>519</x:v>
      </x:c>
      <x:c r="D559" s="18" t="n">
        <x:f>Arrivals!J559</x:f>
        <x:v>6.862292724332814</x:v>
      </x:c>
      <x:c r="E559" s="18" t="n">
        <x:f>G558</x:f>
        <x:v>844.1113734869951</x:v>
      </x:c>
      <x:c r="F559" s="18" t="n">
        <x:f>MAX(C559,E559)</x:f>
        <x:v>844.1113734869951</x:v>
      </x:c>
      <x:c r="G559" s="18" t="n">
        <x:f>F559+D559</x:f>
        <x:v>850.973666211328</x:v>
      </x:c>
      <x:c r="H559" s="18" t="n">
        <x:f>Arrivals!L559</x:f>
        <x:v>75</x:v>
      </x:c>
      <x:c r="I559" s="18" t="n">
        <x:f>H559*8/ACE_Input!S79+ACE_Input!T79</x:f>
        <x:v>6.02</x:v>
      </x:c>
      <x:c r="J559" s="18" t="n">
        <x:f>N558</x:f>
        <x:v>900.5999999999995</x:v>
      </x:c>
      <x:c r="K559" s="18" t="n">
        <x:f>MAX(G559,J559)</x:f>
        <x:v>900.5999999999995</x:v>
      </x:c>
      <x:c r="L559" s="18" t="n">
        <x:f>MOD(K559-Settings!$B$32,Settings!$B$33)</x:f>
        <x:v>180.59999999999945</x:v>
      </x:c>
      <x:c r="M559" s="18" t="n">
        <x:f>IF(L559&lt;Settings!$B$30,IF(Settings!$B$30-L559&gt;=I559,K559,K559+(Settings!$B$30-L559)+Settings!$B$31),K559+(Settings!$B$33-L559))</x:f>
        <x:v>900.5999999999995</x:v>
      </x:c>
      <x:c r="N559" s="18" t="n">
        <x:f>M559+I559</x:f>
        <x:v>906.6199999999994</x:v>
      </x:c>
      <x:c r="O559" s="18" t="n">
        <x:f>N559-C559</x:f>
        <x:v>387.61999999999944</x:v>
      </x:c>
      <x:c r="P559" s="18" t="n">
        <x:f>F559-C559</x:f>
        <x:v>325.11137348699515</x:v>
      </x:c>
      <x:c r="Q559" s="18" t="n">
        <x:f>K559-G559</x:f>
        <x:v>49.626333788671445</x:v>
      </x:c>
      <x:c r="R559" s="18" t="n">
        <x:f>M559-K559</x:f>
        <x:v>0</x:v>
      </x:c>
      <x:c r="S559" s="18" t="n">
        <x:f>P559+Q559+R559</x:f>
        <x:v>374.7377072756666</x:v>
      </x:c>
      <x:c r="T559" s="18" t="str">
        <x:f>IF(MOD(C559-Settings!$B$32,Settings!$B$33)&lt;Settings!$B$30,"Up","Down")</x:f>
        <x:v>Up</x:v>
      </x:c>
      <x:c r="U559" s="18" t="n">
        <x:f>IF(OR(I559&gt;Settings!$B$30,O559&gt;Settings!$B$37),0,1)</x:f>
        <x:v>1</x:v>
      </x:c>
      <x:c r="V559" s="18" t="n">
        <x:f>IF(AND(U559=1,O559&lt;=Settings!$B$36),1,0)</x:f>
        <x:v>0</x:v>
      </x:c>
    </x:row>
    <x:row r="560">
      <x:c r="A560" t="n">
        <x:f>Arrivals!A560</x:f>
        <x:v>5</x:v>
      </x:c>
      <x:c r="B560" t="n">
        <x:f>Arrivals!B560</x:f>
        <x:v>75</x:v>
      </x:c>
      <x:c r="C560" s="18" t="n">
        <x:f>Arrivals!F560</x:f>
        <x:v>524</x:v>
      </x:c>
      <x:c r="D560" s="18" t="n">
        <x:f>Arrivals!J560</x:f>
        <x:v>23.16056565243248</x:v>
      </x:c>
      <x:c r="E560" s="18" t="n">
        <x:f>G559</x:f>
        <x:v>850.973666211328</x:v>
      </x:c>
      <x:c r="F560" s="18" t="n">
        <x:f>MAX(C560,E560)</x:f>
        <x:v>850.973666211328</x:v>
      </x:c>
      <x:c r="G560" s="18" t="n">
        <x:f>F560+D560</x:f>
        <x:v>874.1342318637605</x:v>
      </x:c>
      <x:c r="H560" s="18" t="n">
        <x:f>Arrivals!L560</x:f>
        <x:v>75</x:v>
      </x:c>
      <x:c r="I560" s="18" t="n">
        <x:f>H560*8/ACE_Input!S80+ACE_Input!T80</x:f>
        <x:v>6.02</x:v>
      </x:c>
      <x:c r="J560" s="18" t="n">
        <x:f>N559</x:f>
        <x:v>906.6199999999994</x:v>
      </x:c>
      <x:c r="K560" s="18" t="n">
        <x:f>MAX(G560,J560)</x:f>
        <x:v>906.6199999999994</x:v>
      </x:c>
      <x:c r="L560" s="18" t="n">
        <x:f>MOD(K560-Settings!$B$32,Settings!$B$33)</x:f>
        <x:v>186.61999999999944</x:v>
      </x:c>
      <x:c r="M560" s="18" t="n">
        <x:f>IF(L560&lt;Settings!$B$30,IF(Settings!$B$30-L560&gt;=I560,K560,K560+(Settings!$B$30-L560)+Settings!$B$31),K560+(Settings!$B$33-L560))</x:f>
        <x:v>906.6199999999994</x:v>
      </x:c>
      <x:c r="N560" s="18" t="n">
        <x:f>M560+I560</x:f>
        <x:v>912.6399999999994</x:v>
      </x:c>
      <x:c r="O560" s="18" t="n">
        <x:f>N560-C560</x:f>
        <x:v>388.6399999999994</x:v>
      </x:c>
      <x:c r="P560" s="18" t="n">
        <x:f>F560-C560</x:f>
        <x:v>326.973666211328</x:v>
      </x:c>
      <x:c r="Q560" s="18" t="n">
        <x:f>K560-G560</x:f>
        <x:v>32.4857681362389</x:v>
      </x:c>
      <x:c r="R560" s="18" t="n">
        <x:f>M560-K560</x:f>
        <x:v>0</x:v>
      </x:c>
      <x:c r="S560" s="18" t="n">
        <x:f>P560+Q560+R560</x:f>
        <x:v>359.4594343475669</x:v>
      </x:c>
      <x:c r="T560" s="18" t="str">
        <x:f>IF(MOD(C560-Settings!$B$32,Settings!$B$33)&lt;Settings!$B$30,"Up","Down")</x:f>
        <x:v>Up</x:v>
      </x:c>
      <x:c r="U560" s="18" t="n">
        <x:f>IF(OR(I560&gt;Settings!$B$30,O560&gt;Settings!$B$37),0,1)</x:f>
        <x:v>1</x:v>
      </x:c>
      <x:c r="V560" s="18" t="n">
        <x:f>IF(AND(U560=1,O560&lt;=Settings!$B$36),1,0)</x:f>
        <x:v>0</x:v>
      </x:c>
    </x:row>
    <x:row r="561">
      <x:c r="A561" t="n">
        <x:f>Arrivals!A561</x:f>
        <x:v>5</x:v>
      </x:c>
      <x:c r="B561" t="n">
        <x:f>Arrivals!B561</x:f>
        <x:v>76</x:v>
      </x:c>
      <x:c r="C561" s="18" t="n">
        <x:f>Arrivals!F561</x:f>
        <x:v>529</x:v>
      </x:c>
      <x:c r="D561" s="18" t="n">
        <x:f>Arrivals!J561</x:f>
        <x:v>11.275267283626663</x:v>
      </x:c>
      <x:c r="E561" s="18" t="n">
        <x:f>G560</x:f>
        <x:v>874.1342318637605</x:v>
      </x:c>
      <x:c r="F561" s="18" t="n">
        <x:f>MAX(C561,E561)</x:f>
        <x:v>874.1342318637605</x:v>
      </x:c>
      <x:c r="G561" s="18" t="n">
        <x:f>F561+D561</x:f>
        <x:v>885.4094991473872</x:v>
      </x:c>
      <x:c r="H561" s="18" t="n">
        <x:f>Arrivals!L561</x:f>
        <x:v>75</x:v>
      </x:c>
      <x:c r="I561" s="18" t="n">
        <x:f>H561*8/ACE_Input!S81+ACE_Input!T81</x:f>
        <x:v>6.02</x:v>
      </x:c>
      <x:c r="J561" s="18" t="n">
        <x:f>N560</x:f>
        <x:v>912.6399999999994</x:v>
      </x:c>
      <x:c r="K561" s="18" t="n">
        <x:f>MAX(G561,J561)</x:f>
        <x:v>912.6399999999994</x:v>
      </x:c>
      <x:c r="L561" s="18" t="n">
        <x:f>MOD(K561-Settings!$B$32,Settings!$B$33)</x:f>
        <x:v>192.63999999999942</x:v>
      </x:c>
      <x:c r="M561" s="18" t="n">
        <x:f>IF(L561&lt;Settings!$B$30,IF(Settings!$B$30-L561&gt;=I561,K561,K561+(Settings!$B$30-L561)+Settings!$B$31),K561+(Settings!$B$33-L561))</x:f>
        <x:v>912.6399999999994</x:v>
      </x:c>
      <x:c r="N561" s="18" t="n">
        <x:f>M561+I561</x:f>
        <x:v>918.6599999999994</x:v>
      </x:c>
      <x:c r="O561" s="18" t="n">
        <x:f>N561-C561</x:f>
        <x:v>389.6599999999994</x:v>
      </x:c>
      <x:c r="P561" s="18" t="n">
        <x:f>F561-C561</x:f>
        <x:v>345.13423186376053</x:v>
      </x:c>
      <x:c r="Q561" s="18" t="n">
        <x:f>K561-G561</x:f>
        <x:v>27.23050085261218</x:v>
      </x:c>
      <x:c r="R561" s="18" t="n">
        <x:f>M561-K561</x:f>
        <x:v>0</x:v>
      </x:c>
      <x:c r="S561" s="18" t="n">
        <x:f>P561+Q561+R561</x:f>
        <x:v>372.3647327163727</x:v>
      </x:c>
      <x:c r="T561" s="18" t="str">
        <x:f>IF(MOD(C561-Settings!$B$32,Settings!$B$33)&lt;Settings!$B$30,"Up","Down")</x:f>
        <x:v>Up</x:v>
      </x:c>
      <x:c r="U561" s="18" t="n">
        <x:f>IF(OR(I561&gt;Settings!$B$30,O561&gt;Settings!$B$37),0,1)</x:f>
        <x:v>1</x:v>
      </x:c>
      <x:c r="V561" s="18" t="n">
        <x:f>IF(AND(U561=1,O561&lt;=Settings!$B$36),1,0)</x:f>
        <x:v>0</x:v>
      </x:c>
    </x:row>
    <x:row r="562">
      <x:c r="A562" t="n">
        <x:f>Arrivals!A562</x:f>
        <x:v>5</x:v>
      </x:c>
      <x:c r="B562" t="n">
        <x:f>Arrivals!B562</x:f>
        <x:v>77</x:v>
      </x:c>
      <x:c r="C562" s="18" t="n">
        <x:f>Arrivals!F562</x:f>
        <x:v>534</x:v>
      </x:c>
      <x:c r="D562" s="18" t="n">
        <x:f>Arrivals!J562</x:f>
        <x:v>1.645778279229698</x:v>
      </x:c>
      <x:c r="E562" s="18" t="n">
        <x:f>G561</x:f>
        <x:v>885.4094991473872</x:v>
      </x:c>
      <x:c r="F562" s="18" t="n">
        <x:f>MAX(C562,E562)</x:f>
        <x:v>885.4094991473872</x:v>
      </x:c>
      <x:c r="G562" s="18" t="n">
        <x:f>F562+D562</x:f>
        <x:v>887.055277426617</x:v>
      </x:c>
      <x:c r="H562" s="18" t="n">
        <x:f>Arrivals!L562</x:f>
        <x:v>75</x:v>
      </x:c>
      <x:c r="I562" s="18" t="n">
        <x:f>H562*8/ACE_Input!S82+ACE_Input!T82</x:f>
        <x:v>6.02</x:v>
      </x:c>
      <x:c r="J562" s="18" t="n">
        <x:f>N561</x:f>
        <x:v>918.6599999999994</x:v>
      </x:c>
      <x:c r="K562" s="18" t="n">
        <x:f>MAX(G562,J562)</x:f>
        <x:v>918.6599999999994</x:v>
      </x:c>
      <x:c r="L562" s="18" t="n">
        <x:f>MOD(K562-Settings!$B$32,Settings!$B$33)</x:f>
        <x:v>198.6599999999994</x:v>
      </x:c>
      <x:c r="M562" s="18" t="n">
        <x:f>IF(L562&lt;Settings!$B$30,IF(Settings!$B$30-L562&gt;=I562,K562,K562+(Settings!$B$30-L562)+Settings!$B$31),K562+(Settings!$B$33-L562))</x:f>
        <x:v>918.6599999999994</x:v>
      </x:c>
      <x:c r="N562" s="18" t="n">
        <x:f>M562+I562</x:f>
        <x:v>924.6799999999994</x:v>
      </x:c>
      <x:c r="O562" s="18" t="n">
        <x:f>N562-C562</x:f>
        <x:v>390.6799999999994</x:v>
      </x:c>
      <x:c r="P562" s="18" t="n">
        <x:f>F562-C562</x:f>
        <x:v>351.40949914738724</x:v>
      </x:c>
      <x:c r="Q562" s="18" t="n">
        <x:f>K562-G562</x:f>
        <x:v>31.604722573382446</x:v>
      </x:c>
      <x:c r="R562" s="18" t="n">
        <x:f>M562-K562</x:f>
        <x:v>0</x:v>
      </x:c>
      <x:c r="S562" s="18" t="n">
        <x:f>P562+Q562+R562</x:f>
        <x:v>383.0142217207697</x:v>
      </x:c>
      <x:c r="T562" s="18" t="str">
        <x:f>IF(MOD(C562-Settings!$B$32,Settings!$B$33)&lt;Settings!$B$30,"Up","Down")</x:f>
        <x:v>Up</x:v>
      </x:c>
      <x:c r="U562" s="18" t="n">
        <x:f>IF(OR(I562&gt;Settings!$B$30,O562&gt;Settings!$B$37),0,1)</x:f>
        <x:v>1</x:v>
      </x:c>
      <x:c r="V562" s="18" t="n">
        <x:f>IF(AND(U562=1,O562&lt;=Settings!$B$36),1,0)</x:f>
        <x:v>0</x:v>
      </x:c>
    </x:row>
    <x:row r="563">
      <x:c r="A563" t="n">
        <x:f>Arrivals!A563</x:f>
        <x:v>5</x:v>
      </x:c>
      <x:c r="B563" t="n">
        <x:f>Arrivals!B563</x:f>
        <x:v>78</x:v>
      </x:c>
      <x:c r="C563" s="18" t="n">
        <x:f>Arrivals!F563</x:f>
        <x:v>539</x:v>
      </x:c>
      <x:c r="D563" s="18" t="n">
        <x:f>Arrivals!J563</x:f>
        <x:v>41.30504588391931</x:v>
      </x:c>
      <x:c r="E563" s="18" t="n">
        <x:f>G562</x:f>
        <x:v>887.055277426617</x:v>
      </x:c>
      <x:c r="F563" s="18" t="n">
        <x:f>MAX(C563,E563)</x:f>
        <x:v>887.055277426617</x:v>
      </x:c>
      <x:c r="G563" s="18" t="n">
        <x:f>F563+D563</x:f>
        <x:v>928.3603233105363</x:v>
      </x:c>
      <x:c r="H563" s="18" t="n">
        <x:f>Arrivals!L563</x:f>
        <x:v>75</x:v>
      </x:c>
      <x:c r="I563" s="18" t="n">
        <x:f>H563*8/ACE_Input!S83+ACE_Input!T83</x:f>
        <x:v>6.02</x:v>
      </x:c>
      <x:c r="J563" s="18" t="n">
        <x:f>N562</x:f>
        <x:v>924.6799999999994</x:v>
      </x:c>
      <x:c r="K563" s="18" t="n">
        <x:f>MAX(G563,J563)</x:f>
        <x:v>928.3603233105363</x:v>
      </x:c>
      <x:c r="L563" s="18" t="n">
        <x:f>MOD(K563-Settings!$B$32,Settings!$B$33)</x:f>
        <x:v>208.36032331053627</x:v>
      </x:c>
      <x:c r="M563" s="18" t="n">
        <x:f>IF(L563&lt;Settings!$B$30,IF(Settings!$B$30-L563&gt;=I563,K563,K563+(Settings!$B$30-L563)+Settings!$B$31),K563+(Settings!$B$33-L563))</x:f>
        <x:v>928.3603233105363</x:v>
      </x:c>
      <x:c r="N563" s="18" t="n">
        <x:f>M563+I563</x:f>
        <x:v>934.3803233105363</x:v>
      </x:c>
      <x:c r="O563" s="18" t="n">
        <x:f>N563-C563</x:f>
        <x:v>395.38032331053626</x:v>
      </x:c>
      <x:c r="P563" s="18" t="n">
        <x:f>F563-C563</x:f>
        <x:v>348.05527742661695</x:v>
      </x:c>
      <x:c r="Q563" s="18" t="n">
        <x:f>K563-G563</x:f>
        <x:v>0</x:v>
      </x:c>
      <x:c r="R563" s="18" t="n">
        <x:f>M563-K563</x:f>
        <x:v>0</x:v>
      </x:c>
      <x:c r="S563" s="18" t="n">
        <x:f>P563+Q563+R563</x:f>
        <x:v>348.05527742661695</x:v>
      </x:c>
      <x:c r="T563" s="18" t="str">
        <x:f>IF(MOD(C563-Settings!$B$32,Settings!$B$33)&lt;Settings!$B$30,"Up","Down")</x:f>
        <x:v>Up</x:v>
      </x:c>
      <x:c r="U563" s="18" t="n">
        <x:f>IF(OR(I563&gt;Settings!$B$30,O563&gt;Settings!$B$37),0,1)</x:f>
        <x:v>1</x:v>
      </x:c>
      <x:c r="V563" s="18" t="n">
        <x:f>IF(AND(U563=1,O563&lt;=Settings!$B$36),1,0)</x:f>
        <x:v>0</x:v>
      </x:c>
    </x:row>
    <x:row r="564">
      <x:c r="A564" t="n">
        <x:f>Arrivals!A564</x:f>
        <x:v>5</x:v>
      </x:c>
      <x:c r="B564" t="n">
        <x:f>Arrivals!B564</x:f>
        <x:v>79</x:v>
      </x:c>
      <x:c r="C564" s="18" t="n">
        <x:f>Arrivals!F564</x:f>
        <x:v>544</x:v>
      </x:c>
      <x:c r="D564" s="18" t="n">
        <x:f>Arrivals!J564</x:f>
        <x:v>2.8659853803463555</x:v>
      </x:c>
      <x:c r="E564" s="18" t="n">
        <x:f>G563</x:f>
        <x:v>928.3603233105363</x:v>
      </x:c>
      <x:c r="F564" s="18" t="n">
        <x:f>MAX(C564,E564)</x:f>
        <x:v>928.3603233105363</x:v>
      </x:c>
      <x:c r="G564" s="18" t="n">
        <x:f>F564+D564</x:f>
        <x:v>931.2263086908827</x:v>
      </x:c>
      <x:c r="H564" s="18" t="n">
        <x:f>Arrivals!L564</x:f>
        <x:v>75</x:v>
      </x:c>
      <x:c r="I564" s="18" t="n">
        <x:f>H564*8/ACE_Input!S84+ACE_Input!T84</x:f>
        <x:v>6.02</x:v>
      </x:c>
      <x:c r="J564" s="18" t="n">
        <x:f>N563</x:f>
        <x:v>934.3803233105363</x:v>
      </x:c>
      <x:c r="K564" s="18" t="n">
        <x:f>MAX(G564,J564)</x:f>
        <x:v>934.3803233105363</x:v>
      </x:c>
      <x:c r="L564" s="18" t="n">
        <x:f>MOD(K564-Settings!$B$32,Settings!$B$33)</x:f>
        <x:v>214.38032331053626</x:v>
      </x:c>
      <x:c r="M564" s="18" t="n">
        <x:f>IF(L564&lt;Settings!$B$30,IF(Settings!$B$30-L564&gt;=I564,K564,K564+(Settings!$B$30-L564)+Settings!$B$31),K564+(Settings!$B$33-L564))</x:f>
        <x:v>934.3803233105363</x:v>
      </x:c>
      <x:c r="N564" s="18" t="n">
        <x:f>M564+I564</x:f>
        <x:v>940.4003233105362</x:v>
      </x:c>
      <x:c r="O564" s="18" t="n">
        <x:f>N564-C564</x:f>
        <x:v>396.40032331053624</x:v>
      </x:c>
      <x:c r="P564" s="18" t="n">
        <x:f>F564-C564</x:f>
        <x:v>384.3603233105363</x:v>
      </x:c>
      <x:c r="Q564" s="18" t="n">
        <x:f>K564-G564</x:f>
        <x:v>3.1540146196535943</x:v>
      </x:c>
      <x:c r="R564" s="18" t="n">
        <x:f>M564-K564</x:f>
        <x:v>0</x:v>
      </x:c>
      <x:c r="S564" s="18" t="n">
        <x:f>P564+Q564+R564</x:f>
        <x:v>387.51433793018987</x:v>
      </x:c>
      <x:c r="T564" s="18" t="str">
        <x:f>IF(MOD(C564-Settings!$B$32,Settings!$B$33)&lt;Settings!$B$30,"Up","Down")</x:f>
        <x:v>Up</x:v>
      </x:c>
      <x:c r="U564" s="18" t="n">
        <x:f>IF(OR(I564&gt;Settings!$B$30,O564&gt;Settings!$B$37),0,1)</x:f>
        <x:v>1</x:v>
      </x:c>
      <x:c r="V564" s="18" t="n">
        <x:f>IF(AND(U564=1,O564&lt;=Settings!$B$36),1,0)</x:f>
        <x:v>0</x:v>
      </x:c>
    </x:row>
    <x:row r="565">
      <x:c r="A565" t="n">
        <x:f>Arrivals!A565</x:f>
        <x:v>5</x:v>
      </x:c>
      <x:c r="B565" t="n">
        <x:f>Arrivals!B565</x:f>
        <x:v>80</x:v>
      </x:c>
      <x:c r="C565" s="18" t="n">
        <x:f>Arrivals!F565</x:f>
        <x:v>549</x:v>
      </x:c>
      <x:c r="D565" s="18" t="n">
        <x:f>Arrivals!J565</x:f>
        <x:v>14.291967640198667</x:v>
      </x:c>
      <x:c r="E565" s="18" t="n">
        <x:f>G564</x:f>
        <x:v>931.2263086908827</x:v>
      </x:c>
      <x:c r="F565" s="18" t="n">
        <x:f>MAX(C565,E565)</x:f>
        <x:v>931.2263086908827</x:v>
      </x:c>
      <x:c r="G565" s="18" t="n">
        <x:f>F565+D565</x:f>
        <x:v>945.5182763310813</x:v>
      </x:c>
      <x:c r="H565" s="18" t="n">
        <x:f>Arrivals!L565</x:f>
        <x:v>75</x:v>
      </x:c>
      <x:c r="I565" s="18" t="n">
        <x:f>H565*8/ACE_Input!S85+ACE_Input!T85</x:f>
        <x:v>6.02</x:v>
      </x:c>
      <x:c r="J565" s="18" t="n">
        <x:f>N564</x:f>
        <x:v>940.4003233105362</x:v>
      </x:c>
      <x:c r="K565" s="18" t="n">
        <x:f>MAX(G565,J565)</x:f>
        <x:v>945.5182763310813</x:v>
      </x:c>
      <x:c r="L565" s="18" t="n">
        <x:f>MOD(K565-Settings!$B$32,Settings!$B$33)</x:f>
        <x:v>225.51827633108132</x:v>
      </x:c>
      <x:c r="M565" s="18" t="n">
        <x:f>IF(L565&lt;Settings!$B$30,IF(Settings!$B$30-L565&gt;=I565,K565,K565+(Settings!$B$30-L565)+Settings!$B$31),K565+(Settings!$B$33-L565))</x:f>
        <x:v>945.5182763310813</x:v>
      </x:c>
      <x:c r="N565" s="18" t="n">
        <x:f>M565+I565</x:f>
        <x:v>951.5382763310813</x:v>
      </x:c>
      <x:c r="O565" s="18" t="n">
        <x:f>N565-C565</x:f>
        <x:v>402.5382763310813</x:v>
      </x:c>
      <x:c r="P565" s="18" t="n">
        <x:f>F565-C565</x:f>
        <x:v>382.22630869088266</x:v>
      </x:c>
      <x:c r="Q565" s="18" t="n">
        <x:f>K565-G565</x:f>
        <x:v>0</x:v>
      </x:c>
      <x:c r="R565" s="18" t="n">
        <x:f>M565-K565</x:f>
        <x:v>0</x:v>
      </x:c>
      <x:c r="S565" s="18" t="n">
        <x:f>P565+Q565+R565</x:f>
        <x:v>382.22630869088266</x:v>
      </x:c>
      <x:c r="T565" s="18" t="str">
        <x:f>IF(MOD(C565-Settings!$B$32,Settings!$B$33)&lt;Settings!$B$30,"Up","Down")</x:f>
        <x:v>Up</x:v>
      </x:c>
      <x:c r="U565" s="18" t="n">
        <x:f>IF(OR(I565&gt;Settings!$B$30,O565&gt;Settings!$B$37),0,1)</x:f>
        <x:v>1</x:v>
      </x:c>
      <x:c r="V565" s="18" t="n">
        <x:f>IF(AND(U565=1,O565&lt;=Settings!$B$36),1,0)</x:f>
        <x:v>0</x:v>
      </x:c>
    </x:row>
    <x:row r="566">
      <x:c r="A566" t="n">
        <x:f>Arrivals!A566</x:f>
        <x:v>5</x:v>
      </x:c>
      <x:c r="B566" t="n">
        <x:f>Arrivals!B566</x:f>
        <x:v>81</x:v>
      </x:c>
      <x:c r="C566" s="18" t="n">
        <x:f>Arrivals!F566</x:f>
        <x:v>554</x:v>
      </x:c>
      <x:c r="D566" s="18" t="n">
        <x:f>Arrivals!J566</x:f>
        <x:v>0.6146556786295884</x:v>
      </x:c>
      <x:c r="E566" s="18" t="n">
        <x:f>G565</x:f>
        <x:v>945.5182763310813</x:v>
      </x:c>
      <x:c r="F566" s="18" t="n">
        <x:f>MAX(C566,E566)</x:f>
        <x:v>945.5182763310813</x:v>
      </x:c>
      <x:c r="G566" s="18" t="n">
        <x:f>F566+D566</x:f>
        <x:v>946.1329320097109</x:v>
      </x:c>
      <x:c r="H566" s="18" t="n">
        <x:f>Arrivals!L566</x:f>
        <x:v>75</x:v>
      </x:c>
      <x:c r="I566" s="18" t="n">
        <x:f>H566*8/ACE_Input!S86+ACE_Input!T86</x:f>
        <x:v>6.02</x:v>
      </x:c>
      <x:c r="J566" s="18" t="n">
        <x:f>N565</x:f>
        <x:v>951.5382763310813</x:v>
      </x:c>
      <x:c r="K566" s="18" t="n">
        <x:f>MAX(G566,J566)</x:f>
        <x:v>951.5382763310813</x:v>
      </x:c>
      <x:c r="L566" s="18" t="n">
        <x:f>MOD(K566-Settings!$B$32,Settings!$B$33)</x:f>
        <x:v>231.5382763310813</x:v>
      </x:c>
      <x:c r="M566" s="18" t="n">
        <x:f>IF(L566&lt;Settings!$B$30,IF(Settings!$B$30-L566&gt;=I566,K566,K566+(Settings!$B$30-L566)+Settings!$B$31),K566+(Settings!$B$33-L566))</x:f>
        <x:v>951.5382763310813</x:v>
      </x:c>
      <x:c r="N566" s="18" t="n">
        <x:f>M566+I566</x:f>
        <x:v>957.5582763310813</x:v>
      </x:c>
      <x:c r="O566" s="18" t="n">
        <x:f>N566-C566</x:f>
        <x:v>403.5582763310813</x:v>
      </x:c>
      <x:c r="P566" s="18" t="n">
        <x:f>F566-C566</x:f>
        <x:v>391.5182763310813</x:v>
      </x:c>
      <x:c r="Q566" s="18" t="n">
        <x:f>K566-G566</x:f>
        <x:v>5.405344321370421</x:v>
      </x:c>
      <x:c r="R566" s="18" t="n">
        <x:f>M566-K566</x:f>
        <x:v>0</x:v>
      </x:c>
      <x:c r="S566" s="18" t="n">
        <x:f>P566+Q566+R566</x:f>
        <x:v>396.92362065245175</x:v>
      </x:c>
      <x:c r="T566" s="18" t="str">
        <x:f>IF(MOD(C566-Settings!$B$32,Settings!$B$33)&lt;Settings!$B$30,"Up","Down")</x:f>
        <x:v>Up</x:v>
      </x:c>
      <x:c r="U566" s="18" t="n">
        <x:f>IF(OR(I566&gt;Settings!$B$30,O566&gt;Settings!$B$37),0,1)</x:f>
        <x:v>1</x:v>
      </x:c>
      <x:c r="V566" s="18" t="n">
        <x:f>IF(AND(U566=1,O566&lt;=Settings!$B$36),1,0)</x:f>
        <x:v>0</x:v>
      </x:c>
    </x:row>
    <x:row r="567">
      <x:c r="A567" t="n">
        <x:f>Arrivals!A567</x:f>
        <x:v>5</x:v>
      </x:c>
      <x:c r="B567" t="n">
        <x:f>Arrivals!B567</x:f>
        <x:v>82</x:v>
      </x:c>
      <x:c r="C567" s="18" t="n">
        <x:f>Arrivals!F567</x:f>
        <x:v>559</x:v>
      </x:c>
      <x:c r="D567" s="18" t="n">
        <x:f>Arrivals!J567</x:f>
        <x:v>2.6860364007262967</x:v>
      </x:c>
      <x:c r="E567" s="18" t="n">
        <x:f>G566</x:f>
        <x:v>946.1329320097109</x:v>
      </x:c>
      <x:c r="F567" s="18" t="n">
        <x:f>MAX(C567,E567)</x:f>
        <x:v>946.1329320097109</x:v>
      </x:c>
      <x:c r="G567" s="18" t="n">
        <x:f>F567+D567</x:f>
        <x:v>948.8189684104372</x:v>
      </x:c>
      <x:c r="H567" s="18" t="n">
        <x:f>Arrivals!L567</x:f>
        <x:v>75</x:v>
      </x:c>
      <x:c r="I567" s="18" t="n">
        <x:f>H567*8/ACE_Input!S87+ACE_Input!T87</x:f>
        <x:v>6.02</x:v>
      </x:c>
      <x:c r="J567" s="18" t="n">
        <x:f>N566</x:f>
        <x:v>957.5582763310813</x:v>
      </x:c>
      <x:c r="K567" s="18" t="n">
        <x:f>MAX(G567,J567)</x:f>
        <x:v>957.5582763310813</x:v>
      </x:c>
      <x:c r="L567" s="18" t="n">
        <x:f>MOD(K567-Settings!$B$32,Settings!$B$33)</x:f>
        <x:v>237.5582763310813</x:v>
      </x:c>
      <x:c r="M567" s="18" t="n">
        <x:f>IF(L567&lt;Settings!$B$30,IF(Settings!$B$30-L567&gt;=I567,K567,K567+(Settings!$B$30-L567)+Settings!$B$31),K567+(Settings!$B$33-L567))</x:f>
        <x:v>957.5582763310813</x:v>
      </x:c>
      <x:c r="N567" s="18" t="n">
        <x:f>M567+I567</x:f>
        <x:v>963.5782763310813</x:v>
      </x:c>
      <x:c r="O567" s="18" t="n">
        <x:f>N567-C567</x:f>
        <x:v>404.57827633108127</x:v>
      </x:c>
      <x:c r="P567" s="18" t="n">
        <x:f>F567-C567</x:f>
        <x:v>387.1329320097109</x:v>
      </x:c>
      <x:c r="Q567" s="18" t="n">
        <x:f>K567-G567</x:f>
        <x:v>8.739307920644137</x:v>
      </x:c>
      <x:c r="R567" s="18" t="n">
        <x:f>M567-K567</x:f>
        <x:v>0</x:v>
      </x:c>
      <x:c r="S567" s="18" t="n">
        <x:f>P567+Q567+R567</x:f>
        <x:v>395.872239930355</x:v>
      </x:c>
      <x:c r="T567" s="18" t="str">
        <x:f>IF(MOD(C567-Settings!$B$32,Settings!$B$33)&lt;Settings!$B$30,"Up","Down")</x:f>
        <x:v>Up</x:v>
      </x:c>
      <x:c r="U567" s="18" t="n">
        <x:f>IF(OR(I567&gt;Settings!$B$30,O567&gt;Settings!$B$37),0,1)</x:f>
        <x:v>1</x:v>
      </x:c>
      <x:c r="V567" s="18" t="n">
        <x:f>IF(AND(U567=1,O567&lt;=Settings!$B$36),1,0)</x:f>
        <x:v>0</x:v>
      </x:c>
    </x:row>
    <x:row r="568">
      <x:c r="A568" t="n">
        <x:f>Arrivals!A568</x:f>
        <x:v>5</x:v>
      </x:c>
      <x:c r="B568" t="n">
        <x:f>Arrivals!B568</x:f>
        <x:v>83</x:v>
      </x:c>
      <x:c r="C568" s="18" t="n">
        <x:f>Arrivals!F568</x:f>
        <x:v>564</x:v>
      </x:c>
      <x:c r="D568" s="18" t="n">
        <x:f>Arrivals!J568</x:f>
        <x:v>14.941403359188623</x:v>
      </x:c>
      <x:c r="E568" s="18" t="n">
        <x:f>G567</x:f>
        <x:v>948.8189684104372</x:v>
      </x:c>
      <x:c r="F568" s="18" t="n">
        <x:f>MAX(C568,E568)</x:f>
        <x:v>948.8189684104372</x:v>
      </x:c>
      <x:c r="G568" s="18" t="n">
        <x:f>F568+D568</x:f>
        <x:v>963.7603717696257</x:v>
      </x:c>
      <x:c r="H568" s="18" t="n">
        <x:f>Arrivals!L568</x:f>
        <x:v>75</x:v>
      </x:c>
      <x:c r="I568" s="18" t="n">
        <x:f>H568*8/ACE_Input!S88+ACE_Input!T88</x:f>
        <x:v>6.02</x:v>
      </x:c>
      <x:c r="J568" s="18" t="n">
        <x:f>N567</x:f>
        <x:v>963.5782763310813</x:v>
      </x:c>
      <x:c r="K568" s="18" t="n">
        <x:f>MAX(G568,J568)</x:f>
        <x:v>963.7603717696257</x:v>
      </x:c>
      <x:c r="L568" s="18" t="n">
        <x:f>MOD(K568-Settings!$B$32,Settings!$B$33)</x:f>
        <x:v>243.76037176962575</x:v>
      </x:c>
      <x:c r="M568" s="18" t="n">
        <x:f>IF(L568&lt;Settings!$B$30,IF(Settings!$B$30-L568&gt;=I568,K568,K568+(Settings!$B$30-L568)+Settings!$B$31),K568+(Settings!$B$33-L568))</x:f>
        <x:v>963.7603717696257</x:v>
      </x:c>
      <x:c r="N568" s="18" t="n">
        <x:f>M568+I568</x:f>
        <x:v>969.7803717696257</x:v>
      </x:c>
      <x:c r="O568" s="18" t="n">
        <x:f>N568-C568</x:f>
        <x:v>405.78037176962573</x:v>
      </x:c>
      <x:c r="P568" s="18" t="n">
        <x:f>F568-C568</x:f>
        <x:v>384.81896841043715</x:v>
      </x:c>
      <x:c r="Q568" s="18" t="n">
        <x:f>K568-G568</x:f>
        <x:v>0</x:v>
      </x:c>
      <x:c r="R568" s="18" t="n">
        <x:f>M568-K568</x:f>
        <x:v>0</x:v>
      </x:c>
      <x:c r="S568" s="18" t="n">
        <x:f>P568+Q568+R568</x:f>
        <x:v>384.81896841043715</x:v>
      </x:c>
      <x:c r="T568" s="18" t="str">
        <x:f>IF(MOD(C568-Settings!$B$32,Settings!$B$33)&lt;Settings!$B$30,"Up","Down")</x:f>
        <x:v>Up</x:v>
      </x:c>
      <x:c r="U568" s="18" t="n">
        <x:f>IF(OR(I568&gt;Settings!$B$30,O568&gt;Settings!$B$37),0,1)</x:f>
        <x:v>1</x:v>
      </x:c>
      <x:c r="V568" s="18" t="n">
        <x:f>IF(AND(U568=1,O568&lt;=Settings!$B$36),1,0)</x:f>
        <x:v>0</x:v>
      </x:c>
    </x:row>
    <x:row r="569">
      <x:c r="A569" t="n">
        <x:f>Arrivals!A569</x:f>
        <x:v>5</x:v>
      </x:c>
      <x:c r="B569" t="n">
        <x:f>Arrivals!B569</x:f>
        <x:v>84</x:v>
      </x:c>
      <x:c r="C569" s="18" t="n">
        <x:f>Arrivals!F569</x:f>
        <x:v>569</x:v>
      </x:c>
      <x:c r="D569" s="18" t="n">
        <x:f>Arrivals!J569</x:f>
        <x:v>1.8529005156219103</x:v>
      </x:c>
      <x:c r="E569" s="18" t="n">
        <x:f>G568</x:f>
        <x:v>963.7603717696257</x:v>
      </x:c>
      <x:c r="F569" s="18" t="n">
        <x:f>MAX(C569,E569)</x:f>
        <x:v>963.7603717696257</x:v>
      </x:c>
      <x:c r="G569" s="18" t="n">
        <x:f>F569+D569</x:f>
        <x:v>965.6132722852476</x:v>
      </x:c>
      <x:c r="H569" s="18" t="n">
        <x:f>Arrivals!L569</x:f>
        <x:v>75</x:v>
      </x:c>
      <x:c r="I569" s="18" t="n">
        <x:f>H569*8/ACE_Input!S89+ACE_Input!T89</x:f>
        <x:v>6.02</x:v>
      </x:c>
      <x:c r="J569" s="18" t="n">
        <x:f>N568</x:f>
        <x:v>969.7803717696257</x:v>
      </x:c>
      <x:c r="K569" s="18" t="n">
        <x:f>MAX(G569,J569)</x:f>
        <x:v>969.7803717696257</x:v>
      </x:c>
      <x:c r="L569" s="18" t="n">
        <x:f>MOD(K569-Settings!$B$32,Settings!$B$33)</x:f>
        <x:v>249.78037176962573</x:v>
      </x:c>
      <x:c r="M569" s="18" t="n">
        <x:f>IF(L569&lt;Settings!$B$30,IF(Settings!$B$30-L569&gt;=I569,K569,K569+(Settings!$B$30-L569)+Settings!$B$31),K569+(Settings!$B$33-L569))</x:f>
        <x:v>969.7803717696257</x:v>
      </x:c>
      <x:c r="N569" s="18" t="n">
        <x:f>M569+I569</x:f>
        <x:v>975.8003717696257</x:v>
      </x:c>
      <x:c r="O569" s="18" t="n">
        <x:f>N569-C569</x:f>
        <x:v>406.8003717696257</x:v>
      </x:c>
      <x:c r="P569" s="18" t="n">
        <x:f>F569-C569</x:f>
        <x:v>394.76037176962575</x:v>
      </x:c>
      <x:c r="Q569" s="18" t="n">
        <x:f>K569-G569</x:f>
        <x:v>4.167099484378127</x:v>
      </x:c>
      <x:c r="R569" s="18" t="n">
        <x:f>M569-K569</x:f>
        <x:v>0</x:v>
      </x:c>
      <x:c r="S569" s="18" t="n">
        <x:f>P569+Q569+R569</x:f>
        <x:v>398.9274712540039</x:v>
      </x:c>
      <x:c r="T569" s="18" t="str">
        <x:f>IF(MOD(C569-Settings!$B$32,Settings!$B$33)&lt;Settings!$B$30,"Up","Down")</x:f>
        <x:v>Up</x:v>
      </x:c>
      <x:c r="U569" s="18" t="n">
        <x:f>IF(OR(I569&gt;Settings!$B$30,O569&gt;Settings!$B$37),0,1)</x:f>
        <x:v>1</x:v>
      </x:c>
      <x:c r="V569" s="18" t="n">
        <x:f>IF(AND(U569=1,O569&lt;=Settings!$B$36),1,0)</x:f>
        <x:v>0</x:v>
      </x:c>
    </x:row>
    <x:row r="570">
      <x:c r="A570" t="n">
        <x:f>Arrivals!A570</x:f>
        <x:v>5</x:v>
      </x:c>
      <x:c r="B570" t="n">
        <x:f>Arrivals!B570</x:f>
        <x:v>85</x:v>
      </x:c>
      <x:c r="C570" s="18" t="n">
        <x:f>Arrivals!F570</x:f>
        <x:v>574</x:v>
      </x:c>
      <x:c r="D570" s="18" t="n">
        <x:f>Arrivals!J570</x:f>
        <x:v>14.933251713145182</x:v>
      </x:c>
      <x:c r="E570" s="18" t="n">
        <x:f>G569</x:f>
        <x:v>965.6132722852476</x:v>
      </x:c>
      <x:c r="F570" s="18" t="n">
        <x:f>MAX(C570,E570)</x:f>
        <x:v>965.6132722852476</x:v>
      </x:c>
      <x:c r="G570" s="18" t="n">
        <x:f>F570+D570</x:f>
        <x:v>980.5465239983928</x:v>
      </x:c>
      <x:c r="H570" s="18" t="n">
        <x:f>Arrivals!L570</x:f>
        <x:v>75</x:v>
      </x:c>
      <x:c r="I570" s="18" t="n">
        <x:f>H570*8/ACE_Input!S90+ACE_Input!T90</x:f>
        <x:v>6.02</x:v>
      </x:c>
      <x:c r="J570" s="18" t="n">
        <x:f>N569</x:f>
        <x:v>975.8003717696257</x:v>
      </x:c>
      <x:c r="K570" s="18" t="n">
        <x:f>MAX(G570,J570)</x:f>
        <x:v>980.5465239983928</x:v>
      </x:c>
      <x:c r="L570" s="18" t="n">
        <x:f>MOD(K570-Settings!$B$32,Settings!$B$33)</x:f>
        <x:v>260.5465239983928</x:v>
      </x:c>
      <x:c r="M570" s="18" t="n">
        <x:f>IF(L570&lt;Settings!$B$30,IF(Settings!$B$30-L570&gt;=I570,K570,K570+(Settings!$B$30-L570)+Settings!$B$31),K570+(Settings!$B$33-L570))</x:f>
        <x:v>980.5465239983928</x:v>
      </x:c>
      <x:c r="N570" s="18" t="n">
        <x:f>M570+I570</x:f>
        <x:v>986.5665239983928</x:v>
      </x:c>
      <x:c r="O570" s="18" t="n">
        <x:f>N570-C570</x:f>
        <x:v>412.56652399839277</x:v>
      </x:c>
      <x:c r="P570" s="18" t="n">
        <x:f>F570-C570</x:f>
        <x:v>391.6132722852476</x:v>
      </x:c>
      <x:c r="Q570" s="18" t="n">
        <x:f>K570-G570</x:f>
        <x:v>0</x:v>
      </x:c>
      <x:c r="R570" s="18" t="n">
        <x:f>M570-K570</x:f>
        <x:v>0</x:v>
      </x:c>
      <x:c r="S570" s="18" t="n">
        <x:f>P570+Q570+R570</x:f>
        <x:v>391.6132722852476</x:v>
      </x:c>
      <x:c r="T570" s="18" t="str">
        <x:f>IF(MOD(C570-Settings!$B$32,Settings!$B$33)&lt;Settings!$B$30,"Up","Down")</x:f>
        <x:v>Up</x:v>
      </x:c>
      <x:c r="U570" s="18" t="n">
        <x:f>IF(OR(I570&gt;Settings!$B$30,O570&gt;Settings!$B$37),0,1)</x:f>
        <x:v>1</x:v>
      </x:c>
      <x:c r="V570" s="18" t="n">
        <x:f>IF(AND(U570=1,O570&lt;=Settings!$B$36),1,0)</x:f>
        <x:v>0</x:v>
      </x:c>
    </x:row>
    <x:row r="571">
      <x:c r="A571" t="n">
        <x:f>Arrivals!A571</x:f>
        <x:v>5</x:v>
      </x:c>
      <x:c r="B571" t="n">
        <x:f>Arrivals!B571</x:f>
        <x:v>86</x:v>
      </x:c>
      <x:c r="C571" s="18" t="n">
        <x:f>Arrivals!F571</x:f>
        <x:v>579</x:v>
      </x:c>
      <x:c r="D571" s="18" t="n">
        <x:f>Arrivals!J571</x:f>
        <x:v>23.164582254695393</x:v>
      </x:c>
      <x:c r="E571" s="18" t="n">
        <x:f>G570</x:f>
        <x:v>980.5465239983928</x:v>
      </x:c>
      <x:c r="F571" s="18" t="n">
        <x:f>MAX(C571,E571)</x:f>
        <x:v>980.5465239983928</x:v>
      </x:c>
      <x:c r="G571" s="18" t="n">
        <x:f>F571+D571</x:f>
        <x:v>1003.7111062530881</x:v>
      </x:c>
      <x:c r="H571" s="18" t="n">
        <x:f>Arrivals!L571</x:f>
        <x:v>75</x:v>
      </x:c>
      <x:c r="I571" s="18" t="n">
        <x:f>H571*8/ACE_Input!S91+ACE_Input!T91</x:f>
        <x:v>6.02</x:v>
      </x:c>
      <x:c r="J571" s="18" t="n">
        <x:f>N570</x:f>
        <x:v>986.5665239983928</x:v>
      </x:c>
      <x:c r="K571" s="18" t="n">
        <x:f>MAX(G571,J571)</x:f>
        <x:v>1003.7111062530881</x:v>
      </x:c>
      <x:c r="L571" s="18" t="n">
        <x:f>MOD(K571-Settings!$B$32,Settings!$B$33)</x:f>
        <x:v>283.71110625308813</x:v>
      </x:c>
      <x:c r="M571" s="18" t="n">
        <x:f>IF(L571&lt;Settings!$B$30,IF(Settings!$B$30-L571&gt;=I571,K571,K571+(Settings!$B$30-L571)+Settings!$B$31),K571+(Settings!$B$33-L571))</x:f>
        <x:v>1003.7111062530881</x:v>
      </x:c>
      <x:c r="N571" s="18" t="n">
        <x:f>M571+I571</x:f>
        <x:v>1009.7311062530881</x:v>
      </x:c>
      <x:c r="O571" s="18" t="n">
        <x:f>N571-C571</x:f>
        <x:v>430.7311062530881</x:v>
      </x:c>
      <x:c r="P571" s="18" t="n">
        <x:f>F571-C571</x:f>
        <x:v>401.5465239983928</x:v>
      </x:c>
      <x:c r="Q571" s="18" t="n">
        <x:f>K571-G571</x:f>
        <x:v>0</x:v>
      </x:c>
      <x:c r="R571" s="18" t="n">
        <x:f>M571-K571</x:f>
        <x:v>0</x:v>
      </x:c>
      <x:c r="S571" s="18" t="n">
        <x:f>P571+Q571+R571</x:f>
        <x:v>401.5465239983928</x:v>
      </x:c>
      <x:c r="T571" s="18" t="str">
        <x:f>IF(MOD(C571-Settings!$B$32,Settings!$B$33)&lt;Settings!$B$30,"Up","Down")</x:f>
        <x:v>Up</x:v>
      </x:c>
      <x:c r="U571" s="18" t="n">
        <x:f>IF(OR(I571&gt;Settings!$B$30,O571&gt;Settings!$B$37),0,1)</x:f>
        <x:v>1</x:v>
      </x:c>
      <x:c r="V571" s="18" t="n">
        <x:f>IF(AND(U571=1,O571&lt;=Settings!$B$36),1,0)</x:f>
        <x:v>0</x:v>
      </x:c>
    </x:row>
    <x:row r="572">
      <x:c r="A572" t="n">
        <x:f>Arrivals!A572</x:f>
        <x:v>5</x:v>
      </x:c>
      <x:c r="B572" t="n">
        <x:f>Arrivals!B572</x:f>
        <x:v>87</x:v>
      </x:c>
      <x:c r="C572" s="18" t="n">
        <x:f>Arrivals!F572</x:f>
        <x:v>584</x:v>
      </x:c>
      <x:c r="D572" s="18" t="n">
        <x:f>Arrivals!J572</x:f>
        <x:v>6.652872255457792</x:v>
      </x:c>
      <x:c r="E572" s="18" t="n">
        <x:f>G571</x:f>
        <x:v>1003.7111062530881</x:v>
      </x:c>
      <x:c r="F572" s="18" t="n">
        <x:f>MAX(C572,E572)</x:f>
        <x:v>1003.7111062530881</x:v>
      </x:c>
      <x:c r="G572" s="18" t="n">
        <x:f>F572+D572</x:f>
        <x:v>1010.3639785085459</x:v>
      </x:c>
      <x:c r="H572" s="18" t="n">
        <x:f>Arrivals!L572</x:f>
        <x:v>75</x:v>
      </x:c>
      <x:c r="I572" s="18" t="n">
        <x:f>H572*8/ACE_Input!S92+ACE_Input!T92</x:f>
        <x:v>6.02</x:v>
      </x:c>
      <x:c r="J572" s="18" t="n">
        <x:f>N571</x:f>
        <x:v>1009.7311062530881</x:v>
      </x:c>
      <x:c r="K572" s="18" t="n">
        <x:f>MAX(G572,J572)</x:f>
        <x:v>1010.3639785085459</x:v>
      </x:c>
      <x:c r="L572" s="18" t="n">
        <x:f>MOD(K572-Settings!$B$32,Settings!$B$33)</x:f>
        <x:v>290.36397850854587</x:v>
      </x:c>
      <x:c r="M572" s="18" t="n">
        <x:f>IF(L572&lt;Settings!$B$30,IF(Settings!$B$30-L572&gt;=I572,K572,K572+(Settings!$B$30-L572)+Settings!$B$31),K572+(Settings!$B$33-L572))</x:f>
        <x:v>1010.3639785085459</x:v>
      </x:c>
      <x:c r="N572" s="18" t="n">
        <x:f>M572+I572</x:f>
        <x:v>1016.3839785085459</x:v>
      </x:c>
      <x:c r="O572" s="18" t="n">
        <x:f>N572-C572</x:f>
        <x:v>432.38397850854585</x:v>
      </x:c>
      <x:c r="P572" s="18" t="n">
        <x:f>F572-C572</x:f>
        <x:v>419.71110625308813</x:v>
      </x:c>
      <x:c r="Q572" s="18" t="n">
        <x:f>K572-G572</x:f>
        <x:v>0</x:v>
      </x:c>
      <x:c r="R572" s="18" t="n">
        <x:f>M572-K572</x:f>
        <x:v>0</x:v>
      </x:c>
      <x:c r="S572" s="18" t="n">
        <x:f>P572+Q572+R572</x:f>
        <x:v>419.71110625308813</x:v>
      </x:c>
      <x:c r="T572" s="18" t="str">
        <x:f>IF(MOD(C572-Settings!$B$32,Settings!$B$33)&lt;Settings!$B$30,"Up","Down")</x:f>
        <x:v>Up</x:v>
      </x:c>
      <x:c r="U572" s="18" t="n">
        <x:f>IF(OR(I572&gt;Settings!$B$30,O572&gt;Settings!$B$37),0,1)</x:f>
        <x:v>1</x:v>
      </x:c>
      <x:c r="V572" s="18" t="n">
        <x:f>IF(AND(U572=1,O572&lt;=Settings!$B$36),1,0)</x:f>
        <x:v>0</x:v>
      </x:c>
    </x:row>
    <x:row r="573">
      <x:c r="A573" t="n">
        <x:f>Arrivals!A573</x:f>
        <x:v>5</x:v>
      </x:c>
      <x:c r="B573" t="n">
        <x:f>Arrivals!B573</x:f>
        <x:v>88</x:v>
      </x:c>
      <x:c r="C573" s="18" t="n">
        <x:f>Arrivals!F573</x:f>
        <x:v>589</x:v>
      </x:c>
      <x:c r="D573" s="18" t="n">
        <x:f>Arrivals!J573</x:f>
        <x:v>21.610101116488735</x:v>
      </x:c>
      <x:c r="E573" s="18" t="n">
        <x:f>G572</x:f>
        <x:v>1010.3639785085459</x:v>
      </x:c>
      <x:c r="F573" s="18" t="n">
        <x:f>MAX(C573,E573)</x:f>
        <x:v>1010.3639785085459</x:v>
      </x:c>
      <x:c r="G573" s="18" t="n">
        <x:f>F573+D573</x:f>
        <x:v>1031.9740796250346</x:v>
      </x:c>
      <x:c r="H573" s="18" t="n">
        <x:f>Arrivals!L573</x:f>
        <x:v>75</x:v>
      </x:c>
      <x:c r="I573" s="18" t="n">
        <x:f>H573*8/ACE_Input!S93+ACE_Input!T93</x:f>
        <x:v>6.02</x:v>
      </x:c>
      <x:c r="J573" s="18" t="n">
        <x:f>N572</x:f>
        <x:v>1016.3839785085459</x:v>
      </x:c>
      <x:c r="K573" s="18" t="n">
        <x:f>MAX(G573,J573)</x:f>
        <x:v>1031.9740796250346</x:v>
      </x:c>
      <x:c r="L573" s="18" t="n">
        <x:f>MOD(K573-Settings!$B$32,Settings!$B$33)</x:f>
        <x:v>311.9740796250346</x:v>
      </x:c>
      <x:c r="M573" s="18" t="n">
        <x:f>IF(L573&lt;Settings!$B$30,IF(Settings!$B$30-L573&gt;=I573,K573,K573+(Settings!$B$30-L573)+Settings!$B$31),K573+(Settings!$B$33-L573))</x:f>
        <x:v>1031.9740796250346</x:v>
      </x:c>
      <x:c r="N573" s="18" t="n">
        <x:f>M573+I573</x:f>
        <x:v>1037.9940796250346</x:v>
      </x:c>
      <x:c r="O573" s="18" t="n">
        <x:f>N573-C573</x:f>
        <x:v>448.9940796250346</x:v>
      </x:c>
      <x:c r="P573" s="18" t="n">
        <x:f>F573-C573</x:f>
        <x:v>421.36397850854587</x:v>
      </x:c>
      <x:c r="Q573" s="18" t="n">
        <x:f>K573-G573</x:f>
        <x:v>0</x:v>
      </x:c>
      <x:c r="R573" s="18" t="n">
        <x:f>M573-K573</x:f>
        <x:v>0</x:v>
      </x:c>
      <x:c r="S573" s="18" t="n">
        <x:f>P573+Q573+R573</x:f>
        <x:v>421.36397850854587</x:v>
      </x:c>
      <x:c r="T573" s="18" t="str">
        <x:f>IF(MOD(C573-Settings!$B$32,Settings!$B$33)&lt;Settings!$B$30,"Up","Down")</x:f>
        <x:v>Up</x:v>
      </x:c>
      <x:c r="U573" s="18" t="n">
        <x:f>IF(OR(I573&gt;Settings!$B$30,O573&gt;Settings!$B$37),0,1)</x:f>
        <x:v>1</x:v>
      </x:c>
      <x:c r="V573" s="18" t="n">
        <x:f>IF(AND(U573=1,O573&lt;=Settings!$B$36),1,0)</x:f>
        <x:v>0</x:v>
      </x:c>
    </x:row>
    <x:row r="574">
      <x:c r="A574" t="n">
        <x:f>Arrivals!A574</x:f>
        <x:v>5</x:v>
      </x:c>
      <x:c r="B574" t="n">
        <x:f>Arrivals!B574</x:f>
        <x:v>89</x:v>
      </x:c>
      <x:c r="C574" s="18" t="n">
        <x:f>Arrivals!F574</x:f>
        <x:v>594</x:v>
      </x:c>
      <x:c r="D574" s="18" t="n">
        <x:f>Arrivals!J574</x:f>
        <x:v>2.0802513916823178</x:v>
      </x:c>
      <x:c r="E574" s="18" t="n">
        <x:f>G573</x:f>
        <x:v>1031.9740796250346</x:v>
      </x:c>
      <x:c r="F574" s="18" t="n">
        <x:f>MAX(C574,E574)</x:f>
        <x:v>1031.9740796250346</x:v>
      </x:c>
      <x:c r="G574" s="18" t="n">
        <x:f>F574+D574</x:f>
        <x:v>1034.054331016717</x:v>
      </x:c>
      <x:c r="H574" s="18" t="n">
        <x:f>Arrivals!L574</x:f>
        <x:v>75</x:v>
      </x:c>
      <x:c r="I574" s="18" t="n">
        <x:f>H574*8/ACE_Input!S94+ACE_Input!T94</x:f>
        <x:v>6.02</x:v>
      </x:c>
      <x:c r="J574" s="18" t="n">
        <x:f>N573</x:f>
        <x:v>1037.9940796250346</x:v>
      </x:c>
      <x:c r="K574" s="18" t="n">
        <x:f>MAX(G574,J574)</x:f>
        <x:v>1037.9940796250346</x:v>
      </x:c>
      <x:c r="L574" s="18" t="n">
        <x:f>MOD(K574-Settings!$B$32,Settings!$B$33)</x:f>
        <x:v>317.9940796250346</x:v>
      </x:c>
      <x:c r="M574" s="18" t="n">
        <x:f>IF(L574&lt;Settings!$B$30,IF(Settings!$B$30-L574&gt;=I574,K574,K574+(Settings!$B$30-L574)+Settings!$B$31),K574+(Settings!$B$33-L574))</x:f>
        <x:v>1037.9940796250346</x:v>
      </x:c>
      <x:c r="N574" s="18" t="n">
        <x:f>M574+I574</x:f>
        <x:v>1044.0140796250346</x:v>
      </x:c>
      <x:c r="O574" s="18" t="n">
        <x:f>N574-C574</x:f>
        <x:v>450.0140796250346</x:v>
      </x:c>
      <x:c r="P574" s="18" t="n">
        <x:f>F574-C574</x:f>
        <x:v>437.9740796250346</x:v>
      </x:c>
      <x:c r="Q574" s="18" t="n">
        <x:f>K574-G574</x:f>
        <x:v>3.9397486083175863</x:v>
      </x:c>
      <x:c r="R574" s="18" t="n">
        <x:f>M574-K574</x:f>
        <x:v>0</x:v>
      </x:c>
      <x:c r="S574" s="18" t="n">
        <x:f>P574+Q574+R574</x:f>
        <x:v>441.9138282333522</x:v>
      </x:c>
      <x:c r="T574" s="18" t="str">
        <x:f>IF(MOD(C574-Settings!$B$32,Settings!$B$33)&lt;Settings!$B$30,"Up","Down")</x:f>
        <x:v>Up</x:v>
      </x:c>
      <x:c r="U574" s="18" t="n">
        <x:f>IF(OR(I574&gt;Settings!$B$30,O574&gt;Settings!$B$37),0,1)</x:f>
        <x:v>1</x:v>
      </x:c>
      <x:c r="V574" s="18" t="n">
        <x:f>IF(AND(U574=1,O574&lt;=Settings!$B$36),1,0)</x:f>
        <x:v>0</x:v>
      </x:c>
    </x:row>
    <x:row r="575">
      <x:c r="A575" t="n">
        <x:f>Arrivals!A575</x:f>
        <x:v>5</x:v>
      </x:c>
      <x:c r="B575" t="n">
        <x:f>Arrivals!B575</x:f>
        <x:v>90</x:v>
      </x:c>
      <x:c r="C575" s="18" t="n">
        <x:f>Arrivals!F575</x:f>
        <x:v>599</x:v>
      </x:c>
      <x:c r="D575" s="18" t="n">
        <x:f>Arrivals!J575</x:f>
        <x:v>0.09292502404979097</x:v>
      </x:c>
      <x:c r="E575" s="18" t="n">
        <x:f>G574</x:f>
        <x:v>1034.054331016717</x:v>
      </x:c>
      <x:c r="F575" s="18" t="n">
        <x:f>MAX(C575,E575)</x:f>
        <x:v>1034.054331016717</x:v>
      </x:c>
      <x:c r="G575" s="18" t="n">
        <x:f>F575+D575</x:f>
        <x:v>1034.1472560407667</x:v>
      </x:c>
      <x:c r="H575" s="18" t="n">
        <x:f>Arrivals!L575</x:f>
        <x:v>75</x:v>
      </x:c>
      <x:c r="I575" s="18" t="n">
        <x:f>H575*8/ACE_Input!S95+ACE_Input!T95</x:f>
        <x:v>6.02</x:v>
      </x:c>
      <x:c r="J575" s="18" t="n">
        <x:f>N574</x:f>
        <x:v>1044.0140796250346</x:v>
      </x:c>
      <x:c r="K575" s="18" t="n">
        <x:f>MAX(G575,J575)</x:f>
        <x:v>1044.0140796250346</x:v>
      </x:c>
      <x:c r="L575" s="18" t="n">
        <x:f>MOD(K575-Settings!$B$32,Settings!$B$33)</x:f>
        <x:v>324.0140796250346</x:v>
      </x:c>
      <x:c r="M575" s="18" t="n">
        <x:f>IF(L575&lt;Settings!$B$30,IF(Settings!$B$30-L575&gt;=I575,K575,K575+(Settings!$B$30-L575)+Settings!$B$31),K575+(Settings!$B$33-L575))</x:f>
        <x:v>1044.0140796250346</x:v>
      </x:c>
      <x:c r="N575" s="18" t="n">
        <x:f>M575+I575</x:f>
        <x:v>1050.0340796250346</x:v>
      </x:c>
      <x:c r="O575" s="18" t="n">
        <x:f>N575-C575</x:f>
        <x:v>451.03407962503456</x:v>
      </x:c>
      <x:c r="P575" s="18" t="n">
        <x:f>F575-C575</x:f>
        <x:v>435.054331016717</x:v>
      </x:c>
      <x:c r="Q575" s="18" t="n">
        <x:f>K575-G575</x:f>
        <x:v>9.866823584267877</x:v>
      </x:c>
      <x:c r="R575" s="18" t="n">
        <x:f>M575-K575</x:f>
        <x:v>0</x:v>
      </x:c>
      <x:c r="S575" s="18" t="n">
        <x:f>P575+Q575+R575</x:f>
        <x:v>444.9211546009849</x:v>
      </x:c>
      <x:c r="T575" s="18" t="str">
        <x:f>IF(MOD(C575-Settings!$B$32,Settings!$B$33)&lt;Settings!$B$30,"Up","Down")</x:f>
        <x:v>Up</x:v>
      </x:c>
      <x:c r="U575" s="18" t="n">
        <x:f>IF(OR(I575&gt;Settings!$B$30,O575&gt;Settings!$B$37),0,1)</x:f>
        <x:v>1</x:v>
      </x:c>
      <x:c r="V575" s="18" t="n">
        <x:f>IF(AND(U575=1,O575&lt;=Settings!$B$36),1,0)</x:f>
        <x:v>0</x:v>
      </x:c>
    </x:row>
    <x:row r="576">
      <x:c r="A576" t="n">
        <x:f>Arrivals!A576</x:f>
        <x:v>5</x:v>
      </x:c>
      <x:c r="B576" t="n">
        <x:f>Arrivals!B576</x:f>
        <x:v>91</x:v>
      </x:c>
      <x:c r="C576" s="18" t="n">
        <x:f>Arrivals!F576</x:f>
        <x:v>604</x:v>
      </x:c>
      <x:c r="D576" s="18" t="n">
        <x:f>Arrivals!J576</x:f>
        <x:v>12.482415180336659</x:v>
      </x:c>
      <x:c r="E576" s="18" t="n">
        <x:f>G575</x:f>
        <x:v>1034.1472560407667</x:v>
      </x:c>
      <x:c r="F576" s="18" t="n">
        <x:f>MAX(C576,E576)</x:f>
        <x:v>1034.1472560407667</x:v>
      </x:c>
      <x:c r="G576" s="18" t="n">
        <x:f>F576+D576</x:f>
        <x:v>1046.6296712211033</x:v>
      </x:c>
      <x:c r="H576" s="18" t="n">
        <x:f>Arrivals!L576</x:f>
        <x:v>75</x:v>
      </x:c>
      <x:c r="I576" s="18" t="n">
        <x:f>H576*8/ACE_Input!S96+ACE_Input!T96</x:f>
        <x:v>6.02</x:v>
      </x:c>
      <x:c r="J576" s="18" t="n">
        <x:f>N575</x:f>
        <x:v>1050.0340796250346</x:v>
      </x:c>
      <x:c r="K576" s="18" t="n">
        <x:f>MAX(G576,J576)</x:f>
        <x:v>1050.0340796250346</x:v>
      </x:c>
      <x:c r="L576" s="18" t="n">
        <x:f>MOD(K576-Settings!$B$32,Settings!$B$33)</x:f>
        <x:v>330.03407962503456</x:v>
      </x:c>
      <x:c r="M576" s="18" t="n">
        <x:f>IF(L576&lt;Settings!$B$30,IF(Settings!$B$30-L576&gt;=I576,K576,K576+(Settings!$B$30-L576)+Settings!$B$31),K576+(Settings!$B$33-L576))</x:f>
        <x:v>1050.0340796250346</x:v>
      </x:c>
      <x:c r="N576" s="18" t="n">
        <x:f>M576+I576</x:f>
        <x:v>1056.0540796250345</x:v>
      </x:c>
      <x:c r="O576" s="18" t="n">
        <x:f>N576-C576</x:f>
        <x:v>452.05407962503455</x:v>
      </x:c>
      <x:c r="P576" s="18" t="n">
        <x:f>F576-C576</x:f>
        <x:v>430.1472560407667</x:v>
      </x:c>
      <x:c r="Q576" s="18" t="n">
        <x:f>K576-G576</x:f>
        <x:v>3.4044084039312565</x:v>
      </x:c>
      <x:c r="R576" s="18" t="n">
        <x:f>M576-K576</x:f>
        <x:v>0</x:v>
      </x:c>
      <x:c r="S576" s="18" t="n">
        <x:f>P576+Q576+R576</x:f>
        <x:v>433.55166444469796</x:v>
      </x:c>
      <x:c r="T576" s="18" t="str">
        <x:f>IF(MOD(C576-Settings!$B$32,Settings!$B$33)&lt;Settings!$B$30,"Up","Down")</x:f>
        <x:v>Down</x:v>
      </x:c>
      <x:c r="U576" s="18" t="n">
        <x:f>IF(OR(I576&gt;Settings!$B$30,O576&gt;Settings!$B$37),0,1)</x:f>
        <x:v>1</x:v>
      </x:c>
      <x:c r="V576" s="18" t="n">
        <x:f>IF(AND(U576=1,O576&lt;=Settings!$B$36),1,0)</x:f>
        <x:v>0</x:v>
      </x:c>
    </x:row>
    <x:row r="577">
      <x:c r="A577" t="n">
        <x:f>Arrivals!A577</x:f>
        <x:v>5</x:v>
      </x:c>
      <x:c r="B577" t="n">
        <x:f>Arrivals!B577</x:f>
        <x:v>92</x:v>
      </x:c>
      <x:c r="C577" s="18" t="n">
        <x:f>Arrivals!F577</x:f>
        <x:v>609</x:v>
      </x:c>
      <x:c r="D577" s="18" t="n">
        <x:f>Arrivals!J577</x:f>
        <x:v>13.773283465681217</x:v>
      </x:c>
      <x:c r="E577" s="18" t="n">
        <x:f>G576</x:f>
        <x:v>1046.6296712211033</x:v>
      </x:c>
      <x:c r="F577" s="18" t="n">
        <x:f>MAX(C577,E577)</x:f>
        <x:v>1046.6296712211033</x:v>
      </x:c>
      <x:c r="G577" s="18" t="n">
        <x:f>F577+D577</x:f>
        <x:v>1060.4029546867846</x:v>
      </x:c>
      <x:c r="H577" s="18" t="n">
        <x:f>Arrivals!L577</x:f>
        <x:v>75</x:v>
      </x:c>
      <x:c r="I577" s="18" t="n">
        <x:f>H577*8/ACE_Input!S97+ACE_Input!T97</x:f>
        <x:v>6.02</x:v>
      </x:c>
      <x:c r="J577" s="18" t="n">
        <x:f>N576</x:f>
        <x:v>1056.0540796250345</x:v>
      </x:c>
      <x:c r="K577" s="18" t="n">
        <x:f>MAX(G577,J577)</x:f>
        <x:v>1060.4029546867846</x:v>
      </x:c>
      <x:c r="L577" s="18" t="n">
        <x:f>MOD(K577-Settings!$B$32,Settings!$B$33)</x:f>
        <x:v>340.4029546867846</x:v>
      </x:c>
      <x:c r="M577" s="18" t="n">
        <x:f>IF(L577&lt;Settings!$B$30,IF(Settings!$B$30-L577&gt;=I577,K577,K577+(Settings!$B$30-L577)+Settings!$B$31),K577+(Settings!$B$33-L577))</x:f>
        <x:v>1060.4029546867846</x:v>
      </x:c>
      <x:c r="N577" s="18" t="n">
        <x:f>M577+I577</x:f>
        <x:v>1066.4229546867846</x:v>
      </x:c>
      <x:c r="O577" s="18" t="n">
        <x:f>N577-C577</x:f>
        <x:v>457.4229546867846</x:v>
      </x:c>
      <x:c r="P577" s="18" t="n">
        <x:f>F577-C577</x:f>
        <x:v>437.6296712211033</x:v>
      </x:c>
      <x:c r="Q577" s="18" t="n">
        <x:f>K577-G577</x:f>
        <x:v>0</x:v>
      </x:c>
      <x:c r="R577" s="18" t="n">
        <x:f>M577-K577</x:f>
        <x:v>0</x:v>
      </x:c>
      <x:c r="S577" s="18" t="n">
        <x:f>P577+Q577+R577</x:f>
        <x:v>437.6296712211033</x:v>
      </x:c>
      <x:c r="T577" s="18" t="str">
        <x:f>IF(MOD(C577-Settings!$B$32,Settings!$B$33)&lt;Settings!$B$30,"Up","Down")</x:f>
        <x:v>Down</x:v>
      </x:c>
      <x:c r="U577" s="18" t="n">
        <x:f>IF(OR(I577&gt;Settings!$B$30,O577&gt;Settings!$B$37),0,1)</x:f>
        <x:v>1</x:v>
      </x:c>
      <x:c r="V577" s="18" t="n">
        <x:f>IF(AND(U577=1,O577&lt;=Settings!$B$36),1,0)</x:f>
        <x:v>0</x:v>
      </x:c>
    </x:row>
    <x:row r="578">
      <x:c r="A578" t="n">
        <x:f>Arrivals!A578</x:f>
        <x:v>5</x:v>
      </x:c>
      <x:c r="B578" t="n">
        <x:f>Arrivals!B578</x:f>
        <x:v>93</x:v>
      </x:c>
      <x:c r="C578" s="18" t="n">
        <x:f>Arrivals!F578</x:f>
        <x:v>614</x:v>
      </x:c>
      <x:c r="D578" s="18" t="n">
        <x:f>Arrivals!J578</x:f>
        <x:v>6.6295961365744605</x:v>
      </x:c>
      <x:c r="E578" s="18" t="n">
        <x:f>G577</x:f>
        <x:v>1060.4029546867846</x:v>
      </x:c>
      <x:c r="F578" s="18" t="n">
        <x:f>MAX(C578,E578)</x:f>
        <x:v>1060.4029546867846</x:v>
      </x:c>
      <x:c r="G578" s="18" t="n">
        <x:f>F578+D578</x:f>
        <x:v>1067.032550823359</x:v>
      </x:c>
      <x:c r="H578" s="18" t="n">
        <x:f>Arrivals!L578</x:f>
        <x:v>75</x:v>
      </x:c>
      <x:c r="I578" s="18" t="n">
        <x:f>H578*8/ACE_Input!S98+ACE_Input!T98</x:f>
        <x:v>6.02</x:v>
      </x:c>
      <x:c r="J578" s="18" t="n">
        <x:f>N577</x:f>
        <x:v>1066.4229546867846</x:v>
      </x:c>
      <x:c r="K578" s="18" t="n">
        <x:f>MAX(G578,J578)</x:f>
        <x:v>1067.032550823359</x:v>
      </x:c>
      <x:c r="L578" s="18" t="n">
        <x:f>MOD(K578-Settings!$B$32,Settings!$B$33)</x:f>
        <x:v>347.0325508233591</x:v>
      </x:c>
      <x:c r="M578" s="18" t="n">
        <x:f>IF(L578&lt;Settings!$B$30,IF(Settings!$B$30-L578&gt;=I578,K578,K578+(Settings!$B$30-L578)+Settings!$B$31),K578+(Settings!$B$33-L578))</x:f>
        <x:v>1067.032550823359</x:v>
      </x:c>
      <x:c r="N578" s="18" t="n">
        <x:f>M578+I578</x:f>
        <x:v>1073.052550823359</x:v>
      </x:c>
      <x:c r="O578" s="18" t="n">
        <x:f>N578-C578</x:f>
        <x:v>459.05255082335907</x:v>
      </x:c>
      <x:c r="P578" s="18" t="n">
        <x:f>F578-C578</x:f>
        <x:v>446.4029546867846</x:v>
      </x:c>
      <x:c r="Q578" s="18" t="n">
        <x:f>K578-G578</x:f>
        <x:v>0</x:v>
      </x:c>
      <x:c r="R578" s="18" t="n">
        <x:f>M578-K578</x:f>
        <x:v>0</x:v>
      </x:c>
      <x:c r="S578" s="18" t="n">
        <x:f>P578+Q578+R578</x:f>
        <x:v>446.4029546867846</x:v>
      </x:c>
      <x:c r="T578" s="18" t="str">
        <x:f>IF(MOD(C578-Settings!$B$32,Settings!$B$33)&lt;Settings!$B$30,"Up","Down")</x:f>
        <x:v>Down</x:v>
      </x:c>
      <x:c r="U578" s="18" t="n">
        <x:f>IF(OR(I578&gt;Settings!$B$30,O578&gt;Settings!$B$37),0,1)</x:f>
        <x:v>1</x:v>
      </x:c>
      <x:c r="V578" s="18" t="n">
        <x:f>IF(AND(U578=1,O578&lt;=Settings!$B$36),1,0)</x:f>
        <x:v>0</x:v>
      </x:c>
    </x:row>
    <x:row r="579">
      <x:c r="A579" t="n">
        <x:f>Arrivals!A579</x:f>
        <x:v>5</x:v>
      </x:c>
      <x:c r="B579" t="n">
        <x:f>Arrivals!B579</x:f>
        <x:v>94</x:v>
      </x:c>
      <x:c r="C579" s="18" t="n">
        <x:f>Arrivals!F579</x:f>
        <x:v>619</x:v>
      </x:c>
      <x:c r="D579" s="18" t="n">
        <x:f>Arrivals!J579</x:f>
        <x:v>1.1410851804807849</x:v>
      </x:c>
      <x:c r="E579" s="18" t="n">
        <x:f>G578</x:f>
        <x:v>1067.032550823359</x:v>
      </x:c>
      <x:c r="F579" s="18" t="n">
        <x:f>MAX(C579,E579)</x:f>
        <x:v>1067.032550823359</x:v>
      </x:c>
      <x:c r="G579" s="18" t="n">
        <x:f>F579+D579</x:f>
        <x:v>1068.1736360038399</x:v>
      </x:c>
      <x:c r="H579" s="18" t="n">
        <x:f>Arrivals!L579</x:f>
        <x:v>75</x:v>
      </x:c>
      <x:c r="I579" s="18" t="n">
        <x:f>H579*8/ACE_Input!S99+ACE_Input!T99</x:f>
        <x:v>6.02</x:v>
      </x:c>
      <x:c r="J579" s="18" t="n">
        <x:f>N578</x:f>
        <x:v>1073.052550823359</x:v>
      </x:c>
      <x:c r="K579" s="18" t="n">
        <x:f>MAX(G579,J579)</x:f>
        <x:v>1073.052550823359</x:v>
      </x:c>
      <x:c r="L579" s="18" t="n">
        <x:f>MOD(K579-Settings!$B$32,Settings!$B$33)</x:f>
        <x:v>353.05255082335907</x:v>
      </x:c>
      <x:c r="M579" s="18" t="n">
        <x:f>IF(L579&lt;Settings!$B$30,IF(Settings!$B$30-L579&gt;=I579,K579,K579+(Settings!$B$30-L579)+Settings!$B$31),K579+(Settings!$B$33-L579))</x:f>
        <x:v>1073.052550823359</x:v>
      </x:c>
      <x:c r="N579" s="18" t="n">
        <x:f>M579+I579</x:f>
        <x:v>1079.072550823359</x:v>
      </x:c>
      <x:c r="O579" s="18" t="n">
        <x:f>N579-C579</x:f>
        <x:v>460.07255082335905</x:v>
      </x:c>
      <x:c r="P579" s="18" t="n">
        <x:f>F579-C579</x:f>
        <x:v>448.0325508233591</x:v>
      </x:c>
      <x:c r="Q579" s="18" t="n">
        <x:f>K579-G579</x:f>
        <x:v>4.878914819519196</x:v>
      </x:c>
      <x:c r="R579" s="18" t="n">
        <x:f>M579-K579</x:f>
        <x:v>0</x:v>
      </x:c>
      <x:c r="S579" s="18" t="n">
        <x:f>P579+Q579+R579</x:f>
        <x:v>452.9114656428783</x:v>
      </x:c>
      <x:c r="T579" s="18" t="str">
        <x:f>IF(MOD(C579-Settings!$B$32,Settings!$B$33)&lt;Settings!$B$30,"Up","Down")</x:f>
        <x:v>Down</x:v>
      </x:c>
      <x:c r="U579" s="18" t="n">
        <x:f>IF(OR(I579&gt;Settings!$B$30,O579&gt;Settings!$B$37),0,1)</x:f>
        <x:v>1</x:v>
      </x:c>
      <x:c r="V579" s="18" t="n">
        <x:f>IF(AND(U579=1,O579&lt;=Settings!$B$36),1,0)</x:f>
        <x:v>0</x:v>
      </x:c>
    </x:row>
    <x:row r="580">
      <x:c r="A580" t="n">
        <x:f>Arrivals!A580</x:f>
        <x:v>5</x:v>
      </x:c>
      <x:c r="B580" t="n">
        <x:f>Arrivals!B580</x:f>
        <x:v>95</x:v>
      </x:c>
      <x:c r="C580" s="18" t="n">
        <x:f>Arrivals!F580</x:f>
        <x:v>624</x:v>
      </x:c>
      <x:c r="D580" s="18" t="n">
        <x:f>Arrivals!J580</x:f>
        <x:v>9.61335475120545</x:v>
      </x:c>
      <x:c r="E580" s="18" t="n">
        <x:f>G579</x:f>
        <x:v>1068.1736360038399</x:v>
      </x:c>
      <x:c r="F580" s="18" t="n">
        <x:f>MAX(C580,E580)</x:f>
        <x:v>1068.1736360038399</x:v>
      </x:c>
      <x:c r="G580" s="18" t="n">
        <x:f>F580+D580</x:f>
        <x:v>1077.7869907550453</x:v>
      </x:c>
      <x:c r="H580" s="18" t="n">
        <x:f>Arrivals!L580</x:f>
        <x:v>75</x:v>
      </x:c>
      <x:c r="I580" s="18" t="n">
        <x:f>H580*8/ACE_Input!S100+ACE_Input!T100</x:f>
        <x:v>6.02</x:v>
      </x:c>
      <x:c r="J580" s="18" t="n">
        <x:f>N579</x:f>
        <x:v>1079.072550823359</x:v>
      </x:c>
      <x:c r="K580" s="18" t="n">
        <x:f>MAX(G580,J580)</x:f>
        <x:v>1079.072550823359</x:v>
      </x:c>
      <x:c r="L580" s="18" t="n">
        <x:f>MOD(K580-Settings!$B$32,Settings!$B$33)</x:f>
        <x:v>359.07255082335905</x:v>
      </x:c>
      <x:c r="M580" s="18" t="n">
        <x:f>IF(L580&lt;Settings!$B$30,IF(Settings!$B$30-L580&gt;=I580,K580,K580+(Settings!$B$30-L580)+Settings!$B$31),K580+(Settings!$B$33-L580))</x:f>
        <x:v>1079.072550823359</x:v>
      </x:c>
      <x:c r="N580" s="18" t="n">
        <x:f>M580+I580</x:f>
        <x:v>1085.092550823359</x:v>
      </x:c>
      <x:c r="O580" s="18" t="n">
        <x:f>N580-C580</x:f>
        <x:v>461.09255082335903</x:v>
      </x:c>
      <x:c r="P580" s="18" t="n">
        <x:f>F580-C580</x:f>
        <x:v>444.1736360038399</x:v>
      </x:c>
      <x:c r="Q580" s="18" t="n">
        <x:f>K580-G580</x:f>
        <x:v>1.285560068313771</x:v>
      </x:c>
      <x:c r="R580" s="18" t="n">
        <x:f>M580-K580</x:f>
        <x:v>0</x:v>
      </x:c>
      <x:c r="S580" s="18" t="n">
        <x:f>P580+Q580+R580</x:f>
        <x:v>445.45919607215365</x:v>
      </x:c>
      <x:c r="T580" s="18" t="str">
        <x:f>IF(MOD(C580-Settings!$B$32,Settings!$B$33)&lt;Settings!$B$30,"Up","Down")</x:f>
        <x:v>Down</x:v>
      </x:c>
      <x:c r="U580" s="18" t="n">
        <x:f>IF(OR(I580&gt;Settings!$B$30,O580&gt;Settings!$B$37),0,1)</x:f>
        <x:v>1</x:v>
      </x:c>
      <x:c r="V580" s="18" t="n">
        <x:f>IF(AND(U580=1,O580&lt;=Settings!$B$36),1,0)</x:f>
        <x:v>0</x:v>
      </x:c>
    </x:row>
    <x:row r="581">
      <x:c r="A581" t="n">
        <x:f>Arrivals!A581</x:f>
        <x:v>5</x:v>
      </x:c>
      <x:c r="B581" t="n">
        <x:f>Arrivals!B581</x:f>
        <x:v>96</x:v>
      </x:c>
      <x:c r="C581" s="18" t="n">
        <x:f>Arrivals!F581</x:f>
        <x:v>629</x:v>
      </x:c>
      <x:c r="D581" s="18" t="n">
        <x:f>Arrivals!J581</x:f>
        <x:v>9.006079730102414</x:v>
      </x:c>
      <x:c r="E581" s="18" t="n">
        <x:f>G580</x:f>
        <x:v>1077.7869907550453</x:v>
      </x:c>
      <x:c r="F581" s="18" t="n">
        <x:f>MAX(C581,E581)</x:f>
        <x:v>1077.7869907550453</x:v>
      </x:c>
      <x:c r="G581" s="18" t="n">
        <x:f>F581+D581</x:f>
        <x:v>1086.7930704851476</x:v>
      </x:c>
      <x:c r="H581" s="18" t="n">
        <x:f>Arrivals!L581</x:f>
        <x:v>75</x:v>
      </x:c>
      <x:c r="I581" s="18" t="n">
        <x:f>H581*8/ACE_Input!S101+ACE_Input!T101</x:f>
        <x:v>6.02</x:v>
      </x:c>
      <x:c r="J581" s="18" t="n">
        <x:f>N580</x:f>
        <x:v>1085.092550823359</x:v>
      </x:c>
      <x:c r="K581" s="18" t="n">
        <x:f>MAX(G581,J581)</x:f>
        <x:v>1086.7930704851476</x:v>
      </x:c>
      <x:c r="L581" s="18" t="n">
        <x:f>MOD(K581-Settings!$B$32,Settings!$B$33)</x:f>
        <x:v>366.7930704851476</x:v>
      </x:c>
      <x:c r="M581" s="18" t="n">
        <x:f>IF(L581&lt;Settings!$B$30,IF(Settings!$B$30-L581&gt;=I581,K581,K581+(Settings!$B$30-L581)+Settings!$B$31),K581+(Settings!$B$33-L581))</x:f>
        <x:v>1086.7930704851476</x:v>
      </x:c>
      <x:c r="N581" s="18" t="n">
        <x:f>M581+I581</x:f>
        <x:v>1092.8130704851476</x:v>
      </x:c>
      <x:c r="O581" s="18" t="n">
        <x:f>N581-C581</x:f>
        <x:v>463.8130704851476</x:v>
      </x:c>
      <x:c r="P581" s="18" t="n">
        <x:f>F581-C581</x:f>
        <x:v>448.7869907550453</x:v>
      </x:c>
      <x:c r="Q581" s="18" t="n">
        <x:f>K581-G581</x:f>
        <x:v>0</x:v>
      </x:c>
      <x:c r="R581" s="18" t="n">
        <x:f>M581-K581</x:f>
        <x:v>0</x:v>
      </x:c>
      <x:c r="S581" s="18" t="n">
        <x:f>P581+Q581+R581</x:f>
        <x:v>448.7869907550453</x:v>
      </x:c>
      <x:c r="T581" s="18" t="str">
        <x:f>IF(MOD(C581-Settings!$B$32,Settings!$B$33)&lt;Settings!$B$30,"Up","Down")</x:f>
        <x:v>Down</x:v>
      </x:c>
      <x:c r="U581" s="18" t="n">
        <x:f>IF(OR(I581&gt;Settings!$B$30,O581&gt;Settings!$B$37),0,1)</x:f>
        <x:v>1</x:v>
      </x:c>
      <x:c r="V581" s="18" t="n">
        <x:f>IF(AND(U581=1,O581&lt;=Settings!$B$36),1,0)</x:f>
        <x:v>0</x:v>
      </x:c>
    </x:row>
    <x:row r="582">
      <x:c r="A582" t="n">
        <x:f>Arrivals!A582</x:f>
        <x:v>5</x:v>
      </x:c>
      <x:c r="B582" t="n">
        <x:f>Arrivals!B582</x:f>
        <x:v>97</x:v>
      </x:c>
      <x:c r="C582" s="18" t="n">
        <x:f>Arrivals!F582</x:f>
        <x:v>634</x:v>
      </x:c>
      <x:c r="D582" s="18" t="n">
        <x:f>Arrivals!J582</x:f>
        <x:v>37.650366148138865</x:v>
      </x:c>
      <x:c r="E582" s="18" t="n">
        <x:f>G581</x:f>
        <x:v>1086.7930704851476</x:v>
      </x:c>
      <x:c r="F582" s="18" t="n">
        <x:f>MAX(C582,E582)</x:f>
        <x:v>1086.7930704851476</x:v>
      </x:c>
      <x:c r="G582" s="18" t="n">
        <x:f>F582+D582</x:f>
        <x:v>1124.4434366332864</x:v>
      </x:c>
      <x:c r="H582" s="18" t="n">
        <x:f>Arrivals!L582</x:f>
        <x:v>75</x:v>
      </x:c>
      <x:c r="I582" s="18" t="n">
        <x:f>H582*8/ACE_Input!S102+ACE_Input!T102</x:f>
        <x:v>6.02</x:v>
      </x:c>
      <x:c r="J582" s="18" t="n">
        <x:f>N581</x:f>
        <x:v>1092.8130704851476</x:v>
      </x:c>
      <x:c r="K582" s="18" t="n">
        <x:f>MAX(G582,J582)</x:f>
        <x:v>1124.4434366332864</x:v>
      </x:c>
      <x:c r="L582" s="18" t="n">
        <x:f>MOD(K582-Settings!$B$32,Settings!$B$33)</x:f>
        <x:v>404.4434366332864</x:v>
      </x:c>
      <x:c r="M582" s="18" t="n">
        <x:f>IF(L582&lt;Settings!$B$30,IF(Settings!$B$30-L582&gt;=I582,K582,K582+(Settings!$B$30-L582)+Settings!$B$31),K582+(Settings!$B$33-L582))</x:f>
        <x:v>1124.4434366332864</x:v>
      </x:c>
      <x:c r="N582" s="18" t="n">
        <x:f>M582+I582</x:f>
        <x:v>1130.4634366332864</x:v>
      </x:c>
      <x:c r="O582" s="18" t="n">
        <x:f>N582-C582</x:f>
        <x:v>496.4634366332864</x:v>
      </x:c>
      <x:c r="P582" s="18" t="n">
        <x:f>F582-C582</x:f>
        <x:v>452.7930704851476</x:v>
      </x:c>
      <x:c r="Q582" s="18" t="n">
        <x:f>K582-G582</x:f>
        <x:v>0</x:v>
      </x:c>
      <x:c r="R582" s="18" t="n">
        <x:f>M582-K582</x:f>
        <x:v>0</x:v>
      </x:c>
      <x:c r="S582" s="18" t="n">
        <x:f>P582+Q582+R582</x:f>
        <x:v>452.7930704851476</x:v>
      </x:c>
      <x:c r="T582" s="18" t="str">
        <x:f>IF(MOD(C582-Settings!$B$32,Settings!$B$33)&lt;Settings!$B$30,"Up","Down")</x:f>
        <x:v>Down</x:v>
      </x:c>
      <x:c r="U582" s="18" t="n">
        <x:f>IF(OR(I582&gt;Settings!$B$30,O582&gt;Settings!$B$37),0,1)</x:f>
        <x:v>1</x:v>
      </x:c>
      <x:c r="V582" s="18" t="n">
        <x:f>IF(AND(U582=1,O582&lt;=Settings!$B$36),1,0)</x:f>
        <x:v>0</x:v>
      </x:c>
    </x:row>
    <x:row r="583">
      <x:c r="A583" t="n">
        <x:f>Arrivals!A583</x:f>
        <x:v>5</x:v>
      </x:c>
      <x:c r="B583" t="n">
        <x:f>Arrivals!B583</x:f>
        <x:v>98</x:v>
      </x:c>
      <x:c r="C583" s="18" t="n">
        <x:f>Arrivals!F583</x:f>
        <x:v>639</x:v>
      </x:c>
      <x:c r="D583" s="18" t="n">
        <x:f>Arrivals!J583</x:f>
        <x:v>16.509337056910475</x:v>
      </x:c>
      <x:c r="E583" s="18" t="n">
        <x:f>G582</x:f>
        <x:v>1124.4434366332864</x:v>
      </x:c>
      <x:c r="F583" s="18" t="n">
        <x:f>MAX(C583,E583)</x:f>
        <x:v>1124.4434366332864</x:v>
      </x:c>
      <x:c r="G583" s="18" t="n">
        <x:f>F583+D583</x:f>
        <x:v>1140.9527736901969</x:v>
      </x:c>
      <x:c r="H583" s="18" t="n">
        <x:f>Arrivals!L583</x:f>
        <x:v>75</x:v>
      </x:c>
      <x:c r="I583" s="18" t="n">
        <x:f>H583*8/ACE_Input!S103+ACE_Input!T103</x:f>
        <x:v>6.02</x:v>
      </x:c>
      <x:c r="J583" s="18" t="n">
        <x:f>N582</x:f>
        <x:v>1130.4634366332864</x:v>
      </x:c>
      <x:c r="K583" s="18" t="n">
        <x:f>MAX(G583,J583)</x:f>
        <x:v>1140.9527736901969</x:v>
      </x:c>
      <x:c r="L583" s="18" t="n">
        <x:f>MOD(K583-Settings!$B$32,Settings!$B$33)</x:f>
        <x:v>420.95277369019686</x:v>
      </x:c>
      <x:c r="M583" s="18" t="n">
        <x:f>IF(L583&lt;Settings!$B$30,IF(Settings!$B$30-L583&gt;=I583,K583,K583+(Settings!$B$30-L583)+Settings!$B$31),K583+(Settings!$B$33-L583))</x:f>
        <x:v>1140.9527736901969</x:v>
      </x:c>
      <x:c r="N583" s="18" t="n">
        <x:f>M583+I583</x:f>
        <x:v>1146.9727736901968</x:v>
      </x:c>
      <x:c r="O583" s="18" t="n">
        <x:f>N583-C583</x:f>
        <x:v>507.97277369019685</x:v>
      </x:c>
      <x:c r="P583" s="18" t="n">
        <x:f>F583-C583</x:f>
        <x:v>485.4434366332864</x:v>
      </x:c>
      <x:c r="Q583" s="18" t="n">
        <x:f>K583-G583</x:f>
        <x:v>0</x:v>
      </x:c>
      <x:c r="R583" s="18" t="n">
        <x:f>M583-K583</x:f>
        <x:v>0</x:v>
      </x:c>
      <x:c r="S583" s="18" t="n">
        <x:f>P583+Q583+R583</x:f>
        <x:v>485.4434366332864</x:v>
      </x:c>
      <x:c r="T583" s="18" t="str">
        <x:f>IF(MOD(C583-Settings!$B$32,Settings!$B$33)&lt;Settings!$B$30,"Up","Down")</x:f>
        <x:v>Down</x:v>
      </x:c>
      <x:c r="U583" s="18" t="n">
        <x:f>IF(OR(I583&gt;Settings!$B$30,O583&gt;Settings!$B$37),0,1)</x:f>
        <x:v>1</x:v>
      </x:c>
      <x:c r="V583" s="18" t="n">
        <x:f>IF(AND(U583=1,O583&lt;=Settings!$B$36),1,0)</x:f>
        <x:v>0</x:v>
      </x:c>
    </x:row>
    <x:row r="584">
      <x:c r="A584" t="n">
        <x:f>Arrivals!A584</x:f>
        <x:v>5</x:v>
      </x:c>
      <x:c r="B584" t="n">
        <x:f>Arrivals!B584</x:f>
        <x:v>99</x:v>
      </x:c>
      <x:c r="C584" s="18" t="n">
        <x:f>Arrivals!F584</x:f>
        <x:v>684</x:v>
      </x:c>
      <x:c r="D584" s="18" t="n">
        <x:f>Arrivals!J584</x:f>
        <x:v>21.270061037462447</x:v>
      </x:c>
      <x:c r="E584" s="18" t="n">
        <x:f>G583</x:f>
        <x:v>1140.9527736901969</x:v>
      </x:c>
      <x:c r="F584" s="18" t="n">
        <x:f>MAX(C584,E584)</x:f>
        <x:v>1140.9527736901969</x:v>
      </x:c>
      <x:c r="G584" s="18" t="n">
        <x:f>F584+D584</x:f>
        <x:v>1162.2228347276593</x:v>
      </x:c>
      <x:c r="H584" s="18" t="n">
        <x:f>Arrivals!L584</x:f>
        <x:v>75</x:v>
      </x:c>
      <x:c r="I584" s="18" t="n">
        <x:f>H584*8/ACE_Input!S104+ACE_Input!T104</x:f>
        <x:v>6.02</x:v>
      </x:c>
      <x:c r="J584" s="18" t="n">
        <x:f>N583</x:f>
        <x:v>1146.9727736901968</x:v>
      </x:c>
      <x:c r="K584" s="18" t="n">
        <x:f>MAX(G584,J584)</x:f>
        <x:v>1162.2228347276593</x:v>
      </x:c>
      <x:c r="L584" s="18" t="n">
        <x:f>MOD(K584-Settings!$B$32,Settings!$B$33)</x:f>
        <x:v>442.22283472765935</x:v>
      </x:c>
      <x:c r="M584" s="18" t="n">
        <x:f>IF(L584&lt;Settings!$B$30,IF(Settings!$B$30-L584&gt;=I584,K584,K584+(Settings!$B$30-L584)+Settings!$B$31),K584+(Settings!$B$33-L584))</x:f>
        <x:v>1162.2228347276593</x:v>
      </x:c>
      <x:c r="N584" s="18" t="n">
        <x:f>M584+I584</x:f>
        <x:v>1168.2428347276593</x:v>
      </x:c>
      <x:c r="O584" s="18" t="n">
        <x:f>N584-C584</x:f>
        <x:v>484.24283472765933</x:v>
      </x:c>
      <x:c r="P584" s="18" t="n">
        <x:f>F584-C584</x:f>
        <x:v>456.95277369019686</x:v>
      </x:c>
      <x:c r="Q584" s="18" t="n">
        <x:f>K584-G584</x:f>
        <x:v>0</x:v>
      </x:c>
      <x:c r="R584" s="18" t="n">
        <x:f>M584-K584</x:f>
        <x:v>0</x:v>
      </x:c>
      <x:c r="S584" s="18" t="n">
        <x:f>P584+Q584+R584</x:f>
        <x:v>456.95277369019686</x:v>
      </x:c>
      <x:c r="T584" s="18" t="str">
        <x:f>IF(MOD(C584-Settings!$B$32,Settings!$B$33)&lt;Settings!$B$30,"Up","Down")</x:f>
        <x:v>Down</x:v>
      </x:c>
      <x:c r="U584" s="18" t="n">
        <x:f>IF(OR(I584&gt;Settings!$B$30,O584&gt;Settings!$B$37),0,1)</x:f>
        <x:v>1</x:v>
      </x:c>
      <x:c r="V584" s="18" t="n">
        <x:f>IF(AND(U584=1,O584&lt;=Settings!$B$36),1,0)</x:f>
        <x:v>0</x:v>
      </x:c>
    </x:row>
    <x:row r="585">
      <x:c r="A585" t="n">
        <x:f>Arrivals!A585</x:f>
        <x:v>5</x:v>
      </x:c>
      <x:c r="B585" t="n">
        <x:f>Arrivals!B585</x:f>
        <x:v>100</x:v>
      </x:c>
      <x:c r="C585" s="18" t="n">
        <x:f>Arrivals!F585</x:f>
        <x:v>689</x:v>
      </x:c>
      <x:c r="D585" s="18" t="n">
        <x:f>Arrivals!J585</x:f>
        <x:v>5.65944070434113</x:v>
      </x:c>
      <x:c r="E585" s="18" t="n">
        <x:f>G584</x:f>
        <x:v>1162.2228347276593</x:v>
      </x:c>
      <x:c r="F585" s="18" t="n">
        <x:f>MAX(C585,E585)</x:f>
        <x:v>1162.2228347276593</x:v>
      </x:c>
      <x:c r="G585" s="18" t="n">
        <x:f>F585+D585</x:f>
        <x:v>1167.8822754320004</x:v>
      </x:c>
      <x:c r="H585" s="18" t="n">
        <x:f>Arrivals!L585</x:f>
        <x:v>75</x:v>
      </x:c>
      <x:c r="I585" s="18" t="n">
        <x:f>H585*8/ACE_Input!S105+ACE_Input!T105</x:f>
        <x:v>6.02</x:v>
      </x:c>
      <x:c r="J585" s="18" t="n">
        <x:f>N584</x:f>
        <x:v>1168.2428347276593</x:v>
      </x:c>
      <x:c r="K585" s="18" t="n">
        <x:f>MAX(G585,J585)</x:f>
        <x:v>1168.2428347276593</x:v>
      </x:c>
      <x:c r="L585" s="18" t="n">
        <x:f>MOD(K585-Settings!$B$32,Settings!$B$33)</x:f>
        <x:v>448.24283472765933</x:v>
      </x:c>
      <x:c r="M585" s="18" t="n">
        <x:f>IF(L585&lt;Settings!$B$30,IF(Settings!$B$30-L585&gt;=I585,K585,K585+(Settings!$B$30-L585)+Settings!$B$31),K585+(Settings!$B$33-L585))</x:f>
        <x:v>1168.2428347276593</x:v>
      </x:c>
      <x:c r="N585" s="18" t="n">
        <x:f>M585+I585</x:f>
        <x:v>1174.2628347276593</x:v>
      </x:c>
      <x:c r="O585" s="18" t="n">
        <x:f>N585-C585</x:f>
        <x:v>485.2628347276593</x:v>
      </x:c>
      <x:c r="P585" s="18" t="n">
        <x:f>F585-C585</x:f>
        <x:v>473.22283472765935</x:v>
      </x:c>
      <x:c r="Q585" s="18" t="n">
        <x:f>K585-G585</x:f>
        <x:v>0.36055929565895894</x:v>
      </x:c>
      <x:c r="R585" s="18" t="n">
        <x:f>M585-K585</x:f>
        <x:v>0</x:v>
      </x:c>
      <x:c r="S585" s="18" t="n">
        <x:f>P585+Q585+R585</x:f>
        <x:v>473.5833940233183</x:v>
      </x:c>
      <x:c r="T585" s="18" t="str">
        <x:f>IF(MOD(C585-Settings!$B$32,Settings!$B$33)&lt;Settings!$B$30,"Up","Down")</x:f>
        <x:v>Down</x:v>
      </x:c>
      <x:c r="U585" s="18" t="n">
        <x:f>IF(OR(I585&gt;Settings!$B$30,O585&gt;Settings!$B$37),0,1)</x:f>
        <x:v>1</x:v>
      </x:c>
      <x:c r="V585" s="18" t="n">
        <x:f>IF(AND(U585=1,O585&lt;=Settings!$B$36),1,0)</x:f>
        <x:v>0</x:v>
      </x:c>
    </x:row>
    <x:row r="586">
      <x:c r="A586"/>
      <x:c r="B586"/>
      <x:c r="C586" s="18"/>
      <x:c r="D586" s="18"/>
      <x:c r="E586" s="18"/>
      <x:c r="F586" s="18"/>
      <x:c r="G586" s="18"/>
      <x:c r="H586" s="18"/>
      <x:c r="I586" s="18"/>
      <x:c r="J586" s="18"/>
      <x:c r="K586" s="18"/>
      <x:c r="L586" s="18"/>
      <x:c r="M586" s="18"/>
      <x:c r="N586" s="18"/>
      <x:c r="O586" s="18"/>
      <x:c r="P586" s="18"/>
      <x:c r="Q586" s="18"/>
      <x:c r="R586" s="18"/>
      <x:c r="S586" s="18"/>
      <x:c r="T586" s="18"/>
      <x:c r="U586" s="18"/>
      <x:c r="V586" s="18"/>
    </x:row>
    <x:row r="587">
      <x:c r="A587"/>
      <x:c r="B587"/>
      <x:c r="C587" s="18"/>
      <x:c r="D587" s="18"/>
      <x:c r="E587" s="18"/>
      <x:c r="F587" s="18"/>
      <x:c r="G587" s="18"/>
      <x:c r="H587" s="18"/>
      <x:c r="I587" s="18"/>
      <x:c r="J587" s="18"/>
      <x:c r="K587" s="18"/>
      <x:c r="L587" s="18"/>
      <x:c r="M587" s="18"/>
      <x:c r="N587" s="18"/>
      <x:c r="O587" s="18"/>
      <x:c r="P587" s="18"/>
      <x:c r="Q587" s="18"/>
      <x:c r="R587" s="18"/>
      <x:c r="S587" s="18"/>
      <x:c r="T587" s="18"/>
      <x:c r="U587" s="18"/>
      <x:c r="V587" s="18"/>
    </x:row>
    <x:row r="588">
      <x:c r="A588"/>
      <x:c r="B588"/>
      <x:c r="C588" s="18"/>
      <x:c r="D588" s="18"/>
      <x:c r="E588" s="18"/>
      <x:c r="F588" s="18"/>
      <x:c r="G588" s="18"/>
      <x:c r="H588" s="18"/>
      <x:c r="I588" s="18"/>
      <x:c r="J588" s="18"/>
      <x:c r="K588" s="18"/>
      <x:c r="L588" s="18"/>
      <x:c r="M588" s="18"/>
      <x:c r="N588" s="18"/>
      <x:c r="O588" s="18"/>
      <x:c r="P588" s="18"/>
      <x:c r="Q588" s="18"/>
      <x:c r="R588" s="18"/>
      <x:c r="S588" s="18"/>
      <x:c r="T588" s="18"/>
      <x:c r="U588" s="18"/>
      <x:c r="V588" s="18"/>
    </x:row>
    <x:row r="589">
      <x:c r="A589"/>
      <x:c r="B589"/>
      <x:c r="C589" s="18"/>
      <x:c r="D589" s="18"/>
      <x:c r="E589" s="18"/>
      <x:c r="F589" s="18"/>
      <x:c r="G589" s="18"/>
      <x:c r="H589" s="18"/>
      <x:c r="I589" s="18"/>
      <x:c r="J589" s="18"/>
      <x:c r="K589" s="18"/>
      <x:c r="L589" s="18"/>
      <x:c r="M589" s="18"/>
      <x:c r="N589" s="18"/>
      <x:c r="O589" s="18"/>
      <x:c r="P589" s="18"/>
      <x:c r="Q589" s="18"/>
      <x:c r="R589" s="18"/>
      <x:c r="S589" s="18"/>
      <x:c r="T589" s="18"/>
      <x:c r="U589" s="18"/>
      <x:c r="V589" s="18"/>
    </x:row>
    <x:row r="590">
      <x:c r="A590"/>
      <x:c r="B590"/>
      <x:c r="C590" s="18"/>
      <x:c r="D590" s="18"/>
      <x:c r="E590" s="18"/>
      <x:c r="F590" s="18"/>
      <x:c r="G590" s="18"/>
      <x:c r="H590" s="18"/>
      <x:c r="I590" s="18"/>
      <x:c r="J590" s="18"/>
      <x:c r="K590" s="18"/>
      <x:c r="L590" s="18"/>
      <x:c r="M590" s="18"/>
      <x:c r="N590" s="18"/>
      <x:c r="O590" s="18"/>
      <x:c r="P590" s="18"/>
      <x:c r="Q590" s="18"/>
      <x:c r="R590" s="18"/>
      <x:c r="S590" s="18"/>
      <x:c r="T590" s="18"/>
      <x:c r="U590" s="18"/>
      <x:c r="V590" s="18"/>
    </x:row>
    <x:row r="591">
      <x:c r="A591"/>
      <x:c r="B591"/>
      <x:c r="C591" s="18"/>
      <x:c r="D591" s="18"/>
      <x:c r="E591" s="18"/>
      <x:c r="F591" s="18"/>
      <x:c r="G591" s="18"/>
      <x:c r="H591" s="18"/>
      <x:c r="I591" s="18"/>
      <x:c r="J591" s="18"/>
      <x:c r="K591" s="18"/>
      <x:c r="L591" s="18"/>
      <x:c r="M591" s="18"/>
      <x:c r="N591" s="18"/>
      <x:c r="O591" s="18"/>
      <x:c r="P591" s="18"/>
      <x:c r="Q591" s="18"/>
      <x:c r="R591" s="18"/>
      <x:c r="S591" s="18"/>
      <x:c r="T591" s="18"/>
      <x:c r="U591" s="18"/>
      <x:c r="V591" s="18"/>
    </x:row>
    <x:row r="592">
      <x:c r="A592"/>
      <x:c r="B592"/>
      <x:c r="C592" s="18"/>
      <x:c r="D592" s="18"/>
      <x:c r="E592" s="18"/>
      <x:c r="F592" s="18"/>
      <x:c r="G592" s="18"/>
      <x:c r="H592" s="18"/>
      <x:c r="I592" s="18"/>
      <x:c r="J592" s="18"/>
      <x:c r="K592" s="18"/>
      <x:c r="L592" s="18"/>
      <x:c r="M592" s="18"/>
      <x:c r="N592" s="18"/>
      <x:c r="O592" s="18"/>
      <x:c r="P592" s="18"/>
      <x:c r="Q592" s="18"/>
      <x:c r="R592" s="18"/>
      <x:c r="S592" s="18"/>
      <x:c r="T592" s="18"/>
      <x:c r="U592" s="18"/>
      <x:c r="V592" s="18"/>
    </x:row>
    <x:row r="593">
      <x:c r="A593"/>
      <x:c r="B593"/>
      <x:c r="C593" s="18"/>
      <x:c r="D593" s="18"/>
      <x:c r="E593" s="18"/>
      <x:c r="F593" s="18"/>
      <x:c r="G593" s="18"/>
      <x:c r="H593" s="18"/>
      <x:c r="I593" s="18"/>
      <x:c r="J593" s="18"/>
      <x:c r="K593" s="18"/>
      <x:c r="L593" s="18"/>
      <x:c r="M593" s="18"/>
      <x:c r="N593" s="18"/>
      <x:c r="O593" s="18"/>
      <x:c r="P593" s="18"/>
      <x:c r="Q593" s="18"/>
      <x:c r="R593" s="18"/>
      <x:c r="S593" s="18"/>
      <x:c r="T593" s="18"/>
      <x:c r="U593" s="18"/>
      <x:c r="V593" s="18"/>
    </x:row>
    <x:row r="594">
      <x:c r="A594"/>
      <x:c r="B594"/>
      <x:c r="C594" s="18"/>
      <x:c r="D594" s="18"/>
      <x:c r="E594" s="18"/>
      <x:c r="F594" s="18"/>
      <x:c r="G594" s="18"/>
      <x:c r="H594" s="18"/>
      <x:c r="I594" s="18"/>
      <x:c r="J594" s="18"/>
      <x:c r="K594" s="18"/>
      <x:c r="L594" s="18"/>
      <x:c r="M594" s="18"/>
      <x:c r="N594" s="18"/>
      <x:c r="O594" s="18"/>
      <x:c r="P594" s="18"/>
      <x:c r="Q594" s="18"/>
      <x:c r="R594" s="18"/>
      <x:c r="S594" s="18"/>
      <x:c r="T594" s="18"/>
      <x:c r="U594" s="18"/>
      <x:c r="V594" s="18"/>
    </x:row>
    <x:row r="595">
      <x:c r="A595"/>
      <x:c r="B595"/>
      <x:c r="C595" s="18"/>
      <x:c r="D595" s="18"/>
      <x:c r="E595" s="18"/>
      <x:c r="F595" s="18"/>
      <x:c r="G595" s="18"/>
      <x:c r="H595" s="18"/>
      <x:c r="I595" s="18"/>
      <x:c r="J595" s="18"/>
      <x:c r="K595" s="18"/>
      <x:c r="L595" s="18"/>
      <x:c r="M595" s="18"/>
      <x:c r="N595" s="18"/>
      <x:c r="O595" s="18"/>
      <x:c r="P595" s="18"/>
      <x:c r="Q595" s="18"/>
      <x:c r="R595" s="18"/>
      <x:c r="S595" s="18"/>
      <x:c r="T595" s="18"/>
      <x:c r="U595" s="18"/>
      <x:c r="V595" s="18"/>
    </x:row>
    <x:row r="596">
      <x:c r="A596"/>
      <x:c r="B596"/>
      <x:c r="C596" s="18"/>
      <x:c r="D596" s="18"/>
      <x:c r="E596" s="18"/>
      <x:c r="F596" s="18"/>
      <x:c r="G596" s="18"/>
      <x:c r="H596" s="18"/>
      <x:c r="I596" s="18"/>
      <x:c r="J596" s="18"/>
      <x:c r="K596" s="18"/>
      <x:c r="L596" s="18"/>
      <x:c r="M596" s="18"/>
      <x:c r="N596" s="18"/>
      <x:c r="O596" s="18"/>
      <x:c r="P596" s="18"/>
      <x:c r="Q596" s="18"/>
      <x:c r="R596" s="18"/>
      <x:c r="S596" s="18"/>
      <x:c r="T596" s="18"/>
      <x:c r="U596" s="18"/>
      <x:c r="V596" s="18"/>
    </x:row>
    <x:row r="597">
      <x:c r="A597"/>
      <x:c r="B597"/>
      <x:c r="C597" s="18"/>
      <x:c r="D597" s="18"/>
      <x:c r="E597" s="18"/>
      <x:c r="F597" s="18"/>
      <x:c r="G597" s="18"/>
      <x:c r="H597" s="18"/>
      <x:c r="I597" s="18"/>
      <x:c r="J597" s="18"/>
      <x:c r="K597" s="18"/>
      <x:c r="L597" s="18"/>
      <x:c r="M597" s="18"/>
      <x:c r="N597" s="18"/>
      <x:c r="O597" s="18"/>
      <x:c r="P597" s="18"/>
      <x:c r="Q597" s="18"/>
      <x:c r="R597" s="18"/>
      <x:c r="S597" s="18"/>
      <x:c r="T597" s="18"/>
      <x:c r="U597" s="18"/>
      <x:c r="V597" s="18"/>
    </x:row>
    <x:row r="598">
      <x:c r="A598"/>
      <x:c r="B598"/>
      <x:c r="C598" s="18"/>
      <x:c r="D598" s="18"/>
      <x:c r="E598" s="18"/>
      <x:c r="F598" s="18"/>
      <x:c r="G598" s="18"/>
      <x:c r="H598" s="18"/>
      <x:c r="I598" s="18"/>
      <x:c r="J598" s="18"/>
      <x:c r="K598" s="18"/>
      <x:c r="L598" s="18"/>
      <x:c r="M598" s="18"/>
      <x:c r="N598" s="18"/>
      <x:c r="O598" s="18"/>
      <x:c r="P598" s="18"/>
      <x:c r="Q598" s="18"/>
      <x:c r="R598" s="18"/>
      <x:c r="S598" s="18"/>
      <x:c r="T598" s="18"/>
      <x:c r="U598" s="18"/>
      <x:c r="V598" s="18"/>
    </x:row>
    <x:row r="599">
      <x:c r="A599"/>
      <x:c r="B599"/>
      <x:c r="C599" s="18"/>
      <x:c r="D599" s="18"/>
      <x:c r="E599" s="18"/>
      <x:c r="F599" s="18"/>
      <x:c r="G599" s="18"/>
      <x:c r="H599" s="18"/>
      <x:c r="I599" s="18"/>
      <x:c r="J599" s="18"/>
      <x:c r="K599" s="18"/>
      <x:c r="L599" s="18"/>
      <x:c r="M599" s="18"/>
      <x:c r="N599" s="18"/>
      <x:c r="O599" s="18"/>
      <x:c r="P599" s="18"/>
      <x:c r="Q599" s="18"/>
      <x:c r="R599" s="18"/>
      <x:c r="S599" s="18"/>
      <x:c r="T599" s="18"/>
      <x:c r="U599" s="18"/>
      <x:c r="V599" s="18"/>
    </x:row>
    <x:row r="600">
      <x:c r="A600"/>
      <x:c r="B600"/>
      <x:c r="C600" s="18"/>
      <x:c r="D600" s="18"/>
      <x:c r="E600" s="18"/>
      <x:c r="F600" s="18"/>
      <x:c r="G600" s="18"/>
      <x:c r="H600" s="18"/>
      <x:c r="I600" s="18"/>
      <x:c r="J600" s="18"/>
      <x:c r="K600" s="18"/>
      <x:c r="L600" s="18"/>
      <x:c r="M600" s="18"/>
      <x:c r="N600" s="18"/>
      <x:c r="O600" s="18"/>
      <x:c r="P600" s="18"/>
      <x:c r="Q600" s="18"/>
      <x:c r="R600" s="18"/>
      <x:c r="S600" s="18"/>
      <x:c r="T600" s="18"/>
      <x:c r="U600" s="18"/>
      <x:c r="V600" s="18"/>
    </x:row>
    <x:row r="601">
      <x:c r="A601"/>
      <x:c r="B601"/>
      <x:c r="C601" s="18"/>
      <x:c r="D601" s="18"/>
      <x:c r="E601" s="18"/>
      <x:c r="F601" s="18"/>
      <x:c r="G601" s="18"/>
      <x:c r="H601" s="18"/>
      <x:c r="I601" s="18"/>
      <x:c r="J601" s="18"/>
      <x:c r="K601" s="18"/>
      <x:c r="L601" s="18"/>
      <x:c r="M601" s="18"/>
      <x:c r="N601" s="18"/>
      <x:c r="O601" s="18"/>
      <x:c r="P601" s="18"/>
      <x:c r="Q601" s="18"/>
      <x:c r="R601" s="18"/>
      <x:c r="S601" s="18"/>
      <x:c r="T601" s="18"/>
      <x:c r="U601" s="18"/>
      <x:c r="V601" s="18"/>
    </x:row>
    <x:row r="602">
      <x:c r="A602"/>
      <x:c r="B602"/>
      <x:c r="C602" s="18"/>
      <x:c r="D602" s="18"/>
      <x:c r="E602" s="18"/>
      <x:c r="F602" s="18"/>
      <x:c r="G602" s="18"/>
      <x:c r="H602" s="18"/>
      <x:c r="I602" s="18"/>
      <x:c r="J602" s="18"/>
      <x:c r="K602" s="18"/>
      <x:c r="L602" s="18"/>
      <x:c r="M602" s="18"/>
      <x:c r="N602" s="18"/>
      <x:c r="O602" s="18"/>
      <x:c r="P602" s="18"/>
      <x:c r="Q602" s="18"/>
      <x:c r="R602" s="18"/>
      <x:c r="S602" s="18"/>
      <x:c r="T602" s="18"/>
      <x:c r="U602" s="18"/>
      <x:c r="V602" s="18"/>
    </x:row>
    <x:row r="603">
      <x:c r="A603"/>
      <x:c r="B603"/>
      <x:c r="C603" s="18"/>
      <x:c r="D603" s="18"/>
      <x:c r="E603" s="18"/>
      <x:c r="F603" s="18"/>
      <x:c r="G603" s="18"/>
      <x:c r="H603" s="18"/>
      <x:c r="I603" s="18"/>
      <x:c r="J603" s="18"/>
      <x:c r="K603" s="18"/>
      <x:c r="L603" s="18"/>
      <x:c r="M603" s="18"/>
      <x:c r="N603" s="18"/>
      <x:c r="O603" s="18"/>
      <x:c r="P603" s="18"/>
      <x:c r="Q603" s="18"/>
      <x:c r="R603" s="18"/>
      <x:c r="S603" s="18"/>
      <x:c r="T603" s="18"/>
      <x:c r="U603" s="18"/>
      <x:c r="V603" s="18"/>
    </x:row>
    <x:row r="604">
      <x:c r="A604"/>
      <x:c r="B604"/>
      <x:c r="C604" s="18"/>
      <x:c r="D604" s="18"/>
      <x:c r="E604" s="18"/>
      <x:c r="F604" s="18"/>
      <x:c r="G604" s="18"/>
      <x:c r="H604" s="18"/>
      <x:c r="I604" s="18"/>
      <x:c r="J604" s="18"/>
      <x:c r="K604" s="18"/>
      <x:c r="L604" s="18"/>
      <x:c r="M604" s="18"/>
      <x:c r="N604" s="18"/>
      <x:c r="O604" s="18"/>
      <x:c r="P604" s="18"/>
      <x:c r="Q604" s="18"/>
      <x:c r="R604" s="18"/>
      <x:c r="S604" s="18"/>
      <x:c r="T604" s="18"/>
      <x:c r="U604" s="18"/>
      <x:c r="V604" s="18"/>
    </x:row>
    <x:row r="605">
      <x:c r="A605"/>
      <x:c r="B605"/>
      <x:c r="C605" s="18"/>
      <x:c r="D605" s="18"/>
      <x:c r="E605" s="18"/>
      <x:c r="F605" s="18"/>
      <x:c r="G605" s="18"/>
      <x:c r="H605" s="18"/>
      <x:c r="I605" s="18"/>
      <x:c r="J605" s="18"/>
      <x:c r="K605" s="18"/>
      <x:c r="L605" s="18"/>
      <x:c r="M605" s="18"/>
      <x:c r="N605" s="18"/>
      <x:c r="O605" s="18"/>
      <x:c r="P605" s="18"/>
      <x:c r="Q605" s="18"/>
      <x:c r="R605" s="18"/>
      <x:c r="S605" s="18"/>
      <x:c r="T605" s="18"/>
      <x:c r="U605" s="18"/>
      <x:c r="V605" s="18"/>
    </x:row>
    <x:row r="606">
      <x:c r="A606" t="n">
        <x:f>Arrivals!A606</x:f>
        <x:v>6</x:v>
      </x:c>
      <x:c r="B606" t="n">
        <x:f>Arrivals!B606</x:f>
        <x:v>1</x:v>
      </x:c>
      <x:c r="C606" s="18" t="n">
        <x:f>Arrivals!F606</x:f>
        <x:v>2</x:v>
      </x:c>
      <x:c r="D606" s="18" t="n">
        <x:f>Arrivals!J606</x:f>
        <x:v>9.00691524986784</x:v>
      </x:c>
      <x:c r="E606" s="18" t="n">
        <x:f>0</x:f>
        <x:v>0</x:v>
      </x:c>
      <x:c r="F606" s="18" t="n">
        <x:f>MAX(C606,E606)</x:f>
        <x:v>2</x:v>
      </x:c>
      <x:c r="G606" s="18" t="n">
        <x:f>F606+D606</x:f>
        <x:v>11.00691524986784</x:v>
      </x:c>
      <x:c r="H606" s="18" t="n">
        <x:f>Arrivals!L606</x:f>
        <x:v>75</x:v>
      </x:c>
      <x:c r="I606" s="18" t="n">
        <x:f>H606*8/ACE_Input!S6+ACE_Input!T6</x:f>
        <x:v>6.02</x:v>
      </x:c>
      <x:c r="J606" s="18" t="n">
        <x:f>0</x:f>
        <x:v>0</x:v>
      </x:c>
      <x:c r="K606" s="18" t="n">
        <x:f>MAX(G606,J606)</x:f>
        <x:v>11.00691524986784</x:v>
      </x:c>
      <x:c r="L606" s="18" t="n">
        <x:f>MOD(K606-Settings!$B$32,Settings!$B$33)</x:f>
        <x:v>11.00691524986784</x:v>
      </x:c>
      <x:c r="M606" s="18" t="n">
        <x:f>IF(L606&lt;Settings!$B$30,IF(Settings!$B$30-L606&gt;=I606,K606,K606+(Settings!$B$30-L606)+Settings!$B$31),K606+(Settings!$B$33-L606))</x:f>
        <x:v>11.00691524986784</x:v>
      </x:c>
      <x:c r="N606" s="18" t="n">
        <x:f>M606+I606</x:f>
        <x:v>17.02691524986784</x:v>
      </x:c>
      <x:c r="O606" s="18" t="n">
        <x:f>N606-C606</x:f>
        <x:v>15.02691524986784</x:v>
      </x:c>
      <x:c r="P606" s="18" t="n">
        <x:f>F606-C606</x:f>
        <x:v>0</x:v>
      </x:c>
      <x:c r="Q606" s="18" t="n">
        <x:f>K606-G606</x:f>
        <x:v>0</x:v>
      </x:c>
      <x:c r="R606" s="18" t="n">
        <x:f>M606-K606</x:f>
        <x:v>0</x:v>
      </x:c>
      <x:c r="S606" s="18" t="n">
        <x:f>P606+Q606+R606</x:f>
        <x:v>0</x:v>
      </x:c>
      <x:c r="T606" s="18" t="str">
        <x:f>IF(MOD(C606-Settings!$B$32,Settings!$B$33)&lt;Settings!$B$30,"Up","Down")</x:f>
        <x:v>Up</x:v>
      </x:c>
      <x:c r="U606" s="18" t="n">
        <x:f>IF(OR(I606&gt;Settings!$B$30,O606&gt;Settings!$B$37),0,1)</x:f>
        <x:v>1</x:v>
      </x:c>
      <x:c r="V606" s="18" t="n">
        <x:f>IF(AND(U606=1,O606&lt;=Settings!$B$36),1,0)</x:f>
        <x:v>1</x:v>
      </x:c>
    </x:row>
    <x:row r="607">
      <x:c r="A607" t="n">
        <x:f>Arrivals!A607</x:f>
        <x:v>6</x:v>
      </x:c>
      <x:c r="B607" t="n">
        <x:f>Arrivals!B607</x:f>
        <x:v>2</x:v>
      </x:c>
      <x:c r="C607" s="18" t="n">
        <x:f>Arrivals!F607</x:f>
        <x:v>7</x:v>
      </x:c>
      <x:c r="D607" s="18" t="n">
        <x:f>Arrivals!J607</x:f>
        <x:v>8.53772378133717</x:v>
      </x:c>
      <x:c r="E607" s="18" t="n">
        <x:f>G606</x:f>
        <x:v>11.00691524986784</x:v>
      </x:c>
      <x:c r="F607" s="18" t="n">
        <x:f>MAX(C607,E607)</x:f>
        <x:v>11.00691524986784</x:v>
      </x:c>
      <x:c r="G607" s="18" t="n">
        <x:f>F607+D607</x:f>
        <x:v>19.54463903120501</x:v>
      </x:c>
      <x:c r="H607" s="18" t="n">
        <x:f>Arrivals!L607</x:f>
        <x:v>75</x:v>
      </x:c>
      <x:c r="I607" s="18" t="n">
        <x:f>H607*8/ACE_Input!S7+ACE_Input!T7</x:f>
        <x:v>6.02</x:v>
      </x:c>
      <x:c r="J607" s="18" t="n">
        <x:f>N606</x:f>
        <x:v>17.02691524986784</x:v>
      </x:c>
      <x:c r="K607" s="18" t="n">
        <x:f>MAX(G607,J607)</x:f>
        <x:v>19.54463903120501</x:v>
      </x:c>
      <x:c r="L607" s="18" t="n">
        <x:f>MOD(K607-Settings!$B$32,Settings!$B$33)</x:f>
        <x:v>19.54463903120501</x:v>
      </x:c>
      <x:c r="M607" s="18" t="n">
        <x:f>IF(L607&lt;Settings!$B$30,IF(Settings!$B$30-L607&gt;=I607,K607,K607+(Settings!$B$30-L607)+Settings!$B$31),K607+(Settings!$B$33-L607))</x:f>
        <x:v>19.54463903120501</x:v>
      </x:c>
      <x:c r="N607" s="18" t="n">
        <x:f>M607+I607</x:f>
        <x:v>25.564639031205008</x:v>
      </x:c>
      <x:c r="O607" s="18" t="n">
        <x:f>N607-C607</x:f>
        <x:v>18.564639031205008</x:v>
      </x:c>
      <x:c r="P607" s="18" t="n">
        <x:f>F607-C607</x:f>
        <x:v>4.0069152498678395</x:v>
      </x:c>
      <x:c r="Q607" s="18" t="n">
        <x:f>K607-G607</x:f>
        <x:v>0</x:v>
      </x:c>
      <x:c r="R607" s="18" t="n">
        <x:f>M607-K607</x:f>
        <x:v>0</x:v>
      </x:c>
      <x:c r="S607" s="18" t="n">
        <x:f>P607+Q607+R607</x:f>
        <x:v>4.0069152498678395</x:v>
      </x:c>
      <x:c r="T607" s="18" t="str">
        <x:f>IF(MOD(C607-Settings!$B$32,Settings!$B$33)&lt;Settings!$B$30,"Up","Down")</x:f>
        <x:v>Up</x:v>
      </x:c>
      <x:c r="U607" s="18" t="n">
        <x:f>IF(OR(I607&gt;Settings!$B$30,O607&gt;Settings!$B$37),0,1)</x:f>
        <x:v>1</x:v>
      </x:c>
      <x:c r="V607" s="18" t="n">
        <x:f>IF(AND(U607=1,O607&lt;=Settings!$B$36),1,0)</x:f>
        <x:v>1</x:v>
      </x:c>
    </x:row>
    <x:row r="608">
      <x:c r="A608" t="n">
        <x:f>Arrivals!A608</x:f>
        <x:v>6</x:v>
      </x:c>
      <x:c r="B608" t="n">
        <x:f>Arrivals!B608</x:f>
        <x:v>3</x:v>
      </x:c>
      <x:c r="C608" s="18" t="n">
        <x:f>Arrivals!F608</x:f>
        <x:v>32</x:v>
      </x:c>
      <x:c r="D608" s="18" t="n">
        <x:f>Arrivals!J608</x:f>
        <x:v>1.689916356968919</x:v>
      </x:c>
      <x:c r="E608" s="18" t="n">
        <x:f>G607</x:f>
        <x:v>19.54463903120501</x:v>
      </x:c>
      <x:c r="F608" s="18" t="n">
        <x:f>MAX(C608,E608)</x:f>
        <x:v>32</x:v>
      </x:c>
      <x:c r="G608" s="18" t="n">
        <x:f>F608+D608</x:f>
        <x:v>33.68991635696892</x:v>
      </x:c>
      <x:c r="H608" s="18" t="n">
        <x:f>Arrivals!L608</x:f>
        <x:v>75</x:v>
      </x:c>
      <x:c r="I608" s="18" t="n">
        <x:f>H608*8/ACE_Input!S8+ACE_Input!T8</x:f>
        <x:v>6.02</x:v>
      </x:c>
      <x:c r="J608" s="18" t="n">
        <x:f>N607</x:f>
        <x:v>25.564639031205008</x:v>
      </x:c>
      <x:c r="K608" s="18" t="n">
        <x:f>MAX(G608,J608)</x:f>
        <x:v>33.68991635696892</x:v>
      </x:c>
      <x:c r="L608" s="18" t="n">
        <x:f>MOD(K608-Settings!$B$32,Settings!$B$33)</x:f>
        <x:v>33.68991635696892</x:v>
      </x:c>
      <x:c r="M608" s="18" t="n">
        <x:f>IF(L608&lt;Settings!$B$30,IF(Settings!$B$30-L608&gt;=I608,K608,K608+(Settings!$B$30-L608)+Settings!$B$31),K608+(Settings!$B$33-L608))</x:f>
        <x:v>33.68991635696892</x:v>
      </x:c>
      <x:c r="N608" s="18" t="n">
        <x:f>M608+I608</x:f>
        <x:v>39.70991635696892</x:v>
      </x:c>
      <x:c r="O608" s="18" t="n">
        <x:f>N608-C608</x:f>
        <x:v>7.709916356968918</x:v>
      </x:c>
      <x:c r="P608" s="18" t="n">
        <x:f>F608-C608</x:f>
        <x:v>0</x:v>
      </x:c>
      <x:c r="Q608" s="18" t="n">
        <x:f>K608-G608</x:f>
        <x:v>0</x:v>
      </x:c>
      <x:c r="R608" s="18" t="n">
        <x:f>M608-K608</x:f>
        <x:v>0</x:v>
      </x:c>
      <x:c r="S608" s="18" t="n">
        <x:f>P608+Q608+R608</x:f>
        <x:v>0</x:v>
      </x:c>
      <x:c r="T608" s="18" t="str">
        <x:f>IF(MOD(C608-Settings!$B$32,Settings!$B$33)&lt;Settings!$B$30,"Up","Down")</x:f>
        <x:v>Up</x:v>
      </x:c>
      <x:c r="U608" s="18" t="n">
        <x:f>IF(OR(I608&gt;Settings!$B$30,O608&gt;Settings!$B$37),0,1)</x:f>
        <x:v>1</x:v>
      </x:c>
      <x:c r="V608" s="18" t="n">
        <x:f>IF(AND(U608=1,O608&lt;=Settings!$B$36),1,0)</x:f>
        <x:v>1</x:v>
      </x:c>
    </x:row>
    <x:row r="609">
      <x:c r="A609" t="n">
        <x:f>Arrivals!A609</x:f>
        <x:v>6</x:v>
      </x:c>
      <x:c r="B609" t="n">
        <x:f>Arrivals!B609</x:f>
        <x:v>4</x:v>
      </x:c>
      <x:c r="C609" s="18" t="n">
        <x:f>Arrivals!F609</x:f>
        <x:v>37</x:v>
      </x:c>
      <x:c r="D609" s="18" t="n">
        <x:f>Arrivals!J609</x:f>
        <x:v>17.39808347600235</x:v>
      </x:c>
      <x:c r="E609" s="18" t="n">
        <x:f>G608</x:f>
        <x:v>33.68991635696892</x:v>
      </x:c>
      <x:c r="F609" s="18" t="n">
        <x:f>MAX(C609,E609)</x:f>
        <x:v>37</x:v>
      </x:c>
      <x:c r="G609" s="18" t="n">
        <x:f>F609+D609</x:f>
        <x:v>54.39808347600235</x:v>
      </x:c>
      <x:c r="H609" s="18" t="n">
        <x:f>Arrivals!L609</x:f>
        <x:v>75</x:v>
      </x:c>
      <x:c r="I609" s="18" t="n">
        <x:f>H609*8/ACE_Input!S9+ACE_Input!T9</x:f>
        <x:v>6.02</x:v>
      </x:c>
      <x:c r="J609" s="18" t="n">
        <x:f>N608</x:f>
        <x:v>39.70991635696892</x:v>
      </x:c>
      <x:c r="K609" s="18" t="n">
        <x:f>MAX(G609,J609)</x:f>
        <x:v>54.39808347600235</x:v>
      </x:c>
      <x:c r="L609" s="18" t="n">
        <x:f>MOD(K609-Settings!$B$32,Settings!$B$33)</x:f>
        <x:v>54.39808347600235</x:v>
      </x:c>
      <x:c r="M609" s="18" t="n">
        <x:f>IF(L609&lt;Settings!$B$30,IF(Settings!$B$30-L609&gt;=I609,K609,K609+(Settings!$B$30-L609)+Settings!$B$31),K609+(Settings!$B$33-L609))</x:f>
        <x:v>54.39808347600235</x:v>
      </x:c>
      <x:c r="N609" s="18" t="n">
        <x:f>M609+I609</x:f>
        <x:v>60.41808347600235</x:v>
      </x:c>
      <x:c r="O609" s="18" t="n">
        <x:f>N609-C609</x:f>
        <x:v>23.41808347600235</x:v>
      </x:c>
      <x:c r="P609" s="18" t="n">
        <x:f>F609-C609</x:f>
        <x:v>0</x:v>
      </x:c>
      <x:c r="Q609" s="18" t="n">
        <x:f>K609-G609</x:f>
        <x:v>0</x:v>
      </x:c>
      <x:c r="R609" s="18" t="n">
        <x:f>M609-K609</x:f>
        <x:v>0</x:v>
      </x:c>
      <x:c r="S609" s="18" t="n">
        <x:f>P609+Q609+R609</x:f>
        <x:v>0</x:v>
      </x:c>
      <x:c r="T609" s="18" t="str">
        <x:f>IF(MOD(C609-Settings!$B$32,Settings!$B$33)&lt;Settings!$B$30,"Up","Down")</x:f>
        <x:v>Up</x:v>
      </x:c>
      <x:c r="U609" s="18" t="n">
        <x:f>IF(OR(I609&gt;Settings!$B$30,O609&gt;Settings!$B$37),0,1)</x:f>
        <x:v>1</x:v>
      </x:c>
      <x:c r="V609" s="18" t="n">
        <x:f>IF(AND(U609=1,O609&lt;=Settings!$B$36),1,0)</x:f>
        <x:v>1</x:v>
      </x:c>
    </x:row>
    <x:row r="610">
      <x:c r="A610" t="n">
        <x:f>Arrivals!A610</x:f>
        <x:v>6</x:v>
      </x:c>
      <x:c r="B610" t="n">
        <x:f>Arrivals!B610</x:f>
        <x:v>5</x:v>
      </x:c>
      <x:c r="C610" s="18" t="n">
        <x:f>Arrivals!F610</x:f>
        <x:v>42</x:v>
      </x:c>
      <x:c r="D610" s="18" t="n">
        <x:f>Arrivals!J610</x:f>
        <x:v>35.356920849122574</x:v>
      </x:c>
      <x:c r="E610" s="18" t="n">
        <x:f>G609</x:f>
        <x:v>54.39808347600235</x:v>
      </x:c>
      <x:c r="F610" s="18" t="n">
        <x:f>MAX(C610,E610)</x:f>
        <x:v>54.39808347600235</x:v>
      </x:c>
      <x:c r="G610" s="18" t="n">
        <x:f>F610+D610</x:f>
        <x:v>89.75500432512493</x:v>
      </x:c>
      <x:c r="H610" s="18" t="n">
        <x:f>Arrivals!L610</x:f>
        <x:v>75</x:v>
      </x:c>
      <x:c r="I610" s="18" t="n">
        <x:f>H610*8/ACE_Input!S10+ACE_Input!T10</x:f>
        <x:v>6.02</x:v>
      </x:c>
      <x:c r="J610" s="18" t="n">
        <x:f>N609</x:f>
        <x:v>60.41808347600235</x:v>
      </x:c>
      <x:c r="K610" s="18" t="n">
        <x:f>MAX(G610,J610)</x:f>
        <x:v>89.75500432512493</x:v>
      </x:c>
      <x:c r="L610" s="18" t="n">
        <x:f>MOD(K610-Settings!$B$32,Settings!$B$33)</x:f>
        <x:v>89.75500432512493</x:v>
      </x:c>
      <x:c r="M610" s="18" t="n">
        <x:f>IF(L610&lt;Settings!$B$30,IF(Settings!$B$30-L610&gt;=I610,K610,K610+(Settings!$B$30-L610)+Settings!$B$31),K610+(Settings!$B$33-L610))</x:f>
        <x:v>89.75500432512493</x:v>
      </x:c>
      <x:c r="N610" s="18" t="n">
        <x:f>M610+I610</x:f>
        <x:v>95.77500432512493</x:v>
      </x:c>
      <x:c r="O610" s="18" t="n">
        <x:f>N610-C610</x:f>
        <x:v>53.775004325124925</x:v>
      </x:c>
      <x:c r="P610" s="18" t="n">
        <x:f>F610-C610</x:f>
        <x:v>12.398083476002348</x:v>
      </x:c>
      <x:c r="Q610" s="18" t="n">
        <x:f>K610-G610</x:f>
        <x:v>0</x:v>
      </x:c>
      <x:c r="R610" s="18" t="n">
        <x:f>M610-K610</x:f>
        <x:v>0</x:v>
      </x:c>
      <x:c r="S610" s="18" t="n">
        <x:f>P610+Q610+R610</x:f>
        <x:v>12.398083476002348</x:v>
      </x:c>
      <x:c r="T610" s="18" t="str">
        <x:f>IF(MOD(C610-Settings!$B$32,Settings!$B$33)&lt;Settings!$B$30,"Up","Down")</x:f>
        <x:v>Up</x:v>
      </x:c>
      <x:c r="U610" s="18" t="n">
        <x:f>IF(OR(I610&gt;Settings!$B$30,O610&gt;Settings!$B$37),0,1)</x:f>
        <x:v>1</x:v>
      </x:c>
      <x:c r="V610" s="18" t="n">
        <x:f>IF(AND(U610=1,O610&lt;=Settings!$B$36),1,0)</x:f>
        <x:v>1</x:v>
      </x:c>
    </x:row>
    <x:row r="611">
      <x:c r="A611" t="n">
        <x:f>Arrivals!A611</x:f>
        <x:v>6</x:v>
      </x:c>
      <x:c r="B611" t="n">
        <x:f>Arrivals!B611</x:f>
        <x:v>6</x:v>
      </x:c>
      <x:c r="C611" s="18" t="n">
        <x:f>Arrivals!F611</x:f>
        <x:v>47</x:v>
      </x:c>
      <x:c r="D611" s="18" t="n">
        <x:f>Arrivals!J611</x:f>
        <x:v>2.134049153420313</x:v>
      </x:c>
      <x:c r="E611" s="18" t="n">
        <x:f>G610</x:f>
        <x:v>89.75500432512493</x:v>
      </x:c>
      <x:c r="F611" s="18" t="n">
        <x:f>MAX(C611,E611)</x:f>
        <x:v>89.75500432512493</x:v>
      </x:c>
      <x:c r="G611" s="18" t="n">
        <x:f>F611+D611</x:f>
        <x:v>91.88905347854524</x:v>
      </x:c>
      <x:c r="H611" s="18" t="n">
        <x:f>Arrivals!L611</x:f>
        <x:v>75</x:v>
      </x:c>
      <x:c r="I611" s="18" t="n">
        <x:f>H611*8/ACE_Input!S11+ACE_Input!T11</x:f>
        <x:v>6.02</x:v>
      </x:c>
      <x:c r="J611" s="18" t="n">
        <x:f>N610</x:f>
        <x:v>95.77500432512493</x:v>
      </x:c>
      <x:c r="K611" s="18" t="n">
        <x:f>MAX(G611,J611)</x:f>
        <x:v>95.77500432512493</x:v>
      </x:c>
      <x:c r="L611" s="18" t="n">
        <x:f>MOD(K611-Settings!$B$32,Settings!$B$33)</x:f>
        <x:v>95.77500432512493</x:v>
      </x:c>
      <x:c r="M611" s="18" t="n">
        <x:f>IF(L611&lt;Settings!$B$30,IF(Settings!$B$30-L611&gt;=I611,K611,K611+(Settings!$B$30-L611)+Settings!$B$31),K611+(Settings!$B$33-L611))</x:f>
        <x:v>95.77500432512493</x:v>
      </x:c>
      <x:c r="N611" s="18" t="n">
        <x:f>M611+I611</x:f>
        <x:v>101.79500432512492</x:v>
      </x:c>
      <x:c r="O611" s="18" t="n">
        <x:f>N611-C611</x:f>
        <x:v>54.79500432512492</x:v>
      </x:c>
      <x:c r="P611" s="18" t="n">
        <x:f>F611-C611</x:f>
        <x:v>42.75500432512493</x:v>
      </x:c>
      <x:c r="Q611" s="18" t="n">
        <x:f>K611-G611</x:f>
        <x:v>3.8859508465796893</x:v>
      </x:c>
      <x:c r="R611" s="18" t="n">
        <x:f>M611-K611</x:f>
        <x:v>0</x:v>
      </x:c>
      <x:c r="S611" s="18" t="n">
        <x:f>P611+Q611+R611</x:f>
        <x:v>46.64095517170462</x:v>
      </x:c>
      <x:c r="T611" s="18" t="str">
        <x:f>IF(MOD(C611-Settings!$B$32,Settings!$B$33)&lt;Settings!$B$30,"Up","Down")</x:f>
        <x:v>Up</x:v>
      </x:c>
      <x:c r="U611" s="18" t="n">
        <x:f>IF(OR(I611&gt;Settings!$B$30,O611&gt;Settings!$B$37),0,1)</x:f>
        <x:v>1</x:v>
      </x:c>
      <x:c r="V611" s="18" t="n">
        <x:f>IF(AND(U611=1,O611&lt;=Settings!$B$36),1,0)</x:f>
        <x:v>1</x:v>
      </x:c>
    </x:row>
    <x:row r="612">
      <x:c r="A612" t="n">
        <x:f>Arrivals!A612</x:f>
        <x:v>6</x:v>
      </x:c>
      <x:c r="B612" t="n">
        <x:f>Arrivals!B612</x:f>
        <x:v>7</x:v>
      </x:c>
      <x:c r="C612" s="18" t="n">
        <x:f>Arrivals!F612</x:f>
        <x:v>52</x:v>
      </x:c>
      <x:c r="D612" s="18" t="n">
        <x:f>Arrivals!J612</x:f>
        <x:v>3.0078008176465216</x:v>
      </x:c>
      <x:c r="E612" s="18" t="n">
        <x:f>G611</x:f>
        <x:v>91.88905347854524</x:v>
      </x:c>
      <x:c r="F612" s="18" t="n">
        <x:f>MAX(C612,E612)</x:f>
        <x:v>91.88905347854524</x:v>
      </x:c>
      <x:c r="G612" s="18" t="n">
        <x:f>F612+D612</x:f>
        <x:v>94.89685429619176</x:v>
      </x:c>
      <x:c r="H612" s="18" t="n">
        <x:f>Arrivals!L612</x:f>
        <x:v>75</x:v>
      </x:c>
      <x:c r="I612" s="18" t="n">
        <x:f>H612*8/ACE_Input!S12+ACE_Input!T12</x:f>
        <x:v>6.02</x:v>
      </x:c>
      <x:c r="J612" s="18" t="n">
        <x:f>N611</x:f>
        <x:v>101.79500432512492</x:v>
      </x:c>
      <x:c r="K612" s="18" t="n">
        <x:f>MAX(G612,J612)</x:f>
        <x:v>101.79500432512492</x:v>
      </x:c>
      <x:c r="L612" s="18" t="n">
        <x:f>MOD(K612-Settings!$B$32,Settings!$B$33)</x:f>
        <x:v>101.79500432512492</x:v>
      </x:c>
      <x:c r="M612" s="18" t="n">
        <x:f>IF(L612&lt;Settings!$B$30,IF(Settings!$B$30-L612&gt;=I612,K612,K612+(Settings!$B$30-L612)+Settings!$B$31),K612+(Settings!$B$33-L612))</x:f>
        <x:v>101.79500432512492</x:v>
      </x:c>
      <x:c r="N612" s="18" t="n">
        <x:f>M612+I612</x:f>
        <x:v>107.81500432512492</x:v>
      </x:c>
      <x:c r="O612" s="18" t="n">
        <x:f>N612-C612</x:f>
        <x:v>55.81500432512492</x:v>
      </x:c>
      <x:c r="P612" s="18" t="n">
        <x:f>F612-C612</x:f>
        <x:v>39.889053478545236</x:v>
      </x:c>
      <x:c r="Q612" s="18" t="n">
        <x:f>K612-G612</x:f>
        <x:v>6.898150028933159</x:v>
      </x:c>
      <x:c r="R612" s="18" t="n">
        <x:f>M612-K612</x:f>
        <x:v>0</x:v>
      </x:c>
      <x:c r="S612" s="18" t="n">
        <x:f>P612+Q612+R612</x:f>
        <x:v>46.787203507478395</x:v>
      </x:c>
      <x:c r="T612" s="18" t="str">
        <x:f>IF(MOD(C612-Settings!$B$32,Settings!$B$33)&lt;Settings!$B$30,"Up","Down")</x:f>
        <x:v>Up</x:v>
      </x:c>
      <x:c r="U612" s="18" t="n">
        <x:f>IF(OR(I612&gt;Settings!$B$30,O612&gt;Settings!$B$37),0,1)</x:f>
        <x:v>1</x:v>
      </x:c>
      <x:c r="V612" s="18" t="n">
        <x:f>IF(AND(U612=1,O612&lt;=Settings!$B$36),1,0)</x:f>
        <x:v>1</x:v>
      </x:c>
    </x:row>
    <x:row r="613">
      <x:c r="A613" t="n">
        <x:f>Arrivals!A613</x:f>
        <x:v>6</x:v>
      </x:c>
      <x:c r="B613" t="n">
        <x:f>Arrivals!B613</x:f>
        <x:v>8</x:v>
      </x:c>
      <x:c r="C613" s="18" t="n">
        <x:f>Arrivals!F613</x:f>
        <x:v>57</x:v>
      </x:c>
      <x:c r="D613" s="18" t="n">
        <x:f>Arrivals!J613</x:f>
        <x:v>2.6989481685328505</x:v>
      </x:c>
      <x:c r="E613" s="18" t="n">
        <x:f>G612</x:f>
        <x:v>94.89685429619176</x:v>
      </x:c>
      <x:c r="F613" s="18" t="n">
        <x:f>MAX(C613,E613)</x:f>
        <x:v>94.89685429619176</x:v>
      </x:c>
      <x:c r="G613" s="18" t="n">
        <x:f>F613+D613</x:f>
        <x:v>97.59580246472461</x:v>
      </x:c>
      <x:c r="H613" s="18" t="n">
        <x:f>Arrivals!L613</x:f>
        <x:v>75</x:v>
      </x:c>
      <x:c r="I613" s="18" t="n">
        <x:f>H613*8/ACE_Input!S13+ACE_Input!T13</x:f>
        <x:v>6.02</x:v>
      </x:c>
      <x:c r="J613" s="18" t="n">
        <x:f>N612</x:f>
        <x:v>107.81500432512492</x:v>
      </x:c>
      <x:c r="K613" s="18" t="n">
        <x:f>MAX(G613,J613)</x:f>
        <x:v>107.81500432512492</x:v>
      </x:c>
      <x:c r="L613" s="18" t="n">
        <x:f>MOD(K613-Settings!$B$32,Settings!$B$33)</x:f>
        <x:v>107.81500432512492</x:v>
      </x:c>
      <x:c r="M613" s="18" t="n">
        <x:f>IF(L613&lt;Settings!$B$30,IF(Settings!$B$30-L613&gt;=I613,K613,K613+(Settings!$B$30-L613)+Settings!$B$31),K613+(Settings!$B$33-L613))</x:f>
        <x:v>107.81500432512492</x:v>
      </x:c>
      <x:c r="N613" s="18" t="n">
        <x:f>M613+I613</x:f>
        <x:v>113.83500432512491</x:v>
      </x:c>
      <x:c r="O613" s="18" t="n">
        <x:f>N613-C613</x:f>
        <x:v>56.83500432512491</x:v>
      </x:c>
      <x:c r="P613" s="18" t="n">
        <x:f>F613-C613</x:f>
        <x:v>37.89685429619176</x:v>
      </x:c>
      <x:c r="Q613" s="18" t="n">
        <x:f>K613-G613</x:f>
        <x:v>10.219201860400304</x:v>
      </x:c>
      <x:c r="R613" s="18" t="n">
        <x:f>M613-K613</x:f>
        <x:v>0</x:v>
      </x:c>
      <x:c r="S613" s="18" t="n">
        <x:f>P613+Q613+R613</x:f>
        <x:v>48.116056156592066</x:v>
      </x:c>
      <x:c r="T613" s="18" t="str">
        <x:f>IF(MOD(C613-Settings!$B$32,Settings!$B$33)&lt;Settings!$B$30,"Up","Down")</x:f>
        <x:v>Up</x:v>
      </x:c>
      <x:c r="U613" s="18" t="n">
        <x:f>IF(OR(I613&gt;Settings!$B$30,O613&gt;Settings!$B$37),0,1)</x:f>
        <x:v>1</x:v>
      </x:c>
      <x:c r="V613" s="18" t="n">
        <x:f>IF(AND(U613=1,O613&lt;=Settings!$B$36),1,0)</x:f>
        <x:v>1</x:v>
      </x:c>
    </x:row>
    <x:row r="614">
      <x:c r="A614" t="n">
        <x:f>Arrivals!A614</x:f>
        <x:v>6</x:v>
      </x:c>
      <x:c r="B614" t="n">
        <x:f>Arrivals!B614</x:f>
        <x:v>9</x:v>
      </x:c>
      <x:c r="C614" s="18" t="n">
        <x:f>Arrivals!F614</x:f>
        <x:v>172</x:v>
      </x:c>
      <x:c r="D614" s="18" t="n">
        <x:f>Arrivals!J614</x:f>
        <x:v>2.1137388874660172</x:v>
      </x:c>
      <x:c r="E614" s="18" t="n">
        <x:f>G613</x:f>
        <x:v>97.59580246472461</x:v>
      </x:c>
      <x:c r="F614" s="18" t="n">
        <x:f>MAX(C614,E614)</x:f>
        <x:v>172</x:v>
      </x:c>
      <x:c r="G614" s="18" t="n">
        <x:f>F614+D614</x:f>
        <x:v>174.113738887466</x:v>
      </x:c>
      <x:c r="H614" s="18" t="n">
        <x:f>Arrivals!L614</x:f>
        <x:v>75</x:v>
      </x:c>
      <x:c r="I614" s="18" t="n">
        <x:f>H614*8/ACE_Input!S14+ACE_Input!T14</x:f>
        <x:v>6.02</x:v>
      </x:c>
      <x:c r="J614" s="18" t="n">
        <x:f>N613</x:f>
        <x:v>113.83500432512491</x:v>
      </x:c>
      <x:c r="K614" s="18" t="n">
        <x:f>MAX(G614,J614)</x:f>
        <x:v>174.113738887466</x:v>
      </x:c>
      <x:c r="L614" s="18" t="n">
        <x:f>MOD(K614-Settings!$B$32,Settings!$B$33)</x:f>
        <x:v>174.113738887466</x:v>
      </x:c>
      <x:c r="M614" s="18" t="n">
        <x:f>IF(L614&lt;Settings!$B$30,IF(Settings!$B$30-L614&gt;=I614,K614,K614+(Settings!$B$30-L614)+Settings!$B$31),K614+(Settings!$B$33-L614))</x:f>
        <x:v>174.113738887466</x:v>
      </x:c>
      <x:c r="N614" s="18" t="n">
        <x:f>M614+I614</x:f>
        <x:v>180.13373888746602</x:v>
      </x:c>
      <x:c r="O614" s="18" t="n">
        <x:f>N614-C614</x:f>
        <x:v>8.133738887466023</x:v>
      </x:c>
      <x:c r="P614" s="18" t="n">
        <x:f>F614-C614</x:f>
        <x:v>0</x:v>
      </x:c>
      <x:c r="Q614" s="18" t="n">
        <x:f>K614-G614</x:f>
        <x:v>0</x:v>
      </x:c>
      <x:c r="R614" s="18" t="n">
        <x:f>M614-K614</x:f>
        <x:v>0</x:v>
      </x:c>
      <x:c r="S614" s="18" t="n">
        <x:f>P614+Q614+R614</x:f>
        <x:v>0</x:v>
      </x:c>
      <x:c r="T614" s="18" t="str">
        <x:f>IF(MOD(C614-Settings!$B$32,Settings!$B$33)&lt;Settings!$B$30,"Up","Down")</x:f>
        <x:v>Up</x:v>
      </x:c>
      <x:c r="U614" s="18" t="n">
        <x:f>IF(OR(I614&gt;Settings!$B$30,O614&gt;Settings!$B$37),0,1)</x:f>
        <x:v>1</x:v>
      </x:c>
      <x:c r="V614" s="18" t="n">
        <x:f>IF(AND(U614=1,O614&lt;=Settings!$B$36),1,0)</x:f>
        <x:v>1</x:v>
      </x:c>
    </x:row>
    <x:row r="615">
      <x:c r="A615" t="n">
        <x:f>Arrivals!A615</x:f>
        <x:v>6</x:v>
      </x:c>
      <x:c r="B615" t="n">
        <x:f>Arrivals!B615</x:f>
        <x:v>10</x:v>
      </x:c>
      <x:c r="C615" s="18" t="n">
        <x:f>Arrivals!F615</x:f>
        <x:v>177</x:v>
      </x:c>
      <x:c r="D615" s="18" t="n">
        <x:f>Arrivals!J615</x:f>
        <x:v>5.928093148381229</x:v>
      </x:c>
      <x:c r="E615" s="18" t="n">
        <x:f>G614</x:f>
        <x:v>174.113738887466</x:v>
      </x:c>
      <x:c r="F615" s="18" t="n">
        <x:f>MAX(C615,E615)</x:f>
        <x:v>177</x:v>
      </x:c>
      <x:c r="G615" s="18" t="n">
        <x:f>F615+D615</x:f>
        <x:v>182.92809314838124</x:v>
      </x:c>
      <x:c r="H615" s="18" t="n">
        <x:f>Arrivals!L615</x:f>
        <x:v>75</x:v>
      </x:c>
      <x:c r="I615" s="18" t="n">
        <x:f>H615*8/ACE_Input!S15+ACE_Input!T15</x:f>
        <x:v>6.02</x:v>
      </x:c>
      <x:c r="J615" s="18" t="n">
        <x:f>N614</x:f>
        <x:v>180.13373888746602</x:v>
      </x:c>
      <x:c r="K615" s="18" t="n">
        <x:f>MAX(G615,J615)</x:f>
        <x:v>182.92809314838124</x:v>
      </x:c>
      <x:c r="L615" s="18" t="n">
        <x:f>MOD(K615-Settings!$B$32,Settings!$B$33)</x:f>
        <x:v>182.92809314838124</x:v>
      </x:c>
      <x:c r="M615" s="18" t="n">
        <x:f>IF(L615&lt;Settings!$B$30,IF(Settings!$B$30-L615&gt;=I615,K615,K615+(Settings!$B$30-L615)+Settings!$B$31),K615+(Settings!$B$33-L615))</x:f>
        <x:v>182.92809314838124</x:v>
      </x:c>
      <x:c r="N615" s="18" t="n">
        <x:f>M615+I615</x:f>
        <x:v>188.94809314838125</x:v>
      </x:c>
      <x:c r="O615" s="18" t="n">
        <x:f>N615-C615</x:f>
        <x:v>11.948093148381247</x:v>
      </x:c>
      <x:c r="P615" s="18" t="n">
        <x:f>F615-C615</x:f>
        <x:v>0</x:v>
      </x:c>
      <x:c r="Q615" s="18" t="n">
        <x:f>K615-G615</x:f>
        <x:v>0</x:v>
      </x:c>
      <x:c r="R615" s="18" t="n">
        <x:f>M615-K615</x:f>
        <x:v>0</x:v>
      </x:c>
      <x:c r="S615" s="18" t="n">
        <x:f>P615+Q615+R615</x:f>
        <x:v>0</x:v>
      </x:c>
      <x:c r="T615" s="18" t="str">
        <x:f>IF(MOD(C615-Settings!$B$32,Settings!$B$33)&lt;Settings!$B$30,"Up","Down")</x:f>
        <x:v>Up</x:v>
      </x:c>
      <x:c r="U615" s="18" t="n">
        <x:f>IF(OR(I615&gt;Settings!$B$30,O615&gt;Settings!$B$37),0,1)</x:f>
        <x:v>1</x:v>
      </x:c>
      <x:c r="V615" s="18" t="n">
        <x:f>IF(AND(U615=1,O615&lt;=Settings!$B$36),1,0)</x:f>
        <x:v>1</x:v>
      </x:c>
    </x:row>
    <x:row r="616">
      <x:c r="A616" t="n">
        <x:f>Arrivals!A616</x:f>
        <x:v>6</x:v>
      </x:c>
      <x:c r="B616" t="n">
        <x:f>Arrivals!B616</x:f>
        <x:v>11</x:v>
      </x:c>
      <x:c r="C616" s="18" t="n">
        <x:f>Arrivals!F616</x:f>
        <x:v>182</x:v>
      </x:c>
      <x:c r="D616" s="18" t="n">
        <x:f>Arrivals!J616</x:f>
        <x:v>17.698031161985345</x:v>
      </x:c>
      <x:c r="E616" s="18" t="n">
        <x:f>G615</x:f>
        <x:v>182.92809314838124</x:v>
      </x:c>
      <x:c r="F616" s="18" t="n">
        <x:f>MAX(C616,E616)</x:f>
        <x:v>182.92809314838124</x:v>
      </x:c>
      <x:c r="G616" s="18" t="n">
        <x:f>F616+D616</x:f>
        <x:v>200.62612431036658</x:v>
      </x:c>
      <x:c r="H616" s="18" t="n">
        <x:f>Arrivals!L616</x:f>
        <x:v>75</x:v>
      </x:c>
      <x:c r="I616" s="18" t="n">
        <x:f>H616*8/ACE_Input!S16+ACE_Input!T16</x:f>
        <x:v>6.02</x:v>
      </x:c>
      <x:c r="J616" s="18" t="n">
        <x:f>N615</x:f>
        <x:v>188.94809314838125</x:v>
      </x:c>
      <x:c r="K616" s="18" t="n">
        <x:f>MAX(G616,J616)</x:f>
        <x:v>200.62612431036658</x:v>
      </x:c>
      <x:c r="L616" s="18" t="n">
        <x:f>MOD(K616-Settings!$B$32,Settings!$B$33)</x:f>
        <x:v>200.62612431036658</x:v>
      </x:c>
      <x:c r="M616" s="18" t="n">
        <x:f>IF(L616&lt;Settings!$B$30,IF(Settings!$B$30-L616&gt;=I616,K616,K616+(Settings!$B$30-L616)+Settings!$B$31),K616+(Settings!$B$33-L616))</x:f>
        <x:v>200.62612431036658</x:v>
      </x:c>
      <x:c r="N616" s="18" t="n">
        <x:f>M616+I616</x:f>
        <x:v>206.6461243103666</x:v>
      </x:c>
      <x:c r="O616" s="18" t="n">
        <x:f>N616-C616</x:f>
        <x:v>24.646124310366588</x:v>
      </x:c>
      <x:c r="P616" s="18" t="n">
        <x:f>F616-C616</x:f>
        <x:v>0.9280931483812367</x:v>
      </x:c>
      <x:c r="Q616" s="18" t="n">
        <x:f>K616-G616</x:f>
        <x:v>0</x:v>
      </x:c>
      <x:c r="R616" s="18" t="n">
        <x:f>M616-K616</x:f>
        <x:v>0</x:v>
      </x:c>
      <x:c r="S616" s="18" t="n">
        <x:f>P616+Q616+R616</x:f>
        <x:v>0.9280931483812367</x:v>
      </x:c>
      <x:c r="T616" s="18" t="str">
        <x:f>IF(MOD(C616-Settings!$B$32,Settings!$B$33)&lt;Settings!$B$30,"Up","Down")</x:f>
        <x:v>Up</x:v>
      </x:c>
      <x:c r="U616" s="18" t="n">
        <x:f>IF(OR(I616&gt;Settings!$B$30,O616&gt;Settings!$B$37),0,1)</x:f>
        <x:v>1</x:v>
      </x:c>
      <x:c r="V616" s="18" t="n">
        <x:f>IF(AND(U616=1,O616&lt;=Settings!$B$36),1,0)</x:f>
        <x:v>1</x:v>
      </x:c>
    </x:row>
    <x:row r="617">
      <x:c r="A617" t="n">
        <x:f>Arrivals!A617</x:f>
        <x:v>6</x:v>
      </x:c>
      <x:c r="B617" t="n">
        <x:f>Arrivals!B617</x:f>
        <x:v>12</x:v>
      </x:c>
      <x:c r="C617" s="18" t="n">
        <x:f>Arrivals!F617</x:f>
        <x:v>187</x:v>
      </x:c>
      <x:c r="D617" s="18" t="n">
        <x:f>Arrivals!J617</x:f>
        <x:v>4.026016710248331</x:v>
      </x:c>
      <x:c r="E617" s="18" t="n">
        <x:f>G616</x:f>
        <x:v>200.62612431036658</x:v>
      </x:c>
      <x:c r="F617" s="18" t="n">
        <x:f>MAX(C617,E617)</x:f>
        <x:v>200.62612431036658</x:v>
      </x:c>
      <x:c r="G617" s="18" t="n">
        <x:f>F617+D617</x:f>
        <x:v>204.65214102061492</x:v>
      </x:c>
      <x:c r="H617" s="18" t="n">
        <x:f>Arrivals!L617</x:f>
        <x:v>75</x:v>
      </x:c>
      <x:c r="I617" s="18" t="n">
        <x:f>H617*8/ACE_Input!S17+ACE_Input!T17</x:f>
        <x:v>6.02</x:v>
      </x:c>
      <x:c r="J617" s="18" t="n">
        <x:f>N616</x:f>
        <x:v>206.6461243103666</x:v>
      </x:c>
      <x:c r="K617" s="18" t="n">
        <x:f>MAX(G617,J617)</x:f>
        <x:v>206.6461243103666</x:v>
      </x:c>
      <x:c r="L617" s="18" t="n">
        <x:f>MOD(K617-Settings!$B$32,Settings!$B$33)</x:f>
        <x:v>206.6461243103666</x:v>
      </x:c>
      <x:c r="M617" s="18" t="n">
        <x:f>IF(L617&lt;Settings!$B$30,IF(Settings!$B$30-L617&gt;=I617,K617,K617+(Settings!$B$30-L617)+Settings!$B$31),K617+(Settings!$B$33-L617))</x:f>
        <x:v>206.6461243103666</x:v>
      </x:c>
      <x:c r="N617" s="18" t="n">
        <x:f>M617+I617</x:f>
        <x:v>212.6661243103666</x:v>
      </x:c>
      <x:c r="O617" s="18" t="n">
        <x:f>N617-C617</x:f>
        <x:v>25.666124310366598</x:v>
      </x:c>
      <x:c r="P617" s="18" t="n">
        <x:f>F617-C617</x:f>
        <x:v>13.626124310366578</x:v>
      </x:c>
      <x:c r="Q617" s="18" t="n">
        <x:f>K617-G617</x:f>
        <x:v>1.993983289751668</x:v>
      </x:c>
      <x:c r="R617" s="18" t="n">
        <x:f>M617-K617</x:f>
        <x:v>0</x:v>
      </x:c>
      <x:c r="S617" s="18" t="n">
        <x:f>P617+Q617+R617</x:f>
        <x:v>15.620107600118246</x:v>
      </x:c>
      <x:c r="T617" s="18" t="str">
        <x:f>IF(MOD(C617-Settings!$B$32,Settings!$B$33)&lt;Settings!$B$30,"Up","Down")</x:f>
        <x:v>Up</x:v>
      </x:c>
      <x:c r="U617" s="18" t="n">
        <x:f>IF(OR(I617&gt;Settings!$B$30,O617&gt;Settings!$B$37),0,1)</x:f>
        <x:v>1</x:v>
      </x:c>
      <x:c r="V617" s="18" t="n">
        <x:f>IF(AND(U617=1,O617&lt;=Settings!$B$36),1,0)</x:f>
        <x:v>1</x:v>
      </x:c>
    </x:row>
    <x:row r="618">
      <x:c r="A618" t="n">
        <x:f>Arrivals!A618</x:f>
        <x:v>6</x:v>
      </x:c>
      <x:c r="B618" t="n">
        <x:f>Arrivals!B618</x:f>
        <x:v>13</x:v>
      </x:c>
      <x:c r="C618" s="18" t="n">
        <x:f>Arrivals!F618</x:f>
        <x:v>192</x:v>
      </x:c>
      <x:c r="D618" s="18" t="n">
        <x:f>Arrivals!J618</x:f>
        <x:v>4.9745029432256045</x:v>
      </x:c>
      <x:c r="E618" s="18" t="n">
        <x:f>G617</x:f>
        <x:v>204.65214102061492</x:v>
      </x:c>
      <x:c r="F618" s="18" t="n">
        <x:f>MAX(C618,E618)</x:f>
        <x:v>204.65214102061492</x:v>
      </x:c>
      <x:c r="G618" s="18" t="n">
        <x:f>F618+D618</x:f>
        <x:v>209.62664396384054</x:v>
      </x:c>
      <x:c r="H618" s="18" t="n">
        <x:f>Arrivals!L618</x:f>
        <x:v>75</x:v>
      </x:c>
      <x:c r="I618" s="18" t="n">
        <x:f>H618*8/ACE_Input!S18+ACE_Input!T18</x:f>
        <x:v>6.02</x:v>
      </x:c>
      <x:c r="J618" s="18" t="n">
        <x:f>N617</x:f>
        <x:v>212.6661243103666</x:v>
      </x:c>
      <x:c r="K618" s="18" t="n">
        <x:f>MAX(G618,J618)</x:f>
        <x:v>212.6661243103666</x:v>
      </x:c>
      <x:c r="L618" s="18" t="n">
        <x:f>MOD(K618-Settings!$B$32,Settings!$B$33)</x:f>
        <x:v>212.6661243103666</x:v>
      </x:c>
      <x:c r="M618" s="18" t="n">
        <x:f>IF(L618&lt;Settings!$B$30,IF(Settings!$B$30-L618&gt;=I618,K618,K618+(Settings!$B$30-L618)+Settings!$B$31),K618+(Settings!$B$33-L618))</x:f>
        <x:v>212.6661243103666</x:v>
      </x:c>
      <x:c r="N618" s="18" t="n">
        <x:f>M618+I618</x:f>
        <x:v>218.6861243103666</x:v>
      </x:c>
      <x:c r="O618" s="18" t="n">
        <x:f>N618-C618</x:f>
        <x:v>26.68612431036661</x:v>
      </x:c>
      <x:c r="P618" s="18" t="n">
        <x:f>F618-C618</x:f>
        <x:v>12.65214102061492</x:v>
      </x:c>
      <x:c r="Q618" s="18" t="n">
        <x:f>K618-G618</x:f>
        <x:v>3.0394803465260622</x:v>
      </x:c>
      <x:c r="R618" s="18" t="n">
        <x:f>M618-K618</x:f>
        <x:v>0</x:v>
      </x:c>
      <x:c r="S618" s="18" t="n">
        <x:f>P618+Q618+R618</x:f>
        <x:v>15.691621367140982</x:v>
      </x:c>
      <x:c r="T618" s="18" t="str">
        <x:f>IF(MOD(C618-Settings!$B$32,Settings!$B$33)&lt;Settings!$B$30,"Up","Down")</x:f>
        <x:v>Up</x:v>
      </x:c>
      <x:c r="U618" s="18" t="n">
        <x:f>IF(OR(I618&gt;Settings!$B$30,O618&gt;Settings!$B$37),0,1)</x:f>
        <x:v>1</x:v>
      </x:c>
      <x:c r="V618" s="18" t="n">
        <x:f>IF(AND(U618=1,O618&lt;=Settings!$B$36),1,0)</x:f>
        <x:v>1</x:v>
      </x:c>
    </x:row>
    <x:row r="619">
      <x:c r="A619" t="n">
        <x:f>Arrivals!A619</x:f>
        <x:v>6</x:v>
      </x:c>
      <x:c r="B619" t="n">
        <x:f>Arrivals!B619</x:f>
        <x:v>14</x:v>
      </x:c>
      <x:c r="C619" s="18" t="n">
        <x:f>Arrivals!F619</x:f>
        <x:v>197</x:v>
      </x:c>
      <x:c r="D619" s="18" t="n">
        <x:f>Arrivals!J619</x:f>
        <x:v>10.288364663351924</x:v>
      </x:c>
      <x:c r="E619" s="18" t="n">
        <x:f>G618</x:f>
        <x:v>209.62664396384054</x:v>
      </x:c>
      <x:c r="F619" s="18" t="n">
        <x:f>MAX(C619,E619)</x:f>
        <x:v>209.62664396384054</x:v>
      </x:c>
      <x:c r="G619" s="18" t="n">
        <x:f>F619+D619</x:f>
        <x:v>219.91500862719246</x:v>
      </x:c>
      <x:c r="H619" s="18" t="n">
        <x:f>Arrivals!L619</x:f>
        <x:v>75</x:v>
      </x:c>
      <x:c r="I619" s="18" t="n">
        <x:f>H619*8/ACE_Input!S19+ACE_Input!T19</x:f>
        <x:v>6.02</x:v>
      </x:c>
      <x:c r="J619" s="18" t="n">
        <x:f>N618</x:f>
        <x:v>218.6861243103666</x:v>
      </x:c>
      <x:c r="K619" s="18" t="n">
        <x:f>MAX(G619,J619)</x:f>
        <x:v>219.91500862719246</x:v>
      </x:c>
      <x:c r="L619" s="18" t="n">
        <x:f>MOD(K619-Settings!$B$32,Settings!$B$33)</x:f>
        <x:v>219.91500862719246</x:v>
      </x:c>
      <x:c r="M619" s="18" t="n">
        <x:f>IF(L619&lt;Settings!$B$30,IF(Settings!$B$30-L619&gt;=I619,K619,K619+(Settings!$B$30-L619)+Settings!$B$31),K619+(Settings!$B$33-L619))</x:f>
        <x:v>219.91500862719246</x:v>
      </x:c>
      <x:c r="N619" s="18" t="n">
        <x:f>M619+I619</x:f>
        <x:v>225.93500862719247</x:v>
      </x:c>
      <x:c r="O619" s="18" t="n">
        <x:f>N619-C619</x:f>
        <x:v>28.935008627192474</x:v>
      </x:c>
      <x:c r="P619" s="18" t="n">
        <x:f>F619-C619</x:f>
        <x:v>12.626643963840536</x:v>
      </x:c>
      <x:c r="Q619" s="18" t="n">
        <x:f>K619-G619</x:f>
        <x:v>0</x:v>
      </x:c>
      <x:c r="R619" s="18" t="n">
        <x:f>M619-K619</x:f>
        <x:v>0</x:v>
      </x:c>
      <x:c r="S619" s="18" t="n">
        <x:f>P619+Q619+R619</x:f>
        <x:v>12.626643963840536</x:v>
      </x:c>
      <x:c r="T619" s="18" t="str">
        <x:f>IF(MOD(C619-Settings!$B$32,Settings!$B$33)&lt;Settings!$B$30,"Up","Down")</x:f>
        <x:v>Up</x:v>
      </x:c>
      <x:c r="U619" s="18" t="n">
        <x:f>IF(OR(I619&gt;Settings!$B$30,O619&gt;Settings!$B$37),0,1)</x:f>
        <x:v>1</x:v>
      </x:c>
      <x:c r="V619" s="18" t="n">
        <x:f>IF(AND(U619=1,O619&lt;=Settings!$B$36),1,0)</x:f>
        <x:v>1</x:v>
      </x:c>
    </x:row>
    <x:row r="620">
      <x:c r="A620" t="n">
        <x:f>Arrivals!A620</x:f>
        <x:v>6</x:v>
      </x:c>
      <x:c r="B620" t="n">
        <x:f>Arrivals!B620</x:f>
        <x:v>15</x:v>
      </x:c>
      <x:c r="C620" s="18" t="n">
        <x:f>Arrivals!F620</x:f>
        <x:v>202</x:v>
      </x:c>
      <x:c r="D620" s="18" t="n">
        <x:f>Arrivals!J620</x:f>
        <x:v>1.8198203673704847</x:v>
      </x:c>
      <x:c r="E620" s="18" t="n">
        <x:f>G619</x:f>
        <x:v>219.91500862719246</x:v>
      </x:c>
      <x:c r="F620" s="18" t="n">
        <x:f>MAX(C620,E620)</x:f>
        <x:v>219.91500862719246</x:v>
      </x:c>
      <x:c r="G620" s="18" t="n">
        <x:f>F620+D620</x:f>
        <x:v>221.73482899456295</x:v>
      </x:c>
      <x:c r="H620" s="18" t="n">
        <x:f>Arrivals!L620</x:f>
        <x:v>75</x:v>
      </x:c>
      <x:c r="I620" s="18" t="n">
        <x:f>H620*8/ACE_Input!S20+ACE_Input!T20</x:f>
        <x:v>6.02</x:v>
      </x:c>
      <x:c r="J620" s="18" t="n">
        <x:f>N619</x:f>
        <x:v>225.93500862719247</x:v>
      </x:c>
      <x:c r="K620" s="18" t="n">
        <x:f>MAX(G620,J620)</x:f>
        <x:v>225.93500862719247</x:v>
      </x:c>
      <x:c r="L620" s="18" t="n">
        <x:f>MOD(K620-Settings!$B$32,Settings!$B$33)</x:f>
        <x:v>225.93500862719247</x:v>
      </x:c>
      <x:c r="M620" s="18" t="n">
        <x:f>IF(L620&lt;Settings!$B$30,IF(Settings!$B$30-L620&gt;=I620,K620,K620+(Settings!$B$30-L620)+Settings!$B$31),K620+(Settings!$B$33-L620))</x:f>
        <x:v>225.93500862719247</x:v>
      </x:c>
      <x:c r="N620" s="18" t="n">
        <x:f>M620+I620</x:f>
        <x:v>231.95500862719248</x:v>
      </x:c>
      <x:c r="O620" s="18" t="n">
        <x:f>N620-C620</x:f>
        <x:v>29.955008627192484</x:v>
      </x:c>
      <x:c r="P620" s="18" t="n">
        <x:f>F620-C620</x:f>
        <x:v>17.915008627192464</x:v>
      </x:c>
      <x:c r="Q620" s="18" t="n">
        <x:f>K620-G620</x:f>
        <x:v>4.200179632629528</x:v>
      </x:c>
      <x:c r="R620" s="18" t="n">
        <x:f>M620-K620</x:f>
        <x:v>0</x:v>
      </x:c>
      <x:c r="S620" s="18" t="n">
        <x:f>P620+Q620+R620</x:f>
        <x:v>22.11518825982199</x:v>
      </x:c>
      <x:c r="T620" s="18" t="str">
        <x:f>IF(MOD(C620-Settings!$B$32,Settings!$B$33)&lt;Settings!$B$30,"Up","Down")</x:f>
        <x:v>Up</x:v>
      </x:c>
      <x:c r="U620" s="18" t="n">
        <x:f>IF(OR(I620&gt;Settings!$B$30,O620&gt;Settings!$B$37),0,1)</x:f>
        <x:v>1</x:v>
      </x:c>
      <x:c r="V620" s="18" t="n">
        <x:f>IF(AND(U620=1,O620&lt;=Settings!$B$36),1,0)</x:f>
        <x:v>1</x:v>
      </x:c>
    </x:row>
    <x:row r="621">
      <x:c r="A621" t="n">
        <x:f>Arrivals!A621</x:f>
        <x:v>6</x:v>
      </x:c>
      <x:c r="B621" t="n">
        <x:f>Arrivals!B621</x:f>
        <x:v>16</x:v>
      </x:c>
      <x:c r="C621" s="18" t="n">
        <x:f>Arrivals!F621</x:f>
        <x:v>207</x:v>
      </x:c>
      <x:c r="D621" s="18" t="n">
        <x:f>Arrivals!J621</x:f>
        <x:v>37.116921284167795</x:v>
      </x:c>
      <x:c r="E621" s="18" t="n">
        <x:f>G620</x:f>
        <x:v>221.73482899456295</x:v>
      </x:c>
      <x:c r="F621" s="18" t="n">
        <x:f>MAX(C621,E621)</x:f>
        <x:v>221.73482899456295</x:v>
      </x:c>
      <x:c r="G621" s="18" t="n">
        <x:f>F621+D621</x:f>
        <x:v>258.8517502787307</x:v>
      </x:c>
      <x:c r="H621" s="18" t="n">
        <x:f>Arrivals!L621</x:f>
        <x:v>75</x:v>
      </x:c>
      <x:c r="I621" s="18" t="n">
        <x:f>H621*8/ACE_Input!S21+ACE_Input!T21</x:f>
        <x:v>6.02</x:v>
      </x:c>
      <x:c r="J621" s="18" t="n">
        <x:f>N620</x:f>
        <x:v>231.95500862719248</x:v>
      </x:c>
      <x:c r="K621" s="18" t="n">
        <x:f>MAX(G621,J621)</x:f>
        <x:v>258.8517502787307</x:v>
      </x:c>
      <x:c r="L621" s="18" t="n">
        <x:f>MOD(K621-Settings!$B$32,Settings!$B$33)</x:f>
        <x:v>258.8517502787307</x:v>
      </x:c>
      <x:c r="M621" s="18" t="n">
        <x:f>IF(L621&lt;Settings!$B$30,IF(Settings!$B$30-L621&gt;=I621,K621,K621+(Settings!$B$30-L621)+Settings!$B$31),K621+(Settings!$B$33-L621))</x:f>
        <x:v>258.8517502787307</x:v>
      </x:c>
      <x:c r="N621" s="18" t="n">
        <x:f>M621+I621</x:f>
        <x:v>264.8717502787307</x:v>
      </x:c>
      <x:c r="O621" s="18" t="n">
        <x:f>N621-C621</x:f>
        <x:v>57.8717502787307</x:v>
      </x:c>
      <x:c r="P621" s="18" t="n">
        <x:f>F621-C621</x:f>
        <x:v>14.734828994562946</x:v>
      </x:c>
      <x:c r="Q621" s="18" t="n">
        <x:f>K621-G621</x:f>
        <x:v>0</x:v>
      </x:c>
      <x:c r="R621" s="18" t="n">
        <x:f>M621-K621</x:f>
        <x:v>0</x:v>
      </x:c>
      <x:c r="S621" s="18" t="n">
        <x:f>P621+Q621+R621</x:f>
        <x:v>14.734828994562946</x:v>
      </x:c>
      <x:c r="T621" s="18" t="str">
        <x:f>IF(MOD(C621-Settings!$B$32,Settings!$B$33)&lt;Settings!$B$30,"Up","Down")</x:f>
        <x:v>Up</x:v>
      </x:c>
      <x:c r="U621" s="18" t="n">
        <x:f>IF(OR(I621&gt;Settings!$B$30,O621&gt;Settings!$B$37),0,1)</x:f>
        <x:v>1</x:v>
      </x:c>
      <x:c r="V621" s="18" t="n">
        <x:f>IF(AND(U621=1,O621&lt;=Settings!$B$36),1,0)</x:f>
        <x:v>1</x:v>
      </x:c>
    </x:row>
    <x:row r="622">
      <x:c r="A622" t="n">
        <x:f>Arrivals!A622</x:f>
        <x:v>6</x:v>
      </x:c>
      <x:c r="B622" t="n">
        <x:f>Arrivals!B622</x:f>
        <x:v>17</x:v>
      </x:c>
      <x:c r="C622" s="18" t="n">
        <x:f>Arrivals!F622</x:f>
        <x:v>212</x:v>
      </x:c>
      <x:c r="D622" s="18" t="n">
        <x:f>Arrivals!J622</x:f>
        <x:v>10.935730125541642</x:v>
      </x:c>
      <x:c r="E622" s="18" t="n">
        <x:f>G621</x:f>
        <x:v>258.8517502787307</x:v>
      </x:c>
      <x:c r="F622" s="18" t="n">
        <x:f>MAX(C622,E622)</x:f>
        <x:v>258.8517502787307</x:v>
      </x:c>
      <x:c r="G622" s="18" t="n">
        <x:f>F622+D622</x:f>
        <x:v>269.78748040427234</x:v>
      </x:c>
      <x:c r="H622" s="18" t="n">
        <x:f>Arrivals!L622</x:f>
        <x:v>75</x:v>
      </x:c>
      <x:c r="I622" s="18" t="n">
        <x:f>H622*8/ACE_Input!S22+ACE_Input!T22</x:f>
        <x:v>6.02</x:v>
      </x:c>
      <x:c r="J622" s="18" t="n">
        <x:f>N621</x:f>
        <x:v>264.8717502787307</x:v>
      </x:c>
      <x:c r="K622" s="18" t="n">
        <x:f>MAX(G622,J622)</x:f>
        <x:v>269.78748040427234</x:v>
      </x:c>
      <x:c r="L622" s="18" t="n">
        <x:f>MOD(K622-Settings!$B$32,Settings!$B$33)</x:f>
        <x:v>269.78748040427234</x:v>
      </x:c>
      <x:c r="M622" s="18" t="n">
        <x:f>IF(L622&lt;Settings!$B$30,IF(Settings!$B$30-L622&gt;=I622,K622,K622+(Settings!$B$30-L622)+Settings!$B$31),K622+(Settings!$B$33-L622))</x:f>
        <x:v>269.78748040427234</x:v>
      </x:c>
      <x:c r="N622" s="18" t="n">
        <x:f>M622+I622</x:f>
        <x:v>275.8074804042723</x:v>
      </x:c>
      <x:c r="O622" s="18" t="n">
        <x:f>N622-C622</x:f>
        <x:v>63.807480404272326</x:v>
      </x:c>
      <x:c r="P622" s="18" t="n">
        <x:f>F622-C622</x:f>
        <x:v>46.85175027873072</x:v>
      </x:c>
      <x:c r="Q622" s="18" t="n">
        <x:f>K622-G622</x:f>
        <x:v>0</x:v>
      </x:c>
      <x:c r="R622" s="18" t="n">
        <x:f>M622-K622</x:f>
        <x:v>0</x:v>
      </x:c>
      <x:c r="S622" s="18" t="n">
        <x:f>P622+Q622+R622</x:f>
        <x:v>46.85175027873072</x:v>
      </x:c>
      <x:c r="T622" s="18" t="str">
        <x:f>IF(MOD(C622-Settings!$B$32,Settings!$B$33)&lt;Settings!$B$30,"Up","Down")</x:f>
        <x:v>Up</x:v>
      </x:c>
      <x:c r="U622" s="18" t="n">
        <x:f>IF(OR(I622&gt;Settings!$B$30,O622&gt;Settings!$B$37),0,1)</x:f>
        <x:v>1</x:v>
      </x:c>
      <x:c r="V622" s="18" t="n">
        <x:f>IF(AND(U622=1,O622&lt;=Settings!$B$36),1,0)</x:f>
        <x:v>1</x:v>
      </x:c>
    </x:row>
    <x:row r="623">
      <x:c r="A623" t="n">
        <x:f>Arrivals!A623</x:f>
        <x:v>6</x:v>
      </x:c>
      <x:c r="B623" t="n">
        <x:f>Arrivals!B623</x:f>
        <x:v>18</x:v>
      </x:c>
      <x:c r="C623" s="18" t="n">
        <x:f>Arrivals!F623</x:f>
        <x:v>217</x:v>
      </x:c>
      <x:c r="D623" s="18" t="n">
        <x:f>Arrivals!J623</x:f>
        <x:v>12.183708733893987</x:v>
      </x:c>
      <x:c r="E623" s="18" t="n">
        <x:f>G622</x:f>
        <x:v>269.78748040427234</x:v>
      </x:c>
      <x:c r="F623" s="18" t="n">
        <x:f>MAX(C623,E623)</x:f>
        <x:v>269.78748040427234</x:v>
      </x:c>
      <x:c r="G623" s="18" t="n">
        <x:f>F623+D623</x:f>
        <x:v>281.9711891381663</x:v>
      </x:c>
      <x:c r="H623" s="18" t="n">
        <x:f>Arrivals!L623</x:f>
        <x:v>75</x:v>
      </x:c>
      <x:c r="I623" s="18" t="n">
        <x:f>H623*8/ACE_Input!S23+ACE_Input!T23</x:f>
        <x:v>6.02</x:v>
      </x:c>
      <x:c r="J623" s="18" t="n">
        <x:f>N622</x:f>
        <x:v>275.8074804042723</x:v>
      </x:c>
      <x:c r="K623" s="18" t="n">
        <x:f>MAX(G623,J623)</x:f>
        <x:v>281.9711891381663</x:v>
      </x:c>
      <x:c r="L623" s="18" t="n">
        <x:f>MOD(K623-Settings!$B$32,Settings!$B$33)</x:f>
        <x:v>281.9711891381663</x:v>
      </x:c>
      <x:c r="M623" s="18" t="n">
        <x:f>IF(L623&lt;Settings!$B$30,IF(Settings!$B$30-L623&gt;=I623,K623,K623+(Settings!$B$30-L623)+Settings!$B$31),K623+(Settings!$B$33-L623))</x:f>
        <x:v>281.9711891381663</x:v>
      </x:c>
      <x:c r="N623" s="18" t="n">
        <x:f>M623+I623</x:f>
        <x:v>287.9911891381663</x:v>
      </x:c>
      <x:c r="O623" s="18" t="n">
        <x:f>N623-C623</x:f>
        <x:v>70.9911891381663</x:v>
      </x:c>
      <x:c r="P623" s="18" t="n">
        <x:f>F623-C623</x:f>
        <x:v>52.787480404272344</x:v>
      </x:c>
      <x:c r="Q623" s="18" t="n">
        <x:f>K623-G623</x:f>
        <x:v>0</x:v>
      </x:c>
      <x:c r="R623" s="18" t="n">
        <x:f>M623-K623</x:f>
        <x:v>0</x:v>
      </x:c>
      <x:c r="S623" s="18" t="n">
        <x:f>P623+Q623+R623</x:f>
        <x:v>52.787480404272344</x:v>
      </x:c>
      <x:c r="T623" s="18" t="str">
        <x:f>IF(MOD(C623-Settings!$B$32,Settings!$B$33)&lt;Settings!$B$30,"Up","Down")</x:f>
        <x:v>Up</x:v>
      </x:c>
      <x:c r="U623" s="18" t="n">
        <x:f>IF(OR(I623&gt;Settings!$B$30,O623&gt;Settings!$B$37),0,1)</x:f>
        <x:v>1</x:v>
      </x:c>
      <x:c r="V623" s="18" t="n">
        <x:f>IF(AND(U623=1,O623&lt;=Settings!$B$36),1,0)</x:f>
        <x:v>1</x:v>
      </x:c>
    </x:row>
    <x:row r="624">
      <x:c r="A624" t="n">
        <x:f>Arrivals!A624</x:f>
        <x:v>6</x:v>
      </x:c>
      <x:c r="B624" t="n">
        <x:f>Arrivals!B624</x:f>
        <x:v>19</x:v>
      </x:c>
      <x:c r="C624" s="18" t="n">
        <x:f>Arrivals!F624</x:f>
        <x:v>222</x:v>
      </x:c>
      <x:c r="D624" s="18" t="n">
        <x:f>Arrivals!J624</x:f>
        <x:v>50.026862793246</x:v>
      </x:c>
      <x:c r="E624" s="18" t="n">
        <x:f>G623</x:f>
        <x:v>281.9711891381663</x:v>
      </x:c>
      <x:c r="F624" s="18" t="n">
        <x:f>MAX(C624,E624)</x:f>
        <x:v>281.9711891381663</x:v>
      </x:c>
      <x:c r="G624" s="18" t="n">
        <x:f>F624+D624</x:f>
        <x:v>331.9980519314123</x:v>
      </x:c>
      <x:c r="H624" s="18" t="n">
        <x:f>Arrivals!L624</x:f>
        <x:v>75</x:v>
      </x:c>
      <x:c r="I624" s="18" t="n">
        <x:f>H624*8/ACE_Input!S24+ACE_Input!T24</x:f>
        <x:v>6.02</x:v>
      </x:c>
      <x:c r="J624" s="18" t="n">
        <x:f>N623</x:f>
        <x:v>287.9911891381663</x:v>
      </x:c>
      <x:c r="K624" s="18" t="n">
        <x:f>MAX(G624,J624)</x:f>
        <x:v>331.9980519314123</x:v>
      </x:c>
      <x:c r="L624" s="18" t="n">
        <x:f>MOD(K624-Settings!$B$32,Settings!$B$33)</x:f>
        <x:v>331.9980519314123</x:v>
      </x:c>
      <x:c r="M624" s="18" t="n">
        <x:f>IF(L624&lt;Settings!$B$30,IF(Settings!$B$30-L624&gt;=I624,K624,K624+(Settings!$B$30-L624)+Settings!$B$31),K624+(Settings!$B$33-L624))</x:f>
        <x:v>331.9980519314123</x:v>
      </x:c>
      <x:c r="N624" s="18" t="n">
        <x:f>M624+I624</x:f>
        <x:v>338.0180519314123</x:v>
      </x:c>
      <x:c r="O624" s="18" t="n">
        <x:f>N624-C624</x:f>
        <x:v>116.01805193141229</x:v>
      </x:c>
      <x:c r="P624" s="18" t="n">
        <x:f>F624-C624</x:f>
        <x:v>59.971189138166324</x:v>
      </x:c>
      <x:c r="Q624" s="18" t="n">
        <x:f>K624-G624</x:f>
        <x:v>0</x:v>
      </x:c>
      <x:c r="R624" s="18" t="n">
        <x:f>M624-K624</x:f>
        <x:v>0</x:v>
      </x:c>
      <x:c r="S624" s="18" t="n">
        <x:f>P624+Q624+R624</x:f>
        <x:v>59.971189138166324</x:v>
      </x:c>
      <x:c r="T624" s="18" t="str">
        <x:f>IF(MOD(C624-Settings!$B$32,Settings!$B$33)&lt;Settings!$B$30,"Up","Down")</x:f>
        <x:v>Up</x:v>
      </x:c>
      <x:c r="U624" s="18" t="n">
        <x:f>IF(OR(I624&gt;Settings!$B$30,O624&gt;Settings!$B$37),0,1)</x:f>
        <x:v>1</x:v>
      </x:c>
      <x:c r="V624" s="18" t="n">
        <x:f>IF(AND(U624=1,O624&lt;=Settings!$B$36),1,0)</x:f>
        <x:v>1</x:v>
      </x:c>
    </x:row>
    <x:row r="625">
      <x:c r="A625" t="n">
        <x:f>Arrivals!A625</x:f>
        <x:v>6</x:v>
      </x:c>
      <x:c r="B625" t="n">
        <x:f>Arrivals!B625</x:f>
        <x:v>20</x:v>
      </x:c>
      <x:c r="C625" s="18" t="n">
        <x:f>Arrivals!F625</x:f>
        <x:v>227</x:v>
      </x:c>
      <x:c r="D625" s="18" t="n">
        <x:f>Arrivals!J625</x:f>
        <x:v>0.11322015542186199</x:v>
      </x:c>
      <x:c r="E625" s="18" t="n">
        <x:f>G624</x:f>
        <x:v>331.9980519314123</x:v>
      </x:c>
      <x:c r="F625" s="18" t="n">
        <x:f>MAX(C625,E625)</x:f>
        <x:v>331.9980519314123</x:v>
      </x:c>
      <x:c r="G625" s="18" t="n">
        <x:f>F625+D625</x:f>
        <x:v>332.11127208683416</x:v>
      </x:c>
      <x:c r="H625" s="18" t="n">
        <x:f>Arrivals!L625</x:f>
        <x:v>75</x:v>
      </x:c>
      <x:c r="I625" s="18" t="n">
        <x:f>H625*8/ACE_Input!S25+ACE_Input!T25</x:f>
        <x:v>6.02</x:v>
      </x:c>
      <x:c r="J625" s="18" t="n">
        <x:f>N624</x:f>
        <x:v>338.0180519314123</x:v>
      </x:c>
      <x:c r="K625" s="18" t="n">
        <x:f>MAX(G625,J625)</x:f>
        <x:v>338.0180519314123</x:v>
      </x:c>
      <x:c r="L625" s="18" t="n">
        <x:f>MOD(K625-Settings!$B$32,Settings!$B$33)</x:f>
        <x:v>338.0180519314123</x:v>
      </x:c>
      <x:c r="M625" s="18" t="n">
        <x:f>IF(L625&lt;Settings!$B$30,IF(Settings!$B$30-L625&gt;=I625,K625,K625+(Settings!$B$30-L625)+Settings!$B$31),K625+(Settings!$B$33-L625))</x:f>
        <x:v>338.0180519314123</x:v>
      </x:c>
      <x:c r="N625" s="18" t="n">
        <x:f>M625+I625</x:f>
        <x:v>344.03805193141227</x:v>
      </x:c>
      <x:c r="O625" s="18" t="n">
        <x:f>N625-C625</x:f>
        <x:v>117.03805193141227</x:v>
      </x:c>
      <x:c r="P625" s="18" t="n">
        <x:f>F625-C625</x:f>
        <x:v>104.9980519314123</x:v>
      </x:c>
      <x:c r="Q625" s="18" t="n">
        <x:f>K625-G625</x:f>
        <x:v>5.906779844578125</x:v>
      </x:c>
      <x:c r="R625" s="18" t="n">
        <x:f>M625-K625</x:f>
        <x:v>0</x:v>
      </x:c>
      <x:c r="S625" s="18" t="n">
        <x:f>P625+Q625+R625</x:f>
        <x:v>110.90483177599043</x:v>
      </x:c>
      <x:c r="T625" s="18" t="str">
        <x:f>IF(MOD(C625-Settings!$B$32,Settings!$B$33)&lt;Settings!$B$30,"Up","Down")</x:f>
        <x:v>Up</x:v>
      </x:c>
      <x:c r="U625" s="18" t="n">
        <x:f>IF(OR(I625&gt;Settings!$B$30,O625&gt;Settings!$B$37),0,1)</x:f>
        <x:v>1</x:v>
      </x:c>
      <x:c r="V625" s="18" t="n">
        <x:f>IF(AND(U625=1,O625&lt;=Settings!$B$36),1,0)</x:f>
        <x:v>1</x:v>
      </x:c>
    </x:row>
    <x:row r="626">
      <x:c r="A626" t="n">
        <x:f>Arrivals!A626</x:f>
        <x:v>6</x:v>
      </x:c>
      <x:c r="B626" t="n">
        <x:f>Arrivals!B626</x:f>
        <x:v>21</x:v>
      </x:c>
      <x:c r="C626" s="18" t="n">
        <x:f>Arrivals!F626</x:f>
        <x:v>232</x:v>
      </x:c>
      <x:c r="D626" s="18" t="n">
        <x:f>Arrivals!J626</x:f>
        <x:v>21.160494526173373</x:v>
      </x:c>
      <x:c r="E626" s="18" t="n">
        <x:f>G625</x:f>
        <x:v>332.11127208683416</x:v>
      </x:c>
      <x:c r="F626" s="18" t="n">
        <x:f>MAX(C626,E626)</x:f>
        <x:v>332.11127208683416</x:v>
      </x:c>
      <x:c r="G626" s="18" t="n">
        <x:f>F626+D626</x:f>
        <x:v>353.2717666130075</x:v>
      </x:c>
      <x:c r="H626" s="18" t="n">
        <x:f>Arrivals!L626</x:f>
        <x:v>75</x:v>
      </x:c>
      <x:c r="I626" s="18" t="n">
        <x:f>H626*8/ACE_Input!S26+ACE_Input!T26</x:f>
        <x:v>6.02</x:v>
      </x:c>
      <x:c r="J626" s="18" t="n">
        <x:f>N625</x:f>
        <x:v>344.03805193141227</x:v>
      </x:c>
      <x:c r="K626" s="18" t="n">
        <x:f>MAX(G626,J626)</x:f>
        <x:v>353.2717666130075</x:v>
      </x:c>
      <x:c r="L626" s="18" t="n">
        <x:f>MOD(K626-Settings!$B$32,Settings!$B$33)</x:f>
        <x:v>353.2717666130075</x:v>
      </x:c>
      <x:c r="M626" s="18" t="n">
        <x:f>IF(L626&lt;Settings!$B$30,IF(Settings!$B$30-L626&gt;=I626,K626,K626+(Settings!$B$30-L626)+Settings!$B$31),K626+(Settings!$B$33-L626))</x:f>
        <x:v>353.2717666130075</x:v>
      </x:c>
      <x:c r="N626" s="18" t="n">
        <x:f>M626+I626</x:f>
        <x:v>359.2917666130075</x:v>
      </x:c>
      <x:c r="O626" s="18" t="n">
        <x:f>N626-C626</x:f>
        <x:v>127.2917666130075</x:v>
      </x:c>
      <x:c r="P626" s="18" t="n">
        <x:f>F626-C626</x:f>
        <x:v>100.11127208683416</x:v>
      </x:c>
      <x:c r="Q626" s="18" t="n">
        <x:f>K626-G626</x:f>
        <x:v>0</x:v>
      </x:c>
      <x:c r="R626" s="18" t="n">
        <x:f>M626-K626</x:f>
        <x:v>0</x:v>
      </x:c>
      <x:c r="S626" s="18" t="n">
        <x:f>P626+Q626+R626</x:f>
        <x:v>100.11127208683416</x:v>
      </x:c>
      <x:c r="T626" s="18" t="str">
        <x:f>IF(MOD(C626-Settings!$B$32,Settings!$B$33)&lt;Settings!$B$30,"Up","Down")</x:f>
        <x:v>Up</x:v>
      </x:c>
      <x:c r="U626" s="18" t="n">
        <x:f>IF(OR(I626&gt;Settings!$B$30,O626&gt;Settings!$B$37),0,1)</x:f>
        <x:v>1</x:v>
      </x:c>
      <x:c r="V626" s="18" t="n">
        <x:f>IF(AND(U626=1,O626&lt;=Settings!$B$36),1,0)</x:f>
        <x:v>0</x:v>
      </x:c>
    </x:row>
    <x:row r="627">
      <x:c r="A627" t="n">
        <x:f>Arrivals!A627</x:f>
        <x:v>6</x:v>
      </x:c>
      <x:c r="B627" t="n">
        <x:f>Arrivals!B627</x:f>
        <x:v>22</x:v>
      </x:c>
      <x:c r="C627" s="18" t="n">
        <x:f>Arrivals!F627</x:f>
        <x:v>237</x:v>
      </x:c>
      <x:c r="D627" s="18" t="n">
        <x:f>Arrivals!J627</x:f>
        <x:v>2.4285922245804774</x:v>
      </x:c>
      <x:c r="E627" s="18" t="n">
        <x:f>G626</x:f>
        <x:v>353.2717666130075</x:v>
      </x:c>
      <x:c r="F627" s="18" t="n">
        <x:f>MAX(C627,E627)</x:f>
        <x:v>353.2717666130075</x:v>
      </x:c>
      <x:c r="G627" s="18" t="n">
        <x:f>F627+D627</x:f>
        <x:v>355.700358837588</x:v>
      </x:c>
      <x:c r="H627" s="18" t="n">
        <x:f>Arrivals!L627</x:f>
        <x:v>75</x:v>
      </x:c>
      <x:c r="I627" s="18" t="n">
        <x:f>H627*8/ACE_Input!S27+ACE_Input!T27</x:f>
        <x:v>6.02</x:v>
      </x:c>
      <x:c r="J627" s="18" t="n">
        <x:f>N626</x:f>
        <x:v>359.2917666130075</x:v>
      </x:c>
      <x:c r="K627" s="18" t="n">
        <x:f>MAX(G627,J627)</x:f>
        <x:v>359.2917666130075</x:v>
      </x:c>
      <x:c r="L627" s="18" t="n">
        <x:f>MOD(K627-Settings!$B$32,Settings!$B$33)</x:f>
        <x:v>359.2917666130075</x:v>
      </x:c>
      <x:c r="M627" s="18" t="n">
        <x:f>IF(L627&lt;Settings!$B$30,IF(Settings!$B$30-L627&gt;=I627,K627,K627+(Settings!$B$30-L627)+Settings!$B$31),K627+(Settings!$B$33-L627))</x:f>
        <x:v>359.2917666130075</x:v>
      </x:c>
      <x:c r="N627" s="18" t="n">
        <x:f>M627+I627</x:f>
        <x:v>365.3117666130075</x:v>
      </x:c>
      <x:c r="O627" s="18" t="n">
        <x:f>N627-C627</x:f>
        <x:v>128.31176661300748</x:v>
      </x:c>
      <x:c r="P627" s="18" t="n">
        <x:f>F627-C627</x:f>
        <x:v>116.27176661300751</x:v>
      </x:c>
      <x:c r="Q627" s="18" t="n">
        <x:f>K627-G627</x:f>
        <x:v>3.5914077754194977</x:v>
      </x:c>
      <x:c r="R627" s="18" t="n">
        <x:f>M627-K627</x:f>
        <x:v>0</x:v>
      </x:c>
      <x:c r="S627" s="18" t="n">
        <x:f>P627+Q627+R627</x:f>
        <x:v>119.86317438842701</x:v>
      </x:c>
      <x:c r="T627" s="18" t="str">
        <x:f>IF(MOD(C627-Settings!$B$32,Settings!$B$33)&lt;Settings!$B$30,"Up","Down")</x:f>
        <x:v>Up</x:v>
      </x:c>
      <x:c r="U627" s="18" t="n">
        <x:f>IF(OR(I627&gt;Settings!$B$30,O627&gt;Settings!$B$37),0,1)</x:f>
        <x:v>1</x:v>
      </x:c>
      <x:c r="V627" s="18" t="n">
        <x:f>IF(AND(U627=1,O627&lt;=Settings!$B$36),1,0)</x:f>
        <x:v>0</x:v>
      </x:c>
    </x:row>
    <x:row r="628">
      <x:c r="A628" t="n">
        <x:f>Arrivals!A628</x:f>
        <x:v>6</x:v>
      </x:c>
      <x:c r="B628" t="n">
        <x:f>Arrivals!B628</x:f>
        <x:v>23</x:v>
      </x:c>
      <x:c r="C628" s="18" t="n">
        <x:f>Arrivals!F628</x:f>
        <x:v>242</x:v>
      </x:c>
      <x:c r="D628" s="18" t="n">
        <x:f>Arrivals!J628</x:f>
        <x:v>4.984844188082608</x:v>
      </x:c>
      <x:c r="E628" s="18" t="n">
        <x:f>G627</x:f>
        <x:v>355.700358837588</x:v>
      </x:c>
      <x:c r="F628" s="18" t="n">
        <x:f>MAX(C628,E628)</x:f>
        <x:v>355.700358837588</x:v>
      </x:c>
      <x:c r="G628" s="18" t="n">
        <x:f>F628+D628</x:f>
        <x:v>360.6852030256706</x:v>
      </x:c>
      <x:c r="H628" s="18" t="n">
        <x:f>Arrivals!L628</x:f>
        <x:v>75</x:v>
      </x:c>
      <x:c r="I628" s="18" t="n">
        <x:f>H628*8/ACE_Input!S28+ACE_Input!T28</x:f>
        <x:v>6.02</x:v>
      </x:c>
      <x:c r="J628" s="18" t="n">
        <x:f>N627</x:f>
        <x:v>365.3117666130075</x:v>
      </x:c>
      <x:c r="K628" s="18" t="n">
        <x:f>MAX(G628,J628)</x:f>
        <x:v>365.3117666130075</x:v>
      </x:c>
      <x:c r="L628" s="18" t="n">
        <x:f>MOD(K628-Settings!$B$32,Settings!$B$33)</x:f>
        <x:v>365.3117666130075</x:v>
      </x:c>
      <x:c r="M628" s="18" t="n">
        <x:f>IF(L628&lt;Settings!$B$30,IF(Settings!$B$30-L628&gt;=I628,K628,K628+(Settings!$B$30-L628)+Settings!$B$31),K628+(Settings!$B$33-L628))</x:f>
        <x:v>365.3117666130075</x:v>
      </x:c>
      <x:c r="N628" s="18" t="n">
        <x:f>M628+I628</x:f>
        <x:v>371.33176661300746</x:v>
      </x:c>
      <x:c r="O628" s="18" t="n">
        <x:f>N628-C628</x:f>
        <x:v>129.33176661300746</x:v>
      </x:c>
      <x:c r="P628" s="18" t="n">
        <x:f>F628-C628</x:f>
        <x:v>113.700358837588</x:v>
      </x:c>
      <x:c r="Q628" s="18" t="n">
        <x:f>K628-G628</x:f>
        <x:v>4.626563587336875</x:v>
      </x:c>
      <x:c r="R628" s="18" t="n">
        <x:f>M628-K628</x:f>
        <x:v>0</x:v>
      </x:c>
      <x:c r="S628" s="18" t="n">
        <x:f>P628+Q628+R628</x:f>
        <x:v>118.32692242492487</x:v>
      </x:c>
      <x:c r="T628" s="18" t="str">
        <x:f>IF(MOD(C628-Settings!$B$32,Settings!$B$33)&lt;Settings!$B$30,"Up","Down")</x:f>
        <x:v>Up</x:v>
      </x:c>
      <x:c r="U628" s="18" t="n">
        <x:f>IF(OR(I628&gt;Settings!$B$30,O628&gt;Settings!$B$37),0,1)</x:f>
        <x:v>1</x:v>
      </x:c>
      <x:c r="V628" s="18" t="n">
        <x:f>IF(AND(U628=1,O628&lt;=Settings!$B$36),1,0)</x:f>
        <x:v>0</x:v>
      </x:c>
    </x:row>
    <x:row r="629">
      <x:c r="A629" t="n">
        <x:f>Arrivals!A629</x:f>
        <x:v>6</x:v>
      </x:c>
      <x:c r="B629" t="n">
        <x:f>Arrivals!B629</x:f>
        <x:v>24</x:v>
      </x:c>
      <x:c r="C629" s="18" t="n">
        <x:f>Arrivals!F629</x:f>
        <x:v>247</x:v>
      </x:c>
      <x:c r="D629" s="18" t="n">
        <x:f>Arrivals!J629</x:f>
        <x:v>1.8126869556388407</x:v>
      </x:c>
      <x:c r="E629" s="18" t="n">
        <x:f>G628</x:f>
        <x:v>360.6852030256706</x:v>
      </x:c>
      <x:c r="F629" s="18" t="n">
        <x:f>MAX(C629,E629)</x:f>
        <x:v>360.6852030256706</x:v>
      </x:c>
      <x:c r="G629" s="18" t="n">
        <x:f>F629+D629</x:f>
        <x:v>362.49788998130947</x:v>
      </x:c>
      <x:c r="H629" s="18" t="n">
        <x:f>Arrivals!L629</x:f>
        <x:v>75</x:v>
      </x:c>
      <x:c r="I629" s="18" t="n">
        <x:f>H629*8/ACE_Input!S29+ACE_Input!T29</x:f>
        <x:v>6.02</x:v>
      </x:c>
      <x:c r="J629" s="18" t="n">
        <x:f>N628</x:f>
        <x:v>371.33176661300746</x:v>
      </x:c>
      <x:c r="K629" s="18" t="n">
        <x:f>MAX(G629,J629)</x:f>
        <x:v>371.33176661300746</x:v>
      </x:c>
      <x:c r="L629" s="18" t="n">
        <x:f>MOD(K629-Settings!$B$32,Settings!$B$33)</x:f>
        <x:v>371.33176661300746</x:v>
      </x:c>
      <x:c r="M629" s="18" t="n">
        <x:f>IF(L629&lt;Settings!$B$30,IF(Settings!$B$30-L629&gt;=I629,K629,K629+(Settings!$B$30-L629)+Settings!$B$31),K629+(Settings!$B$33-L629))</x:f>
        <x:v>371.33176661300746</x:v>
      </x:c>
      <x:c r="N629" s="18" t="n">
        <x:f>M629+I629</x:f>
        <x:v>377.35176661300744</x:v>
      </x:c>
      <x:c r="O629" s="18" t="n">
        <x:f>N629-C629</x:f>
        <x:v>130.35176661300744</x:v>
      </x:c>
      <x:c r="P629" s="18" t="n">
        <x:f>F629-C629</x:f>
        <x:v>113.6852030256706</x:v>
      </x:c>
      <x:c r="Q629" s="18" t="n">
        <x:f>K629-G629</x:f>
        <x:v>8.83387663169799</x:v>
      </x:c>
      <x:c r="R629" s="18" t="n">
        <x:f>M629-K629</x:f>
        <x:v>0</x:v>
      </x:c>
      <x:c r="S629" s="18" t="n">
        <x:f>P629+Q629+R629</x:f>
        <x:v>122.5190796573686</x:v>
      </x:c>
      <x:c r="T629" s="18" t="str">
        <x:f>IF(MOD(C629-Settings!$B$32,Settings!$B$33)&lt;Settings!$B$30,"Up","Down")</x:f>
        <x:v>Up</x:v>
      </x:c>
      <x:c r="U629" s="18" t="n">
        <x:f>IF(OR(I629&gt;Settings!$B$30,O629&gt;Settings!$B$37),0,1)</x:f>
        <x:v>1</x:v>
      </x:c>
      <x:c r="V629" s="18" t="n">
        <x:f>IF(AND(U629=1,O629&lt;=Settings!$B$36),1,0)</x:f>
        <x:v>0</x:v>
      </x:c>
    </x:row>
    <x:row r="630">
      <x:c r="A630" t="n">
        <x:f>Arrivals!A630</x:f>
        <x:v>6</x:v>
      </x:c>
      <x:c r="B630" t="n">
        <x:f>Arrivals!B630</x:f>
        <x:v>25</x:v>
      </x:c>
      <x:c r="C630" s="18" t="n">
        <x:f>Arrivals!F630</x:f>
        <x:v>252</x:v>
      </x:c>
      <x:c r="D630" s="18" t="n">
        <x:f>Arrivals!J630</x:f>
        <x:v>5.487373398138189</x:v>
      </x:c>
      <x:c r="E630" s="18" t="n">
        <x:f>G629</x:f>
        <x:v>362.49788998130947</x:v>
      </x:c>
      <x:c r="F630" s="18" t="n">
        <x:f>MAX(C630,E630)</x:f>
        <x:v>362.49788998130947</x:v>
      </x:c>
      <x:c r="G630" s="18" t="n">
        <x:f>F630+D630</x:f>
        <x:v>367.98526337944764</x:v>
      </x:c>
      <x:c r="H630" s="18" t="n">
        <x:f>Arrivals!L630</x:f>
        <x:v>75</x:v>
      </x:c>
      <x:c r="I630" s="18" t="n">
        <x:f>H630*8/ACE_Input!S30+ACE_Input!T30</x:f>
        <x:v>6.02</x:v>
      </x:c>
      <x:c r="J630" s="18" t="n">
        <x:f>N629</x:f>
        <x:v>377.35176661300744</x:v>
      </x:c>
      <x:c r="K630" s="18" t="n">
        <x:f>MAX(G630,J630)</x:f>
        <x:v>377.35176661300744</x:v>
      </x:c>
      <x:c r="L630" s="18" t="n">
        <x:f>MOD(K630-Settings!$B$32,Settings!$B$33)</x:f>
        <x:v>377.35176661300744</x:v>
      </x:c>
      <x:c r="M630" s="18" t="n">
        <x:f>IF(L630&lt;Settings!$B$30,IF(Settings!$B$30-L630&gt;=I630,K630,K630+(Settings!$B$30-L630)+Settings!$B$31),K630+(Settings!$B$33-L630))</x:f>
        <x:v>377.35176661300744</x:v>
      </x:c>
      <x:c r="N630" s="18" t="n">
        <x:f>M630+I630</x:f>
        <x:v>383.3717666130074</x:v>
      </x:c>
      <x:c r="O630" s="18" t="n">
        <x:f>N630-C630</x:f>
        <x:v>131.37176661300742</x:v>
      </x:c>
      <x:c r="P630" s="18" t="n">
        <x:f>F630-C630</x:f>
        <x:v>110.49788998130947</x:v>
      </x:c>
      <x:c r="Q630" s="18" t="n">
        <x:f>K630-G630</x:f>
        <x:v>9.366503233559797</x:v>
      </x:c>
      <x:c r="R630" s="18" t="n">
        <x:f>M630-K630</x:f>
        <x:v>0</x:v>
      </x:c>
      <x:c r="S630" s="18" t="n">
        <x:f>P630+Q630+R630</x:f>
        <x:v>119.86439321486927</x:v>
      </x:c>
      <x:c r="T630" s="18" t="str">
        <x:f>IF(MOD(C630-Settings!$B$32,Settings!$B$33)&lt;Settings!$B$30,"Up","Down")</x:f>
        <x:v>Up</x:v>
      </x:c>
      <x:c r="U630" s="18" t="n">
        <x:f>IF(OR(I630&gt;Settings!$B$30,O630&gt;Settings!$B$37),0,1)</x:f>
        <x:v>1</x:v>
      </x:c>
      <x:c r="V630" s="18" t="n">
        <x:f>IF(AND(U630=1,O630&lt;=Settings!$B$36),1,0)</x:f>
        <x:v>0</x:v>
      </x:c>
    </x:row>
    <x:row r="631">
      <x:c r="A631" t="n">
        <x:f>Arrivals!A631</x:f>
        <x:v>6</x:v>
      </x:c>
      <x:c r="B631" t="n">
        <x:f>Arrivals!B631</x:f>
        <x:v>26</x:v>
      </x:c>
      <x:c r="C631" s="18" t="n">
        <x:f>Arrivals!F631</x:f>
        <x:v>257</x:v>
      </x:c>
      <x:c r="D631" s="18" t="n">
        <x:f>Arrivals!J631</x:f>
        <x:v>1.660214954605438</x:v>
      </x:c>
      <x:c r="E631" s="18" t="n">
        <x:f>G630</x:f>
        <x:v>367.98526337944764</x:v>
      </x:c>
      <x:c r="F631" s="18" t="n">
        <x:f>MAX(C631,E631)</x:f>
        <x:v>367.98526337944764</x:v>
      </x:c>
      <x:c r="G631" s="18" t="n">
        <x:f>F631+D631</x:f>
        <x:v>369.6454783340531</x:v>
      </x:c>
      <x:c r="H631" s="18" t="n">
        <x:f>Arrivals!L631</x:f>
        <x:v>75</x:v>
      </x:c>
      <x:c r="I631" s="18" t="n">
        <x:f>H631*8/ACE_Input!S31+ACE_Input!T31</x:f>
        <x:v>6.02</x:v>
      </x:c>
      <x:c r="J631" s="18" t="n">
        <x:f>N630</x:f>
        <x:v>383.3717666130074</x:v>
      </x:c>
      <x:c r="K631" s="18" t="n">
        <x:f>MAX(G631,J631)</x:f>
        <x:v>383.3717666130074</x:v>
      </x:c>
      <x:c r="L631" s="18" t="n">
        <x:f>MOD(K631-Settings!$B$32,Settings!$B$33)</x:f>
        <x:v>383.3717666130074</x:v>
      </x:c>
      <x:c r="M631" s="18" t="n">
        <x:f>IF(L631&lt;Settings!$B$30,IF(Settings!$B$30-L631&gt;=I631,K631,K631+(Settings!$B$30-L631)+Settings!$B$31),K631+(Settings!$B$33-L631))</x:f>
        <x:v>383.3717666130074</x:v>
      </x:c>
      <x:c r="N631" s="18" t="n">
        <x:f>M631+I631</x:f>
        <x:v>389.3917666130074</x:v>
      </x:c>
      <x:c r="O631" s="18" t="n">
        <x:f>N631-C631</x:f>
        <x:v>132.3917666130074</x:v>
      </x:c>
      <x:c r="P631" s="18" t="n">
        <x:f>F631-C631</x:f>
        <x:v>110.98526337944764</x:v>
      </x:c>
      <x:c r="Q631" s="18" t="n">
        <x:f>K631-G631</x:f>
        <x:v>13.726288278954314</x:v>
      </x:c>
      <x:c r="R631" s="18" t="n">
        <x:f>M631-K631</x:f>
        <x:v>0</x:v>
      </x:c>
      <x:c r="S631" s="18" t="n">
        <x:f>P631+Q631+R631</x:f>
        <x:v>124.71155165840196</x:v>
      </x:c>
      <x:c r="T631" s="18" t="str">
        <x:f>IF(MOD(C631-Settings!$B$32,Settings!$B$33)&lt;Settings!$B$30,"Up","Down")</x:f>
        <x:v>Up</x:v>
      </x:c>
      <x:c r="U631" s="18" t="n">
        <x:f>IF(OR(I631&gt;Settings!$B$30,O631&gt;Settings!$B$37),0,1)</x:f>
        <x:v>1</x:v>
      </x:c>
      <x:c r="V631" s="18" t="n">
        <x:f>IF(AND(U631=1,O631&lt;=Settings!$B$36),1,0)</x:f>
        <x:v>0</x:v>
      </x:c>
    </x:row>
    <x:row r="632">
      <x:c r="A632" t="n">
        <x:f>Arrivals!A632</x:f>
        <x:v>6</x:v>
      </x:c>
      <x:c r="B632" t="n">
        <x:f>Arrivals!B632</x:f>
        <x:v>27</x:v>
      </x:c>
      <x:c r="C632" s="18" t="n">
        <x:f>Arrivals!F632</x:f>
        <x:v>262</x:v>
      </x:c>
      <x:c r="D632" s="18" t="n">
        <x:f>Arrivals!J632</x:f>
        <x:v>10.57758906496662</x:v>
      </x:c>
      <x:c r="E632" s="18" t="n">
        <x:f>G631</x:f>
        <x:v>369.6454783340531</x:v>
      </x:c>
      <x:c r="F632" s="18" t="n">
        <x:f>MAX(C632,E632)</x:f>
        <x:v>369.6454783340531</x:v>
      </x:c>
      <x:c r="G632" s="18" t="n">
        <x:f>F632+D632</x:f>
        <x:v>380.2230673990197</x:v>
      </x:c>
      <x:c r="H632" s="18" t="n">
        <x:f>Arrivals!L632</x:f>
        <x:v>75</x:v>
      </x:c>
      <x:c r="I632" s="18" t="n">
        <x:f>H632*8/ACE_Input!S32+ACE_Input!T32</x:f>
        <x:v>6.02</x:v>
      </x:c>
      <x:c r="J632" s="18" t="n">
        <x:f>N631</x:f>
        <x:v>389.3917666130074</x:v>
      </x:c>
      <x:c r="K632" s="18" t="n">
        <x:f>MAX(G632,J632)</x:f>
        <x:v>389.3917666130074</x:v>
      </x:c>
      <x:c r="L632" s="18" t="n">
        <x:f>MOD(K632-Settings!$B$32,Settings!$B$33)</x:f>
        <x:v>389.3917666130074</x:v>
      </x:c>
      <x:c r="M632" s="18" t="n">
        <x:f>IF(L632&lt;Settings!$B$30,IF(Settings!$B$30-L632&gt;=I632,K632,K632+(Settings!$B$30-L632)+Settings!$B$31),K632+(Settings!$B$33-L632))</x:f>
        <x:v>389.3917666130074</x:v>
      </x:c>
      <x:c r="N632" s="18" t="n">
        <x:f>M632+I632</x:f>
        <x:v>395.4117666130074</x:v>
      </x:c>
      <x:c r="O632" s="18" t="n">
        <x:f>N632-C632</x:f>
        <x:v>133.4117666130074</x:v>
      </x:c>
      <x:c r="P632" s="18" t="n">
        <x:f>F632-C632</x:f>
        <x:v>107.64547833405311</x:v>
      </x:c>
      <x:c r="Q632" s="18" t="n">
        <x:f>K632-G632</x:f>
        <x:v>9.16869921398768</x:v>
      </x:c>
      <x:c r="R632" s="18" t="n">
        <x:f>M632-K632</x:f>
        <x:v>0</x:v>
      </x:c>
      <x:c r="S632" s="18" t="n">
        <x:f>P632+Q632+R632</x:f>
        <x:v>116.81417754804079</x:v>
      </x:c>
      <x:c r="T632" s="18" t="str">
        <x:f>IF(MOD(C632-Settings!$B$32,Settings!$B$33)&lt;Settings!$B$30,"Up","Down")</x:f>
        <x:v>Up</x:v>
      </x:c>
      <x:c r="U632" s="18" t="n">
        <x:f>IF(OR(I632&gt;Settings!$B$30,O632&gt;Settings!$B$37),0,1)</x:f>
        <x:v>1</x:v>
      </x:c>
      <x:c r="V632" s="18" t="n">
        <x:f>IF(AND(U632=1,O632&lt;=Settings!$B$36),1,0)</x:f>
        <x:v>0</x:v>
      </x:c>
    </x:row>
    <x:row r="633">
      <x:c r="A633" t="n">
        <x:f>Arrivals!A633</x:f>
        <x:v>6</x:v>
      </x:c>
      <x:c r="B633" t="n">
        <x:f>Arrivals!B633</x:f>
        <x:v>28</x:v>
      </x:c>
      <x:c r="C633" s="18" t="n">
        <x:f>Arrivals!F633</x:f>
        <x:v>268</x:v>
      </x:c>
      <x:c r="D633" s="18" t="n">
        <x:f>Arrivals!J633</x:f>
        <x:v>37.021365837235905</x:v>
      </x:c>
      <x:c r="E633" s="18" t="n">
        <x:f>G632</x:f>
        <x:v>380.2230673990197</x:v>
      </x:c>
      <x:c r="F633" s="18" t="n">
        <x:f>MAX(C633,E633)</x:f>
        <x:v>380.2230673990197</x:v>
      </x:c>
      <x:c r="G633" s="18" t="n">
        <x:f>F633+D633</x:f>
        <x:v>417.24443323625565</x:v>
      </x:c>
      <x:c r="H633" s="18" t="n">
        <x:f>Arrivals!L633</x:f>
        <x:v>75</x:v>
      </x:c>
      <x:c r="I633" s="18" t="n">
        <x:f>H633*8/ACE_Input!S33+ACE_Input!T33</x:f>
        <x:v>6.02</x:v>
      </x:c>
      <x:c r="J633" s="18" t="n">
        <x:f>N632</x:f>
        <x:v>395.4117666130074</x:v>
      </x:c>
      <x:c r="K633" s="18" t="n">
        <x:f>MAX(G633,J633)</x:f>
        <x:v>417.24443323625565</x:v>
      </x:c>
      <x:c r="L633" s="18" t="n">
        <x:f>MOD(K633-Settings!$B$32,Settings!$B$33)</x:f>
        <x:v>417.24443323625565</x:v>
      </x:c>
      <x:c r="M633" s="18" t="n">
        <x:f>IF(L633&lt;Settings!$B$30,IF(Settings!$B$30-L633&gt;=I633,K633,K633+(Settings!$B$30-L633)+Settings!$B$31),K633+(Settings!$B$33-L633))</x:f>
        <x:v>417.24443323625565</x:v>
      </x:c>
      <x:c r="N633" s="18" t="n">
        <x:f>M633+I633</x:f>
        <x:v>423.2644332362556</x:v>
      </x:c>
      <x:c r="O633" s="18" t="n">
        <x:f>N633-C633</x:f>
        <x:v>155.26443323625563</x:v>
      </x:c>
      <x:c r="P633" s="18" t="n">
        <x:f>F633-C633</x:f>
        <x:v>112.22306739901973</x:v>
      </x:c>
      <x:c r="Q633" s="18" t="n">
        <x:f>K633-G633</x:f>
        <x:v>0</x:v>
      </x:c>
      <x:c r="R633" s="18" t="n">
        <x:f>M633-K633</x:f>
        <x:v>0</x:v>
      </x:c>
      <x:c r="S633" s="18" t="n">
        <x:f>P633+Q633+R633</x:f>
        <x:v>112.22306739901973</x:v>
      </x:c>
      <x:c r="T633" s="18" t="str">
        <x:f>IF(MOD(C633-Settings!$B$32,Settings!$B$33)&lt;Settings!$B$30,"Up","Down")</x:f>
        <x:v>Up</x:v>
      </x:c>
      <x:c r="U633" s="18" t="n">
        <x:f>IF(OR(I633&gt;Settings!$B$30,O633&gt;Settings!$B$37),0,1)</x:f>
        <x:v>1</x:v>
      </x:c>
      <x:c r="V633" s="18" t="n">
        <x:f>IF(AND(U633=1,O633&lt;=Settings!$B$36),1,0)</x:f>
        <x:v>0</x:v>
      </x:c>
    </x:row>
    <x:row r="634">
      <x:c r="A634" t="n">
        <x:f>Arrivals!A634</x:f>
        <x:v>6</x:v>
      </x:c>
      <x:c r="B634" t="n">
        <x:f>Arrivals!B634</x:f>
        <x:v>29</x:v>
      </x:c>
      <x:c r="C634" s="18" t="n">
        <x:f>Arrivals!F634</x:f>
        <x:v>273</x:v>
      </x:c>
      <x:c r="D634" s="18" t="n">
        <x:f>Arrivals!J634</x:f>
        <x:v>8.385043816657404</x:v>
      </x:c>
      <x:c r="E634" s="18" t="n">
        <x:f>G633</x:f>
        <x:v>417.24443323625565</x:v>
      </x:c>
      <x:c r="F634" s="18" t="n">
        <x:f>MAX(C634,E634)</x:f>
        <x:v>417.24443323625565</x:v>
      </x:c>
      <x:c r="G634" s="18" t="n">
        <x:f>F634+D634</x:f>
        <x:v>425.62947705291305</x:v>
      </x:c>
      <x:c r="H634" s="18" t="n">
        <x:f>Arrivals!L634</x:f>
        <x:v>75</x:v>
      </x:c>
      <x:c r="I634" s="18" t="n">
        <x:f>H634*8/ACE_Input!S34+ACE_Input!T34</x:f>
        <x:v>6.02</x:v>
      </x:c>
      <x:c r="J634" s="18" t="n">
        <x:f>N633</x:f>
        <x:v>423.2644332362556</x:v>
      </x:c>
      <x:c r="K634" s="18" t="n">
        <x:f>MAX(G634,J634)</x:f>
        <x:v>425.62947705291305</x:v>
      </x:c>
      <x:c r="L634" s="18" t="n">
        <x:f>MOD(K634-Settings!$B$32,Settings!$B$33)</x:f>
        <x:v>425.62947705291305</x:v>
      </x:c>
      <x:c r="M634" s="18" t="n">
        <x:f>IF(L634&lt;Settings!$B$30,IF(Settings!$B$30-L634&gt;=I634,K634,K634+(Settings!$B$30-L634)+Settings!$B$31),K634+(Settings!$B$33-L634))</x:f>
        <x:v>425.62947705291305</x:v>
      </x:c>
      <x:c r="N634" s="18" t="n">
        <x:f>M634+I634</x:f>
        <x:v>431.649477052913</x:v>
      </x:c>
      <x:c r="O634" s="18" t="n">
        <x:f>N634-C634</x:f>
        <x:v>158.64947705291303</x:v>
      </x:c>
      <x:c r="P634" s="18" t="n">
        <x:f>F634-C634</x:f>
        <x:v>144.24443323625565</x:v>
      </x:c>
      <x:c r="Q634" s="18" t="n">
        <x:f>K634-G634</x:f>
        <x:v>0</x:v>
      </x:c>
      <x:c r="R634" s="18" t="n">
        <x:f>M634-K634</x:f>
        <x:v>0</x:v>
      </x:c>
      <x:c r="S634" s="18" t="n">
        <x:f>P634+Q634+R634</x:f>
        <x:v>144.24443323625565</x:v>
      </x:c>
      <x:c r="T634" s="18" t="str">
        <x:f>IF(MOD(C634-Settings!$B$32,Settings!$B$33)&lt;Settings!$B$30,"Up","Down")</x:f>
        <x:v>Up</x:v>
      </x:c>
      <x:c r="U634" s="18" t="n">
        <x:f>IF(OR(I634&gt;Settings!$B$30,O634&gt;Settings!$B$37),0,1)</x:f>
        <x:v>1</x:v>
      </x:c>
      <x:c r="V634" s="18" t="n">
        <x:f>IF(AND(U634=1,O634&lt;=Settings!$B$36),1,0)</x:f>
        <x:v>0</x:v>
      </x:c>
    </x:row>
    <x:row r="635">
      <x:c r="A635" t="n">
        <x:f>Arrivals!A635</x:f>
        <x:v>6</x:v>
      </x:c>
      <x:c r="B635" t="n">
        <x:f>Arrivals!B635</x:f>
        <x:v>30</x:v>
      </x:c>
      <x:c r="C635" s="18" t="n">
        <x:f>Arrivals!F635</x:f>
        <x:v>278</x:v>
      </x:c>
      <x:c r="D635" s="18" t="n">
        <x:f>Arrivals!J635</x:f>
        <x:v>7.896893940012042</x:v>
      </x:c>
      <x:c r="E635" s="18" t="n">
        <x:f>G634</x:f>
        <x:v>425.62947705291305</x:v>
      </x:c>
      <x:c r="F635" s="18" t="n">
        <x:f>MAX(C635,E635)</x:f>
        <x:v>425.62947705291305</x:v>
      </x:c>
      <x:c r="G635" s="18" t="n">
        <x:f>F635+D635</x:f>
        <x:v>433.5263709929251</x:v>
      </x:c>
      <x:c r="H635" s="18" t="n">
        <x:f>Arrivals!L635</x:f>
        <x:v>75</x:v>
      </x:c>
      <x:c r="I635" s="18" t="n">
        <x:f>H635*8/ACE_Input!S35+ACE_Input!T35</x:f>
        <x:v>6.02</x:v>
      </x:c>
      <x:c r="J635" s="18" t="n">
        <x:f>N634</x:f>
        <x:v>431.649477052913</x:v>
      </x:c>
      <x:c r="K635" s="18" t="n">
        <x:f>MAX(G635,J635)</x:f>
        <x:v>433.5263709929251</x:v>
      </x:c>
      <x:c r="L635" s="18" t="n">
        <x:f>MOD(K635-Settings!$B$32,Settings!$B$33)</x:f>
        <x:v>433.5263709929251</x:v>
      </x:c>
      <x:c r="M635" s="18" t="n">
        <x:f>IF(L635&lt;Settings!$B$30,IF(Settings!$B$30-L635&gt;=I635,K635,K635+(Settings!$B$30-L635)+Settings!$B$31),K635+(Settings!$B$33-L635))</x:f>
        <x:v>433.5263709929251</x:v>
      </x:c>
      <x:c r="N635" s="18" t="n">
        <x:f>M635+I635</x:f>
        <x:v>439.54637099292506</x:v>
      </x:c>
      <x:c r="O635" s="18" t="n">
        <x:f>N635-C635</x:f>
        <x:v>161.54637099292506</x:v>
      </x:c>
      <x:c r="P635" s="18" t="n">
        <x:f>F635-C635</x:f>
        <x:v>147.62947705291305</x:v>
      </x:c>
      <x:c r="Q635" s="18" t="n">
        <x:f>K635-G635</x:f>
        <x:v>0</x:v>
      </x:c>
      <x:c r="R635" s="18" t="n">
        <x:f>M635-K635</x:f>
        <x:v>0</x:v>
      </x:c>
      <x:c r="S635" s="18" t="n">
        <x:f>P635+Q635+R635</x:f>
        <x:v>147.62947705291305</x:v>
      </x:c>
      <x:c r="T635" s="18" t="str">
        <x:f>IF(MOD(C635-Settings!$B$32,Settings!$B$33)&lt;Settings!$B$30,"Up","Down")</x:f>
        <x:v>Up</x:v>
      </x:c>
      <x:c r="U635" s="18" t="n">
        <x:f>IF(OR(I635&gt;Settings!$B$30,O635&gt;Settings!$B$37),0,1)</x:f>
        <x:v>1</x:v>
      </x:c>
      <x:c r="V635" s="18" t="n">
        <x:f>IF(AND(U635=1,O635&lt;=Settings!$B$36),1,0)</x:f>
        <x:v>0</x:v>
      </x:c>
    </x:row>
    <x:row r="636">
      <x:c r="A636" t="n">
        <x:f>Arrivals!A636</x:f>
        <x:v>6</x:v>
      </x:c>
      <x:c r="B636" t="n">
        <x:f>Arrivals!B636</x:f>
        <x:v>31</x:v>
      </x:c>
      <x:c r="C636" s="18" t="n">
        <x:f>Arrivals!F636</x:f>
        <x:v>283</x:v>
      </x:c>
      <x:c r="D636" s="18" t="n">
        <x:f>Arrivals!J636</x:f>
        <x:v>9.24510940920919</x:v>
      </x:c>
      <x:c r="E636" s="18" t="n">
        <x:f>G635</x:f>
        <x:v>433.5263709929251</x:v>
      </x:c>
      <x:c r="F636" s="18" t="n">
        <x:f>MAX(C636,E636)</x:f>
        <x:v>433.5263709929251</x:v>
      </x:c>
      <x:c r="G636" s="18" t="n">
        <x:f>F636+D636</x:f>
        <x:v>442.7714804021343</x:v>
      </x:c>
      <x:c r="H636" s="18" t="n">
        <x:f>Arrivals!L636</x:f>
        <x:v>75</x:v>
      </x:c>
      <x:c r="I636" s="18" t="n">
        <x:f>H636*8/ACE_Input!S36+ACE_Input!T36</x:f>
        <x:v>6.02</x:v>
      </x:c>
      <x:c r="J636" s="18" t="n">
        <x:f>N635</x:f>
        <x:v>439.54637099292506</x:v>
      </x:c>
      <x:c r="K636" s="18" t="n">
        <x:f>MAX(G636,J636)</x:f>
        <x:v>442.7714804021343</x:v>
      </x:c>
      <x:c r="L636" s="18" t="n">
        <x:f>MOD(K636-Settings!$B$32,Settings!$B$33)</x:f>
        <x:v>442.7714804021343</x:v>
      </x:c>
      <x:c r="M636" s="18" t="n">
        <x:f>IF(L636&lt;Settings!$B$30,IF(Settings!$B$30-L636&gt;=I636,K636,K636+(Settings!$B$30-L636)+Settings!$B$31),K636+(Settings!$B$33-L636))</x:f>
        <x:v>442.7714804021343</x:v>
      </x:c>
      <x:c r="N636" s="18" t="n">
        <x:f>M636+I636</x:f>
        <x:v>448.79148040213425</x:v>
      </x:c>
      <x:c r="O636" s="18" t="n">
        <x:f>N636-C636</x:f>
        <x:v>165.79148040213425</x:v>
      </x:c>
      <x:c r="P636" s="18" t="n">
        <x:f>F636-C636</x:f>
        <x:v>150.52637099292508</x:v>
      </x:c>
      <x:c r="Q636" s="18" t="n">
        <x:f>K636-G636</x:f>
        <x:v>0</x:v>
      </x:c>
      <x:c r="R636" s="18" t="n">
        <x:f>M636-K636</x:f>
        <x:v>0</x:v>
      </x:c>
      <x:c r="S636" s="18" t="n">
        <x:f>P636+Q636+R636</x:f>
        <x:v>150.52637099292508</x:v>
      </x:c>
      <x:c r="T636" s="18" t="str">
        <x:f>IF(MOD(C636-Settings!$B$32,Settings!$B$33)&lt;Settings!$B$30,"Up","Down")</x:f>
        <x:v>Up</x:v>
      </x:c>
      <x:c r="U636" s="18" t="n">
        <x:f>IF(OR(I636&gt;Settings!$B$30,O636&gt;Settings!$B$37),0,1)</x:f>
        <x:v>1</x:v>
      </x:c>
      <x:c r="V636" s="18" t="n">
        <x:f>IF(AND(U636=1,O636&lt;=Settings!$B$36),1,0)</x:f>
        <x:v>0</x:v>
      </x:c>
    </x:row>
    <x:row r="637">
      <x:c r="A637" t="n">
        <x:f>Arrivals!A637</x:f>
        <x:v>6</x:v>
      </x:c>
      <x:c r="B637" t="n">
        <x:f>Arrivals!B637</x:f>
        <x:v>32</x:v>
      </x:c>
      <x:c r="C637" s="18" t="n">
        <x:f>Arrivals!F637</x:f>
        <x:v>288</x:v>
      </x:c>
      <x:c r="D637" s="18" t="n">
        <x:f>Arrivals!J637</x:f>
        <x:v>7.2188139552021475</x:v>
      </x:c>
      <x:c r="E637" s="18" t="n">
        <x:f>G636</x:f>
        <x:v>442.7714804021343</x:v>
      </x:c>
      <x:c r="F637" s="18" t="n">
        <x:f>MAX(C637,E637)</x:f>
        <x:v>442.7714804021343</x:v>
      </x:c>
      <x:c r="G637" s="18" t="n">
        <x:f>F637+D637</x:f>
        <x:v>449.99029435733644</x:v>
      </x:c>
      <x:c r="H637" s="18" t="n">
        <x:f>Arrivals!L637</x:f>
        <x:v>75</x:v>
      </x:c>
      <x:c r="I637" s="18" t="n">
        <x:f>H637*8/ACE_Input!S37+ACE_Input!T37</x:f>
        <x:v>6.02</x:v>
      </x:c>
      <x:c r="J637" s="18" t="n">
        <x:f>N636</x:f>
        <x:v>448.79148040213425</x:v>
      </x:c>
      <x:c r="K637" s="18" t="n">
        <x:f>MAX(G637,J637)</x:f>
        <x:v>449.99029435733644</x:v>
      </x:c>
      <x:c r="L637" s="18" t="n">
        <x:f>MOD(K637-Settings!$B$32,Settings!$B$33)</x:f>
        <x:v>449.99029435733644</x:v>
      </x:c>
      <x:c r="M637" s="18" t="n">
        <x:f>IF(L637&lt;Settings!$B$30,IF(Settings!$B$30-L637&gt;=I637,K637,K637+(Settings!$B$30-L637)+Settings!$B$31),K637+(Settings!$B$33-L637))</x:f>
        <x:v>449.99029435733644</x:v>
      </x:c>
      <x:c r="N637" s="18" t="n">
        <x:f>M637+I637</x:f>
        <x:v>456.0102943573364</x:v>
      </x:c>
      <x:c r="O637" s="18" t="n">
        <x:f>N637-C637</x:f>
        <x:v>168.01029435733642</x:v>
      </x:c>
      <x:c r="P637" s="18" t="n">
        <x:f>F637-C637</x:f>
        <x:v>154.77148040213427</x:v>
      </x:c>
      <x:c r="Q637" s="18" t="n">
        <x:f>K637-G637</x:f>
        <x:v>0</x:v>
      </x:c>
      <x:c r="R637" s="18" t="n">
        <x:f>M637-K637</x:f>
        <x:v>0</x:v>
      </x:c>
      <x:c r="S637" s="18" t="n">
        <x:f>P637+Q637+R637</x:f>
        <x:v>154.77148040213427</x:v>
      </x:c>
      <x:c r="T637" s="18" t="str">
        <x:f>IF(MOD(C637-Settings!$B$32,Settings!$B$33)&lt;Settings!$B$30,"Up","Down")</x:f>
        <x:v>Up</x:v>
      </x:c>
      <x:c r="U637" s="18" t="n">
        <x:f>IF(OR(I637&gt;Settings!$B$30,O637&gt;Settings!$B$37),0,1)</x:f>
        <x:v>1</x:v>
      </x:c>
      <x:c r="V637" s="18" t="n">
        <x:f>IF(AND(U637=1,O637&lt;=Settings!$B$36),1,0)</x:f>
        <x:v>0</x:v>
      </x:c>
    </x:row>
    <x:row r="638">
      <x:c r="A638" t="n">
        <x:f>Arrivals!A638</x:f>
        <x:v>6</x:v>
      </x:c>
      <x:c r="B638" t="n">
        <x:f>Arrivals!B638</x:f>
        <x:v>33</x:v>
      </x:c>
      <x:c r="C638" s="18" t="n">
        <x:f>Arrivals!F638</x:f>
        <x:v>293</x:v>
      </x:c>
      <x:c r="D638" s="18" t="n">
        <x:f>Arrivals!J638</x:f>
        <x:v>10.210789185422302</x:v>
      </x:c>
      <x:c r="E638" s="18" t="n">
        <x:f>G637</x:f>
        <x:v>449.99029435733644</x:v>
      </x:c>
      <x:c r="F638" s="18" t="n">
        <x:f>MAX(C638,E638)</x:f>
        <x:v>449.99029435733644</x:v>
      </x:c>
      <x:c r="G638" s="18" t="n">
        <x:f>F638+D638</x:f>
        <x:v>460.20108354275874</x:v>
      </x:c>
      <x:c r="H638" s="18" t="n">
        <x:f>Arrivals!L638</x:f>
        <x:v>75</x:v>
      </x:c>
      <x:c r="I638" s="18" t="n">
        <x:f>H638*8/ACE_Input!S38+ACE_Input!T38</x:f>
        <x:v>6.02</x:v>
      </x:c>
      <x:c r="J638" s="18" t="n">
        <x:f>N637</x:f>
        <x:v>456.0102943573364</x:v>
      </x:c>
      <x:c r="K638" s="18" t="n">
        <x:f>MAX(G638,J638)</x:f>
        <x:v>460.20108354275874</x:v>
      </x:c>
      <x:c r="L638" s="18" t="n">
        <x:f>MOD(K638-Settings!$B$32,Settings!$B$33)</x:f>
        <x:v>460.20108354275874</x:v>
      </x:c>
      <x:c r="M638" s="18" t="n">
        <x:f>IF(L638&lt;Settings!$B$30,IF(Settings!$B$30-L638&gt;=I638,K638,K638+(Settings!$B$30-L638)+Settings!$B$31),K638+(Settings!$B$33-L638))</x:f>
        <x:v>460.20108354275874</x:v>
      </x:c>
      <x:c r="N638" s="18" t="n">
        <x:f>M638+I638</x:f>
        <x:v>466.2210835427587</x:v>
      </x:c>
      <x:c r="O638" s="18" t="n">
        <x:f>N638-C638</x:f>
        <x:v>173.22108354275872</x:v>
      </x:c>
      <x:c r="P638" s="18" t="n">
        <x:f>F638-C638</x:f>
        <x:v>156.99029435733644</x:v>
      </x:c>
      <x:c r="Q638" s="18" t="n">
        <x:f>K638-G638</x:f>
        <x:v>0</x:v>
      </x:c>
      <x:c r="R638" s="18" t="n">
        <x:f>M638-K638</x:f>
        <x:v>0</x:v>
      </x:c>
      <x:c r="S638" s="18" t="n">
        <x:f>P638+Q638+R638</x:f>
        <x:v>156.99029435733644</x:v>
      </x:c>
      <x:c r="T638" s="18" t="str">
        <x:f>IF(MOD(C638-Settings!$B$32,Settings!$B$33)&lt;Settings!$B$30,"Up","Down")</x:f>
        <x:v>Up</x:v>
      </x:c>
      <x:c r="U638" s="18" t="n">
        <x:f>IF(OR(I638&gt;Settings!$B$30,O638&gt;Settings!$B$37),0,1)</x:f>
        <x:v>1</x:v>
      </x:c>
      <x:c r="V638" s="18" t="n">
        <x:f>IF(AND(U638=1,O638&lt;=Settings!$B$36),1,0)</x:f>
        <x:v>0</x:v>
      </x:c>
    </x:row>
    <x:row r="639">
      <x:c r="A639" t="n">
        <x:f>Arrivals!A639</x:f>
        <x:v>6</x:v>
      </x:c>
      <x:c r="B639" t="n">
        <x:f>Arrivals!B639</x:f>
        <x:v>34</x:v>
      </x:c>
      <x:c r="C639" s="18" t="n">
        <x:f>Arrivals!F639</x:f>
        <x:v>298</x:v>
      </x:c>
      <x:c r="D639" s="18" t="n">
        <x:f>Arrivals!J639</x:f>
        <x:v>26.82681779804316</x:v>
      </x:c>
      <x:c r="E639" s="18" t="n">
        <x:f>G638</x:f>
        <x:v>460.20108354275874</x:v>
      </x:c>
      <x:c r="F639" s="18" t="n">
        <x:f>MAX(C639,E639)</x:f>
        <x:v>460.20108354275874</x:v>
      </x:c>
      <x:c r="G639" s="18" t="n">
        <x:f>F639+D639</x:f>
        <x:v>487.0279013408019</x:v>
      </x:c>
      <x:c r="H639" s="18" t="n">
        <x:f>Arrivals!L639</x:f>
        <x:v>75</x:v>
      </x:c>
      <x:c r="I639" s="18" t="n">
        <x:f>H639*8/ACE_Input!S39+ACE_Input!T39</x:f>
        <x:v>6.02</x:v>
      </x:c>
      <x:c r="J639" s="18" t="n">
        <x:f>N638</x:f>
        <x:v>466.2210835427587</x:v>
      </x:c>
      <x:c r="K639" s="18" t="n">
        <x:f>MAX(G639,J639)</x:f>
        <x:v>487.0279013408019</x:v>
      </x:c>
      <x:c r="L639" s="18" t="n">
        <x:f>MOD(K639-Settings!$B$32,Settings!$B$33)</x:f>
        <x:v>487.0279013408019</x:v>
      </x:c>
      <x:c r="M639" s="18" t="n">
        <x:f>IF(L639&lt;Settings!$B$30,IF(Settings!$B$30-L639&gt;=I639,K639,K639+(Settings!$B$30-L639)+Settings!$B$31),K639+(Settings!$B$33-L639))</x:f>
        <x:v>487.0279013408019</x:v>
      </x:c>
      <x:c r="N639" s="18" t="n">
        <x:f>M639+I639</x:f>
        <x:v>493.0479013408019</x:v>
      </x:c>
      <x:c r="O639" s="18" t="n">
        <x:f>N639-C639</x:f>
        <x:v>195.0479013408019</x:v>
      </x:c>
      <x:c r="P639" s="18" t="n">
        <x:f>F639-C639</x:f>
        <x:v>162.20108354275874</x:v>
      </x:c>
      <x:c r="Q639" s="18" t="n">
        <x:f>K639-G639</x:f>
        <x:v>0</x:v>
      </x:c>
      <x:c r="R639" s="18" t="n">
        <x:f>M639-K639</x:f>
        <x:v>0</x:v>
      </x:c>
      <x:c r="S639" s="18" t="n">
        <x:f>P639+Q639+R639</x:f>
        <x:v>162.20108354275874</x:v>
      </x:c>
      <x:c r="T639" s="18" t="str">
        <x:f>IF(MOD(C639-Settings!$B$32,Settings!$B$33)&lt;Settings!$B$30,"Up","Down")</x:f>
        <x:v>Up</x:v>
      </x:c>
      <x:c r="U639" s="18" t="n">
        <x:f>IF(OR(I639&gt;Settings!$B$30,O639&gt;Settings!$B$37),0,1)</x:f>
        <x:v>1</x:v>
      </x:c>
      <x:c r="V639" s="18" t="n">
        <x:f>IF(AND(U639=1,O639&lt;=Settings!$B$36),1,0)</x:f>
        <x:v>0</x:v>
      </x:c>
    </x:row>
    <x:row r="640">
      <x:c r="A640" t="n">
        <x:f>Arrivals!A640</x:f>
        <x:v>6</x:v>
      </x:c>
      <x:c r="B640" t="n">
        <x:f>Arrivals!B640</x:f>
        <x:v>35</x:v>
      </x:c>
      <x:c r="C640" s="18" t="n">
        <x:f>Arrivals!F640</x:f>
        <x:v>303</x:v>
      </x:c>
      <x:c r="D640" s="18" t="n">
        <x:f>Arrivals!J640</x:f>
        <x:v>19.594930712070017</x:v>
      </x:c>
      <x:c r="E640" s="18" t="n">
        <x:f>G639</x:f>
        <x:v>487.0279013408019</x:v>
      </x:c>
      <x:c r="F640" s="18" t="n">
        <x:f>MAX(C640,E640)</x:f>
        <x:v>487.0279013408019</x:v>
      </x:c>
      <x:c r="G640" s="18" t="n">
        <x:f>F640+D640</x:f>
        <x:v>506.62283205287196</x:v>
      </x:c>
      <x:c r="H640" s="18" t="n">
        <x:f>Arrivals!L640</x:f>
        <x:v>75</x:v>
      </x:c>
      <x:c r="I640" s="18" t="n">
        <x:f>H640*8/ACE_Input!S40+ACE_Input!T40</x:f>
        <x:v>6.02</x:v>
      </x:c>
      <x:c r="J640" s="18" t="n">
        <x:f>N639</x:f>
        <x:v>493.0479013408019</x:v>
      </x:c>
      <x:c r="K640" s="18" t="n">
        <x:f>MAX(G640,J640)</x:f>
        <x:v>506.62283205287196</x:v>
      </x:c>
      <x:c r="L640" s="18" t="n">
        <x:f>MOD(K640-Settings!$B$32,Settings!$B$33)</x:f>
        <x:v>506.62283205287196</x:v>
      </x:c>
      <x:c r="M640" s="18" t="n">
        <x:f>IF(L640&lt;Settings!$B$30,IF(Settings!$B$30-L640&gt;=I640,K640,K640+(Settings!$B$30-L640)+Settings!$B$31),K640+(Settings!$B$33-L640))</x:f>
        <x:v>506.62283205287196</x:v>
      </x:c>
      <x:c r="N640" s="18" t="n">
        <x:f>M640+I640</x:f>
        <x:v>512.642832052872</x:v>
      </x:c>
      <x:c r="O640" s="18" t="n">
        <x:f>N640-C640</x:f>
        <x:v>209.642832052872</x:v>
      </x:c>
      <x:c r="P640" s="18" t="n">
        <x:f>F640-C640</x:f>
        <x:v>184.02790134080192</x:v>
      </x:c>
      <x:c r="Q640" s="18" t="n">
        <x:f>K640-G640</x:f>
        <x:v>0</x:v>
      </x:c>
      <x:c r="R640" s="18" t="n">
        <x:f>M640-K640</x:f>
        <x:v>0</x:v>
      </x:c>
      <x:c r="S640" s="18" t="n">
        <x:f>P640+Q640+R640</x:f>
        <x:v>184.02790134080192</x:v>
      </x:c>
      <x:c r="T640" s="18" t="str">
        <x:f>IF(MOD(C640-Settings!$B$32,Settings!$B$33)&lt;Settings!$B$30,"Up","Down")</x:f>
        <x:v>Up</x:v>
      </x:c>
      <x:c r="U640" s="18" t="n">
        <x:f>IF(OR(I640&gt;Settings!$B$30,O640&gt;Settings!$B$37),0,1)</x:f>
        <x:v>1</x:v>
      </x:c>
      <x:c r="V640" s="18" t="n">
        <x:f>IF(AND(U640=1,O640&lt;=Settings!$B$36),1,0)</x:f>
        <x:v>0</x:v>
      </x:c>
    </x:row>
    <x:row r="641">
      <x:c r="A641" t="n">
        <x:f>Arrivals!A641</x:f>
        <x:v>6</x:v>
      </x:c>
      <x:c r="B641" t="n">
        <x:f>Arrivals!B641</x:f>
        <x:v>36</x:v>
      </x:c>
      <x:c r="C641" s="18" t="n">
        <x:f>Arrivals!F641</x:f>
        <x:v>308</x:v>
      </x:c>
      <x:c r="D641" s="18" t="n">
        <x:f>Arrivals!J641</x:f>
        <x:v>10.503098646502222</x:v>
      </x:c>
      <x:c r="E641" s="18" t="n">
        <x:f>G640</x:f>
        <x:v>506.62283205287196</x:v>
      </x:c>
      <x:c r="F641" s="18" t="n">
        <x:f>MAX(C641,E641)</x:f>
        <x:v>506.62283205287196</x:v>
      </x:c>
      <x:c r="G641" s="18" t="n">
        <x:f>F641+D641</x:f>
        <x:v>517.1259306993742</x:v>
      </x:c>
      <x:c r="H641" s="18" t="n">
        <x:f>Arrivals!L641</x:f>
        <x:v>75</x:v>
      </x:c>
      <x:c r="I641" s="18" t="n">
        <x:f>H641*8/ACE_Input!S41+ACE_Input!T41</x:f>
        <x:v>6.02</x:v>
      </x:c>
      <x:c r="J641" s="18" t="n">
        <x:f>N640</x:f>
        <x:v>512.642832052872</x:v>
      </x:c>
      <x:c r="K641" s="18" t="n">
        <x:f>MAX(G641,J641)</x:f>
        <x:v>517.1259306993742</x:v>
      </x:c>
      <x:c r="L641" s="18" t="n">
        <x:f>MOD(K641-Settings!$B$32,Settings!$B$33)</x:f>
        <x:v>517.1259306993742</x:v>
      </x:c>
      <x:c r="M641" s="18" t="n">
        <x:f>IF(L641&lt;Settings!$B$30,IF(Settings!$B$30-L641&gt;=I641,K641,K641+(Settings!$B$30-L641)+Settings!$B$31),K641+(Settings!$B$33-L641))</x:f>
        <x:v>517.1259306993742</x:v>
      </x:c>
      <x:c r="N641" s="18" t="n">
        <x:f>M641+I641</x:f>
        <x:v>523.1459306993742</x:v>
      </x:c>
      <x:c r="O641" s="18" t="n">
        <x:f>N641-C641</x:f>
        <x:v>215.14593069937416</x:v>
      </x:c>
      <x:c r="P641" s="18" t="n">
        <x:f>F641-C641</x:f>
        <x:v>198.62283205287196</x:v>
      </x:c>
      <x:c r="Q641" s="18" t="n">
        <x:f>K641-G641</x:f>
        <x:v>0</x:v>
      </x:c>
      <x:c r="R641" s="18" t="n">
        <x:f>M641-K641</x:f>
        <x:v>0</x:v>
      </x:c>
      <x:c r="S641" s="18" t="n">
        <x:f>P641+Q641+R641</x:f>
        <x:v>198.62283205287196</x:v>
      </x:c>
      <x:c r="T641" s="18" t="str">
        <x:f>IF(MOD(C641-Settings!$B$32,Settings!$B$33)&lt;Settings!$B$30,"Up","Down")</x:f>
        <x:v>Up</x:v>
      </x:c>
      <x:c r="U641" s="18" t="n">
        <x:f>IF(OR(I641&gt;Settings!$B$30,O641&gt;Settings!$B$37),0,1)</x:f>
        <x:v>1</x:v>
      </x:c>
      <x:c r="V641" s="18" t="n">
        <x:f>IF(AND(U641=1,O641&lt;=Settings!$B$36),1,0)</x:f>
        <x:v>0</x:v>
      </x:c>
    </x:row>
    <x:row r="642">
      <x:c r="A642" t="n">
        <x:f>Arrivals!A642</x:f>
        <x:v>6</x:v>
      </x:c>
      <x:c r="B642" t="n">
        <x:f>Arrivals!B642</x:f>
        <x:v>37</x:v>
      </x:c>
      <x:c r="C642" s="18" t="n">
        <x:f>Arrivals!F642</x:f>
        <x:v>313</x:v>
      </x:c>
      <x:c r="D642" s="18" t="n">
        <x:f>Arrivals!J642</x:f>
        <x:v>11.266929429794837</x:v>
      </x:c>
      <x:c r="E642" s="18" t="n">
        <x:f>G641</x:f>
        <x:v>517.1259306993742</x:v>
      </x:c>
      <x:c r="F642" s="18" t="n">
        <x:f>MAX(C642,E642)</x:f>
        <x:v>517.1259306993742</x:v>
      </x:c>
      <x:c r="G642" s="18" t="n">
        <x:f>F642+D642</x:f>
        <x:v>528.392860129169</x:v>
      </x:c>
      <x:c r="H642" s="18" t="n">
        <x:f>Arrivals!L642</x:f>
        <x:v>75</x:v>
      </x:c>
      <x:c r="I642" s="18" t="n">
        <x:f>H642*8/ACE_Input!S42+ACE_Input!T42</x:f>
        <x:v>6.02</x:v>
      </x:c>
      <x:c r="J642" s="18" t="n">
        <x:f>N641</x:f>
        <x:v>523.1459306993742</x:v>
      </x:c>
      <x:c r="K642" s="18" t="n">
        <x:f>MAX(G642,J642)</x:f>
        <x:v>528.392860129169</x:v>
      </x:c>
      <x:c r="L642" s="18" t="n">
        <x:f>MOD(K642-Settings!$B$32,Settings!$B$33)</x:f>
        <x:v>528.392860129169</x:v>
      </x:c>
      <x:c r="M642" s="18" t="n">
        <x:f>IF(L642&lt;Settings!$B$30,IF(Settings!$B$30-L642&gt;=I642,K642,K642+(Settings!$B$30-L642)+Settings!$B$31),K642+(Settings!$B$33-L642))</x:f>
        <x:v>528.392860129169</x:v>
      </x:c>
      <x:c r="N642" s="18" t="n">
        <x:f>M642+I642</x:f>
        <x:v>534.412860129169</x:v>
      </x:c>
      <x:c r="O642" s="18" t="n">
        <x:f>N642-C642</x:f>
        <x:v>221.41286012916896</x:v>
      </x:c>
      <x:c r="P642" s="18" t="n">
        <x:f>F642-C642</x:f>
        <x:v>204.12593069937418</x:v>
      </x:c>
      <x:c r="Q642" s="18" t="n">
        <x:f>K642-G642</x:f>
        <x:v>0</x:v>
      </x:c>
      <x:c r="R642" s="18" t="n">
        <x:f>M642-K642</x:f>
        <x:v>0</x:v>
      </x:c>
      <x:c r="S642" s="18" t="n">
        <x:f>P642+Q642+R642</x:f>
        <x:v>204.12593069937418</x:v>
      </x:c>
      <x:c r="T642" s="18" t="str">
        <x:f>IF(MOD(C642-Settings!$B$32,Settings!$B$33)&lt;Settings!$B$30,"Up","Down")</x:f>
        <x:v>Up</x:v>
      </x:c>
      <x:c r="U642" s="18" t="n">
        <x:f>IF(OR(I642&gt;Settings!$B$30,O642&gt;Settings!$B$37),0,1)</x:f>
        <x:v>1</x:v>
      </x:c>
      <x:c r="V642" s="18" t="n">
        <x:f>IF(AND(U642=1,O642&lt;=Settings!$B$36),1,0)</x:f>
        <x:v>0</x:v>
      </x:c>
    </x:row>
    <x:row r="643">
      <x:c r="A643" t="n">
        <x:f>Arrivals!A643</x:f>
        <x:v>6</x:v>
      </x:c>
      <x:c r="B643" t="n">
        <x:f>Arrivals!B643</x:f>
        <x:v>38</x:v>
      </x:c>
      <x:c r="C643" s="18" t="n">
        <x:f>Arrivals!F643</x:f>
        <x:v>318</x:v>
      </x:c>
      <x:c r="D643" s="18" t="n">
        <x:f>Arrivals!J643</x:f>
        <x:v>9.935977531135071</x:v>
      </x:c>
      <x:c r="E643" s="18" t="n">
        <x:f>G642</x:f>
        <x:v>528.392860129169</x:v>
      </x:c>
      <x:c r="F643" s="18" t="n">
        <x:f>MAX(C643,E643)</x:f>
        <x:v>528.392860129169</x:v>
      </x:c>
      <x:c r="G643" s="18" t="n">
        <x:f>F643+D643</x:f>
        <x:v>538.3288376603041</x:v>
      </x:c>
      <x:c r="H643" s="18" t="n">
        <x:f>Arrivals!L643</x:f>
        <x:v>75</x:v>
      </x:c>
      <x:c r="I643" s="18" t="n">
        <x:f>H643*8/ACE_Input!S43+ACE_Input!T43</x:f>
        <x:v>6.02</x:v>
      </x:c>
      <x:c r="J643" s="18" t="n">
        <x:f>N642</x:f>
        <x:v>534.412860129169</x:v>
      </x:c>
      <x:c r="K643" s="18" t="n">
        <x:f>MAX(G643,J643)</x:f>
        <x:v>538.3288376603041</x:v>
      </x:c>
      <x:c r="L643" s="18" t="n">
        <x:f>MOD(K643-Settings!$B$32,Settings!$B$33)</x:f>
        <x:v>538.3288376603041</x:v>
      </x:c>
      <x:c r="M643" s="18" t="n">
        <x:f>IF(L643&lt;Settings!$B$30,IF(Settings!$B$30-L643&gt;=I643,K643,K643+(Settings!$B$30-L643)+Settings!$B$31),K643+(Settings!$B$33-L643))</x:f>
        <x:v>538.3288376603041</x:v>
      </x:c>
      <x:c r="N643" s="18" t="n">
        <x:f>M643+I643</x:f>
        <x:v>544.3488376603041</x:v>
      </x:c>
      <x:c r="O643" s="18" t="n">
        <x:f>N643-C643</x:f>
        <x:v>226.34883766030407</x:v>
      </x:c>
      <x:c r="P643" s="18" t="n">
        <x:f>F643-C643</x:f>
        <x:v>210.39286012916898</x:v>
      </x:c>
      <x:c r="Q643" s="18" t="n">
        <x:f>K643-G643</x:f>
        <x:v>0</x:v>
      </x:c>
      <x:c r="R643" s="18" t="n">
        <x:f>M643-K643</x:f>
        <x:v>0</x:v>
      </x:c>
      <x:c r="S643" s="18" t="n">
        <x:f>P643+Q643+R643</x:f>
        <x:v>210.39286012916898</x:v>
      </x:c>
      <x:c r="T643" s="18" t="str">
        <x:f>IF(MOD(C643-Settings!$B$32,Settings!$B$33)&lt;Settings!$B$30,"Up","Down")</x:f>
        <x:v>Up</x:v>
      </x:c>
      <x:c r="U643" s="18" t="n">
        <x:f>IF(OR(I643&gt;Settings!$B$30,O643&gt;Settings!$B$37),0,1)</x:f>
        <x:v>1</x:v>
      </x:c>
      <x:c r="V643" s="18" t="n">
        <x:f>IF(AND(U643=1,O643&lt;=Settings!$B$36),1,0)</x:f>
        <x:v>0</x:v>
      </x:c>
    </x:row>
    <x:row r="644">
      <x:c r="A644" t="n">
        <x:f>Arrivals!A644</x:f>
        <x:v>6</x:v>
      </x:c>
      <x:c r="B644" t="n">
        <x:f>Arrivals!B644</x:f>
        <x:v>39</x:v>
      </x:c>
      <x:c r="C644" s="18" t="n">
        <x:f>Arrivals!F644</x:f>
        <x:v>323</x:v>
      </x:c>
      <x:c r="D644" s="18" t="n">
        <x:f>Arrivals!J644</x:f>
        <x:v>12.057110063223465</x:v>
      </x:c>
      <x:c r="E644" s="18" t="n">
        <x:f>G643</x:f>
        <x:v>538.3288376603041</x:v>
      </x:c>
      <x:c r="F644" s="18" t="n">
        <x:f>MAX(C644,E644)</x:f>
        <x:v>538.3288376603041</x:v>
      </x:c>
      <x:c r="G644" s="18" t="n">
        <x:f>F644+D644</x:f>
        <x:v>550.3859477235276</x:v>
      </x:c>
      <x:c r="H644" s="18" t="n">
        <x:f>Arrivals!L644</x:f>
        <x:v>75</x:v>
      </x:c>
      <x:c r="I644" s="18" t="n">
        <x:f>H644*8/ACE_Input!S44+ACE_Input!T44</x:f>
        <x:v>6.02</x:v>
      </x:c>
      <x:c r="J644" s="18" t="n">
        <x:f>N643</x:f>
        <x:v>544.3488376603041</x:v>
      </x:c>
      <x:c r="K644" s="18" t="n">
        <x:f>MAX(G644,J644)</x:f>
        <x:v>550.3859477235276</x:v>
      </x:c>
      <x:c r="L644" s="18" t="n">
        <x:f>MOD(K644-Settings!$B$32,Settings!$B$33)</x:f>
        <x:v>550.3859477235276</x:v>
      </x:c>
      <x:c r="M644" s="18" t="n">
        <x:f>IF(L644&lt;Settings!$B$30,IF(Settings!$B$30-L644&gt;=I644,K644,K644+(Settings!$B$30-L644)+Settings!$B$31),K644+(Settings!$B$33-L644))</x:f>
        <x:v>550.3859477235276</x:v>
      </x:c>
      <x:c r="N644" s="18" t="n">
        <x:f>M644+I644</x:f>
        <x:v>556.4059477235276</x:v>
      </x:c>
      <x:c r="O644" s="18" t="n">
        <x:f>N644-C644</x:f>
        <x:v>233.40594772352756</x:v>
      </x:c>
      <x:c r="P644" s="18" t="n">
        <x:f>F644-C644</x:f>
        <x:v>215.3288376603041</x:v>
      </x:c>
      <x:c r="Q644" s="18" t="n">
        <x:f>K644-G644</x:f>
        <x:v>0</x:v>
      </x:c>
      <x:c r="R644" s="18" t="n">
        <x:f>M644-K644</x:f>
        <x:v>0</x:v>
      </x:c>
      <x:c r="S644" s="18" t="n">
        <x:f>P644+Q644+R644</x:f>
        <x:v>215.3288376603041</x:v>
      </x:c>
      <x:c r="T644" s="18" t="str">
        <x:f>IF(MOD(C644-Settings!$B$32,Settings!$B$33)&lt;Settings!$B$30,"Up","Down")</x:f>
        <x:v>Up</x:v>
      </x:c>
      <x:c r="U644" s="18" t="n">
        <x:f>IF(OR(I644&gt;Settings!$B$30,O644&gt;Settings!$B$37),0,1)</x:f>
        <x:v>1</x:v>
      </x:c>
      <x:c r="V644" s="18" t="n">
        <x:f>IF(AND(U644=1,O644&lt;=Settings!$B$36),1,0)</x:f>
        <x:v>0</x:v>
      </x:c>
    </x:row>
    <x:row r="645">
      <x:c r="A645" t="n">
        <x:f>Arrivals!A645</x:f>
        <x:v>6</x:v>
      </x:c>
      <x:c r="B645" t="n">
        <x:f>Arrivals!B645</x:f>
        <x:v>40</x:v>
      </x:c>
      <x:c r="C645" s="18" t="n">
        <x:f>Arrivals!F645</x:f>
        <x:v>328</x:v>
      </x:c>
      <x:c r="D645" s="18" t="n">
        <x:f>Arrivals!J645</x:f>
        <x:v>6.251383456179241</x:v>
      </x:c>
      <x:c r="E645" s="18" t="n">
        <x:f>G644</x:f>
        <x:v>550.3859477235276</x:v>
      </x:c>
      <x:c r="F645" s="18" t="n">
        <x:f>MAX(C645,E645)</x:f>
        <x:v>550.3859477235276</x:v>
      </x:c>
      <x:c r="G645" s="18" t="n">
        <x:f>F645+D645</x:f>
        <x:v>556.6373311797068</x:v>
      </x:c>
      <x:c r="H645" s="18" t="n">
        <x:f>Arrivals!L645</x:f>
        <x:v>75</x:v>
      </x:c>
      <x:c r="I645" s="18" t="n">
        <x:f>H645*8/ACE_Input!S45+ACE_Input!T45</x:f>
        <x:v>6.02</x:v>
      </x:c>
      <x:c r="J645" s="18" t="n">
        <x:f>N644</x:f>
        <x:v>556.4059477235276</x:v>
      </x:c>
      <x:c r="K645" s="18" t="n">
        <x:f>MAX(G645,J645)</x:f>
        <x:v>556.6373311797068</x:v>
      </x:c>
      <x:c r="L645" s="18" t="n">
        <x:f>MOD(K645-Settings!$B$32,Settings!$B$33)</x:f>
        <x:v>556.6373311797068</x:v>
      </x:c>
      <x:c r="M645" s="18" t="n">
        <x:f>IF(L645&lt;Settings!$B$30,IF(Settings!$B$30-L645&gt;=I645,K645,K645+(Settings!$B$30-L645)+Settings!$B$31),K645+(Settings!$B$33-L645))</x:f>
        <x:v>556.6373311797068</x:v>
      </x:c>
      <x:c r="N645" s="18" t="n">
        <x:f>M645+I645</x:f>
        <x:v>562.6573311797068</x:v>
      </x:c>
      <x:c r="O645" s="18" t="n">
        <x:f>N645-C645</x:f>
        <x:v>234.65733117970683</x:v>
      </x:c>
      <x:c r="P645" s="18" t="n">
        <x:f>F645-C645</x:f>
        <x:v>222.38594772352758</x:v>
      </x:c>
      <x:c r="Q645" s="18" t="n">
        <x:f>K645-G645</x:f>
        <x:v>0</x:v>
      </x:c>
      <x:c r="R645" s="18" t="n">
        <x:f>M645-K645</x:f>
        <x:v>0</x:v>
      </x:c>
      <x:c r="S645" s="18" t="n">
        <x:f>P645+Q645+R645</x:f>
        <x:v>222.38594772352758</x:v>
      </x:c>
      <x:c r="T645" s="18" t="str">
        <x:f>IF(MOD(C645-Settings!$B$32,Settings!$B$33)&lt;Settings!$B$30,"Up","Down")</x:f>
        <x:v>Up</x:v>
      </x:c>
      <x:c r="U645" s="18" t="n">
        <x:f>IF(OR(I645&gt;Settings!$B$30,O645&gt;Settings!$B$37),0,1)</x:f>
        <x:v>1</x:v>
      </x:c>
      <x:c r="V645" s="18" t="n">
        <x:f>IF(AND(U645=1,O645&lt;=Settings!$B$36),1,0)</x:f>
        <x:v>0</x:v>
      </x:c>
    </x:row>
    <x:row r="646">
      <x:c r="A646" t="n">
        <x:f>Arrivals!A646</x:f>
        <x:v>6</x:v>
      </x:c>
      <x:c r="B646" t="n">
        <x:f>Arrivals!B646</x:f>
        <x:v>41</x:v>
      </x:c>
      <x:c r="C646" s="18" t="n">
        <x:f>Arrivals!F646</x:f>
        <x:v>333</x:v>
      </x:c>
      <x:c r="D646" s="18" t="n">
        <x:f>Arrivals!J646</x:f>
        <x:v>5.494656430936858</x:v>
      </x:c>
      <x:c r="E646" s="18" t="n">
        <x:f>G645</x:f>
        <x:v>556.6373311797068</x:v>
      </x:c>
      <x:c r="F646" s="18" t="n">
        <x:f>MAX(C646,E646)</x:f>
        <x:v>556.6373311797068</x:v>
      </x:c>
      <x:c r="G646" s="18" t="n">
        <x:f>F646+D646</x:f>
        <x:v>562.1319876106437</x:v>
      </x:c>
      <x:c r="H646" s="18" t="n">
        <x:f>Arrivals!L646</x:f>
        <x:v>75</x:v>
      </x:c>
      <x:c r="I646" s="18" t="n">
        <x:f>H646*8/ACE_Input!S46+ACE_Input!T46</x:f>
        <x:v>6.02</x:v>
      </x:c>
      <x:c r="J646" s="18" t="n">
        <x:f>N645</x:f>
        <x:v>562.6573311797068</x:v>
      </x:c>
      <x:c r="K646" s="18" t="n">
        <x:f>MAX(G646,J646)</x:f>
        <x:v>562.6573311797068</x:v>
      </x:c>
      <x:c r="L646" s="18" t="n">
        <x:f>MOD(K646-Settings!$B$32,Settings!$B$33)</x:f>
        <x:v>562.6573311797068</x:v>
      </x:c>
      <x:c r="M646" s="18" t="n">
        <x:f>IF(L646&lt;Settings!$B$30,IF(Settings!$B$30-L646&gt;=I646,K646,K646+(Settings!$B$30-L646)+Settings!$B$31),K646+(Settings!$B$33-L646))</x:f>
        <x:v>562.6573311797068</x:v>
      </x:c>
      <x:c r="N646" s="18" t="n">
        <x:f>M646+I646</x:f>
        <x:v>568.6773311797068</x:v>
      </x:c>
      <x:c r="O646" s="18" t="n">
        <x:f>N646-C646</x:f>
        <x:v>235.6773311797068</x:v>
      </x:c>
      <x:c r="P646" s="18" t="n">
        <x:f>F646-C646</x:f>
        <x:v>223.63733117970685</x:v>
      </x:c>
      <x:c r="Q646" s="18" t="n">
        <x:f>K646-G646</x:f>
        <x:v>0.525343569063125</x:v>
      </x:c>
      <x:c r="R646" s="18" t="n">
        <x:f>M646-K646</x:f>
        <x:v>0</x:v>
      </x:c>
      <x:c r="S646" s="18" t="n">
        <x:f>P646+Q646+R646</x:f>
        <x:v>224.16267474876997</x:v>
      </x:c>
      <x:c r="T646" s="18" t="str">
        <x:f>IF(MOD(C646-Settings!$B$32,Settings!$B$33)&lt;Settings!$B$30,"Up","Down")</x:f>
        <x:v>Up</x:v>
      </x:c>
      <x:c r="U646" s="18" t="n">
        <x:f>IF(OR(I646&gt;Settings!$B$30,O646&gt;Settings!$B$37),0,1)</x:f>
        <x:v>1</x:v>
      </x:c>
      <x:c r="V646" s="18" t="n">
        <x:f>IF(AND(U646=1,O646&lt;=Settings!$B$36),1,0)</x:f>
        <x:v>0</x:v>
      </x:c>
    </x:row>
    <x:row r="647">
      <x:c r="A647" t="n">
        <x:f>Arrivals!A647</x:f>
        <x:v>6</x:v>
      </x:c>
      <x:c r="B647" t="n">
        <x:f>Arrivals!B647</x:f>
        <x:v>42</x:v>
      </x:c>
      <x:c r="C647" s="18" t="n">
        <x:f>Arrivals!F647</x:f>
        <x:v>338</x:v>
      </x:c>
      <x:c r="D647" s="18" t="n">
        <x:f>Arrivals!J647</x:f>
        <x:v>10.530185968532694</x:v>
      </x:c>
      <x:c r="E647" s="18" t="n">
        <x:f>G646</x:f>
        <x:v>562.1319876106437</x:v>
      </x:c>
      <x:c r="F647" s="18" t="n">
        <x:f>MAX(C647,E647)</x:f>
        <x:v>562.1319876106437</x:v>
      </x:c>
      <x:c r="G647" s="18" t="n">
        <x:f>F647+D647</x:f>
        <x:v>572.6621735791764</x:v>
      </x:c>
      <x:c r="H647" s="18" t="n">
        <x:f>Arrivals!L647</x:f>
        <x:v>75</x:v>
      </x:c>
      <x:c r="I647" s="18" t="n">
        <x:f>H647*8/ACE_Input!S47+ACE_Input!T47</x:f>
        <x:v>6.02</x:v>
      </x:c>
      <x:c r="J647" s="18" t="n">
        <x:f>N646</x:f>
        <x:v>568.6773311797068</x:v>
      </x:c>
      <x:c r="K647" s="18" t="n">
        <x:f>MAX(G647,J647)</x:f>
        <x:v>572.6621735791764</x:v>
      </x:c>
      <x:c r="L647" s="18" t="n">
        <x:f>MOD(K647-Settings!$B$32,Settings!$B$33)</x:f>
        <x:v>572.6621735791764</x:v>
      </x:c>
      <x:c r="M647" s="18" t="n">
        <x:f>IF(L647&lt;Settings!$B$30,IF(Settings!$B$30-L647&gt;=I647,K647,K647+(Settings!$B$30-L647)+Settings!$B$31),K647+(Settings!$B$33-L647))</x:f>
        <x:v>572.6621735791764</x:v>
      </x:c>
      <x:c r="N647" s="18" t="n">
        <x:f>M647+I647</x:f>
        <x:v>578.6821735791764</x:v>
      </x:c>
      <x:c r="O647" s="18" t="n">
        <x:f>N647-C647</x:f>
        <x:v>240.68217357917638</x:v>
      </x:c>
      <x:c r="P647" s="18" t="n">
        <x:f>F647-C647</x:f>
        <x:v>224.1319876106437</x:v>
      </x:c>
      <x:c r="Q647" s="18" t="n">
        <x:f>K647-G647</x:f>
        <x:v>0</x:v>
      </x:c>
      <x:c r="R647" s="18" t="n">
        <x:f>M647-K647</x:f>
        <x:v>0</x:v>
      </x:c>
      <x:c r="S647" s="18" t="n">
        <x:f>P647+Q647+R647</x:f>
        <x:v>224.1319876106437</x:v>
      </x:c>
      <x:c r="T647" s="18" t="str">
        <x:f>IF(MOD(C647-Settings!$B$32,Settings!$B$33)&lt;Settings!$B$30,"Up","Down")</x:f>
        <x:v>Up</x:v>
      </x:c>
      <x:c r="U647" s="18" t="n">
        <x:f>IF(OR(I647&gt;Settings!$B$30,O647&gt;Settings!$B$37),0,1)</x:f>
        <x:v>1</x:v>
      </x:c>
      <x:c r="V647" s="18" t="n">
        <x:f>IF(AND(U647=1,O647&lt;=Settings!$B$36),1,0)</x:f>
        <x:v>0</x:v>
      </x:c>
    </x:row>
    <x:row r="648">
      <x:c r="A648" t="n">
        <x:f>Arrivals!A648</x:f>
        <x:v>6</x:v>
      </x:c>
      <x:c r="B648" t="n">
        <x:f>Arrivals!B648</x:f>
        <x:v>43</x:v>
      </x:c>
      <x:c r="C648" s="18" t="n">
        <x:f>Arrivals!F648</x:f>
        <x:v>343</x:v>
      </x:c>
      <x:c r="D648" s="18" t="n">
        <x:f>Arrivals!J648</x:f>
        <x:v>6.169268306115844</x:v>
      </x:c>
      <x:c r="E648" s="18" t="n">
        <x:f>G647</x:f>
        <x:v>572.6621735791764</x:v>
      </x:c>
      <x:c r="F648" s="18" t="n">
        <x:f>MAX(C648,E648)</x:f>
        <x:v>572.6621735791764</x:v>
      </x:c>
      <x:c r="G648" s="18" t="n">
        <x:f>F648+D648</x:f>
        <x:v>578.8314418852923</x:v>
      </x:c>
      <x:c r="H648" s="18" t="n">
        <x:f>Arrivals!L648</x:f>
        <x:v>75</x:v>
      </x:c>
      <x:c r="I648" s="18" t="n">
        <x:f>H648*8/ACE_Input!S48+ACE_Input!T48</x:f>
        <x:v>6.02</x:v>
      </x:c>
      <x:c r="J648" s="18" t="n">
        <x:f>N647</x:f>
        <x:v>578.6821735791764</x:v>
      </x:c>
      <x:c r="K648" s="18" t="n">
        <x:f>MAX(G648,J648)</x:f>
        <x:v>578.8314418852923</x:v>
      </x:c>
      <x:c r="L648" s="18" t="n">
        <x:f>MOD(K648-Settings!$B$32,Settings!$B$33)</x:f>
        <x:v>578.8314418852923</x:v>
      </x:c>
      <x:c r="M648" s="18" t="n">
        <x:f>IF(L648&lt;Settings!$B$30,IF(Settings!$B$30-L648&gt;=I648,K648,K648+(Settings!$B$30-L648)+Settings!$B$31),K648+(Settings!$B$33-L648))</x:f>
        <x:v>578.8314418852923</x:v>
      </x:c>
      <x:c r="N648" s="18" t="n">
        <x:f>M648+I648</x:f>
        <x:v>584.8514418852923</x:v>
      </x:c>
      <x:c r="O648" s="18" t="n">
        <x:f>N648-C648</x:f>
        <x:v>241.85144188529227</x:v>
      </x:c>
      <x:c r="P648" s="18" t="n">
        <x:f>F648-C648</x:f>
        <x:v>229.6621735791764</x:v>
      </x:c>
      <x:c r="Q648" s="18" t="n">
        <x:f>K648-G648</x:f>
        <x:v>0</x:v>
      </x:c>
      <x:c r="R648" s="18" t="n">
        <x:f>M648-K648</x:f>
        <x:v>0</x:v>
      </x:c>
      <x:c r="S648" s="18" t="n">
        <x:f>P648+Q648+R648</x:f>
        <x:v>229.6621735791764</x:v>
      </x:c>
      <x:c r="T648" s="18" t="str">
        <x:f>IF(MOD(C648-Settings!$B$32,Settings!$B$33)&lt;Settings!$B$30,"Up","Down")</x:f>
        <x:v>Up</x:v>
      </x:c>
      <x:c r="U648" s="18" t="n">
        <x:f>IF(OR(I648&gt;Settings!$B$30,O648&gt;Settings!$B$37),0,1)</x:f>
        <x:v>1</x:v>
      </x:c>
      <x:c r="V648" s="18" t="n">
        <x:f>IF(AND(U648=1,O648&lt;=Settings!$B$36),1,0)</x:f>
        <x:v>0</x:v>
      </x:c>
    </x:row>
    <x:row r="649">
      <x:c r="A649" t="n">
        <x:f>Arrivals!A649</x:f>
        <x:v>6</x:v>
      </x:c>
      <x:c r="B649" t="n">
        <x:f>Arrivals!B649</x:f>
        <x:v>44</x:v>
      </x:c>
      <x:c r="C649" s="18" t="n">
        <x:f>Arrivals!F649</x:f>
        <x:v>348</x:v>
      </x:c>
      <x:c r="D649" s="18" t="n">
        <x:f>Arrivals!J649</x:f>
        <x:v>20.75745147767842</x:v>
      </x:c>
      <x:c r="E649" s="18" t="n">
        <x:f>G648</x:f>
        <x:v>578.8314418852923</x:v>
      </x:c>
      <x:c r="F649" s="18" t="n">
        <x:f>MAX(C649,E649)</x:f>
        <x:v>578.8314418852923</x:v>
      </x:c>
      <x:c r="G649" s="18" t="n">
        <x:f>F649+D649</x:f>
        <x:v>599.5888933629707</x:v>
      </x:c>
      <x:c r="H649" s="18" t="n">
        <x:f>Arrivals!L649</x:f>
        <x:v>75</x:v>
      </x:c>
      <x:c r="I649" s="18" t="n">
        <x:f>H649*8/ACE_Input!S49+ACE_Input!T49</x:f>
        <x:v>6.02</x:v>
      </x:c>
      <x:c r="J649" s="18" t="n">
        <x:f>N648</x:f>
        <x:v>584.8514418852923</x:v>
      </x:c>
      <x:c r="K649" s="18" t="n">
        <x:f>MAX(G649,J649)</x:f>
        <x:v>599.5888933629707</x:v>
      </x:c>
      <x:c r="L649" s="18" t="n">
        <x:f>MOD(K649-Settings!$B$32,Settings!$B$33)</x:f>
        <x:v>599.5888933629707</x:v>
      </x:c>
      <x:c r="M649" s="18" t="n">
        <x:f>IF(L649&lt;Settings!$B$30,IF(Settings!$B$30-L649&gt;=I649,K649,K649+(Settings!$B$30-L649)+Settings!$B$31),K649+(Settings!$B$33-L649))</x:f>
        <x:v>720</x:v>
      </x:c>
      <x:c r="N649" s="18" t="n">
        <x:f>M649+I649</x:f>
        <x:v>726.02</x:v>
      </x:c>
      <x:c r="O649" s="18" t="n">
        <x:f>N649-C649</x:f>
        <x:v>378.02</x:v>
      </x:c>
      <x:c r="P649" s="18" t="n">
        <x:f>F649-C649</x:f>
        <x:v>230.8314418852923</x:v>
      </x:c>
      <x:c r="Q649" s="18" t="n">
        <x:f>K649-G649</x:f>
        <x:v>0</x:v>
      </x:c>
      <x:c r="R649" s="18" t="n">
        <x:f>M649-K649</x:f>
        <x:v>120.41110663702932</x:v>
      </x:c>
      <x:c r="S649" s="18" t="n">
        <x:f>P649+Q649+R649</x:f>
        <x:v>351.2425485223216</x:v>
      </x:c>
      <x:c r="T649" s="18" t="str">
        <x:f>IF(MOD(C649-Settings!$B$32,Settings!$B$33)&lt;Settings!$B$30,"Up","Down")</x:f>
        <x:v>Up</x:v>
      </x:c>
      <x:c r="U649" s="18" t="n">
        <x:f>IF(OR(I649&gt;Settings!$B$30,O649&gt;Settings!$B$37),0,1)</x:f>
        <x:v>1</x:v>
      </x:c>
      <x:c r="V649" s="18" t="n">
        <x:f>IF(AND(U649=1,O649&lt;=Settings!$B$36),1,0)</x:f>
        <x:v>0</x:v>
      </x:c>
    </x:row>
    <x:row r="650">
      <x:c r="A650" t="n">
        <x:f>Arrivals!A650</x:f>
        <x:v>6</x:v>
      </x:c>
      <x:c r="B650" t="n">
        <x:f>Arrivals!B650</x:f>
        <x:v>45</x:v>
      </x:c>
      <x:c r="C650" s="18" t="n">
        <x:f>Arrivals!F650</x:f>
        <x:v>354</x:v>
      </x:c>
      <x:c r="D650" s="18" t="n">
        <x:f>Arrivals!J650</x:f>
        <x:v>16.542404603132077</x:v>
      </x:c>
      <x:c r="E650" s="18" t="n">
        <x:f>G649</x:f>
        <x:v>599.5888933629707</x:v>
      </x:c>
      <x:c r="F650" s="18" t="n">
        <x:f>MAX(C650,E650)</x:f>
        <x:v>599.5888933629707</x:v>
      </x:c>
      <x:c r="G650" s="18" t="n">
        <x:f>F650+D650</x:f>
        <x:v>616.1312979661028</x:v>
      </x:c>
      <x:c r="H650" s="18" t="n">
        <x:f>Arrivals!L650</x:f>
        <x:v>75</x:v>
      </x:c>
      <x:c r="I650" s="18" t="n">
        <x:f>H650*8/ACE_Input!S50+ACE_Input!T50</x:f>
        <x:v>6.02</x:v>
      </x:c>
      <x:c r="J650" s="18" t="n">
        <x:f>N649</x:f>
        <x:v>726.02</x:v>
      </x:c>
      <x:c r="K650" s="18" t="n">
        <x:f>MAX(G650,J650)</x:f>
        <x:v>726.02</x:v>
      </x:c>
      <x:c r="L650" s="18" t="n">
        <x:f>MOD(K650-Settings!$B$32,Settings!$B$33)</x:f>
        <x:v>6.019999999999982</x:v>
      </x:c>
      <x:c r="M650" s="18" t="n">
        <x:f>IF(L650&lt;Settings!$B$30,IF(Settings!$B$30-L650&gt;=I650,K650,K650+(Settings!$B$30-L650)+Settings!$B$31),K650+(Settings!$B$33-L650))</x:f>
        <x:v>726.02</x:v>
      </x:c>
      <x:c r="N650" s="18" t="n">
        <x:f>M650+I650</x:f>
        <x:v>732.04</x:v>
      </x:c>
      <x:c r="O650" s="18" t="n">
        <x:f>N650-C650</x:f>
        <x:v>378.03999999999996</x:v>
      </x:c>
      <x:c r="P650" s="18" t="n">
        <x:f>F650-C650</x:f>
        <x:v>245.58889336297068</x:v>
      </x:c>
      <x:c r="Q650" s="18" t="n">
        <x:f>K650-G650</x:f>
        <x:v>109.88870203389718</x:v>
      </x:c>
      <x:c r="R650" s="18" t="n">
        <x:f>M650-K650</x:f>
        <x:v>0</x:v>
      </x:c>
      <x:c r="S650" s="18" t="n">
        <x:f>P650+Q650+R650</x:f>
        <x:v>355.47759539686786</x:v>
      </x:c>
      <x:c r="T650" s="18" t="str">
        <x:f>IF(MOD(C650-Settings!$B$32,Settings!$B$33)&lt;Settings!$B$30,"Up","Down")</x:f>
        <x:v>Up</x:v>
      </x:c>
      <x:c r="U650" s="18" t="n">
        <x:f>IF(OR(I650&gt;Settings!$B$30,O650&gt;Settings!$B$37),0,1)</x:f>
        <x:v>1</x:v>
      </x:c>
      <x:c r="V650" s="18" t="n">
        <x:f>IF(AND(U650=1,O650&lt;=Settings!$B$36),1,0)</x:f>
        <x:v>0</x:v>
      </x:c>
    </x:row>
    <x:row r="651">
      <x:c r="A651" t="n">
        <x:f>Arrivals!A651</x:f>
        <x:v>6</x:v>
      </x:c>
      <x:c r="B651" t="n">
        <x:f>Arrivals!B651</x:f>
        <x:v>46</x:v>
      </x:c>
      <x:c r="C651" s="18" t="n">
        <x:f>Arrivals!F651</x:f>
        <x:v>359</x:v>
      </x:c>
      <x:c r="D651" s="18" t="n">
        <x:f>Arrivals!J651</x:f>
        <x:v>8.67968100505546</x:v>
      </x:c>
      <x:c r="E651" s="18" t="n">
        <x:f>G650</x:f>
        <x:v>616.1312979661028</x:v>
      </x:c>
      <x:c r="F651" s="18" t="n">
        <x:f>MAX(C651,E651)</x:f>
        <x:v>616.1312979661028</x:v>
      </x:c>
      <x:c r="G651" s="18" t="n">
        <x:f>F651+D651</x:f>
        <x:v>624.8109789711583</x:v>
      </x:c>
      <x:c r="H651" s="18" t="n">
        <x:f>Arrivals!L651</x:f>
        <x:v>75</x:v>
      </x:c>
      <x:c r="I651" s="18" t="n">
        <x:f>H651*8/ACE_Input!S51+ACE_Input!T51</x:f>
        <x:v>6.02</x:v>
      </x:c>
      <x:c r="J651" s="18" t="n">
        <x:f>N650</x:f>
        <x:v>732.04</x:v>
      </x:c>
      <x:c r="K651" s="18" t="n">
        <x:f>MAX(G651,J651)</x:f>
        <x:v>732.04</x:v>
      </x:c>
      <x:c r="L651" s="18" t="n">
        <x:f>MOD(K651-Settings!$B$32,Settings!$B$33)</x:f>
        <x:v>12.039999999999964</x:v>
      </x:c>
      <x:c r="M651" s="18" t="n">
        <x:f>IF(L651&lt;Settings!$B$30,IF(Settings!$B$30-L651&gt;=I651,K651,K651+(Settings!$B$30-L651)+Settings!$B$31),K651+(Settings!$B$33-L651))</x:f>
        <x:v>732.04</x:v>
      </x:c>
      <x:c r="N651" s="18" t="n">
        <x:f>M651+I651</x:f>
        <x:v>738.06</x:v>
      </x:c>
      <x:c r="O651" s="18" t="n">
        <x:f>N651-C651</x:f>
        <x:v>379.05999999999995</x:v>
      </x:c>
      <x:c r="P651" s="18" t="n">
        <x:f>F651-C651</x:f>
        <x:v>257.1312979661028</x:v>
      </x:c>
      <x:c r="Q651" s="18" t="n">
        <x:f>K651-G651</x:f>
        <x:v>107.22902102884166</x:v>
      </x:c>
      <x:c r="R651" s="18" t="n">
        <x:f>M651-K651</x:f>
        <x:v>0</x:v>
      </x:c>
      <x:c r="S651" s="18" t="n">
        <x:f>P651+Q651+R651</x:f>
        <x:v>364.36031899494446</x:v>
      </x:c>
      <x:c r="T651" s="18" t="str">
        <x:f>IF(MOD(C651-Settings!$B$32,Settings!$B$33)&lt;Settings!$B$30,"Up","Down")</x:f>
        <x:v>Up</x:v>
      </x:c>
      <x:c r="U651" s="18" t="n">
        <x:f>IF(OR(I651&gt;Settings!$B$30,O651&gt;Settings!$B$37),0,1)</x:f>
        <x:v>1</x:v>
      </x:c>
      <x:c r="V651" s="18" t="n">
        <x:f>IF(AND(U651=1,O651&lt;=Settings!$B$36),1,0)</x:f>
        <x:v>0</x:v>
      </x:c>
    </x:row>
    <x:row r="652">
      <x:c r="A652" t="n">
        <x:f>Arrivals!A652</x:f>
        <x:v>6</x:v>
      </x:c>
      <x:c r="B652" t="n">
        <x:f>Arrivals!B652</x:f>
        <x:v>47</x:v>
      </x:c>
      <x:c r="C652" s="18" t="n">
        <x:f>Arrivals!F652</x:f>
        <x:v>364</x:v>
      </x:c>
      <x:c r="D652" s="18" t="n">
        <x:f>Arrivals!J652</x:f>
        <x:v>2.1232723259841575</x:v>
      </x:c>
      <x:c r="E652" s="18" t="n">
        <x:f>G651</x:f>
        <x:v>624.8109789711583</x:v>
      </x:c>
      <x:c r="F652" s="18" t="n">
        <x:f>MAX(C652,E652)</x:f>
        <x:v>624.8109789711583</x:v>
      </x:c>
      <x:c r="G652" s="18" t="n">
        <x:f>F652+D652</x:f>
        <x:v>626.9342512971425</x:v>
      </x:c>
      <x:c r="H652" s="18" t="n">
        <x:f>Arrivals!L652</x:f>
        <x:v>75</x:v>
      </x:c>
      <x:c r="I652" s="18" t="n">
        <x:f>H652*8/ACE_Input!S52+ACE_Input!T52</x:f>
        <x:v>6.02</x:v>
      </x:c>
      <x:c r="J652" s="18" t="n">
        <x:f>N651</x:f>
        <x:v>738.06</x:v>
      </x:c>
      <x:c r="K652" s="18" t="n">
        <x:f>MAX(G652,J652)</x:f>
        <x:v>738.06</x:v>
      </x:c>
      <x:c r="L652" s="18" t="n">
        <x:f>MOD(K652-Settings!$B$32,Settings!$B$33)</x:f>
        <x:v>18.059999999999945</x:v>
      </x:c>
      <x:c r="M652" s="18" t="n">
        <x:f>IF(L652&lt;Settings!$B$30,IF(Settings!$B$30-L652&gt;=I652,K652,K652+(Settings!$B$30-L652)+Settings!$B$31),K652+(Settings!$B$33-L652))</x:f>
        <x:v>738.06</x:v>
      </x:c>
      <x:c r="N652" s="18" t="n">
        <x:f>M652+I652</x:f>
        <x:v>744.0799999999999</x:v>
      </x:c>
      <x:c r="O652" s="18" t="n">
        <x:f>N652-C652</x:f>
        <x:v>380.0799999999999</x:v>
      </x:c>
      <x:c r="P652" s="18" t="n">
        <x:f>F652-C652</x:f>
        <x:v>260.8109789711583</x:v>
      </x:c>
      <x:c r="Q652" s="18" t="n">
        <x:f>K652-G652</x:f>
        <x:v>111.12574870285744</x:v>
      </x:c>
      <x:c r="R652" s="18" t="n">
        <x:f>M652-K652</x:f>
        <x:v>0</x:v>
      </x:c>
      <x:c r="S652" s="18" t="n">
        <x:f>P652+Q652+R652</x:f>
        <x:v>371.93672767401574</x:v>
      </x:c>
      <x:c r="T652" s="18" t="str">
        <x:f>IF(MOD(C652-Settings!$B$32,Settings!$B$33)&lt;Settings!$B$30,"Up","Down")</x:f>
        <x:v>Up</x:v>
      </x:c>
      <x:c r="U652" s="18" t="n">
        <x:f>IF(OR(I652&gt;Settings!$B$30,O652&gt;Settings!$B$37),0,1)</x:f>
        <x:v>1</x:v>
      </x:c>
      <x:c r="V652" s="18" t="n">
        <x:f>IF(AND(U652=1,O652&lt;=Settings!$B$36),1,0)</x:f>
        <x:v>0</x:v>
      </x:c>
    </x:row>
    <x:row r="653">
      <x:c r="A653" t="n">
        <x:f>Arrivals!A653</x:f>
        <x:v>6</x:v>
      </x:c>
      <x:c r="B653" t="n">
        <x:f>Arrivals!B653</x:f>
        <x:v>48</x:v>
      </x:c>
      <x:c r="C653" s="18" t="n">
        <x:f>Arrivals!F653</x:f>
        <x:v>369</x:v>
      </x:c>
      <x:c r="D653" s="18" t="n">
        <x:f>Arrivals!J653</x:f>
        <x:v>10.447127116159958</x:v>
      </x:c>
      <x:c r="E653" s="18" t="n">
        <x:f>G652</x:f>
        <x:v>626.9342512971425</x:v>
      </x:c>
      <x:c r="F653" s="18" t="n">
        <x:f>MAX(C653,E653)</x:f>
        <x:v>626.9342512971425</x:v>
      </x:c>
      <x:c r="G653" s="18" t="n">
        <x:f>F653+D653</x:f>
        <x:v>637.3813784133025</x:v>
      </x:c>
      <x:c r="H653" s="18" t="n">
        <x:f>Arrivals!L653</x:f>
        <x:v>75</x:v>
      </x:c>
      <x:c r="I653" s="18" t="n">
        <x:f>H653*8/ACE_Input!S53+ACE_Input!T53</x:f>
        <x:v>6.02</x:v>
      </x:c>
      <x:c r="J653" s="18" t="n">
        <x:f>N652</x:f>
        <x:v>744.0799999999999</x:v>
      </x:c>
      <x:c r="K653" s="18" t="n">
        <x:f>MAX(G653,J653)</x:f>
        <x:v>744.0799999999999</x:v>
      </x:c>
      <x:c r="L653" s="18" t="n">
        <x:f>MOD(K653-Settings!$B$32,Settings!$B$33)</x:f>
        <x:v>24.079999999999927</x:v>
      </x:c>
      <x:c r="M653" s="18" t="n">
        <x:f>IF(L653&lt;Settings!$B$30,IF(Settings!$B$30-L653&gt;=I653,K653,K653+(Settings!$B$30-L653)+Settings!$B$31),K653+(Settings!$B$33-L653))</x:f>
        <x:v>744.0799999999999</x:v>
      </x:c>
      <x:c r="N653" s="18" t="n">
        <x:f>M653+I653</x:f>
        <x:v>750.0999999999999</x:v>
      </x:c>
      <x:c r="O653" s="18" t="n">
        <x:f>N653-C653</x:f>
        <x:v>381.0999999999999</x:v>
      </x:c>
      <x:c r="P653" s="18" t="n">
        <x:f>F653-C653</x:f>
        <x:v>257.9342512971425</x:v>
      </x:c>
      <x:c r="Q653" s="18" t="n">
        <x:f>K653-G653</x:f>
        <x:v>106.69862158669741</x:v>
      </x:c>
      <x:c r="R653" s="18" t="n">
        <x:f>M653-K653</x:f>
        <x:v>0</x:v>
      </x:c>
      <x:c r="S653" s="18" t="n">
        <x:f>P653+Q653+R653</x:f>
        <x:v>364.6328728838399</x:v>
      </x:c>
      <x:c r="T653" s="18" t="str">
        <x:f>IF(MOD(C653-Settings!$B$32,Settings!$B$33)&lt;Settings!$B$30,"Up","Down")</x:f>
        <x:v>Up</x:v>
      </x:c>
      <x:c r="U653" s="18" t="n">
        <x:f>IF(OR(I653&gt;Settings!$B$30,O653&gt;Settings!$B$37),0,1)</x:f>
        <x:v>1</x:v>
      </x:c>
      <x:c r="V653" s="18" t="n">
        <x:f>IF(AND(U653=1,O653&lt;=Settings!$B$36),1,0)</x:f>
        <x:v>0</x:v>
      </x:c>
    </x:row>
    <x:row r="654">
      <x:c r="A654" t="n">
        <x:f>Arrivals!A654</x:f>
        <x:v>6</x:v>
      </x:c>
      <x:c r="B654" t="n">
        <x:f>Arrivals!B654</x:f>
        <x:v>49</x:v>
      </x:c>
      <x:c r="C654" s="18" t="n">
        <x:f>Arrivals!F654</x:f>
        <x:v>374</x:v>
      </x:c>
      <x:c r="D654" s="18" t="n">
        <x:f>Arrivals!J654</x:f>
        <x:v>23.774266970043154</x:v>
      </x:c>
      <x:c r="E654" s="18" t="n">
        <x:f>G653</x:f>
        <x:v>637.3813784133025</x:v>
      </x:c>
      <x:c r="F654" s="18" t="n">
        <x:f>MAX(C654,E654)</x:f>
        <x:v>637.3813784133025</x:v>
      </x:c>
      <x:c r="G654" s="18" t="n">
        <x:f>F654+D654</x:f>
        <x:v>661.1556453833457</x:v>
      </x:c>
      <x:c r="H654" s="18" t="n">
        <x:f>Arrivals!L654</x:f>
        <x:v>75</x:v>
      </x:c>
      <x:c r="I654" s="18" t="n">
        <x:f>H654*8/ACE_Input!S54+ACE_Input!T54</x:f>
        <x:v>6.02</x:v>
      </x:c>
      <x:c r="J654" s="18" t="n">
        <x:f>N653</x:f>
        <x:v>750.0999999999999</x:v>
      </x:c>
      <x:c r="K654" s="18" t="n">
        <x:f>MAX(G654,J654)</x:f>
        <x:v>750.0999999999999</x:v>
      </x:c>
      <x:c r="L654" s="18" t="n">
        <x:f>MOD(K654-Settings!$B$32,Settings!$B$33)</x:f>
        <x:v>30.09999999999991</x:v>
      </x:c>
      <x:c r="M654" s="18" t="n">
        <x:f>IF(L654&lt;Settings!$B$30,IF(Settings!$B$30-L654&gt;=I654,K654,K654+(Settings!$B$30-L654)+Settings!$B$31),K654+(Settings!$B$33-L654))</x:f>
        <x:v>750.0999999999999</x:v>
      </x:c>
      <x:c r="N654" s="18" t="n">
        <x:f>M654+I654</x:f>
        <x:v>756.1199999999999</x:v>
      </x:c>
      <x:c r="O654" s="18" t="n">
        <x:f>N654-C654</x:f>
        <x:v>382.1199999999999</x:v>
      </x:c>
      <x:c r="P654" s="18" t="n">
        <x:f>F654-C654</x:f>
        <x:v>263.3813784133025</x:v>
      </x:c>
      <x:c r="Q654" s="18" t="n">
        <x:f>K654-G654</x:f>
        <x:v>88.94435461665421</x:v>
      </x:c>
      <x:c r="R654" s="18" t="n">
        <x:f>M654-K654</x:f>
        <x:v>0</x:v>
      </x:c>
      <x:c r="S654" s="18" t="n">
        <x:f>P654+Q654+R654</x:f>
        <x:v>352.3257330299567</x:v>
      </x:c>
      <x:c r="T654" s="18" t="str">
        <x:f>IF(MOD(C654-Settings!$B$32,Settings!$B$33)&lt;Settings!$B$30,"Up","Down")</x:f>
        <x:v>Up</x:v>
      </x:c>
      <x:c r="U654" s="18" t="n">
        <x:f>IF(OR(I654&gt;Settings!$B$30,O654&gt;Settings!$B$37),0,1)</x:f>
        <x:v>1</x:v>
      </x:c>
      <x:c r="V654" s="18" t="n">
        <x:f>IF(AND(U654=1,O654&lt;=Settings!$B$36),1,0)</x:f>
        <x:v>0</x:v>
      </x:c>
    </x:row>
    <x:row r="655">
      <x:c r="A655" t="n">
        <x:f>Arrivals!A655</x:f>
        <x:v>6</x:v>
      </x:c>
      <x:c r="B655" t="n">
        <x:f>Arrivals!B655</x:f>
        <x:v>50</x:v>
      </x:c>
      <x:c r="C655" s="18" t="n">
        <x:f>Arrivals!F655</x:f>
        <x:v>379</x:v>
      </x:c>
      <x:c r="D655" s="18" t="n">
        <x:f>Arrivals!J655</x:f>
        <x:v>3.09902840001436</x:v>
      </x:c>
      <x:c r="E655" s="18" t="n">
        <x:f>G654</x:f>
        <x:v>661.1556453833457</x:v>
      </x:c>
      <x:c r="F655" s="18" t="n">
        <x:f>MAX(C655,E655)</x:f>
        <x:v>661.1556453833457</x:v>
      </x:c>
      <x:c r="G655" s="18" t="n">
        <x:f>F655+D655</x:f>
        <x:v>664.2546737833601</x:v>
      </x:c>
      <x:c r="H655" s="18" t="n">
        <x:f>Arrivals!L655</x:f>
        <x:v>75</x:v>
      </x:c>
      <x:c r="I655" s="18" t="n">
        <x:f>H655*8/ACE_Input!S55+ACE_Input!T55</x:f>
        <x:v>6.02</x:v>
      </x:c>
      <x:c r="J655" s="18" t="n">
        <x:f>N654</x:f>
        <x:v>756.1199999999999</x:v>
      </x:c>
      <x:c r="K655" s="18" t="n">
        <x:f>MAX(G655,J655)</x:f>
        <x:v>756.1199999999999</x:v>
      </x:c>
      <x:c r="L655" s="18" t="n">
        <x:f>MOD(K655-Settings!$B$32,Settings!$B$33)</x:f>
        <x:v>36.11999999999989</x:v>
      </x:c>
      <x:c r="M655" s="18" t="n">
        <x:f>IF(L655&lt;Settings!$B$30,IF(Settings!$B$30-L655&gt;=I655,K655,K655+(Settings!$B$30-L655)+Settings!$B$31),K655+(Settings!$B$33-L655))</x:f>
        <x:v>756.1199999999999</x:v>
      </x:c>
      <x:c r="N655" s="18" t="n">
        <x:f>M655+I655</x:f>
        <x:v>762.1399999999999</x:v>
      </x:c>
      <x:c r="O655" s="18" t="n">
        <x:f>N655-C655</x:f>
        <x:v>383.1399999999999</x:v>
      </x:c>
      <x:c r="P655" s="18" t="n">
        <x:f>F655-C655</x:f>
        <x:v>282.1556453833457</x:v>
      </x:c>
      <x:c r="Q655" s="18" t="n">
        <x:f>K655-G655</x:f>
        <x:v>91.8653262166398</x:v>
      </x:c>
      <x:c r="R655" s="18" t="n">
        <x:f>M655-K655</x:f>
        <x:v>0</x:v>
      </x:c>
      <x:c r="S655" s="18" t="n">
        <x:f>P655+Q655+R655</x:f>
        <x:v>374.0209715999855</x:v>
      </x:c>
      <x:c r="T655" s="18" t="str">
        <x:f>IF(MOD(C655-Settings!$B$32,Settings!$B$33)&lt;Settings!$B$30,"Up","Down")</x:f>
        <x:v>Up</x:v>
      </x:c>
      <x:c r="U655" s="18" t="n">
        <x:f>IF(OR(I655&gt;Settings!$B$30,O655&gt;Settings!$B$37),0,1)</x:f>
        <x:v>1</x:v>
      </x:c>
      <x:c r="V655" s="18" t="n">
        <x:f>IF(AND(U655=1,O655&lt;=Settings!$B$36),1,0)</x:f>
        <x:v>0</x:v>
      </x:c>
    </x:row>
    <x:row r="656">
      <x:c r="A656" t="n">
        <x:f>Arrivals!A656</x:f>
        <x:v>6</x:v>
      </x:c>
      <x:c r="B656" t="n">
        <x:f>Arrivals!B656</x:f>
        <x:v>51</x:v>
      </x:c>
      <x:c r="C656" s="18" t="n">
        <x:f>Arrivals!F656</x:f>
        <x:v>384</x:v>
      </x:c>
      <x:c r="D656" s="18" t="n">
        <x:f>Arrivals!J656</x:f>
        <x:v>3.75195790448693</x:v>
      </x:c>
      <x:c r="E656" s="18" t="n">
        <x:f>G655</x:f>
        <x:v>664.2546737833601</x:v>
      </x:c>
      <x:c r="F656" s="18" t="n">
        <x:f>MAX(C656,E656)</x:f>
        <x:v>664.2546737833601</x:v>
      </x:c>
      <x:c r="G656" s="18" t="n">
        <x:f>F656+D656</x:f>
        <x:v>668.0066316878471</x:v>
      </x:c>
      <x:c r="H656" s="18" t="n">
        <x:f>Arrivals!L656</x:f>
        <x:v>75</x:v>
      </x:c>
      <x:c r="I656" s="18" t="n">
        <x:f>H656*8/ACE_Input!S56+ACE_Input!T56</x:f>
        <x:v>6.02</x:v>
      </x:c>
      <x:c r="J656" s="18" t="n">
        <x:f>N655</x:f>
        <x:v>762.1399999999999</x:v>
      </x:c>
      <x:c r="K656" s="18" t="n">
        <x:f>MAX(G656,J656)</x:f>
        <x:v>762.1399999999999</x:v>
      </x:c>
      <x:c r="L656" s="18" t="n">
        <x:f>MOD(K656-Settings!$B$32,Settings!$B$33)</x:f>
        <x:v>42.13999999999987</x:v>
      </x:c>
      <x:c r="M656" s="18" t="n">
        <x:f>IF(L656&lt;Settings!$B$30,IF(Settings!$B$30-L656&gt;=I656,K656,K656+(Settings!$B$30-L656)+Settings!$B$31),K656+(Settings!$B$33-L656))</x:f>
        <x:v>762.1399999999999</x:v>
      </x:c>
      <x:c r="N656" s="18" t="n">
        <x:f>M656+I656</x:f>
        <x:v>768.1599999999999</x:v>
      </x:c>
      <x:c r="O656" s="18" t="n">
        <x:f>N656-C656</x:f>
        <x:v>384.15999999999985</x:v>
      </x:c>
      <x:c r="P656" s="18" t="n">
        <x:f>F656-C656</x:f>
        <x:v>280.2546737833601</x:v>
      </x:c>
      <x:c r="Q656" s="18" t="n">
        <x:f>K656-G656</x:f>
        <x:v>94.13336831215281</x:v>
      </x:c>
      <x:c r="R656" s="18" t="n">
        <x:f>M656-K656</x:f>
        <x:v>0</x:v>
      </x:c>
      <x:c r="S656" s="18" t="n">
        <x:f>P656+Q656+R656</x:f>
        <x:v>374.3880420955129</x:v>
      </x:c>
      <x:c r="T656" s="18" t="str">
        <x:f>IF(MOD(C656-Settings!$B$32,Settings!$B$33)&lt;Settings!$B$30,"Up","Down")</x:f>
        <x:v>Up</x:v>
      </x:c>
      <x:c r="U656" s="18" t="n">
        <x:f>IF(OR(I656&gt;Settings!$B$30,O656&gt;Settings!$B$37),0,1)</x:f>
        <x:v>1</x:v>
      </x:c>
      <x:c r="V656" s="18" t="n">
        <x:f>IF(AND(U656=1,O656&lt;=Settings!$B$36),1,0)</x:f>
        <x:v>0</x:v>
      </x:c>
    </x:row>
    <x:row r="657">
      <x:c r="A657" t="n">
        <x:f>Arrivals!A657</x:f>
        <x:v>6</x:v>
      </x:c>
      <x:c r="B657" t="n">
        <x:f>Arrivals!B657</x:f>
        <x:v>52</x:v>
      </x:c>
      <x:c r="C657" s="18" t="n">
        <x:f>Arrivals!F657</x:f>
        <x:v>389</x:v>
      </x:c>
      <x:c r="D657" s="18" t="n">
        <x:f>Arrivals!J657</x:f>
        <x:v>16.267001009796388</x:v>
      </x:c>
      <x:c r="E657" s="18" t="n">
        <x:f>G656</x:f>
        <x:v>668.0066316878471</x:v>
      </x:c>
      <x:c r="F657" s="18" t="n">
        <x:f>MAX(C657,E657)</x:f>
        <x:v>668.0066316878471</x:v>
      </x:c>
      <x:c r="G657" s="18" t="n">
        <x:f>F657+D657</x:f>
        <x:v>684.2736326976435</x:v>
      </x:c>
      <x:c r="H657" s="18" t="n">
        <x:f>Arrivals!L657</x:f>
        <x:v>75</x:v>
      </x:c>
      <x:c r="I657" s="18" t="n">
        <x:f>H657*8/ACE_Input!S57+ACE_Input!T57</x:f>
        <x:v>6.02</x:v>
      </x:c>
      <x:c r="J657" s="18" t="n">
        <x:f>N656</x:f>
        <x:v>768.1599999999999</x:v>
      </x:c>
      <x:c r="K657" s="18" t="n">
        <x:f>MAX(G657,J657)</x:f>
        <x:v>768.1599999999999</x:v>
      </x:c>
      <x:c r="L657" s="18" t="n">
        <x:f>MOD(K657-Settings!$B$32,Settings!$B$33)</x:f>
        <x:v>48.159999999999854</x:v>
      </x:c>
      <x:c r="M657" s="18" t="n">
        <x:f>IF(L657&lt;Settings!$B$30,IF(Settings!$B$30-L657&gt;=I657,K657,K657+(Settings!$B$30-L657)+Settings!$B$31),K657+(Settings!$B$33-L657))</x:f>
        <x:v>768.1599999999999</x:v>
      </x:c>
      <x:c r="N657" s="18" t="n">
        <x:f>M657+I657</x:f>
        <x:v>774.1799999999998</x:v>
      </x:c>
      <x:c r="O657" s="18" t="n">
        <x:f>N657-C657</x:f>
        <x:v>385.17999999999984</x:v>
      </x:c>
      <x:c r="P657" s="18" t="n">
        <x:f>F657-C657</x:f>
        <x:v>279.00663168784706</x:v>
      </x:c>
      <x:c r="Q657" s="18" t="n">
        <x:f>K657-G657</x:f>
        <x:v>83.88636730235635</x:v>
      </x:c>
      <x:c r="R657" s="18" t="n">
        <x:f>M657-K657</x:f>
        <x:v>0</x:v>
      </x:c>
      <x:c r="S657" s="18" t="n">
        <x:f>P657+Q657+R657</x:f>
        <x:v>362.8929989902034</x:v>
      </x:c>
      <x:c r="T657" s="18" t="str">
        <x:f>IF(MOD(C657-Settings!$B$32,Settings!$B$33)&lt;Settings!$B$30,"Up","Down")</x:f>
        <x:v>Up</x:v>
      </x:c>
      <x:c r="U657" s="18" t="n">
        <x:f>IF(OR(I657&gt;Settings!$B$30,O657&gt;Settings!$B$37),0,1)</x:f>
        <x:v>1</x:v>
      </x:c>
      <x:c r="V657" s="18" t="n">
        <x:f>IF(AND(U657=1,O657&lt;=Settings!$B$36),1,0)</x:f>
        <x:v>0</x:v>
      </x:c>
    </x:row>
    <x:row r="658">
      <x:c r="A658" t="n">
        <x:f>Arrivals!A658</x:f>
        <x:v>6</x:v>
      </x:c>
      <x:c r="B658" t="n">
        <x:f>Arrivals!B658</x:f>
        <x:v>53</x:v>
      </x:c>
      <x:c r="C658" s="18" t="n">
        <x:f>Arrivals!F658</x:f>
        <x:v>394</x:v>
      </x:c>
      <x:c r="D658" s="18" t="n">
        <x:f>Arrivals!J658</x:f>
        <x:v>2.8041774440847296</x:v>
      </x:c>
      <x:c r="E658" s="18" t="n">
        <x:f>G657</x:f>
        <x:v>684.2736326976435</x:v>
      </x:c>
      <x:c r="F658" s="18" t="n">
        <x:f>MAX(C658,E658)</x:f>
        <x:v>684.2736326976435</x:v>
      </x:c>
      <x:c r="G658" s="18" t="n">
        <x:f>F658+D658</x:f>
        <x:v>687.0778101417283</x:v>
      </x:c>
      <x:c r="H658" s="18" t="n">
        <x:f>Arrivals!L658</x:f>
        <x:v>75</x:v>
      </x:c>
      <x:c r="I658" s="18" t="n">
        <x:f>H658*8/ACE_Input!S58+ACE_Input!T58</x:f>
        <x:v>6.02</x:v>
      </x:c>
      <x:c r="J658" s="18" t="n">
        <x:f>N657</x:f>
        <x:v>774.1799999999998</x:v>
      </x:c>
      <x:c r="K658" s="18" t="n">
        <x:f>MAX(G658,J658)</x:f>
        <x:v>774.1799999999998</x:v>
      </x:c>
      <x:c r="L658" s="18" t="n">
        <x:f>MOD(K658-Settings!$B$32,Settings!$B$33)</x:f>
        <x:v>54.179999999999836</x:v>
      </x:c>
      <x:c r="M658" s="18" t="n">
        <x:f>IF(L658&lt;Settings!$B$30,IF(Settings!$B$30-L658&gt;=I658,K658,K658+(Settings!$B$30-L658)+Settings!$B$31),K658+(Settings!$B$33-L658))</x:f>
        <x:v>774.1799999999998</x:v>
      </x:c>
      <x:c r="N658" s="18" t="n">
        <x:f>M658+I658</x:f>
        <x:v>780.1999999999998</x:v>
      </x:c>
      <x:c r="O658" s="18" t="n">
        <x:f>N658-C658</x:f>
        <x:v>386.1999999999998</x:v>
      </x:c>
      <x:c r="P658" s="18" t="n">
        <x:f>F658-C658</x:f>
        <x:v>290.2736326976435</x:v>
      </x:c>
      <x:c r="Q658" s="18" t="n">
        <x:f>K658-G658</x:f>
        <x:v>87.10218985827157</x:v>
      </x:c>
      <x:c r="R658" s="18" t="n">
        <x:f>M658-K658</x:f>
        <x:v>0</x:v>
      </x:c>
      <x:c r="S658" s="18" t="n">
        <x:f>P658+Q658+R658</x:f>
        <x:v>377.3758225559151</x:v>
      </x:c>
      <x:c r="T658" s="18" t="str">
        <x:f>IF(MOD(C658-Settings!$B$32,Settings!$B$33)&lt;Settings!$B$30,"Up","Down")</x:f>
        <x:v>Up</x:v>
      </x:c>
      <x:c r="U658" s="18" t="n">
        <x:f>IF(OR(I658&gt;Settings!$B$30,O658&gt;Settings!$B$37),0,1)</x:f>
        <x:v>1</x:v>
      </x:c>
      <x:c r="V658" s="18" t="n">
        <x:f>IF(AND(U658=1,O658&lt;=Settings!$B$36),1,0)</x:f>
        <x:v>0</x:v>
      </x:c>
    </x:row>
    <x:row r="659">
      <x:c r="A659" t="n">
        <x:f>Arrivals!A659</x:f>
        <x:v>6</x:v>
      </x:c>
      <x:c r="B659" t="n">
        <x:f>Arrivals!B659</x:f>
        <x:v>54</x:v>
      </x:c>
      <x:c r="C659" s="18" t="n">
        <x:f>Arrivals!F659</x:f>
        <x:v>399</x:v>
      </x:c>
      <x:c r="D659" s="18" t="n">
        <x:f>Arrivals!J659</x:f>
        <x:v>5.068028487970596</x:v>
      </x:c>
      <x:c r="E659" s="18" t="n">
        <x:f>G658</x:f>
        <x:v>687.0778101417283</x:v>
      </x:c>
      <x:c r="F659" s="18" t="n">
        <x:f>MAX(C659,E659)</x:f>
        <x:v>687.0778101417283</x:v>
      </x:c>
      <x:c r="G659" s="18" t="n">
        <x:f>F659+D659</x:f>
        <x:v>692.1458386296989</x:v>
      </x:c>
      <x:c r="H659" s="18" t="n">
        <x:f>Arrivals!L659</x:f>
        <x:v>75</x:v>
      </x:c>
      <x:c r="I659" s="18" t="n">
        <x:f>H659*8/ACE_Input!S59+ACE_Input!T59</x:f>
        <x:v>6.02</x:v>
      </x:c>
      <x:c r="J659" s="18" t="n">
        <x:f>N658</x:f>
        <x:v>780.1999999999998</x:v>
      </x:c>
      <x:c r="K659" s="18" t="n">
        <x:f>MAX(G659,J659)</x:f>
        <x:v>780.1999999999998</x:v>
      </x:c>
      <x:c r="L659" s="18" t="n">
        <x:f>MOD(K659-Settings!$B$32,Settings!$B$33)</x:f>
        <x:v>60.19999999999982</x:v>
      </x:c>
      <x:c r="M659" s="18" t="n">
        <x:f>IF(L659&lt;Settings!$B$30,IF(Settings!$B$30-L659&gt;=I659,K659,K659+(Settings!$B$30-L659)+Settings!$B$31),K659+(Settings!$B$33-L659))</x:f>
        <x:v>780.1999999999998</x:v>
      </x:c>
      <x:c r="N659" s="18" t="n">
        <x:f>M659+I659</x:f>
        <x:v>786.2199999999998</x:v>
      </x:c>
      <x:c r="O659" s="18" t="n">
        <x:f>N659-C659</x:f>
        <x:v>387.2199999999998</x:v>
      </x:c>
      <x:c r="P659" s="18" t="n">
        <x:f>F659-C659</x:f>
        <x:v>288.07781014172826</x:v>
      </x:c>
      <x:c r="Q659" s="18" t="n">
        <x:f>K659-G659</x:f>
        <x:v>88.0541613703009</x:v>
      </x:c>
      <x:c r="R659" s="18" t="n">
        <x:f>M659-K659</x:f>
        <x:v>0</x:v>
      </x:c>
      <x:c r="S659" s="18" t="n">
        <x:f>P659+Q659+R659</x:f>
        <x:v>376.13197151202917</x:v>
      </x:c>
      <x:c r="T659" s="18" t="str">
        <x:f>IF(MOD(C659-Settings!$B$32,Settings!$B$33)&lt;Settings!$B$30,"Up","Down")</x:f>
        <x:v>Up</x:v>
      </x:c>
      <x:c r="U659" s="18" t="n">
        <x:f>IF(OR(I659&gt;Settings!$B$30,O659&gt;Settings!$B$37),0,1)</x:f>
        <x:v>1</x:v>
      </x:c>
      <x:c r="V659" s="18" t="n">
        <x:f>IF(AND(U659=1,O659&lt;=Settings!$B$36),1,0)</x:f>
        <x:v>0</x:v>
      </x:c>
    </x:row>
    <x:row r="660">
      <x:c r="A660" t="n">
        <x:f>Arrivals!A660</x:f>
        <x:v>6</x:v>
      </x:c>
      <x:c r="B660" t="n">
        <x:f>Arrivals!B660</x:f>
        <x:v>55</x:v>
      </x:c>
      <x:c r="C660" s="18" t="n">
        <x:f>Arrivals!F660</x:f>
        <x:v>404</x:v>
      </x:c>
      <x:c r="D660" s="18" t="n">
        <x:f>Arrivals!J660</x:f>
        <x:v>18.016868031049306</x:v>
      </x:c>
      <x:c r="E660" s="18" t="n">
        <x:f>G659</x:f>
        <x:v>692.1458386296989</x:v>
      </x:c>
      <x:c r="F660" s="18" t="n">
        <x:f>MAX(C660,E660)</x:f>
        <x:v>692.1458386296989</x:v>
      </x:c>
      <x:c r="G660" s="18" t="n">
        <x:f>F660+D660</x:f>
        <x:v>710.1627066607482</x:v>
      </x:c>
      <x:c r="H660" s="18" t="n">
        <x:f>Arrivals!L660</x:f>
        <x:v>75</x:v>
      </x:c>
      <x:c r="I660" s="18" t="n">
        <x:f>H660*8/ACE_Input!S60+ACE_Input!T60</x:f>
        <x:v>6.02</x:v>
      </x:c>
      <x:c r="J660" s="18" t="n">
        <x:f>N659</x:f>
        <x:v>786.2199999999998</x:v>
      </x:c>
      <x:c r="K660" s="18" t="n">
        <x:f>MAX(G660,J660)</x:f>
        <x:v>786.2199999999998</x:v>
      </x:c>
      <x:c r="L660" s="18" t="n">
        <x:f>MOD(K660-Settings!$B$32,Settings!$B$33)</x:f>
        <x:v>66.2199999999998</x:v>
      </x:c>
      <x:c r="M660" s="18" t="n">
        <x:f>IF(L660&lt;Settings!$B$30,IF(Settings!$B$30-L660&gt;=I660,K660,K660+(Settings!$B$30-L660)+Settings!$B$31),K660+(Settings!$B$33-L660))</x:f>
        <x:v>786.2199999999998</x:v>
      </x:c>
      <x:c r="N660" s="18" t="n">
        <x:f>M660+I660</x:f>
        <x:v>792.2399999999998</x:v>
      </x:c>
      <x:c r="O660" s="18" t="n">
        <x:f>N660-C660</x:f>
        <x:v>388.2399999999998</x:v>
      </x:c>
      <x:c r="P660" s="18" t="n">
        <x:f>F660-C660</x:f>
        <x:v>288.1458386296989</x:v>
      </x:c>
      <x:c r="Q660" s="18" t="n">
        <x:f>K660-G660</x:f>
        <x:v>76.0572933392516</x:v>
      </x:c>
      <x:c r="R660" s="18" t="n">
        <x:f>M660-K660</x:f>
        <x:v>0</x:v>
      </x:c>
      <x:c r="S660" s="18" t="n">
        <x:f>P660+Q660+R660</x:f>
        <x:v>364.2031319689505</x:v>
      </x:c>
      <x:c r="T660" s="18" t="str">
        <x:f>IF(MOD(C660-Settings!$B$32,Settings!$B$33)&lt;Settings!$B$30,"Up","Down")</x:f>
        <x:v>Up</x:v>
      </x:c>
      <x:c r="U660" s="18" t="n">
        <x:f>IF(OR(I660&gt;Settings!$B$30,O660&gt;Settings!$B$37),0,1)</x:f>
        <x:v>1</x:v>
      </x:c>
      <x:c r="V660" s="18" t="n">
        <x:f>IF(AND(U660=1,O660&lt;=Settings!$B$36),1,0)</x:f>
        <x:v>0</x:v>
      </x:c>
    </x:row>
    <x:row r="661">
      <x:c r="A661" t="n">
        <x:f>Arrivals!A661</x:f>
        <x:v>6</x:v>
      </x:c>
      <x:c r="B661" t="n">
        <x:f>Arrivals!B661</x:f>
        <x:v>56</x:v>
      </x:c>
      <x:c r="C661" s="18" t="n">
        <x:f>Arrivals!F661</x:f>
        <x:v>409</x:v>
      </x:c>
      <x:c r="D661" s="18" t="n">
        <x:f>Arrivals!J661</x:f>
        <x:v>1.5226022961027867</x:v>
      </x:c>
      <x:c r="E661" s="18" t="n">
        <x:f>G660</x:f>
        <x:v>710.1627066607482</x:v>
      </x:c>
      <x:c r="F661" s="18" t="n">
        <x:f>MAX(C661,E661)</x:f>
        <x:v>710.1627066607482</x:v>
      </x:c>
      <x:c r="G661" s="18" t="n">
        <x:f>F661+D661</x:f>
        <x:v>711.685308956851</x:v>
      </x:c>
      <x:c r="H661" s="18" t="n">
        <x:f>Arrivals!L661</x:f>
        <x:v>75</x:v>
      </x:c>
      <x:c r="I661" s="18" t="n">
        <x:f>H661*8/ACE_Input!S61+ACE_Input!T61</x:f>
        <x:v>6.02</x:v>
      </x:c>
      <x:c r="J661" s="18" t="n">
        <x:f>N660</x:f>
        <x:v>792.2399999999998</x:v>
      </x:c>
      <x:c r="K661" s="18" t="n">
        <x:f>MAX(G661,J661)</x:f>
        <x:v>792.2399999999998</x:v>
      </x:c>
      <x:c r="L661" s="18" t="n">
        <x:f>MOD(K661-Settings!$B$32,Settings!$B$33)</x:f>
        <x:v>72.23999999999978</x:v>
      </x:c>
      <x:c r="M661" s="18" t="n">
        <x:f>IF(L661&lt;Settings!$B$30,IF(Settings!$B$30-L661&gt;=I661,K661,K661+(Settings!$B$30-L661)+Settings!$B$31),K661+(Settings!$B$33-L661))</x:f>
        <x:v>792.2399999999998</x:v>
      </x:c>
      <x:c r="N661" s="18" t="n">
        <x:f>M661+I661</x:f>
        <x:v>798.2599999999998</x:v>
      </x:c>
      <x:c r="O661" s="18" t="n">
        <x:f>N661-C661</x:f>
        <x:v>389.25999999999976</x:v>
      </x:c>
      <x:c r="P661" s="18" t="n">
        <x:f>F661-C661</x:f>
        <x:v>301.1627066607482</x:v>
      </x:c>
      <x:c r="Q661" s="18" t="n">
        <x:f>K661-G661</x:f>
        <x:v>80.55469104314875</x:v>
      </x:c>
      <x:c r="R661" s="18" t="n">
        <x:f>M661-K661</x:f>
        <x:v>0</x:v>
      </x:c>
      <x:c r="S661" s="18" t="n">
        <x:f>P661+Q661+R661</x:f>
        <x:v>381.71739770389695</x:v>
      </x:c>
      <x:c r="T661" s="18" t="str">
        <x:f>IF(MOD(C661-Settings!$B$32,Settings!$B$33)&lt;Settings!$B$30,"Up","Down")</x:f>
        <x:v>Up</x:v>
      </x:c>
      <x:c r="U661" s="18" t="n">
        <x:f>IF(OR(I661&gt;Settings!$B$30,O661&gt;Settings!$B$37),0,1)</x:f>
        <x:v>1</x:v>
      </x:c>
      <x:c r="V661" s="18" t="n">
        <x:f>IF(AND(U661=1,O661&lt;=Settings!$B$36),1,0)</x:f>
        <x:v>0</x:v>
      </x:c>
    </x:row>
    <x:row r="662">
      <x:c r="A662" t="n">
        <x:f>Arrivals!A662</x:f>
        <x:v>6</x:v>
      </x:c>
      <x:c r="B662" t="n">
        <x:f>Arrivals!B662</x:f>
        <x:v>57</x:v>
      </x:c>
      <x:c r="C662" s="18" t="n">
        <x:f>Arrivals!F662</x:f>
        <x:v>414</x:v>
      </x:c>
      <x:c r="D662" s="18" t="n">
        <x:f>Arrivals!J662</x:f>
        <x:v>18.442020656154494</x:v>
      </x:c>
      <x:c r="E662" s="18" t="n">
        <x:f>G661</x:f>
        <x:v>711.685308956851</x:v>
      </x:c>
      <x:c r="F662" s="18" t="n">
        <x:f>MAX(C662,E662)</x:f>
        <x:v>711.685308956851</x:v>
      </x:c>
      <x:c r="G662" s="18" t="n">
        <x:f>F662+D662</x:f>
        <x:v>730.1273296130055</x:v>
      </x:c>
      <x:c r="H662" s="18" t="n">
        <x:f>Arrivals!L662</x:f>
        <x:v>75</x:v>
      </x:c>
      <x:c r="I662" s="18" t="n">
        <x:f>H662*8/ACE_Input!S62+ACE_Input!T62</x:f>
        <x:v>6.02</x:v>
      </x:c>
      <x:c r="J662" s="18" t="n">
        <x:f>N661</x:f>
        <x:v>798.2599999999998</x:v>
      </x:c>
      <x:c r="K662" s="18" t="n">
        <x:f>MAX(G662,J662)</x:f>
        <x:v>798.2599999999998</x:v>
      </x:c>
      <x:c r="L662" s="18" t="n">
        <x:f>MOD(K662-Settings!$B$32,Settings!$B$33)</x:f>
        <x:v>78.25999999999976</x:v>
      </x:c>
      <x:c r="M662" s="18" t="n">
        <x:f>IF(L662&lt;Settings!$B$30,IF(Settings!$B$30-L662&gt;=I662,K662,K662+(Settings!$B$30-L662)+Settings!$B$31),K662+(Settings!$B$33-L662))</x:f>
        <x:v>798.2599999999998</x:v>
      </x:c>
      <x:c r="N662" s="18" t="n">
        <x:f>M662+I662</x:f>
        <x:v>804.2799999999997</x:v>
      </x:c>
      <x:c r="O662" s="18" t="n">
        <x:f>N662-C662</x:f>
        <x:v>390.27999999999975</x:v>
      </x:c>
      <x:c r="P662" s="18" t="n">
        <x:f>F662-C662</x:f>
        <x:v>297.68530895685103</x:v>
      </x:c>
      <x:c r="Q662" s="18" t="n">
        <x:f>K662-G662</x:f>
        <x:v>68.13267038699428</x:v>
      </x:c>
      <x:c r="R662" s="18" t="n">
        <x:f>M662-K662</x:f>
        <x:v>0</x:v>
      </x:c>
      <x:c r="S662" s="18" t="n">
        <x:f>P662+Q662+R662</x:f>
        <x:v>365.8179793438453</x:v>
      </x:c>
      <x:c r="T662" s="18" t="str">
        <x:f>IF(MOD(C662-Settings!$B$32,Settings!$B$33)&lt;Settings!$B$30,"Up","Down")</x:f>
        <x:v>Up</x:v>
      </x:c>
      <x:c r="U662" s="18" t="n">
        <x:f>IF(OR(I662&gt;Settings!$B$30,O662&gt;Settings!$B$37),0,1)</x:f>
        <x:v>1</x:v>
      </x:c>
      <x:c r="V662" s="18" t="n">
        <x:f>IF(AND(U662=1,O662&lt;=Settings!$B$36),1,0)</x:f>
        <x:v>0</x:v>
      </x:c>
    </x:row>
    <x:row r="663">
      <x:c r="A663" t="n">
        <x:f>Arrivals!A663</x:f>
        <x:v>6</x:v>
      </x:c>
      <x:c r="B663" t="n">
        <x:f>Arrivals!B663</x:f>
        <x:v>58</x:v>
      </x:c>
      <x:c r="C663" s="18" t="n">
        <x:f>Arrivals!F663</x:f>
        <x:v>419</x:v>
      </x:c>
      <x:c r="D663" s="18" t="n">
        <x:f>Arrivals!J663</x:f>
        <x:v>7.735457580905222</x:v>
      </x:c>
      <x:c r="E663" s="18" t="n">
        <x:f>G662</x:f>
        <x:v>730.1273296130055</x:v>
      </x:c>
      <x:c r="F663" s="18" t="n">
        <x:f>MAX(C663,E663)</x:f>
        <x:v>730.1273296130055</x:v>
      </x:c>
      <x:c r="G663" s="18" t="n">
        <x:f>F663+D663</x:f>
        <x:v>737.8627871939107</x:v>
      </x:c>
      <x:c r="H663" s="18" t="n">
        <x:f>Arrivals!L663</x:f>
        <x:v>75</x:v>
      </x:c>
      <x:c r="I663" s="18" t="n">
        <x:f>H663*8/ACE_Input!S63+ACE_Input!T63</x:f>
        <x:v>6.02</x:v>
      </x:c>
      <x:c r="J663" s="18" t="n">
        <x:f>N662</x:f>
        <x:v>804.2799999999997</x:v>
      </x:c>
      <x:c r="K663" s="18" t="n">
        <x:f>MAX(G663,J663)</x:f>
        <x:v>804.2799999999997</x:v>
      </x:c>
      <x:c r="L663" s="18" t="n">
        <x:f>MOD(K663-Settings!$B$32,Settings!$B$33)</x:f>
        <x:v>84.27999999999975</x:v>
      </x:c>
      <x:c r="M663" s="18" t="n">
        <x:f>IF(L663&lt;Settings!$B$30,IF(Settings!$B$30-L663&gt;=I663,K663,K663+(Settings!$B$30-L663)+Settings!$B$31),K663+(Settings!$B$33-L663))</x:f>
        <x:v>804.2799999999997</x:v>
      </x:c>
      <x:c r="N663" s="18" t="n">
        <x:f>M663+I663</x:f>
        <x:v>810.2999999999997</x:v>
      </x:c>
      <x:c r="O663" s="18" t="n">
        <x:f>N663-C663</x:f>
        <x:v>391.2999999999997</x:v>
      </x:c>
      <x:c r="P663" s="18" t="n">
        <x:f>F663-C663</x:f>
        <x:v>311.1273296130055</x:v>
      </x:c>
      <x:c r="Q663" s="18" t="n">
        <x:f>K663-G663</x:f>
        <x:v>66.41721280608908</x:v>
      </x:c>
      <x:c r="R663" s="18" t="n">
        <x:f>M663-K663</x:f>
        <x:v>0</x:v>
      </x:c>
      <x:c r="S663" s="18" t="n">
        <x:f>P663+Q663+R663</x:f>
        <x:v>377.54454241909457</x:v>
      </x:c>
      <x:c r="T663" s="18" t="str">
        <x:f>IF(MOD(C663-Settings!$B$32,Settings!$B$33)&lt;Settings!$B$30,"Up","Down")</x:f>
        <x:v>Up</x:v>
      </x:c>
      <x:c r="U663" s="18" t="n">
        <x:f>IF(OR(I663&gt;Settings!$B$30,O663&gt;Settings!$B$37),0,1)</x:f>
        <x:v>1</x:v>
      </x:c>
      <x:c r="V663" s="18" t="n">
        <x:f>IF(AND(U663=1,O663&lt;=Settings!$B$36),1,0)</x:f>
        <x:v>0</x:v>
      </x:c>
    </x:row>
    <x:row r="664">
      <x:c r="A664" t="n">
        <x:f>Arrivals!A664</x:f>
        <x:v>6</x:v>
      </x:c>
      <x:c r="B664" t="n">
        <x:f>Arrivals!B664</x:f>
        <x:v>59</x:v>
      </x:c>
      <x:c r="C664" s="18" t="n">
        <x:f>Arrivals!F664</x:f>
        <x:v>424</x:v>
      </x:c>
      <x:c r="D664" s="18" t="n">
        <x:f>Arrivals!J664</x:f>
        <x:v>12.878869887591545</x:v>
      </x:c>
      <x:c r="E664" s="18" t="n">
        <x:f>G663</x:f>
        <x:v>737.8627871939107</x:v>
      </x:c>
      <x:c r="F664" s="18" t="n">
        <x:f>MAX(C664,E664)</x:f>
        <x:v>737.8627871939107</x:v>
      </x:c>
      <x:c r="G664" s="18" t="n">
        <x:f>F664+D664</x:f>
        <x:v>750.7416570815022</x:v>
      </x:c>
      <x:c r="H664" s="18" t="n">
        <x:f>Arrivals!L664</x:f>
        <x:v>75</x:v>
      </x:c>
      <x:c r="I664" s="18" t="n">
        <x:f>H664*8/ACE_Input!S64+ACE_Input!T64</x:f>
        <x:v>6.02</x:v>
      </x:c>
      <x:c r="J664" s="18" t="n">
        <x:f>N663</x:f>
        <x:v>810.2999999999997</x:v>
      </x:c>
      <x:c r="K664" s="18" t="n">
        <x:f>MAX(G664,J664)</x:f>
        <x:v>810.2999999999997</x:v>
      </x:c>
      <x:c r="L664" s="18" t="n">
        <x:f>MOD(K664-Settings!$B$32,Settings!$B$33)</x:f>
        <x:v>90.29999999999973</x:v>
      </x:c>
      <x:c r="M664" s="18" t="n">
        <x:f>IF(L664&lt;Settings!$B$30,IF(Settings!$B$30-L664&gt;=I664,K664,K664+(Settings!$B$30-L664)+Settings!$B$31),K664+(Settings!$B$33-L664))</x:f>
        <x:v>810.2999999999997</x:v>
      </x:c>
      <x:c r="N664" s="18" t="n">
        <x:f>M664+I664</x:f>
        <x:v>816.3199999999997</x:v>
      </x:c>
      <x:c r="O664" s="18" t="n">
        <x:f>N664-C664</x:f>
        <x:v>392.3199999999997</x:v>
      </x:c>
      <x:c r="P664" s="18" t="n">
        <x:f>F664-C664</x:f>
        <x:v>313.86278719391066</x:v>
      </x:c>
      <x:c r="Q664" s="18" t="n">
        <x:f>K664-G664</x:f>
        <x:v>59.55834291849749</x:v>
      </x:c>
      <x:c r="R664" s="18" t="n">
        <x:f>M664-K664</x:f>
        <x:v>0</x:v>
      </x:c>
      <x:c r="S664" s="18" t="n">
        <x:f>P664+Q664+R664</x:f>
        <x:v>373.42113011240815</x:v>
      </x:c>
      <x:c r="T664" s="18" t="str">
        <x:f>IF(MOD(C664-Settings!$B$32,Settings!$B$33)&lt;Settings!$B$30,"Up","Down")</x:f>
        <x:v>Up</x:v>
      </x:c>
      <x:c r="U664" s="18" t="n">
        <x:f>IF(OR(I664&gt;Settings!$B$30,O664&gt;Settings!$B$37),0,1)</x:f>
        <x:v>1</x:v>
      </x:c>
      <x:c r="V664" s="18" t="n">
        <x:f>IF(AND(U664=1,O664&lt;=Settings!$B$36),1,0)</x:f>
        <x:v>0</x:v>
      </x:c>
    </x:row>
    <x:row r="665">
      <x:c r="A665" t="n">
        <x:f>Arrivals!A665</x:f>
        <x:v>6</x:v>
      </x:c>
      <x:c r="B665" t="n">
        <x:f>Arrivals!B665</x:f>
        <x:v>60</x:v>
      </x:c>
      <x:c r="C665" s="18" t="n">
        <x:f>Arrivals!F665</x:f>
        <x:v>429</x:v>
      </x:c>
      <x:c r="D665" s="18" t="n">
        <x:f>Arrivals!J665</x:f>
        <x:v>14.41563652993517</x:v>
      </x:c>
      <x:c r="E665" s="18" t="n">
        <x:f>G664</x:f>
        <x:v>750.7416570815022</x:v>
      </x:c>
      <x:c r="F665" s="18" t="n">
        <x:f>MAX(C665,E665)</x:f>
        <x:v>750.7416570815022</x:v>
      </x:c>
      <x:c r="G665" s="18" t="n">
        <x:f>F665+D665</x:f>
        <x:v>765.1572936114374</x:v>
      </x:c>
      <x:c r="H665" s="18" t="n">
        <x:f>Arrivals!L665</x:f>
        <x:v>75</x:v>
      </x:c>
      <x:c r="I665" s="18" t="n">
        <x:f>H665*8/ACE_Input!S65+ACE_Input!T65</x:f>
        <x:v>6.02</x:v>
      </x:c>
      <x:c r="J665" s="18" t="n">
        <x:f>N664</x:f>
        <x:v>816.3199999999997</x:v>
      </x:c>
      <x:c r="K665" s="18" t="n">
        <x:f>MAX(G665,J665)</x:f>
        <x:v>816.3199999999997</x:v>
      </x:c>
      <x:c r="L665" s="18" t="n">
        <x:f>MOD(K665-Settings!$B$32,Settings!$B$33)</x:f>
        <x:v>96.31999999999971</x:v>
      </x:c>
      <x:c r="M665" s="18" t="n">
        <x:f>IF(L665&lt;Settings!$B$30,IF(Settings!$B$30-L665&gt;=I665,K665,K665+(Settings!$B$30-L665)+Settings!$B$31),K665+(Settings!$B$33-L665))</x:f>
        <x:v>816.3199999999997</x:v>
      </x:c>
      <x:c r="N665" s="18" t="n">
        <x:f>M665+I665</x:f>
        <x:v>822.3399999999997</x:v>
      </x:c>
      <x:c r="O665" s="18" t="n">
        <x:f>N665-C665</x:f>
        <x:v>393.3399999999997</x:v>
      </x:c>
      <x:c r="P665" s="18" t="n">
        <x:f>F665-C665</x:f>
        <x:v>321.74165708150224</x:v>
      </x:c>
      <x:c r="Q665" s="18" t="n">
        <x:f>K665-G665</x:f>
        <x:v>51.162706388562356</x:v>
      </x:c>
      <x:c r="R665" s="18" t="n">
        <x:f>M665-K665</x:f>
        <x:v>0</x:v>
      </x:c>
      <x:c r="S665" s="18" t="n">
        <x:f>P665+Q665+R665</x:f>
        <x:v>372.9043634700646</x:v>
      </x:c>
      <x:c r="T665" s="18" t="str">
        <x:f>IF(MOD(C665-Settings!$B$32,Settings!$B$33)&lt;Settings!$B$30,"Up","Down")</x:f>
        <x:v>Up</x:v>
      </x:c>
      <x:c r="U665" s="18" t="n">
        <x:f>IF(OR(I665&gt;Settings!$B$30,O665&gt;Settings!$B$37),0,1)</x:f>
        <x:v>1</x:v>
      </x:c>
      <x:c r="V665" s="18" t="n">
        <x:f>IF(AND(U665=1,O665&lt;=Settings!$B$36),1,0)</x:f>
        <x:v>0</x:v>
      </x:c>
    </x:row>
    <x:row r="666">
      <x:c r="A666" t="n">
        <x:f>Arrivals!A666</x:f>
        <x:v>6</x:v>
      </x:c>
      <x:c r="B666" t="n">
        <x:f>Arrivals!B666</x:f>
        <x:v>61</x:v>
      </x:c>
      <x:c r="C666" s="18" t="n">
        <x:f>Arrivals!F666</x:f>
        <x:v>434</x:v>
      </x:c>
      <x:c r="D666" s="18" t="n">
        <x:f>Arrivals!J666</x:f>
        <x:v>6.553645349684134</x:v>
      </x:c>
      <x:c r="E666" s="18" t="n">
        <x:f>G665</x:f>
        <x:v>765.1572936114374</x:v>
      </x:c>
      <x:c r="F666" s="18" t="n">
        <x:f>MAX(C666,E666)</x:f>
        <x:v>765.1572936114374</x:v>
      </x:c>
      <x:c r="G666" s="18" t="n">
        <x:f>F666+D666</x:f>
        <x:v>771.7109389611215</x:v>
      </x:c>
      <x:c r="H666" s="18" t="n">
        <x:f>Arrivals!L666</x:f>
        <x:v>75</x:v>
      </x:c>
      <x:c r="I666" s="18" t="n">
        <x:f>H666*8/ACE_Input!S66+ACE_Input!T66</x:f>
        <x:v>6.02</x:v>
      </x:c>
      <x:c r="J666" s="18" t="n">
        <x:f>N665</x:f>
        <x:v>822.3399999999997</x:v>
      </x:c>
      <x:c r="K666" s="18" t="n">
        <x:f>MAX(G666,J666)</x:f>
        <x:v>822.3399999999997</x:v>
      </x:c>
      <x:c r="L666" s="18" t="n">
        <x:f>MOD(K666-Settings!$B$32,Settings!$B$33)</x:f>
        <x:v>102.33999999999969</x:v>
      </x:c>
      <x:c r="M666" s="18" t="n">
        <x:f>IF(L666&lt;Settings!$B$30,IF(Settings!$B$30-L666&gt;=I666,K666,K666+(Settings!$B$30-L666)+Settings!$B$31),K666+(Settings!$B$33-L666))</x:f>
        <x:v>822.3399999999997</x:v>
      </x:c>
      <x:c r="N666" s="18" t="n">
        <x:f>M666+I666</x:f>
        <x:v>828.3599999999997</x:v>
      </x:c>
      <x:c r="O666" s="18" t="n">
        <x:f>N666-C666</x:f>
        <x:v>394.3599999999997</x:v>
      </x:c>
      <x:c r="P666" s="18" t="n">
        <x:f>F666-C666</x:f>
        <x:v>331.15729361143735</x:v>
      </x:c>
      <x:c r="Q666" s="18" t="n">
        <x:f>K666-G666</x:f>
        <x:v>50.62906103887815</x:v>
      </x:c>
      <x:c r="R666" s="18" t="n">
        <x:f>M666-K666</x:f>
        <x:v>0</x:v>
      </x:c>
      <x:c r="S666" s="18" t="n">
        <x:f>P666+Q666+R666</x:f>
        <x:v>381.7863546503155</x:v>
      </x:c>
      <x:c r="T666" s="18" t="str">
        <x:f>IF(MOD(C666-Settings!$B$32,Settings!$B$33)&lt;Settings!$B$30,"Up","Down")</x:f>
        <x:v>Up</x:v>
      </x:c>
      <x:c r="U666" s="18" t="n">
        <x:f>IF(OR(I666&gt;Settings!$B$30,O666&gt;Settings!$B$37),0,1)</x:f>
        <x:v>1</x:v>
      </x:c>
      <x:c r="V666" s="18" t="n">
        <x:f>IF(AND(U666=1,O666&lt;=Settings!$B$36),1,0)</x:f>
        <x:v>0</x:v>
      </x:c>
    </x:row>
    <x:row r="667">
      <x:c r="A667" t="n">
        <x:f>Arrivals!A667</x:f>
        <x:v>6</x:v>
      </x:c>
      <x:c r="B667" t="n">
        <x:f>Arrivals!B667</x:f>
        <x:v>62</x:v>
      </x:c>
      <x:c r="C667" s="18" t="n">
        <x:f>Arrivals!F667</x:f>
        <x:v>439</x:v>
      </x:c>
      <x:c r="D667" s="18" t="n">
        <x:f>Arrivals!J667</x:f>
        <x:v>13.46746567918014</x:v>
      </x:c>
      <x:c r="E667" s="18" t="n">
        <x:f>G666</x:f>
        <x:v>771.7109389611215</x:v>
      </x:c>
      <x:c r="F667" s="18" t="n">
        <x:f>MAX(C667,E667)</x:f>
        <x:v>771.7109389611215</x:v>
      </x:c>
      <x:c r="G667" s="18" t="n">
        <x:f>F667+D667</x:f>
        <x:v>785.1784046403017</x:v>
      </x:c>
      <x:c r="H667" s="18" t="n">
        <x:f>Arrivals!L667</x:f>
        <x:v>75</x:v>
      </x:c>
      <x:c r="I667" s="18" t="n">
        <x:f>H667*8/ACE_Input!S67+ACE_Input!T67</x:f>
        <x:v>6.02</x:v>
      </x:c>
      <x:c r="J667" s="18" t="n">
        <x:f>N666</x:f>
        <x:v>828.3599999999997</x:v>
      </x:c>
      <x:c r="K667" s="18" t="n">
        <x:f>MAX(G667,J667)</x:f>
        <x:v>828.3599999999997</x:v>
      </x:c>
      <x:c r="L667" s="18" t="n">
        <x:f>MOD(K667-Settings!$B$32,Settings!$B$33)</x:f>
        <x:v>108.35999999999967</x:v>
      </x:c>
      <x:c r="M667" s="18" t="n">
        <x:f>IF(L667&lt;Settings!$B$30,IF(Settings!$B$30-L667&gt;=I667,K667,K667+(Settings!$B$30-L667)+Settings!$B$31),K667+(Settings!$B$33-L667))</x:f>
        <x:v>828.3599999999997</x:v>
      </x:c>
      <x:c r="N667" s="18" t="n">
        <x:f>M667+I667</x:f>
        <x:v>834.3799999999997</x:v>
      </x:c>
      <x:c r="O667" s="18" t="n">
        <x:f>N667-C667</x:f>
        <x:v>395.37999999999965</x:v>
      </x:c>
      <x:c r="P667" s="18" t="n">
        <x:f>F667-C667</x:f>
        <x:v>332.71093896112154</x:v>
      </x:c>
      <x:c r="Q667" s="18" t="n">
        <x:f>K667-G667</x:f>
        <x:v>43.18159535969801</x:v>
      </x:c>
      <x:c r="R667" s="18" t="n">
        <x:f>M667-K667</x:f>
        <x:v>0</x:v>
      </x:c>
      <x:c r="S667" s="18" t="n">
        <x:f>P667+Q667+R667</x:f>
        <x:v>375.89253432081955</x:v>
      </x:c>
      <x:c r="T667" s="18" t="str">
        <x:f>IF(MOD(C667-Settings!$B$32,Settings!$B$33)&lt;Settings!$B$30,"Up","Down")</x:f>
        <x:v>Up</x:v>
      </x:c>
      <x:c r="U667" s="18" t="n">
        <x:f>IF(OR(I667&gt;Settings!$B$30,O667&gt;Settings!$B$37),0,1)</x:f>
        <x:v>1</x:v>
      </x:c>
      <x:c r="V667" s="18" t="n">
        <x:f>IF(AND(U667=1,O667&lt;=Settings!$B$36),1,0)</x:f>
        <x:v>0</x:v>
      </x:c>
    </x:row>
    <x:row r="668">
      <x:c r="A668" t="n">
        <x:f>Arrivals!A668</x:f>
        <x:v>6</x:v>
      </x:c>
      <x:c r="B668" t="n">
        <x:f>Arrivals!B668</x:f>
        <x:v>63</x:v>
      </x:c>
      <x:c r="C668" s="18" t="n">
        <x:f>Arrivals!F668</x:f>
        <x:v>444</x:v>
      </x:c>
      <x:c r="D668" s="18" t="n">
        <x:f>Arrivals!J668</x:f>
        <x:v>16.754251167918362</x:v>
      </x:c>
      <x:c r="E668" s="18" t="n">
        <x:f>G667</x:f>
        <x:v>785.1784046403017</x:v>
      </x:c>
      <x:c r="F668" s="18" t="n">
        <x:f>MAX(C668,E668)</x:f>
        <x:v>785.1784046403017</x:v>
      </x:c>
      <x:c r="G668" s="18" t="n">
        <x:f>F668+D668</x:f>
        <x:v>801.93265580822</x:v>
      </x:c>
      <x:c r="H668" s="18" t="n">
        <x:f>Arrivals!L668</x:f>
        <x:v>75</x:v>
      </x:c>
      <x:c r="I668" s="18" t="n">
        <x:f>H668*8/ACE_Input!S68+ACE_Input!T68</x:f>
        <x:v>6.02</x:v>
      </x:c>
      <x:c r="J668" s="18" t="n">
        <x:f>N667</x:f>
        <x:v>834.3799999999997</x:v>
      </x:c>
      <x:c r="K668" s="18" t="n">
        <x:f>MAX(G668,J668)</x:f>
        <x:v>834.3799999999997</x:v>
      </x:c>
      <x:c r="L668" s="18" t="n">
        <x:f>MOD(K668-Settings!$B$32,Settings!$B$33)</x:f>
        <x:v>114.37999999999965</x:v>
      </x:c>
      <x:c r="M668" s="18" t="n">
        <x:f>IF(L668&lt;Settings!$B$30,IF(Settings!$B$30-L668&gt;=I668,K668,K668+(Settings!$B$30-L668)+Settings!$B$31),K668+(Settings!$B$33-L668))</x:f>
        <x:v>834.3799999999997</x:v>
      </x:c>
      <x:c r="N668" s="18" t="n">
        <x:f>M668+I668</x:f>
        <x:v>840.3999999999996</x:v>
      </x:c>
      <x:c r="O668" s="18" t="n">
        <x:f>N668-C668</x:f>
        <x:v>396.39999999999964</x:v>
      </x:c>
      <x:c r="P668" s="18" t="n">
        <x:f>F668-C668</x:f>
        <x:v>341.17840464030166</x:v>
      </x:c>
      <x:c r="Q668" s="18" t="n">
        <x:f>K668-G668</x:f>
        <x:v>32.44734419177962</x:v>
      </x:c>
      <x:c r="R668" s="18" t="n">
        <x:f>M668-K668</x:f>
        <x:v>0</x:v>
      </x:c>
      <x:c r="S668" s="18" t="n">
        <x:f>P668+Q668+R668</x:f>
        <x:v>373.6257488320813</x:v>
      </x:c>
      <x:c r="T668" s="18" t="str">
        <x:f>IF(MOD(C668-Settings!$B$32,Settings!$B$33)&lt;Settings!$B$30,"Up","Down")</x:f>
        <x:v>Up</x:v>
      </x:c>
      <x:c r="U668" s="18" t="n">
        <x:f>IF(OR(I668&gt;Settings!$B$30,O668&gt;Settings!$B$37),0,1)</x:f>
        <x:v>1</x:v>
      </x:c>
      <x:c r="V668" s="18" t="n">
        <x:f>IF(AND(U668=1,O668&lt;=Settings!$B$36),1,0)</x:f>
        <x:v>0</x:v>
      </x:c>
    </x:row>
    <x:row r="669">
      <x:c r="A669" t="n">
        <x:f>Arrivals!A669</x:f>
        <x:v>6</x:v>
      </x:c>
      <x:c r="B669" t="n">
        <x:f>Arrivals!B669</x:f>
        <x:v>64</x:v>
      </x:c>
      <x:c r="C669" s="18" t="n">
        <x:f>Arrivals!F669</x:f>
        <x:v>449</x:v>
      </x:c>
      <x:c r="D669" s="18" t="n">
        <x:f>Arrivals!J669</x:f>
        <x:v>11.421652052771696</x:v>
      </x:c>
      <x:c r="E669" s="18" t="n">
        <x:f>G668</x:f>
        <x:v>801.93265580822</x:v>
      </x:c>
      <x:c r="F669" s="18" t="n">
        <x:f>MAX(C669,E669)</x:f>
        <x:v>801.93265580822</x:v>
      </x:c>
      <x:c r="G669" s="18" t="n">
        <x:f>F669+D669</x:f>
        <x:v>813.3543078609918</x:v>
      </x:c>
      <x:c r="H669" s="18" t="n">
        <x:f>Arrivals!L669</x:f>
        <x:v>75</x:v>
      </x:c>
      <x:c r="I669" s="18" t="n">
        <x:f>H669*8/ACE_Input!S69+ACE_Input!T69</x:f>
        <x:v>6.02</x:v>
      </x:c>
      <x:c r="J669" s="18" t="n">
        <x:f>N668</x:f>
        <x:v>840.3999999999996</x:v>
      </x:c>
      <x:c r="K669" s="18" t="n">
        <x:f>MAX(G669,J669)</x:f>
        <x:v>840.3999999999996</x:v>
      </x:c>
      <x:c r="L669" s="18" t="n">
        <x:f>MOD(K669-Settings!$B$32,Settings!$B$33)</x:f>
        <x:v>120.39999999999964</x:v>
      </x:c>
      <x:c r="M669" s="18" t="n">
        <x:f>IF(L669&lt;Settings!$B$30,IF(Settings!$B$30-L669&gt;=I669,K669,K669+(Settings!$B$30-L669)+Settings!$B$31),K669+(Settings!$B$33-L669))</x:f>
        <x:v>840.3999999999996</x:v>
      </x:c>
      <x:c r="N669" s="18" t="n">
        <x:f>M669+I669</x:f>
        <x:v>846.4199999999996</x:v>
      </x:c>
      <x:c r="O669" s="18" t="n">
        <x:f>N669-C669</x:f>
        <x:v>397.4199999999996</x:v>
      </x:c>
      <x:c r="P669" s="18" t="n">
        <x:f>F669-C669</x:f>
        <x:v>352.93265580822003</x:v>
      </x:c>
      <x:c r="Q669" s="18" t="n">
        <x:f>K669-G669</x:f>
        <x:v>27.045692139007883</x:v>
      </x:c>
      <x:c r="R669" s="18" t="n">
        <x:f>M669-K669</x:f>
        <x:v>0</x:v>
      </x:c>
      <x:c r="S669" s="18" t="n">
        <x:f>P669+Q669+R669</x:f>
        <x:v>379.9783479472279</x:v>
      </x:c>
      <x:c r="T669" s="18" t="str">
        <x:f>IF(MOD(C669-Settings!$B$32,Settings!$B$33)&lt;Settings!$B$30,"Up","Down")</x:f>
        <x:v>Up</x:v>
      </x:c>
      <x:c r="U669" s="18" t="n">
        <x:f>IF(OR(I669&gt;Settings!$B$30,O669&gt;Settings!$B$37),0,1)</x:f>
        <x:v>1</x:v>
      </x:c>
      <x:c r="V669" s="18" t="n">
        <x:f>IF(AND(U669=1,O669&lt;=Settings!$B$36),1,0)</x:f>
        <x:v>0</x:v>
      </x:c>
    </x:row>
    <x:row r="670">
      <x:c r="A670" t="n">
        <x:f>Arrivals!A670</x:f>
        <x:v>6</x:v>
      </x:c>
      <x:c r="B670" t="n">
        <x:f>Arrivals!B670</x:f>
        <x:v>65</x:v>
      </x:c>
      <x:c r="C670" s="18" t="n">
        <x:f>Arrivals!F670</x:f>
        <x:v>454</x:v>
      </x:c>
      <x:c r="D670" s="18" t="n">
        <x:f>Arrivals!J670</x:f>
        <x:v>17.183585510766385</x:v>
      </x:c>
      <x:c r="E670" s="18" t="n">
        <x:f>G669</x:f>
        <x:v>813.3543078609918</x:v>
      </x:c>
      <x:c r="F670" s="18" t="n">
        <x:f>MAX(C670,E670)</x:f>
        <x:v>813.3543078609918</x:v>
      </x:c>
      <x:c r="G670" s="18" t="n">
        <x:f>F670+D670</x:f>
        <x:v>830.5378933717582</x:v>
      </x:c>
      <x:c r="H670" s="18" t="n">
        <x:f>Arrivals!L670</x:f>
        <x:v>75</x:v>
      </x:c>
      <x:c r="I670" s="18" t="n">
        <x:f>H670*8/ACE_Input!S70+ACE_Input!T70</x:f>
        <x:v>6.02</x:v>
      </x:c>
      <x:c r="J670" s="18" t="n">
        <x:f>N669</x:f>
        <x:v>846.4199999999996</x:v>
      </x:c>
      <x:c r="K670" s="18" t="n">
        <x:f>MAX(G670,J670)</x:f>
        <x:v>846.4199999999996</x:v>
      </x:c>
      <x:c r="L670" s="18" t="n">
        <x:f>MOD(K670-Settings!$B$32,Settings!$B$33)</x:f>
        <x:v>126.41999999999962</x:v>
      </x:c>
      <x:c r="M670" s="18" t="n">
        <x:f>IF(L670&lt;Settings!$B$30,IF(Settings!$B$30-L670&gt;=I670,K670,K670+(Settings!$B$30-L670)+Settings!$B$31),K670+(Settings!$B$33-L670))</x:f>
        <x:v>846.4199999999996</x:v>
      </x:c>
      <x:c r="N670" s="18" t="n">
        <x:f>M670+I670</x:f>
        <x:v>852.4399999999996</x:v>
      </x:c>
      <x:c r="O670" s="18" t="n">
        <x:f>N670-C670</x:f>
        <x:v>398.4399999999996</x:v>
      </x:c>
      <x:c r="P670" s="18" t="n">
        <x:f>F670-C670</x:f>
        <x:v>359.35430786099175</x:v>
      </x:c>
      <x:c r="Q670" s="18" t="n">
        <x:f>K670-G670</x:f>
        <x:v>15.882106628241445</x:v>
      </x:c>
      <x:c r="R670" s="18" t="n">
        <x:f>M670-K670</x:f>
        <x:v>0</x:v>
      </x:c>
      <x:c r="S670" s="18" t="n">
        <x:f>P670+Q670+R670</x:f>
        <x:v>375.2364144892332</x:v>
      </x:c>
      <x:c r="T670" s="18" t="str">
        <x:f>IF(MOD(C670-Settings!$B$32,Settings!$B$33)&lt;Settings!$B$30,"Up","Down")</x:f>
        <x:v>Up</x:v>
      </x:c>
      <x:c r="U670" s="18" t="n">
        <x:f>IF(OR(I670&gt;Settings!$B$30,O670&gt;Settings!$B$37),0,1)</x:f>
        <x:v>1</x:v>
      </x:c>
      <x:c r="V670" s="18" t="n">
        <x:f>IF(AND(U670=1,O670&lt;=Settings!$B$36),1,0)</x:f>
        <x:v>0</x:v>
      </x:c>
    </x:row>
    <x:row r="671">
      <x:c r="A671" t="n">
        <x:f>Arrivals!A671</x:f>
        <x:v>6</x:v>
      </x:c>
      <x:c r="B671" t="n">
        <x:f>Arrivals!B671</x:f>
        <x:v>66</x:v>
      </x:c>
      <x:c r="C671" s="18" t="n">
        <x:f>Arrivals!F671</x:f>
        <x:v>459</x:v>
      </x:c>
      <x:c r="D671" s="18" t="n">
        <x:f>Arrivals!J671</x:f>
        <x:v>21.433037738111388</x:v>
      </x:c>
      <x:c r="E671" s="18" t="n">
        <x:f>G670</x:f>
        <x:v>830.5378933717582</x:v>
      </x:c>
      <x:c r="F671" s="18" t="n">
        <x:f>MAX(C671,E671)</x:f>
        <x:v>830.5378933717582</x:v>
      </x:c>
      <x:c r="G671" s="18" t="n">
        <x:f>F671+D671</x:f>
        <x:v>851.9709311098695</x:v>
      </x:c>
      <x:c r="H671" s="18" t="n">
        <x:f>Arrivals!L671</x:f>
        <x:v>75</x:v>
      </x:c>
      <x:c r="I671" s="18" t="n">
        <x:f>H671*8/ACE_Input!S71+ACE_Input!T71</x:f>
        <x:v>6.02</x:v>
      </x:c>
      <x:c r="J671" s="18" t="n">
        <x:f>N670</x:f>
        <x:v>852.4399999999996</x:v>
      </x:c>
      <x:c r="K671" s="18" t="n">
        <x:f>MAX(G671,J671)</x:f>
        <x:v>852.4399999999996</x:v>
      </x:c>
      <x:c r="L671" s="18" t="n">
        <x:f>MOD(K671-Settings!$B$32,Settings!$B$33)</x:f>
        <x:v>132.4399999999996</x:v>
      </x:c>
      <x:c r="M671" s="18" t="n">
        <x:f>IF(L671&lt;Settings!$B$30,IF(Settings!$B$30-L671&gt;=I671,K671,K671+(Settings!$B$30-L671)+Settings!$B$31),K671+(Settings!$B$33-L671))</x:f>
        <x:v>852.4399999999996</x:v>
      </x:c>
      <x:c r="N671" s="18" t="n">
        <x:f>M671+I671</x:f>
        <x:v>858.4599999999996</x:v>
      </x:c>
      <x:c r="O671" s="18" t="n">
        <x:f>N671-C671</x:f>
        <x:v>399.4599999999996</x:v>
      </x:c>
      <x:c r="P671" s="18" t="n">
        <x:f>F671-C671</x:f>
        <x:v>371.5378933717582</x:v>
      </x:c>
      <x:c r="Q671" s="18" t="n">
        <x:f>K671-G671</x:f>
        <x:v>0.4690688901300746</x:v>
      </x:c>
      <x:c r="R671" s="18" t="n">
        <x:f>M671-K671</x:f>
        <x:v>0</x:v>
      </x:c>
      <x:c r="S671" s="18" t="n">
        <x:f>P671+Q671+R671</x:f>
        <x:v>372.00696226188825</x:v>
      </x:c>
      <x:c r="T671" s="18" t="str">
        <x:f>IF(MOD(C671-Settings!$B$32,Settings!$B$33)&lt;Settings!$B$30,"Up","Down")</x:f>
        <x:v>Up</x:v>
      </x:c>
      <x:c r="U671" s="18" t="n">
        <x:f>IF(OR(I671&gt;Settings!$B$30,O671&gt;Settings!$B$37),0,1)</x:f>
        <x:v>1</x:v>
      </x:c>
      <x:c r="V671" s="18" t="n">
        <x:f>IF(AND(U671=1,O671&lt;=Settings!$B$36),1,0)</x:f>
        <x:v>0</x:v>
      </x:c>
    </x:row>
    <x:row r="672">
      <x:c r="A672" t="n">
        <x:f>Arrivals!A672</x:f>
        <x:v>6</x:v>
      </x:c>
      <x:c r="B672" t="n">
        <x:f>Arrivals!B672</x:f>
        <x:v>67</x:v>
      </x:c>
      <x:c r="C672" s="18" t="n">
        <x:f>Arrivals!F672</x:f>
        <x:v>474</x:v>
      </x:c>
      <x:c r="D672" s="18" t="n">
        <x:f>Arrivals!J672</x:f>
        <x:v>27.29728240352123</x:v>
      </x:c>
      <x:c r="E672" s="18" t="n">
        <x:f>G671</x:f>
        <x:v>851.9709311098695</x:v>
      </x:c>
      <x:c r="F672" s="18" t="n">
        <x:f>MAX(C672,E672)</x:f>
        <x:v>851.9709311098695</x:v>
      </x:c>
      <x:c r="G672" s="18" t="n">
        <x:f>F672+D672</x:f>
        <x:v>879.2682135133907</x:v>
      </x:c>
      <x:c r="H672" s="18" t="n">
        <x:f>Arrivals!L672</x:f>
        <x:v>75</x:v>
      </x:c>
      <x:c r="I672" s="18" t="n">
        <x:f>H672*8/ACE_Input!S72+ACE_Input!T72</x:f>
        <x:v>6.02</x:v>
      </x:c>
      <x:c r="J672" s="18" t="n">
        <x:f>N671</x:f>
        <x:v>858.4599999999996</x:v>
      </x:c>
      <x:c r="K672" s="18" t="n">
        <x:f>MAX(G672,J672)</x:f>
        <x:v>879.2682135133907</x:v>
      </x:c>
      <x:c r="L672" s="18" t="n">
        <x:f>MOD(K672-Settings!$B$32,Settings!$B$33)</x:f>
        <x:v>159.26821351339072</x:v>
      </x:c>
      <x:c r="M672" s="18" t="n">
        <x:f>IF(L672&lt;Settings!$B$30,IF(Settings!$B$30-L672&gt;=I672,K672,K672+(Settings!$B$30-L672)+Settings!$B$31),K672+(Settings!$B$33-L672))</x:f>
        <x:v>879.2682135133907</x:v>
      </x:c>
      <x:c r="N672" s="18" t="n">
        <x:f>M672+I672</x:f>
        <x:v>885.2882135133907</x:v>
      </x:c>
      <x:c r="O672" s="18" t="n">
        <x:f>N672-C672</x:f>
        <x:v>411.2882135133907</x:v>
      </x:c>
      <x:c r="P672" s="18" t="n">
        <x:f>F672-C672</x:f>
        <x:v>377.9709311098695</x:v>
      </x:c>
      <x:c r="Q672" s="18" t="n">
        <x:f>K672-G672</x:f>
        <x:v>0</x:v>
      </x:c>
      <x:c r="R672" s="18" t="n">
        <x:f>M672-K672</x:f>
        <x:v>0</x:v>
      </x:c>
      <x:c r="S672" s="18" t="n">
        <x:f>P672+Q672+R672</x:f>
        <x:v>377.9709311098695</x:v>
      </x:c>
      <x:c r="T672" s="18" t="str">
        <x:f>IF(MOD(C672-Settings!$B$32,Settings!$B$33)&lt;Settings!$B$30,"Up","Down")</x:f>
        <x:v>Up</x:v>
      </x:c>
      <x:c r="U672" s="18" t="n">
        <x:f>IF(OR(I672&gt;Settings!$B$30,O672&gt;Settings!$B$37),0,1)</x:f>
        <x:v>1</x:v>
      </x:c>
      <x:c r="V672" s="18" t="n">
        <x:f>IF(AND(U672=1,O672&lt;=Settings!$B$36),1,0)</x:f>
        <x:v>0</x:v>
      </x:c>
    </x:row>
    <x:row r="673">
      <x:c r="A673" t="n">
        <x:f>Arrivals!A673</x:f>
        <x:v>6</x:v>
      </x:c>
      <x:c r="B673" t="n">
        <x:f>Arrivals!B673</x:f>
        <x:v>68</x:v>
      </x:c>
      <x:c r="C673" s="18" t="n">
        <x:f>Arrivals!F673</x:f>
        <x:v>479</x:v>
      </x:c>
      <x:c r="D673" s="18" t="n">
        <x:f>Arrivals!J673</x:f>
        <x:v>27.757437106155805</x:v>
      </x:c>
      <x:c r="E673" s="18" t="n">
        <x:f>G672</x:f>
        <x:v>879.2682135133907</x:v>
      </x:c>
      <x:c r="F673" s="18" t="n">
        <x:f>MAX(C673,E673)</x:f>
        <x:v>879.2682135133907</x:v>
      </x:c>
      <x:c r="G673" s="18" t="n">
        <x:f>F673+D673</x:f>
        <x:v>907.0256506195465</x:v>
      </x:c>
      <x:c r="H673" s="18" t="n">
        <x:f>Arrivals!L673</x:f>
        <x:v>75</x:v>
      </x:c>
      <x:c r="I673" s="18" t="n">
        <x:f>H673*8/ACE_Input!S73+ACE_Input!T73</x:f>
        <x:v>6.02</x:v>
      </x:c>
      <x:c r="J673" s="18" t="n">
        <x:f>N672</x:f>
        <x:v>885.2882135133907</x:v>
      </x:c>
      <x:c r="K673" s="18" t="n">
        <x:f>MAX(G673,J673)</x:f>
        <x:v>907.0256506195465</x:v>
      </x:c>
      <x:c r="L673" s="18" t="n">
        <x:f>MOD(K673-Settings!$B$32,Settings!$B$33)</x:f>
        <x:v>187.02565061954647</x:v>
      </x:c>
      <x:c r="M673" s="18" t="n">
        <x:f>IF(L673&lt;Settings!$B$30,IF(Settings!$B$30-L673&gt;=I673,K673,K673+(Settings!$B$30-L673)+Settings!$B$31),K673+(Settings!$B$33-L673))</x:f>
        <x:v>907.0256506195465</x:v>
      </x:c>
      <x:c r="N673" s="18" t="n">
        <x:f>M673+I673</x:f>
        <x:v>913.0456506195464</x:v>
      </x:c>
      <x:c r="O673" s="18" t="n">
        <x:f>N673-C673</x:f>
        <x:v>434.04565061954645</x:v>
      </x:c>
      <x:c r="P673" s="18" t="n">
        <x:f>F673-C673</x:f>
        <x:v>400.2682135133907</x:v>
      </x:c>
      <x:c r="Q673" s="18" t="n">
        <x:f>K673-G673</x:f>
        <x:v>0</x:v>
      </x:c>
      <x:c r="R673" s="18" t="n">
        <x:f>M673-K673</x:f>
        <x:v>0</x:v>
      </x:c>
      <x:c r="S673" s="18" t="n">
        <x:f>P673+Q673+R673</x:f>
        <x:v>400.2682135133907</x:v>
      </x:c>
      <x:c r="T673" s="18" t="str">
        <x:f>IF(MOD(C673-Settings!$B$32,Settings!$B$33)&lt;Settings!$B$30,"Up","Down")</x:f>
        <x:v>Up</x:v>
      </x:c>
      <x:c r="U673" s="18" t="n">
        <x:f>IF(OR(I673&gt;Settings!$B$30,O673&gt;Settings!$B$37),0,1)</x:f>
        <x:v>1</x:v>
      </x:c>
      <x:c r="V673" s="18" t="n">
        <x:f>IF(AND(U673=1,O673&lt;=Settings!$B$36),1,0)</x:f>
        <x:v>0</x:v>
      </x:c>
    </x:row>
    <x:row r="674">
      <x:c r="A674" t="n">
        <x:f>Arrivals!A674</x:f>
        <x:v>6</x:v>
      </x:c>
      <x:c r="B674" t="n">
        <x:f>Arrivals!B674</x:f>
        <x:v>69</x:v>
      </x:c>
      <x:c r="C674" s="18" t="n">
        <x:f>Arrivals!F674</x:f>
        <x:v>494</x:v>
      </x:c>
      <x:c r="D674" s="18" t="n">
        <x:f>Arrivals!J674</x:f>
        <x:v>29.257857734304412</x:v>
      </x:c>
      <x:c r="E674" s="18" t="n">
        <x:f>G673</x:f>
        <x:v>907.0256506195465</x:v>
      </x:c>
      <x:c r="F674" s="18" t="n">
        <x:f>MAX(C674,E674)</x:f>
        <x:v>907.0256506195465</x:v>
      </x:c>
      <x:c r="G674" s="18" t="n">
        <x:f>F674+D674</x:f>
        <x:v>936.2835083538508</x:v>
      </x:c>
      <x:c r="H674" s="18" t="n">
        <x:f>Arrivals!L674</x:f>
        <x:v>75</x:v>
      </x:c>
      <x:c r="I674" s="18" t="n">
        <x:f>H674*8/ACE_Input!S74+ACE_Input!T74</x:f>
        <x:v>6.02</x:v>
      </x:c>
      <x:c r="J674" s="18" t="n">
        <x:f>N673</x:f>
        <x:v>913.0456506195464</x:v>
      </x:c>
      <x:c r="K674" s="18" t="n">
        <x:f>MAX(G674,J674)</x:f>
        <x:v>936.2835083538508</x:v>
      </x:c>
      <x:c r="L674" s="18" t="n">
        <x:f>MOD(K674-Settings!$B$32,Settings!$B$33)</x:f>
        <x:v>216.28350835385083</x:v>
      </x:c>
      <x:c r="M674" s="18" t="n">
        <x:f>IF(L674&lt;Settings!$B$30,IF(Settings!$B$30-L674&gt;=I674,K674,K674+(Settings!$B$30-L674)+Settings!$B$31),K674+(Settings!$B$33-L674))</x:f>
        <x:v>936.2835083538508</x:v>
      </x:c>
      <x:c r="N674" s="18" t="n">
        <x:f>M674+I674</x:f>
        <x:v>942.3035083538508</x:v>
      </x:c>
      <x:c r="O674" s="18" t="n">
        <x:f>N674-C674</x:f>
        <x:v>448.3035083538508</x:v>
      </x:c>
      <x:c r="P674" s="18" t="n">
        <x:f>F674-C674</x:f>
        <x:v>413.02565061954647</x:v>
      </x:c>
      <x:c r="Q674" s="18" t="n">
        <x:f>K674-G674</x:f>
        <x:v>0</x:v>
      </x:c>
      <x:c r="R674" s="18" t="n">
        <x:f>M674-K674</x:f>
        <x:v>0</x:v>
      </x:c>
      <x:c r="S674" s="18" t="n">
        <x:f>P674+Q674+R674</x:f>
        <x:v>413.02565061954647</x:v>
      </x:c>
      <x:c r="T674" s="18" t="str">
        <x:f>IF(MOD(C674-Settings!$B$32,Settings!$B$33)&lt;Settings!$B$30,"Up","Down")</x:f>
        <x:v>Up</x:v>
      </x:c>
      <x:c r="U674" s="18" t="n">
        <x:f>IF(OR(I674&gt;Settings!$B$30,O674&gt;Settings!$B$37),0,1)</x:f>
        <x:v>1</x:v>
      </x:c>
      <x:c r="V674" s="18" t="n">
        <x:f>IF(AND(U674=1,O674&lt;=Settings!$B$36),1,0)</x:f>
        <x:v>0</x:v>
      </x:c>
    </x:row>
    <x:row r="675">
      <x:c r="A675" t="n">
        <x:f>Arrivals!A675</x:f>
        <x:v>6</x:v>
      </x:c>
      <x:c r="B675" t="n">
        <x:f>Arrivals!B675</x:f>
        <x:v>70</x:v>
      </x:c>
      <x:c r="C675" s="18" t="n">
        <x:f>Arrivals!F675</x:f>
        <x:v>499</x:v>
      </x:c>
      <x:c r="D675" s="18" t="n">
        <x:f>Arrivals!J675</x:f>
        <x:v>5.775864262541091</x:v>
      </x:c>
      <x:c r="E675" s="18" t="n">
        <x:f>G674</x:f>
        <x:v>936.2835083538508</x:v>
      </x:c>
      <x:c r="F675" s="18" t="n">
        <x:f>MAX(C675,E675)</x:f>
        <x:v>936.2835083538508</x:v>
      </x:c>
      <x:c r="G675" s="18" t="n">
        <x:f>F675+D675</x:f>
        <x:v>942.0593726163919</x:v>
      </x:c>
      <x:c r="H675" s="18" t="n">
        <x:f>Arrivals!L675</x:f>
        <x:v>75</x:v>
      </x:c>
      <x:c r="I675" s="18" t="n">
        <x:f>H675*8/ACE_Input!S75+ACE_Input!T75</x:f>
        <x:v>6.02</x:v>
      </x:c>
      <x:c r="J675" s="18" t="n">
        <x:f>N674</x:f>
        <x:v>942.3035083538508</x:v>
      </x:c>
      <x:c r="K675" s="18" t="n">
        <x:f>MAX(G675,J675)</x:f>
        <x:v>942.3035083538508</x:v>
      </x:c>
      <x:c r="L675" s="18" t="n">
        <x:f>MOD(K675-Settings!$B$32,Settings!$B$33)</x:f>
        <x:v>222.30350835385082</x:v>
      </x:c>
      <x:c r="M675" s="18" t="n">
        <x:f>IF(L675&lt;Settings!$B$30,IF(Settings!$B$30-L675&gt;=I675,K675,K675+(Settings!$B$30-L675)+Settings!$B$31),K675+(Settings!$B$33-L675))</x:f>
        <x:v>942.3035083538508</x:v>
      </x:c>
      <x:c r="N675" s="18" t="n">
        <x:f>M675+I675</x:f>
        <x:v>948.3235083538508</x:v>
      </x:c>
      <x:c r="O675" s="18" t="n">
        <x:f>N675-C675</x:f>
        <x:v>449.3235083538508</x:v>
      </x:c>
      <x:c r="P675" s="18" t="n">
        <x:f>F675-C675</x:f>
        <x:v>437.28350835385083</x:v>
      </x:c>
      <x:c r="Q675" s="18" t="n">
        <x:f>K675-G675</x:f>
        <x:v>0.2441357374589188</x:v>
      </x:c>
      <x:c r="R675" s="18" t="n">
        <x:f>M675-K675</x:f>
        <x:v>0</x:v>
      </x:c>
      <x:c r="S675" s="18" t="n">
        <x:f>P675+Q675+R675</x:f>
        <x:v>437.52764409130975</x:v>
      </x:c>
      <x:c r="T675" s="18" t="str">
        <x:f>IF(MOD(C675-Settings!$B$32,Settings!$B$33)&lt;Settings!$B$30,"Up","Down")</x:f>
        <x:v>Up</x:v>
      </x:c>
      <x:c r="U675" s="18" t="n">
        <x:f>IF(OR(I675&gt;Settings!$B$30,O675&gt;Settings!$B$37),0,1)</x:f>
        <x:v>1</x:v>
      </x:c>
      <x:c r="V675" s="18" t="n">
        <x:f>IF(AND(U675=1,O675&lt;=Settings!$B$36),1,0)</x:f>
        <x:v>0</x:v>
      </x:c>
    </x:row>
    <x:row r="676">
      <x:c r="A676" t="n">
        <x:f>Arrivals!A676</x:f>
        <x:v>6</x:v>
      </x:c>
      <x:c r="B676" t="n">
        <x:f>Arrivals!B676</x:f>
        <x:v>71</x:v>
      </x:c>
      <x:c r="C676" s="18" t="n">
        <x:f>Arrivals!F676</x:f>
        <x:v>504</x:v>
      </x:c>
      <x:c r="D676" s="18" t="n">
        <x:f>Arrivals!J676</x:f>
        <x:v>22.55412163550503</x:v>
      </x:c>
      <x:c r="E676" s="18" t="n">
        <x:f>G675</x:f>
        <x:v>942.0593726163919</x:v>
      </x:c>
      <x:c r="F676" s="18" t="n">
        <x:f>MAX(C676,E676)</x:f>
        <x:v>942.0593726163919</x:v>
      </x:c>
      <x:c r="G676" s="18" t="n">
        <x:f>F676+D676</x:f>
        <x:v>964.6134942518969</x:v>
      </x:c>
      <x:c r="H676" s="18" t="n">
        <x:f>Arrivals!L676</x:f>
        <x:v>75</x:v>
      </x:c>
      <x:c r="I676" s="18" t="n">
        <x:f>H676*8/ACE_Input!S76+ACE_Input!T76</x:f>
        <x:v>6.02</x:v>
      </x:c>
      <x:c r="J676" s="18" t="n">
        <x:f>N675</x:f>
        <x:v>948.3235083538508</x:v>
      </x:c>
      <x:c r="K676" s="18" t="n">
        <x:f>MAX(G676,J676)</x:f>
        <x:v>964.6134942518969</x:v>
      </x:c>
      <x:c r="L676" s="18" t="n">
        <x:f>MOD(K676-Settings!$B$32,Settings!$B$33)</x:f>
        <x:v>244.6134942518969</x:v>
      </x:c>
      <x:c r="M676" s="18" t="n">
        <x:f>IF(L676&lt;Settings!$B$30,IF(Settings!$B$30-L676&gt;=I676,K676,K676+(Settings!$B$30-L676)+Settings!$B$31),K676+(Settings!$B$33-L676))</x:f>
        <x:v>964.6134942518969</x:v>
      </x:c>
      <x:c r="N676" s="18" t="n">
        <x:f>M676+I676</x:f>
        <x:v>970.6334942518969</x:v>
      </x:c>
      <x:c r="O676" s="18" t="n">
        <x:f>N676-C676</x:f>
        <x:v>466.6334942518969</x:v>
      </x:c>
      <x:c r="P676" s="18" t="n">
        <x:f>F676-C676</x:f>
        <x:v>438.0593726163919</x:v>
      </x:c>
      <x:c r="Q676" s="18" t="n">
        <x:f>K676-G676</x:f>
        <x:v>0</x:v>
      </x:c>
      <x:c r="R676" s="18" t="n">
        <x:f>M676-K676</x:f>
        <x:v>0</x:v>
      </x:c>
      <x:c r="S676" s="18" t="n">
        <x:f>P676+Q676+R676</x:f>
        <x:v>438.0593726163919</x:v>
      </x:c>
      <x:c r="T676" s="18" t="str">
        <x:f>IF(MOD(C676-Settings!$B$32,Settings!$B$33)&lt;Settings!$B$30,"Up","Down")</x:f>
        <x:v>Up</x:v>
      </x:c>
      <x:c r="U676" s="18" t="n">
        <x:f>IF(OR(I676&gt;Settings!$B$30,O676&gt;Settings!$B$37),0,1)</x:f>
        <x:v>1</x:v>
      </x:c>
      <x:c r="V676" s="18" t="n">
        <x:f>IF(AND(U676=1,O676&lt;=Settings!$B$36),1,0)</x:f>
        <x:v>0</x:v>
      </x:c>
    </x:row>
    <x:row r="677">
      <x:c r="A677" t="n">
        <x:f>Arrivals!A677</x:f>
        <x:v>6</x:v>
      </x:c>
      <x:c r="B677" t="n">
        <x:f>Arrivals!B677</x:f>
        <x:v>72</x:v>
      </x:c>
      <x:c r="C677" s="18" t="n">
        <x:f>Arrivals!F677</x:f>
        <x:v>509</x:v>
      </x:c>
      <x:c r="D677" s="18" t="n">
        <x:f>Arrivals!J677</x:f>
        <x:v>2.1135335908749404</x:v>
      </x:c>
      <x:c r="E677" s="18" t="n">
        <x:f>G676</x:f>
        <x:v>964.6134942518969</x:v>
      </x:c>
      <x:c r="F677" s="18" t="n">
        <x:f>MAX(C677,E677)</x:f>
        <x:v>964.6134942518969</x:v>
      </x:c>
      <x:c r="G677" s="18" t="n">
        <x:f>F677+D677</x:f>
        <x:v>966.7270278427718</x:v>
      </x:c>
      <x:c r="H677" s="18" t="n">
        <x:f>Arrivals!L677</x:f>
        <x:v>75</x:v>
      </x:c>
      <x:c r="I677" s="18" t="n">
        <x:f>H677*8/ACE_Input!S77+ACE_Input!T77</x:f>
        <x:v>6.02</x:v>
      </x:c>
      <x:c r="J677" s="18" t="n">
        <x:f>N676</x:f>
        <x:v>970.6334942518969</x:v>
      </x:c>
      <x:c r="K677" s="18" t="n">
        <x:f>MAX(G677,J677)</x:f>
        <x:v>970.6334942518969</x:v>
      </x:c>
      <x:c r="L677" s="18" t="n">
        <x:f>MOD(K677-Settings!$B$32,Settings!$B$33)</x:f>
        <x:v>250.63349425189688</x:v>
      </x:c>
      <x:c r="M677" s="18" t="n">
        <x:f>IF(L677&lt;Settings!$B$30,IF(Settings!$B$30-L677&gt;=I677,K677,K677+(Settings!$B$30-L677)+Settings!$B$31),K677+(Settings!$B$33-L677))</x:f>
        <x:v>970.6334942518969</x:v>
      </x:c>
      <x:c r="N677" s="18" t="n">
        <x:f>M677+I677</x:f>
        <x:v>976.6534942518969</x:v>
      </x:c>
      <x:c r="O677" s="18" t="n">
        <x:f>N677-C677</x:f>
        <x:v>467.65349425189686</x:v>
      </x:c>
      <x:c r="P677" s="18" t="n">
        <x:f>F677-C677</x:f>
        <x:v>455.6134942518969</x:v>
      </x:c>
      <x:c r="Q677" s="18" t="n">
        <x:f>K677-G677</x:f>
        <x:v>3.9064664091250734</x:v>
      </x:c>
      <x:c r="R677" s="18" t="n">
        <x:f>M677-K677</x:f>
        <x:v>0</x:v>
      </x:c>
      <x:c r="S677" s="18" t="n">
        <x:f>P677+Q677+R677</x:f>
        <x:v>459.51996066102197</x:v>
      </x:c>
      <x:c r="T677" s="18" t="str">
        <x:f>IF(MOD(C677-Settings!$B$32,Settings!$B$33)&lt;Settings!$B$30,"Up","Down")</x:f>
        <x:v>Up</x:v>
      </x:c>
      <x:c r="U677" s="18" t="n">
        <x:f>IF(OR(I677&gt;Settings!$B$30,O677&gt;Settings!$B$37),0,1)</x:f>
        <x:v>1</x:v>
      </x:c>
      <x:c r="V677" s="18" t="n">
        <x:f>IF(AND(U677=1,O677&lt;=Settings!$B$36),1,0)</x:f>
        <x:v>0</x:v>
      </x:c>
    </x:row>
    <x:row r="678">
      <x:c r="A678" t="n">
        <x:f>Arrivals!A678</x:f>
        <x:v>6</x:v>
      </x:c>
      <x:c r="B678" t="n">
        <x:f>Arrivals!B678</x:f>
        <x:v>73</x:v>
      </x:c>
      <x:c r="C678" s="18" t="n">
        <x:f>Arrivals!F678</x:f>
        <x:v>514</x:v>
      </x:c>
      <x:c r="D678" s="18" t="n">
        <x:f>Arrivals!J678</x:f>
        <x:v>1.932238130339912</x:v>
      </x:c>
      <x:c r="E678" s="18" t="n">
        <x:f>G677</x:f>
        <x:v>966.7270278427718</x:v>
      </x:c>
      <x:c r="F678" s="18" t="n">
        <x:f>MAX(C678,E678)</x:f>
        <x:v>966.7270278427718</x:v>
      </x:c>
      <x:c r="G678" s="18" t="n">
        <x:f>F678+D678</x:f>
        <x:v>968.6592659731117</x:v>
      </x:c>
      <x:c r="H678" s="18" t="n">
        <x:f>Arrivals!L678</x:f>
        <x:v>75</x:v>
      </x:c>
      <x:c r="I678" s="18" t="n">
        <x:f>H678*8/ACE_Input!S78+ACE_Input!T78</x:f>
        <x:v>6.02</x:v>
      </x:c>
      <x:c r="J678" s="18" t="n">
        <x:f>N677</x:f>
        <x:v>976.6534942518969</x:v>
      </x:c>
      <x:c r="K678" s="18" t="n">
        <x:f>MAX(G678,J678)</x:f>
        <x:v>976.6534942518969</x:v>
      </x:c>
      <x:c r="L678" s="18" t="n">
        <x:f>MOD(K678-Settings!$B$32,Settings!$B$33)</x:f>
        <x:v>256.65349425189686</x:v>
      </x:c>
      <x:c r="M678" s="18" t="n">
        <x:f>IF(L678&lt;Settings!$B$30,IF(Settings!$B$30-L678&gt;=I678,K678,K678+(Settings!$B$30-L678)+Settings!$B$31),K678+(Settings!$B$33-L678))</x:f>
        <x:v>976.6534942518969</x:v>
      </x:c>
      <x:c r="N678" s="18" t="n">
        <x:f>M678+I678</x:f>
        <x:v>982.6734942518968</x:v>
      </x:c>
      <x:c r="O678" s="18" t="n">
        <x:f>N678-C678</x:f>
        <x:v>468.67349425189684</x:v>
      </x:c>
      <x:c r="P678" s="18" t="n">
        <x:f>F678-C678</x:f>
        <x:v>452.7270278427718</x:v>
      </x:c>
      <x:c r="Q678" s="18" t="n">
        <x:f>K678-G678</x:f>
        <x:v>7.994228278785158</x:v>
      </x:c>
      <x:c r="R678" s="18" t="n">
        <x:f>M678-K678</x:f>
        <x:v>0</x:v>
      </x:c>
      <x:c r="S678" s="18" t="n">
        <x:f>P678+Q678+R678</x:f>
        <x:v>460.72125612155696</x:v>
      </x:c>
      <x:c r="T678" s="18" t="str">
        <x:f>IF(MOD(C678-Settings!$B$32,Settings!$B$33)&lt;Settings!$B$30,"Up","Down")</x:f>
        <x:v>Up</x:v>
      </x:c>
      <x:c r="U678" s="18" t="n">
        <x:f>IF(OR(I678&gt;Settings!$B$30,O678&gt;Settings!$B$37),0,1)</x:f>
        <x:v>1</x:v>
      </x:c>
      <x:c r="V678" s="18" t="n">
        <x:f>IF(AND(U678=1,O678&lt;=Settings!$B$36),1,0)</x:f>
        <x:v>0</x:v>
      </x:c>
    </x:row>
    <x:row r="679">
      <x:c r="A679" t="n">
        <x:f>Arrivals!A679</x:f>
        <x:v>6</x:v>
      </x:c>
      <x:c r="B679" t="n">
        <x:f>Arrivals!B679</x:f>
        <x:v>74</x:v>
      </x:c>
      <x:c r="C679" s="18" t="n">
        <x:f>Arrivals!F679</x:f>
        <x:v>519</x:v>
      </x:c>
      <x:c r="D679" s="18" t="n">
        <x:f>Arrivals!J679</x:f>
        <x:v>11.550598389615102</x:v>
      </x:c>
      <x:c r="E679" s="18" t="n">
        <x:f>G678</x:f>
        <x:v>968.6592659731117</x:v>
      </x:c>
      <x:c r="F679" s="18" t="n">
        <x:f>MAX(C679,E679)</x:f>
        <x:v>968.6592659731117</x:v>
      </x:c>
      <x:c r="G679" s="18" t="n">
        <x:f>F679+D679</x:f>
        <x:v>980.2098643627268</x:v>
      </x:c>
      <x:c r="H679" s="18" t="n">
        <x:f>Arrivals!L679</x:f>
        <x:v>75</x:v>
      </x:c>
      <x:c r="I679" s="18" t="n">
        <x:f>H679*8/ACE_Input!S79+ACE_Input!T79</x:f>
        <x:v>6.02</x:v>
      </x:c>
      <x:c r="J679" s="18" t="n">
        <x:f>N678</x:f>
        <x:v>982.6734942518968</x:v>
      </x:c>
      <x:c r="K679" s="18" t="n">
        <x:f>MAX(G679,J679)</x:f>
        <x:v>982.6734942518968</x:v>
      </x:c>
      <x:c r="L679" s="18" t="n">
        <x:f>MOD(K679-Settings!$B$32,Settings!$B$33)</x:f>
        <x:v>262.67349425189684</x:v>
      </x:c>
      <x:c r="M679" s="18" t="n">
        <x:f>IF(L679&lt;Settings!$B$30,IF(Settings!$B$30-L679&gt;=I679,K679,K679+(Settings!$B$30-L679)+Settings!$B$31),K679+(Settings!$B$33-L679))</x:f>
        <x:v>982.6734942518968</x:v>
      </x:c>
      <x:c r="N679" s="18" t="n">
        <x:f>M679+I679</x:f>
        <x:v>988.6934942518968</x:v>
      </x:c>
      <x:c r="O679" s="18" t="n">
        <x:f>N679-C679</x:f>
        <x:v>469.6934942518968</x:v>
      </x:c>
      <x:c r="P679" s="18" t="n">
        <x:f>F679-C679</x:f>
        <x:v>449.6592659731117</x:v>
      </x:c>
      <x:c r="Q679" s="18" t="n">
        <x:f>K679-G679</x:f>
        <x:v>2.463629889170079</x:v>
      </x:c>
      <x:c r="R679" s="18" t="n">
        <x:f>M679-K679</x:f>
        <x:v>0</x:v>
      </x:c>
      <x:c r="S679" s="18" t="n">
        <x:f>P679+Q679+R679</x:f>
        <x:v>452.1228958622818</x:v>
      </x:c>
      <x:c r="T679" s="18" t="str">
        <x:f>IF(MOD(C679-Settings!$B$32,Settings!$B$33)&lt;Settings!$B$30,"Up","Down")</x:f>
        <x:v>Up</x:v>
      </x:c>
      <x:c r="U679" s="18" t="n">
        <x:f>IF(OR(I679&gt;Settings!$B$30,O679&gt;Settings!$B$37),0,1)</x:f>
        <x:v>1</x:v>
      </x:c>
      <x:c r="V679" s="18" t="n">
        <x:f>IF(AND(U679=1,O679&lt;=Settings!$B$36),1,0)</x:f>
        <x:v>0</x:v>
      </x:c>
    </x:row>
    <x:row r="680">
      <x:c r="A680" t="n">
        <x:f>Arrivals!A680</x:f>
        <x:v>6</x:v>
      </x:c>
      <x:c r="B680" t="n">
        <x:f>Arrivals!B680</x:f>
        <x:v>75</x:v>
      </x:c>
      <x:c r="C680" s="18" t="n">
        <x:f>Arrivals!F680</x:f>
        <x:v>524</x:v>
      </x:c>
      <x:c r="D680" s="18" t="n">
        <x:f>Arrivals!J680</x:f>
        <x:v>1.3642739154680108</x:v>
      </x:c>
      <x:c r="E680" s="18" t="n">
        <x:f>G679</x:f>
        <x:v>980.2098643627268</x:v>
      </x:c>
      <x:c r="F680" s="18" t="n">
        <x:f>MAX(C680,E680)</x:f>
        <x:v>980.2098643627268</x:v>
      </x:c>
      <x:c r="G680" s="18" t="n">
        <x:f>F680+D680</x:f>
        <x:v>981.5741382781948</x:v>
      </x:c>
      <x:c r="H680" s="18" t="n">
        <x:f>Arrivals!L680</x:f>
        <x:v>75</x:v>
      </x:c>
      <x:c r="I680" s="18" t="n">
        <x:f>H680*8/ACE_Input!S80+ACE_Input!T80</x:f>
        <x:v>6.02</x:v>
      </x:c>
      <x:c r="J680" s="18" t="n">
        <x:f>N679</x:f>
        <x:v>988.6934942518968</x:v>
      </x:c>
      <x:c r="K680" s="18" t="n">
        <x:f>MAX(G680,J680)</x:f>
        <x:v>988.6934942518968</x:v>
      </x:c>
      <x:c r="L680" s="18" t="n">
        <x:f>MOD(K680-Settings!$B$32,Settings!$B$33)</x:f>
        <x:v>268.6934942518968</x:v>
      </x:c>
      <x:c r="M680" s="18" t="n">
        <x:f>IF(L680&lt;Settings!$B$30,IF(Settings!$B$30-L680&gt;=I680,K680,K680+(Settings!$B$30-L680)+Settings!$B$31),K680+(Settings!$B$33-L680))</x:f>
        <x:v>988.6934942518968</x:v>
      </x:c>
      <x:c r="N680" s="18" t="n">
        <x:f>M680+I680</x:f>
        <x:v>994.7134942518968</x:v>
      </x:c>
      <x:c r="O680" s="18" t="n">
        <x:f>N680-C680</x:f>
        <x:v>470.7134942518968</x:v>
      </x:c>
      <x:c r="P680" s="18" t="n">
        <x:f>F680-C680</x:f>
        <x:v>456.20986436272676</x:v>
      </x:c>
      <x:c r="Q680" s="18" t="n">
        <x:f>K680-G680</x:f>
        <x:v>7.119355973702</x:v>
      </x:c>
      <x:c r="R680" s="18" t="n">
        <x:f>M680-K680</x:f>
        <x:v>0</x:v>
      </x:c>
      <x:c r="S680" s="18" t="n">
        <x:f>P680+Q680+R680</x:f>
        <x:v>463.32922033642876</x:v>
      </x:c>
      <x:c r="T680" s="18" t="str">
        <x:f>IF(MOD(C680-Settings!$B$32,Settings!$B$33)&lt;Settings!$B$30,"Up","Down")</x:f>
        <x:v>Up</x:v>
      </x:c>
      <x:c r="U680" s="18" t="n">
        <x:f>IF(OR(I680&gt;Settings!$B$30,O680&gt;Settings!$B$37),0,1)</x:f>
        <x:v>1</x:v>
      </x:c>
      <x:c r="V680" s="18" t="n">
        <x:f>IF(AND(U680=1,O680&lt;=Settings!$B$36),1,0)</x:f>
        <x:v>0</x:v>
      </x:c>
    </x:row>
    <x:row r="681">
      <x:c r="A681" t="n">
        <x:f>Arrivals!A681</x:f>
        <x:v>6</x:v>
      </x:c>
      <x:c r="B681" t="n">
        <x:f>Arrivals!B681</x:f>
        <x:v>76</x:v>
      </x:c>
      <x:c r="C681" s="18" t="n">
        <x:f>Arrivals!F681</x:f>
        <x:v>529</x:v>
      </x:c>
      <x:c r="D681" s="18" t="n">
        <x:f>Arrivals!J681</x:f>
        <x:v>2.1408119867848185</x:v>
      </x:c>
      <x:c r="E681" s="18" t="n">
        <x:f>G680</x:f>
        <x:v>981.5741382781948</x:v>
      </x:c>
      <x:c r="F681" s="18" t="n">
        <x:f>MAX(C681,E681)</x:f>
        <x:v>981.5741382781948</x:v>
      </x:c>
      <x:c r="G681" s="18" t="n">
        <x:f>F681+D681</x:f>
        <x:v>983.7149502649796</x:v>
      </x:c>
      <x:c r="H681" s="18" t="n">
        <x:f>Arrivals!L681</x:f>
        <x:v>75</x:v>
      </x:c>
      <x:c r="I681" s="18" t="n">
        <x:f>H681*8/ACE_Input!S81+ACE_Input!T81</x:f>
        <x:v>6.02</x:v>
      </x:c>
      <x:c r="J681" s="18" t="n">
        <x:f>N680</x:f>
        <x:v>994.7134942518968</x:v>
      </x:c>
      <x:c r="K681" s="18" t="n">
        <x:f>MAX(G681,J681)</x:f>
        <x:v>994.7134942518968</x:v>
      </x:c>
      <x:c r="L681" s="18" t="n">
        <x:f>MOD(K681-Settings!$B$32,Settings!$B$33)</x:f>
        <x:v>274.7134942518968</x:v>
      </x:c>
      <x:c r="M681" s="18" t="n">
        <x:f>IF(L681&lt;Settings!$B$30,IF(Settings!$B$30-L681&gt;=I681,K681,K681+(Settings!$B$30-L681)+Settings!$B$31),K681+(Settings!$B$33-L681))</x:f>
        <x:v>994.7134942518968</x:v>
      </x:c>
      <x:c r="N681" s="18" t="n">
        <x:f>M681+I681</x:f>
        <x:v>1000.7334942518968</x:v>
      </x:c>
      <x:c r="O681" s="18" t="n">
        <x:f>N681-C681</x:f>
        <x:v>471.7334942518968</x:v>
      </x:c>
      <x:c r="P681" s="18" t="n">
        <x:f>F681-C681</x:f>
        <x:v>452.5741382781948</x:v>
      </x:c>
      <x:c r="Q681" s="18" t="n">
        <x:f>K681-G681</x:f>
        <x:v>10.998543986917184</x:v>
      </x:c>
      <x:c r="R681" s="18" t="n">
        <x:f>M681-K681</x:f>
        <x:v>0</x:v>
      </x:c>
      <x:c r="S681" s="18" t="n">
        <x:f>P681+Q681+R681</x:f>
        <x:v>463.572682265112</x:v>
      </x:c>
      <x:c r="T681" s="18" t="str">
        <x:f>IF(MOD(C681-Settings!$B$32,Settings!$B$33)&lt;Settings!$B$30,"Up","Down")</x:f>
        <x:v>Up</x:v>
      </x:c>
      <x:c r="U681" s="18" t="n">
        <x:f>IF(OR(I681&gt;Settings!$B$30,O681&gt;Settings!$B$37),0,1)</x:f>
        <x:v>1</x:v>
      </x:c>
      <x:c r="V681" s="18" t="n">
        <x:f>IF(AND(U681=1,O681&lt;=Settings!$B$36),1,0)</x:f>
        <x:v>0</x:v>
      </x:c>
    </x:row>
    <x:row r="682">
      <x:c r="A682" t="n">
        <x:f>Arrivals!A682</x:f>
        <x:v>6</x:v>
      </x:c>
      <x:c r="B682" t="n">
        <x:f>Arrivals!B682</x:f>
        <x:v>77</x:v>
      </x:c>
      <x:c r="C682" s="18" t="n">
        <x:f>Arrivals!F682</x:f>
        <x:v>534</x:v>
      </x:c>
      <x:c r="D682" s="18" t="n">
        <x:f>Arrivals!J682</x:f>
        <x:v>1.924914862687679</x:v>
      </x:c>
      <x:c r="E682" s="18" t="n">
        <x:f>G681</x:f>
        <x:v>983.7149502649796</x:v>
      </x:c>
      <x:c r="F682" s="18" t="n">
        <x:f>MAX(C682,E682)</x:f>
        <x:v>983.7149502649796</x:v>
      </x:c>
      <x:c r="G682" s="18" t="n">
        <x:f>F682+D682</x:f>
        <x:v>985.6398651276673</x:v>
      </x:c>
      <x:c r="H682" s="18" t="n">
        <x:f>Arrivals!L682</x:f>
        <x:v>75</x:v>
      </x:c>
      <x:c r="I682" s="18" t="n">
        <x:f>H682*8/ACE_Input!S82+ACE_Input!T82</x:f>
        <x:v>6.02</x:v>
      </x:c>
      <x:c r="J682" s="18" t="n">
        <x:f>N681</x:f>
        <x:v>1000.7334942518968</x:v>
      </x:c>
      <x:c r="K682" s="18" t="n">
        <x:f>MAX(G682,J682)</x:f>
        <x:v>1000.7334942518968</x:v>
      </x:c>
      <x:c r="L682" s="18" t="n">
        <x:f>MOD(K682-Settings!$B$32,Settings!$B$33)</x:f>
        <x:v>280.7334942518968</x:v>
      </x:c>
      <x:c r="M682" s="18" t="n">
        <x:f>IF(L682&lt;Settings!$B$30,IF(Settings!$B$30-L682&gt;=I682,K682,K682+(Settings!$B$30-L682)+Settings!$B$31),K682+(Settings!$B$33-L682))</x:f>
        <x:v>1000.7334942518968</x:v>
      </x:c>
      <x:c r="N682" s="18" t="n">
        <x:f>M682+I682</x:f>
        <x:v>1006.7534942518968</x:v>
      </x:c>
      <x:c r="O682" s="18" t="n">
        <x:f>N682-C682</x:f>
        <x:v>472.75349425189677</x:v>
      </x:c>
      <x:c r="P682" s="18" t="n">
        <x:f>F682-C682</x:f>
        <x:v>449.7149502649796</x:v>
      </x:c>
      <x:c r="Q682" s="18" t="n">
        <x:f>K682-G682</x:f>
        <x:v>15.093629124229437</x:v>
      </x:c>
      <x:c r="R682" s="18" t="n">
        <x:f>M682-K682</x:f>
        <x:v>0</x:v>
      </x:c>
      <x:c r="S682" s="18" t="n">
        <x:f>P682+Q682+R682</x:f>
        <x:v>464.80857938920906</x:v>
      </x:c>
      <x:c r="T682" s="18" t="str">
        <x:f>IF(MOD(C682-Settings!$B$32,Settings!$B$33)&lt;Settings!$B$30,"Up","Down")</x:f>
        <x:v>Up</x:v>
      </x:c>
      <x:c r="U682" s="18" t="n">
        <x:f>IF(OR(I682&gt;Settings!$B$30,O682&gt;Settings!$B$37),0,1)</x:f>
        <x:v>1</x:v>
      </x:c>
      <x:c r="V682" s="18" t="n">
        <x:f>IF(AND(U682=1,O682&lt;=Settings!$B$36),1,0)</x:f>
        <x:v>0</x:v>
      </x:c>
    </x:row>
    <x:row r="683">
      <x:c r="A683" t="n">
        <x:f>Arrivals!A683</x:f>
        <x:v>6</x:v>
      </x:c>
      <x:c r="B683" t="n">
        <x:f>Arrivals!B683</x:f>
        <x:v>78</x:v>
      </x:c>
      <x:c r="C683" s="18" t="n">
        <x:f>Arrivals!F683</x:f>
        <x:v>539</x:v>
      </x:c>
      <x:c r="D683" s="18" t="n">
        <x:f>Arrivals!J683</x:f>
        <x:v>25.851890452307902</x:v>
      </x:c>
      <x:c r="E683" s="18" t="n">
        <x:f>G682</x:f>
        <x:v>985.6398651276673</x:v>
      </x:c>
      <x:c r="F683" s="18" t="n">
        <x:f>MAX(C683,E683)</x:f>
        <x:v>985.6398651276673</x:v>
      </x:c>
      <x:c r="G683" s="18" t="n">
        <x:f>F683+D683</x:f>
        <x:v>1011.4917555799752</x:v>
      </x:c>
      <x:c r="H683" s="18" t="n">
        <x:f>Arrivals!L683</x:f>
        <x:v>75</x:v>
      </x:c>
      <x:c r="I683" s="18" t="n">
        <x:f>H683*8/ACE_Input!S83+ACE_Input!T83</x:f>
        <x:v>6.02</x:v>
      </x:c>
      <x:c r="J683" s="18" t="n">
        <x:f>N682</x:f>
        <x:v>1006.7534942518968</x:v>
      </x:c>
      <x:c r="K683" s="18" t="n">
        <x:f>MAX(G683,J683)</x:f>
        <x:v>1011.4917555799752</x:v>
      </x:c>
      <x:c r="L683" s="18" t="n">
        <x:f>MOD(K683-Settings!$B$32,Settings!$B$33)</x:f>
        <x:v>291.49175557997523</x:v>
      </x:c>
      <x:c r="M683" s="18" t="n">
        <x:f>IF(L683&lt;Settings!$B$30,IF(Settings!$B$30-L683&gt;=I683,K683,K683+(Settings!$B$30-L683)+Settings!$B$31),K683+(Settings!$B$33-L683))</x:f>
        <x:v>1011.4917555799752</x:v>
      </x:c>
      <x:c r="N683" s="18" t="n">
        <x:f>M683+I683</x:f>
        <x:v>1017.5117555799752</x:v>
      </x:c>
      <x:c r="O683" s="18" t="n">
        <x:f>N683-C683</x:f>
        <x:v>478.5117555799752</x:v>
      </x:c>
      <x:c r="P683" s="18" t="n">
        <x:f>F683-C683</x:f>
        <x:v>446.63986512766735</x:v>
      </x:c>
      <x:c r="Q683" s="18" t="n">
        <x:f>K683-G683</x:f>
        <x:v>0</x:v>
      </x:c>
      <x:c r="R683" s="18" t="n">
        <x:f>M683-K683</x:f>
        <x:v>0</x:v>
      </x:c>
      <x:c r="S683" s="18" t="n">
        <x:f>P683+Q683+R683</x:f>
        <x:v>446.63986512766735</x:v>
      </x:c>
      <x:c r="T683" s="18" t="str">
        <x:f>IF(MOD(C683-Settings!$B$32,Settings!$B$33)&lt;Settings!$B$30,"Up","Down")</x:f>
        <x:v>Up</x:v>
      </x:c>
      <x:c r="U683" s="18" t="n">
        <x:f>IF(OR(I683&gt;Settings!$B$30,O683&gt;Settings!$B$37),0,1)</x:f>
        <x:v>1</x:v>
      </x:c>
      <x:c r="V683" s="18" t="n">
        <x:f>IF(AND(U683=1,O683&lt;=Settings!$B$36),1,0)</x:f>
        <x:v>0</x:v>
      </x:c>
    </x:row>
    <x:row r="684">
      <x:c r="A684" t="n">
        <x:f>Arrivals!A684</x:f>
        <x:v>6</x:v>
      </x:c>
      <x:c r="B684" t="n">
        <x:f>Arrivals!B684</x:f>
        <x:v>79</x:v>
      </x:c>
      <x:c r="C684" s="18" t="n">
        <x:f>Arrivals!F684</x:f>
        <x:v>544</x:v>
      </x:c>
      <x:c r="D684" s="18" t="n">
        <x:f>Arrivals!J684</x:f>
        <x:v>14.375520057854509</x:v>
      </x:c>
      <x:c r="E684" s="18" t="n">
        <x:f>G683</x:f>
        <x:v>1011.4917555799752</x:v>
      </x:c>
      <x:c r="F684" s="18" t="n">
        <x:f>MAX(C684,E684)</x:f>
        <x:v>1011.4917555799752</x:v>
      </x:c>
      <x:c r="G684" s="18" t="n">
        <x:f>F684+D684</x:f>
        <x:v>1025.8672756378298</x:v>
      </x:c>
      <x:c r="H684" s="18" t="n">
        <x:f>Arrivals!L684</x:f>
        <x:v>75</x:v>
      </x:c>
      <x:c r="I684" s="18" t="n">
        <x:f>H684*8/ACE_Input!S84+ACE_Input!T84</x:f>
        <x:v>6.02</x:v>
      </x:c>
      <x:c r="J684" s="18" t="n">
        <x:f>N683</x:f>
        <x:v>1017.5117555799752</x:v>
      </x:c>
      <x:c r="K684" s="18" t="n">
        <x:f>MAX(G684,J684)</x:f>
        <x:v>1025.8672756378298</x:v>
      </x:c>
      <x:c r="L684" s="18" t="n">
        <x:f>MOD(K684-Settings!$B$32,Settings!$B$33)</x:f>
        <x:v>305.86727563782983</x:v>
      </x:c>
      <x:c r="M684" s="18" t="n">
        <x:f>IF(L684&lt;Settings!$B$30,IF(Settings!$B$30-L684&gt;=I684,K684,K684+(Settings!$B$30-L684)+Settings!$B$31),K684+(Settings!$B$33-L684))</x:f>
        <x:v>1025.8672756378298</x:v>
      </x:c>
      <x:c r="N684" s="18" t="n">
        <x:f>M684+I684</x:f>
        <x:v>1031.8872756378298</x:v>
      </x:c>
      <x:c r="O684" s="18" t="n">
        <x:f>N684-C684</x:f>
        <x:v>487.8872756378298</x:v>
      </x:c>
      <x:c r="P684" s="18" t="n">
        <x:f>F684-C684</x:f>
        <x:v>467.49175557997523</x:v>
      </x:c>
      <x:c r="Q684" s="18" t="n">
        <x:f>K684-G684</x:f>
        <x:v>0</x:v>
      </x:c>
      <x:c r="R684" s="18" t="n">
        <x:f>M684-K684</x:f>
        <x:v>0</x:v>
      </x:c>
      <x:c r="S684" s="18" t="n">
        <x:f>P684+Q684+R684</x:f>
        <x:v>467.49175557997523</x:v>
      </x:c>
      <x:c r="T684" s="18" t="str">
        <x:f>IF(MOD(C684-Settings!$B$32,Settings!$B$33)&lt;Settings!$B$30,"Up","Down")</x:f>
        <x:v>Up</x:v>
      </x:c>
      <x:c r="U684" s="18" t="n">
        <x:f>IF(OR(I684&gt;Settings!$B$30,O684&gt;Settings!$B$37),0,1)</x:f>
        <x:v>1</x:v>
      </x:c>
      <x:c r="V684" s="18" t="n">
        <x:f>IF(AND(U684=1,O684&lt;=Settings!$B$36),1,0)</x:f>
        <x:v>0</x:v>
      </x:c>
    </x:row>
    <x:row r="685">
      <x:c r="A685" t="n">
        <x:f>Arrivals!A685</x:f>
        <x:v>6</x:v>
      </x:c>
      <x:c r="B685" t="n">
        <x:f>Arrivals!B685</x:f>
        <x:v>80</x:v>
      </x:c>
      <x:c r="C685" s="18" t="n">
        <x:f>Arrivals!F685</x:f>
        <x:v>549</x:v>
      </x:c>
      <x:c r="D685" s="18" t="n">
        <x:f>Arrivals!J685</x:f>
        <x:v>8.11631220628421</x:v>
      </x:c>
      <x:c r="E685" s="18" t="n">
        <x:f>G684</x:f>
        <x:v>1025.8672756378298</x:v>
      </x:c>
      <x:c r="F685" s="18" t="n">
        <x:f>MAX(C685,E685)</x:f>
        <x:v>1025.8672756378298</x:v>
      </x:c>
      <x:c r="G685" s="18" t="n">
        <x:f>F685+D685</x:f>
        <x:v>1033.983587844114</x:v>
      </x:c>
      <x:c r="H685" s="18" t="n">
        <x:f>Arrivals!L685</x:f>
        <x:v>75</x:v>
      </x:c>
      <x:c r="I685" s="18" t="n">
        <x:f>H685*8/ACE_Input!S85+ACE_Input!T85</x:f>
        <x:v>6.02</x:v>
      </x:c>
      <x:c r="J685" s="18" t="n">
        <x:f>N684</x:f>
        <x:v>1031.8872756378298</x:v>
      </x:c>
      <x:c r="K685" s="18" t="n">
        <x:f>MAX(G685,J685)</x:f>
        <x:v>1033.983587844114</x:v>
      </x:c>
      <x:c r="L685" s="18" t="n">
        <x:f>MOD(K685-Settings!$B$32,Settings!$B$33)</x:f>
        <x:v>313.983587844114</x:v>
      </x:c>
      <x:c r="M685" s="18" t="n">
        <x:f>IF(L685&lt;Settings!$B$30,IF(Settings!$B$30-L685&gt;=I685,K685,K685+(Settings!$B$30-L685)+Settings!$B$31),K685+(Settings!$B$33-L685))</x:f>
        <x:v>1033.983587844114</x:v>
      </x:c>
      <x:c r="N685" s="18" t="n">
        <x:f>M685+I685</x:f>
        <x:v>1040.003587844114</x:v>
      </x:c>
      <x:c r="O685" s="18" t="n">
        <x:f>N685-C685</x:f>
        <x:v>491.003587844114</x:v>
      </x:c>
      <x:c r="P685" s="18" t="n">
        <x:f>F685-C685</x:f>
        <x:v>476.86727563782983</x:v>
      </x:c>
      <x:c r="Q685" s="18" t="n">
        <x:f>K685-G685</x:f>
        <x:v>0</x:v>
      </x:c>
      <x:c r="R685" s="18" t="n">
        <x:f>M685-K685</x:f>
        <x:v>0</x:v>
      </x:c>
      <x:c r="S685" s="18" t="n">
        <x:f>P685+Q685+R685</x:f>
        <x:v>476.86727563782983</x:v>
      </x:c>
      <x:c r="T685" s="18" t="str">
        <x:f>IF(MOD(C685-Settings!$B$32,Settings!$B$33)&lt;Settings!$B$30,"Up","Down")</x:f>
        <x:v>Up</x:v>
      </x:c>
      <x:c r="U685" s="18" t="n">
        <x:f>IF(OR(I685&gt;Settings!$B$30,O685&gt;Settings!$B$37),0,1)</x:f>
        <x:v>1</x:v>
      </x:c>
      <x:c r="V685" s="18" t="n">
        <x:f>IF(AND(U685=1,O685&lt;=Settings!$B$36),1,0)</x:f>
        <x:v>0</x:v>
      </x:c>
    </x:row>
    <x:row r="686">
      <x:c r="A686" t="n">
        <x:f>Arrivals!A686</x:f>
        <x:v>6</x:v>
      </x:c>
      <x:c r="B686" t="n">
        <x:f>Arrivals!B686</x:f>
        <x:v>81</x:v>
      </x:c>
      <x:c r="C686" s="18" t="n">
        <x:f>Arrivals!F686</x:f>
        <x:v>554</x:v>
      </x:c>
      <x:c r="D686" s="18" t="n">
        <x:f>Arrivals!J686</x:f>
        <x:v>3.1774555242993827</x:v>
      </x:c>
      <x:c r="E686" s="18" t="n">
        <x:f>G685</x:f>
        <x:v>1033.983587844114</x:v>
      </x:c>
      <x:c r="F686" s="18" t="n">
        <x:f>MAX(C686,E686)</x:f>
        <x:v>1033.983587844114</x:v>
      </x:c>
      <x:c r="G686" s="18" t="n">
        <x:f>F686+D686</x:f>
        <x:v>1037.1610433684134</x:v>
      </x:c>
      <x:c r="H686" s="18" t="n">
        <x:f>Arrivals!L686</x:f>
        <x:v>75</x:v>
      </x:c>
      <x:c r="I686" s="18" t="n">
        <x:f>H686*8/ACE_Input!S86+ACE_Input!T86</x:f>
        <x:v>6.02</x:v>
      </x:c>
      <x:c r="J686" s="18" t="n">
        <x:f>N685</x:f>
        <x:v>1040.003587844114</x:v>
      </x:c>
      <x:c r="K686" s="18" t="n">
        <x:f>MAX(G686,J686)</x:f>
        <x:v>1040.003587844114</x:v>
      </x:c>
      <x:c r="L686" s="18" t="n">
        <x:f>MOD(K686-Settings!$B$32,Settings!$B$33)</x:f>
        <x:v>320.003587844114</x:v>
      </x:c>
      <x:c r="M686" s="18" t="n">
        <x:f>IF(L686&lt;Settings!$B$30,IF(Settings!$B$30-L686&gt;=I686,K686,K686+(Settings!$B$30-L686)+Settings!$B$31),K686+(Settings!$B$33-L686))</x:f>
        <x:v>1040.003587844114</x:v>
      </x:c>
      <x:c r="N686" s="18" t="n">
        <x:f>M686+I686</x:f>
        <x:v>1046.023587844114</x:v>
      </x:c>
      <x:c r="O686" s="18" t="n">
        <x:f>N686-C686</x:f>
        <x:v>492.023587844114</x:v>
      </x:c>
      <x:c r="P686" s="18" t="n">
        <x:f>F686-C686</x:f>
        <x:v>479.983587844114</x:v>
      </x:c>
      <x:c r="Q686" s="18" t="n">
        <x:f>K686-G686</x:f>
        <x:v>2.842544475700606</x:v>
      </x:c>
      <x:c r="R686" s="18" t="n">
        <x:f>M686-K686</x:f>
        <x:v>0</x:v>
      </x:c>
      <x:c r="S686" s="18" t="n">
        <x:f>P686+Q686+R686</x:f>
        <x:v>482.82613231981463</x:v>
      </x:c>
      <x:c r="T686" s="18" t="str">
        <x:f>IF(MOD(C686-Settings!$B$32,Settings!$B$33)&lt;Settings!$B$30,"Up","Down")</x:f>
        <x:v>Up</x:v>
      </x:c>
      <x:c r="U686" s="18" t="n">
        <x:f>IF(OR(I686&gt;Settings!$B$30,O686&gt;Settings!$B$37),0,1)</x:f>
        <x:v>1</x:v>
      </x:c>
      <x:c r="V686" s="18" t="n">
        <x:f>IF(AND(U686=1,O686&lt;=Settings!$B$36),1,0)</x:f>
        <x:v>0</x:v>
      </x:c>
    </x:row>
    <x:row r="687">
      <x:c r="A687" t="n">
        <x:f>Arrivals!A687</x:f>
        <x:v>6</x:v>
      </x:c>
      <x:c r="B687" t="n">
        <x:f>Arrivals!B687</x:f>
        <x:v>82</x:v>
      </x:c>
      <x:c r="C687" s="18" t="n">
        <x:f>Arrivals!F687</x:f>
        <x:v>559</x:v>
      </x:c>
      <x:c r="D687" s="18" t="n">
        <x:f>Arrivals!J687</x:f>
        <x:v>21.634703655788496</x:v>
      </x:c>
      <x:c r="E687" s="18" t="n">
        <x:f>G686</x:f>
        <x:v>1037.1610433684134</x:v>
      </x:c>
      <x:c r="F687" s="18" t="n">
        <x:f>MAX(C687,E687)</x:f>
        <x:v>1037.1610433684134</x:v>
      </x:c>
      <x:c r="G687" s="18" t="n">
        <x:f>F687+D687</x:f>
        <x:v>1058.795747024202</x:v>
      </x:c>
      <x:c r="H687" s="18" t="n">
        <x:f>Arrivals!L687</x:f>
        <x:v>75</x:v>
      </x:c>
      <x:c r="I687" s="18" t="n">
        <x:f>H687*8/ACE_Input!S87+ACE_Input!T87</x:f>
        <x:v>6.02</x:v>
      </x:c>
      <x:c r="J687" s="18" t="n">
        <x:f>N686</x:f>
        <x:v>1046.023587844114</x:v>
      </x:c>
      <x:c r="K687" s="18" t="n">
        <x:f>MAX(G687,J687)</x:f>
        <x:v>1058.795747024202</x:v>
      </x:c>
      <x:c r="L687" s="18" t="n">
        <x:f>MOD(K687-Settings!$B$32,Settings!$B$33)</x:f>
        <x:v>338.795747024202</x:v>
      </x:c>
      <x:c r="M687" s="18" t="n">
        <x:f>IF(L687&lt;Settings!$B$30,IF(Settings!$B$30-L687&gt;=I687,K687,K687+(Settings!$B$30-L687)+Settings!$B$31),K687+(Settings!$B$33-L687))</x:f>
        <x:v>1058.795747024202</x:v>
      </x:c>
      <x:c r="N687" s="18" t="n">
        <x:f>M687+I687</x:f>
        <x:v>1064.815747024202</x:v>
      </x:c>
      <x:c r="O687" s="18" t="n">
        <x:f>N687-C687</x:f>
        <x:v>505.815747024202</x:v>
      </x:c>
      <x:c r="P687" s="18" t="n">
        <x:f>F687-C687</x:f>
        <x:v>478.1610433684134</x:v>
      </x:c>
      <x:c r="Q687" s="18" t="n">
        <x:f>K687-G687</x:f>
        <x:v>0</x:v>
      </x:c>
      <x:c r="R687" s="18" t="n">
        <x:f>M687-K687</x:f>
        <x:v>0</x:v>
      </x:c>
      <x:c r="S687" s="18" t="n">
        <x:f>P687+Q687+R687</x:f>
        <x:v>478.1610433684134</x:v>
      </x:c>
      <x:c r="T687" s="18" t="str">
        <x:f>IF(MOD(C687-Settings!$B$32,Settings!$B$33)&lt;Settings!$B$30,"Up","Down")</x:f>
        <x:v>Up</x:v>
      </x:c>
      <x:c r="U687" s="18" t="n">
        <x:f>IF(OR(I687&gt;Settings!$B$30,O687&gt;Settings!$B$37),0,1)</x:f>
        <x:v>1</x:v>
      </x:c>
      <x:c r="V687" s="18" t="n">
        <x:f>IF(AND(U687=1,O687&lt;=Settings!$B$36),1,0)</x:f>
        <x:v>0</x:v>
      </x:c>
    </x:row>
    <x:row r="688">
      <x:c r="A688" t="n">
        <x:f>Arrivals!A688</x:f>
        <x:v>6</x:v>
      </x:c>
      <x:c r="B688" t="n">
        <x:f>Arrivals!B688</x:f>
        <x:v>83</x:v>
      </x:c>
      <x:c r="C688" s="18" t="n">
        <x:f>Arrivals!F688</x:f>
        <x:v>564</x:v>
      </x:c>
      <x:c r="D688" s="18" t="n">
        <x:f>Arrivals!J688</x:f>
        <x:v>22.324943746675057</x:v>
      </x:c>
      <x:c r="E688" s="18" t="n">
        <x:f>G687</x:f>
        <x:v>1058.795747024202</x:v>
      </x:c>
      <x:c r="F688" s="18" t="n">
        <x:f>MAX(C688,E688)</x:f>
        <x:v>1058.795747024202</x:v>
      </x:c>
      <x:c r="G688" s="18" t="n">
        <x:f>F688+D688</x:f>
        <x:v>1081.120690770877</x:v>
      </x:c>
      <x:c r="H688" s="18" t="n">
        <x:f>Arrivals!L688</x:f>
        <x:v>75</x:v>
      </x:c>
      <x:c r="I688" s="18" t="n">
        <x:f>H688*8/ACE_Input!S88+ACE_Input!T88</x:f>
        <x:v>6.02</x:v>
      </x:c>
      <x:c r="J688" s="18" t="n">
        <x:f>N687</x:f>
        <x:v>1064.815747024202</x:v>
      </x:c>
      <x:c r="K688" s="18" t="n">
        <x:f>MAX(G688,J688)</x:f>
        <x:v>1081.120690770877</x:v>
      </x:c>
      <x:c r="L688" s="18" t="n">
        <x:f>MOD(K688-Settings!$B$32,Settings!$B$33)</x:f>
        <x:v>361.120690770877</x:v>
      </x:c>
      <x:c r="M688" s="18" t="n">
        <x:f>IF(L688&lt;Settings!$B$30,IF(Settings!$B$30-L688&gt;=I688,K688,K688+(Settings!$B$30-L688)+Settings!$B$31),K688+(Settings!$B$33-L688))</x:f>
        <x:v>1081.120690770877</x:v>
      </x:c>
      <x:c r="N688" s="18" t="n">
        <x:f>M688+I688</x:f>
        <x:v>1087.140690770877</x:v>
      </x:c>
      <x:c r="O688" s="18" t="n">
        <x:f>N688-C688</x:f>
        <x:v>523.140690770877</x:v>
      </x:c>
      <x:c r="P688" s="18" t="n">
        <x:f>F688-C688</x:f>
        <x:v>494.795747024202</x:v>
      </x:c>
      <x:c r="Q688" s="18" t="n">
        <x:f>K688-G688</x:f>
        <x:v>0</x:v>
      </x:c>
      <x:c r="R688" s="18" t="n">
        <x:f>M688-K688</x:f>
        <x:v>0</x:v>
      </x:c>
      <x:c r="S688" s="18" t="n">
        <x:f>P688+Q688+R688</x:f>
        <x:v>494.795747024202</x:v>
      </x:c>
      <x:c r="T688" s="18" t="str">
        <x:f>IF(MOD(C688-Settings!$B$32,Settings!$B$33)&lt;Settings!$B$30,"Up","Down")</x:f>
        <x:v>Up</x:v>
      </x:c>
      <x:c r="U688" s="18" t="n">
        <x:f>IF(OR(I688&gt;Settings!$B$30,O688&gt;Settings!$B$37),0,1)</x:f>
        <x:v>1</x:v>
      </x:c>
      <x:c r="V688" s="18" t="n">
        <x:f>IF(AND(U688=1,O688&lt;=Settings!$B$36),1,0)</x:f>
        <x:v>0</x:v>
      </x:c>
    </x:row>
    <x:row r="689">
      <x:c r="A689" t="n">
        <x:f>Arrivals!A689</x:f>
        <x:v>6</x:v>
      </x:c>
      <x:c r="B689" t="n">
        <x:f>Arrivals!B689</x:f>
        <x:v>84</x:v>
      </x:c>
      <x:c r="C689" s="18" t="n">
        <x:f>Arrivals!F689</x:f>
        <x:v>569</x:v>
      </x:c>
      <x:c r="D689" s="18" t="n">
        <x:f>Arrivals!J689</x:f>
        <x:v>13.968443748574355</x:v>
      </x:c>
      <x:c r="E689" s="18" t="n">
        <x:f>G688</x:f>
        <x:v>1081.120690770877</x:v>
      </x:c>
      <x:c r="F689" s="18" t="n">
        <x:f>MAX(C689,E689)</x:f>
        <x:v>1081.120690770877</x:v>
      </x:c>
      <x:c r="G689" s="18" t="n">
        <x:f>F689+D689</x:f>
        <x:v>1095.0891345194514</x:v>
      </x:c>
      <x:c r="H689" s="18" t="n">
        <x:f>Arrivals!L689</x:f>
        <x:v>75</x:v>
      </x:c>
      <x:c r="I689" s="18" t="n">
        <x:f>H689*8/ACE_Input!S89+ACE_Input!T89</x:f>
        <x:v>6.02</x:v>
      </x:c>
      <x:c r="J689" s="18" t="n">
        <x:f>N688</x:f>
        <x:v>1087.140690770877</x:v>
      </x:c>
      <x:c r="K689" s="18" t="n">
        <x:f>MAX(G689,J689)</x:f>
        <x:v>1095.0891345194514</x:v>
      </x:c>
      <x:c r="L689" s="18" t="n">
        <x:f>MOD(K689-Settings!$B$32,Settings!$B$33)</x:f>
        <x:v>375.08913451945136</x:v>
      </x:c>
      <x:c r="M689" s="18" t="n">
        <x:f>IF(L689&lt;Settings!$B$30,IF(Settings!$B$30-L689&gt;=I689,K689,K689+(Settings!$B$30-L689)+Settings!$B$31),K689+(Settings!$B$33-L689))</x:f>
        <x:v>1095.0891345194514</x:v>
      </x:c>
      <x:c r="N689" s="18" t="n">
        <x:f>M689+I689</x:f>
        <x:v>1101.1091345194513</x:v>
      </x:c>
      <x:c r="O689" s="18" t="n">
        <x:f>N689-C689</x:f>
        <x:v>532.1091345194513</x:v>
      </x:c>
      <x:c r="P689" s="18" t="n">
        <x:f>F689-C689</x:f>
        <x:v>512.120690770877</x:v>
      </x:c>
      <x:c r="Q689" s="18" t="n">
        <x:f>K689-G689</x:f>
        <x:v>0</x:v>
      </x:c>
      <x:c r="R689" s="18" t="n">
        <x:f>M689-K689</x:f>
        <x:v>0</x:v>
      </x:c>
      <x:c r="S689" s="18" t="n">
        <x:f>P689+Q689+R689</x:f>
        <x:v>512.120690770877</x:v>
      </x:c>
      <x:c r="T689" s="18" t="str">
        <x:f>IF(MOD(C689-Settings!$B$32,Settings!$B$33)&lt;Settings!$B$30,"Up","Down")</x:f>
        <x:v>Up</x:v>
      </x:c>
      <x:c r="U689" s="18" t="n">
        <x:f>IF(OR(I689&gt;Settings!$B$30,O689&gt;Settings!$B$37),0,1)</x:f>
        <x:v>1</x:v>
      </x:c>
      <x:c r="V689" s="18" t="n">
        <x:f>IF(AND(U689=1,O689&lt;=Settings!$B$36),1,0)</x:f>
        <x:v>0</x:v>
      </x:c>
    </x:row>
    <x:row r="690">
      <x:c r="A690" t="n">
        <x:f>Arrivals!A690</x:f>
        <x:v>6</x:v>
      </x:c>
      <x:c r="B690" t="n">
        <x:f>Arrivals!B690</x:f>
        <x:v>85</x:v>
      </x:c>
      <x:c r="C690" s="18" t="n">
        <x:f>Arrivals!F690</x:f>
        <x:v>574</x:v>
      </x:c>
      <x:c r="D690" s="18" t="n">
        <x:f>Arrivals!J690</x:f>
        <x:v>7.500600697329277</x:v>
      </x:c>
      <x:c r="E690" s="18" t="n">
        <x:f>G689</x:f>
        <x:v>1095.0891345194514</x:v>
      </x:c>
      <x:c r="F690" s="18" t="n">
        <x:f>MAX(C690,E690)</x:f>
        <x:v>1095.0891345194514</x:v>
      </x:c>
      <x:c r="G690" s="18" t="n">
        <x:f>F690+D690</x:f>
        <x:v>1102.5897352167806</x:v>
      </x:c>
      <x:c r="H690" s="18" t="n">
        <x:f>Arrivals!L690</x:f>
        <x:v>75</x:v>
      </x:c>
      <x:c r="I690" s="18" t="n">
        <x:f>H690*8/ACE_Input!S90+ACE_Input!T90</x:f>
        <x:v>6.02</x:v>
      </x:c>
      <x:c r="J690" s="18" t="n">
        <x:f>N689</x:f>
        <x:v>1101.1091345194513</x:v>
      </x:c>
      <x:c r="K690" s="18" t="n">
        <x:f>MAX(G690,J690)</x:f>
        <x:v>1102.5897352167806</x:v>
      </x:c>
      <x:c r="L690" s="18" t="n">
        <x:f>MOD(K690-Settings!$B$32,Settings!$B$33)</x:f>
        <x:v>382.5897352167806</x:v>
      </x:c>
      <x:c r="M690" s="18" t="n">
        <x:f>IF(L690&lt;Settings!$B$30,IF(Settings!$B$30-L690&gt;=I690,K690,K690+(Settings!$B$30-L690)+Settings!$B$31),K690+(Settings!$B$33-L690))</x:f>
        <x:v>1102.5897352167806</x:v>
      </x:c>
      <x:c r="N690" s="18" t="n">
        <x:f>M690+I690</x:f>
        <x:v>1108.6097352167806</x:v>
      </x:c>
      <x:c r="O690" s="18" t="n">
        <x:f>N690-C690</x:f>
        <x:v>534.6097352167806</x:v>
      </x:c>
      <x:c r="P690" s="18" t="n">
        <x:f>F690-C690</x:f>
        <x:v>521.0891345194514</x:v>
      </x:c>
      <x:c r="Q690" s="18" t="n">
        <x:f>K690-G690</x:f>
        <x:v>0</x:v>
      </x:c>
      <x:c r="R690" s="18" t="n">
        <x:f>M690-K690</x:f>
        <x:v>0</x:v>
      </x:c>
      <x:c r="S690" s="18" t="n">
        <x:f>P690+Q690+R690</x:f>
        <x:v>521.0891345194514</x:v>
      </x:c>
      <x:c r="T690" s="18" t="str">
        <x:f>IF(MOD(C690-Settings!$B$32,Settings!$B$33)&lt;Settings!$B$30,"Up","Down")</x:f>
        <x:v>Up</x:v>
      </x:c>
      <x:c r="U690" s="18" t="n">
        <x:f>IF(OR(I690&gt;Settings!$B$30,O690&gt;Settings!$B$37),0,1)</x:f>
        <x:v>1</x:v>
      </x:c>
      <x:c r="V690" s="18" t="n">
        <x:f>IF(AND(U690=1,O690&lt;=Settings!$B$36),1,0)</x:f>
        <x:v>0</x:v>
      </x:c>
    </x:row>
    <x:row r="691">
      <x:c r="A691" t="n">
        <x:f>Arrivals!A691</x:f>
        <x:v>6</x:v>
      </x:c>
      <x:c r="B691" t="n">
        <x:f>Arrivals!B691</x:f>
        <x:v>86</x:v>
      </x:c>
      <x:c r="C691" s="18" t="n">
        <x:f>Arrivals!F691</x:f>
        <x:v>579</x:v>
      </x:c>
      <x:c r="D691" s="18" t="n">
        <x:f>Arrivals!J691</x:f>
        <x:v>4.478693461146411</x:v>
      </x:c>
      <x:c r="E691" s="18" t="n">
        <x:f>G690</x:f>
        <x:v>1102.5897352167806</x:v>
      </x:c>
      <x:c r="F691" s="18" t="n">
        <x:f>MAX(C691,E691)</x:f>
        <x:v>1102.5897352167806</x:v>
      </x:c>
      <x:c r="G691" s="18" t="n">
        <x:f>F691+D691</x:f>
        <x:v>1107.068428677927</x:v>
      </x:c>
      <x:c r="H691" s="18" t="n">
        <x:f>Arrivals!L691</x:f>
        <x:v>75</x:v>
      </x:c>
      <x:c r="I691" s="18" t="n">
        <x:f>H691*8/ACE_Input!S91+ACE_Input!T91</x:f>
        <x:v>6.02</x:v>
      </x:c>
      <x:c r="J691" s="18" t="n">
        <x:f>N690</x:f>
        <x:v>1108.6097352167806</x:v>
      </x:c>
      <x:c r="K691" s="18" t="n">
        <x:f>MAX(G691,J691)</x:f>
        <x:v>1108.6097352167806</x:v>
      </x:c>
      <x:c r="L691" s="18" t="n">
        <x:f>MOD(K691-Settings!$B$32,Settings!$B$33)</x:f>
        <x:v>388.60973521678056</x:v>
      </x:c>
      <x:c r="M691" s="18" t="n">
        <x:f>IF(L691&lt;Settings!$B$30,IF(Settings!$B$30-L691&gt;=I691,K691,K691+(Settings!$B$30-L691)+Settings!$B$31),K691+(Settings!$B$33-L691))</x:f>
        <x:v>1108.6097352167806</x:v>
      </x:c>
      <x:c r="N691" s="18" t="n">
        <x:f>M691+I691</x:f>
        <x:v>1114.6297352167805</x:v>
      </x:c>
      <x:c r="O691" s="18" t="n">
        <x:f>N691-C691</x:f>
        <x:v>535.6297352167805</x:v>
      </x:c>
      <x:c r="P691" s="18" t="n">
        <x:f>F691-C691</x:f>
        <x:v>523.5897352167806</x:v>
      </x:c>
      <x:c r="Q691" s="18" t="n">
        <x:f>K691-G691</x:f>
        <x:v>1.5413065388536324</x:v>
      </x:c>
      <x:c r="R691" s="18" t="n">
        <x:f>M691-K691</x:f>
        <x:v>0</x:v>
      </x:c>
      <x:c r="S691" s="18" t="n">
        <x:f>P691+Q691+R691</x:f>
        <x:v>525.1310417556342</x:v>
      </x:c>
      <x:c r="T691" s="18" t="str">
        <x:f>IF(MOD(C691-Settings!$B$32,Settings!$B$33)&lt;Settings!$B$30,"Up","Down")</x:f>
        <x:v>Up</x:v>
      </x:c>
      <x:c r="U691" s="18" t="n">
        <x:f>IF(OR(I691&gt;Settings!$B$30,O691&gt;Settings!$B$37),0,1)</x:f>
        <x:v>1</x:v>
      </x:c>
      <x:c r="V691" s="18" t="n">
        <x:f>IF(AND(U691=1,O691&lt;=Settings!$B$36),1,0)</x:f>
        <x:v>0</x:v>
      </x:c>
    </x:row>
    <x:row r="692">
      <x:c r="A692" t="n">
        <x:f>Arrivals!A692</x:f>
        <x:v>6</x:v>
      </x:c>
      <x:c r="B692" t="n">
        <x:f>Arrivals!B692</x:f>
        <x:v>87</x:v>
      </x:c>
      <x:c r="C692" s="18" t="n">
        <x:f>Arrivals!F692</x:f>
        <x:v>584</x:v>
      </x:c>
      <x:c r="D692" s="18" t="n">
        <x:f>Arrivals!J692</x:f>
        <x:v>2.6938185267336694</x:v>
      </x:c>
      <x:c r="E692" s="18" t="n">
        <x:f>G691</x:f>
        <x:v>1107.068428677927</x:v>
      </x:c>
      <x:c r="F692" s="18" t="n">
        <x:f>MAX(C692,E692)</x:f>
        <x:v>1107.068428677927</x:v>
      </x:c>
      <x:c r="G692" s="18" t="n">
        <x:f>F692+D692</x:f>
        <x:v>1109.7622472046605</x:v>
      </x:c>
      <x:c r="H692" s="18" t="n">
        <x:f>Arrivals!L692</x:f>
        <x:v>75</x:v>
      </x:c>
      <x:c r="I692" s="18" t="n">
        <x:f>H692*8/ACE_Input!S92+ACE_Input!T92</x:f>
        <x:v>6.02</x:v>
      </x:c>
      <x:c r="J692" s="18" t="n">
        <x:f>N691</x:f>
        <x:v>1114.6297352167805</x:v>
      </x:c>
      <x:c r="K692" s="18" t="n">
        <x:f>MAX(G692,J692)</x:f>
        <x:v>1114.6297352167805</x:v>
      </x:c>
      <x:c r="L692" s="18" t="n">
        <x:f>MOD(K692-Settings!$B$32,Settings!$B$33)</x:f>
        <x:v>394.62973521678055</x:v>
      </x:c>
      <x:c r="M692" s="18" t="n">
        <x:f>IF(L692&lt;Settings!$B$30,IF(Settings!$B$30-L692&gt;=I692,K692,K692+(Settings!$B$30-L692)+Settings!$B$31),K692+(Settings!$B$33-L692))</x:f>
        <x:v>1114.6297352167805</x:v>
      </x:c>
      <x:c r="N692" s="18" t="n">
        <x:f>M692+I692</x:f>
        <x:v>1120.6497352167805</x:v>
      </x:c>
      <x:c r="O692" s="18" t="n">
        <x:f>N692-C692</x:f>
        <x:v>536.6497352167805</x:v>
      </x:c>
      <x:c r="P692" s="18" t="n">
        <x:f>F692-C692</x:f>
        <x:v>523.0684286779269</x:v>
      </x:c>
      <x:c r="Q692" s="18" t="n">
        <x:f>K692-G692</x:f>
        <x:v>4.86748801212002</x:v>
      </x:c>
      <x:c r="R692" s="18" t="n">
        <x:f>M692-K692</x:f>
        <x:v>0</x:v>
      </x:c>
      <x:c r="S692" s="18" t="n">
        <x:f>P692+Q692+R692</x:f>
        <x:v>527.935916690047</x:v>
      </x:c>
      <x:c r="T692" s="18" t="str">
        <x:f>IF(MOD(C692-Settings!$B$32,Settings!$B$33)&lt;Settings!$B$30,"Up","Down")</x:f>
        <x:v>Up</x:v>
      </x:c>
      <x:c r="U692" s="18" t="n">
        <x:f>IF(OR(I692&gt;Settings!$B$30,O692&gt;Settings!$B$37),0,1)</x:f>
        <x:v>1</x:v>
      </x:c>
      <x:c r="V692" s="18" t="n">
        <x:f>IF(AND(U692=1,O692&lt;=Settings!$B$36),1,0)</x:f>
        <x:v>0</x:v>
      </x:c>
    </x:row>
    <x:row r="693">
      <x:c r="A693" t="n">
        <x:f>Arrivals!A693</x:f>
        <x:v>6</x:v>
      </x:c>
      <x:c r="B693" t="n">
        <x:f>Arrivals!B693</x:f>
        <x:v>88</x:v>
      </x:c>
      <x:c r="C693" s="18" t="n">
        <x:f>Arrivals!F693</x:f>
        <x:v>589</x:v>
      </x:c>
      <x:c r="D693" s="18" t="n">
        <x:f>Arrivals!J693</x:f>
        <x:v>6.595665426254909</x:v>
      </x:c>
      <x:c r="E693" s="18" t="n">
        <x:f>G692</x:f>
        <x:v>1109.7622472046605</x:v>
      </x:c>
      <x:c r="F693" s="18" t="n">
        <x:f>MAX(C693,E693)</x:f>
        <x:v>1109.7622472046605</x:v>
      </x:c>
      <x:c r="G693" s="18" t="n">
        <x:f>F693+D693</x:f>
        <x:v>1116.3579126309155</x:v>
      </x:c>
      <x:c r="H693" s="18" t="n">
        <x:f>Arrivals!L693</x:f>
        <x:v>75</x:v>
      </x:c>
      <x:c r="I693" s="18" t="n">
        <x:f>H693*8/ACE_Input!S93+ACE_Input!T93</x:f>
        <x:v>6.02</x:v>
      </x:c>
      <x:c r="J693" s="18" t="n">
        <x:f>N692</x:f>
        <x:v>1120.6497352167805</x:v>
      </x:c>
      <x:c r="K693" s="18" t="n">
        <x:f>MAX(G693,J693)</x:f>
        <x:v>1120.6497352167805</x:v>
      </x:c>
      <x:c r="L693" s="18" t="n">
        <x:f>MOD(K693-Settings!$B$32,Settings!$B$33)</x:f>
        <x:v>400.6497352167805</x:v>
      </x:c>
      <x:c r="M693" s="18" t="n">
        <x:f>IF(L693&lt;Settings!$B$30,IF(Settings!$B$30-L693&gt;=I693,K693,K693+(Settings!$B$30-L693)+Settings!$B$31),K693+(Settings!$B$33-L693))</x:f>
        <x:v>1120.6497352167805</x:v>
      </x:c>
      <x:c r="N693" s="18" t="n">
        <x:f>M693+I693</x:f>
        <x:v>1126.6697352167805</x:v>
      </x:c>
      <x:c r="O693" s="18" t="n">
        <x:f>N693-C693</x:f>
        <x:v>537.6697352167805</x:v>
      </x:c>
      <x:c r="P693" s="18" t="n">
        <x:f>F693-C693</x:f>
        <x:v>520.7622472046605</x:v>
      </x:c>
      <x:c r="Q693" s="18" t="n">
        <x:f>K693-G693</x:f>
        <x:v>4.29182258586502</x:v>
      </x:c>
      <x:c r="R693" s="18" t="n">
        <x:f>M693-K693</x:f>
        <x:v>0</x:v>
      </x:c>
      <x:c r="S693" s="18" t="n">
        <x:f>P693+Q693+R693</x:f>
        <x:v>525.0540697905255</x:v>
      </x:c>
      <x:c r="T693" s="18" t="str">
        <x:f>IF(MOD(C693-Settings!$B$32,Settings!$B$33)&lt;Settings!$B$30,"Up","Down")</x:f>
        <x:v>Up</x:v>
      </x:c>
      <x:c r="U693" s="18" t="n">
        <x:f>IF(OR(I693&gt;Settings!$B$30,O693&gt;Settings!$B$37),0,1)</x:f>
        <x:v>1</x:v>
      </x:c>
      <x:c r="V693" s="18" t="n">
        <x:f>IF(AND(U693=1,O693&lt;=Settings!$B$36),1,0)</x:f>
        <x:v>0</x:v>
      </x:c>
    </x:row>
    <x:row r="694">
      <x:c r="A694" t="n">
        <x:f>Arrivals!A694</x:f>
        <x:v>6</x:v>
      </x:c>
      <x:c r="B694" t="n">
        <x:f>Arrivals!B694</x:f>
        <x:v>89</x:v>
      </x:c>
      <x:c r="C694" s="18" t="n">
        <x:f>Arrivals!F694</x:f>
        <x:v>594</x:v>
      </x:c>
      <x:c r="D694" s="18" t="n">
        <x:f>Arrivals!J694</x:f>
        <x:v>14.499037065024144</x:v>
      </x:c>
      <x:c r="E694" s="18" t="n">
        <x:f>G693</x:f>
        <x:v>1116.3579126309155</x:v>
      </x:c>
      <x:c r="F694" s="18" t="n">
        <x:f>MAX(C694,E694)</x:f>
        <x:v>1116.3579126309155</x:v>
      </x:c>
      <x:c r="G694" s="18" t="n">
        <x:f>F694+D694</x:f>
        <x:v>1130.8569496959396</x:v>
      </x:c>
      <x:c r="H694" s="18" t="n">
        <x:f>Arrivals!L694</x:f>
        <x:v>75</x:v>
      </x:c>
      <x:c r="I694" s="18" t="n">
        <x:f>H694*8/ACE_Input!S94+ACE_Input!T94</x:f>
        <x:v>6.02</x:v>
      </x:c>
      <x:c r="J694" s="18" t="n">
        <x:f>N693</x:f>
        <x:v>1126.6697352167805</x:v>
      </x:c>
      <x:c r="K694" s="18" t="n">
        <x:f>MAX(G694,J694)</x:f>
        <x:v>1130.8569496959396</x:v>
      </x:c>
      <x:c r="L694" s="18" t="n">
        <x:f>MOD(K694-Settings!$B$32,Settings!$B$33)</x:f>
        <x:v>410.85694969593965</x:v>
      </x:c>
      <x:c r="M694" s="18" t="n">
        <x:f>IF(L694&lt;Settings!$B$30,IF(Settings!$B$30-L694&gt;=I694,K694,K694+(Settings!$B$30-L694)+Settings!$B$31),K694+(Settings!$B$33-L694))</x:f>
        <x:v>1130.8569496959396</x:v>
      </x:c>
      <x:c r="N694" s="18" t="n">
        <x:f>M694+I694</x:f>
        <x:v>1136.8769496959396</x:v>
      </x:c>
      <x:c r="O694" s="18" t="n">
        <x:f>N694-C694</x:f>
        <x:v>542.8769496959396</x:v>
      </x:c>
      <x:c r="P694" s="18" t="n">
        <x:f>F694-C694</x:f>
        <x:v>522.3579126309155</x:v>
      </x:c>
      <x:c r="Q694" s="18" t="n">
        <x:f>K694-G694</x:f>
        <x:v>0</x:v>
      </x:c>
      <x:c r="R694" s="18" t="n">
        <x:f>M694-K694</x:f>
        <x:v>0</x:v>
      </x:c>
      <x:c r="S694" s="18" t="n">
        <x:f>P694+Q694+R694</x:f>
        <x:v>522.3579126309155</x:v>
      </x:c>
      <x:c r="T694" s="18" t="str">
        <x:f>IF(MOD(C694-Settings!$B$32,Settings!$B$33)&lt;Settings!$B$30,"Up","Down")</x:f>
        <x:v>Up</x:v>
      </x:c>
      <x:c r="U694" s="18" t="n">
        <x:f>IF(OR(I694&gt;Settings!$B$30,O694&gt;Settings!$B$37),0,1)</x:f>
        <x:v>1</x:v>
      </x:c>
      <x:c r="V694" s="18" t="n">
        <x:f>IF(AND(U694=1,O694&lt;=Settings!$B$36),1,0)</x:f>
        <x:v>0</x:v>
      </x:c>
    </x:row>
    <x:row r="695">
      <x:c r="A695" t="n">
        <x:f>Arrivals!A695</x:f>
        <x:v>6</x:v>
      </x:c>
      <x:c r="B695" t="n">
        <x:f>Arrivals!B695</x:f>
        <x:v>90</x:v>
      </x:c>
      <x:c r="C695" s="18" t="n">
        <x:f>Arrivals!F695</x:f>
        <x:v>599</x:v>
      </x:c>
      <x:c r="D695" s="18" t="n">
        <x:f>Arrivals!J695</x:f>
        <x:v>6.86178284020118</x:v>
      </x:c>
      <x:c r="E695" s="18" t="n">
        <x:f>G694</x:f>
        <x:v>1130.8569496959396</x:v>
      </x:c>
      <x:c r="F695" s="18" t="n">
        <x:f>MAX(C695,E695)</x:f>
        <x:v>1130.8569496959396</x:v>
      </x:c>
      <x:c r="G695" s="18" t="n">
        <x:f>F695+D695</x:f>
        <x:v>1137.7187325361408</x:v>
      </x:c>
      <x:c r="H695" s="18" t="n">
        <x:f>Arrivals!L695</x:f>
        <x:v>75</x:v>
      </x:c>
      <x:c r="I695" s="18" t="n">
        <x:f>H695*8/ACE_Input!S95+ACE_Input!T95</x:f>
        <x:v>6.02</x:v>
      </x:c>
      <x:c r="J695" s="18" t="n">
        <x:f>N694</x:f>
        <x:v>1136.8769496959396</x:v>
      </x:c>
      <x:c r="K695" s="18" t="n">
        <x:f>MAX(G695,J695)</x:f>
        <x:v>1137.7187325361408</x:v>
      </x:c>
      <x:c r="L695" s="18" t="n">
        <x:f>MOD(K695-Settings!$B$32,Settings!$B$33)</x:f>
        <x:v>417.7187325361408</x:v>
      </x:c>
      <x:c r="M695" s="18" t="n">
        <x:f>IF(L695&lt;Settings!$B$30,IF(Settings!$B$30-L695&gt;=I695,K695,K695+(Settings!$B$30-L695)+Settings!$B$31),K695+(Settings!$B$33-L695))</x:f>
        <x:v>1137.7187325361408</x:v>
      </x:c>
      <x:c r="N695" s="18" t="n">
        <x:f>M695+I695</x:f>
        <x:v>1143.7387325361408</x:v>
      </x:c>
      <x:c r="O695" s="18" t="n">
        <x:f>N695-C695</x:f>
        <x:v>544.7387325361408</x:v>
      </x:c>
      <x:c r="P695" s="18" t="n">
        <x:f>F695-C695</x:f>
        <x:v>531.8569496959396</x:v>
      </x:c>
      <x:c r="Q695" s="18" t="n">
        <x:f>K695-G695</x:f>
        <x:v>0</x:v>
      </x:c>
      <x:c r="R695" s="18" t="n">
        <x:f>M695-K695</x:f>
        <x:v>0</x:v>
      </x:c>
      <x:c r="S695" s="18" t="n">
        <x:f>P695+Q695+R695</x:f>
        <x:v>531.8569496959396</x:v>
      </x:c>
      <x:c r="T695" s="18" t="str">
        <x:f>IF(MOD(C695-Settings!$B$32,Settings!$B$33)&lt;Settings!$B$30,"Up","Down")</x:f>
        <x:v>Up</x:v>
      </x:c>
      <x:c r="U695" s="18" t="n">
        <x:f>IF(OR(I695&gt;Settings!$B$30,O695&gt;Settings!$B$37),0,1)</x:f>
        <x:v>1</x:v>
      </x:c>
      <x:c r="V695" s="18" t="n">
        <x:f>IF(AND(U695=1,O695&lt;=Settings!$B$36),1,0)</x:f>
        <x:v>0</x:v>
      </x:c>
    </x:row>
    <x:row r="696">
      <x:c r="A696" t="n">
        <x:f>Arrivals!A696</x:f>
        <x:v>6</x:v>
      </x:c>
      <x:c r="B696" t="n">
        <x:f>Arrivals!B696</x:f>
        <x:v>91</x:v>
      </x:c>
      <x:c r="C696" s="18" t="n">
        <x:f>Arrivals!F696</x:f>
        <x:v>604</x:v>
      </x:c>
      <x:c r="D696" s="18" t="n">
        <x:f>Arrivals!J696</x:f>
        <x:v>7.212024388291583</x:v>
      </x:c>
      <x:c r="E696" s="18" t="n">
        <x:f>G695</x:f>
        <x:v>1137.7187325361408</x:v>
      </x:c>
      <x:c r="F696" s="18" t="n">
        <x:f>MAX(C696,E696)</x:f>
        <x:v>1137.7187325361408</x:v>
      </x:c>
      <x:c r="G696" s="18" t="n">
        <x:f>F696+D696</x:f>
        <x:v>1144.9307569244324</x:v>
      </x:c>
      <x:c r="H696" s="18" t="n">
        <x:f>Arrivals!L696</x:f>
        <x:v>75</x:v>
      </x:c>
      <x:c r="I696" s="18" t="n">
        <x:f>H696*8/ACE_Input!S96+ACE_Input!T96</x:f>
        <x:v>6.02</x:v>
      </x:c>
      <x:c r="J696" s="18" t="n">
        <x:f>N695</x:f>
        <x:v>1143.7387325361408</x:v>
      </x:c>
      <x:c r="K696" s="18" t="n">
        <x:f>MAX(G696,J696)</x:f>
        <x:v>1144.9307569244324</x:v>
      </x:c>
      <x:c r="L696" s="18" t="n">
        <x:f>MOD(K696-Settings!$B$32,Settings!$B$33)</x:f>
        <x:v>424.93075692443244</x:v>
      </x:c>
      <x:c r="M696" s="18" t="n">
        <x:f>IF(L696&lt;Settings!$B$30,IF(Settings!$B$30-L696&gt;=I696,K696,K696+(Settings!$B$30-L696)+Settings!$B$31),K696+(Settings!$B$33-L696))</x:f>
        <x:v>1144.9307569244324</x:v>
      </x:c>
      <x:c r="N696" s="18" t="n">
        <x:f>M696+I696</x:f>
        <x:v>1150.9507569244324</x:v>
      </x:c>
      <x:c r="O696" s="18" t="n">
        <x:f>N696-C696</x:f>
        <x:v>546.9507569244324</x:v>
      </x:c>
      <x:c r="P696" s="18" t="n">
        <x:f>F696-C696</x:f>
        <x:v>533.7187325361408</x:v>
      </x:c>
      <x:c r="Q696" s="18" t="n">
        <x:f>K696-G696</x:f>
        <x:v>0</x:v>
      </x:c>
      <x:c r="R696" s="18" t="n">
        <x:f>M696-K696</x:f>
        <x:v>0</x:v>
      </x:c>
      <x:c r="S696" s="18" t="n">
        <x:f>P696+Q696+R696</x:f>
        <x:v>533.7187325361408</x:v>
      </x:c>
      <x:c r="T696" s="18" t="str">
        <x:f>IF(MOD(C696-Settings!$B$32,Settings!$B$33)&lt;Settings!$B$30,"Up","Down")</x:f>
        <x:v>Down</x:v>
      </x:c>
      <x:c r="U696" s="18" t="n">
        <x:f>IF(OR(I696&gt;Settings!$B$30,O696&gt;Settings!$B$37),0,1)</x:f>
        <x:v>1</x:v>
      </x:c>
      <x:c r="V696" s="18" t="n">
        <x:f>IF(AND(U696=1,O696&lt;=Settings!$B$36),1,0)</x:f>
        <x:v>0</x:v>
      </x:c>
    </x:row>
    <x:row r="697">
      <x:c r="A697" t="n">
        <x:f>Arrivals!A697</x:f>
        <x:v>6</x:v>
      </x:c>
      <x:c r="B697" t="n">
        <x:f>Arrivals!B697</x:f>
        <x:v>92</x:v>
      </x:c>
      <x:c r="C697" s="18" t="n">
        <x:f>Arrivals!F697</x:f>
        <x:v>609</x:v>
      </x:c>
      <x:c r="D697" s="18" t="n">
        <x:f>Arrivals!J697</x:f>
        <x:v>5.370950153147735</x:v>
      </x:c>
      <x:c r="E697" s="18" t="n">
        <x:f>G696</x:f>
        <x:v>1144.9307569244324</x:v>
      </x:c>
      <x:c r="F697" s="18" t="n">
        <x:f>MAX(C697,E697)</x:f>
        <x:v>1144.9307569244324</x:v>
      </x:c>
      <x:c r="G697" s="18" t="n">
        <x:f>F697+D697</x:f>
        <x:v>1150.3017070775802</x:v>
      </x:c>
      <x:c r="H697" s="18" t="n">
        <x:f>Arrivals!L697</x:f>
        <x:v>75</x:v>
      </x:c>
      <x:c r="I697" s="18" t="n">
        <x:f>H697*8/ACE_Input!S97+ACE_Input!T97</x:f>
        <x:v>6.02</x:v>
      </x:c>
      <x:c r="J697" s="18" t="n">
        <x:f>N696</x:f>
        <x:v>1150.9507569244324</x:v>
      </x:c>
      <x:c r="K697" s="18" t="n">
        <x:f>MAX(G697,J697)</x:f>
        <x:v>1150.9507569244324</x:v>
      </x:c>
      <x:c r="L697" s="18" t="n">
        <x:f>MOD(K697-Settings!$B$32,Settings!$B$33)</x:f>
        <x:v>430.9507569244324</x:v>
      </x:c>
      <x:c r="M697" s="18" t="n">
        <x:f>IF(L697&lt;Settings!$B$30,IF(Settings!$B$30-L697&gt;=I697,K697,K697+(Settings!$B$30-L697)+Settings!$B$31),K697+(Settings!$B$33-L697))</x:f>
        <x:v>1150.9507569244324</x:v>
      </x:c>
      <x:c r="N697" s="18" t="n">
        <x:f>M697+I697</x:f>
        <x:v>1156.9707569244324</x:v>
      </x:c>
      <x:c r="O697" s="18" t="n">
        <x:f>N697-C697</x:f>
        <x:v>547.9707569244324</x:v>
      </x:c>
      <x:c r="P697" s="18" t="n">
        <x:f>F697-C697</x:f>
        <x:v>535.9307569244324</x:v>
      </x:c>
      <x:c r="Q697" s="18" t="n">
        <x:f>K697-G697</x:f>
        <x:v>0.6490498468522219</x:v>
      </x:c>
      <x:c r="R697" s="18" t="n">
        <x:f>M697-K697</x:f>
        <x:v>0</x:v>
      </x:c>
      <x:c r="S697" s="18" t="n">
        <x:f>P697+Q697+R697</x:f>
        <x:v>536.5798067712847</x:v>
      </x:c>
      <x:c r="T697" s="18" t="str">
        <x:f>IF(MOD(C697-Settings!$B$32,Settings!$B$33)&lt;Settings!$B$30,"Up","Down")</x:f>
        <x:v>Down</x:v>
      </x:c>
      <x:c r="U697" s="18" t="n">
        <x:f>IF(OR(I697&gt;Settings!$B$30,O697&gt;Settings!$B$37),0,1)</x:f>
        <x:v>1</x:v>
      </x:c>
      <x:c r="V697" s="18" t="n">
        <x:f>IF(AND(U697=1,O697&lt;=Settings!$B$36),1,0)</x:f>
        <x:v>0</x:v>
      </x:c>
    </x:row>
    <x:row r="698">
      <x:c r="A698" t="n">
        <x:f>Arrivals!A698</x:f>
        <x:v>6</x:v>
      </x:c>
      <x:c r="B698" t="n">
        <x:f>Arrivals!B698</x:f>
        <x:v>93</x:v>
      </x:c>
      <x:c r="C698" s="18" t="n">
        <x:f>Arrivals!F698</x:f>
        <x:v>614</x:v>
      </x:c>
      <x:c r="D698" s="18" t="n">
        <x:f>Arrivals!J698</x:f>
        <x:v>6.31580721917208</x:v>
      </x:c>
      <x:c r="E698" s="18" t="n">
        <x:f>G697</x:f>
        <x:v>1150.3017070775802</x:v>
      </x:c>
      <x:c r="F698" s="18" t="n">
        <x:f>MAX(C698,E698)</x:f>
        <x:v>1150.3017070775802</x:v>
      </x:c>
      <x:c r="G698" s="18" t="n">
        <x:f>F698+D698</x:f>
        <x:v>1156.6175142967522</x:v>
      </x:c>
      <x:c r="H698" s="18" t="n">
        <x:f>Arrivals!L698</x:f>
        <x:v>75</x:v>
      </x:c>
      <x:c r="I698" s="18" t="n">
        <x:f>H698*8/ACE_Input!S98+ACE_Input!T98</x:f>
        <x:v>6.02</x:v>
      </x:c>
      <x:c r="J698" s="18" t="n">
        <x:f>N697</x:f>
        <x:v>1156.9707569244324</x:v>
      </x:c>
      <x:c r="K698" s="18" t="n">
        <x:f>MAX(G698,J698)</x:f>
        <x:v>1156.9707569244324</x:v>
      </x:c>
      <x:c r="L698" s="18" t="n">
        <x:f>MOD(K698-Settings!$B$32,Settings!$B$33)</x:f>
        <x:v>436.9707569244324</x:v>
      </x:c>
      <x:c r="M698" s="18" t="n">
        <x:f>IF(L698&lt;Settings!$B$30,IF(Settings!$B$30-L698&gt;=I698,K698,K698+(Settings!$B$30-L698)+Settings!$B$31),K698+(Settings!$B$33-L698))</x:f>
        <x:v>1156.9707569244324</x:v>
      </x:c>
      <x:c r="N698" s="18" t="n">
        <x:f>M698+I698</x:f>
        <x:v>1162.9907569244324</x:v>
      </x:c>
      <x:c r="O698" s="18" t="n">
        <x:f>N698-C698</x:f>
        <x:v>548.9907569244324</x:v>
      </x:c>
      <x:c r="P698" s="18" t="n">
        <x:f>F698-C698</x:f>
        <x:v>536.3017070775802</x:v>
      </x:c>
      <x:c r="Q698" s="18" t="n">
        <x:f>K698-G698</x:f>
        <x:v>0.35324262768017434</x:v>
      </x:c>
      <x:c r="R698" s="18" t="n">
        <x:f>M698-K698</x:f>
        <x:v>0</x:v>
      </x:c>
      <x:c r="S698" s="18" t="n">
        <x:f>P698+Q698+R698</x:f>
        <x:v>536.6549497052604</x:v>
      </x:c>
      <x:c r="T698" s="18" t="str">
        <x:f>IF(MOD(C698-Settings!$B$32,Settings!$B$33)&lt;Settings!$B$30,"Up","Down")</x:f>
        <x:v>Down</x:v>
      </x:c>
      <x:c r="U698" s="18" t="n">
        <x:f>IF(OR(I698&gt;Settings!$B$30,O698&gt;Settings!$B$37),0,1)</x:f>
        <x:v>1</x:v>
      </x:c>
      <x:c r="V698" s="18" t="n">
        <x:f>IF(AND(U698=1,O698&lt;=Settings!$B$36),1,0)</x:f>
        <x:v>0</x:v>
      </x:c>
    </x:row>
    <x:row r="699">
      <x:c r="A699" t="n">
        <x:f>Arrivals!A699</x:f>
        <x:v>6</x:v>
      </x:c>
      <x:c r="B699" t="n">
        <x:f>Arrivals!B699</x:f>
        <x:v>94</x:v>
      </x:c>
      <x:c r="C699" s="18" t="n">
        <x:f>Arrivals!F699</x:f>
        <x:v>619</x:v>
      </x:c>
      <x:c r="D699" s="18" t="n">
        <x:f>Arrivals!J699</x:f>
        <x:v>20.379692203694383</x:v>
      </x:c>
      <x:c r="E699" s="18" t="n">
        <x:f>G698</x:f>
        <x:v>1156.6175142967522</x:v>
      </x:c>
      <x:c r="F699" s="18" t="n">
        <x:f>MAX(C699,E699)</x:f>
        <x:v>1156.6175142967522</x:v>
      </x:c>
      <x:c r="G699" s="18" t="n">
        <x:f>F699+D699</x:f>
        <x:v>1176.9972065004465</x:v>
      </x:c>
      <x:c r="H699" s="18" t="n">
        <x:f>Arrivals!L699</x:f>
        <x:v>75</x:v>
      </x:c>
      <x:c r="I699" s="18" t="n">
        <x:f>H699*8/ACE_Input!S99+ACE_Input!T99</x:f>
        <x:v>6.02</x:v>
      </x:c>
      <x:c r="J699" s="18" t="n">
        <x:f>N698</x:f>
        <x:v>1162.9907569244324</x:v>
      </x:c>
      <x:c r="K699" s="18" t="n">
        <x:f>MAX(G699,J699)</x:f>
        <x:v>1176.9972065004465</x:v>
      </x:c>
      <x:c r="L699" s="18" t="n">
        <x:f>MOD(K699-Settings!$B$32,Settings!$B$33)</x:f>
        <x:v>456.9972065004465</x:v>
      </x:c>
      <x:c r="M699" s="18" t="n">
        <x:f>IF(L699&lt;Settings!$B$30,IF(Settings!$B$30-L699&gt;=I699,K699,K699+(Settings!$B$30-L699)+Settings!$B$31),K699+(Settings!$B$33-L699))</x:f>
        <x:v>1176.9972065004465</x:v>
      </x:c>
      <x:c r="N699" s="18" t="n">
        <x:f>M699+I699</x:f>
        <x:v>1183.0172065004465</x:v>
      </x:c>
      <x:c r="O699" s="18" t="n">
        <x:f>N699-C699</x:f>
        <x:v>564.0172065004465</x:v>
      </x:c>
      <x:c r="P699" s="18" t="n">
        <x:f>F699-C699</x:f>
        <x:v>537.6175142967522</x:v>
      </x:c>
      <x:c r="Q699" s="18" t="n">
        <x:f>K699-G699</x:f>
        <x:v>0</x:v>
      </x:c>
      <x:c r="R699" s="18" t="n">
        <x:f>M699-K699</x:f>
        <x:v>0</x:v>
      </x:c>
      <x:c r="S699" s="18" t="n">
        <x:f>P699+Q699+R699</x:f>
        <x:v>537.6175142967522</x:v>
      </x:c>
      <x:c r="T699" s="18" t="str">
        <x:f>IF(MOD(C699-Settings!$B$32,Settings!$B$33)&lt;Settings!$B$30,"Up","Down")</x:f>
        <x:v>Down</x:v>
      </x:c>
      <x:c r="U699" s="18" t="n">
        <x:f>IF(OR(I699&gt;Settings!$B$30,O699&gt;Settings!$B$37),0,1)</x:f>
        <x:v>1</x:v>
      </x:c>
      <x:c r="V699" s="18" t="n">
        <x:f>IF(AND(U699=1,O699&lt;=Settings!$B$36),1,0)</x:f>
        <x:v>0</x:v>
      </x:c>
    </x:row>
    <x:row r="700">
      <x:c r="A700" t="n">
        <x:f>Arrivals!A700</x:f>
        <x:v>6</x:v>
      </x:c>
      <x:c r="B700" t="n">
        <x:f>Arrivals!B700</x:f>
        <x:v>95</x:v>
      </x:c>
      <x:c r="C700" s="18" t="n">
        <x:f>Arrivals!F700</x:f>
        <x:v>624</x:v>
      </x:c>
      <x:c r="D700" s="18" t="n">
        <x:f>Arrivals!J700</x:f>
        <x:v>6.9062533083764155</x:v>
      </x:c>
      <x:c r="E700" s="18" t="n">
        <x:f>G699</x:f>
        <x:v>1176.9972065004465</x:v>
      </x:c>
      <x:c r="F700" s="18" t="n">
        <x:f>MAX(C700,E700)</x:f>
        <x:v>1176.9972065004465</x:v>
      </x:c>
      <x:c r="G700" s="18" t="n">
        <x:f>F700+D700</x:f>
        <x:v>1183.9034598088228</x:v>
      </x:c>
      <x:c r="H700" s="18" t="n">
        <x:f>Arrivals!L700</x:f>
        <x:v>75</x:v>
      </x:c>
      <x:c r="I700" s="18" t="n">
        <x:f>H700*8/ACE_Input!S100+ACE_Input!T100</x:f>
        <x:v>6.02</x:v>
      </x:c>
      <x:c r="J700" s="18" t="n">
        <x:f>N699</x:f>
        <x:v>1183.0172065004465</x:v>
      </x:c>
      <x:c r="K700" s="18" t="n">
        <x:f>MAX(G700,J700)</x:f>
        <x:v>1183.9034598088228</x:v>
      </x:c>
      <x:c r="L700" s="18" t="n">
        <x:f>MOD(K700-Settings!$B$32,Settings!$B$33)</x:f>
        <x:v>463.90345980882284</x:v>
      </x:c>
      <x:c r="M700" s="18" t="n">
        <x:f>IF(L700&lt;Settings!$B$30,IF(Settings!$B$30-L700&gt;=I700,K700,K700+(Settings!$B$30-L700)+Settings!$B$31),K700+(Settings!$B$33-L700))</x:f>
        <x:v>1183.9034598088228</x:v>
      </x:c>
      <x:c r="N700" s="18" t="n">
        <x:f>M700+I700</x:f>
        <x:v>1189.9234598088228</x:v>
      </x:c>
      <x:c r="O700" s="18" t="n">
        <x:f>N700-C700</x:f>
        <x:v>565.9234598088228</x:v>
      </x:c>
      <x:c r="P700" s="18" t="n">
        <x:f>F700-C700</x:f>
        <x:v>552.9972065004465</x:v>
      </x:c>
      <x:c r="Q700" s="18" t="n">
        <x:f>K700-G700</x:f>
        <x:v>0</x:v>
      </x:c>
      <x:c r="R700" s="18" t="n">
        <x:f>M700-K700</x:f>
        <x:v>0</x:v>
      </x:c>
      <x:c r="S700" s="18" t="n">
        <x:f>P700+Q700+R700</x:f>
        <x:v>552.9972065004465</x:v>
      </x:c>
      <x:c r="T700" s="18" t="str">
        <x:f>IF(MOD(C700-Settings!$B$32,Settings!$B$33)&lt;Settings!$B$30,"Up","Down")</x:f>
        <x:v>Down</x:v>
      </x:c>
      <x:c r="U700" s="18" t="n">
        <x:f>IF(OR(I700&gt;Settings!$B$30,O700&gt;Settings!$B$37),0,1)</x:f>
        <x:v>1</x:v>
      </x:c>
      <x:c r="V700" s="18" t="n">
        <x:f>IF(AND(U700=1,O700&lt;=Settings!$B$36),1,0)</x:f>
        <x:v>0</x:v>
      </x:c>
    </x:row>
    <x:row r="701">
      <x:c r="A701" t="n">
        <x:f>Arrivals!A701</x:f>
        <x:v>6</x:v>
      </x:c>
      <x:c r="B701" t="n">
        <x:f>Arrivals!B701</x:f>
        <x:v>96</x:v>
      </x:c>
      <x:c r="C701" s="18" t="n">
        <x:f>Arrivals!F701</x:f>
        <x:v>629</x:v>
      </x:c>
      <x:c r="D701" s="18" t="n">
        <x:f>Arrivals!J701</x:f>
        <x:v>9.484162327281016</x:v>
      </x:c>
      <x:c r="E701" s="18" t="n">
        <x:f>G700</x:f>
        <x:v>1183.9034598088228</x:v>
      </x:c>
      <x:c r="F701" s="18" t="n">
        <x:f>MAX(C701,E701)</x:f>
        <x:v>1183.9034598088228</x:v>
      </x:c>
      <x:c r="G701" s="18" t="n">
        <x:f>F701+D701</x:f>
        <x:v>1193.3876221361038</x:v>
      </x:c>
      <x:c r="H701" s="18" t="n">
        <x:f>Arrivals!L701</x:f>
        <x:v>75</x:v>
      </x:c>
      <x:c r="I701" s="18" t="n">
        <x:f>H701*8/ACE_Input!S101+ACE_Input!T101</x:f>
        <x:v>6.02</x:v>
      </x:c>
      <x:c r="J701" s="18" t="n">
        <x:f>N700</x:f>
        <x:v>1189.9234598088228</x:v>
      </x:c>
      <x:c r="K701" s="18" t="n">
        <x:f>MAX(G701,J701)</x:f>
        <x:v>1193.3876221361038</x:v>
      </x:c>
      <x:c r="L701" s="18" t="n">
        <x:f>MOD(K701-Settings!$B$32,Settings!$B$33)</x:f>
        <x:v>473.3876221361038</x:v>
      </x:c>
      <x:c r="M701" s="18" t="n">
        <x:f>IF(L701&lt;Settings!$B$30,IF(Settings!$B$30-L701&gt;=I701,K701,K701+(Settings!$B$30-L701)+Settings!$B$31),K701+(Settings!$B$33-L701))</x:f>
        <x:v>1193.3876221361038</x:v>
      </x:c>
      <x:c r="N701" s="18" t="n">
        <x:f>M701+I701</x:f>
        <x:v>1199.4076221361038</x:v>
      </x:c>
      <x:c r="O701" s="18" t="n">
        <x:f>N701-C701</x:f>
        <x:v>570.4076221361038</x:v>
      </x:c>
      <x:c r="P701" s="18" t="n">
        <x:f>F701-C701</x:f>
        <x:v>554.9034598088228</x:v>
      </x:c>
      <x:c r="Q701" s="18" t="n">
        <x:f>K701-G701</x:f>
        <x:v>0</x:v>
      </x:c>
      <x:c r="R701" s="18" t="n">
        <x:f>M701-K701</x:f>
        <x:v>0</x:v>
      </x:c>
      <x:c r="S701" s="18" t="n">
        <x:f>P701+Q701+R701</x:f>
        <x:v>554.9034598088228</x:v>
      </x:c>
      <x:c r="T701" s="18" t="str">
        <x:f>IF(MOD(C701-Settings!$B$32,Settings!$B$33)&lt;Settings!$B$30,"Up","Down")</x:f>
        <x:v>Down</x:v>
      </x:c>
      <x:c r="U701" s="18" t="n">
        <x:f>IF(OR(I701&gt;Settings!$B$30,O701&gt;Settings!$B$37),0,1)</x:f>
        <x:v>1</x:v>
      </x:c>
      <x:c r="V701" s="18" t="n">
        <x:f>IF(AND(U701=1,O701&lt;=Settings!$B$36),1,0)</x:f>
        <x:v>0</x:v>
      </x:c>
    </x:row>
    <x:row r="702">
      <x:c r="A702" t="n">
        <x:f>Arrivals!A702</x:f>
        <x:v>6</x:v>
      </x:c>
      <x:c r="B702" t="n">
        <x:f>Arrivals!B702</x:f>
        <x:v>97</x:v>
      </x:c>
      <x:c r="C702" s="18" t="n">
        <x:f>Arrivals!F702</x:f>
        <x:v>634</x:v>
      </x:c>
      <x:c r="D702" s="18" t="n">
        <x:f>Arrivals!J702</x:f>
        <x:v>25.034175233473444</x:v>
      </x:c>
      <x:c r="E702" s="18" t="n">
        <x:f>G701</x:f>
        <x:v>1193.3876221361038</x:v>
      </x:c>
      <x:c r="F702" s="18" t="n">
        <x:f>MAX(C702,E702)</x:f>
        <x:v>1193.3876221361038</x:v>
      </x:c>
      <x:c r="G702" s="18" t="n">
        <x:f>F702+D702</x:f>
        <x:v>1218.4217973695772</x:v>
      </x:c>
      <x:c r="H702" s="18" t="n">
        <x:f>Arrivals!L702</x:f>
        <x:v>75</x:v>
      </x:c>
      <x:c r="I702" s="18" t="n">
        <x:f>H702*8/ACE_Input!S102+ACE_Input!T102</x:f>
        <x:v>6.02</x:v>
      </x:c>
      <x:c r="J702" s="18" t="n">
        <x:f>N701</x:f>
        <x:v>1199.4076221361038</x:v>
      </x:c>
      <x:c r="K702" s="18" t="n">
        <x:f>MAX(G702,J702)</x:f>
        <x:v>1218.4217973695772</x:v>
      </x:c>
      <x:c r="L702" s="18" t="n">
        <x:f>MOD(K702-Settings!$B$32,Settings!$B$33)</x:f>
        <x:v>498.42179736957723</x:v>
      </x:c>
      <x:c r="M702" s="18" t="n">
        <x:f>IF(L702&lt;Settings!$B$30,IF(Settings!$B$30-L702&gt;=I702,K702,K702+(Settings!$B$30-L702)+Settings!$B$31),K702+(Settings!$B$33-L702))</x:f>
        <x:v>1218.4217973695772</x:v>
      </x:c>
      <x:c r="N702" s="18" t="n">
        <x:f>M702+I702</x:f>
        <x:v>1224.4417973695772</x:v>
      </x:c>
      <x:c r="O702" s="18" t="n">
        <x:f>N702-C702</x:f>
        <x:v>590.4417973695772</x:v>
      </x:c>
      <x:c r="P702" s="18" t="n">
        <x:f>F702-C702</x:f>
        <x:v>559.3876221361038</x:v>
      </x:c>
      <x:c r="Q702" s="18" t="n">
        <x:f>K702-G702</x:f>
        <x:v>0</x:v>
      </x:c>
      <x:c r="R702" s="18" t="n">
        <x:f>M702-K702</x:f>
        <x:v>0</x:v>
      </x:c>
      <x:c r="S702" s="18" t="n">
        <x:f>P702+Q702+R702</x:f>
        <x:v>559.3876221361038</x:v>
      </x:c>
      <x:c r="T702" s="18" t="str">
        <x:f>IF(MOD(C702-Settings!$B$32,Settings!$B$33)&lt;Settings!$B$30,"Up","Down")</x:f>
        <x:v>Down</x:v>
      </x:c>
      <x:c r="U702" s="18" t="n">
        <x:f>IF(OR(I702&gt;Settings!$B$30,O702&gt;Settings!$B$37),0,1)</x:f>
        <x:v>1</x:v>
      </x:c>
      <x:c r="V702" s="18" t="n">
        <x:f>IF(AND(U702=1,O702&lt;=Settings!$B$36),1,0)</x:f>
        <x:v>0</x:v>
      </x:c>
    </x:row>
    <x:row r="703">
      <x:c r="A703" t="n">
        <x:f>Arrivals!A703</x:f>
        <x:v>6</x:v>
      </x:c>
      <x:c r="B703" t="n">
        <x:f>Arrivals!B703</x:f>
        <x:v>98</x:v>
      </x:c>
      <x:c r="C703" s="18" t="n">
        <x:f>Arrivals!F703</x:f>
        <x:v>639</x:v>
      </x:c>
      <x:c r="D703" s="18" t="n">
        <x:f>Arrivals!J703</x:f>
        <x:v>3.24152648875603</x:v>
      </x:c>
      <x:c r="E703" s="18" t="n">
        <x:f>G702</x:f>
        <x:v>1218.4217973695772</x:v>
      </x:c>
      <x:c r="F703" s="18" t="n">
        <x:f>MAX(C703,E703)</x:f>
        <x:v>1218.4217973695772</x:v>
      </x:c>
      <x:c r="G703" s="18" t="n">
        <x:f>F703+D703</x:f>
        <x:v>1221.6633238583333</x:v>
      </x:c>
      <x:c r="H703" s="18" t="n">
        <x:f>Arrivals!L703</x:f>
        <x:v>75</x:v>
      </x:c>
      <x:c r="I703" s="18" t="n">
        <x:f>H703*8/ACE_Input!S103+ACE_Input!T103</x:f>
        <x:v>6.02</x:v>
      </x:c>
      <x:c r="J703" s="18" t="n">
        <x:f>N702</x:f>
        <x:v>1224.4417973695772</x:v>
      </x:c>
      <x:c r="K703" s="18" t="n">
        <x:f>MAX(G703,J703)</x:f>
        <x:v>1224.4417973695772</x:v>
      </x:c>
      <x:c r="L703" s="18" t="n">
        <x:f>MOD(K703-Settings!$B$32,Settings!$B$33)</x:f>
        <x:v>504.4417973695772</x:v>
      </x:c>
      <x:c r="M703" s="18" t="n">
        <x:f>IF(L703&lt;Settings!$B$30,IF(Settings!$B$30-L703&gt;=I703,K703,K703+(Settings!$B$30-L703)+Settings!$B$31),K703+(Settings!$B$33-L703))</x:f>
        <x:v>1224.4417973695772</x:v>
      </x:c>
      <x:c r="N703" s="18" t="n">
        <x:f>M703+I703</x:f>
        <x:v>1230.4617973695772</x:v>
      </x:c>
      <x:c r="O703" s="18" t="n">
        <x:f>N703-C703</x:f>
        <x:v>591.4617973695772</x:v>
      </x:c>
      <x:c r="P703" s="18" t="n">
        <x:f>F703-C703</x:f>
        <x:v>579.4217973695772</x:v>
      </x:c>
      <x:c r="Q703" s="18" t="n">
        <x:f>K703-G703</x:f>
        <x:v>2.778473511243874</x:v>
      </x:c>
      <x:c r="R703" s="18" t="n">
        <x:f>M703-K703</x:f>
        <x:v>0</x:v>
      </x:c>
      <x:c r="S703" s="18" t="n">
        <x:f>P703+Q703+R703</x:f>
        <x:v>582.2002708808211</x:v>
      </x:c>
      <x:c r="T703" s="18" t="str">
        <x:f>IF(MOD(C703-Settings!$B$32,Settings!$B$33)&lt;Settings!$B$30,"Up","Down")</x:f>
        <x:v>Down</x:v>
      </x:c>
      <x:c r="U703" s="18" t="n">
        <x:f>IF(OR(I703&gt;Settings!$B$30,O703&gt;Settings!$B$37),0,1)</x:f>
        <x:v>1</x:v>
      </x:c>
      <x:c r="V703" s="18" t="n">
        <x:f>IF(AND(U703=1,O703&lt;=Settings!$B$36),1,0)</x:f>
        <x:v>0</x:v>
      </x:c>
    </x:row>
    <x:row r="704">
      <x:c r="A704" t="n">
        <x:f>Arrivals!A704</x:f>
        <x:v>6</x:v>
      </x:c>
      <x:c r="B704" t="n">
        <x:f>Arrivals!B704</x:f>
        <x:v>99</x:v>
      </x:c>
      <x:c r="C704" s="18" t="n">
        <x:f>Arrivals!F704</x:f>
        <x:v>684</x:v>
      </x:c>
      <x:c r="D704" s="18" t="n">
        <x:f>Arrivals!J704</x:f>
        <x:v>8.629482313597908</x:v>
      </x:c>
      <x:c r="E704" s="18" t="n">
        <x:f>G703</x:f>
        <x:v>1221.6633238583333</x:v>
      </x:c>
      <x:c r="F704" s="18" t="n">
        <x:f>MAX(C704,E704)</x:f>
        <x:v>1221.6633238583333</x:v>
      </x:c>
      <x:c r="G704" s="18" t="n">
        <x:f>F704+D704</x:f>
        <x:v>1230.2928061719313</x:v>
      </x:c>
      <x:c r="H704" s="18" t="n">
        <x:f>Arrivals!L704</x:f>
        <x:v>75</x:v>
      </x:c>
      <x:c r="I704" s="18" t="n">
        <x:f>H704*8/ACE_Input!S104+ACE_Input!T104</x:f>
        <x:v>6.02</x:v>
      </x:c>
      <x:c r="J704" s="18" t="n">
        <x:f>N703</x:f>
        <x:v>1230.4617973695772</x:v>
      </x:c>
      <x:c r="K704" s="18" t="n">
        <x:f>MAX(G704,J704)</x:f>
        <x:v>1230.4617973695772</x:v>
      </x:c>
      <x:c r="L704" s="18" t="n">
        <x:f>MOD(K704-Settings!$B$32,Settings!$B$33)</x:f>
        <x:v>510.4617973695772</x:v>
      </x:c>
      <x:c r="M704" s="18" t="n">
        <x:f>IF(L704&lt;Settings!$B$30,IF(Settings!$B$30-L704&gt;=I704,K704,K704+(Settings!$B$30-L704)+Settings!$B$31),K704+(Settings!$B$33-L704))</x:f>
        <x:v>1230.4617973695772</x:v>
      </x:c>
      <x:c r="N704" s="18" t="n">
        <x:f>M704+I704</x:f>
        <x:v>1236.4817973695772</x:v>
      </x:c>
      <x:c r="O704" s="18" t="n">
        <x:f>N704-C704</x:f>
        <x:v>552.4817973695772</x:v>
      </x:c>
      <x:c r="P704" s="18" t="n">
        <x:f>F704-C704</x:f>
        <x:v>537.6633238583333</x:v>
      </x:c>
      <x:c r="Q704" s="18" t="n">
        <x:f>K704-G704</x:f>
        <x:v>0.16899119764593706</x:v>
      </x:c>
      <x:c r="R704" s="18" t="n">
        <x:f>M704-K704</x:f>
        <x:v>0</x:v>
      </x:c>
      <x:c r="S704" s="18" t="n">
        <x:f>P704+Q704+R704</x:f>
        <x:v>537.8323150559793</x:v>
      </x:c>
      <x:c r="T704" s="18" t="str">
        <x:f>IF(MOD(C704-Settings!$B$32,Settings!$B$33)&lt;Settings!$B$30,"Up","Down")</x:f>
        <x:v>Down</x:v>
      </x:c>
      <x:c r="U704" s="18" t="n">
        <x:f>IF(OR(I704&gt;Settings!$B$30,O704&gt;Settings!$B$37),0,1)</x:f>
        <x:v>1</x:v>
      </x:c>
      <x:c r="V704" s="18" t="n">
        <x:f>IF(AND(U704=1,O704&lt;=Settings!$B$36),1,0)</x:f>
        <x:v>0</x:v>
      </x:c>
    </x:row>
    <x:row r="705">
      <x:c r="A705" t="n">
        <x:f>Arrivals!A705</x:f>
        <x:v>6</x:v>
      </x:c>
      <x:c r="B705" t="n">
        <x:f>Arrivals!B705</x:f>
        <x:v>100</x:v>
      </x:c>
      <x:c r="C705" s="18" t="n">
        <x:f>Arrivals!F705</x:f>
        <x:v>689</x:v>
      </x:c>
      <x:c r="D705" s="18" t="n">
        <x:f>Arrivals!J705</x:f>
        <x:v>47.811174669573546</x:v>
      </x:c>
      <x:c r="E705" s="18" t="n">
        <x:f>G704</x:f>
        <x:v>1230.2928061719313</x:v>
      </x:c>
      <x:c r="F705" s="18" t="n">
        <x:f>MAX(C705,E705)</x:f>
        <x:v>1230.2928061719313</x:v>
      </x:c>
      <x:c r="G705" s="18" t="n">
        <x:f>F705+D705</x:f>
        <x:v>1278.1039808415048</x:v>
      </x:c>
      <x:c r="H705" s="18" t="n">
        <x:f>Arrivals!L705</x:f>
        <x:v>75</x:v>
      </x:c>
      <x:c r="I705" s="18" t="n">
        <x:f>H705*8/ACE_Input!S105+ACE_Input!T105</x:f>
        <x:v>6.02</x:v>
      </x:c>
      <x:c r="J705" s="18" t="n">
        <x:f>N704</x:f>
        <x:v>1236.4817973695772</x:v>
      </x:c>
      <x:c r="K705" s="18" t="n">
        <x:f>MAX(G705,J705)</x:f>
        <x:v>1278.1039808415048</x:v>
      </x:c>
      <x:c r="L705" s="18" t="n">
        <x:f>MOD(K705-Settings!$B$32,Settings!$B$33)</x:f>
        <x:v>558.1039808415048</x:v>
      </x:c>
      <x:c r="M705" s="18" t="n">
        <x:f>IF(L705&lt;Settings!$B$30,IF(Settings!$B$30-L705&gt;=I705,K705,K705+(Settings!$B$30-L705)+Settings!$B$31),K705+(Settings!$B$33-L705))</x:f>
        <x:v>1278.1039808415048</x:v>
      </x:c>
      <x:c r="N705" s="18" t="n">
        <x:f>M705+I705</x:f>
        <x:v>1284.1239808415048</x:v>
      </x:c>
      <x:c r="O705" s="18" t="n">
        <x:f>N705-C705</x:f>
        <x:v>595.1239808415048</x:v>
      </x:c>
      <x:c r="P705" s="18" t="n">
        <x:f>F705-C705</x:f>
        <x:v>541.2928061719313</x:v>
      </x:c>
      <x:c r="Q705" s="18" t="n">
        <x:f>K705-G705</x:f>
        <x:v>0</x:v>
      </x:c>
      <x:c r="R705" s="18" t="n">
        <x:f>M705-K705</x:f>
        <x:v>0</x:v>
      </x:c>
      <x:c r="S705" s="18" t="n">
        <x:f>P705+Q705+R705</x:f>
        <x:v>541.2928061719313</x:v>
      </x:c>
      <x:c r="T705" s="18" t="str">
        <x:f>IF(MOD(C705-Settings!$B$32,Settings!$B$33)&lt;Settings!$B$30,"Up","Down")</x:f>
        <x:v>Down</x:v>
      </x:c>
      <x:c r="U705" s="18" t="n">
        <x:f>IF(OR(I705&gt;Settings!$B$30,O705&gt;Settings!$B$37),0,1)</x:f>
        <x:v>1</x:v>
      </x:c>
      <x:c r="V705" s="18" t="n">
        <x:f>IF(AND(U705=1,O705&lt;=Settings!$B$36),1,0)</x:f>
        <x:v>0</x:v>
      </x:c>
    </x:row>
    <x:row r="706">
      <x:c r="A706"/>
      <x:c r="B706"/>
      <x:c r="C706" s="18"/>
      <x:c r="D706" s="18"/>
      <x:c r="E706" s="18"/>
      <x:c r="F706" s="18"/>
      <x:c r="G706" s="18"/>
      <x:c r="H706" s="18"/>
      <x:c r="I706" s="18"/>
      <x:c r="J706" s="18"/>
      <x:c r="K706" s="18"/>
      <x:c r="L706" s="18"/>
      <x:c r="M706" s="18"/>
      <x:c r="N706" s="18"/>
      <x:c r="O706" s="18"/>
      <x:c r="P706" s="18"/>
      <x:c r="Q706" s="18"/>
      <x:c r="R706" s="18"/>
      <x:c r="S706" s="18"/>
      <x:c r="T706" s="18"/>
      <x:c r="U706" s="18"/>
      <x:c r="V706" s="18"/>
    </x:row>
    <x:row r="707">
      <x:c r="A707"/>
      <x:c r="B707"/>
      <x:c r="C707" s="18"/>
      <x:c r="D707" s="18"/>
      <x:c r="E707" s="18"/>
      <x:c r="F707" s="18"/>
      <x:c r="G707" s="18"/>
      <x:c r="H707" s="18"/>
      <x:c r="I707" s="18"/>
      <x:c r="J707" s="18"/>
      <x:c r="K707" s="18"/>
      <x:c r="L707" s="18"/>
      <x:c r="M707" s="18"/>
      <x:c r="N707" s="18"/>
      <x:c r="O707" s="18"/>
      <x:c r="P707" s="18"/>
      <x:c r="Q707" s="18"/>
      <x:c r="R707" s="18"/>
      <x:c r="S707" s="18"/>
      <x:c r="T707" s="18"/>
      <x:c r="U707" s="18"/>
      <x:c r="V707" s="18"/>
    </x:row>
    <x:row r="708">
      <x:c r="A708"/>
      <x:c r="B708"/>
      <x:c r="C708" s="18"/>
      <x:c r="D708" s="18"/>
      <x:c r="E708" s="18"/>
      <x:c r="F708" s="18"/>
      <x:c r="G708" s="18"/>
      <x:c r="H708" s="18"/>
      <x:c r="I708" s="18"/>
      <x:c r="J708" s="18"/>
      <x:c r="K708" s="18"/>
      <x:c r="L708" s="18"/>
      <x:c r="M708" s="18"/>
      <x:c r="N708" s="18"/>
      <x:c r="O708" s="18"/>
      <x:c r="P708" s="18"/>
      <x:c r="Q708" s="18"/>
      <x:c r="R708" s="18"/>
      <x:c r="S708" s="18"/>
      <x:c r="T708" s="18"/>
      <x:c r="U708" s="18"/>
      <x:c r="V708" s="18"/>
    </x:row>
    <x:row r="709">
      <x:c r="A709"/>
      <x:c r="B709"/>
      <x:c r="C709" s="18"/>
      <x:c r="D709" s="18"/>
      <x:c r="E709" s="18"/>
      <x:c r="F709" s="18"/>
      <x:c r="G709" s="18"/>
      <x:c r="H709" s="18"/>
      <x:c r="I709" s="18"/>
      <x:c r="J709" s="18"/>
      <x:c r="K709" s="18"/>
      <x:c r="L709" s="18"/>
      <x:c r="M709" s="18"/>
      <x:c r="N709" s="18"/>
      <x:c r="O709" s="18"/>
      <x:c r="P709" s="18"/>
      <x:c r="Q709" s="18"/>
      <x:c r="R709" s="18"/>
      <x:c r="S709" s="18"/>
      <x:c r="T709" s="18"/>
      <x:c r="U709" s="18"/>
      <x:c r="V709" s="18"/>
    </x:row>
    <x:row r="710">
      <x:c r="A710"/>
      <x:c r="B710"/>
      <x:c r="C710" s="18"/>
      <x:c r="D710" s="18"/>
      <x:c r="E710" s="18"/>
      <x:c r="F710" s="18"/>
      <x:c r="G710" s="18"/>
      <x:c r="H710" s="18"/>
      <x:c r="I710" s="18"/>
      <x:c r="J710" s="18"/>
      <x:c r="K710" s="18"/>
      <x:c r="L710" s="18"/>
      <x:c r="M710" s="18"/>
      <x:c r="N710" s="18"/>
      <x:c r="O710" s="18"/>
      <x:c r="P710" s="18"/>
      <x:c r="Q710" s="18"/>
      <x:c r="R710" s="18"/>
      <x:c r="S710" s="18"/>
      <x:c r="T710" s="18"/>
      <x:c r="U710" s="18"/>
      <x:c r="V710" s="18"/>
    </x:row>
    <x:row r="711">
      <x:c r="A711"/>
      <x:c r="B711"/>
      <x:c r="C711" s="18"/>
      <x:c r="D711" s="18"/>
      <x:c r="E711" s="18"/>
      <x:c r="F711" s="18"/>
      <x:c r="G711" s="18"/>
      <x:c r="H711" s="18"/>
      <x:c r="I711" s="18"/>
      <x:c r="J711" s="18"/>
      <x:c r="K711" s="18"/>
      <x:c r="L711" s="18"/>
      <x:c r="M711" s="18"/>
      <x:c r="N711" s="18"/>
      <x:c r="O711" s="18"/>
      <x:c r="P711" s="18"/>
      <x:c r="Q711" s="18"/>
      <x:c r="R711" s="18"/>
      <x:c r="S711" s="18"/>
      <x:c r="T711" s="18"/>
      <x:c r="U711" s="18"/>
      <x:c r="V711" s="18"/>
    </x:row>
    <x:row r="712">
      <x:c r="A712"/>
      <x:c r="B712"/>
      <x:c r="C712" s="18"/>
      <x:c r="D712" s="18"/>
      <x:c r="E712" s="18"/>
      <x:c r="F712" s="18"/>
      <x:c r="G712" s="18"/>
      <x:c r="H712" s="18"/>
      <x:c r="I712" s="18"/>
      <x:c r="J712" s="18"/>
      <x:c r="K712" s="18"/>
      <x:c r="L712" s="18"/>
      <x:c r="M712" s="18"/>
      <x:c r="N712" s="18"/>
      <x:c r="O712" s="18"/>
      <x:c r="P712" s="18"/>
      <x:c r="Q712" s="18"/>
      <x:c r="R712" s="18"/>
      <x:c r="S712" s="18"/>
      <x:c r="T712" s="18"/>
      <x:c r="U712" s="18"/>
      <x:c r="V712" s="18"/>
    </x:row>
    <x:row r="713">
      <x:c r="A713"/>
      <x:c r="B713"/>
      <x:c r="C713" s="18"/>
      <x:c r="D713" s="18"/>
      <x:c r="E713" s="18"/>
      <x:c r="F713" s="18"/>
      <x:c r="G713" s="18"/>
      <x:c r="H713" s="18"/>
      <x:c r="I713" s="18"/>
      <x:c r="J713" s="18"/>
      <x:c r="K713" s="18"/>
      <x:c r="L713" s="18"/>
      <x:c r="M713" s="18"/>
      <x:c r="N713" s="18"/>
      <x:c r="O713" s="18"/>
      <x:c r="P713" s="18"/>
      <x:c r="Q713" s="18"/>
      <x:c r="R713" s="18"/>
      <x:c r="S713" s="18"/>
      <x:c r="T713" s="18"/>
      <x:c r="U713" s="18"/>
      <x:c r="V713" s="18"/>
    </x:row>
    <x:row r="714">
      <x:c r="A714"/>
      <x:c r="B714"/>
      <x:c r="C714" s="18"/>
      <x:c r="D714" s="18"/>
      <x:c r="E714" s="18"/>
      <x:c r="F714" s="18"/>
      <x:c r="G714" s="18"/>
      <x:c r="H714" s="18"/>
      <x:c r="I714" s="18"/>
      <x:c r="J714" s="18"/>
      <x:c r="K714" s="18"/>
      <x:c r="L714" s="18"/>
      <x:c r="M714" s="18"/>
      <x:c r="N714" s="18"/>
      <x:c r="O714" s="18"/>
      <x:c r="P714" s="18"/>
      <x:c r="Q714" s="18"/>
      <x:c r="R714" s="18"/>
      <x:c r="S714" s="18"/>
      <x:c r="T714" s="18"/>
      <x:c r="U714" s="18"/>
      <x:c r="V714" s="18"/>
    </x:row>
    <x:row r="715">
      <x:c r="A715"/>
      <x:c r="B715"/>
      <x:c r="C715" s="18"/>
      <x:c r="D715" s="18"/>
      <x:c r="E715" s="18"/>
      <x:c r="F715" s="18"/>
      <x:c r="G715" s="18"/>
      <x:c r="H715" s="18"/>
      <x:c r="I715" s="18"/>
      <x:c r="J715" s="18"/>
      <x:c r="K715" s="18"/>
      <x:c r="L715" s="18"/>
      <x:c r="M715" s="18"/>
      <x:c r="N715" s="18"/>
      <x:c r="O715" s="18"/>
      <x:c r="P715" s="18"/>
      <x:c r="Q715" s="18"/>
      <x:c r="R715" s="18"/>
      <x:c r="S715" s="18"/>
      <x:c r="T715" s="18"/>
      <x:c r="U715" s="18"/>
      <x:c r="V715" s="18"/>
    </x:row>
    <x:row r="716">
      <x:c r="A716"/>
      <x:c r="B716"/>
      <x:c r="C716" s="18"/>
      <x:c r="D716" s="18"/>
      <x:c r="E716" s="18"/>
      <x:c r="F716" s="18"/>
      <x:c r="G716" s="18"/>
      <x:c r="H716" s="18"/>
      <x:c r="I716" s="18"/>
      <x:c r="J716" s="18"/>
      <x:c r="K716" s="18"/>
      <x:c r="L716" s="18"/>
      <x:c r="M716" s="18"/>
      <x:c r="N716" s="18"/>
      <x:c r="O716" s="18"/>
      <x:c r="P716" s="18"/>
      <x:c r="Q716" s="18"/>
      <x:c r="R716" s="18"/>
      <x:c r="S716" s="18"/>
      <x:c r="T716" s="18"/>
      <x:c r="U716" s="18"/>
      <x:c r="V716" s="18"/>
    </x:row>
    <x:row r="717">
      <x:c r="A717"/>
      <x:c r="B717"/>
      <x:c r="C717" s="18"/>
      <x:c r="D717" s="18"/>
      <x:c r="E717" s="18"/>
      <x:c r="F717" s="18"/>
      <x:c r="G717" s="18"/>
      <x:c r="H717" s="18"/>
      <x:c r="I717" s="18"/>
      <x:c r="J717" s="18"/>
      <x:c r="K717" s="18"/>
      <x:c r="L717" s="18"/>
      <x:c r="M717" s="18"/>
      <x:c r="N717" s="18"/>
      <x:c r="O717" s="18"/>
      <x:c r="P717" s="18"/>
      <x:c r="Q717" s="18"/>
      <x:c r="R717" s="18"/>
      <x:c r="S717" s="18"/>
      <x:c r="T717" s="18"/>
      <x:c r="U717" s="18"/>
      <x:c r="V717" s="18"/>
    </x:row>
    <x:row r="718">
      <x:c r="A718"/>
      <x:c r="B718"/>
      <x:c r="C718" s="18"/>
      <x:c r="D718" s="18"/>
      <x:c r="E718" s="18"/>
      <x:c r="F718" s="18"/>
      <x:c r="G718" s="18"/>
      <x:c r="H718" s="18"/>
      <x:c r="I718" s="18"/>
      <x:c r="J718" s="18"/>
      <x:c r="K718" s="18"/>
      <x:c r="L718" s="18"/>
      <x:c r="M718" s="18"/>
      <x:c r="N718" s="18"/>
      <x:c r="O718" s="18"/>
      <x:c r="P718" s="18"/>
      <x:c r="Q718" s="18"/>
      <x:c r="R718" s="18"/>
      <x:c r="S718" s="18"/>
      <x:c r="T718" s="18"/>
      <x:c r="U718" s="18"/>
      <x:c r="V718" s="18"/>
    </x:row>
    <x:row r="719">
      <x:c r="A719"/>
      <x:c r="B719"/>
      <x:c r="C719" s="18"/>
      <x:c r="D719" s="18"/>
      <x:c r="E719" s="18"/>
      <x:c r="F719" s="18"/>
      <x:c r="G719" s="18"/>
      <x:c r="H719" s="18"/>
      <x:c r="I719" s="18"/>
      <x:c r="J719" s="18"/>
      <x:c r="K719" s="18"/>
      <x:c r="L719" s="18"/>
      <x:c r="M719" s="18"/>
      <x:c r="N719" s="18"/>
      <x:c r="O719" s="18"/>
      <x:c r="P719" s="18"/>
      <x:c r="Q719" s="18"/>
      <x:c r="R719" s="18"/>
      <x:c r="S719" s="18"/>
      <x:c r="T719" s="18"/>
      <x:c r="U719" s="18"/>
      <x:c r="V719" s="18"/>
    </x:row>
    <x:row r="720">
      <x:c r="A720"/>
      <x:c r="B720"/>
      <x:c r="C720" s="18"/>
      <x:c r="D720" s="18"/>
      <x:c r="E720" s="18"/>
      <x:c r="F720" s="18"/>
      <x:c r="G720" s="18"/>
      <x:c r="H720" s="18"/>
      <x:c r="I720" s="18"/>
      <x:c r="J720" s="18"/>
      <x:c r="K720" s="18"/>
      <x:c r="L720" s="18"/>
      <x:c r="M720" s="18"/>
      <x:c r="N720" s="18"/>
      <x:c r="O720" s="18"/>
      <x:c r="P720" s="18"/>
      <x:c r="Q720" s="18"/>
      <x:c r="R720" s="18"/>
      <x:c r="S720" s="18"/>
      <x:c r="T720" s="18"/>
      <x:c r="U720" s="18"/>
      <x:c r="V720" s="18"/>
    </x:row>
    <x:row r="721">
      <x:c r="A721"/>
      <x:c r="B721"/>
      <x:c r="C721" s="18"/>
      <x:c r="D721" s="18"/>
      <x:c r="E721" s="18"/>
      <x:c r="F721" s="18"/>
      <x:c r="G721" s="18"/>
      <x:c r="H721" s="18"/>
      <x:c r="I721" s="18"/>
      <x:c r="J721" s="18"/>
      <x:c r="K721" s="18"/>
      <x:c r="L721" s="18"/>
      <x:c r="M721" s="18"/>
      <x:c r="N721" s="18"/>
      <x:c r="O721" s="18"/>
      <x:c r="P721" s="18"/>
      <x:c r="Q721" s="18"/>
      <x:c r="R721" s="18"/>
      <x:c r="S721" s="18"/>
      <x:c r="T721" s="18"/>
      <x:c r="U721" s="18"/>
      <x:c r="V721" s="18"/>
    </x:row>
    <x:row r="722">
      <x:c r="A722"/>
      <x:c r="B722"/>
      <x:c r="C722" s="18"/>
      <x:c r="D722" s="18"/>
      <x:c r="E722" s="18"/>
      <x:c r="F722" s="18"/>
      <x:c r="G722" s="18"/>
      <x:c r="H722" s="18"/>
      <x:c r="I722" s="18"/>
      <x:c r="J722" s="18"/>
      <x:c r="K722" s="18"/>
      <x:c r="L722" s="18"/>
      <x:c r="M722" s="18"/>
      <x:c r="N722" s="18"/>
      <x:c r="O722" s="18"/>
      <x:c r="P722" s="18"/>
      <x:c r="Q722" s="18"/>
      <x:c r="R722" s="18"/>
      <x:c r="S722" s="18"/>
      <x:c r="T722" s="18"/>
      <x:c r="U722" s="18"/>
      <x:c r="V722" s="18"/>
    </x:row>
    <x:row r="723">
      <x:c r="A723"/>
      <x:c r="B723"/>
      <x:c r="C723" s="18"/>
      <x:c r="D723" s="18"/>
      <x:c r="E723" s="18"/>
      <x:c r="F723" s="18"/>
      <x:c r="G723" s="18"/>
      <x:c r="H723" s="18"/>
      <x:c r="I723" s="18"/>
      <x:c r="J723" s="18"/>
      <x:c r="K723" s="18"/>
      <x:c r="L723" s="18"/>
      <x:c r="M723" s="18"/>
      <x:c r="N723" s="18"/>
      <x:c r="O723" s="18"/>
      <x:c r="P723" s="18"/>
      <x:c r="Q723" s="18"/>
      <x:c r="R723" s="18"/>
      <x:c r="S723" s="18"/>
      <x:c r="T723" s="18"/>
      <x:c r="U723" s="18"/>
      <x:c r="V723" s="18"/>
    </x:row>
    <x:row r="724">
      <x:c r="A724"/>
      <x:c r="B724"/>
      <x:c r="C724" s="18"/>
      <x:c r="D724" s="18"/>
      <x:c r="E724" s="18"/>
      <x:c r="F724" s="18"/>
      <x:c r="G724" s="18"/>
      <x:c r="H724" s="18"/>
      <x:c r="I724" s="18"/>
      <x:c r="J724" s="18"/>
      <x:c r="K724" s="18"/>
      <x:c r="L724" s="18"/>
      <x:c r="M724" s="18"/>
      <x:c r="N724" s="18"/>
      <x:c r="O724" s="18"/>
      <x:c r="P724" s="18"/>
      <x:c r="Q724" s="18"/>
      <x:c r="R724" s="18"/>
      <x:c r="S724" s="18"/>
      <x:c r="T724" s="18"/>
      <x:c r="U724" s="18"/>
      <x:c r="V724" s="18"/>
    </x:row>
    <x:row r="725">
      <x:c r="A725"/>
      <x:c r="B725"/>
      <x:c r="C725" s="18"/>
      <x:c r="D725" s="18"/>
      <x:c r="E725" s="18"/>
      <x:c r="F725" s="18"/>
      <x:c r="G725" s="18"/>
      <x:c r="H725" s="18"/>
      <x:c r="I725" s="18"/>
      <x:c r="J725" s="18"/>
      <x:c r="K725" s="18"/>
      <x:c r="L725" s="18"/>
      <x:c r="M725" s="18"/>
      <x:c r="N725" s="18"/>
      <x:c r="O725" s="18"/>
      <x:c r="P725" s="18"/>
      <x:c r="Q725" s="18"/>
      <x:c r="R725" s="18"/>
      <x:c r="S725" s="18"/>
      <x:c r="T725" s="18"/>
      <x:c r="U725" s="18"/>
      <x:c r="V725" s="18"/>
    </x:row>
    <x:row r="726">
      <x:c r="A726" t="n">
        <x:f>Arrivals!A726</x:f>
        <x:v>7</x:v>
      </x:c>
      <x:c r="B726" t="n">
        <x:f>Arrivals!B726</x:f>
        <x:v>1</x:v>
      </x:c>
      <x:c r="C726" s="18" t="n">
        <x:f>Arrivals!F726</x:f>
        <x:v>2</x:v>
      </x:c>
      <x:c r="D726" s="18" t="n">
        <x:f>Arrivals!J726</x:f>
        <x:v>8.80961053044334</x:v>
      </x:c>
      <x:c r="E726" s="18" t="n">
        <x:f>0</x:f>
        <x:v>0</x:v>
      </x:c>
      <x:c r="F726" s="18" t="n">
        <x:f>MAX(C726,E726)</x:f>
        <x:v>2</x:v>
      </x:c>
      <x:c r="G726" s="18" t="n">
        <x:f>F726+D726</x:f>
        <x:v>10.80961053044334</x:v>
      </x:c>
      <x:c r="H726" s="18" t="n">
        <x:f>Arrivals!L726</x:f>
        <x:v>75</x:v>
      </x:c>
      <x:c r="I726" s="18" t="n">
        <x:f>H726*8/ACE_Input!S6+ACE_Input!T6</x:f>
        <x:v>6.02</x:v>
      </x:c>
      <x:c r="J726" s="18" t="n">
        <x:f>0</x:f>
        <x:v>0</x:v>
      </x:c>
      <x:c r="K726" s="18" t="n">
        <x:f>MAX(G726,J726)</x:f>
        <x:v>10.80961053044334</x:v>
      </x:c>
      <x:c r="L726" s="18" t="n">
        <x:f>MOD(K726-Settings!$B$32,Settings!$B$33)</x:f>
        <x:v>10.80961053044334</x:v>
      </x:c>
      <x:c r="M726" s="18" t="n">
        <x:f>IF(L726&lt;Settings!$B$30,IF(Settings!$B$30-L726&gt;=I726,K726,K726+(Settings!$B$30-L726)+Settings!$B$31),K726+(Settings!$B$33-L726))</x:f>
        <x:v>10.80961053044334</x:v>
      </x:c>
      <x:c r="N726" s="18" t="n">
        <x:f>M726+I726</x:f>
        <x:v>16.82961053044334</x:v>
      </x:c>
      <x:c r="O726" s="18" t="n">
        <x:f>N726-C726</x:f>
        <x:v>14.82961053044334</x:v>
      </x:c>
      <x:c r="P726" s="18" t="n">
        <x:f>F726-C726</x:f>
        <x:v>0</x:v>
      </x:c>
      <x:c r="Q726" s="18" t="n">
        <x:f>K726-G726</x:f>
        <x:v>0</x:v>
      </x:c>
      <x:c r="R726" s="18" t="n">
        <x:f>M726-K726</x:f>
        <x:v>0</x:v>
      </x:c>
      <x:c r="S726" s="18" t="n">
        <x:f>P726+Q726+R726</x:f>
        <x:v>0</x:v>
      </x:c>
      <x:c r="T726" s="18" t="str">
        <x:f>IF(MOD(C726-Settings!$B$32,Settings!$B$33)&lt;Settings!$B$30,"Up","Down")</x:f>
        <x:v>Up</x:v>
      </x:c>
      <x:c r="U726" s="18" t="n">
        <x:f>IF(OR(I726&gt;Settings!$B$30,O726&gt;Settings!$B$37),0,1)</x:f>
        <x:v>1</x:v>
      </x:c>
      <x:c r="V726" s="18" t="n">
        <x:f>IF(AND(U726=1,O726&lt;=Settings!$B$36),1,0)</x:f>
        <x:v>1</x:v>
      </x:c>
    </x:row>
    <x:row r="727">
      <x:c r="A727" t="n">
        <x:f>Arrivals!A727</x:f>
        <x:v>7</x:v>
      </x:c>
      <x:c r="B727" t="n">
        <x:f>Arrivals!B727</x:f>
        <x:v>2</x:v>
      </x:c>
      <x:c r="C727" s="18" t="n">
        <x:f>Arrivals!F727</x:f>
        <x:v>7</x:v>
      </x:c>
      <x:c r="D727" s="18" t="n">
        <x:f>Arrivals!J727</x:f>
        <x:v>42.60748548064661</x:v>
      </x:c>
      <x:c r="E727" s="18" t="n">
        <x:f>G726</x:f>
        <x:v>10.80961053044334</x:v>
      </x:c>
      <x:c r="F727" s="18" t="n">
        <x:f>MAX(C727,E727)</x:f>
        <x:v>10.80961053044334</x:v>
      </x:c>
      <x:c r="G727" s="18" t="n">
        <x:f>F727+D727</x:f>
        <x:v>53.41709601108995</x:v>
      </x:c>
      <x:c r="H727" s="18" t="n">
        <x:f>Arrivals!L727</x:f>
        <x:v>75</x:v>
      </x:c>
      <x:c r="I727" s="18" t="n">
        <x:f>H727*8/ACE_Input!S7+ACE_Input!T7</x:f>
        <x:v>6.02</x:v>
      </x:c>
      <x:c r="J727" s="18" t="n">
        <x:f>N726</x:f>
        <x:v>16.82961053044334</x:v>
      </x:c>
      <x:c r="K727" s="18" t="n">
        <x:f>MAX(G727,J727)</x:f>
        <x:v>53.41709601108995</x:v>
      </x:c>
      <x:c r="L727" s="18" t="n">
        <x:f>MOD(K727-Settings!$B$32,Settings!$B$33)</x:f>
        <x:v>53.41709601108995</x:v>
      </x:c>
      <x:c r="M727" s="18" t="n">
        <x:f>IF(L727&lt;Settings!$B$30,IF(Settings!$B$30-L727&gt;=I727,K727,K727+(Settings!$B$30-L727)+Settings!$B$31),K727+(Settings!$B$33-L727))</x:f>
        <x:v>53.41709601108995</x:v>
      </x:c>
      <x:c r="N727" s="18" t="n">
        <x:f>M727+I727</x:f>
        <x:v>59.43709601108995</x:v>
      </x:c>
      <x:c r="O727" s="18" t="n">
        <x:f>N727-C727</x:f>
        <x:v>52.43709601108995</x:v>
      </x:c>
      <x:c r="P727" s="18" t="n">
        <x:f>F727-C727</x:f>
        <x:v>3.80961053044334</x:v>
      </x:c>
      <x:c r="Q727" s="18" t="n">
        <x:f>K727-G727</x:f>
        <x:v>0</x:v>
      </x:c>
      <x:c r="R727" s="18" t="n">
        <x:f>M727-K727</x:f>
        <x:v>0</x:v>
      </x:c>
      <x:c r="S727" s="18" t="n">
        <x:f>P727+Q727+R727</x:f>
        <x:v>3.80961053044334</x:v>
      </x:c>
      <x:c r="T727" s="18" t="str">
        <x:f>IF(MOD(C727-Settings!$B$32,Settings!$B$33)&lt;Settings!$B$30,"Up","Down")</x:f>
        <x:v>Up</x:v>
      </x:c>
      <x:c r="U727" s="18" t="n">
        <x:f>IF(OR(I727&gt;Settings!$B$30,O727&gt;Settings!$B$37),0,1)</x:f>
        <x:v>1</x:v>
      </x:c>
      <x:c r="V727" s="18" t="n">
        <x:f>IF(AND(U727=1,O727&lt;=Settings!$B$36),1,0)</x:f>
        <x:v>1</x:v>
      </x:c>
    </x:row>
    <x:row r="728">
      <x:c r="A728" t="n">
        <x:f>Arrivals!A728</x:f>
        <x:v>7</x:v>
      </x:c>
      <x:c r="B728" t="n">
        <x:f>Arrivals!B728</x:f>
        <x:v>3</x:v>
      </x:c>
      <x:c r="C728" s="18" t="n">
        <x:f>Arrivals!F728</x:f>
        <x:v>32</x:v>
      </x:c>
      <x:c r="D728" s="18" t="n">
        <x:f>Arrivals!J728</x:f>
        <x:v>8.95952940807982</x:v>
      </x:c>
      <x:c r="E728" s="18" t="n">
        <x:f>G727</x:f>
        <x:v>53.41709601108995</x:v>
      </x:c>
      <x:c r="F728" s="18" t="n">
        <x:f>MAX(C728,E728)</x:f>
        <x:v>53.41709601108995</x:v>
      </x:c>
      <x:c r="G728" s="18" t="n">
        <x:f>F728+D728</x:f>
        <x:v>62.37662541916977</x:v>
      </x:c>
      <x:c r="H728" s="18" t="n">
        <x:f>Arrivals!L728</x:f>
        <x:v>75</x:v>
      </x:c>
      <x:c r="I728" s="18" t="n">
        <x:f>H728*8/ACE_Input!S8+ACE_Input!T8</x:f>
        <x:v>6.02</x:v>
      </x:c>
      <x:c r="J728" s="18" t="n">
        <x:f>N727</x:f>
        <x:v>59.43709601108995</x:v>
      </x:c>
      <x:c r="K728" s="18" t="n">
        <x:f>MAX(G728,J728)</x:f>
        <x:v>62.37662541916977</x:v>
      </x:c>
      <x:c r="L728" s="18" t="n">
        <x:f>MOD(K728-Settings!$B$32,Settings!$B$33)</x:f>
        <x:v>62.37662541916977</x:v>
      </x:c>
      <x:c r="M728" s="18" t="n">
        <x:f>IF(L728&lt;Settings!$B$30,IF(Settings!$B$30-L728&gt;=I728,K728,K728+(Settings!$B$30-L728)+Settings!$B$31),K728+(Settings!$B$33-L728))</x:f>
        <x:v>62.37662541916977</x:v>
      </x:c>
      <x:c r="N728" s="18" t="n">
        <x:f>M728+I728</x:f>
        <x:v>68.39662541916977</x:v>
      </x:c>
      <x:c r="O728" s="18" t="n">
        <x:f>N728-C728</x:f>
        <x:v>36.396625419169766</x:v>
      </x:c>
      <x:c r="P728" s="18" t="n">
        <x:f>F728-C728</x:f>
        <x:v>21.417096011089953</x:v>
      </x:c>
      <x:c r="Q728" s="18" t="n">
        <x:f>K728-G728</x:f>
        <x:v>0</x:v>
      </x:c>
      <x:c r="R728" s="18" t="n">
        <x:f>M728-K728</x:f>
        <x:v>0</x:v>
      </x:c>
      <x:c r="S728" s="18" t="n">
        <x:f>P728+Q728+R728</x:f>
        <x:v>21.417096011089953</x:v>
      </x:c>
      <x:c r="T728" s="18" t="str">
        <x:f>IF(MOD(C728-Settings!$B$32,Settings!$B$33)&lt;Settings!$B$30,"Up","Down")</x:f>
        <x:v>Up</x:v>
      </x:c>
      <x:c r="U728" s="18" t="n">
        <x:f>IF(OR(I728&gt;Settings!$B$30,O728&gt;Settings!$B$37),0,1)</x:f>
        <x:v>1</x:v>
      </x:c>
      <x:c r="V728" s="18" t="n">
        <x:f>IF(AND(U728=1,O728&lt;=Settings!$B$36),1,0)</x:f>
        <x:v>1</x:v>
      </x:c>
    </x:row>
    <x:row r="729">
      <x:c r="A729" t="n">
        <x:f>Arrivals!A729</x:f>
        <x:v>7</x:v>
      </x:c>
      <x:c r="B729" t="n">
        <x:f>Arrivals!B729</x:f>
        <x:v>4</x:v>
      </x:c>
      <x:c r="C729" s="18" t="n">
        <x:f>Arrivals!F729</x:f>
        <x:v>37</x:v>
      </x:c>
      <x:c r="D729" s="18" t="n">
        <x:f>Arrivals!J729</x:f>
        <x:v>1.4695419190202368</x:v>
      </x:c>
      <x:c r="E729" s="18" t="n">
        <x:f>G728</x:f>
        <x:v>62.37662541916977</x:v>
      </x:c>
      <x:c r="F729" s="18" t="n">
        <x:f>MAX(C729,E729)</x:f>
        <x:v>62.37662541916977</x:v>
      </x:c>
      <x:c r="G729" s="18" t="n">
        <x:f>F729+D729</x:f>
        <x:v>63.84616733819001</x:v>
      </x:c>
      <x:c r="H729" s="18" t="n">
        <x:f>Arrivals!L729</x:f>
        <x:v>75</x:v>
      </x:c>
      <x:c r="I729" s="18" t="n">
        <x:f>H729*8/ACE_Input!S9+ACE_Input!T9</x:f>
        <x:v>6.02</x:v>
      </x:c>
      <x:c r="J729" s="18" t="n">
        <x:f>N728</x:f>
        <x:v>68.39662541916977</x:v>
      </x:c>
      <x:c r="K729" s="18" t="n">
        <x:f>MAX(G729,J729)</x:f>
        <x:v>68.39662541916977</x:v>
      </x:c>
      <x:c r="L729" s="18" t="n">
        <x:f>MOD(K729-Settings!$B$32,Settings!$B$33)</x:f>
        <x:v>68.39662541916977</x:v>
      </x:c>
      <x:c r="M729" s="18" t="n">
        <x:f>IF(L729&lt;Settings!$B$30,IF(Settings!$B$30-L729&gt;=I729,K729,K729+(Settings!$B$30-L729)+Settings!$B$31),K729+(Settings!$B$33-L729))</x:f>
        <x:v>68.39662541916977</x:v>
      </x:c>
      <x:c r="N729" s="18" t="n">
        <x:f>M729+I729</x:f>
        <x:v>74.41662541916976</x:v>
      </x:c>
      <x:c r="O729" s="18" t="n">
        <x:f>N729-C729</x:f>
        <x:v>37.41662541916976</x:v>
      </x:c>
      <x:c r="P729" s="18" t="n">
        <x:f>F729-C729</x:f>
        <x:v>25.37662541916977</x:v>
      </x:c>
      <x:c r="Q729" s="18" t="n">
        <x:f>K729-G729</x:f>
        <x:v>4.550458080979759</x:v>
      </x:c>
      <x:c r="R729" s="18" t="n">
        <x:f>M729-K729</x:f>
        <x:v>0</x:v>
      </x:c>
      <x:c r="S729" s="18" t="n">
        <x:f>P729+Q729+R729</x:f>
        <x:v>29.92708350014953</x:v>
      </x:c>
      <x:c r="T729" s="18" t="str">
        <x:f>IF(MOD(C729-Settings!$B$32,Settings!$B$33)&lt;Settings!$B$30,"Up","Down")</x:f>
        <x:v>Up</x:v>
      </x:c>
      <x:c r="U729" s="18" t="n">
        <x:f>IF(OR(I729&gt;Settings!$B$30,O729&gt;Settings!$B$37),0,1)</x:f>
        <x:v>1</x:v>
      </x:c>
      <x:c r="V729" s="18" t="n">
        <x:f>IF(AND(U729=1,O729&lt;=Settings!$B$36),1,0)</x:f>
        <x:v>1</x:v>
      </x:c>
    </x:row>
    <x:row r="730">
      <x:c r="A730" t="n">
        <x:f>Arrivals!A730</x:f>
        <x:v>7</x:v>
      </x:c>
      <x:c r="B730" t="n">
        <x:f>Arrivals!B730</x:f>
        <x:v>5</x:v>
      </x:c>
      <x:c r="C730" s="18" t="n">
        <x:f>Arrivals!F730</x:f>
        <x:v>42</x:v>
      </x:c>
      <x:c r="D730" s="18" t="n">
        <x:f>Arrivals!J730</x:f>
        <x:v>2.3848456346965223</x:v>
      </x:c>
      <x:c r="E730" s="18" t="n">
        <x:f>G729</x:f>
        <x:v>63.84616733819001</x:v>
      </x:c>
      <x:c r="F730" s="18" t="n">
        <x:f>MAX(C730,E730)</x:f>
        <x:v>63.84616733819001</x:v>
      </x:c>
      <x:c r="G730" s="18" t="n">
        <x:f>F730+D730</x:f>
        <x:v>66.23101297288653</x:v>
      </x:c>
      <x:c r="H730" s="18" t="n">
        <x:f>Arrivals!L730</x:f>
        <x:v>75</x:v>
      </x:c>
      <x:c r="I730" s="18" t="n">
        <x:f>H730*8/ACE_Input!S10+ACE_Input!T10</x:f>
        <x:v>6.02</x:v>
      </x:c>
      <x:c r="J730" s="18" t="n">
        <x:f>N729</x:f>
        <x:v>74.41662541916976</x:v>
      </x:c>
      <x:c r="K730" s="18" t="n">
        <x:f>MAX(G730,J730)</x:f>
        <x:v>74.41662541916976</x:v>
      </x:c>
      <x:c r="L730" s="18" t="n">
        <x:f>MOD(K730-Settings!$B$32,Settings!$B$33)</x:f>
        <x:v>74.41662541916976</x:v>
      </x:c>
      <x:c r="M730" s="18" t="n">
        <x:f>IF(L730&lt;Settings!$B$30,IF(Settings!$B$30-L730&gt;=I730,K730,K730+(Settings!$B$30-L730)+Settings!$B$31),K730+(Settings!$B$33-L730))</x:f>
        <x:v>74.41662541916976</x:v>
      </x:c>
      <x:c r="N730" s="18" t="n">
        <x:f>M730+I730</x:f>
        <x:v>80.43662541916976</x:v>
      </x:c>
      <x:c r="O730" s="18" t="n">
        <x:f>N730-C730</x:f>
        <x:v>38.43662541916976</x:v>
      </x:c>
      <x:c r="P730" s="18" t="n">
        <x:f>F730-C730</x:f>
        <x:v>21.846167338190007</x:v>
      </x:c>
      <x:c r="Q730" s="18" t="n">
        <x:f>K730-G730</x:f>
        <x:v>8.18561244628323</x:v>
      </x:c>
      <x:c r="R730" s="18" t="n">
        <x:f>M730-K730</x:f>
        <x:v>0</x:v>
      </x:c>
      <x:c r="S730" s="18" t="n">
        <x:f>P730+Q730+R730</x:f>
        <x:v>30.031779784473237</x:v>
      </x:c>
      <x:c r="T730" s="18" t="str">
        <x:f>IF(MOD(C730-Settings!$B$32,Settings!$B$33)&lt;Settings!$B$30,"Up","Down")</x:f>
        <x:v>Up</x:v>
      </x:c>
      <x:c r="U730" s="18" t="n">
        <x:f>IF(OR(I730&gt;Settings!$B$30,O730&gt;Settings!$B$37),0,1)</x:f>
        <x:v>1</x:v>
      </x:c>
      <x:c r="V730" s="18" t="n">
        <x:f>IF(AND(U730=1,O730&lt;=Settings!$B$36),1,0)</x:f>
        <x:v>1</x:v>
      </x:c>
    </x:row>
    <x:row r="731">
      <x:c r="A731" t="n">
        <x:f>Arrivals!A731</x:f>
        <x:v>7</x:v>
      </x:c>
      <x:c r="B731" t="n">
        <x:f>Arrivals!B731</x:f>
        <x:v>6</x:v>
      </x:c>
      <x:c r="C731" s="18" t="n">
        <x:f>Arrivals!F731</x:f>
        <x:v>47</x:v>
      </x:c>
      <x:c r="D731" s="18" t="n">
        <x:f>Arrivals!J731</x:f>
        <x:v>2.7338814475252837</x:v>
      </x:c>
      <x:c r="E731" s="18" t="n">
        <x:f>G730</x:f>
        <x:v>66.23101297288653</x:v>
      </x:c>
      <x:c r="F731" s="18" t="n">
        <x:f>MAX(C731,E731)</x:f>
        <x:v>66.23101297288653</x:v>
      </x:c>
      <x:c r="G731" s="18" t="n">
        <x:f>F731+D731</x:f>
        <x:v>68.96489442041181</x:v>
      </x:c>
      <x:c r="H731" s="18" t="n">
        <x:f>Arrivals!L731</x:f>
        <x:v>75</x:v>
      </x:c>
      <x:c r="I731" s="18" t="n">
        <x:f>H731*8/ACE_Input!S11+ACE_Input!T11</x:f>
        <x:v>6.02</x:v>
      </x:c>
      <x:c r="J731" s="18" t="n">
        <x:f>N730</x:f>
        <x:v>80.43662541916976</x:v>
      </x:c>
      <x:c r="K731" s="18" t="n">
        <x:f>MAX(G731,J731)</x:f>
        <x:v>80.43662541916976</x:v>
      </x:c>
      <x:c r="L731" s="18" t="n">
        <x:f>MOD(K731-Settings!$B$32,Settings!$B$33)</x:f>
        <x:v>80.43662541916976</x:v>
      </x:c>
      <x:c r="M731" s="18" t="n">
        <x:f>IF(L731&lt;Settings!$B$30,IF(Settings!$B$30-L731&gt;=I731,K731,K731+(Settings!$B$30-L731)+Settings!$B$31),K731+(Settings!$B$33-L731))</x:f>
        <x:v>80.43662541916976</x:v>
      </x:c>
      <x:c r="N731" s="18" t="n">
        <x:f>M731+I731</x:f>
        <x:v>86.45662541916975</x:v>
      </x:c>
      <x:c r="O731" s="18" t="n">
        <x:f>N731-C731</x:f>
        <x:v>39.456625419169754</x:v>
      </x:c>
      <x:c r="P731" s="18" t="n">
        <x:f>F731-C731</x:f>
        <x:v>19.231012972886532</x:v>
      </x:c>
      <x:c r="Q731" s="18" t="n">
        <x:f>K731-G731</x:f>
        <x:v>11.471730998757948</x:v>
      </x:c>
      <x:c r="R731" s="18" t="n">
        <x:f>M731-K731</x:f>
        <x:v>0</x:v>
      </x:c>
      <x:c r="S731" s="18" t="n">
        <x:f>P731+Q731+R731</x:f>
        <x:v>30.70274397164448</x:v>
      </x:c>
      <x:c r="T731" s="18" t="str">
        <x:f>IF(MOD(C731-Settings!$B$32,Settings!$B$33)&lt;Settings!$B$30,"Up","Down")</x:f>
        <x:v>Up</x:v>
      </x:c>
      <x:c r="U731" s="18" t="n">
        <x:f>IF(OR(I731&gt;Settings!$B$30,O731&gt;Settings!$B$37),0,1)</x:f>
        <x:v>1</x:v>
      </x:c>
      <x:c r="V731" s="18" t="n">
        <x:f>IF(AND(U731=1,O731&lt;=Settings!$B$36),1,0)</x:f>
        <x:v>1</x:v>
      </x:c>
    </x:row>
    <x:row r="732">
      <x:c r="A732" t="n">
        <x:f>Arrivals!A732</x:f>
        <x:v>7</x:v>
      </x:c>
      <x:c r="B732" t="n">
        <x:f>Arrivals!B732</x:f>
        <x:v>7</x:v>
      </x:c>
      <x:c r="C732" s="18" t="n">
        <x:f>Arrivals!F732</x:f>
        <x:v>52</x:v>
      </x:c>
      <x:c r="D732" s="18" t="n">
        <x:f>Arrivals!J732</x:f>
        <x:v>2.3388883270866474</x:v>
      </x:c>
      <x:c r="E732" s="18" t="n">
        <x:f>G731</x:f>
        <x:v>68.96489442041181</x:v>
      </x:c>
      <x:c r="F732" s="18" t="n">
        <x:f>MAX(C732,E732)</x:f>
        <x:v>68.96489442041181</x:v>
      </x:c>
      <x:c r="G732" s="18" t="n">
        <x:f>F732+D732</x:f>
        <x:v>71.30378274749846</x:v>
      </x:c>
      <x:c r="H732" s="18" t="n">
        <x:f>Arrivals!L732</x:f>
        <x:v>75</x:v>
      </x:c>
      <x:c r="I732" s="18" t="n">
        <x:f>H732*8/ACE_Input!S12+ACE_Input!T12</x:f>
        <x:v>6.02</x:v>
      </x:c>
      <x:c r="J732" s="18" t="n">
        <x:f>N731</x:f>
        <x:v>86.45662541916975</x:v>
      </x:c>
      <x:c r="K732" s="18" t="n">
        <x:f>MAX(G732,J732)</x:f>
        <x:v>86.45662541916975</x:v>
      </x:c>
      <x:c r="L732" s="18" t="n">
        <x:f>MOD(K732-Settings!$B$32,Settings!$B$33)</x:f>
        <x:v>86.45662541916975</x:v>
      </x:c>
      <x:c r="M732" s="18" t="n">
        <x:f>IF(L732&lt;Settings!$B$30,IF(Settings!$B$30-L732&gt;=I732,K732,K732+(Settings!$B$30-L732)+Settings!$B$31),K732+(Settings!$B$33-L732))</x:f>
        <x:v>86.45662541916975</x:v>
      </x:c>
      <x:c r="N732" s="18" t="n">
        <x:f>M732+I732</x:f>
        <x:v>92.47662541916975</x:v>
      </x:c>
      <x:c r="O732" s="18" t="n">
        <x:f>N732-C732</x:f>
        <x:v>40.47662541916975</x:v>
      </x:c>
      <x:c r="P732" s="18" t="n">
        <x:f>F732-C732</x:f>
        <x:v>16.96489442041181</x:v>
      </x:c>
      <x:c r="Q732" s="18" t="n">
        <x:f>K732-G732</x:f>
        <x:v>15.152842671671294</x:v>
      </x:c>
      <x:c r="R732" s="18" t="n">
        <x:f>M732-K732</x:f>
        <x:v>0</x:v>
      </x:c>
      <x:c r="S732" s="18" t="n">
        <x:f>P732+Q732+R732</x:f>
        <x:v>32.117737092083104</x:v>
      </x:c>
      <x:c r="T732" s="18" t="str">
        <x:f>IF(MOD(C732-Settings!$B$32,Settings!$B$33)&lt;Settings!$B$30,"Up","Down")</x:f>
        <x:v>Up</x:v>
      </x:c>
      <x:c r="U732" s="18" t="n">
        <x:f>IF(OR(I732&gt;Settings!$B$30,O732&gt;Settings!$B$37),0,1)</x:f>
        <x:v>1</x:v>
      </x:c>
      <x:c r="V732" s="18" t="n">
        <x:f>IF(AND(U732=1,O732&lt;=Settings!$B$36),1,0)</x:f>
        <x:v>1</x:v>
      </x:c>
    </x:row>
    <x:row r="733">
      <x:c r="A733" t="n">
        <x:f>Arrivals!A733</x:f>
        <x:v>7</x:v>
      </x:c>
      <x:c r="B733" t="n">
        <x:f>Arrivals!B733</x:f>
        <x:v>8</x:v>
      </x:c>
      <x:c r="C733" s="18" t="n">
        <x:f>Arrivals!F733</x:f>
        <x:v>57</x:v>
      </x:c>
      <x:c r="D733" s="18" t="n">
        <x:f>Arrivals!J733</x:f>
        <x:v>4.926279068589011</x:v>
      </x:c>
      <x:c r="E733" s="18" t="n">
        <x:f>G732</x:f>
        <x:v>71.30378274749846</x:v>
      </x:c>
      <x:c r="F733" s="18" t="n">
        <x:f>MAX(C733,E733)</x:f>
        <x:v>71.30378274749846</x:v>
      </x:c>
      <x:c r="G733" s="18" t="n">
        <x:f>F733+D733</x:f>
        <x:v>76.23006181608747</x:v>
      </x:c>
      <x:c r="H733" s="18" t="n">
        <x:f>Arrivals!L733</x:f>
        <x:v>75</x:v>
      </x:c>
      <x:c r="I733" s="18" t="n">
        <x:f>H733*8/ACE_Input!S13+ACE_Input!T13</x:f>
        <x:v>6.02</x:v>
      </x:c>
      <x:c r="J733" s="18" t="n">
        <x:f>N732</x:f>
        <x:v>92.47662541916975</x:v>
      </x:c>
      <x:c r="K733" s="18" t="n">
        <x:f>MAX(G733,J733)</x:f>
        <x:v>92.47662541916975</x:v>
      </x:c>
      <x:c r="L733" s="18" t="n">
        <x:f>MOD(K733-Settings!$B$32,Settings!$B$33)</x:f>
        <x:v>92.47662541916975</x:v>
      </x:c>
      <x:c r="M733" s="18" t="n">
        <x:f>IF(L733&lt;Settings!$B$30,IF(Settings!$B$30-L733&gt;=I733,K733,K733+(Settings!$B$30-L733)+Settings!$B$31),K733+(Settings!$B$33-L733))</x:f>
        <x:v>92.47662541916975</x:v>
      </x:c>
      <x:c r="N733" s="18" t="n">
        <x:f>M733+I733</x:f>
        <x:v>98.49662541916975</x:v>
      </x:c>
      <x:c r="O733" s="18" t="n">
        <x:f>N733-C733</x:f>
        <x:v>41.496625419169746</x:v>
      </x:c>
      <x:c r="P733" s="18" t="n">
        <x:f>F733-C733</x:f>
        <x:v>14.30378274749846</x:v>
      </x:c>
      <x:c r="Q733" s="18" t="n">
        <x:f>K733-G733</x:f>
        <x:v>16.24656360308228</x:v>
      </x:c>
      <x:c r="R733" s="18" t="n">
        <x:f>M733-K733</x:f>
        <x:v>0</x:v>
      </x:c>
      <x:c r="S733" s="18" t="n">
        <x:f>P733+Q733+R733</x:f>
        <x:v>30.55034635058074</x:v>
      </x:c>
      <x:c r="T733" s="18" t="str">
        <x:f>IF(MOD(C733-Settings!$B$32,Settings!$B$33)&lt;Settings!$B$30,"Up","Down")</x:f>
        <x:v>Up</x:v>
      </x:c>
      <x:c r="U733" s="18" t="n">
        <x:f>IF(OR(I733&gt;Settings!$B$30,O733&gt;Settings!$B$37),0,1)</x:f>
        <x:v>1</x:v>
      </x:c>
      <x:c r="V733" s="18" t="n">
        <x:f>IF(AND(U733=1,O733&lt;=Settings!$B$36),1,0)</x:f>
        <x:v>1</x:v>
      </x:c>
    </x:row>
    <x:row r="734">
      <x:c r="A734" t="n">
        <x:f>Arrivals!A734</x:f>
        <x:v>7</x:v>
      </x:c>
      <x:c r="B734" t="n">
        <x:f>Arrivals!B734</x:f>
        <x:v>9</x:v>
      </x:c>
      <x:c r="C734" s="18" t="n">
        <x:f>Arrivals!F734</x:f>
        <x:v>172</x:v>
      </x:c>
      <x:c r="D734" s="18" t="n">
        <x:f>Arrivals!J734</x:f>
        <x:v>24.0384529816184</x:v>
      </x:c>
      <x:c r="E734" s="18" t="n">
        <x:f>G733</x:f>
        <x:v>76.23006181608747</x:v>
      </x:c>
      <x:c r="F734" s="18" t="n">
        <x:f>MAX(C734,E734)</x:f>
        <x:v>172</x:v>
      </x:c>
      <x:c r="G734" s="18" t="n">
        <x:f>F734+D734</x:f>
        <x:v>196.0384529816184</x:v>
      </x:c>
      <x:c r="H734" s="18" t="n">
        <x:f>Arrivals!L734</x:f>
        <x:v>75</x:v>
      </x:c>
      <x:c r="I734" s="18" t="n">
        <x:f>H734*8/ACE_Input!S14+ACE_Input!T14</x:f>
        <x:v>6.02</x:v>
      </x:c>
      <x:c r="J734" s="18" t="n">
        <x:f>N733</x:f>
        <x:v>98.49662541916975</x:v>
      </x:c>
      <x:c r="K734" s="18" t="n">
        <x:f>MAX(G734,J734)</x:f>
        <x:v>196.0384529816184</x:v>
      </x:c>
      <x:c r="L734" s="18" t="n">
        <x:f>MOD(K734-Settings!$B$32,Settings!$B$33)</x:f>
        <x:v>196.0384529816184</x:v>
      </x:c>
      <x:c r="M734" s="18" t="n">
        <x:f>IF(L734&lt;Settings!$B$30,IF(Settings!$B$30-L734&gt;=I734,K734,K734+(Settings!$B$30-L734)+Settings!$B$31),K734+(Settings!$B$33-L734))</x:f>
        <x:v>196.0384529816184</x:v>
      </x:c>
      <x:c r="N734" s="18" t="n">
        <x:f>M734+I734</x:f>
        <x:v>202.05845298161842</x:v>
      </x:c>
      <x:c r="O734" s="18" t="n">
        <x:f>N734-C734</x:f>
        <x:v>30.058452981618416</x:v>
      </x:c>
      <x:c r="P734" s="18" t="n">
        <x:f>F734-C734</x:f>
        <x:v>0</x:v>
      </x:c>
      <x:c r="Q734" s="18" t="n">
        <x:f>K734-G734</x:f>
        <x:v>0</x:v>
      </x:c>
      <x:c r="R734" s="18" t="n">
        <x:f>M734-K734</x:f>
        <x:v>0</x:v>
      </x:c>
      <x:c r="S734" s="18" t="n">
        <x:f>P734+Q734+R734</x:f>
        <x:v>0</x:v>
      </x:c>
      <x:c r="T734" s="18" t="str">
        <x:f>IF(MOD(C734-Settings!$B$32,Settings!$B$33)&lt;Settings!$B$30,"Up","Down")</x:f>
        <x:v>Up</x:v>
      </x:c>
      <x:c r="U734" s="18" t="n">
        <x:f>IF(OR(I734&gt;Settings!$B$30,O734&gt;Settings!$B$37),0,1)</x:f>
        <x:v>1</x:v>
      </x:c>
      <x:c r="V734" s="18" t="n">
        <x:f>IF(AND(U734=1,O734&lt;=Settings!$B$36),1,0)</x:f>
        <x:v>1</x:v>
      </x:c>
    </x:row>
    <x:row r="735">
      <x:c r="A735" t="n">
        <x:f>Arrivals!A735</x:f>
        <x:v>7</x:v>
      </x:c>
      <x:c r="B735" t="n">
        <x:f>Arrivals!B735</x:f>
        <x:v>10</x:v>
      </x:c>
      <x:c r="C735" s="18" t="n">
        <x:f>Arrivals!F735</x:f>
        <x:v>177</x:v>
      </x:c>
      <x:c r="D735" s="18" t="n">
        <x:f>Arrivals!J735</x:f>
        <x:v>14.325419030562724</x:v>
      </x:c>
      <x:c r="E735" s="18" t="n">
        <x:f>G734</x:f>
        <x:v>196.0384529816184</x:v>
      </x:c>
      <x:c r="F735" s="18" t="n">
        <x:f>MAX(C735,E735)</x:f>
        <x:v>196.0384529816184</x:v>
      </x:c>
      <x:c r="G735" s="18" t="n">
        <x:f>F735+D735</x:f>
        <x:v>210.36387201218113</x:v>
      </x:c>
      <x:c r="H735" s="18" t="n">
        <x:f>Arrivals!L735</x:f>
        <x:v>75</x:v>
      </x:c>
      <x:c r="I735" s="18" t="n">
        <x:f>H735*8/ACE_Input!S15+ACE_Input!T15</x:f>
        <x:v>6.02</x:v>
      </x:c>
      <x:c r="J735" s="18" t="n">
        <x:f>N734</x:f>
        <x:v>202.05845298161842</x:v>
      </x:c>
      <x:c r="K735" s="18" t="n">
        <x:f>MAX(G735,J735)</x:f>
        <x:v>210.36387201218113</x:v>
      </x:c>
      <x:c r="L735" s="18" t="n">
        <x:f>MOD(K735-Settings!$B$32,Settings!$B$33)</x:f>
        <x:v>210.36387201218113</x:v>
      </x:c>
      <x:c r="M735" s="18" t="n">
        <x:f>IF(L735&lt;Settings!$B$30,IF(Settings!$B$30-L735&gt;=I735,K735,K735+(Settings!$B$30-L735)+Settings!$B$31),K735+(Settings!$B$33-L735))</x:f>
        <x:v>210.36387201218113</x:v>
      </x:c>
      <x:c r="N735" s="18" t="n">
        <x:f>M735+I735</x:f>
        <x:v>216.38387201218114</x:v>
      </x:c>
      <x:c r="O735" s="18" t="n">
        <x:f>N735-C735</x:f>
        <x:v>39.38387201218114</x:v>
      </x:c>
      <x:c r="P735" s="18" t="n">
        <x:f>F735-C735</x:f>
        <x:v>19.038452981618406</x:v>
      </x:c>
      <x:c r="Q735" s="18" t="n">
        <x:f>K735-G735</x:f>
        <x:v>0</x:v>
      </x:c>
      <x:c r="R735" s="18" t="n">
        <x:f>M735-K735</x:f>
        <x:v>0</x:v>
      </x:c>
      <x:c r="S735" s="18" t="n">
        <x:f>P735+Q735+R735</x:f>
        <x:v>19.038452981618406</x:v>
      </x:c>
      <x:c r="T735" s="18" t="str">
        <x:f>IF(MOD(C735-Settings!$B$32,Settings!$B$33)&lt;Settings!$B$30,"Up","Down")</x:f>
        <x:v>Up</x:v>
      </x:c>
      <x:c r="U735" s="18" t="n">
        <x:f>IF(OR(I735&gt;Settings!$B$30,O735&gt;Settings!$B$37),0,1)</x:f>
        <x:v>1</x:v>
      </x:c>
      <x:c r="V735" s="18" t="n">
        <x:f>IF(AND(U735=1,O735&lt;=Settings!$B$36),1,0)</x:f>
        <x:v>1</x:v>
      </x:c>
    </x:row>
    <x:row r="736">
      <x:c r="A736" t="n">
        <x:f>Arrivals!A736</x:f>
        <x:v>7</x:v>
      </x:c>
      <x:c r="B736" t="n">
        <x:f>Arrivals!B736</x:f>
        <x:v>11</x:v>
      </x:c>
      <x:c r="C736" s="18" t="n">
        <x:f>Arrivals!F736</x:f>
        <x:v>182</x:v>
      </x:c>
      <x:c r="D736" s="18" t="n">
        <x:f>Arrivals!J736</x:f>
        <x:v>3.761846050480718</x:v>
      </x:c>
      <x:c r="E736" s="18" t="n">
        <x:f>G735</x:f>
        <x:v>210.36387201218113</x:v>
      </x:c>
      <x:c r="F736" s="18" t="n">
        <x:f>MAX(C736,E736)</x:f>
        <x:v>210.36387201218113</x:v>
      </x:c>
      <x:c r="G736" s="18" t="n">
        <x:f>F736+D736</x:f>
        <x:v>214.12571806266186</x:v>
      </x:c>
      <x:c r="H736" s="18" t="n">
        <x:f>Arrivals!L736</x:f>
        <x:v>75</x:v>
      </x:c>
      <x:c r="I736" s="18" t="n">
        <x:f>H736*8/ACE_Input!S16+ACE_Input!T16</x:f>
        <x:v>6.02</x:v>
      </x:c>
      <x:c r="J736" s="18" t="n">
        <x:f>N735</x:f>
        <x:v>216.38387201218114</x:v>
      </x:c>
      <x:c r="K736" s="18" t="n">
        <x:f>MAX(G736,J736)</x:f>
        <x:v>216.38387201218114</x:v>
      </x:c>
      <x:c r="L736" s="18" t="n">
        <x:f>MOD(K736-Settings!$B$32,Settings!$B$33)</x:f>
        <x:v>216.38387201218114</x:v>
      </x:c>
      <x:c r="M736" s="18" t="n">
        <x:f>IF(L736&lt;Settings!$B$30,IF(Settings!$B$30-L736&gt;=I736,K736,K736+(Settings!$B$30-L736)+Settings!$B$31),K736+(Settings!$B$33-L736))</x:f>
        <x:v>216.38387201218114</x:v>
      </x:c>
      <x:c r="N736" s="18" t="n">
        <x:f>M736+I736</x:f>
        <x:v>222.40387201218115</x:v>
      </x:c>
      <x:c r="O736" s="18" t="n">
        <x:f>N736-C736</x:f>
        <x:v>40.403872012181154</x:v>
      </x:c>
      <x:c r="P736" s="18" t="n">
        <x:f>F736-C736</x:f>
        <x:v>28.363872012181133</x:v>
      </x:c>
      <x:c r="Q736" s="18" t="n">
        <x:f>K736-G736</x:f>
        <x:v>2.258153949519283</x:v>
      </x:c>
      <x:c r="R736" s="18" t="n">
        <x:f>M736-K736</x:f>
        <x:v>0</x:v>
      </x:c>
      <x:c r="S736" s="18" t="n">
        <x:f>P736+Q736+R736</x:f>
        <x:v>30.622025961700416</x:v>
      </x:c>
      <x:c r="T736" s="18" t="str">
        <x:f>IF(MOD(C736-Settings!$B$32,Settings!$B$33)&lt;Settings!$B$30,"Up","Down")</x:f>
        <x:v>Up</x:v>
      </x:c>
      <x:c r="U736" s="18" t="n">
        <x:f>IF(OR(I736&gt;Settings!$B$30,O736&gt;Settings!$B$37),0,1)</x:f>
        <x:v>1</x:v>
      </x:c>
      <x:c r="V736" s="18" t="n">
        <x:f>IF(AND(U736=1,O736&lt;=Settings!$B$36),1,0)</x:f>
        <x:v>1</x:v>
      </x:c>
    </x:row>
    <x:row r="737">
      <x:c r="A737" t="n">
        <x:f>Arrivals!A737</x:f>
        <x:v>7</x:v>
      </x:c>
      <x:c r="B737" t="n">
        <x:f>Arrivals!B737</x:f>
        <x:v>12</x:v>
      </x:c>
      <x:c r="C737" s="18" t="n">
        <x:f>Arrivals!F737</x:f>
        <x:v>187</x:v>
      </x:c>
      <x:c r="D737" s="18" t="n">
        <x:f>Arrivals!J737</x:f>
        <x:v>24.358532895445727</x:v>
      </x:c>
      <x:c r="E737" s="18" t="n">
        <x:f>G736</x:f>
        <x:v>214.12571806266186</x:v>
      </x:c>
      <x:c r="F737" s="18" t="n">
        <x:f>MAX(C737,E737)</x:f>
        <x:v>214.12571806266186</x:v>
      </x:c>
      <x:c r="G737" s="18" t="n">
        <x:f>F737+D737</x:f>
        <x:v>238.4842509581076</x:v>
      </x:c>
      <x:c r="H737" s="18" t="n">
        <x:f>Arrivals!L737</x:f>
        <x:v>75</x:v>
      </x:c>
      <x:c r="I737" s="18" t="n">
        <x:f>H737*8/ACE_Input!S17+ACE_Input!T17</x:f>
        <x:v>6.02</x:v>
      </x:c>
      <x:c r="J737" s="18" t="n">
        <x:f>N736</x:f>
        <x:v>222.40387201218115</x:v>
      </x:c>
      <x:c r="K737" s="18" t="n">
        <x:f>MAX(G737,J737)</x:f>
        <x:v>238.4842509581076</x:v>
      </x:c>
      <x:c r="L737" s="18" t="n">
        <x:f>MOD(K737-Settings!$B$32,Settings!$B$33)</x:f>
        <x:v>238.4842509581076</x:v>
      </x:c>
      <x:c r="M737" s="18" t="n">
        <x:f>IF(L737&lt;Settings!$B$30,IF(Settings!$B$30-L737&gt;=I737,K737,K737+(Settings!$B$30-L737)+Settings!$B$31),K737+(Settings!$B$33-L737))</x:f>
        <x:v>238.4842509581076</x:v>
      </x:c>
      <x:c r="N737" s="18" t="n">
        <x:f>M737+I737</x:f>
        <x:v>244.5042509581076</x:v>
      </x:c>
      <x:c r="O737" s="18" t="n">
        <x:f>N737-C737</x:f>
        <x:v>57.504250958107605</x:v>
      </x:c>
      <x:c r="P737" s="18" t="n">
        <x:f>F737-C737</x:f>
        <x:v>27.12571806266186</x:v>
      </x:c>
      <x:c r="Q737" s="18" t="n">
        <x:f>K737-G737</x:f>
        <x:v>0</x:v>
      </x:c>
      <x:c r="R737" s="18" t="n">
        <x:f>M737-K737</x:f>
        <x:v>0</x:v>
      </x:c>
      <x:c r="S737" s="18" t="n">
        <x:f>P737+Q737+R737</x:f>
        <x:v>27.12571806266186</x:v>
      </x:c>
      <x:c r="T737" s="18" t="str">
        <x:f>IF(MOD(C737-Settings!$B$32,Settings!$B$33)&lt;Settings!$B$30,"Up","Down")</x:f>
        <x:v>Up</x:v>
      </x:c>
      <x:c r="U737" s="18" t="n">
        <x:f>IF(OR(I737&gt;Settings!$B$30,O737&gt;Settings!$B$37),0,1)</x:f>
        <x:v>1</x:v>
      </x:c>
      <x:c r="V737" s="18" t="n">
        <x:f>IF(AND(U737=1,O737&lt;=Settings!$B$36),1,0)</x:f>
        <x:v>1</x:v>
      </x:c>
    </x:row>
    <x:row r="738">
      <x:c r="A738" t="n">
        <x:f>Arrivals!A738</x:f>
        <x:v>7</x:v>
      </x:c>
      <x:c r="B738" t="n">
        <x:f>Arrivals!B738</x:f>
        <x:v>13</x:v>
      </x:c>
      <x:c r="C738" s="18" t="n">
        <x:f>Arrivals!F738</x:f>
        <x:v>192</x:v>
      </x:c>
      <x:c r="D738" s="18" t="n">
        <x:f>Arrivals!J738</x:f>
        <x:v>5.62107059549349</x:v>
      </x:c>
      <x:c r="E738" s="18" t="n">
        <x:f>G737</x:f>
        <x:v>238.4842509581076</x:v>
      </x:c>
      <x:c r="F738" s="18" t="n">
        <x:f>MAX(C738,E738)</x:f>
        <x:v>238.4842509581076</x:v>
      </x:c>
      <x:c r="G738" s="18" t="n">
        <x:f>F738+D738</x:f>
        <x:v>244.10532155360107</x:v>
      </x:c>
      <x:c r="H738" s="18" t="n">
        <x:f>Arrivals!L738</x:f>
        <x:v>75</x:v>
      </x:c>
      <x:c r="I738" s="18" t="n">
        <x:f>H738*8/ACE_Input!S18+ACE_Input!T18</x:f>
        <x:v>6.02</x:v>
      </x:c>
      <x:c r="J738" s="18" t="n">
        <x:f>N737</x:f>
        <x:v>244.5042509581076</x:v>
      </x:c>
      <x:c r="K738" s="18" t="n">
        <x:f>MAX(G738,J738)</x:f>
        <x:v>244.5042509581076</x:v>
      </x:c>
      <x:c r="L738" s="18" t="n">
        <x:f>MOD(K738-Settings!$B$32,Settings!$B$33)</x:f>
        <x:v>244.5042509581076</x:v>
      </x:c>
      <x:c r="M738" s="18" t="n">
        <x:f>IF(L738&lt;Settings!$B$30,IF(Settings!$B$30-L738&gt;=I738,K738,K738+(Settings!$B$30-L738)+Settings!$B$31),K738+(Settings!$B$33-L738))</x:f>
        <x:v>244.5042509581076</x:v>
      </x:c>
      <x:c r="N738" s="18" t="n">
        <x:f>M738+I738</x:f>
        <x:v>250.52425095810761</x:v>
      </x:c>
      <x:c r="O738" s="18" t="n">
        <x:f>N738-C738</x:f>
        <x:v>58.524250958107615</x:v>
      </x:c>
      <x:c r="P738" s="18" t="n">
        <x:f>F738-C738</x:f>
        <x:v>46.484250958107594</x:v>
      </x:c>
      <x:c r="Q738" s="18" t="n">
        <x:f>K738-G738</x:f>
        <x:v>0.39892940450653214</x:v>
      </x:c>
      <x:c r="R738" s="18" t="n">
        <x:f>M738-K738</x:f>
        <x:v>0</x:v>
      </x:c>
      <x:c r="S738" s="18" t="n">
        <x:f>P738+Q738+R738</x:f>
        <x:v>46.88318036261413</x:v>
      </x:c>
      <x:c r="T738" s="18" t="str">
        <x:f>IF(MOD(C738-Settings!$B$32,Settings!$B$33)&lt;Settings!$B$30,"Up","Down")</x:f>
        <x:v>Up</x:v>
      </x:c>
      <x:c r="U738" s="18" t="n">
        <x:f>IF(OR(I738&gt;Settings!$B$30,O738&gt;Settings!$B$37),0,1)</x:f>
        <x:v>1</x:v>
      </x:c>
      <x:c r="V738" s="18" t="n">
        <x:f>IF(AND(U738=1,O738&lt;=Settings!$B$36),1,0)</x:f>
        <x:v>1</x:v>
      </x:c>
    </x:row>
    <x:row r="739">
      <x:c r="A739" t="n">
        <x:f>Arrivals!A739</x:f>
        <x:v>7</x:v>
      </x:c>
      <x:c r="B739" t="n">
        <x:f>Arrivals!B739</x:f>
        <x:v>14</x:v>
      </x:c>
      <x:c r="C739" s="18" t="n">
        <x:f>Arrivals!F739</x:f>
        <x:v>197</x:v>
      </x:c>
      <x:c r="D739" s="18" t="n">
        <x:f>Arrivals!J739</x:f>
        <x:v>0.04340254275804723</x:v>
      </x:c>
      <x:c r="E739" s="18" t="n">
        <x:f>G738</x:f>
        <x:v>244.10532155360107</x:v>
      </x:c>
      <x:c r="F739" s="18" t="n">
        <x:f>MAX(C739,E739)</x:f>
        <x:v>244.10532155360107</x:v>
      </x:c>
      <x:c r="G739" s="18" t="n">
        <x:f>F739+D739</x:f>
        <x:v>244.14872409635913</x:v>
      </x:c>
      <x:c r="H739" s="18" t="n">
        <x:f>Arrivals!L739</x:f>
        <x:v>75</x:v>
      </x:c>
      <x:c r="I739" s="18" t="n">
        <x:f>H739*8/ACE_Input!S19+ACE_Input!T19</x:f>
        <x:v>6.02</x:v>
      </x:c>
      <x:c r="J739" s="18" t="n">
        <x:f>N738</x:f>
        <x:v>250.52425095810761</x:v>
      </x:c>
      <x:c r="K739" s="18" t="n">
        <x:f>MAX(G739,J739)</x:f>
        <x:v>250.52425095810761</x:v>
      </x:c>
      <x:c r="L739" s="18" t="n">
        <x:f>MOD(K739-Settings!$B$32,Settings!$B$33)</x:f>
        <x:v>250.52425095810761</x:v>
      </x:c>
      <x:c r="M739" s="18" t="n">
        <x:f>IF(L739&lt;Settings!$B$30,IF(Settings!$B$30-L739&gt;=I739,K739,K739+(Settings!$B$30-L739)+Settings!$B$31),K739+(Settings!$B$33-L739))</x:f>
        <x:v>250.52425095810761</x:v>
      </x:c>
      <x:c r="N739" s="18" t="n">
        <x:f>M739+I739</x:f>
        <x:v>256.5442509581076</x:v>
      </x:c>
      <x:c r="O739" s="18" t="n">
        <x:f>N739-C739</x:f>
        <x:v>59.544250958107625</x:v>
      </x:c>
      <x:c r="P739" s="18" t="n">
        <x:f>F739-C739</x:f>
        <x:v>47.10532155360107</x:v>
      </x:c>
      <x:c r="Q739" s="18" t="n">
        <x:f>K739-G739</x:f>
        <x:v>6.375526861748483</x:v>
      </x:c>
      <x:c r="R739" s="18" t="n">
        <x:f>M739-K739</x:f>
        <x:v>0</x:v>
      </x:c>
      <x:c r="S739" s="18" t="n">
        <x:f>P739+Q739+R739</x:f>
        <x:v>53.480848415349556</x:v>
      </x:c>
      <x:c r="T739" s="18" t="str">
        <x:f>IF(MOD(C739-Settings!$B$32,Settings!$B$33)&lt;Settings!$B$30,"Up","Down")</x:f>
        <x:v>Up</x:v>
      </x:c>
      <x:c r="U739" s="18" t="n">
        <x:f>IF(OR(I739&gt;Settings!$B$30,O739&gt;Settings!$B$37),0,1)</x:f>
        <x:v>1</x:v>
      </x:c>
      <x:c r="V739" s="18" t="n">
        <x:f>IF(AND(U739=1,O739&lt;=Settings!$B$36),1,0)</x:f>
        <x:v>1</x:v>
      </x:c>
    </x:row>
    <x:row r="740">
      <x:c r="A740" t="n">
        <x:f>Arrivals!A740</x:f>
        <x:v>7</x:v>
      </x:c>
      <x:c r="B740" t="n">
        <x:f>Arrivals!B740</x:f>
        <x:v>15</x:v>
      </x:c>
      <x:c r="C740" s="18" t="n">
        <x:f>Arrivals!F740</x:f>
        <x:v>202</x:v>
      </x:c>
      <x:c r="D740" s="18" t="n">
        <x:f>Arrivals!J740</x:f>
        <x:v>13.63866497344101</x:v>
      </x:c>
      <x:c r="E740" s="18" t="n">
        <x:f>G739</x:f>
        <x:v>244.14872409635913</x:v>
      </x:c>
      <x:c r="F740" s="18" t="n">
        <x:f>MAX(C740,E740)</x:f>
        <x:v>244.14872409635913</x:v>
      </x:c>
      <x:c r="G740" s="18" t="n">
        <x:f>F740+D740</x:f>
        <x:v>257.78738906980016</x:v>
      </x:c>
      <x:c r="H740" s="18" t="n">
        <x:f>Arrivals!L740</x:f>
        <x:v>75</x:v>
      </x:c>
      <x:c r="I740" s="18" t="n">
        <x:f>H740*8/ACE_Input!S20+ACE_Input!T20</x:f>
        <x:v>6.02</x:v>
      </x:c>
      <x:c r="J740" s="18" t="n">
        <x:f>N739</x:f>
        <x:v>256.5442509581076</x:v>
      </x:c>
      <x:c r="K740" s="18" t="n">
        <x:f>MAX(G740,J740)</x:f>
        <x:v>257.78738906980016</x:v>
      </x:c>
      <x:c r="L740" s="18" t="n">
        <x:f>MOD(K740-Settings!$B$32,Settings!$B$33)</x:f>
        <x:v>257.78738906980016</x:v>
      </x:c>
      <x:c r="M740" s="18" t="n">
        <x:f>IF(L740&lt;Settings!$B$30,IF(Settings!$B$30-L740&gt;=I740,K740,K740+(Settings!$B$30-L740)+Settings!$B$31),K740+(Settings!$B$33-L740))</x:f>
        <x:v>257.78738906980016</x:v>
      </x:c>
      <x:c r="N740" s="18" t="n">
        <x:f>M740+I740</x:f>
        <x:v>263.80738906980014</x:v>
      </x:c>
      <x:c r="O740" s="18" t="n">
        <x:f>N740-C740</x:f>
        <x:v>61.80738906980014</x:v>
      </x:c>
      <x:c r="P740" s="18" t="n">
        <x:f>F740-C740</x:f>
        <x:v>42.14872409635913</x:v>
      </x:c>
      <x:c r="Q740" s="18" t="n">
        <x:f>K740-G740</x:f>
        <x:v>0</x:v>
      </x:c>
      <x:c r="R740" s="18" t="n">
        <x:f>M740-K740</x:f>
        <x:v>0</x:v>
      </x:c>
      <x:c r="S740" s="18" t="n">
        <x:f>P740+Q740+R740</x:f>
        <x:v>42.14872409635913</x:v>
      </x:c>
      <x:c r="T740" s="18" t="str">
        <x:f>IF(MOD(C740-Settings!$B$32,Settings!$B$33)&lt;Settings!$B$30,"Up","Down")</x:f>
        <x:v>Up</x:v>
      </x:c>
      <x:c r="U740" s="18" t="n">
        <x:f>IF(OR(I740&gt;Settings!$B$30,O740&gt;Settings!$B$37),0,1)</x:f>
        <x:v>1</x:v>
      </x:c>
      <x:c r="V740" s="18" t="n">
        <x:f>IF(AND(U740=1,O740&lt;=Settings!$B$36),1,0)</x:f>
        <x:v>1</x:v>
      </x:c>
    </x:row>
    <x:row r="741">
      <x:c r="A741" t="n">
        <x:f>Arrivals!A741</x:f>
        <x:v>7</x:v>
      </x:c>
      <x:c r="B741" t="n">
        <x:f>Arrivals!B741</x:f>
        <x:v>16</x:v>
      </x:c>
      <x:c r="C741" s="18" t="n">
        <x:f>Arrivals!F741</x:f>
        <x:v>207</x:v>
      </x:c>
      <x:c r="D741" s="18" t="n">
        <x:f>Arrivals!J741</x:f>
        <x:v>3.5235083218353185</x:v>
      </x:c>
      <x:c r="E741" s="18" t="n">
        <x:f>G740</x:f>
        <x:v>257.78738906980016</x:v>
      </x:c>
      <x:c r="F741" s="18" t="n">
        <x:f>MAX(C741,E741)</x:f>
        <x:v>257.78738906980016</x:v>
      </x:c>
      <x:c r="G741" s="18" t="n">
        <x:f>F741+D741</x:f>
        <x:v>261.3108973916355</x:v>
      </x:c>
      <x:c r="H741" s="18" t="n">
        <x:f>Arrivals!L741</x:f>
        <x:v>75</x:v>
      </x:c>
      <x:c r="I741" s="18" t="n">
        <x:f>H741*8/ACE_Input!S21+ACE_Input!T21</x:f>
        <x:v>6.02</x:v>
      </x:c>
      <x:c r="J741" s="18" t="n">
        <x:f>N740</x:f>
        <x:v>263.80738906980014</x:v>
      </x:c>
      <x:c r="K741" s="18" t="n">
        <x:f>MAX(G741,J741)</x:f>
        <x:v>263.80738906980014</x:v>
      </x:c>
      <x:c r="L741" s="18" t="n">
        <x:f>MOD(K741-Settings!$B$32,Settings!$B$33)</x:f>
        <x:v>263.80738906980014</x:v>
      </x:c>
      <x:c r="M741" s="18" t="n">
        <x:f>IF(L741&lt;Settings!$B$30,IF(Settings!$B$30-L741&gt;=I741,K741,K741+(Settings!$B$30-L741)+Settings!$B$31),K741+(Settings!$B$33-L741))</x:f>
        <x:v>263.80738906980014</x:v>
      </x:c>
      <x:c r="N741" s="18" t="n">
        <x:f>M741+I741</x:f>
        <x:v>269.8273890698001</x:v>
      </x:c>
      <x:c r="O741" s="18" t="n">
        <x:f>N741-C741</x:f>
        <x:v>62.82738906980012</x:v>
      </x:c>
      <x:c r="P741" s="18" t="n">
        <x:f>F741-C741</x:f>
        <x:v>50.787389069800156</x:v>
      </x:c>
      <x:c r="Q741" s="18" t="n">
        <x:f>K741-G741</x:f>
        <x:v>2.4964916781646593</x:v>
      </x:c>
      <x:c r="R741" s="18" t="n">
        <x:f>M741-K741</x:f>
        <x:v>0</x:v>
      </x:c>
      <x:c r="S741" s="18" t="n">
        <x:f>P741+Q741+R741</x:f>
        <x:v>53.283880747964815</x:v>
      </x:c>
      <x:c r="T741" s="18" t="str">
        <x:f>IF(MOD(C741-Settings!$B$32,Settings!$B$33)&lt;Settings!$B$30,"Up","Down")</x:f>
        <x:v>Up</x:v>
      </x:c>
      <x:c r="U741" s="18" t="n">
        <x:f>IF(OR(I741&gt;Settings!$B$30,O741&gt;Settings!$B$37),0,1)</x:f>
        <x:v>1</x:v>
      </x:c>
      <x:c r="V741" s="18" t="n">
        <x:f>IF(AND(U741=1,O741&lt;=Settings!$B$36),1,0)</x:f>
        <x:v>1</x:v>
      </x:c>
    </x:row>
    <x:row r="742">
      <x:c r="A742" t="n">
        <x:f>Arrivals!A742</x:f>
        <x:v>7</x:v>
      </x:c>
      <x:c r="B742" t="n">
        <x:f>Arrivals!B742</x:f>
        <x:v>17</x:v>
      </x:c>
      <x:c r="C742" s="18" t="n">
        <x:f>Arrivals!F742</x:f>
        <x:v>212</x:v>
      </x:c>
      <x:c r="D742" s="18" t="n">
        <x:f>Arrivals!J742</x:f>
        <x:v>7.143950852259806</x:v>
      </x:c>
      <x:c r="E742" s="18" t="n">
        <x:f>G741</x:f>
        <x:v>261.3108973916355</x:v>
      </x:c>
      <x:c r="F742" s="18" t="n">
        <x:f>MAX(C742,E742)</x:f>
        <x:v>261.3108973916355</x:v>
      </x:c>
      <x:c r="G742" s="18" t="n">
        <x:f>F742+D742</x:f>
        <x:v>268.4548482438953</x:v>
      </x:c>
      <x:c r="H742" s="18" t="n">
        <x:f>Arrivals!L742</x:f>
        <x:v>75</x:v>
      </x:c>
      <x:c r="I742" s="18" t="n">
        <x:f>H742*8/ACE_Input!S22+ACE_Input!T22</x:f>
        <x:v>6.02</x:v>
      </x:c>
      <x:c r="J742" s="18" t="n">
        <x:f>N741</x:f>
        <x:v>269.8273890698001</x:v>
      </x:c>
      <x:c r="K742" s="18" t="n">
        <x:f>MAX(G742,J742)</x:f>
        <x:v>269.8273890698001</x:v>
      </x:c>
      <x:c r="L742" s="18" t="n">
        <x:f>MOD(K742-Settings!$B$32,Settings!$B$33)</x:f>
        <x:v>269.8273890698001</x:v>
      </x:c>
      <x:c r="M742" s="18" t="n">
        <x:f>IF(L742&lt;Settings!$B$30,IF(Settings!$B$30-L742&gt;=I742,K742,K742+(Settings!$B$30-L742)+Settings!$B$31),K742+(Settings!$B$33-L742))</x:f>
        <x:v>269.8273890698001</x:v>
      </x:c>
      <x:c r="N742" s="18" t="n">
        <x:f>M742+I742</x:f>
        <x:v>275.8473890698001</x:v>
      </x:c>
      <x:c r="O742" s="18" t="n">
        <x:f>N742-C742</x:f>
        <x:v>63.8473890698001</x:v>
      </x:c>
      <x:c r="P742" s="18" t="n">
        <x:f>F742-C742</x:f>
        <x:v>49.31089739163548</x:v>
      </x:c>
      <x:c r="Q742" s="18" t="n">
        <x:f>K742-G742</x:f>
        <x:v>1.3725408259048208</x:v>
      </x:c>
      <x:c r="R742" s="18" t="n">
        <x:f>M742-K742</x:f>
        <x:v>0</x:v>
      </x:c>
      <x:c r="S742" s="18" t="n">
        <x:f>P742+Q742+R742</x:f>
        <x:v>50.6834382175403</x:v>
      </x:c>
      <x:c r="T742" s="18" t="str">
        <x:f>IF(MOD(C742-Settings!$B$32,Settings!$B$33)&lt;Settings!$B$30,"Up","Down")</x:f>
        <x:v>Up</x:v>
      </x:c>
      <x:c r="U742" s="18" t="n">
        <x:f>IF(OR(I742&gt;Settings!$B$30,O742&gt;Settings!$B$37),0,1)</x:f>
        <x:v>1</x:v>
      </x:c>
      <x:c r="V742" s="18" t="n">
        <x:f>IF(AND(U742=1,O742&lt;=Settings!$B$36),1,0)</x:f>
        <x:v>1</x:v>
      </x:c>
    </x:row>
    <x:row r="743">
      <x:c r="A743" t="n">
        <x:f>Arrivals!A743</x:f>
        <x:v>7</x:v>
      </x:c>
      <x:c r="B743" t="n">
        <x:f>Arrivals!B743</x:f>
        <x:v>18</x:v>
      </x:c>
      <x:c r="C743" s="18" t="n">
        <x:f>Arrivals!F743</x:f>
        <x:v>217</x:v>
      </x:c>
      <x:c r="D743" s="18" t="n">
        <x:f>Arrivals!J743</x:f>
        <x:v>33.66597451788514</x:v>
      </x:c>
      <x:c r="E743" s="18" t="n">
        <x:f>G742</x:f>
        <x:v>268.4548482438953</x:v>
      </x:c>
      <x:c r="F743" s="18" t="n">
        <x:f>MAX(C743,E743)</x:f>
        <x:v>268.4548482438953</x:v>
      </x:c>
      <x:c r="G743" s="18" t="n">
        <x:f>F743+D743</x:f>
        <x:v>302.12082276178046</x:v>
      </x:c>
      <x:c r="H743" s="18" t="n">
        <x:f>Arrivals!L743</x:f>
        <x:v>75</x:v>
      </x:c>
      <x:c r="I743" s="18" t="n">
        <x:f>H743*8/ACE_Input!S23+ACE_Input!T23</x:f>
        <x:v>6.02</x:v>
      </x:c>
      <x:c r="J743" s="18" t="n">
        <x:f>N742</x:f>
        <x:v>275.8473890698001</x:v>
      </x:c>
      <x:c r="K743" s="18" t="n">
        <x:f>MAX(G743,J743)</x:f>
        <x:v>302.12082276178046</x:v>
      </x:c>
      <x:c r="L743" s="18" t="n">
        <x:f>MOD(K743-Settings!$B$32,Settings!$B$33)</x:f>
        <x:v>302.12082276178046</x:v>
      </x:c>
      <x:c r="M743" s="18" t="n">
        <x:f>IF(L743&lt;Settings!$B$30,IF(Settings!$B$30-L743&gt;=I743,K743,K743+(Settings!$B$30-L743)+Settings!$B$31),K743+(Settings!$B$33-L743))</x:f>
        <x:v>302.12082276178046</x:v>
      </x:c>
      <x:c r="N743" s="18" t="n">
        <x:f>M743+I743</x:f>
        <x:v>308.14082276178044</x:v>
      </x:c>
      <x:c r="O743" s="18" t="n">
        <x:f>N743-C743</x:f>
        <x:v>91.14082276178044</x:v>
      </x:c>
      <x:c r="P743" s="18" t="n">
        <x:f>F743-C743</x:f>
        <x:v>51.4548482438953</x:v>
      </x:c>
      <x:c r="Q743" s="18" t="n">
        <x:f>K743-G743</x:f>
        <x:v>0</x:v>
      </x:c>
      <x:c r="R743" s="18" t="n">
        <x:f>M743-K743</x:f>
        <x:v>0</x:v>
      </x:c>
      <x:c r="S743" s="18" t="n">
        <x:f>P743+Q743+R743</x:f>
        <x:v>51.4548482438953</x:v>
      </x:c>
      <x:c r="T743" s="18" t="str">
        <x:f>IF(MOD(C743-Settings!$B$32,Settings!$B$33)&lt;Settings!$B$30,"Up","Down")</x:f>
        <x:v>Up</x:v>
      </x:c>
      <x:c r="U743" s="18" t="n">
        <x:f>IF(OR(I743&gt;Settings!$B$30,O743&gt;Settings!$B$37),0,1)</x:f>
        <x:v>1</x:v>
      </x:c>
      <x:c r="V743" s="18" t="n">
        <x:f>IF(AND(U743=1,O743&lt;=Settings!$B$36),1,0)</x:f>
        <x:v>1</x:v>
      </x:c>
    </x:row>
    <x:row r="744">
      <x:c r="A744" t="n">
        <x:f>Arrivals!A744</x:f>
        <x:v>7</x:v>
      </x:c>
      <x:c r="B744" t="n">
        <x:f>Arrivals!B744</x:f>
        <x:v>19</x:v>
      </x:c>
      <x:c r="C744" s="18" t="n">
        <x:f>Arrivals!F744</x:f>
        <x:v>222</x:v>
      </x:c>
      <x:c r="D744" s="18" t="n">
        <x:f>Arrivals!J744</x:f>
        <x:v>10.096427309019958</x:v>
      </x:c>
      <x:c r="E744" s="18" t="n">
        <x:f>G743</x:f>
        <x:v>302.12082276178046</x:v>
      </x:c>
      <x:c r="F744" s="18" t="n">
        <x:f>MAX(C744,E744)</x:f>
        <x:v>302.12082276178046</x:v>
      </x:c>
      <x:c r="G744" s="18" t="n">
        <x:f>F744+D744</x:f>
        <x:v>312.21725007080045</x:v>
      </x:c>
      <x:c r="H744" s="18" t="n">
        <x:f>Arrivals!L744</x:f>
        <x:v>75</x:v>
      </x:c>
      <x:c r="I744" s="18" t="n">
        <x:f>H744*8/ACE_Input!S24+ACE_Input!T24</x:f>
        <x:v>6.02</x:v>
      </x:c>
      <x:c r="J744" s="18" t="n">
        <x:f>N743</x:f>
        <x:v>308.14082276178044</x:v>
      </x:c>
      <x:c r="K744" s="18" t="n">
        <x:f>MAX(G744,J744)</x:f>
        <x:v>312.21725007080045</x:v>
      </x:c>
      <x:c r="L744" s="18" t="n">
        <x:f>MOD(K744-Settings!$B$32,Settings!$B$33)</x:f>
        <x:v>312.21725007080045</x:v>
      </x:c>
      <x:c r="M744" s="18" t="n">
        <x:f>IF(L744&lt;Settings!$B$30,IF(Settings!$B$30-L744&gt;=I744,K744,K744+(Settings!$B$30-L744)+Settings!$B$31),K744+(Settings!$B$33-L744))</x:f>
        <x:v>312.21725007080045</x:v>
      </x:c>
      <x:c r="N744" s="18" t="n">
        <x:f>M744+I744</x:f>
        <x:v>318.2372500708004</x:v>
      </x:c>
      <x:c r="O744" s="18" t="n">
        <x:f>N744-C744</x:f>
        <x:v>96.23725007080043</x:v>
      </x:c>
      <x:c r="P744" s="18" t="n">
        <x:f>F744-C744</x:f>
        <x:v>80.12082276178046</x:v>
      </x:c>
      <x:c r="Q744" s="18" t="n">
        <x:f>K744-G744</x:f>
        <x:v>0</x:v>
      </x:c>
      <x:c r="R744" s="18" t="n">
        <x:f>M744-K744</x:f>
        <x:v>0</x:v>
      </x:c>
      <x:c r="S744" s="18" t="n">
        <x:f>P744+Q744+R744</x:f>
        <x:v>80.12082276178046</x:v>
      </x:c>
      <x:c r="T744" s="18" t="str">
        <x:f>IF(MOD(C744-Settings!$B$32,Settings!$B$33)&lt;Settings!$B$30,"Up","Down")</x:f>
        <x:v>Up</x:v>
      </x:c>
      <x:c r="U744" s="18" t="n">
        <x:f>IF(OR(I744&gt;Settings!$B$30,O744&gt;Settings!$B$37),0,1)</x:f>
        <x:v>1</x:v>
      </x:c>
      <x:c r="V744" s="18" t="n">
        <x:f>IF(AND(U744=1,O744&lt;=Settings!$B$36),1,0)</x:f>
        <x:v>1</x:v>
      </x:c>
    </x:row>
    <x:row r="745">
      <x:c r="A745" t="n">
        <x:f>Arrivals!A745</x:f>
        <x:v>7</x:v>
      </x:c>
      <x:c r="B745" t="n">
        <x:f>Arrivals!B745</x:f>
        <x:v>20</x:v>
      </x:c>
      <x:c r="C745" s="18" t="n">
        <x:f>Arrivals!F745</x:f>
        <x:v>227</x:v>
      </x:c>
      <x:c r="D745" s="18" t="n">
        <x:f>Arrivals!J745</x:f>
        <x:v>2.194865716961476</x:v>
      </x:c>
      <x:c r="E745" s="18" t="n">
        <x:f>G744</x:f>
        <x:v>312.21725007080045</x:v>
      </x:c>
      <x:c r="F745" s="18" t="n">
        <x:f>MAX(C745,E745)</x:f>
        <x:v>312.21725007080045</x:v>
      </x:c>
      <x:c r="G745" s="18" t="n">
        <x:f>F745+D745</x:f>
        <x:v>314.41211578776193</x:v>
      </x:c>
      <x:c r="H745" s="18" t="n">
        <x:f>Arrivals!L745</x:f>
        <x:v>75</x:v>
      </x:c>
      <x:c r="I745" s="18" t="n">
        <x:f>H745*8/ACE_Input!S25+ACE_Input!T25</x:f>
        <x:v>6.02</x:v>
      </x:c>
      <x:c r="J745" s="18" t="n">
        <x:f>N744</x:f>
        <x:v>318.2372500708004</x:v>
      </x:c>
      <x:c r="K745" s="18" t="n">
        <x:f>MAX(G745,J745)</x:f>
        <x:v>318.2372500708004</x:v>
      </x:c>
      <x:c r="L745" s="18" t="n">
        <x:f>MOD(K745-Settings!$B$32,Settings!$B$33)</x:f>
        <x:v>318.2372500708004</x:v>
      </x:c>
      <x:c r="M745" s="18" t="n">
        <x:f>IF(L745&lt;Settings!$B$30,IF(Settings!$B$30-L745&gt;=I745,K745,K745+(Settings!$B$30-L745)+Settings!$B$31),K745+(Settings!$B$33-L745))</x:f>
        <x:v>318.2372500708004</x:v>
      </x:c>
      <x:c r="N745" s="18" t="n">
        <x:f>M745+I745</x:f>
        <x:v>324.2572500708004</x:v>
      </x:c>
      <x:c r="O745" s="18" t="n">
        <x:f>N745-C745</x:f>
        <x:v>97.25725007080041</x:v>
      </x:c>
      <x:c r="P745" s="18" t="n">
        <x:f>F745-C745</x:f>
        <x:v>85.21725007080045</x:v>
      </x:c>
      <x:c r="Q745" s="18" t="n">
        <x:f>K745-G745</x:f>
        <x:v>3.8251342830384942</x:v>
      </x:c>
      <x:c r="R745" s="18" t="n">
        <x:f>M745-K745</x:f>
        <x:v>0</x:v>
      </x:c>
      <x:c r="S745" s="18" t="n">
        <x:f>P745+Q745+R745</x:f>
        <x:v>89.04238435383894</x:v>
      </x:c>
      <x:c r="T745" s="18" t="str">
        <x:f>IF(MOD(C745-Settings!$B$32,Settings!$B$33)&lt;Settings!$B$30,"Up","Down")</x:f>
        <x:v>Up</x:v>
      </x:c>
      <x:c r="U745" s="18" t="n">
        <x:f>IF(OR(I745&gt;Settings!$B$30,O745&gt;Settings!$B$37),0,1)</x:f>
        <x:v>1</x:v>
      </x:c>
      <x:c r="V745" s="18" t="n">
        <x:f>IF(AND(U745=1,O745&lt;=Settings!$B$36),1,0)</x:f>
        <x:v>1</x:v>
      </x:c>
    </x:row>
    <x:row r="746">
      <x:c r="A746" t="n">
        <x:f>Arrivals!A746</x:f>
        <x:v>7</x:v>
      </x:c>
      <x:c r="B746" t="n">
        <x:f>Arrivals!B746</x:f>
        <x:v>21</x:v>
      </x:c>
      <x:c r="C746" s="18" t="n">
        <x:f>Arrivals!F746</x:f>
        <x:v>232</x:v>
      </x:c>
      <x:c r="D746" s="18" t="n">
        <x:f>Arrivals!J746</x:f>
        <x:v>5.03282626590536</x:v>
      </x:c>
      <x:c r="E746" s="18" t="n">
        <x:f>G745</x:f>
        <x:v>314.41211578776193</x:v>
      </x:c>
      <x:c r="F746" s="18" t="n">
        <x:f>MAX(C746,E746)</x:f>
        <x:v>314.41211578776193</x:v>
      </x:c>
      <x:c r="G746" s="18" t="n">
        <x:f>F746+D746</x:f>
        <x:v>319.4449420536673</x:v>
      </x:c>
      <x:c r="H746" s="18" t="n">
        <x:f>Arrivals!L746</x:f>
        <x:v>75</x:v>
      </x:c>
      <x:c r="I746" s="18" t="n">
        <x:f>H746*8/ACE_Input!S26+ACE_Input!T26</x:f>
        <x:v>6.02</x:v>
      </x:c>
      <x:c r="J746" s="18" t="n">
        <x:f>N745</x:f>
        <x:v>324.2572500708004</x:v>
      </x:c>
      <x:c r="K746" s="18" t="n">
        <x:f>MAX(G746,J746)</x:f>
        <x:v>324.2572500708004</x:v>
      </x:c>
      <x:c r="L746" s="18" t="n">
        <x:f>MOD(K746-Settings!$B$32,Settings!$B$33)</x:f>
        <x:v>324.2572500708004</x:v>
      </x:c>
      <x:c r="M746" s="18" t="n">
        <x:f>IF(L746&lt;Settings!$B$30,IF(Settings!$B$30-L746&gt;=I746,K746,K746+(Settings!$B$30-L746)+Settings!$B$31),K746+(Settings!$B$33-L746))</x:f>
        <x:v>324.2572500708004</x:v>
      </x:c>
      <x:c r="N746" s="18" t="n">
        <x:f>M746+I746</x:f>
        <x:v>330.2772500708004</x:v>
      </x:c>
      <x:c r="O746" s="18" t="n">
        <x:f>N746-C746</x:f>
        <x:v>98.27725007080039</x:v>
      </x:c>
      <x:c r="P746" s="18" t="n">
        <x:f>F746-C746</x:f>
        <x:v>82.41211578776193</x:v>
      </x:c>
      <x:c r="Q746" s="18" t="n">
        <x:f>K746-G746</x:f>
        <x:v>4.812308017133091</x:v>
      </x:c>
      <x:c r="R746" s="18" t="n">
        <x:f>M746-K746</x:f>
        <x:v>0</x:v>
      </x:c>
      <x:c r="S746" s="18" t="n">
        <x:f>P746+Q746+R746</x:f>
        <x:v>87.22442380489503</x:v>
      </x:c>
      <x:c r="T746" s="18" t="str">
        <x:f>IF(MOD(C746-Settings!$B$32,Settings!$B$33)&lt;Settings!$B$30,"Up","Down")</x:f>
        <x:v>Up</x:v>
      </x:c>
      <x:c r="U746" s="18" t="n">
        <x:f>IF(OR(I746&gt;Settings!$B$30,O746&gt;Settings!$B$37),0,1)</x:f>
        <x:v>1</x:v>
      </x:c>
      <x:c r="V746" s="18" t="n">
        <x:f>IF(AND(U746=1,O746&lt;=Settings!$B$36),1,0)</x:f>
        <x:v>1</x:v>
      </x:c>
    </x:row>
    <x:row r="747">
      <x:c r="A747" t="n">
        <x:f>Arrivals!A747</x:f>
        <x:v>7</x:v>
      </x:c>
      <x:c r="B747" t="n">
        <x:f>Arrivals!B747</x:f>
        <x:v>22</x:v>
      </x:c>
      <x:c r="C747" s="18" t="n">
        <x:f>Arrivals!F747</x:f>
        <x:v>237</x:v>
      </x:c>
      <x:c r="D747" s="18" t="n">
        <x:f>Arrivals!J747</x:f>
        <x:v>6.341875452014927</x:v>
      </x:c>
      <x:c r="E747" s="18" t="n">
        <x:f>G746</x:f>
        <x:v>319.4449420536673</x:v>
      </x:c>
      <x:c r="F747" s="18" t="n">
        <x:f>MAX(C747,E747)</x:f>
        <x:v>319.4449420536673</x:v>
      </x:c>
      <x:c r="G747" s="18" t="n">
        <x:f>F747+D747</x:f>
        <x:v>325.7868175056822</x:v>
      </x:c>
      <x:c r="H747" s="18" t="n">
        <x:f>Arrivals!L747</x:f>
        <x:v>75</x:v>
      </x:c>
      <x:c r="I747" s="18" t="n">
        <x:f>H747*8/ACE_Input!S27+ACE_Input!T27</x:f>
        <x:v>6.02</x:v>
      </x:c>
      <x:c r="J747" s="18" t="n">
        <x:f>N746</x:f>
        <x:v>330.2772500708004</x:v>
      </x:c>
      <x:c r="K747" s="18" t="n">
        <x:f>MAX(G747,J747)</x:f>
        <x:v>330.2772500708004</x:v>
      </x:c>
      <x:c r="L747" s="18" t="n">
        <x:f>MOD(K747-Settings!$B$32,Settings!$B$33)</x:f>
        <x:v>330.2772500708004</x:v>
      </x:c>
      <x:c r="M747" s="18" t="n">
        <x:f>IF(L747&lt;Settings!$B$30,IF(Settings!$B$30-L747&gt;=I747,K747,K747+(Settings!$B$30-L747)+Settings!$B$31),K747+(Settings!$B$33-L747))</x:f>
        <x:v>330.2772500708004</x:v>
      </x:c>
      <x:c r="N747" s="18" t="n">
        <x:f>M747+I747</x:f>
        <x:v>336.2972500708004</x:v>
      </x:c>
      <x:c r="O747" s="18" t="n">
        <x:f>N747-C747</x:f>
        <x:v>99.29725007080037</x:v>
      </x:c>
      <x:c r="P747" s="18" t="n">
        <x:f>F747-C747</x:f>
        <x:v>82.44494205366732</x:v>
      </x:c>
      <x:c r="Q747" s="18" t="n">
        <x:f>K747-G747</x:f>
        <x:v>4.490432565118169</x:v>
      </x:c>
      <x:c r="R747" s="18" t="n">
        <x:f>M747-K747</x:f>
        <x:v>0</x:v>
      </x:c>
      <x:c r="S747" s="18" t="n">
        <x:f>P747+Q747+R747</x:f>
        <x:v>86.93537461878549</x:v>
      </x:c>
      <x:c r="T747" s="18" t="str">
        <x:f>IF(MOD(C747-Settings!$B$32,Settings!$B$33)&lt;Settings!$B$30,"Up","Down")</x:f>
        <x:v>Up</x:v>
      </x:c>
      <x:c r="U747" s="18" t="n">
        <x:f>IF(OR(I747&gt;Settings!$B$30,O747&gt;Settings!$B$37),0,1)</x:f>
        <x:v>1</x:v>
      </x:c>
      <x:c r="V747" s="18" t="n">
        <x:f>IF(AND(U747=1,O747&lt;=Settings!$B$36),1,0)</x:f>
        <x:v>1</x:v>
      </x:c>
    </x:row>
    <x:row r="748">
      <x:c r="A748" t="n">
        <x:f>Arrivals!A748</x:f>
        <x:v>7</x:v>
      </x:c>
      <x:c r="B748" t="n">
        <x:f>Arrivals!B748</x:f>
        <x:v>23</x:v>
      </x:c>
      <x:c r="C748" s="18" t="n">
        <x:f>Arrivals!F748</x:f>
        <x:v>242</x:v>
      </x:c>
      <x:c r="D748" s="18" t="n">
        <x:f>Arrivals!J748</x:f>
        <x:v>5.4171669992023235</x:v>
      </x:c>
      <x:c r="E748" s="18" t="n">
        <x:f>G747</x:f>
        <x:v>325.7868175056822</x:v>
      </x:c>
      <x:c r="F748" s="18" t="n">
        <x:f>MAX(C748,E748)</x:f>
        <x:v>325.7868175056822</x:v>
      </x:c>
      <x:c r="G748" s="18" t="n">
        <x:f>F748+D748</x:f>
        <x:v>331.20398450488455</x:v>
      </x:c>
      <x:c r="H748" s="18" t="n">
        <x:f>Arrivals!L748</x:f>
        <x:v>75</x:v>
      </x:c>
      <x:c r="I748" s="18" t="n">
        <x:f>H748*8/ACE_Input!S28+ACE_Input!T28</x:f>
        <x:v>6.02</x:v>
      </x:c>
      <x:c r="J748" s="18" t="n">
        <x:f>N747</x:f>
        <x:v>336.2972500708004</x:v>
      </x:c>
      <x:c r="K748" s="18" t="n">
        <x:f>MAX(G748,J748)</x:f>
        <x:v>336.2972500708004</x:v>
      </x:c>
      <x:c r="L748" s="18" t="n">
        <x:f>MOD(K748-Settings!$B$32,Settings!$B$33)</x:f>
        <x:v>336.2972500708004</x:v>
      </x:c>
      <x:c r="M748" s="18" t="n">
        <x:f>IF(L748&lt;Settings!$B$30,IF(Settings!$B$30-L748&gt;=I748,K748,K748+(Settings!$B$30-L748)+Settings!$B$31),K748+(Settings!$B$33-L748))</x:f>
        <x:v>336.2972500708004</x:v>
      </x:c>
      <x:c r="N748" s="18" t="n">
        <x:f>M748+I748</x:f>
        <x:v>342.31725007080036</x:v>
      </x:c>
      <x:c r="O748" s="18" t="n">
        <x:f>N748-C748</x:f>
        <x:v>100.31725007080036</x:v>
      </x:c>
      <x:c r="P748" s="18" t="n">
        <x:f>F748-C748</x:f>
        <x:v>83.78681750568222</x:v>
      </x:c>
      <x:c r="Q748" s="18" t="n">
        <x:f>K748-G748</x:f>
        <x:v>5.093265565915829</x:v>
      </x:c>
      <x:c r="R748" s="18" t="n">
        <x:f>M748-K748</x:f>
        <x:v>0</x:v>
      </x:c>
      <x:c r="S748" s="18" t="n">
        <x:f>P748+Q748+R748</x:f>
        <x:v>88.88008307159805</x:v>
      </x:c>
      <x:c r="T748" s="18" t="str">
        <x:f>IF(MOD(C748-Settings!$B$32,Settings!$B$33)&lt;Settings!$B$30,"Up","Down")</x:f>
        <x:v>Up</x:v>
      </x:c>
      <x:c r="U748" s="18" t="n">
        <x:f>IF(OR(I748&gt;Settings!$B$30,O748&gt;Settings!$B$37),0,1)</x:f>
        <x:v>1</x:v>
      </x:c>
      <x:c r="V748" s="18" t="n">
        <x:f>IF(AND(U748=1,O748&lt;=Settings!$B$36),1,0)</x:f>
        <x:v>1</x:v>
      </x:c>
    </x:row>
    <x:row r="749">
      <x:c r="A749" t="n">
        <x:f>Arrivals!A749</x:f>
        <x:v>7</x:v>
      </x:c>
      <x:c r="B749" t="n">
        <x:f>Arrivals!B749</x:f>
        <x:v>24</x:v>
      </x:c>
      <x:c r="C749" s="18" t="n">
        <x:f>Arrivals!F749</x:f>
        <x:v>247</x:v>
      </x:c>
      <x:c r="D749" s="18" t="n">
        <x:f>Arrivals!J749</x:f>
        <x:v>14.596869098622777</x:v>
      </x:c>
      <x:c r="E749" s="18" t="n">
        <x:f>G748</x:f>
        <x:v>331.20398450488455</x:v>
      </x:c>
      <x:c r="F749" s="18" t="n">
        <x:f>MAX(C749,E749)</x:f>
        <x:v>331.20398450488455</x:v>
      </x:c>
      <x:c r="G749" s="18" t="n">
        <x:f>F749+D749</x:f>
        <x:v>345.80085360350733</x:v>
      </x:c>
      <x:c r="H749" s="18" t="n">
        <x:f>Arrivals!L749</x:f>
        <x:v>75</x:v>
      </x:c>
      <x:c r="I749" s="18" t="n">
        <x:f>H749*8/ACE_Input!S29+ACE_Input!T29</x:f>
        <x:v>6.02</x:v>
      </x:c>
      <x:c r="J749" s="18" t="n">
        <x:f>N748</x:f>
        <x:v>342.31725007080036</x:v>
      </x:c>
      <x:c r="K749" s="18" t="n">
        <x:f>MAX(G749,J749)</x:f>
        <x:v>345.80085360350733</x:v>
      </x:c>
      <x:c r="L749" s="18" t="n">
        <x:f>MOD(K749-Settings!$B$32,Settings!$B$33)</x:f>
        <x:v>345.80085360350733</x:v>
      </x:c>
      <x:c r="M749" s="18" t="n">
        <x:f>IF(L749&lt;Settings!$B$30,IF(Settings!$B$30-L749&gt;=I749,K749,K749+(Settings!$B$30-L749)+Settings!$B$31),K749+(Settings!$B$33-L749))</x:f>
        <x:v>345.80085360350733</x:v>
      </x:c>
      <x:c r="N749" s="18" t="n">
        <x:f>M749+I749</x:f>
        <x:v>351.8208536035073</x:v>
      </x:c>
      <x:c r="O749" s="18" t="n">
        <x:f>N749-C749</x:f>
        <x:v>104.82085360350732</x:v>
      </x:c>
      <x:c r="P749" s="18" t="n">
        <x:f>F749-C749</x:f>
        <x:v>84.20398450488455</x:v>
      </x:c>
      <x:c r="Q749" s="18" t="n">
        <x:f>K749-G749</x:f>
        <x:v>0</x:v>
      </x:c>
      <x:c r="R749" s="18" t="n">
        <x:f>M749-K749</x:f>
        <x:v>0</x:v>
      </x:c>
      <x:c r="S749" s="18" t="n">
        <x:f>P749+Q749+R749</x:f>
        <x:v>84.20398450488455</x:v>
      </x:c>
      <x:c r="T749" s="18" t="str">
        <x:f>IF(MOD(C749-Settings!$B$32,Settings!$B$33)&lt;Settings!$B$30,"Up","Down")</x:f>
        <x:v>Up</x:v>
      </x:c>
      <x:c r="U749" s="18" t="n">
        <x:f>IF(OR(I749&gt;Settings!$B$30,O749&gt;Settings!$B$37),0,1)</x:f>
        <x:v>1</x:v>
      </x:c>
      <x:c r="V749" s="18" t="n">
        <x:f>IF(AND(U749=1,O749&lt;=Settings!$B$36),1,0)</x:f>
        <x:v>1</x:v>
      </x:c>
    </x:row>
    <x:row r="750">
      <x:c r="A750" t="n">
        <x:f>Arrivals!A750</x:f>
        <x:v>7</x:v>
      </x:c>
      <x:c r="B750" t="n">
        <x:f>Arrivals!B750</x:f>
        <x:v>25</x:v>
      </x:c>
      <x:c r="C750" s="18" t="n">
        <x:f>Arrivals!F750</x:f>
        <x:v>252</x:v>
      </x:c>
      <x:c r="D750" s="18" t="n">
        <x:f>Arrivals!J750</x:f>
        <x:v>2.6793295803022055</x:v>
      </x:c>
      <x:c r="E750" s="18" t="n">
        <x:f>G749</x:f>
        <x:v>345.80085360350733</x:v>
      </x:c>
      <x:c r="F750" s="18" t="n">
        <x:f>MAX(C750,E750)</x:f>
        <x:v>345.80085360350733</x:v>
      </x:c>
      <x:c r="G750" s="18" t="n">
        <x:f>F750+D750</x:f>
        <x:v>348.4801831838095</x:v>
      </x:c>
      <x:c r="H750" s="18" t="n">
        <x:f>Arrivals!L750</x:f>
        <x:v>75</x:v>
      </x:c>
      <x:c r="I750" s="18" t="n">
        <x:f>H750*8/ACE_Input!S30+ACE_Input!T30</x:f>
        <x:v>6.02</x:v>
      </x:c>
      <x:c r="J750" s="18" t="n">
        <x:f>N749</x:f>
        <x:v>351.8208536035073</x:v>
      </x:c>
      <x:c r="K750" s="18" t="n">
        <x:f>MAX(G750,J750)</x:f>
        <x:v>351.8208536035073</x:v>
      </x:c>
      <x:c r="L750" s="18" t="n">
        <x:f>MOD(K750-Settings!$B$32,Settings!$B$33)</x:f>
        <x:v>351.8208536035073</x:v>
      </x:c>
      <x:c r="M750" s="18" t="n">
        <x:f>IF(L750&lt;Settings!$B$30,IF(Settings!$B$30-L750&gt;=I750,K750,K750+(Settings!$B$30-L750)+Settings!$B$31),K750+(Settings!$B$33-L750))</x:f>
        <x:v>351.8208536035073</x:v>
      </x:c>
      <x:c r="N750" s="18" t="n">
        <x:f>M750+I750</x:f>
        <x:v>357.8408536035073</x:v>
      </x:c>
      <x:c r="O750" s="18" t="n">
        <x:f>N750-C750</x:f>
        <x:v>105.8408536035073</x:v>
      </x:c>
      <x:c r="P750" s="18" t="n">
        <x:f>F750-C750</x:f>
        <x:v>93.80085360350733</x:v>
      </x:c>
      <x:c r="Q750" s="18" t="n">
        <x:f>K750-G750</x:f>
        <x:v>3.340670419697801</x:v>
      </x:c>
      <x:c r="R750" s="18" t="n">
        <x:f>M750-K750</x:f>
        <x:v>0</x:v>
      </x:c>
      <x:c r="S750" s="18" t="n">
        <x:f>P750+Q750+R750</x:f>
        <x:v>97.14152402320514</x:v>
      </x:c>
      <x:c r="T750" s="18" t="str">
        <x:f>IF(MOD(C750-Settings!$B$32,Settings!$B$33)&lt;Settings!$B$30,"Up","Down")</x:f>
        <x:v>Up</x:v>
      </x:c>
      <x:c r="U750" s="18" t="n">
        <x:f>IF(OR(I750&gt;Settings!$B$30,O750&gt;Settings!$B$37),0,1)</x:f>
        <x:v>1</x:v>
      </x:c>
      <x:c r="V750" s="18" t="n">
        <x:f>IF(AND(U750=1,O750&lt;=Settings!$B$36),1,0)</x:f>
        <x:v>1</x:v>
      </x:c>
    </x:row>
    <x:row r="751">
      <x:c r="A751" t="n">
        <x:f>Arrivals!A751</x:f>
        <x:v>7</x:v>
      </x:c>
      <x:c r="B751" t="n">
        <x:f>Arrivals!B751</x:f>
        <x:v>26</x:v>
      </x:c>
      <x:c r="C751" s="18" t="n">
        <x:f>Arrivals!F751</x:f>
        <x:v>257</x:v>
      </x:c>
      <x:c r="D751" s="18" t="n">
        <x:f>Arrivals!J751</x:f>
        <x:v>2.6841689240449793</x:v>
      </x:c>
      <x:c r="E751" s="18" t="n">
        <x:f>G750</x:f>
        <x:v>348.4801831838095</x:v>
      </x:c>
      <x:c r="F751" s="18" t="n">
        <x:f>MAX(C751,E751)</x:f>
        <x:v>348.4801831838095</x:v>
      </x:c>
      <x:c r="G751" s="18" t="n">
        <x:f>F751+D751</x:f>
        <x:v>351.1643521078545</x:v>
      </x:c>
      <x:c r="H751" s="18" t="n">
        <x:f>Arrivals!L751</x:f>
        <x:v>75</x:v>
      </x:c>
      <x:c r="I751" s="18" t="n">
        <x:f>H751*8/ACE_Input!S31+ACE_Input!T31</x:f>
        <x:v>6.02</x:v>
      </x:c>
      <x:c r="J751" s="18" t="n">
        <x:f>N750</x:f>
        <x:v>357.8408536035073</x:v>
      </x:c>
      <x:c r="K751" s="18" t="n">
        <x:f>MAX(G751,J751)</x:f>
        <x:v>357.8408536035073</x:v>
      </x:c>
      <x:c r="L751" s="18" t="n">
        <x:f>MOD(K751-Settings!$B$32,Settings!$B$33)</x:f>
        <x:v>357.8408536035073</x:v>
      </x:c>
      <x:c r="M751" s="18" t="n">
        <x:f>IF(L751&lt;Settings!$B$30,IF(Settings!$B$30-L751&gt;=I751,K751,K751+(Settings!$B$30-L751)+Settings!$B$31),K751+(Settings!$B$33-L751))</x:f>
        <x:v>357.8408536035073</x:v>
      </x:c>
      <x:c r="N751" s="18" t="n">
        <x:f>M751+I751</x:f>
        <x:v>363.8608536035073</x:v>
      </x:c>
      <x:c r="O751" s="18" t="n">
        <x:f>N751-C751</x:f>
        <x:v>106.86085360350728</x:v>
      </x:c>
      <x:c r="P751" s="18" t="n">
        <x:f>F751-C751</x:f>
        <x:v>91.48018318380952</x:v>
      </x:c>
      <x:c r="Q751" s="18" t="n">
        <x:f>K751-G751</x:f>
        <x:v>6.676501495652815</x:v>
      </x:c>
      <x:c r="R751" s="18" t="n">
        <x:f>M751-K751</x:f>
        <x:v>0</x:v>
      </x:c>
      <x:c r="S751" s="18" t="n">
        <x:f>P751+Q751+R751</x:f>
        <x:v>98.15668467946233</x:v>
      </x:c>
      <x:c r="T751" s="18" t="str">
        <x:f>IF(MOD(C751-Settings!$B$32,Settings!$B$33)&lt;Settings!$B$30,"Up","Down")</x:f>
        <x:v>Up</x:v>
      </x:c>
      <x:c r="U751" s="18" t="n">
        <x:f>IF(OR(I751&gt;Settings!$B$30,O751&gt;Settings!$B$37),0,1)</x:f>
        <x:v>1</x:v>
      </x:c>
      <x:c r="V751" s="18" t="n">
        <x:f>IF(AND(U751=1,O751&lt;=Settings!$B$36),1,0)</x:f>
        <x:v>1</x:v>
      </x:c>
    </x:row>
    <x:row r="752">
      <x:c r="A752" t="n">
        <x:f>Arrivals!A752</x:f>
        <x:v>7</x:v>
      </x:c>
      <x:c r="B752" t="n">
        <x:f>Arrivals!B752</x:f>
        <x:v>27</x:v>
      </x:c>
      <x:c r="C752" s="18" t="n">
        <x:f>Arrivals!F752</x:f>
        <x:v>262</x:v>
      </x:c>
      <x:c r="D752" s="18" t="n">
        <x:f>Arrivals!J752</x:f>
        <x:v>11.640534791127276</x:v>
      </x:c>
      <x:c r="E752" s="18" t="n">
        <x:f>G751</x:f>
        <x:v>351.1643521078545</x:v>
      </x:c>
      <x:c r="F752" s="18" t="n">
        <x:f>MAX(C752,E752)</x:f>
        <x:v>351.1643521078545</x:v>
      </x:c>
      <x:c r="G752" s="18" t="n">
        <x:f>F752+D752</x:f>
        <x:v>362.80488689898175</x:v>
      </x:c>
      <x:c r="H752" s="18" t="n">
        <x:f>Arrivals!L752</x:f>
        <x:v>75</x:v>
      </x:c>
      <x:c r="I752" s="18" t="n">
        <x:f>H752*8/ACE_Input!S32+ACE_Input!T32</x:f>
        <x:v>6.02</x:v>
      </x:c>
      <x:c r="J752" s="18" t="n">
        <x:f>N751</x:f>
        <x:v>363.8608536035073</x:v>
      </x:c>
      <x:c r="K752" s="18" t="n">
        <x:f>MAX(G752,J752)</x:f>
        <x:v>363.8608536035073</x:v>
      </x:c>
      <x:c r="L752" s="18" t="n">
        <x:f>MOD(K752-Settings!$B$32,Settings!$B$33)</x:f>
        <x:v>363.8608536035073</x:v>
      </x:c>
      <x:c r="M752" s="18" t="n">
        <x:f>IF(L752&lt;Settings!$B$30,IF(Settings!$B$30-L752&gt;=I752,K752,K752+(Settings!$B$30-L752)+Settings!$B$31),K752+(Settings!$B$33-L752))</x:f>
        <x:v>363.8608536035073</x:v>
      </x:c>
      <x:c r="N752" s="18" t="n">
        <x:f>M752+I752</x:f>
        <x:v>369.88085360350726</x:v>
      </x:c>
      <x:c r="O752" s="18" t="n">
        <x:f>N752-C752</x:f>
        <x:v>107.88085360350726</x:v>
      </x:c>
      <x:c r="P752" s="18" t="n">
        <x:f>F752-C752</x:f>
        <x:v>89.16435210785448</x:v>
      </x:c>
      <x:c r="Q752" s="18" t="n">
        <x:f>K752-G752</x:f>
        <x:v>1.055966704525531</x:v>
      </x:c>
      <x:c r="R752" s="18" t="n">
        <x:f>M752-K752</x:f>
        <x:v>0</x:v>
      </x:c>
      <x:c r="S752" s="18" t="n">
        <x:f>P752+Q752+R752</x:f>
        <x:v>90.22031881238001</x:v>
      </x:c>
      <x:c r="T752" s="18" t="str">
        <x:f>IF(MOD(C752-Settings!$B$32,Settings!$B$33)&lt;Settings!$B$30,"Up","Down")</x:f>
        <x:v>Up</x:v>
      </x:c>
      <x:c r="U752" s="18" t="n">
        <x:f>IF(OR(I752&gt;Settings!$B$30,O752&gt;Settings!$B$37),0,1)</x:f>
        <x:v>1</x:v>
      </x:c>
      <x:c r="V752" s="18" t="n">
        <x:f>IF(AND(U752=1,O752&lt;=Settings!$B$36),1,0)</x:f>
        <x:v>1</x:v>
      </x:c>
    </x:row>
    <x:row r="753">
      <x:c r="A753" t="n">
        <x:f>Arrivals!A753</x:f>
        <x:v>7</x:v>
      </x:c>
      <x:c r="B753" t="n">
        <x:f>Arrivals!B753</x:f>
        <x:v>28</x:v>
      </x:c>
      <x:c r="C753" s="18" t="n">
        <x:f>Arrivals!F753</x:f>
        <x:v>268</x:v>
      </x:c>
      <x:c r="D753" s="18" t="n">
        <x:f>Arrivals!J753</x:f>
        <x:v>0.43141739797325607</x:v>
      </x:c>
      <x:c r="E753" s="18" t="n">
        <x:f>G752</x:f>
        <x:v>362.80488689898175</x:v>
      </x:c>
      <x:c r="F753" s="18" t="n">
        <x:f>MAX(C753,E753)</x:f>
        <x:v>362.80488689898175</x:v>
      </x:c>
      <x:c r="G753" s="18" t="n">
        <x:f>F753+D753</x:f>
        <x:v>363.236304296955</x:v>
      </x:c>
      <x:c r="H753" s="18" t="n">
        <x:f>Arrivals!L753</x:f>
        <x:v>75</x:v>
      </x:c>
      <x:c r="I753" s="18" t="n">
        <x:f>H753*8/ACE_Input!S33+ACE_Input!T33</x:f>
        <x:v>6.02</x:v>
      </x:c>
      <x:c r="J753" s="18" t="n">
        <x:f>N752</x:f>
        <x:v>369.88085360350726</x:v>
      </x:c>
      <x:c r="K753" s="18" t="n">
        <x:f>MAX(G753,J753)</x:f>
        <x:v>369.88085360350726</x:v>
      </x:c>
      <x:c r="L753" s="18" t="n">
        <x:f>MOD(K753-Settings!$B$32,Settings!$B$33)</x:f>
        <x:v>369.88085360350726</x:v>
      </x:c>
      <x:c r="M753" s="18" t="n">
        <x:f>IF(L753&lt;Settings!$B$30,IF(Settings!$B$30-L753&gt;=I753,K753,K753+(Settings!$B$30-L753)+Settings!$B$31),K753+(Settings!$B$33-L753))</x:f>
        <x:v>369.88085360350726</x:v>
      </x:c>
      <x:c r="N753" s="18" t="n">
        <x:f>M753+I753</x:f>
        <x:v>375.90085360350724</x:v>
      </x:c>
      <x:c r="O753" s="18" t="n">
        <x:f>N753-C753</x:f>
        <x:v>107.90085360350724</x:v>
      </x:c>
      <x:c r="P753" s="18" t="n">
        <x:f>F753-C753</x:f>
        <x:v>94.80488689898175</x:v>
      </x:c>
      <x:c r="Q753" s="18" t="n">
        <x:f>K753-G753</x:f>
        <x:v>6.644549306552278</x:v>
      </x:c>
      <x:c r="R753" s="18" t="n">
        <x:f>M753-K753</x:f>
        <x:v>0</x:v>
      </x:c>
      <x:c r="S753" s="18" t="n">
        <x:f>P753+Q753+R753</x:f>
        <x:v>101.44943620553403</x:v>
      </x:c>
      <x:c r="T753" s="18" t="str">
        <x:f>IF(MOD(C753-Settings!$B$32,Settings!$B$33)&lt;Settings!$B$30,"Up","Down")</x:f>
        <x:v>Up</x:v>
      </x:c>
      <x:c r="U753" s="18" t="n">
        <x:f>IF(OR(I753&gt;Settings!$B$30,O753&gt;Settings!$B$37),0,1)</x:f>
        <x:v>1</x:v>
      </x:c>
      <x:c r="V753" s="18" t="n">
        <x:f>IF(AND(U753=1,O753&lt;=Settings!$B$36),1,0)</x:f>
        <x:v>1</x:v>
      </x:c>
    </x:row>
    <x:row r="754">
      <x:c r="A754" t="n">
        <x:f>Arrivals!A754</x:f>
        <x:v>7</x:v>
      </x:c>
      <x:c r="B754" t="n">
        <x:f>Arrivals!B754</x:f>
        <x:v>29</x:v>
      </x:c>
      <x:c r="C754" s="18" t="n">
        <x:f>Arrivals!F754</x:f>
        <x:v>273</x:v>
      </x:c>
      <x:c r="D754" s="18" t="n">
        <x:f>Arrivals!J754</x:f>
        <x:v>8.400576223239245</x:v>
      </x:c>
      <x:c r="E754" s="18" t="n">
        <x:f>G753</x:f>
        <x:v>363.236304296955</x:v>
      </x:c>
      <x:c r="F754" s="18" t="n">
        <x:f>MAX(C754,E754)</x:f>
        <x:v>363.236304296955</x:v>
      </x:c>
      <x:c r="G754" s="18" t="n">
        <x:f>F754+D754</x:f>
        <x:v>371.6368805201942</x:v>
      </x:c>
      <x:c r="H754" s="18" t="n">
        <x:f>Arrivals!L754</x:f>
        <x:v>75</x:v>
      </x:c>
      <x:c r="I754" s="18" t="n">
        <x:f>H754*8/ACE_Input!S34+ACE_Input!T34</x:f>
        <x:v>6.02</x:v>
      </x:c>
      <x:c r="J754" s="18" t="n">
        <x:f>N753</x:f>
        <x:v>375.90085360350724</x:v>
      </x:c>
      <x:c r="K754" s="18" t="n">
        <x:f>MAX(G754,J754)</x:f>
        <x:v>375.90085360350724</x:v>
      </x:c>
      <x:c r="L754" s="18" t="n">
        <x:f>MOD(K754-Settings!$B$32,Settings!$B$33)</x:f>
        <x:v>375.90085360350724</x:v>
      </x:c>
      <x:c r="M754" s="18" t="n">
        <x:f>IF(L754&lt;Settings!$B$30,IF(Settings!$B$30-L754&gt;=I754,K754,K754+(Settings!$B$30-L754)+Settings!$B$31),K754+(Settings!$B$33-L754))</x:f>
        <x:v>375.90085360350724</x:v>
      </x:c>
      <x:c r="N754" s="18" t="n">
        <x:f>M754+I754</x:f>
        <x:v>381.9208536035072</x:v>
      </x:c>
      <x:c r="O754" s="18" t="n">
        <x:f>N754-C754</x:f>
        <x:v>108.92085360350723</x:v>
      </x:c>
      <x:c r="P754" s="18" t="n">
        <x:f>F754-C754</x:f>
        <x:v>90.23630429695498</x:v>
      </x:c>
      <x:c r="Q754" s="18" t="n">
        <x:f>K754-G754</x:f>
        <x:v>4.263973083313033</x:v>
      </x:c>
      <x:c r="R754" s="18" t="n">
        <x:f>M754-K754</x:f>
        <x:v>0</x:v>
      </x:c>
      <x:c r="S754" s="18" t="n">
        <x:f>P754+Q754+R754</x:f>
        <x:v>94.50027738026802</x:v>
      </x:c>
      <x:c r="T754" s="18" t="str">
        <x:f>IF(MOD(C754-Settings!$B$32,Settings!$B$33)&lt;Settings!$B$30,"Up","Down")</x:f>
        <x:v>Up</x:v>
      </x:c>
      <x:c r="U754" s="18" t="n">
        <x:f>IF(OR(I754&gt;Settings!$B$30,O754&gt;Settings!$B$37),0,1)</x:f>
        <x:v>1</x:v>
      </x:c>
      <x:c r="V754" s="18" t="n">
        <x:f>IF(AND(U754=1,O754&lt;=Settings!$B$36),1,0)</x:f>
        <x:v>1</x:v>
      </x:c>
    </x:row>
    <x:row r="755">
      <x:c r="A755" t="n">
        <x:f>Arrivals!A755</x:f>
        <x:v>7</x:v>
      </x:c>
      <x:c r="B755" t="n">
        <x:f>Arrivals!B755</x:f>
        <x:v>30</x:v>
      </x:c>
      <x:c r="C755" s="18" t="n">
        <x:f>Arrivals!F755</x:f>
        <x:v>278</x:v>
      </x:c>
      <x:c r="D755" s="18" t="n">
        <x:f>Arrivals!J755</x:f>
        <x:v>4.136246091265539</x:v>
      </x:c>
      <x:c r="E755" s="18" t="n">
        <x:f>G754</x:f>
        <x:v>371.6368805201942</x:v>
      </x:c>
      <x:c r="F755" s="18" t="n">
        <x:f>MAX(C755,E755)</x:f>
        <x:v>371.6368805201942</x:v>
      </x:c>
      <x:c r="G755" s="18" t="n">
        <x:f>F755+D755</x:f>
        <x:v>375.77312661145976</x:v>
      </x:c>
      <x:c r="H755" s="18" t="n">
        <x:f>Arrivals!L755</x:f>
        <x:v>75</x:v>
      </x:c>
      <x:c r="I755" s="18" t="n">
        <x:f>H755*8/ACE_Input!S35+ACE_Input!T35</x:f>
        <x:v>6.02</x:v>
      </x:c>
      <x:c r="J755" s="18" t="n">
        <x:f>N754</x:f>
        <x:v>381.9208536035072</x:v>
      </x:c>
      <x:c r="K755" s="18" t="n">
        <x:f>MAX(G755,J755)</x:f>
        <x:v>381.9208536035072</x:v>
      </x:c>
      <x:c r="L755" s="18" t="n">
        <x:f>MOD(K755-Settings!$B$32,Settings!$B$33)</x:f>
        <x:v>381.9208536035072</x:v>
      </x:c>
      <x:c r="M755" s="18" t="n">
        <x:f>IF(L755&lt;Settings!$B$30,IF(Settings!$B$30-L755&gt;=I755,K755,K755+(Settings!$B$30-L755)+Settings!$B$31),K755+(Settings!$B$33-L755))</x:f>
        <x:v>381.9208536035072</x:v>
      </x:c>
      <x:c r="N755" s="18" t="n">
        <x:f>M755+I755</x:f>
        <x:v>387.9408536035072</x:v>
      </x:c>
      <x:c r="O755" s="18" t="n">
        <x:f>N755-C755</x:f>
        <x:v>109.94085360350721</x:v>
      </x:c>
      <x:c r="P755" s="18" t="n">
        <x:f>F755-C755</x:f>
        <x:v>93.63688052019421</x:v>
      </x:c>
      <x:c r="Q755" s="18" t="n">
        <x:f>K755-G755</x:f>
        <x:v>6.147726992047467</x:v>
      </x:c>
      <x:c r="R755" s="18" t="n">
        <x:f>M755-K755</x:f>
        <x:v>0</x:v>
      </x:c>
      <x:c r="S755" s="18" t="n">
        <x:f>P755+Q755+R755</x:f>
        <x:v>99.78460751224168</x:v>
      </x:c>
      <x:c r="T755" s="18" t="str">
        <x:f>IF(MOD(C755-Settings!$B$32,Settings!$B$33)&lt;Settings!$B$30,"Up","Down")</x:f>
        <x:v>Up</x:v>
      </x:c>
      <x:c r="U755" s="18" t="n">
        <x:f>IF(OR(I755&gt;Settings!$B$30,O755&gt;Settings!$B$37),0,1)</x:f>
        <x:v>1</x:v>
      </x:c>
      <x:c r="V755" s="18" t="n">
        <x:f>IF(AND(U755=1,O755&lt;=Settings!$B$36),1,0)</x:f>
        <x:v>1</x:v>
      </x:c>
    </x:row>
    <x:row r="756">
      <x:c r="A756" t="n">
        <x:f>Arrivals!A756</x:f>
        <x:v>7</x:v>
      </x:c>
      <x:c r="B756" t="n">
        <x:f>Arrivals!B756</x:f>
        <x:v>31</x:v>
      </x:c>
      <x:c r="C756" s="18" t="n">
        <x:f>Arrivals!F756</x:f>
        <x:v>283</x:v>
      </x:c>
      <x:c r="D756" s="18" t="n">
        <x:f>Arrivals!J756</x:f>
        <x:v>2.925567706766366</x:v>
      </x:c>
      <x:c r="E756" s="18" t="n">
        <x:f>G755</x:f>
        <x:v>375.77312661145976</x:v>
      </x:c>
      <x:c r="F756" s="18" t="n">
        <x:f>MAX(C756,E756)</x:f>
        <x:v>375.77312661145976</x:v>
      </x:c>
      <x:c r="G756" s="18" t="n">
        <x:f>F756+D756</x:f>
        <x:v>378.6986943182261</x:v>
      </x:c>
      <x:c r="H756" s="18" t="n">
        <x:f>Arrivals!L756</x:f>
        <x:v>75</x:v>
      </x:c>
      <x:c r="I756" s="18" t="n">
        <x:f>H756*8/ACE_Input!S36+ACE_Input!T36</x:f>
        <x:v>6.02</x:v>
      </x:c>
      <x:c r="J756" s="18" t="n">
        <x:f>N755</x:f>
        <x:v>387.9408536035072</x:v>
      </x:c>
      <x:c r="K756" s="18" t="n">
        <x:f>MAX(G756,J756)</x:f>
        <x:v>387.9408536035072</x:v>
      </x:c>
      <x:c r="L756" s="18" t="n">
        <x:f>MOD(K756-Settings!$B$32,Settings!$B$33)</x:f>
        <x:v>387.9408536035072</x:v>
      </x:c>
      <x:c r="M756" s="18" t="n">
        <x:f>IF(L756&lt;Settings!$B$30,IF(Settings!$B$30-L756&gt;=I756,K756,K756+(Settings!$B$30-L756)+Settings!$B$31),K756+(Settings!$B$33-L756))</x:f>
        <x:v>387.9408536035072</x:v>
      </x:c>
      <x:c r="N756" s="18" t="n">
        <x:f>M756+I756</x:f>
        <x:v>393.9608536035072</x:v>
      </x:c>
      <x:c r="O756" s="18" t="n">
        <x:f>N756-C756</x:f>
        <x:v>110.96085360350719</x:v>
      </x:c>
      <x:c r="P756" s="18" t="n">
        <x:f>F756-C756</x:f>
        <x:v>92.77312661145976</x:v>
      </x:c>
      <x:c r="Q756" s="18" t="n">
        <x:f>K756-G756</x:f>
        <x:v>9.242159285281105</x:v>
      </x:c>
      <x:c r="R756" s="18" t="n">
        <x:f>M756-K756</x:f>
        <x:v>0</x:v>
      </x:c>
      <x:c r="S756" s="18" t="n">
        <x:f>P756+Q756+R756</x:f>
        <x:v>102.01528589674086</x:v>
      </x:c>
      <x:c r="T756" s="18" t="str">
        <x:f>IF(MOD(C756-Settings!$B$32,Settings!$B$33)&lt;Settings!$B$30,"Up","Down")</x:f>
        <x:v>Up</x:v>
      </x:c>
      <x:c r="U756" s="18" t="n">
        <x:f>IF(OR(I756&gt;Settings!$B$30,O756&gt;Settings!$B$37),0,1)</x:f>
        <x:v>1</x:v>
      </x:c>
      <x:c r="V756" s="18" t="n">
        <x:f>IF(AND(U756=1,O756&lt;=Settings!$B$36),1,0)</x:f>
        <x:v>1</x:v>
      </x:c>
    </x:row>
    <x:row r="757">
      <x:c r="A757" t="n">
        <x:f>Arrivals!A757</x:f>
        <x:v>7</x:v>
      </x:c>
      <x:c r="B757" t="n">
        <x:f>Arrivals!B757</x:f>
        <x:v>32</x:v>
      </x:c>
      <x:c r="C757" s="18" t="n">
        <x:f>Arrivals!F757</x:f>
        <x:v>288</x:v>
      </x:c>
      <x:c r="D757" s="18" t="n">
        <x:f>Arrivals!J757</x:f>
        <x:v>3.516492029284504</x:v>
      </x:c>
      <x:c r="E757" s="18" t="n">
        <x:f>G756</x:f>
        <x:v>378.6986943182261</x:v>
      </x:c>
      <x:c r="F757" s="18" t="n">
        <x:f>MAX(C757,E757)</x:f>
        <x:v>378.6986943182261</x:v>
      </x:c>
      <x:c r="G757" s="18" t="n">
        <x:f>F757+D757</x:f>
        <x:v>382.2151863475106</x:v>
      </x:c>
      <x:c r="H757" s="18" t="n">
        <x:f>Arrivals!L757</x:f>
        <x:v>75</x:v>
      </x:c>
      <x:c r="I757" s="18" t="n">
        <x:f>H757*8/ACE_Input!S37+ACE_Input!T37</x:f>
        <x:v>6.02</x:v>
      </x:c>
      <x:c r="J757" s="18" t="n">
        <x:f>N756</x:f>
        <x:v>393.9608536035072</x:v>
      </x:c>
      <x:c r="K757" s="18" t="n">
        <x:f>MAX(G757,J757)</x:f>
        <x:v>393.9608536035072</x:v>
      </x:c>
      <x:c r="L757" s="18" t="n">
        <x:f>MOD(K757-Settings!$B$32,Settings!$B$33)</x:f>
        <x:v>393.9608536035072</x:v>
      </x:c>
      <x:c r="M757" s="18" t="n">
        <x:f>IF(L757&lt;Settings!$B$30,IF(Settings!$B$30-L757&gt;=I757,K757,K757+(Settings!$B$30-L757)+Settings!$B$31),K757+(Settings!$B$33-L757))</x:f>
        <x:v>393.9608536035072</x:v>
      </x:c>
      <x:c r="N757" s="18" t="n">
        <x:f>M757+I757</x:f>
        <x:v>399.98085360350717</x:v>
      </x:c>
      <x:c r="O757" s="18" t="n">
        <x:f>N757-C757</x:f>
        <x:v>111.98085360350717</x:v>
      </x:c>
      <x:c r="P757" s="18" t="n">
        <x:f>F757-C757</x:f>
        <x:v>90.6986943182261</x:v>
      </x:c>
      <x:c r="Q757" s="18" t="n">
        <x:f>K757-G757</x:f>
        <x:v>11.74566725599658</x:v>
      </x:c>
      <x:c r="R757" s="18" t="n">
        <x:f>M757-K757</x:f>
        <x:v>0</x:v>
      </x:c>
      <x:c r="S757" s="18" t="n">
        <x:f>P757+Q757+R757</x:f>
        <x:v>102.44436157422268</x:v>
      </x:c>
      <x:c r="T757" s="18" t="str">
        <x:f>IF(MOD(C757-Settings!$B$32,Settings!$B$33)&lt;Settings!$B$30,"Up","Down")</x:f>
        <x:v>Up</x:v>
      </x:c>
      <x:c r="U757" s="18" t="n">
        <x:f>IF(OR(I757&gt;Settings!$B$30,O757&gt;Settings!$B$37),0,1)</x:f>
        <x:v>1</x:v>
      </x:c>
      <x:c r="V757" s="18" t="n">
        <x:f>IF(AND(U757=1,O757&lt;=Settings!$B$36),1,0)</x:f>
        <x:v>1</x:v>
      </x:c>
    </x:row>
    <x:row r="758">
      <x:c r="A758" t="n">
        <x:f>Arrivals!A758</x:f>
        <x:v>7</x:v>
      </x:c>
      <x:c r="B758" t="n">
        <x:f>Arrivals!B758</x:f>
        <x:v>33</x:v>
      </x:c>
      <x:c r="C758" s="18" t="n">
        <x:f>Arrivals!F758</x:f>
        <x:v>293</x:v>
      </x:c>
      <x:c r="D758" s="18" t="n">
        <x:f>Arrivals!J758</x:f>
        <x:v>1.533666636704091</x:v>
      </x:c>
      <x:c r="E758" s="18" t="n">
        <x:f>G757</x:f>
        <x:v>382.2151863475106</x:v>
      </x:c>
      <x:c r="F758" s="18" t="n">
        <x:f>MAX(C758,E758)</x:f>
        <x:v>382.2151863475106</x:v>
      </x:c>
      <x:c r="G758" s="18" t="n">
        <x:f>F758+D758</x:f>
        <x:v>383.7488529842147</x:v>
      </x:c>
      <x:c r="H758" s="18" t="n">
        <x:f>Arrivals!L758</x:f>
        <x:v>75</x:v>
      </x:c>
      <x:c r="I758" s="18" t="n">
        <x:f>H758*8/ACE_Input!S38+ACE_Input!T38</x:f>
        <x:v>6.02</x:v>
      </x:c>
      <x:c r="J758" s="18" t="n">
        <x:f>N757</x:f>
        <x:v>399.98085360350717</x:v>
      </x:c>
      <x:c r="K758" s="18" t="n">
        <x:f>MAX(G758,J758)</x:f>
        <x:v>399.98085360350717</x:v>
      </x:c>
      <x:c r="L758" s="18" t="n">
        <x:f>MOD(K758-Settings!$B$32,Settings!$B$33)</x:f>
        <x:v>399.98085360350717</x:v>
      </x:c>
      <x:c r="M758" s="18" t="n">
        <x:f>IF(L758&lt;Settings!$B$30,IF(Settings!$B$30-L758&gt;=I758,K758,K758+(Settings!$B$30-L758)+Settings!$B$31),K758+(Settings!$B$33-L758))</x:f>
        <x:v>399.98085360350717</x:v>
      </x:c>
      <x:c r="N758" s="18" t="n">
        <x:f>M758+I758</x:f>
        <x:v>406.00085360350715</x:v>
      </x:c>
      <x:c r="O758" s="18" t="n">
        <x:f>N758-C758</x:f>
        <x:v>113.00085360350715</x:v>
      </x:c>
      <x:c r="P758" s="18" t="n">
        <x:f>F758-C758</x:f>
        <x:v>89.21518634751061</x:v>
      </x:c>
      <x:c r="Q758" s="18" t="n">
        <x:f>K758-G758</x:f>
        <x:v>16.232000619292478</x:v>
      </x:c>
      <x:c r="R758" s="18" t="n">
        <x:f>M758-K758</x:f>
        <x:v>0</x:v>
      </x:c>
      <x:c r="S758" s="18" t="n">
        <x:f>P758+Q758+R758</x:f>
        <x:v>105.44718696680309</x:v>
      </x:c>
      <x:c r="T758" s="18" t="str">
        <x:f>IF(MOD(C758-Settings!$B$32,Settings!$B$33)&lt;Settings!$B$30,"Up","Down")</x:f>
        <x:v>Up</x:v>
      </x:c>
      <x:c r="U758" s="18" t="n">
        <x:f>IF(OR(I758&gt;Settings!$B$30,O758&gt;Settings!$B$37),0,1)</x:f>
        <x:v>1</x:v>
      </x:c>
      <x:c r="V758" s="18" t="n">
        <x:f>IF(AND(U758=1,O758&lt;=Settings!$B$36),1,0)</x:f>
        <x:v>1</x:v>
      </x:c>
    </x:row>
    <x:row r="759">
      <x:c r="A759" t="n">
        <x:f>Arrivals!A759</x:f>
        <x:v>7</x:v>
      </x:c>
      <x:c r="B759" t="n">
        <x:f>Arrivals!B759</x:f>
        <x:v>34</x:v>
      </x:c>
      <x:c r="C759" s="18" t="n">
        <x:f>Arrivals!F759</x:f>
        <x:v>298</x:v>
      </x:c>
      <x:c r="D759" s="18" t="n">
        <x:f>Arrivals!J759</x:f>
        <x:v>6.715043048739629</x:v>
      </x:c>
      <x:c r="E759" s="18" t="n">
        <x:f>G758</x:f>
        <x:v>383.7488529842147</x:v>
      </x:c>
      <x:c r="F759" s="18" t="n">
        <x:f>MAX(C759,E759)</x:f>
        <x:v>383.7488529842147</x:v>
      </x:c>
      <x:c r="G759" s="18" t="n">
        <x:f>F759+D759</x:f>
        <x:v>390.4638960329543</x:v>
      </x:c>
      <x:c r="H759" s="18" t="n">
        <x:f>Arrivals!L759</x:f>
        <x:v>75</x:v>
      </x:c>
      <x:c r="I759" s="18" t="n">
        <x:f>H759*8/ACE_Input!S39+ACE_Input!T39</x:f>
        <x:v>6.02</x:v>
      </x:c>
      <x:c r="J759" s="18" t="n">
        <x:f>N758</x:f>
        <x:v>406.00085360350715</x:v>
      </x:c>
      <x:c r="K759" s="18" t="n">
        <x:f>MAX(G759,J759)</x:f>
        <x:v>406.00085360350715</x:v>
      </x:c>
      <x:c r="L759" s="18" t="n">
        <x:f>MOD(K759-Settings!$B$32,Settings!$B$33)</x:f>
        <x:v>406.00085360350715</x:v>
      </x:c>
      <x:c r="M759" s="18" t="n">
        <x:f>IF(L759&lt;Settings!$B$30,IF(Settings!$B$30-L759&gt;=I759,K759,K759+(Settings!$B$30-L759)+Settings!$B$31),K759+(Settings!$B$33-L759))</x:f>
        <x:v>406.00085360350715</x:v>
      </x:c>
      <x:c r="N759" s="18" t="n">
        <x:f>M759+I759</x:f>
        <x:v>412.02085360350713</x:v>
      </x:c>
      <x:c r="O759" s="18" t="n">
        <x:f>N759-C759</x:f>
        <x:v>114.02085360350713</x:v>
      </x:c>
      <x:c r="P759" s="18" t="n">
        <x:f>F759-C759</x:f>
        <x:v>85.7488529842147</x:v>
      </x:c>
      <x:c r="Q759" s="18" t="n">
        <x:f>K759-G759</x:f>
        <x:v>15.536957570552829</x:v>
      </x:c>
      <x:c r="R759" s="18" t="n">
        <x:f>M759-K759</x:f>
        <x:v>0</x:v>
      </x:c>
      <x:c r="S759" s="18" t="n">
        <x:f>P759+Q759+R759</x:f>
        <x:v>101.28581055476752</x:v>
      </x:c>
      <x:c r="T759" s="18" t="str">
        <x:f>IF(MOD(C759-Settings!$B$32,Settings!$B$33)&lt;Settings!$B$30,"Up","Down")</x:f>
        <x:v>Up</x:v>
      </x:c>
      <x:c r="U759" s="18" t="n">
        <x:f>IF(OR(I759&gt;Settings!$B$30,O759&gt;Settings!$B$37),0,1)</x:f>
        <x:v>1</x:v>
      </x:c>
      <x:c r="V759" s="18" t="n">
        <x:f>IF(AND(U759=1,O759&lt;=Settings!$B$36),1,0)</x:f>
        <x:v>1</x:v>
      </x:c>
    </x:row>
    <x:row r="760">
      <x:c r="A760" t="n">
        <x:f>Arrivals!A760</x:f>
        <x:v>7</x:v>
      </x:c>
      <x:c r="B760" t="n">
        <x:f>Arrivals!B760</x:f>
        <x:v>35</x:v>
      </x:c>
      <x:c r="C760" s="18" t="n">
        <x:f>Arrivals!F760</x:f>
        <x:v>303</x:v>
      </x:c>
      <x:c r="D760" s="18" t="n">
        <x:f>Arrivals!J760</x:f>
        <x:v>15.394259014147543</x:v>
      </x:c>
      <x:c r="E760" s="18" t="n">
        <x:f>G759</x:f>
        <x:v>390.4638960329543</x:v>
      </x:c>
      <x:c r="F760" s="18" t="n">
        <x:f>MAX(C760,E760)</x:f>
        <x:v>390.4638960329543</x:v>
      </x:c>
      <x:c r="G760" s="18" t="n">
        <x:f>F760+D760</x:f>
        <x:v>405.8581550471019</x:v>
      </x:c>
      <x:c r="H760" s="18" t="n">
        <x:f>Arrivals!L760</x:f>
        <x:v>75</x:v>
      </x:c>
      <x:c r="I760" s="18" t="n">
        <x:f>H760*8/ACE_Input!S40+ACE_Input!T40</x:f>
        <x:v>6.02</x:v>
      </x:c>
      <x:c r="J760" s="18" t="n">
        <x:f>N759</x:f>
        <x:v>412.02085360350713</x:v>
      </x:c>
      <x:c r="K760" s="18" t="n">
        <x:f>MAX(G760,J760)</x:f>
        <x:v>412.02085360350713</x:v>
      </x:c>
      <x:c r="L760" s="18" t="n">
        <x:f>MOD(K760-Settings!$B$32,Settings!$B$33)</x:f>
        <x:v>412.02085360350713</x:v>
      </x:c>
      <x:c r="M760" s="18" t="n">
        <x:f>IF(L760&lt;Settings!$B$30,IF(Settings!$B$30-L760&gt;=I760,K760,K760+(Settings!$B$30-L760)+Settings!$B$31),K760+(Settings!$B$33-L760))</x:f>
        <x:v>412.02085360350713</x:v>
      </x:c>
      <x:c r="N760" s="18" t="n">
        <x:f>M760+I760</x:f>
        <x:v>418.0408536035071</x:v>
      </x:c>
      <x:c r="O760" s="18" t="n">
        <x:f>N760-C760</x:f>
        <x:v>115.04085360350712</x:v>
      </x:c>
      <x:c r="P760" s="18" t="n">
        <x:f>F760-C760</x:f>
        <x:v>87.46389603295432</x:v>
      </x:c>
      <x:c r="Q760" s="18" t="n">
        <x:f>K760-G760</x:f>
        <x:v>6.162698556405246</x:v>
      </x:c>
      <x:c r="R760" s="18" t="n">
        <x:f>M760-K760</x:f>
        <x:v>0</x:v>
      </x:c>
      <x:c r="S760" s="18" t="n">
        <x:f>P760+Q760+R760</x:f>
        <x:v>93.62659458935957</x:v>
      </x:c>
      <x:c r="T760" s="18" t="str">
        <x:f>IF(MOD(C760-Settings!$B$32,Settings!$B$33)&lt;Settings!$B$30,"Up","Down")</x:f>
        <x:v>Up</x:v>
      </x:c>
      <x:c r="U760" s="18" t="n">
        <x:f>IF(OR(I760&gt;Settings!$B$30,O760&gt;Settings!$B$37),0,1)</x:f>
        <x:v>1</x:v>
      </x:c>
      <x:c r="V760" s="18" t="n">
        <x:f>IF(AND(U760=1,O760&lt;=Settings!$B$36),1,0)</x:f>
        <x:v>1</x:v>
      </x:c>
    </x:row>
    <x:row r="761">
      <x:c r="A761" t="n">
        <x:f>Arrivals!A761</x:f>
        <x:v>7</x:v>
      </x:c>
      <x:c r="B761" t="n">
        <x:f>Arrivals!B761</x:f>
        <x:v>36</x:v>
      </x:c>
      <x:c r="C761" s="18" t="n">
        <x:f>Arrivals!F761</x:f>
        <x:v>308</x:v>
      </x:c>
      <x:c r="D761" s="18" t="n">
        <x:f>Arrivals!J761</x:f>
        <x:v>5.151306701095005</x:v>
      </x:c>
      <x:c r="E761" s="18" t="n">
        <x:f>G760</x:f>
        <x:v>405.8581550471019</x:v>
      </x:c>
      <x:c r="F761" s="18" t="n">
        <x:f>MAX(C761,E761)</x:f>
        <x:v>405.8581550471019</x:v>
      </x:c>
      <x:c r="G761" s="18" t="n">
        <x:f>F761+D761</x:f>
        <x:v>411.0094617481969</x:v>
      </x:c>
      <x:c r="H761" s="18" t="n">
        <x:f>Arrivals!L761</x:f>
        <x:v>75</x:v>
      </x:c>
      <x:c r="I761" s="18" t="n">
        <x:f>H761*8/ACE_Input!S41+ACE_Input!T41</x:f>
        <x:v>6.02</x:v>
      </x:c>
      <x:c r="J761" s="18" t="n">
        <x:f>N760</x:f>
        <x:v>418.0408536035071</x:v>
      </x:c>
      <x:c r="K761" s="18" t="n">
        <x:f>MAX(G761,J761)</x:f>
        <x:v>418.0408536035071</x:v>
      </x:c>
      <x:c r="L761" s="18" t="n">
        <x:f>MOD(K761-Settings!$B$32,Settings!$B$33)</x:f>
        <x:v>418.0408536035071</x:v>
      </x:c>
      <x:c r="M761" s="18" t="n">
        <x:f>IF(L761&lt;Settings!$B$30,IF(Settings!$B$30-L761&gt;=I761,K761,K761+(Settings!$B$30-L761)+Settings!$B$31),K761+(Settings!$B$33-L761))</x:f>
        <x:v>418.0408536035071</x:v>
      </x:c>
      <x:c r="N761" s="18" t="n">
        <x:f>M761+I761</x:f>
        <x:v>424.0608536035071</x:v>
      </x:c>
      <x:c r="O761" s="18" t="n">
        <x:f>N761-C761</x:f>
        <x:v>116.0608536035071</x:v>
      </x:c>
      <x:c r="P761" s="18" t="n">
        <x:f>F761-C761</x:f>
        <x:v>97.85815504710189</x:v>
      </x:c>
      <x:c r="Q761" s="18" t="n">
        <x:f>K761-G761</x:f>
        <x:v>7.031391855310233</x:v>
      </x:c>
      <x:c r="R761" s="18" t="n">
        <x:f>M761-K761</x:f>
        <x:v>0</x:v>
      </x:c>
      <x:c r="S761" s="18" t="n">
        <x:f>P761+Q761+R761</x:f>
        <x:v>104.88954690241212</x:v>
      </x:c>
      <x:c r="T761" s="18" t="str">
        <x:f>IF(MOD(C761-Settings!$B$32,Settings!$B$33)&lt;Settings!$B$30,"Up","Down")</x:f>
        <x:v>Up</x:v>
      </x:c>
      <x:c r="U761" s="18" t="n">
        <x:f>IF(OR(I761&gt;Settings!$B$30,O761&gt;Settings!$B$37),0,1)</x:f>
        <x:v>1</x:v>
      </x:c>
      <x:c r="V761" s="18" t="n">
        <x:f>IF(AND(U761=1,O761&lt;=Settings!$B$36),1,0)</x:f>
        <x:v>1</x:v>
      </x:c>
    </x:row>
    <x:row r="762">
      <x:c r="A762" t="n">
        <x:f>Arrivals!A762</x:f>
        <x:v>7</x:v>
      </x:c>
      <x:c r="B762" t="n">
        <x:f>Arrivals!B762</x:f>
        <x:v>37</x:v>
      </x:c>
      <x:c r="C762" s="18" t="n">
        <x:f>Arrivals!F762</x:f>
        <x:v>313</x:v>
      </x:c>
      <x:c r="D762" s="18" t="n">
        <x:f>Arrivals!J762</x:f>
        <x:v>42.23108547336512</x:v>
      </x:c>
      <x:c r="E762" s="18" t="n">
        <x:f>G761</x:f>
        <x:v>411.0094617481969</x:v>
      </x:c>
      <x:c r="F762" s="18" t="n">
        <x:f>MAX(C762,E762)</x:f>
        <x:v>411.0094617481969</x:v>
      </x:c>
      <x:c r="G762" s="18" t="n">
        <x:f>F762+D762</x:f>
        <x:v>453.240547221562</x:v>
      </x:c>
      <x:c r="H762" s="18" t="n">
        <x:f>Arrivals!L762</x:f>
        <x:v>75</x:v>
      </x:c>
      <x:c r="I762" s="18" t="n">
        <x:f>H762*8/ACE_Input!S42+ACE_Input!T42</x:f>
        <x:v>6.02</x:v>
      </x:c>
      <x:c r="J762" s="18" t="n">
        <x:f>N761</x:f>
        <x:v>424.0608536035071</x:v>
      </x:c>
      <x:c r="K762" s="18" t="n">
        <x:f>MAX(G762,J762)</x:f>
        <x:v>453.240547221562</x:v>
      </x:c>
      <x:c r="L762" s="18" t="n">
        <x:f>MOD(K762-Settings!$B$32,Settings!$B$33)</x:f>
        <x:v>453.240547221562</x:v>
      </x:c>
      <x:c r="M762" s="18" t="n">
        <x:f>IF(L762&lt;Settings!$B$30,IF(Settings!$B$30-L762&gt;=I762,K762,K762+(Settings!$B$30-L762)+Settings!$B$31),K762+(Settings!$B$33-L762))</x:f>
        <x:v>453.240547221562</x:v>
      </x:c>
      <x:c r="N762" s="18" t="n">
        <x:f>M762+I762</x:f>
        <x:v>459.260547221562</x:v>
      </x:c>
      <x:c r="O762" s="18" t="n">
        <x:f>N762-C762</x:f>
        <x:v>146.26054722156198</x:v>
      </x:c>
      <x:c r="P762" s="18" t="n">
        <x:f>F762-C762</x:f>
        <x:v>98.00946174819688</x:v>
      </x:c>
      <x:c r="Q762" s="18" t="n">
        <x:f>K762-G762</x:f>
        <x:v>0</x:v>
      </x:c>
      <x:c r="R762" s="18" t="n">
        <x:f>M762-K762</x:f>
        <x:v>0</x:v>
      </x:c>
      <x:c r="S762" s="18" t="n">
        <x:f>P762+Q762+R762</x:f>
        <x:v>98.00946174819688</x:v>
      </x:c>
      <x:c r="T762" s="18" t="str">
        <x:f>IF(MOD(C762-Settings!$B$32,Settings!$B$33)&lt;Settings!$B$30,"Up","Down")</x:f>
        <x:v>Up</x:v>
      </x:c>
      <x:c r="U762" s="18" t="n">
        <x:f>IF(OR(I762&gt;Settings!$B$30,O762&gt;Settings!$B$37),0,1)</x:f>
        <x:v>1</x:v>
      </x:c>
      <x:c r="V762" s="18" t="n">
        <x:f>IF(AND(U762=1,O762&lt;=Settings!$B$36),1,0)</x:f>
        <x:v>0</x:v>
      </x:c>
    </x:row>
    <x:row r="763">
      <x:c r="A763" t="n">
        <x:f>Arrivals!A763</x:f>
        <x:v>7</x:v>
      </x:c>
      <x:c r="B763" t="n">
        <x:f>Arrivals!B763</x:f>
        <x:v>38</x:v>
      </x:c>
      <x:c r="C763" s="18" t="n">
        <x:f>Arrivals!F763</x:f>
        <x:v>318</x:v>
      </x:c>
      <x:c r="D763" s="18" t="n">
        <x:f>Arrivals!J763</x:f>
        <x:v>1.986861457843344</x:v>
      </x:c>
      <x:c r="E763" s="18" t="n">
        <x:f>G762</x:f>
        <x:v>453.240547221562</x:v>
      </x:c>
      <x:c r="F763" s="18" t="n">
        <x:f>MAX(C763,E763)</x:f>
        <x:v>453.240547221562</x:v>
      </x:c>
      <x:c r="G763" s="18" t="n">
        <x:f>F763+D763</x:f>
        <x:v>455.22740867940536</x:v>
      </x:c>
      <x:c r="H763" s="18" t="n">
        <x:f>Arrivals!L763</x:f>
        <x:v>75</x:v>
      </x:c>
      <x:c r="I763" s="18" t="n">
        <x:f>H763*8/ACE_Input!S43+ACE_Input!T43</x:f>
        <x:v>6.02</x:v>
      </x:c>
      <x:c r="J763" s="18" t="n">
        <x:f>N762</x:f>
        <x:v>459.260547221562</x:v>
      </x:c>
      <x:c r="K763" s="18" t="n">
        <x:f>MAX(G763,J763)</x:f>
        <x:v>459.260547221562</x:v>
      </x:c>
      <x:c r="L763" s="18" t="n">
        <x:f>MOD(K763-Settings!$B$32,Settings!$B$33)</x:f>
        <x:v>459.260547221562</x:v>
      </x:c>
      <x:c r="M763" s="18" t="n">
        <x:f>IF(L763&lt;Settings!$B$30,IF(Settings!$B$30-L763&gt;=I763,K763,K763+(Settings!$B$30-L763)+Settings!$B$31),K763+(Settings!$B$33-L763))</x:f>
        <x:v>459.260547221562</x:v>
      </x:c>
      <x:c r="N763" s="18" t="n">
        <x:f>M763+I763</x:f>
        <x:v>465.28054722156196</x:v>
      </x:c>
      <x:c r="O763" s="18" t="n">
        <x:f>N763-C763</x:f>
        <x:v>147.28054722156196</x:v>
      </x:c>
      <x:c r="P763" s="18" t="n">
        <x:f>F763-C763</x:f>
        <x:v>135.240547221562</x:v>
      </x:c>
      <x:c r="Q763" s="18" t="n">
        <x:f>K763-G763</x:f>
        <x:v>4.033138542156621</x:v>
      </x:c>
      <x:c r="R763" s="18" t="n">
        <x:f>M763-K763</x:f>
        <x:v>0</x:v>
      </x:c>
      <x:c r="S763" s="18" t="n">
        <x:f>P763+Q763+R763</x:f>
        <x:v>139.27368576371862</x:v>
      </x:c>
      <x:c r="T763" s="18" t="str">
        <x:f>IF(MOD(C763-Settings!$B$32,Settings!$B$33)&lt;Settings!$B$30,"Up","Down")</x:f>
        <x:v>Up</x:v>
      </x:c>
      <x:c r="U763" s="18" t="n">
        <x:f>IF(OR(I763&gt;Settings!$B$30,O763&gt;Settings!$B$37),0,1)</x:f>
        <x:v>1</x:v>
      </x:c>
      <x:c r="V763" s="18" t="n">
        <x:f>IF(AND(U763=1,O763&lt;=Settings!$B$36),1,0)</x:f>
        <x:v>0</x:v>
      </x:c>
    </x:row>
    <x:row r="764">
      <x:c r="A764" t="n">
        <x:f>Arrivals!A764</x:f>
        <x:v>7</x:v>
      </x:c>
      <x:c r="B764" t="n">
        <x:f>Arrivals!B764</x:f>
        <x:v>39</x:v>
      </x:c>
      <x:c r="C764" s="18" t="n">
        <x:f>Arrivals!F764</x:f>
        <x:v>323</x:v>
      </x:c>
      <x:c r="D764" s="18" t="n">
        <x:f>Arrivals!J764</x:f>
        <x:v>10.89040027976507</x:v>
      </x:c>
      <x:c r="E764" s="18" t="n">
        <x:f>G763</x:f>
        <x:v>455.22740867940536</x:v>
      </x:c>
      <x:c r="F764" s="18" t="n">
        <x:f>MAX(C764,E764)</x:f>
        <x:v>455.22740867940536</x:v>
      </x:c>
      <x:c r="G764" s="18" t="n">
        <x:f>F764+D764</x:f>
        <x:v>466.1178089591704</x:v>
      </x:c>
      <x:c r="H764" s="18" t="n">
        <x:f>Arrivals!L764</x:f>
        <x:v>75</x:v>
      </x:c>
      <x:c r="I764" s="18" t="n">
        <x:f>H764*8/ACE_Input!S44+ACE_Input!T44</x:f>
        <x:v>6.02</x:v>
      </x:c>
      <x:c r="J764" s="18" t="n">
        <x:f>N763</x:f>
        <x:v>465.28054722156196</x:v>
      </x:c>
      <x:c r="K764" s="18" t="n">
        <x:f>MAX(G764,J764)</x:f>
        <x:v>466.1178089591704</x:v>
      </x:c>
      <x:c r="L764" s="18" t="n">
        <x:f>MOD(K764-Settings!$B$32,Settings!$B$33)</x:f>
        <x:v>466.1178089591704</x:v>
      </x:c>
      <x:c r="M764" s="18" t="n">
        <x:f>IF(L764&lt;Settings!$B$30,IF(Settings!$B$30-L764&gt;=I764,K764,K764+(Settings!$B$30-L764)+Settings!$B$31),K764+(Settings!$B$33-L764))</x:f>
        <x:v>466.1178089591704</x:v>
      </x:c>
      <x:c r="N764" s="18" t="n">
        <x:f>M764+I764</x:f>
        <x:v>472.1378089591704</x:v>
      </x:c>
      <x:c r="O764" s="18" t="n">
        <x:f>N764-C764</x:f>
        <x:v>149.1378089591704</x:v>
      </x:c>
      <x:c r="P764" s="18" t="n">
        <x:f>F764-C764</x:f>
        <x:v>132.22740867940536</x:v>
      </x:c>
      <x:c r="Q764" s="18" t="n">
        <x:f>K764-G764</x:f>
        <x:v>0</x:v>
      </x:c>
      <x:c r="R764" s="18" t="n">
        <x:f>M764-K764</x:f>
        <x:v>0</x:v>
      </x:c>
      <x:c r="S764" s="18" t="n">
        <x:f>P764+Q764+R764</x:f>
        <x:v>132.22740867940536</x:v>
      </x:c>
      <x:c r="T764" s="18" t="str">
        <x:f>IF(MOD(C764-Settings!$B$32,Settings!$B$33)&lt;Settings!$B$30,"Up","Down")</x:f>
        <x:v>Up</x:v>
      </x:c>
      <x:c r="U764" s="18" t="n">
        <x:f>IF(OR(I764&gt;Settings!$B$30,O764&gt;Settings!$B$37),0,1)</x:f>
        <x:v>1</x:v>
      </x:c>
      <x:c r="V764" s="18" t="n">
        <x:f>IF(AND(U764=1,O764&lt;=Settings!$B$36),1,0)</x:f>
        <x:v>0</x:v>
      </x:c>
    </x:row>
    <x:row r="765">
      <x:c r="A765" t="n">
        <x:f>Arrivals!A765</x:f>
        <x:v>7</x:v>
      </x:c>
      <x:c r="B765" t="n">
        <x:f>Arrivals!B765</x:f>
        <x:v>40</x:v>
      </x:c>
      <x:c r="C765" s="18" t="n">
        <x:f>Arrivals!F765</x:f>
        <x:v>328</x:v>
      </x:c>
      <x:c r="D765" s="18" t="n">
        <x:f>Arrivals!J765</x:f>
        <x:v>0.8369920402059735</x:v>
      </x:c>
      <x:c r="E765" s="18" t="n">
        <x:f>G764</x:f>
        <x:v>466.1178089591704</x:v>
      </x:c>
      <x:c r="F765" s="18" t="n">
        <x:f>MAX(C765,E765)</x:f>
        <x:v>466.1178089591704</x:v>
      </x:c>
      <x:c r="G765" s="18" t="n">
        <x:f>F765+D765</x:f>
        <x:v>466.9548009993764</x:v>
      </x:c>
      <x:c r="H765" s="18" t="n">
        <x:f>Arrivals!L765</x:f>
        <x:v>75</x:v>
      </x:c>
      <x:c r="I765" s="18" t="n">
        <x:f>H765*8/ACE_Input!S45+ACE_Input!T45</x:f>
        <x:v>6.02</x:v>
      </x:c>
      <x:c r="J765" s="18" t="n">
        <x:f>N764</x:f>
        <x:v>472.1378089591704</x:v>
      </x:c>
      <x:c r="K765" s="18" t="n">
        <x:f>MAX(G765,J765)</x:f>
        <x:v>472.1378089591704</x:v>
      </x:c>
      <x:c r="L765" s="18" t="n">
        <x:f>MOD(K765-Settings!$B$32,Settings!$B$33)</x:f>
        <x:v>472.1378089591704</x:v>
      </x:c>
      <x:c r="M765" s="18" t="n">
        <x:f>IF(L765&lt;Settings!$B$30,IF(Settings!$B$30-L765&gt;=I765,K765,K765+(Settings!$B$30-L765)+Settings!$B$31),K765+(Settings!$B$33-L765))</x:f>
        <x:v>472.1378089591704</x:v>
      </x:c>
      <x:c r="N765" s="18" t="n">
        <x:f>M765+I765</x:f>
        <x:v>478.1578089591704</x:v>
      </x:c>
      <x:c r="O765" s="18" t="n">
        <x:f>N765-C765</x:f>
        <x:v>150.15780895917038</x:v>
      </x:c>
      <x:c r="P765" s="18" t="n">
        <x:f>F765-C765</x:f>
        <x:v>138.11780895917042</x:v>
      </x:c>
      <x:c r="Q765" s="18" t="n">
        <x:f>K765-G765</x:f>
        <x:v>5.183007959793997</x:v>
      </x:c>
      <x:c r="R765" s="18" t="n">
        <x:f>M765-K765</x:f>
        <x:v>0</x:v>
      </x:c>
      <x:c r="S765" s="18" t="n">
        <x:f>P765+Q765+R765</x:f>
        <x:v>143.30081691896441</x:v>
      </x:c>
      <x:c r="T765" s="18" t="str">
        <x:f>IF(MOD(C765-Settings!$B$32,Settings!$B$33)&lt;Settings!$B$30,"Up","Down")</x:f>
        <x:v>Up</x:v>
      </x:c>
      <x:c r="U765" s="18" t="n">
        <x:f>IF(OR(I765&gt;Settings!$B$30,O765&gt;Settings!$B$37),0,1)</x:f>
        <x:v>1</x:v>
      </x:c>
      <x:c r="V765" s="18" t="n">
        <x:f>IF(AND(U765=1,O765&lt;=Settings!$B$36),1,0)</x:f>
        <x:v>0</x:v>
      </x:c>
    </x:row>
    <x:row r="766">
      <x:c r="A766" t="n">
        <x:f>Arrivals!A766</x:f>
        <x:v>7</x:v>
      </x:c>
      <x:c r="B766" t="n">
        <x:f>Arrivals!B766</x:f>
        <x:v>41</x:v>
      </x:c>
      <x:c r="C766" s="18" t="n">
        <x:f>Arrivals!F766</x:f>
        <x:v>333</x:v>
      </x:c>
      <x:c r="D766" s="18" t="n">
        <x:f>Arrivals!J766</x:f>
        <x:v>4.778825404685494</x:v>
      </x:c>
      <x:c r="E766" s="18" t="n">
        <x:f>G765</x:f>
        <x:v>466.9548009993764</x:v>
      </x:c>
      <x:c r="F766" s="18" t="n">
        <x:f>MAX(C766,E766)</x:f>
        <x:v>466.9548009993764</x:v>
      </x:c>
      <x:c r="G766" s="18" t="n">
        <x:f>F766+D766</x:f>
        <x:v>471.7336264040619</x:v>
      </x:c>
      <x:c r="H766" s="18" t="n">
        <x:f>Arrivals!L766</x:f>
        <x:v>75</x:v>
      </x:c>
      <x:c r="I766" s="18" t="n">
        <x:f>H766*8/ACE_Input!S46+ACE_Input!T46</x:f>
        <x:v>6.02</x:v>
      </x:c>
      <x:c r="J766" s="18" t="n">
        <x:f>N765</x:f>
        <x:v>478.1578089591704</x:v>
      </x:c>
      <x:c r="K766" s="18" t="n">
        <x:f>MAX(G766,J766)</x:f>
        <x:v>478.1578089591704</x:v>
      </x:c>
      <x:c r="L766" s="18" t="n">
        <x:f>MOD(K766-Settings!$B$32,Settings!$B$33)</x:f>
        <x:v>478.1578089591704</x:v>
      </x:c>
      <x:c r="M766" s="18" t="n">
        <x:f>IF(L766&lt;Settings!$B$30,IF(Settings!$B$30-L766&gt;=I766,K766,K766+(Settings!$B$30-L766)+Settings!$B$31),K766+(Settings!$B$33-L766))</x:f>
        <x:v>478.1578089591704</x:v>
      </x:c>
      <x:c r="N766" s="18" t="n">
        <x:f>M766+I766</x:f>
        <x:v>484.17780895917036</x:v>
      </x:c>
      <x:c r="O766" s="18" t="n">
        <x:f>N766-C766</x:f>
        <x:v>151.17780895917036</x:v>
      </x:c>
      <x:c r="P766" s="18" t="n">
        <x:f>F766-C766</x:f>
        <x:v>133.9548009993764</x:v>
      </x:c>
      <x:c r="Q766" s="18" t="n">
        <x:f>K766-G766</x:f>
        <x:v>6.424182555108473</x:v>
      </x:c>
      <x:c r="R766" s="18" t="n">
        <x:f>M766-K766</x:f>
        <x:v>0</x:v>
      </x:c>
      <x:c r="S766" s="18" t="n">
        <x:f>P766+Q766+R766</x:f>
        <x:v>140.37898355448488</x:v>
      </x:c>
      <x:c r="T766" s="18" t="str">
        <x:f>IF(MOD(C766-Settings!$B$32,Settings!$B$33)&lt;Settings!$B$30,"Up","Down")</x:f>
        <x:v>Up</x:v>
      </x:c>
      <x:c r="U766" s="18" t="n">
        <x:f>IF(OR(I766&gt;Settings!$B$30,O766&gt;Settings!$B$37),0,1)</x:f>
        <x:v>1</x:v>
      </x:c>
      <x:c r="V766" s="18" t="n">
        <x:f>IF(AND(U766=1,O766&lt;=Settings!$B$36),1,0)</x:f>
        <x:v>0</x:v>
      </x:c>
    </x:row>
    <x:row r="767">
      <x:c r="A767" t="n">
        <x:f>Arrivals!A767</x:f>
        <x:v>7</x:v>
      </x:c>
      <x:c r="B767" t="n">
        <x:f>Arrivals!B767</x:f>
        <x:v>42</x:v>
      </x:c>
      <x:c r="C767" s="18" t="n">
        <x:f>Arrivals!F767</x:f>
        <x:v>338</x:v>
      </x:c>
      <x:c r="D767" s="18" t="n">
        <x:f>Arrivals!J767</x:f>
        <x:v>0.4138435359795457</x:v>
      </x:c>
      <x:c r="E767" s="18" t="n">
        <x:f>G766</x:f>
        <x:v>471.7336264040619</x:v>
      </x:c>
      <x:c r="F767" s="18" t="n">
        <x:f>MAX(C767,E767)</x:f>
        <x:v>471.7336264040619</x:v>
      </x:c>
      <x:c r="G767" s="18" t="n">
        <x:f>F767+D767</x:f>
        <x:v>472.14746994004145</x:v>
      </x:c>
      <x:c r="H767" s="18" t="n">
        <x:f>Arrivals!L767</x:f>
        <x:v>75</x:v>
      </x:c>
      <x:c r="I767" s="18" t="n">
        <x:f>H767*8/ACE_Input!S47+ACE_Input!T47</x:f>
        <x:v>6.02</x:v>
      </x:c>
      <x:c r="J767" s="18" t="n">
        <x:f>N766</x:f>
        <x:v>484.17780895917036</x:v>
      </x:c>
      <x:c r="K767" s="18" t="n">
        <x:f>MAX(G767,J767)</x:f>
        <x:v>484.17780895917036</x:v>
      </x:c>
      <x:c r="L767" s="18" t="n">
        <x:f>MOD(K767-Settings!$B$32,Settings!$B$33)</x:f>
        <x:v>484.17780895917036</x:v>
      </x:c>
      <x:c r="M767" s="18" t="n">
        <x:f>IF(L767&lt;Settings!$B$30,IF(Settings!$B$30-L767&gt;=I767,K767,K767+(Settings!$B$30-L767)+Settings!$B$31),K767+(Settings!$B$33-L767))</x:f>
        <x:v>484.17780895917036</x:v>
      </x:c>
      <x:c r="N767" s="18" t="n">
        <x:f>M767+I767</x:f>
        <x:v>490.19780895917035</x:v>
      </x:c>
      <x:c r="O767" s="18" t="n">
        <x:f>N767-C767</x:f>
        <x:v>152.19780895917035</x:v>
      </x:c>
      <x:c r="P767" s="18" t="n">
        <x:f>F767-C767</x:f>
        <x:v>133.7336264040619</x:v>
      </x:c>
      <x:c r="Q767" s="18" t="n">
        <x:f>K767-G767</x:f>
        <x:v>12.030339019128917</x:v>
      </x:c>
      <x:c r="R767" s="18" t="n">
        <x:f>M767-K767</x:f>
        <x:v>0</x:v>
      </x:c>
      <x:c r="S767" s="18" t="n">
        <x:f>P767+Q767+R767</x:f>
        <x:v>145.76396542319083</x:v>
      </x:c>
      <x:c r="T767" s="18" t="str">
        <x:f>IF(MOD(C767-Settings!$B$32,Settings!$B$33)&lt;Settings!$B$30,"Up","Down")</x:f>
        <x:v>Up</x:v>
      </x:c>
      <x:c r="U767" s="18" t="n">
        <x:f>IF(OR(I767&gt;Settings!$B$30,O767&gt;Settings!$B$37),0,1)</x:f>
        <x:v>1</x:v>
      </x:c>
      <x:c r="V767" s="18" t="n">
        <x:f>IF(AND(U767=1,O767&lt;=Settings!$B$36),1,0)</x:f>
        <x:v>0</x:v>
      </x:c>
    </x:row>
    <x:row r="768">
      <x:c r="A768" t="n">
        <x:f>Arrivals!A768</x:f>
        <x:v>7</x:v>
      </x:c>
      <x:c r="B768" t="n">
        <x:f>Arrivals!B768</x:f>
        <x:v>43</x:v>
      </x:c>
      <x:c r="C768" s="18" t="n">
        <x:f>Arrivals!F768</x:f>
        <x:v>343</x:v>
      </x:c>
      <x:c r="D768" s="18" t="n">
        <x:f>Arrivals!J768</x:f>
        <x:v>16.23728829466693</x:v>
      </x:c>
      <x:c r="E768" s="18" t="n">
        <x:f>G767</x:f>
        <x:v>472.14746994004145</x:v>
      </x:c>
      <x:c r="F768" s="18" t="n">
        <x:f>MAX(C768,E768)</x:f>
        <x:v>472.14746994004145</x:v>
      </x:c>
      <x:c r="G768" s="18" t="n">
        <x:f>F768+D768</x:f>
        <x:v>488.3847582347084</x:v>
      </x:c>
      <x:c r="H768" s="18" t="n">
        <x:f>Arrivals!L768</x:f>
        <x:v>75</x:v>
      </x:c>
      <x:c r="I768" s="18" t="n">
        <x:f>H768*8/ACE_Input!S48+ACE_Input!T48</x:f>
        <x:v>6.02</x:v>
      </x:c>
      <x:c r="J768" s="18" t="n">
        <x:f>N767</x:f>
        <x:v>490.19780895917035</x:v>
      </x:c>
      <x:c r="K768" s="18" t="n">
        <x:f>MAX(G768,J768)</x:f>
        <x:v>490.19780895917035</x:v>
      </x:c>
      <x:c r="L768" s="18" t="n">
        <x:f>MOD(K768-Settings!$B$32,Settings!$B$33)</x:f>
        <x:v>490.19780895917035</x:v>
      </x:c>
      <x:c r="M768" s="18" t="n">
        <x:f>IF(L768&lt;Settings!$B$30,IF(Settings!$B$30-L768&gt;=I768,K768,K768+(Settings!$B$30-L768)+Settings!$B$31),K768+(Settings!$B$33-L768))</x:f>
        <x:v>490.19780895917035</x:v>
      </x:c>
      <x:c r="N768" s="18" t="n">
        <x:f>M768+I768</x:f>
        <x:v>496.2178089591703</x:v>
      </x:c>
      <x:c r="O768" s="18" t="n">
        <x:f>N768-C768</x:f>
        <x:v>153.21780895917033</x:v>
      </x:c>
      <x:c r="P768" s="18" t="n">
        <x:f>F768-C768</x:f>
        <x:v>129.14746994004145</x:v>
      </x:c>
      <x:c r="Q768" s="18" t="n">
        <x:f>K768-G768</x:f>
        <x:v>1.8130507244619594</x:v>
      </x:c>
      <x:c r="R768" s="18" t="n">
        <x:f>M768-K768</x:f>
        <x:v>0</x:v>
      </x:c>
      <x:c r="S768" s="18" t="n">
        <x:f>P768+Q768+R768</x:f>
        <x:v>130.9605206645034</x:v>
      </x:c>
      <x:c r="T768" s="18" t="str">
        <x:f>IF(MOD(C768-Settings!$B$32,Settings!$B$33)&lt;Settings!$B$30,"Up","Down")</x:f>
        <x:v>Up</x:v>
      </x:c>
      <x:c r="U768" s="18" t="n">
        <x:f>IF(OR(I768&gt;Settings!$B$30,O768&gt;Settings!$B$37),0,1)</x:f>
        <x:v>1</x:v>
      </x:c>
      <x:c r="V768" s="18" t="n">
        <x:f>IF(AND(U768=1,O768&lt;=Settings!$B$36),1,0)</x:f>
        <x:v>0</x:v>
      </x:c>
    </x:row>
    <x:row r="769">
      <x:c r="A769" t="n">
        <x:f>Arrivals!A769</x:f>
        <x:v>7</x:v>
      </x:c>
      <x:c r="B769" t="n">
        <x:f>Arrivals!B769</x:f>
        <x:v>44</x:v>
      </x:c>
      <x:c r="C769" s="18" t="n">
        <x:f>Arrivals!F769</x:f>
        <x:v>348</x:v>
      </x:c>
      <x:c r="D769" s="18" t="n">
        <x:f>Arrivals!J769</x:f>
        <x:v>7.54727096633357</x:v>
      </x:c>
      <x:c r="E769" s="18" t="n">
        <x:f>G768</x:f>
        <x:v>488.3847582347084</x:v>
      </x:c>
      <x:c r="F769" s="18" t="n">
        <x:f>MAX(C769,E769)</x:f>
        <x:v>488.3847582347084</x:v>
      </x:c>
      <x:c r="G769" s="18" t="n">
        <x:f>F769+D769</x:f>
        <x:v>495.9320292010419</x:v>
      </x:c>
      <x:c r="H769" s="18" t="n">
        <x:f>Arrivals!L769</x:f>
        <x:v>75</x:v>
      </x:c>
      <x:c r="I769" s="18" t="n">
        <x:f>H769*8/ACE_Input!S49+ACE_Input!T49</x:f>
        <x:v>6.02</x:v>
      </x:c>
      <x:c r="J769" s="18" t="n">
        <x:f>N768</x:f>
        <x:v>496.2178089591703</x:v>
      </x:c>
      <x:c r="K769" s="18" t="n">
        <x:f>MAX(G769,J769)</x:f>
        <x:v>496.2178089591703</x:v>
      </x:c>
      <x:c r="L769" s="18" t="n">
        <x:f>MOD(K769-Settings!$B$32,Settings!$B$33)</x:f>
        <x:v>496.2178089591703</x:v>
      </x:c>
      <x:c r="M769" s="18" t="n">
        <x:f>IF(L769&lt;Settings!$B$30,IF(Settings!$B$30-L769&gt;=I769,K769,K769+(Settings!$B$30-L769)+Settings!$B$31),K769+(Settings!$B$33-L769))</x:f>
        <x:v>496.2178089591703</x:v>
      </x:c>
      <x:c r="N769" s="18" t="n">
        <x:f>M769+I769</x:f>
        <x:v>502.2378089591703</x:v>
      </x:c>
      <x:c r="O769" s="18" t="n">
        <x:f>N769-C769</x:f>
        <x:v>154.2378089591703</x:v>
      </x:c>
      <x:c r="P769" s="18" t="n">
        <x:f>F769-C769</x:f>
        <x:v>140.38475823470839</x:v>
      </x:c>
      <x:c r="Q769" s="18" t="n">
        <x:f>K769-G769</x:f>
        <x:v>0.28577975812839895</x:v>
      </x:c>
      <x:c r="R769" s="18" t="n">
        <x:f>M769-K769</x:f>
        <x:v>0</x:v>
      </x:c>
      <x:c r="S769" s="18" t="n">
        <x:f>P769+Q769+R769</x:f>
        <x:v>140.67053799283678</x:v>
      </x:c>
      <x:c r="T769" s="18" t="str">
        <x:f>IF(MOD(C769-Settings!$B$32,Settings!$B$33)&lt;Settings!$B$30,"Up","Down")</x:f>
        <x:v>Up</x:v>
      </x:c>
      <x:c r="U769" s="18" t="n">
        <x:f>IF(OR(I769&gt;Settings!$B$30,O769&gt;Settings!$B$37),0,1)</x:f>
        <x:v>1</x:v>
      </x:c>
      <x:c r="V769" s="18" t="n">
        <x:f>IF(AND(U769=1,O769&lt;=Settings!$B$36),1,0)</x:f>
        <x:v>0</x:v>
      </x:c>
    </x:row>
    <x:row r="770">
      <x:c r="A770" t="n">
        <x:f>Arrivals!A770</x:f>
        <x:v>7</x:v>
      </x:c>
      <x:c r="B770" t="n">
        <x:f>Arrivals!B770</x:f>
        <x:v>45</x:v>
      </x:c>
      <x:c r="C770" s="18" t="n">
        <x:f>Arrivals!F770</x:f>
        <x:v>354</x:v>
      </x:c>
      <x:c r="D770" s="18" t="n">
        <x:f>Arrivals!J770</x:f>
        <x:v>3.1282376570156405</x:v>
      </x:c>
      <x:c r="E770" s="18" t="n">
        <x:f>G769</x:f>
        <x:v>495.9320292010419</x:v>
      </x:c>
      <x:c r="F770" s="18" t="n">
        <x:f>MAX(C770,E770)</x:f>
        <x:v>495.9320292010419</x:v>
      </x:c>
      <x:c r="G770" s="18" t="n">
        <x:f>F770+D770</x:f>
        <x:v>499.06026685805756</x:v>
      </x:c>
      <x:c r="H770" s="18" t="n">
        <x:f>Arrivals!L770</x:f>
        <x:v>75</x:v>
      </x:c>
      <x:c r="I770" s="18" t="n">
        <x:f>H770*8/ACE_Input!S50+ACE_Input!T50</x:f>
        <x:v>6.02</x:v>
      </x:c>
      <x:c r="J770" s="18" t="n">
        <x:f>N769</x:f>
        <x:v>502.2378089591703</x:v>
      </x:c>
      <x:c r="K770" s="18" t="n">
        <x:f>MAX(G770,J770)</x:f>
        <x:v>502.2378089591703</x:v>
      </x:c>
      <x:c r="L770" s="18" t="n">
        <x:f>MOD(K770-Settings!$B$32,Settings!$B$33)</x:f>
        <x:v>502.2378089591703</x:v>
      </x:c>
      <x:c r="M770" s="18" t="n">
        <x:f>IF(L770&lt;Settings!$B$30,IF(Settings!$B$30-L770&gt;=I770,K770,K770+(Settings!$B$30-L770)+Settings!$B$31),K770+(Settings!$B$33-L770))</x:f>
        <x:v>502.2378089591703</x:v>
      </x:c>
      <x:c r="N770" s="18" t="n">
        <x:f>M770+I770</x:f>
        <x:v>508.2578089591703</x:v>
      </x:c>
      <x:c r="O770" s="18" t="n">
        <x:f>N770-C770</x:f>
        <x:v>154.2578089591703</x:v>
      </x:c>
      <x:c r="P770" s="18" t="n">
        <x:f>F770-C770</x:f>
        <x:v>141.93202920104193</x:v>
      </x:c>
      <x:c r="Q770" s="18" t="n">
        <x:f>K770-G770</x:f>
        <x:v>3.177542101112749</x:v>
      </x:c>
      <x:c r="R770" s="18" t="n">
        <x:f>M770-K770</x:f>
        <x:v>0</x:v>
      </x:c>
      <x:c r="S770" s="18" t="n">
        <x:f>P770+Q770+R770</x:f>
        <x:v>145.10957130215468</x:v>
      </x:c>
      <x:c r="T770" s="18" t="str">
        <x:f>IF(MOD(C770-Settings!$B$32,Settings!$B$33)&lt;Settings!$B$30,"Up","Down")</x:f>
        <x:v>Up</x:v>
      </x:c>
      <x:c r="U770" s="18" t="n">
        <x:f>IF(OR(I770&gt;Settings!$B$30,O770&gt;Settings!$B$37),0,1)</x:f>
        <x:v>1</x:v>
      </x:c>
      <x:c r="V770" s="18" t="n">
        <x:f>IF(AND(U770=1,O770&lt;=Settings!$B$36),1,0)</x:f>
        <x:v>0</x:v>
      </x:c>
    </x:row>
    <x:row r="771">
      <x:c r="A771" t="n">
        <x:f>Arrivals!A771</x:f>
        <x:v>7</x:v>
      </x:c>
      <x:c r="B771" t="n">
        <x:f>Arrivals!B771</x:f>
        <x:v>46</x:v>
      </x:c>
      <x:c r="C771" s="18" t="n">
        <x:f>Arrivals!F771</x:f>
        <x:v>359</x:v>
      </x:c>
      <x:c r="D771" s="18" t="n">
        <x:f>Arrivals!J771</x:f>
        <x:v>21.191115242417407</x:v>
      </x:c>
      <x:c r="E771" s="18" t="n">
        <x:f>G770</x:f>
        <x:v>499.06026685805756</x:v>
      </x:c>
      <x:c r="F771" s="18" t="n">
        <x:f>MAX(C771,E771)</x:f>
        <x:v>499.06026685805756</x:v>
      </x:c>
      <x:c r="G771" s="18" t="n">
        <x:f>F771+D771</x:f>
        <x:v>520.251382100475</x:v>
      </x:c>
      <x:c r="H771" s="18" t="n">
        <x:f>Arrivals!L771</x:f>
        <x:v>75</x:v>
      </x:c>
      <x:c r="I771" s="18" t="n">
        <x:f>H771*8/ACE_Input!S51+ACE_Input!T51</x:f>
        <x:v>6.02</x:v>
      </x:c>
      <x:c r="J771" s="18" t="n">
        <x:f>N770</x:f>
        <x:v>508.2578089591703</x:v>
      </x:c>
      <x:c r="K771" s="18" t="n">
        <x:f>MAX(G771,J771)</x:f>
        <x:v>520.251382100475</x:v>
      </x:c>
      <x:c r="L771" s="18" t="n">
        <x:f>MOD(K771-Settings!$B$32,Settings!$B$33)</x:f>
        <x:v>520.251382100475</x:v>
      </x:c>
      <x:c r="M771" s="18" t="n">
        <x:f>IF(L771&lt;Settings!$B$30,IF(Settings!$B$30-L771&gt;=I771,K771,K771+(Settings!$B$30-L771)+Settings!$B$31),K771+(Settings!$B$33-L771))</x:f>
        <x:v>520.251382100475</x:v>
      </x:c>
      <x:c r="N771" s="18" t="n">
        <x:f>M771+I771</x:f>
        <x:v>526.271382100475</x:v>
      </x:c>
      <x:c r="O771" s="18" t="n">
        <x:f>N771-C771</x:f>
        <x:v>167.27138210047497</x:v>
      </x:c>
      <x:c r="P771" s="18" t="n">
        <x:f>F771-C771</x:f>
        <x:v>140.06026685805756</x:v>
      </x:c>
      <x:c r="Q771" s="18" t="n">
        <x:f>K771-G771</x:f>
        <x:v>0</x:v>
      </x:c>
      <x:c r="R771" s="18" t="n">
        <x:f>M771-K771</x:f>
        <x:v>0</x:v>
      </x:c>
      <x:c r="S771" s="18" t="n">
        <x:f>P771+Q771+R771</x:f>
        <x:v>140.06026685805756</x:v>
      </x:c>
      <x:c r="T771" s="18" t="str">
        <x:f>IF(MOD(C771-Settings!$B$32,Settings!$B$33)&lt;Settings!$B$30,"Up","Down")</x:f>
        <x:v>Up</x:v>
      </x:c>
      <x:c r="U771" s="18" t="n">
        <x:f>IF(OR(I771&gt;Settings!$B$30,O771&gt;Settings!$B$37),0,1)</x:f>
        <x:v>1</x:v>
      </x:c>
      <x:c r="V771" s="18" t="n">
        <x:f>IF(AND(U771=1,O771&lt;=Settings!$B$36),1,0)</x:f>
        <x:v>0</x:v>
      </x:c>
    </x:row>
    <x:row r="772">
      <x:c r="A772" t="n">
        <x:f>Arrivals!A772</x:f>
        <x:v>7</x:v>
      </x:c>
      <x:c r="B772" t="n">
        <x:f>Arrivals!B772</x:f>
        <x:v>47</x:v>
      </x:c>
      <x:c r="C772" s="18" t="n">
        <x:f>Arrivals!F772</x:f>
        <x:v>364</x:v>
      </x:c>
      <x:c r="D772" s="18" t="n">
        <x:f>Arrivals!J772</x:f>
        <x:v>8.995373879062686</x:v>
      </x:c>
      <x:c r="E772" s="18" t="n">
        <x:f>G771</x:f>
        <x:v>520.251382100475</x:v>
      </x:c>
      <x:c r="F772" s="18" t="n">
        <x:f>MAX(C772,E772)</x:f>
        <x:v>520.251382100475</x:v>
      </x:c>
      <x:c r="G772" s="18" t="n">
        <x:f>F772+D772</x:f>
        <x:v>529.2467559795376</x:v>
      </x:c>
      <x:c r="H772" s="18" t="n">
        <x:f>Arrivals!L772</x:f>
        <x:v>75</x:v>
      </x:c>
      <x:c r="I772" s="18" t="n">
        <x:f>H772*8/ACE_Input!S52+ACE_Input!T52</x:f>
        <x:v>6.02</x:v>
      </x:c>
      <x:c r="J772" s="18" t="n">
        <x:f>N771</x:f>
        <x:v>526.271382100475</x:v>
      </x:c>
      <x:c r="K772" s="18" t="n">
        <x:f>MAX(G772,J772)</x:f>
        <x:v>529.2467559795376</x:v>
      </x:c>
      <x:c r="L772" s="18" t="n">
        <x:f>MOD(K772-Settings!$B$32,Settings!$B$33)</x:f>
        <x:v>529.2467559795376</x:v>
      </x:c>
      <x:c r="M772" s="18" t="n">
        <x:f>IF(L772&lt;Settings!$B$30,IF(Settings!$B$30-L772&gt;=I772,K772,K772+(Settings!$B$30-L772)+Settings!$B$31),K772+(Settings!$B$33-L772))</x:f>
        <x:v>529.2467559795376</x:v>
      </x:c>
      <x:c r="N772" s="18" t="n">
        <x:f>M772+I772</x:f>
        <x:v>535.2667559795376</x:v>
      </x:c>
      <x:c r="O772" s="18" t="n">
        <x:f>N772-C772</x:f>
        <x:v>171.2667559795376</x:v>
      </x:c>
      <x:c r="P772" s="18" t="n">
        <x:f>F772-C772</x:f>
        <x:v>156.25138210047498</x:v>
      </x:c>
      <x:c r="Q772" s="18" t="n">
        <x:f>K772-G772</x:f>
        <x:v>0</x:v>
      </x:c>
      <x:c r="R772" s="18" t="n">
        <x:f>M772-K772</x:f>
        <x:v>0</x:v>
      </x:c>
      <x:c r="S772" s="18" t="n">
        <x:f>P772+Q772+R772</x:f>
        <x:v>156.25138210047498</x:v>
      </x:c>
      <x:c r="T772" s="18" t="str">
        <x:f>IF(MOD(C772-Settings!$B$32,Settings!$B$33)&lt;Settings!$B$30,"Up","Down")</x:f>
        <x:v>Up</x:v>
      </x:c>
      <x:c r="U772" s="18" t="n">
        <x:f>IF(OR(I772&gt;Settings!$B$30,O772&gt;Settings!$B$37),0,1)</x:f>
        <x:v>1</x:v>
      </x:c>
      <x:c r="V772" s="18" t="n">
        <x:f>IF(AND(U772=1,O772&lt;=Settings!$B$36),1,0)</x:f>
        <x:v>0</x:v>
      </x:c>
    </x:row>
    <x:row r="773">
      <x:c r="A773" t="n">
        <x:f>Arrivals!A773</x:f>
        <x:v>7</x:v>
      </x:c>
      <x:c r="B773" t="n">
        <x:f>Arrivals!B773</x:f>
        <x:v>48</x:v>
      </x:c>
      <x:c r="C773" s="18" t="n">
        <x:f>Arrivals!F773</x:f>
        <x:v>369</x:v>
      </x:c>
      <x:c r="D773" s="18" t="n">
        <x:f>Arrivals!J773</x:f>
        <x:v>24.87375101448953</x:v>
      </x:c>
      <x:c r="E773" s="18" t="n">
        <x:f>G772</x:f>
        <x:v>529.2467559795376</x:v>
      </x:c>
      <x:c r="F773" s="18" t="n">
        <x:f>MAX(C773,E773)</x:f>
        <x:v>529.2467559795376</x:v>
      </x:c>
      <x:c r="G773" s="18" t="n">
        <x:f>F773+D773</x:f>
        <x:v>554.1205069940272</x:v>
      </x:c>
      <x:c r="H773" s="18" t="n">
        <x:f>Arrivals!L773</x:f>
        <x:v>75</x:v>
      </x:c>
      <x:c r="I773" s="18" t="n">
        <x:f>H773*8/ACE_Input!S53+ACE_Input!T53</x:f>
        <x:v>6.02</x:v>
      </x:c>
      <x:c r="J773" s="18" t="n">
        <x:f>N772</x:f>
        <x:v>535.2667559795376</x:v>
      </x:c>
      <x:c r="K773" s="18" t="n">
        <x:f>MAX(G773,J773)</x:f>
        <x:v>554.1205069940272</x:v>
      </x:c>
      <x:c r="L773" s="18" t="n">
        <x:f>MOD(K773-Settings!$B$32,Settings!$B$33)</x:f>
        <x:v>554.1205069940272</x:v>
      </x:c>
      <x:c r="M773" s="18" t="n">
        <x:f>IF(L773&lt;Settings!$B$30,IF(Settings!$B$30-L773&gt;=I773,K773,K773+(Settings!$B$30-L773)+Settings!$B$31),K773+(Settings!$B$33-L773))</x:f>
        <x:v>554.1205069940272</x:v>
      </x:c>
      <x:c r="N773" s="18" t="n">
        <x:f>M773+I773</x:f>
        <x:v>560.1405069940272</x:v>
      </x:c>
      <x:c r="O773" s="18" t="n">
        <x:f>N773-C773</x:f>
        <x:v>191.1405069940272</x:v>
      </x:c>
      <x:c r="P773" s="18" t="n">
        <x:f>F773-C773</x:f>
        <x:v>160.24675597953762</x:v>
      </x:c>
      <x:c r="Q773" s="18" t="n">
        <x:f>K773-G773</x:f>
        <x:v>0</x:v>
      </x:c>
      <x:c r="R773" s="18" t="n">
        <x:f>M773-K773</x:f>
        <x:v>0</x:v>
      </x:c>
      <x:c r="S773" s="18" t="n">
        <x:f>P773+Q773+R773</x:f>
        <x:v>160.24675597953762</x:v>
      </x:c>
      <x:c r="T773" s="18" t="str">
        <x:f>IF(MOD(C773-Settings!$B$32,Settings!$B$33)&lt;Settings!$B$30,"Up","Down")</x:f>
        <x:v>Up</x:v>
      </x:c>
      <x:c r="U773" s="18" t="n">
        <x:f>IF(OR(I773&gt;Settings!$B$30,O773&gt;Settings!$B$37),0,1)</x:f>
        <x:v>1</x:v>
      </x:c>
      <x:c r="V773" s="18" t="n">
        <x:f>IF(AND(U773=1,O773&lt;=Settings!$B$36),1,0)</x:f>
        <x:v>0</x:v>
      </x:c>
    </x:row>
    <x:row r="774">
      <x:c r="A774" t="n">
        <x:f>Arrivals!A774</x:f>
        <x:v>7</x:v>
      </x:c>
      <x:c r="B774" t="n">
        <x:f>Arrivals!B774</x:f>
        <x:v>49</x:v>
      </x:c>
      <x:c r="C774" s="18" t="n">
        <x:f>Arrivals!F774</x:f>
        <x:v>374</x:v>
      </x:c>
      <x:c r="D774" s="18" t="n">
        <x:f>Arrivals!J774</x:f>
        <x:v>1.9803079320139978</x:v>
      </x:c>
      <x:c r="E774" s="18" t="n">
        <x:f>G773</x:f>
        <x:v>554.1205069940272</x:v>
      </x:c>
      <x:c r="F774" s="18" t="n">
        <x:f>MAX(C774,E774)</x:f>
        <x:v>554.1205069940272</x:v>
      </x:c>
      <x:c r="G774" s="18" t="n">
        <x:f>F774+D774</x:f>
        <x:v>556.1008149260412</x:v>
      </x:c>
      <x:c r="H774" s="18" t="n">
        <x:f>Arrivals!L774</x:f>
        <x:v>75</x:v>
      </x:c>
      <x:c r="I774" s="18" t="n">
        <x:f>H774*8/ACE_Input!S54+ACE_Input!T54</x:f>
        <x:v>6.02</x:v>
      </x:c>
      <x:c r="J774" s="18" t="n">
        <x:f>N773</x:f>
        <x:v>560.1405069940272</x:v>
      </x:c>
      <x:c r="K774" s="18" t="n">
        <x:f>MAX(G774,J774)</x:f>
        <x:v>560.1405069940272</x:v>
      </x:c>
      <x:c r="L774" s="18" t="n">
        <x:f>MOD(K774-Settings!$B$32,Settings!$B$33)</x:f>
        <x:v>560.1405069940272</x:v>
      </x:c>
      <x:c r="M774" s="18" t="n">
        <x:f>IF(L774&lt;Settings!$B$30,IF(Settings!$B$30-L774&gt;=I774,K774,K774+(Settings!$B$30-L774)+Settings!$B$31),K774+(Settings!$B$33-L774))</x:f>
        <x:v>560.1405069940272</x:v>
      </x:c>
      <x:c r="N774" s="18" t="n">
        <x:f>M774+I774</x:f>
        <x:v>566.1605069940272</x:v>
      </x:c>
      <x:c r="O774" s="18" t="n">
        <x:f>N774-C774</x:f>
        <x:v>192.16050699402717</x:v>
      </x:c>
      <x:c r="P774" s="18" t="n">
        <x:f>F774-C774</x:f>
        <x:v>180.1205069940272</x:v>
      </x:c>
      <x:c r="Q774" s="18" t="n">
        <x:f>K774-G774</x:f>
        <x:v>4.039692067986039</x:v>
      </x:c>
      <x:c r="R774" s="18" t="n">
        <x:f>M774-K774</x:f>
        <x:v>0</x:v>
      </x:c>
      <x:c r="S774" s="18" t="n">
        <x:f>P774+Q774+R774</x:f>
        <x:v>184.16019906201325</x:v>
      </x:c>
      <x:c r="T774" s="18" t="str">
        <x:f>IF(MOD(C774-Settings!$B$32,Settings!$B$33)&lt;Settings!$B$30,"Up","Down")</x:f>
        <x:v>Up</x:v>
      </x:c>
      <x:c r="U774" s="18" t="n">
        <x:f>IF(OR(I774&gt;Settings!$B$30,O774&gt;Settings!$B$37),0,1)</x:f>
        <x:v>1</x:v>
      </x:c>
      <x:c r="V774" s="18" t="n">
        <x:f>IF(AND(U774=1,O774&lt;=Settings!$B$36),1,0)</x:f>
        <x:v>0</x:v>
      </x:c>
    </x:row>
    <x:row r="775">
      <x:c r="A775" t="n">
        <x:f>Arrivals!A775</x:f>
        <x:v>7</x:v>
      </x:c>
      <x:c r="B775" t="n">
        <x:f>Arrivals!B775</x:f>
        <x:v>50</x:v>
      </x:c>
      <x:c r="C775" s="18" t="n">
        <x:f>Arrivals!F775</x:f>
        <x:v>379</x:v>
      </x:c>
      <x:c r="D775" s="18" t="n">
        <x:f>Arrivals!J775</x:f>
        <x:v>20.32649764147157</x:v>
      </x:c>
      <x:c r="E775" s="18" t="n">
        <x:f>G774</x:f>
        <x:v>556.1008149260412</x:v>
      </x:c>
      <x:c r="F775" s="18" t="n">
        <x:f>MAX(C775,E775)</x:f>
        <x:v>556.1008149260412</x:v>
      </x:c>
      <x:c r="G775" s="18" t="n">
        <x:f>F775+D775</x:f>
        <x:v>576.4273125675127</x:v>
      </x:c>
      <x:c r="H775" s="18" t="n">
        <x:f>Arrivals!L775</x:f>
        <x:v>75</x:v>
      </x:c>
      <x:c r="I775" s="18" t="n">
        <x:f>H775*8/ACE_Input!S55+ACE_Input!T55</x:f>
        <x:v>6.02</x:v>
      </x:c>
      <x:c r="J775" s="18" t="n">
        <x:f>N774</x:f>
        <x:v>566.1605069940272</x:v>
      </x:c>
      <x:c r="K775" s="18" t="n">
        <x:f>MAX(G775,J775)</x:f>
        <x:v>576.4273125675127</x:v>
      </x:c>
      <x:c r="L775" s="18" t="n">
        <x:f>MOD(K775-Settings!$B$32,Settings!$B$33)</x:f>
        <x:v>576.4273125675127</x:v>
      </x:c>
      <x:c r="M775" s="18" t="n">
        <x:f>IF(L775&lt;Settings!$B$30,IF(Settings!$B$30-L775&gt;=I775,K775,K775+(Settings!$B$30-L775)+Settings!$B$31),K775+(Settings!$B$33-L775))</x:f>
        <x:v>576.4273125675127</x:v>
      </x:c>
      <x:c r="N775" s="18" t="n">
        <x:f>M775+I775</x:f>
        <x:v>582.4473125675127</x:v>
      </x:c>
      <x:c r="O775" s="18" t="n">
        <x:f>N775-C775</x:f>
        <x:v>203.44731256751265</x:v>
      </x:c>
      <x:c r="P775" s="18" t="n">
        <x:f>F775-C775</x:f>
        <x:v>177.10081492604115</x:v>
      </x:c>
      <x:c r="Q775" s="18" t="n">
        <x:f>K775-G775</x:f>
        <x:v>0</x:v>
      </x:c>
      <x:c r="R775" s="18" t="n">
        <x:f>M775-K775</x:f>
        <x:v>0</x:v>
      </x:c>
      <x:c r="S775" s="18" t="n">
        <x:f>P775+Q775+R775</x:f>
        <x:v>177.10081492604115</x:v>
      </x:c>
      <x:c r="T775" s="18" t="str">
        <x:f>IF(MOD(C775-Settings!$B$32,Settings!$B$33)&lt;Settings!$B$30,"Up","Down")</x:f>
        <x:v>Up</x:v>
      </x:c>
      <x:c r="U775" s="18" t="n">
        <x:f>IF(OR(I775&gt;Settings!$B$30,O775&gt;Settings!$B$37),0,1)</x:f>
        <x:v>1</x:v>
      </x:c>
      <x:c r="V775" s="18" t="n">
        <x:f>IF(AND(U775=1,O775&lt;=Settings!$B$36),1,0)</x:f>
        <x:v>0</x:v>
      </x:c>
    </x:row>
    <x:row r="776">
      <x:c r="A776" t="n">
        <x:f>Arrivals!A776</x:f>
        <x:v>7</x:v>
      </x:c>
      <x:c r="B776" t="n">
        <x:f>Arrivals!B776</x:f>
        <x:v>51</x:v>
      </x:c>
      <x:c r="C776" s="18" t="n">
        <x:f>Arrivals!F776</x:f>
        <x:v>384</x:v>
      </x:c>
      <x:c r="D776" s="18" t="n">
        <x:f>Arrivals!J776</x:f>
        <x:v>17.832095784794763</x:v>
      </x:c>
      <x:c r="E776" s="18" t="n">
        <x:f>G775</x:f>
        <x:v>576.4273125675127</x:v>
      </x:c>
      <x:c r="F776" s="18" t="n">
        <x:f>MAX(C776,E776)</x:f>
        <x:v>576.4273125675127</x:v>
      </x:c>
      <x:c r="G776" s="18" t="n">
        <x:f>F776+D776</x:f>
        <x:v>594.2594083523074</x:v>
      </x:c>
      <x:c r="H776" s="18" t="n">
        <x:f>Arrivals!L776</x:f>
        <x:v>75</x:v>
      </x:c>
      <x:c r="I776" s="18" t="n">
        <x:f>H776*8/ACE_Input!S56+ACE_Input!T56</x:f>
        <x:v>6.02</x:v>
      </x:c>
      <x:c r="J776" s="18" t="n">
        <x:f>N775</x:f>
        <x:v>582.4473125675127</x:v>
      </x:c>
      <x:c r="K776" s="18" t="n">
        <x:f>MAX(G776,J776)</x:f>
        <x:v>594.2594083523074</x:v>
      </x:c>
      <x:c r="L776" s="18" t="n">
        <x:f>MOD(K776-Settings!$B$32,Settings!$B$33)</x:f>
        <x:v>594.2594083523074</x:v>
      </x:c>
      <x:c r="M776" s="18" t="n">
        <x:f>IF(L776&lt;Settings!$B$30,IF(Settings!$B$30-L776&gt;=I776,K776,K776+(Settings!$B$30-L776)+Settings!$B$31),K776+(Settings!$B$33-L776))</x:f>
        <x:v>720</x:v>
      </x:c>
      <x:c r="N776" s="18" t="n">
        <x:f>M776+I776</x:f>
        <x:v>726.02</x:v>
      </x:c>
      <x:c r="O776" s="18" t="n">
        <x:f>N776-C776</x:f>
        <x:v>342.02</x:v>
      </x:c>
      <x:c r="P776" s="18" t="n">
        <x:f>F776-C776</x:f>
        <x:v>192.42731256751267</x:v>
      </x:c>
      <x:c r="Q776" s="18" t="n">
        <x:f>K776-G776</x:f>
        <x:v>0</x:v>
      </x:c>
      <x:c r="R776" s="18" t="n">
        <x:f>M776-K776</x:f>
        <x:v>125.74059164769255</x:v>
      </x:c>
      <x:c r="S776" s="18" t="n">
        <x:f>P776+Q776+R776</x:f>
        <x:v>318.1679042152052</x:v>
      </x:c>
      <x:c r="T776" s="18" t="str">
        <x:f>IF(MOD(C776-Settings!$B$32,Settings!$B$33)&lt;Settings!$B$30,"Up","Down")</x:f>
        <x:v>Up</x:v>
      </x:c>
      <x:c r="U776" s="18" t="n">
        <x:f>IF(OR(I776&gt;Settings!$B$30,O776&gt;Settings!$B$37),0,1)</x:f>
        <x:v>1</x:v>
      </x:c>
      <x:c r="V776" s="18" t="n">
        <x:f>IF(AND(U776=1,O776&lt;=Settings!$B$36),1,0)</x:f>
        <x:v>0</x:v>
      </x:c>
    </x:row>
    <x:row r="777">
      <x:c r="A777" t="n">
        <x:f>Arrivals!A777</x:f>
        <x:v>7</x:v>
      </x:c>
      <x:c r="B777" t="n">
        <x:f>Arrivals!B777</x:f>
        <x:v>52</x:v>
      </x:c>
      <x:c r="C777" s="18" t="n">
        <x:f>Arrivals!F777</x:f>
        <x:v>389</x:v>
      </x:c>
      <x:c r="D777" s="18" t="n">
        <x:f>Arrivals!J777</x:f>
        <x:v>0.1259160899043108</x:v>
      </x:c>
      <x:c r="E777" s="18" t="n">
        <x:f>G776</x:f>
        <x:v>594.2594083523074</x:v>
      </x:c>
      <x:c r="F777" s="18" t="n">
        <x:f>MAX(C777,E777)</x:f>
        <x:v>594.2594083523074</x:v>
      </x:c>
      <x:c r="G777" s="18" t="n">
        <x:f>F777+D777</x:f>
        <x:v>594.3853244422118</x:v>
      </x:c>
      <x:c r="H777" s="18" t="n">
        <x:f>Arrivals!L777</x:f>
        <x:v>75</x:v>
      </x:c>
      <x:c r="I777" s="18" t="n">
        <x:f>H777*8/ACE_Input!S57+ACE_Input!T57</x:f>
        <x:v>6.02</x:v>
      </x:c>
      <x:c r="J777" s="18" t="n">
        <x:f>N776</x:f>
        <x:v>726.02</x:v>
      </x:c>
      <x:c r="K777" s="18" t="n">
        <x:f>MAX(G777,J777)</x:f>
        <x:v>726.02</x:v>
      </x:c>
      <x:c r="L777" s="18" t="n">
        <x:f>MOD(K777-Settings!$B$32,Settings!$B$33)</x:f>
        <x:v>6.019999999999982</x:v>
      </x:c>
      <x:c r="M777" s="18" t="n">
        <x:f>IF(L777&lt;Settings!$B$30,IF(Settings!$B$30-L777&gt;=I777,K777,K777+(Settings!$B$30-L777)+Settings!$B$31),K777+(Settings!$B$33-L777))</x:f>
        <x:v>726.02</x:v>
      </x:c>
      <x:c r="N777" s="18" t="n">
        <x:f>M777+I777</x:f>
        <x:v>732.04</x:v>
      </x:c>
      <x:c r="O777" s="18" t="n">
        <x:f>N777-C777</x:f>
        <x:v>343.03999999999996</x:v>
      </x:c>
      <x:c r="P777" s="18" t="n">
        <x:f>F777-C777</x:f>
        <x:v>205.25940835230745</x:v>
      </x:c>
      <x:c r="Q777" s="18" t="n">
        <x:f>K777-G777</x:f>
        <x:v>131.63467555778823</x:v>
      </x:c>
      <x:c r="R777" s="18" t="n">
        <x:f>M777-K777</x:f>
        <x:v>0</x:v>
      </x:c>
      <x:c r="S777" s="18" t="n">
        <x:f>P777+Q777+R777</x:f>
        <x:v>336.8940839100957</x:v>
      </x:c>
      <x:c r="T777" s="18" t="str">
        <x:f>IF(MOD(C777-Settings!$B$32,Settings!$B$33)&lt;Settings!$B$30,"Up","Down")</x:f>
        <x:v>Up</x:v>
      </x:c>
      <x:c r="U777" s="18" t="n">
        <x:f>IF(OR(I777&gt;Settings!$B$30,O777&gt;Settings!$B$37),0,1)</x:f>
        <x:v>1</x:v>
      </x:c>
      <x:c r="V777" s="18" t="n">
        <x:f>IF(AND(U777=1,O777&lt;=Settings!$B$36),1,0)</x:f>
        <x:v>0</x:v>
      </x:c>
    </x:row>
    <x:row r="778">
      <x:c r="A778" t="n">
        <x:f>Arrivals!A778</x:f>
        <x:v>7</x:v>
      </x:c>
      <x:c r="B778" t="n">
        <x:f>Arrivals!B778</x:f>
        <x:v>53</x:v>
      </x:c>
      <x:c r="C778" s="18" t="n">
        <x:f>Arrivals!F778</x:f>
        <x:v>394</x:v>
      </x:c>
      <x:c r="D778" s="18" t="n">
        <x:f>Arrivals!J778</x:f>
        <x:v>6.828924834322123</x:v>
      </x:c>
      <x:c r="E778" s="18" t="n">
        <x:f>G777</x:f>
        <x:v>594.3853244422118</x:v>
      </x:c>
      <x:c r="F778" s="18" t="n">
        <x:f>MAX(C778,E778)</x:f>
        <x:v>594.3853244422118</x:v>
      </x:c>
      <x:c r="G778" s="18" t="n">
        <x:f>F778+D778</x:f>
        <x:v>601.2142492765339</x:v>
      </x:c>
      <x:c r="H778" s="18" t="n">
        <x:f>Arrivals!L778</x:f>
        <x:v>75</x:v>
      </x:c>
      <x:c r="I778" s="18" t="n">
        <x:f>H778*8/ACE_Input!S58+ACE_Input!T58</x:f>
        <x:v>6.02</x:v>
      </x:c>
      <x:c r="J778" s="18" t="n">
        <x:f>N777</x:f>
        <x:v>732.04</x:v>
      </x:c>
      <x:c r="K778" s="18" t="n">
        <x:f>MAX(G778,J778)</x:f>
        <x:v>732.04</x:v>
      </x:c>
      <x:c r="L778" s="18" t="n">
        <x:f>MOD(K778-Settings!$B$32,Settings!$B$33)</x:f>
        <x:v>12.039999999999964</x:v>
      </x:c>
      <x:c r="M778" s="18" t="n">
        <x:f>IF(L778&lt;Settings!$B$30,IF(Settings!$B$30-L778&gt;=I778,K778,K778+(Settings!$B$30-L778)+Settings!$B$31),K778+(Settings!$B$33-L778))</x:f>
        <x:v>732.04</x:v>
      </x:c>
      <x:c r="N778" s="18" t="n">
        <x:f>M778+I778</x:f>
        <x:v>738.06</x:v>
      </x:c>
      <x:c r="O778" s="18" t="n">
        <x:f>N778-C778</x:f>
        <x:v>344.05999999999995</x:v>
      </x:c>
      <x:c r="P778" s="18" t="n">
        <x:f>F778-C778</x:f>
        <x:v>200.38532444221175</x:v>
      </x:c>
      <x:c r="Q778" s="18" t="n">
        <x:f>K778-G778</x:f>
        <x:v>130.82575072346606</x:v>
      </x:c>
      <x:c r="R778" s="18" t="n">
        <x:f>M778-K778</x:f>
        <x:v>0</x:v>
      </x:c>
      <x:c r="S778" s="18" t="n">
        <x:f>P778+Q778+R778</x:f>
        <x:v>331.2110751656778</x:v>
      </x:c>
      <x:c r="T778" s="18" t="str">
        <x:f>IF(MOD(C778-Settings!$B$32,Settings!$B$33)&lt;Settings!$B$30,"Up","Down")</x:f>
        <x:v>Up</x:v>
      </x:c>
      <x:c r="U778" s="18" t="n">
        <x:f>IF(OR(I778&gt;Settings!$B$30,O778&gt;Settings!$B$37),0,1)</x:f>
        <x:v>1</x:v>
      </x:c>
      <x:c r="V778" s="18" t="n">
        <x:f>IF(AND(U778=1,O778&lt;=Settings!$B$36),1,0)</x:f>
        <x:v>0</x:v>
      </x:c>
    </x:row>
    <x:row r="779">
      <x:c r="A779" t="n">
        <x:f>Arrivals!A779</x:f>
        <x:v>7</x:v>
      </x:c>
      <x:c r="B779" t="n">
        <x:f>Arrivals!B779</x:f>
        <x:v>54</x:v>
      </x:c>
      <x:c r="C779" s="18" t="n">
        <x:f>Arrivals!F779</x:f>
        <x:v>399</x:v>
      </x:c>
      <x:c r="D779" s="18" t="n">
        <x:f>Arrivals!J779</x:f>
        <x:v>6.907479581359334</x:v>
      </x:c>
      <x:c r="E779" s="18" t="n">
        <x:f>G778</x:f>
        <x:v>601.2142492765339</x:v>
      </x:c>
      <x:c r="F779" s="18" t="n">
        <x:f>MAX(C779,E779)</x:f>
        <x:v>601.2142492765339</x:v>
      </x:c>
      <x:c r="G779" s="18" t="n">
        <x:f>F779+D779</x:f>
        <x:v>608.1217288578932</x:v>
      </x:c>
      <x:c r="H779" s="18" t="n">
        <x:f>Arrivals!L779</x:f>
        <x:v>75</x:v>
      </x:c>
      <x:c r="I779" s="18" t="n">
        <x:f>H779*8/ACE_Input!S59+ACE_Input!T59</x:f>
        <x:v>6.02</x:v>
      </x:c>
      <x:c r="J779" s="18" t="n">
        <x:f>N778</x:f>
        <x:v>738.06</x:v>
      </x:c>
      <x:c r="K779" s="18" t="n">
        <x:f>MAX(G779,J779)</x:f>
        <x:v>738.06</x:v>
      </x:c>
      <x:c r="L779" s="18" t="n">
        <x:f>MOD(K779-Settings!$B$32,Settings!$B$33)</x:f>
        <x:v>18.059999999999945</x:v>
      </x:c>
      <x:c r="M779" s="18" t="n">
        <x:f>IF(L779&lt;Settings!$B$30,IF(Settings!$B$30-L779&gt;=I779,K779,K779+(Settings!$B$30-L779)+Settings!$B$31),K779+(Settings!$B$33-L779))</x:f>
        <x:v>738.06</x:v>
      </x:c>
      <x:c r="N779" s="18" t="n">
        <x:f>M779+I779</x:f>
        <x:v>744.0799999999999</x:v>
      </x:c>
      <x:c r="O779" s="18" t="n">
        <x:f>N779-C779</x:f>
        <x:v>345.0799999999999</x:v>
      </x:c>
      <x:c r="P779" s="18" t="n">
        <x:f>F779-C779</x:f>
        <x:v>202.2142492765339</x:v>
      </x:c>
      <x:c r="Q779" s="18" t="n">
        <x:f>K779-G779</x:f>
        <x:v>129.93827114210671</x:v>
      </x:c>
      <x:c r="R779" s="18" t="n">
        <x:f>M779-K779</x:f>
        <x:v>0</x:v>
      </x:c>
      <x:c r="S779" s="18" t="n">
        <x:f>P779+Q779+R779</x:f>
        <x:v>332.1525204186406</x:v>
      </x:c>
      <x:c r="T779" s="18" t="str">
        <x:f>IF(MOD(C779-Settings!$B$32,Settings!$B$33)&lt;Settings!$B$30,"Up","Down")</x:f>
        <x:v>Up</x:v>
      </x:c>
      <x:c r="U779" s="18" t="n">
        <x:f>IF(OR(I779&gt;Settings!$B$30,O779&gt;Settings!$B$37),0,1)</x:f>
        <x:v>1</x:v>
      </x:c>
      <x:c r="V779" s="18" t="n">
        <x:f>IF(AND(U779=1,O779&lt;=Settings!$B$36),1,0)</x:f>
        <x:v>0</x:v>
      </x:c>
    </x:row>
    <x:row r="780">
      <x:c r="A780" t="n">
        <x:f>Arrivals!A780</x:f>
        <x:v>7</x:v>
      </x:c>
      <x:c r="B780" t="n">
        <x:f>Arrivals!B780</x:f>
        <x:v>55</x:v>
      </x:c>
      <x:c r="C780" s="18" t="n">
        <x:f>Arrivals!F780</x:f>
        <x:v>404</x:v>
      </x:c>
      <x:c r="D780" s="18" t="n">
        <x:f>Arrivals!J780</x:f>
        <x:v>8.614294946900763</x:v>
      </x:c>
      <x:c r="E780" s="18" t="n">
        <x:f>G779</x:f>
        <x:v>608.1217288578932</x:v>
      </x:c>
      <x:c r="F780" s="18" t="n">
        <x:f>MAX(C780,E780)</x:f>
        <x:v>608.1217288578932</x:v>
      </x:c>
      <x:c r="G780" s="18" t="n">
        <x:f>F780+D780</x:f>
        <x:v>616.736023804794</x:v>
      </x:c>
      <x:c r="H780" s="18" t="n">
        <x:f>Arrivals!L780</x:f>
        <x:v>75</x:v>
      </x:c>
      <x:c r="I780" s="18" t="n">
        <x:f>H780*8/ACE_Input!S60+ACE_Input!T60</x:f>
        <x:v>6.02</x:v>
      </x:c>
      <x:c r="J780" s="18" t="n">
        <x:f>N779</x:f>
        <x:v>744.0799999999999</x:v>
      </x:c>
      <x:c r="K780" s="18" t="n">
        <x:f>MAX(G780,J780)</x:f>
        <x:v>744.0799999999999</x:v>
      </x:c>
      <x:c r="L780" s="18" t="n">
        <x:f>MOD(K780-Settings!$B$32,Settings!$B$33)</x:f>
        <x:v>24.079999999999927</x:v>
      </x:c>
      <x:c r="M780" s="18" t="n">
        <x:f>IF(L780&lt;Settings!$B$30,IF(Settings!$B$30-L780&gt;=I780,K780,K780+(Settings!$B$30-L780)+Settings!$B$31),K780+(Settings!$B$33-L780))</x:f>
        <x:v>744.0799999999999</x:v>
      </x:c>
      <x:c r="N780" s="18" t="n">
        <x:f>M780+I780</x:f>
        <x:v>750.0999999999999</x:v>
      </x:c>
      <x:c r="O780" s="18" t="n">
        <x:f>N780-C780</x:f>
        <x:v>346.0999999999999</x:v>
      </x:c>
      <x:c r="P780" s="18" t="n">
        <x:f>F780-C780</x:f>
        <x:v>204.12172885789323</x:v>
      </x:c>
      <x:c r="Q780" s="18" t="n">
        <x:f>K780-G780</x:f>
        <x:v>127.34397619520598</x:v>
      </x:c>
      <x:c r="R780" s="18" t="n">
        <x:f>M780-K780</x:f>
        <x:v>0</x:v>
      </x:c>
      <x:c r="S780" s="18" t="n">
        <x:f>P780+Q780+R780</x:f>
        <x:v>331.4657050530992</x:v>
      </x:c>
      <x:c r="T780" s="18" t="str">
        <x:f>IF(MOD(C780-Settings!$B$32,Settings!$B$33)&lt;Settings!$B$30,"Up","Down")</x:f>
        <x:v>Up</x:v>
      </x:c>
      <x:c r="U780" s="18" t="n">
        <x:f>IF(OR(I780&gt;Settings!$B$30,O780&gt;Settings!$B$37),0,1)</x:f>
        <x:v>1</x:v>
      </x:c>
      <x:c r="V780" s="18" t="n">
        <x:f>IF(AND(U780=1,O780&lt;=Settings!$B$36),1,0)</x:f>
        <x:v>0</x:v>
      </x:c>
    </x:row>
    <x:row r="781">
      <x:c r="A781" t="n">
        <x:f>Arrivals!A781</x:f>
        <x:v>7</x:v>
      </x:c>
      <x:c r="B781" t="n">
        <x:f>Arrivals!B781</x:f>
        <x:v>56</x:v>
      </x:c>
      <x:c r="C781" s="18" t="n">
        <x:f>Arrivals!F781</x:f>
        <x:v>409</x:v>
      </x:c>
      <x:c r="D781" s="18" t="n">
        <x:f>Arrivals!J781</x:f>
        <x:v>11.359864961139124</x:v>
      </x:c>
      <x:c r="E781" s="18" t="n">
        <x:f>G780</x:f>
        <x:v>616.736023804794</x:v>
      </x:c>
      <x:c r="F781" s="18" t="n">
        <x:f>MAX(C781,E781)</x:f>
        <x:v>616.736023804794</x:v>
      </x:c>
      <x:c r="G781" s="18" t="n">
        <x:f>F781+D781</x:f>
        <x:v>628.0958887659331</x:v>
      </x:c>
      <x:c r="H781" s="18" t="n">
        <x:f>Arrivals!L781</x:f>
        <x:v>75</x:v>
      </x:c>
      <x:c r="I781" s="18" t="n">
        <x:f>H781*8/ACE_Input!S61+ACE_Input!T61</x:f>
        <x:v>6.02</x:v>
      </x:c>
      <x:c r="J781" s="18" t="n">
        <x:f>N780</x:f>
        <x:v>750.0999999999999</x:v>
      </x:c>
      <x:c r="K781" s="18" t="n">
        <x:f>MAX(G781,J781)</x:f>
        <x:v>750.0999999999999</x:v>
      </x:c>
      <x:c r="L781" s="18" t="n">
        <x:f>MOD(K781-Settings!$B$32,Settings!$B$33)</x:f>
        <x:v>30.09999999999991</x:v>
      </x:c>
      <x:c r="M781" s="18" t="n">
        <x:f>IF(L781&lt;Settings!$B$30,IF(Settings!$B$30-L781&gt;=I781,K781,K781+(Settings!$B$30-L781)+Settings!$B$31),K781+(Settings!$B$33-L781))</x:f>
        <x:v>750.0999999999999</x:v>
      </x:c>
      <x:c r="N781" s="18" t="n">
        <x:f>M781+I781</x:f>
        <x:v>756.1199999999999</x:v>
      </x:c>
      <x:c r="O781" s="18" t="n">
        <x:f>N781-C781</x:f>
        <x:v>347.1199999999999</x:v>
      </x:c>
      <x:c r="P781" s="18" t="n">
        <x:f>F781-C781</x:f>
        <x:v>207.73602380479394</x:v>
      </x:c>
      <x:c r="Q781" s="18" t="n">
        <x:f>K781-G781</x:f>
        <x:v>122.00411123406684</x:v>
      </x:c>
      <x:c r="R781" s="18" t="n">
        <x:f>M781-K781</x:f>
        <x:v>0</x:v>
      </x:c>
      <x:c r="S781" s="18" t="n">
        <x:f>P781+Q781+R781</x:f>
        <x:v>329.7401350388608</x:v>
      </x:c>
      <x:c r="T781" s="18" t="str">
        <x:f>IF(MOD(C781-Settings!$B$32,Settings!$B$33)&lt;Settings!$B$30,"Up","Down")</x:f>
        <x:v>Up</x:v>
      </x:c>
      <x:c r="U781" s="18" t="n">
        <x:f>IF(OR(I781&gt;Settings!$B$30,O781&gt;Settings!$B$37),0,1)</x:f>
        <x:v>1</x:v>
      </x:c>
      <x:c r="V781" s="18" t="n">
        <x:f>IF(AND(U781=1,O781&lt;=Settings!$B$36),1,0)</x:f>
        <x:v>0</x:v>
      </x:c>
    </x:row>
    <x:row r="782">
      <x:c r="A782" t="n">
        <x:f>Arrivals!A782</x:f>
        <x:v>7</x:v>
      </x:c>
      <x:c r="B782" t="n">
        <x:f>Arrivals!B782</x:f>
        <x:v>57</x:v>
      </x:c>
      <x:c r="C782" s="18" t="n">
        <x:f>Arrivals!F782</x:f>
        <x:v>414</x:v>
      </x:c>
      <x:c r="D782" s="18" t="n">
        <x:f>Arrivals!J782</x:f>
        <x:v>3.7364257285432183</x:v>
      </x:c>
      <x:c r="E782" s="18" t="n">
        <x:f>G781</x:f>
        <x:v>628.0958887659331</x:v>
      </x:c>
      <x:c r="F782" s="18" t="n">
        <x:f>MAX(C782,E782)</x:f>
        <x:v>628.0958887659331</x:v>
      </x:c>
      <x:c r="G782" s="18" t="n">
        <x:f>F782+D782</x:f>
        <x:v>631.8323144944762</x:v>
      </x:c>
      <x:c r="H782" s="18" t="n">
        <x:f>Arrivals!L782</x:f>
        <x:v>75</x:v>
      </x:c>
      <x:c r="I782" s="18" t="n">
        <x:f>H782*8/ACE_Input!S62+ACE_Input!T62</x:f>
        <x:v>6.02</x:v>
      </x:c>
      <x:c r="J782" s="18" t="n">
        <x:f>N781</x:f>
        <x:v>756.1199999999999</x:v>
      </x:c>
      <x:c r="K782" s="18" t="n">
        <x:f>MAX(G782,J782)</x:f>
        <x:v>756.1199999999999</x:v>
      </x:c>
      <x:c r="L782" s="18" t="n">
        <x:f>MOD(K782-Settings!$B$32,Settings!$B$33)</x:f>
        <x:v>36.11999999999989</x:v>
      </x:c>
      <x:c r="M782" s="18" t="n">
        <x:f>IF(L782&lt;Settings!$B$30,IF(Settings!$B$30-L782&gt;=I782,K782,K782+(Settings!$B$30-L782)+Settings!$B$31),K782+(Settings!$B$33-L782))</x:f>
        <x:v>756.1199999999999</x:v>
      </x:c>
      <x:c r="N782" s="18" t="n">
        <x:f>M782+I782</x:f>
        <x:v>762.1399999999999</x:v>
      </x:c>
      <x:c r="O782" s="18" t="n">
        <x:f>N782-C782</x:f>
        <x:v>348.1399999999999</x:v>
      </x:c>
      <x:c r="P782" s="18" t="n">
        <x:f>F782-C782</x:f>
        <x:v>214.09588876593307</x:v>
      </x:c>
      <x:c r="Q782" s="18" t="n">
        <x:f>K782-G782</x:f>
        <x:v>124.28768550552365</x:v>
      </x:c>
      <x:c r="R782" s="18" t="n">
        <x:f>M782-K782</x:f>
        <x:v>0</x:v>
      </x:c>
      <x:c r="S782" s="18" t="n">
        <x:f>P782+Q782+R782</x:f>
        <x:v>338.3835742714567</x:v>
      </x:c>
      <x:c r="T782" s="18" t="str">
        <x:f>IF(MOD(C782-Settings!$B$32,Settings!$B$33)&lt;Settings!$B$30,"Up","Down")</x:f>
        <x:v>Up</x:v>
      </x:c>
      <x:c r="U782" s="18" t="n">
        <x:f>IF(OR(I782&gt;Settings!$B$30,O782&gt;Settings!$B$37),0,1)</x:f>
        <x:v>1</x:v>
      </x:c>
      <x:c r="V782" s="18" t="n">
        <x:f>IF(AND(U782=1,O782&lt;=Settings!$B$36),1,0)</x:f>
        <x:v>0</x:v>
      </x:c>
    </x:row>
    <x:row r="783">
      <x:c r="A783" t="n">
        <x:f>Arrivals!A783</x:f>
        <x:v>7</x:v>
      </x:c>
      <x:c r="B783" t="n">
        <x:f>Arrivals!B783</x:f>
        <x:v>58</x:v>
      </x:c>
      <x:c r="C783" s="18" t="n">
        <x:f>Arrivals!F783</x:f>
        <x:v>419</x:v>
      </x:c>
      <x:c r="D783" s="18" t="n">
        <x:f>Arrivals!J783</x:f>
        <x:v>20.50130830810977</x:v>
      </x:c>
      <x:c r="E783" s="18" t="n">
        <x:f>G782</x:f>
        <x:v>631.8323144944762</x:v>
      </x:c>
      <x:c r="F783" s="18" t="n">
        <x:f>MAX(C783,E783)</x:f>
        <x:v>631.8323144944762</x:v>
      </x:c>
      <x:c r="G783" s="18" t="n">
        <x:f>F783+D783</x:f>
        <x:v>652.333622802586</x:v>
      </x:c>
      <x:c r="H783" s="18" t="n">
        <x:f>Arrivals!L783</x:f>
        <x:v>75</x:v>
      </x:c>
      <x:c r="I783" s="18" t="n">
        <x:f>H783*8/ACE_Input!S63+ACE_Input!T63</x:f>
        <x:v>6.02</x:v>
      </x:c>
      <x:c r="J783" s="18" t="n">
        <x:f>N782</x:f>
        <x:v>762.1399999999999</x:v>
      </x:c>
      <x:c r="K783" s="18" t="n">
        <x:f>MAX(G783,J783)</x:f>
        <x:v>762.1399999999999</x:v>
      </x:c>
      <x:c r="L783" s="18" t="n">
        <x:f>MOD(K783-Settings!$B$32,Settings!$B$33)</x:f>
        <x:v>42.13999999999987</x:v>
      </x:c>
      <x:c r="M783" s="18" t="n">
        <x:f>IF(L783&lt;Settings!$B$30,IF(Settings!$B$30-L783&gt;=I783,K783,K783+(Settings!$B$30-L783)+Settings!$B$31),K783+(Settings!$B$33-L783))</x:f>
        <x:v>762.1399999999999</x:v>
      </x:c>
      <x:c r="N783" s="18" t="n">
        <x:f>M783+I783</x:f>
        <x:v>768.1599999999999</x:v>
      </x:c>
      <x:c r="O783" s="18" t="n">
        <x:f>N783-C783</x:f>
        <x:v>349.15999999999985</x:v>
      </x:c>
      <x:c r="P783" s="18" t="n">
        <x:f>F783-C783</x:f>
        <x:v>212.83231449447624</x:v>
      </x:c>
      <x:c r="Q783" s="18" t="n">
        <x:f>K783-G783</x:f>
        <x:v>109.8063771974139</x:v>
      </x:c>
      <x:c r="R783" s="18" t="n">
        <x:f>M783-K783</x:f>
        <x:v>0</x:v>
      </x:c>
      <x:c r="S783" s="18" t="n">
        <x:f>P783+Q783+R783</x:f>
        <x:v>322.63869169189013</x:v>
      </x:c>
      <x:c r="T783" s="18" t="str">
        <x:f>IF(MOD(C783-Settings!$B$32,Settings!$B$33)&lt;Settings!$B$30,"Up","Down")</x:f>
        <x:v>Up</x:v>
      </x:c>
      <x:c r="U783" s="18" t="n">
        <x:f>IF(OR(I783&gt;Settings!$B$30,O783&gt;Settings!$B$37),0,1)</x:f>
        <x:v>1</x:v>
      </x:c>
      <x:c r="V783" s="18" t="n">
        <x:f>IF(AND(U783=1,O783&lt;=Settings!$B$36),1,0)</x:f>
        <x:v>0</x:v>
      </x:c>
    </x:row>
    <x:row r="784">
      <x:c r="A784" t="n">
        <x:f>Arrivals!A784</x:f>
        <x:v>7</x:v>
      </x:c>
      <x:c r="B784" t="n">
        <x:f>Arrivals!B784</x:f>
        <x:v>59</x:v>
      </x:c>
      <x:c r="C784" s="18" t="n">
        <x:f>Arrivals!F784</x:f>
        <x:v>424</x:v>
      </x:c>
      <x:c r="D784" s="18" t="n">
        <x:f>Arrivals!J784</x:f>
        <x:v>7.1740243685064</x:v>
      </x:c>
      <x:c r="E784" s="18" t="n">
        <x:f>G783</x:f>
        <x:v>652.333622802586</x:v>
      </x:c>
      <x:c r="F784" s="18" t="n">
        <x:f>MAX(C784,E784)</x:f>
        <x:v>652.333622802586</x:v>
      </x:c>
      <x:c r="G784" s="18" t="n">
        <x:f>F784+D784</x:f>
        <x:v>659.5076471710923</x:v>
      </x:c>
      <x:c r="H784" s="18" t="n">
        <x:f>Arrivals!L784</x:f>
        <x:v>75</x:v>
      </x:c>
      <x:c r="I784" s="18" t="n">
        <x:f>H784*8/ACE_Input!S64+ACE_Input!T64</x:f>
        <x:v>6.02</x:v>
      </x:c>
      <x:c r="J784" s="18" t="n">
        <x:f>N783</x:f>
        <x:v>768.1599999999999</x:v>
      </x:c>
      <x:c r="K784" s="18" t="n">
        <x:f>MAX(G784,J784)</x:f>
        <x:v>768.1599999999999</x:v>
      </x:c>
      <x:c r="L784" s="18" t="n">
        <x:f>MOD(K784-Settings!$B$32,Settings!$B$33)</x:f>
        <x:v>48.159999999999854</x:v>
      </x:c>
      <x:c r="M784" s="18" t="n">
        <x:f>IF(L784&lt;Settings!$B$30,IF(Settings!$B$30-L784&gt;=I784,K784,K784+(Settings!$B$30-L784)+Settings!$B$31),K784+(Settings!$B$33-L784))</x:f>
        <x:v>768.1599999999999</x:v>
      </x:c>
      <x:c r="N784" s="18" t="n">
        <x:f>M784+I784</x:f>
        <x:v>774.1799999999998</x:v>
      </x:c>
      <x:c r="O784" s="18" t="n">
        <x:f>N784-C784</x:f>
        <x:v>350.17999999999984</x:v>
      </x:c>
      <x:c r="P784" s="18" t="n">
        <x:f>F784-C784</x:f>
        <x:v>228.33362280258598</x:v>
      </x:c>
      <x:c r="Q784" s="18" t="n">
        <x:f>K784-G784</x:f>
        <x:v>108.65235282890751</x:v>
      </x:c>
      <x:c r="R784" s="18" t="n">
        <x:f>M784-K784</x:f>
        <x:v>0</x:v>
      </x:c>
      <x:c r="S784" s="18" t="n">
        <x:f>P784+Q784+R784</x:f>
        <x:v>336.9859756314935</x:v>
      </x:c>
      <x:c r="T784" s="18" t="str">
        <x:f>IF(MOD(C784-Settings!$B$32,Settings!$B$33)&lt;Settings!$B$30,"Up","Down")</x:f>
        <x:v>Up</x:v>
      </x:c>
      <x:c r="U784" s="18" t="n">
        <x:f>IF(OR(I784&gt;Settings!$B$30,O784&gt;Settings!$B$37),0,1)</x:f>
        <x:v>1</x:v>
      </x:c>
      <x:c r="V784" s="18" t="n">
        <x:f>IF(AND(U784=1,O784&lt;=Settings!$B$36),1,0)</x:f>
        <x:v>0</x:v>
      </x:c>
    </x:row>
    <x:row r="785">
      <x:c r="A785" t="n">
        <x:f>Arrivals!A785</x:f>
        <x:v>7</x:v>
      </x:c>
      <x:c r="B785" t="n">
        <x:f>Arrivals!B785</x:f>
        <x:v>60</x:v>
      </x:c>
      <x:c r="C785" s="18" t="n">
        <x:f>Arrivals!F785</x:f>
        <x:v>429</x:v>
      </x:c>
      <x:c r="D785" s="18" t="n">
        <x:f>Arrivals!J785</x:f>
        <x:v>1.7385122329148688</x:v>
      </x:c>
      <x:c r="E785" s="18" t="n">
        <x:f>G784</x:f>
        <x:v>659.5076471710923</x:v>
      </x:c>
      <x:c r="F785" s="18" t="n">
        <x:f>MAX(C785,E785)</x:f>
        <x:v>659.5076471710923</x:v>
      </x:c>
      <x:c r="G785" s="18" t="n">
        <x:f>F785+D785</x:f>
        <x:v>661.2461594040072</x:v>
      </x:c>
      <x:c r="H785" s="18" t="n">
        <x:f>Arrivals!L785</x:f>
        <x:v>75</x:v>
      </x:c>
      <x:c r="I785" s="18" t="n">
        <x:f>H785*8/ACE_Input!S65+ACE_Input!T65</x:f>
        <x:v>6.02</x:v>
      </x:c>
      <x:c r="J785" s="18" t="n">
        <x:f>N784</x:f>
        <x:v>774.1799999999998</x:v>
      </x:c>
      <x:c r="K785" s="18" t="n">
        <x:f>MAX(G785,J785)</x:f>
        <x:v>774.1799999999998</x:v>
      </x:c>
      <x:c r="L785" s="18" t="n">
        <x:f>MOD(K785-Settings!$B$32,Settings!$B$33)</x:f>
        <x:v>54.179999999999836</x:v>
      </x:c>
      <x:c r="M785" s="18" t="n">
        <x:f>IF(L785&lt;Settings!$B$30,IF(Settings!$B$30-L785&gt;=I785,K785,K785+(Settings!$B$30-L785)+Settings!$B$31),K785+(Settings!$B$33-L785))</x:f>
        <x:v>774.1799999999998</x:v>
      </x:c>
      <x:c r="N785" s="18" t="n">
        <x:f>M785+I785</x:f>
        <x:v>780.1999999999998</x:v>
      </x:c>
      <x:c r="O785" s="18" t="n">
        <x:f>N785-C785</x:f>
        <x:v>351.1999999999998</x:v>
      </x:c>
      <x:c r="P785" s="18" t="n">
        <x:f>F785-C785</x:f>
        <x:v>230.50764717109234</x:v>
      </x:c>
      <x:c r="Q785" s="18" t="n">
        <x:f>K785-G785</x:f>
        <x:v>112.93384059599259</x:v>
      </x:c>
      <x:c r="R785" s="18" t="n">
        <x:f>M785-K785</x:f>
        <x:v>0</x:v>
      </x:c>
      <x:c r="S785" s="18" t="n">
        <x:f>P785+Q785+R785</x:f>
        <x:v>343.44148776708494</x:v>
      </x:c>
      <x:c r="T785" s="18" t="str">
        <x:f>IF(MOD(C785-Settings!$B$32,Settings!$B$33)&lt;Settings!$B$30,"Up","Down")</x:f>
        <x:v>Up</x:v>
      </x:c>
      <x:c r="U785" s="18" t="n">
        <x:f>IF(OR(I785&gt;Settings!$B$30,O785&gt;Settings!$B$37),0,1)</x:f>
        <x:v>1</x:v>
      </x:c>
      <x:c r="V785" s="18" t="n">
        <x:f>IF(AND(U785=1,O785&lt;=Settings!$B$36),1,0)</x:f>
        <x:v>0</x:v>
      </x:c>
    </x:row>
    <x:row r="786">
      <x:c r="A786" t="n">
        <x:f>Arrivals!A786</x:f>
        <x:v>7</x:v>
      </x:c>
      <x:c r="B786" t="n">
        <x:f>Arrivals!B786</x:f>
        <x:v>61</x:v>
      </x:c>
      <x:c r="C786" s="18" t="n">
        <x:f>Arrivals!F786</x:f>
        <x:v>434</x:v>
      </x:c>
      <x:c r="D786" s="18" t="n">
        <x:f>Arrivals!J786</x:f>
        <x:v>17.51799147765999</x:v>
      </x:c>
      <x:c r="E786" s="18" t="n">
        <x:f>G785</x:f>
        <x:v>661.2461594040072</x:v>
      </x:c>
      <x:c r="F786" s="18" t="n">
        <x:f>MAX(C786,E786)</x:f>
        <x:v>661.2461594040072</x:v>
      </x:c>
      <x:c r="G786" s="18" t="n">
        <x:f>F786+D786</x:f>
        <x:v>678.7641508816672</x:v>
      </x:c>
      <x:c r="H786" s="18" t="n">
        <x:f>Arrivals!L786</x:f>
        <x:v>75</x:v>
      </x:c>
      <x:c r="I786" s="18" t="n">
        <x:f>H786*8/ACE_Input!S66+ACE_Input!T66</x:f>
        <x:v>6.02</x:v>
      </x:c>
      <x:c r="J786" s="18" t="n">
        <x:f>N785</x:f>
        <x:v>780.1999999999998</x:v>
      </x:c>
      <x:c r="K786" s="18" t="n">
        <x:f>MAX(G786,J786)</x:f>
        <x:v>780.1999999999998</x:v>
      </x:c>
      <x:c r="L786" s="18" t="n">
        <x:f>MOD(K786-Settings!$B$32,Settings!$B$33)</x:f>
        <x:v>60.19999999999982</x:v>
      </x:c>
      <x:c r="M786" s="18" t="n">
        <x:f>IF(L786&lt;Settings!$B$30,IF(Settings!$B$30-L786&gt;=I786,K786,K786+(Settings!$B$30-L786)+Settings!$B$31),K786+(Settings!$B$33-L786))</x:f>
        <x:v>780.1999999999998</x:v>
      </x:c>
      <x:c r="N786" s="18" t="n">
        <x:f>M786+I786</x:f>
        <x:v>786.2199999999998</x:v>
      </x:c>
      <x:c r="O786" s="18" t="n">
        <x:f>N786-C786</x:f>
        <x:v>352.2199999999998</x:v>
      </x:c>
      <x:c r="P786" s="18" t="n">
        <x:f>F786-C786</x:f>
        <x:v>227.24615940400724</x:v>
      </x:c>
      <x:c r="Q786" s="18" t="n">
        <x:f>K786-G786</x:f>
        <x:v>101.43584911833261</x:v>
      </x:c>
      <x:c r="R786" s="18" t="n">
        <x:f>M786-K786</x:f>
        <x:v>0</x:v>
      </x:c>
      <x:c r="S786" s="18" t="n">
        <x:f>P786+Q786+R786</x:f>
        <x:v>328.68200852233986</x:v>
      </x:c>
      <x:c r="T786" s="18" t="str">
        <x:f>IF(MOD(C786-Settings!$B$32,Settings!$B$33)&lt;Settings!$B$30,"Up","Down")</x:f>
        <x:v>Up</x:v>
      </x:c>
      <x:c r="U786" s="18" t="n">
        <x:f>IF(OR(I786&gt;Settings!$B$30,O786&gt;Settings!$B$37),0,1)</x:f>
        <x:v>1</x:v>
      </x:c>
      <x:c r="V786" s="18" t="n">
        <x:f>IF(AND(U786=1,O786&lt;=Settings!$B$36),1,0)</x:f>
        <x:v>0</x:v>
      </x:c>
    </x:row>
    <x:row r="787">
      <x:c r="A787" t="n">
        <x:f>Arrivals!A787</x:f>
        <x:v>7</x:v>
      </x:c>
      <x:c r="B787" t="n">
        <x:f>Arrivals!B787</x:f>
        <x:v>62</x:v>
      </x:c>
      <x:c r="C787" s="18" t="n">
        <x:f>Arrivals!F787</x:f>
        <x:v>439</x:v>
      </x:c>
      <x:c r="D787" s="18" t="n">
        <x:f>Arrivals!J787</x:f>
        <x:v>1.9724321373608609</x:v>
      </x:c>
      <x:c r="E787" s="18" t="n">
        <x:f>G786</x:f>
        <x:v>678.7641508816672</x:v>
      </x:c>
      <x:c r="F787" s="18" t="n">
        <x:f>MAX(C787,E787)</x:f>
        <x:v>678.7641508816672</x:v>
      </x:c>
      <x:c r="G787" s="18" t="n">
        <x:f>F787+D787</x:f>
        <x:v>680.7365830190281</x:v>
      </x:c>
      <x:c r="H787" s="18" t="n">
        <x:f>Arrivals!L787</x:f>
        <x:v>75</x:v>
      </x:c>
      <x:c r="I787" s="18" t="n">
        <x:f>H787*8/ACE_Input!S67+ACE_Input!T67</x:f>
        <x:v>6.02</x:v>
      </x:c>
      <x:c r="J787" s="18" t="n">
        <x:f>N786</x:f>
        <x:v>786.2199999999998</x:v>
      </x:c>
      <x:c r="K787" s="18" t="n">
        <x:f>MAX(G787,J787)</x:f>
        <x:v>786.2199999999998</x:v>
      </x:c>
      <x:c r="L787" s="18" t="n">
        <x:f>MOD(K787-Settings!$B$32,Settings!$B$33)</x:f>
        <x:v>66.2199999999998</x:v>
      </x:c>
      <x:c r="M787" s="18" t="n">
        <x:f>IF(L787&lt;Settings!$B$30,IF(Settings!$B$30-L787&gt;=I787,K787,K787+(Settings!$B$30-L787)+Settings!$B$31),K787+(Settings!$B$33-L787))</x:f>
        <x:v>786.2199999999998</x:v>
      </x:c>
      <x:c r="N787" s="18" t="n">
        <x:f>M787+I787</x:f>
        <x:v>792.2399999999998</x:v>
      </x:c>
      <x:c r="O787" s="18" t="n">
        <x:f>N787-C787</x:f>
        <x:v>353.2399999999998</x:v>
      </x:c>
      <x:c r="P787" s="18" t="n">
        <x:f>F787-C787</x:f>
        <x:v>239.7641508816672</x:v>
      </x:c>
      <x:c r="Q787" s="18" t="n">
        <x:f>K787-G787</x:f>
        <x:v>105.4834169809717</x:v>
      </x:c>
      <x:c r="R787" s="18" t="n">
        <x:f>M787-K787</x:f>
        <x:v>0</x:v>
      </x:c>
      <x:c r="S787" s="18" t="n">
        <x:f>P787+Q787+R787</x:f>
        <x:v>345.2475678626389</x:v>
      </x:c>
      <x:c r="T787" s="18" t="str">
        <x:f>IF(MOD(C787-Settings!$B$32,Settings!$B$33)&lt;Settings!$B$30,"Up","Down")</x:f>
        <x:v>Up</x:v>
      </x:c>
      <x:c r="U787" s="18" t="n">
        <x:f>IF(OR(I787&gt;Settings!$B$30,O787&gt;Settings!$B$37),0,1)</x:f>
        <x:v>1</x:v>
      </x:c>
      <x:c r="V787" s="18" t="n">
        <x:f>IF(AND(U787=1,O787&lt;=Settings!$B$36),1,0)</x:f>
        <x:v>0</x:v>
      </x:c>
    </x:row>
    <x:row r="788">
      <x:c r="A788" t="n">
        <x:f>Arrivals!A788</x:f>
        <x:v>7</x:v>
      </x:c>
      <x:c r="B788" t="n">
        <x:f>Arrivals!B788</x:f>
        <x:v>63</x:v>
      </x:c>
      <x:c r="C788" s="18" t="n">
        <x:f>Arrivals!F788</x:f>
        <x:v>444</x:v>
      </x:c>
      <x:c r="D788" s="18" t="n">
        <x:f>Arrivals!J788</x:f>
        <x:v>7.40529370578956</x:v>
      </x:c>
      <x:c r="E788" s="18" t="n">
        <x:f>G787</x:f>
        <x:v>680.7365830190281</x:v>
      </x:c>
      <x:c r="F788" s="18" t="n">
        <x:f>MAX(C788,E788)</x:f>
        <x:v>680.7365830190281</x:v>
      </x:c>
      <x:c r="G788" s="18" t="n">
        <x:f>F788+D788</x:f>
        <x:v>688.1418767248176</x:v>
      </x:c>
      <x:c r="H788" s="18" t="n">
        <x:f>Arrivals!L788</x:f>
        <x:v>75</x:v>
      </x:c>
      <x:c r="I788" s="18" t="n">
        <x:f>H788*8/ACE_Input!S68+ACE_Input!T68</x:f>
        <x:v>6.02</x:v>
      </x:c>
      <x:c r="J788" s="18" t="n">
        <x:f>N787</x:f>
        <x:v>792.2399999999998</x:v>
      </x:c>
      <x:c r="K788" s="18" t="n">
        <x:f>MAX(G788,J788)</x:f>
        <x:v>792.2399999999998</x:v>
      </x:c>
      <x:c r="L788" s="18" t="n">
        <x:f>MOD(K788-Settings!$B$32,Settings!$B$33)</x:f>
        <x:v>72.23999999999978</x:v>
      </x:c>
      <x:c r="M788" s="18" t="n">
        <x:f>IF(L788&lt;Settings!$B$30,IF(Settings!$B$30-L788&gt;=I788,K788,K788+(Settings!$B$30-L788)+Settings!$B$31),K788+(Settings!$B$33-L788))</x:f>
        <x:v>792.2399999999998</x:v>
      </x:c>
      <x:c r="N788" s="18" t="n">
        <x:f>M788+I788</x:f>
        <x:v>798.2599999999998</x:v>
      </x:c>
      <x:c r="O788" s="18" t="n">
        <x:f>N788-C788</x:f>
        <x:v>354.25999999999976</x:v>
      </x:c>
      <x:c r="P788" s="18" t="n">
        <x:f>F788-C788</x:f>
        <x:v>236.7365830190281</x:v>
      </x:c>
      <x:c r="Q788" s="18" t="n">
        <x:f>K788-G788</x:f>
        <x:v>104.09812327518216</x:v>
      </x:c>
      <x:c r="R788" s="18" t="n">
        <x:f>M788-K788</x:f>
        <x:v>0</x:v>
      </x:c>
      <x:c r="S788" s="18" t="n">
        <x:f>P788+Q788+R788</x:f>
        <x:v>340.83470629421026</x:v>
      </x:c>
      <x:c r="T788" s="18" t="str">
        <x:f>IF(MOD(C788-Settings!$B$32,Settings!$B$33)&lt;Settings!$B$30,"Up","Down")</x:f>
        <x:v>Up</x:v>
      </x:c>
      <x:c r="U788" s="18" t="n">
        <x:f>IF(OR(I788&gt;Settings!$B$30,O788&gt;Settings!$B$37),0,1)</x:f>
        <x:v>1</x:v>
      </x:c>
      <x:c r="V788" s="18" t="n">
        <x:f>IF(AND(U788=1,O788&lt;=Settings!$B$36),1,0)</x:f>
        <x:v>0</x:v>
      </x:c>
    </x:row>
    <x:row r="789">
      <x:c r="A789" t="n">
        <x:f>Arrivals!A789</x:f>
        <x:v>7</x:v>
      </x:c>
      <x:c r="B789" t="n">
        <x:f>Arrivals!B789</x:f>
        <x:v>64</x:v>
      </x:c>
      <x:c r="C789" s="18" t="n">
        <x:f>Arrivals!F789</x:f>
        <x:v>449</x:v>
      </x:c>
      <x:c r="D789" s="18" t="n">
        <x:f>Arrivals!J789</x:f>
        <x:v>10.43904181516738</x:v>
      </x:c>
      <x:c r="E789" s="18" t="n">
        <x:f>G788</x:f>
        <x:v>688.1418767248176</x:v>
      </x:c>
      <x:c r="F789" s="18" t="n">
        <x:f>MAX(C789,E789)</x:f>
        <x:v>688.1418767248176</x:v>
      </x:c>
      <x:c r="G789" s="18" t="n">
        <x:f>F789+D789</x:f>
        <x:v>698.580918539985</x:v>
      </x:c>
      <x:c r="H789" s="18" t="n">
        <x:f>Arrivals!L789</x:f>
        <x:v>75</x:v>
      </x:c>
      <x:c r="I789" s="18" t="n">
        <x:f>H789*8/ACE_Input!S69+ACE_Input!T69</x:f>
        <x:v>6.02</x:v>
      </x:c>
      <x:c r="J789" s="18" t="n">
        <x:f>N788</x:f>
        <x:v>798.2599999999998</x:v>
      </x:c>
      <x:c r="K789" s="18" t="n">
        <x:f>MAX(G789,J789)</x:f>
        <x:v>798.2599999999998</x:v>
      </x:c>
      <x:c r="L789" s="18" t="n">
        <x:f>MOD(K789-Settings!$B$32,Settings!$B$33)</x:f>
        <x:v>78.25999999999976</x:v>
      </x:c>
      <x:c r="M789" s="18" t="n">
        <x:f>IF(L789&lt;Settings!$B$30,IF(Settings!$B$30-L789&gt;=I789,K789,K789+(Settings!$B$30-L789)+Settings!$B$31),K789+(Settings!$B$33-L789))</x:f>
        <x:v>798.2599999999998</x:v>
      </x:c>
      <x:c r="N789" s="18" t="n">
        <x:f>M789+I789</x:f>
        <x:v>804.2799999999997</x:v>
      </x:c>
      <x:c r="O789" s="18" t="n">
        <x:f>N789-C789</x:f>
        <x:v>355.27999999999975</x:v>
      </x:c>
      <x:c r="P789" s="18" t="n">
        <x:f>F789-C789</x:f>
        <x:v>239.14187672481762</x:v>
      </x:c>
      <x:c r="Q789" s="18" t="n">
        <x:f>K789-G789</x:f>
        <x:v>99.6790814600148</x:v>
      </x:c>
      <x:c r="R789" s="18" t="n">
        <x:f>M789-K789</x:f>
        <x:v>0</x:v>
      </x:c>
      <x:c r="S789" s="18" t="n">
        <x:f>P789+Q789+R789</x:f>
        <x:v>338.8209581848324</x:v>
      </x:c>
      <x:c r="T789" s="18" t="str">
        <x:f>IF(MOD(C789-Settings!$B$32,Settings!$B$33)&lt;Settings!$B$30,"Up","Down")</x:f>
        <x:v>Up</x:v>
      </x:c>
      <x:c r="U789" s="18" t="n">
        <x:f>IF(OR(I789&gt;Settings!$B$30,O789&gt;Settings!$B$37),0,1)</x:f>
        <x:v>1</x:v>
      </x:c>
      <x:c r="V789" s="18" t="n">
        <x:f>IF(AND(U789=1,O789&lt;=Settings!$B$36),1,0)</x:f>
        <x:v>0</x:v>
      </x:c>
    </x:row>
    <x:row r="790">
      <x:c r="A790" t="n">
        <x:f>Arrivals!A790</x:f>
        <x:v>7</x:v>
      </x:c>
      <x:c r="B790" t="n">
        <x:f>Arrivals!B790</x:f>
        <x:v>65</x:v>
      </x:c>
      <x:c r="C790" s="18" t="n">
        <x:f>Arrivals!F790</x:f>
        <x:v>454</x:v>
      </x:c>
      <x:c r="D790" s="18" t="n">
        <x:f>Arrivals!J790</x:f>
        <x:v>1.5210385953990944</x:v>
      </x:c>
      <x:c r="E790" s="18" t="n">
        <x:f>G789</x:f>
        <x:v>698.580918539985</x:v>
      </x:c>
      <x:c r="F790" s="18" t="n">
        <x:f>MAX(C790,E790)</x:f>
        <x:v>698.580918539985</x:v>
      </x:c>
      <x:c r="G790" s="18" t="n">
        <x:f>F790+D790</x:f>
        <x:v>700.101957135384</x:v>
      </x:c>
      <x:c r="H790" s="18" t="n">
        <x:f>Arrivals!L790</x:f>
        <x:v>75</x:v>
      </x:c>
      <x:c r="I790" s="18" t="n">
        <x:f>H790*8/ACE_Input!S70+ACE_Input!T70</x:f>
        <x:v>6.02</x:v>
      </x:c>
      <x:c r="J790" s="18" t="n">
        <x:f>N789</x:f>
        <x:v>804.2799999999997</x:v>
      </x:c>
      <x:c r="K790" s="18" t="n">
        <x:f>MAX(G790,J790)</x:f>
        <x:v>804.2799999999997</x:v>
      </x:c>
      <x:c r="L790" s="18" t="n">
        <x:f>MOD(K790-Settings!$B$32,Settings!$B$33)</x:f>
        <x:v>84.27999999999975</x:v>
      </x:c>
      <x:c r="M790" s="18" t="n">
        <x:f>IF(L790&lt;Settings!$B$30,IF(Settings!$B$30-L790&gt;=I790,K790,K790+(Settings!$B$30-L790)+Settings!$B$31),K790+(Settings!$B$33-L790))</x:f>
        <x:v>804.2799999999997</x:v>
      </x:c>
      <x:c r="N790" s="18" t="n">
        <x:f>M790+I790</x:f>
        <x:v>810.2999999999997</x:v>
      </x:c>
      <x:c r="O790" s="18" t="n">
        <x:f>N790-C790</x:f>
        <x:v>356.2999999999997</x:v>
      </x:c>
      <x:c r="P790" s="18" t="n">
        <x:f>F790-C790</x:f>
        <x:v>244.58091853998496</x:v>
      </x:c>
      <x:c r="Q790" s="18" t="n">
        <x:f>K790-G790</x:f>
        <x:v>104.17804286461569</x:v>
      </x:c>
      <x:c r="R790" s="18" t="n">
        <x:f>M790-K790</x:f>
        <x:v>0</x:v>
      </x:c>
      <x:c r="S790" s="18" t="n">
        <x:f>P790+Q790+R790</x:f>
        <x:v>348.75896140460065</x:v>
      </x:c>
      <x:c r="T790" s="18" t="str">
        <x:f>IF(MOD(C790-Settings!$B$32,Settings!$B$33)&lt;Settings!$B$30,"Up","Down")</x:f>
        <x:v>Up</x:v>
      </x:c>
      <x:c r="U790" s="18" t="n">
        <x:f>IF(OR(I790&gt;Settings!$B$30,O790&gt;Settings!$B$37),0,1)</x:f>
        <x:v>1</x:v>
      </x:c>
      <x:c r="V790" s="18" t="n">
        <x:f>IF(AND(U790=1,O790&lt;=Settings!$B$36),1,0)</x:f>
        <x:v>0</x:v>
      </x:c>
    </x:row>
    <x:row r="791">
      <x:c r="A791" t="n">
        <x:f>Arrivals!A791</x:f>
        <x:v>7</x:v>
      </x:c>
      <x:c r="B791" t="n">
        <x:f>Arrivals!B791</x:f>
        <x:v>66</x:v>
      </x:c>
      <x:c r="C791" s="18" t="n">
        <x:f>Arrivals!F791</x:f>
        <x:v>459</x:v>
      </x:c>
      <x:c r="D791" s="18" t="n">
        <x:f>Arrivals!J791</x:f>
        <x:v>23.23034347703397</x:v>
      </x:c>
      <x:c r="E791" s="18" t="n">
        <x:f>G790</x:f>
        <x:v>700.101957135384</x:v>
      </x:c>
      <x:c r="F791" s="18" t="n">
        <x:f>MAX(C791,E791)</x:f>
        <x:v>700.101957135384</x:v>
      </x:c>
      <x:c r="G791" s="18" t="n">
        <x:f>F791+D791</x:f>
        <x:v>723.3323006124181</x:v>
      </x:c>
      <x:c r="H791" s="18" t="n">
        <x:f>Arrivals!L791</x:f>
        <x:v>75</x:v>
      </x:c>
      <x:c r="I791" s="18" t="n">
        <x:f>H791*8/ACE_Input!S71+ACE_Input!T71</x:f>
        <x:v>6.02</x:v>
      </x:c>
      <x:c r="J791" s="18" t="n">
        <x:f>N790</x:f>
        <x:v>810.2999999999997</x:v>
      </x:c>
      <x:c r="K791" s="18" t="n">
        <x:f>MAX(G791,J791)</x:f>
        <x:v>810.2999999999997</x:v>
      </x:c>
      <x:c r="L791" s="18" t="n">
        <x:f>MOD(K791-Settings!$B$32,Settings!$B$33)</x:f>
        <x:v>90.29999999999973</x:v>
      </x:c>
      <x:c r="M791" s="18" t="n">
        <x:f>IF(L791&lt;Settings!$B$30,IF(Settings!$B$30-L791&gt;=I791,K791,K791+(Settings!$B$30-L791)+Settings!$B$31),K791+(Settings!$B$33-L791))</x:f>
        <x:v>810.2999999999997</x:v>
      </x:c>
      <x:c r="N791" s="18" t="n">
        <x:f>M791+I791</x:f>
        <x:v>816.3199999999997</x:v>
      </x:c>
      <x:c r="O791" s="18" t="n">
        <x:f>N791-C791</x:f>
        <x:v>357.3199999999997</x:v>
      </x:c>
      <x:c r="P791" s="18" t="n">
        <x:f>F791-C791</x:f>
        <x:v>241.10195713538405</x:v>
      </x:c>
      <x:c r="Q791" s="18" t="n">
        <x:f>K791-G791</x:f>
        <x:v>86.96769938758166</x:v>
      </x:c>
      <x:c r="R791" s="18" t="n">
        <x:f>M791-K791</x:f>
        <x:v>0</x:v>
      </x:c>
      <x:c r="S791" s="18" t="n">
        <x:f>P791+Q791+R791</x:f>
        <x:v>328.0696565229657</x:v>
      </x:c>
      <x:c r="T791" s="18" t="str">
        <x:f>IF(MOD(C791-Settings!$B$32,Settings!$B$33)&lt;Settings!$B$30,"Up","Down")</x:f>
        <x:v>Up</x:v>
      </x:c>
      <x:c r="U791" s="18" t="n">
        <x:f>IF(OR(I791&gt;Settings!$B$30,O791&gt;Settings!$B$37),0,1)</x:f>
        <x:v>1</x:v>
      </x:c>
      <x:c r="V791" s="18" t="n">
        <x:f>IF(AND(U791=1,O791&lt;=Settings!$B$36),1,0)</x:f>
        <x:v>0</x:v>
      </x:c>
    </x:row>
    <x:row r="792">
      <x:c r="A792" t="n">
        <x:f>Arrivals!A792</x:f>
        <x:v>7</x:v>
      </x:c>
      <x:c r="B792" t="n">
        <x:f>Arrivals!B792</x:f>
        <x:v>67</x:v>
      </x:c>
      <x:c r="C792" s="18" t="n">
        <x:f>Arrivals!F792</x:f>
        <x:v>474</x:v>
      </x:c>
      <x:c r="D792" s="18" t="n">
        <x:f>Arrivals!J792</x:f>
        <x:v>16.764507089053055</x:v>
      </x:c>
      <x:c r="E792" s="18" t="n">
        <x:f>G791</x:f>
        <x:v>723.3323006124181</x:v>
      </x:c>
      <x:c r="F792" s="18" t="n">
        <x:f>MAX(C792,E792)</x:f>
        <x:v>723.3323006124181</x:v>
      </x:c>
      <x:c r="G792" s="18" t="n">
        <x:f>F792+D792</x:f>
        <x:v>740.0968077014711</x:v>
      </x:c>
      <x:c r="H792" s="18" t="n">
        <x:f>Arrivals!L792</x:f>
        <x:v>75</x:v>
      </x:c>
      <x:c r="I792" s="18" t="n">
        <x:f>H792*8/ACE_Input!S72+ACE_Input!T72</x:f>
        <x:v>6.02</x:v>
      </x:c>
      <x:c r="J792" s="18" t="n">
        <x:f>N791</x:f>
        <x:v>816.3199999999997</x:v>
      </x:c>
      <x:c r="K792" s="18" t="n">
        <x:f>MAX(G792,J792)</x:f>
        <x:v>816.3199999999997</x:v>
      </x:c>
      <x:c r="L792" s="18" t="n">
        <x:f>MOD(K792-Settings!$B$32,Settings!$B$33)</x:f>
        <x:v>96.31999999999971</x:v>
      </x:c>
      <x:c r="M792" s="18" t="n">
        <x:f>IF(L792&lt;Settings!$B$30,IF(Settings!$B$30-L792&gt;=I792,K792,K792+(Settings!$B$30-L792)+Settings!$B$31),K792+(Settings!$B$33-L792))</x:f>
        <x:v>816.3199999999997</x:v>
      </x:c>
      <x:c r="N792" s="18" t="n">
        <x:f>M792+I792</x:f>
        <x:v>822.3399999999997</x:v>
      </x:c>
      <x:c r="O792" s="18" t="n">
        <x:f>N792-C792</x:f>
        <x:v>348.3399999999997</x:v>
      </x:c>
      <x:c r="P792" s="18" t="n">
        <x:f>F792-C792</x:f>
        <x:v>249.33230061241807</x:v>
      </x:c>
      <x:c r="Q792" s="18" t="n">
        <x:f>K792-G792</x:f>
        <x:v>76.2231922985286</x:v>
      </x:c>
      <x:c r="R792" s="18" t="n">
        <x:f>M792-K792</x:f>
        <x:v>0</x:v>
      </x:c>
      <x:c r="S792" s="18" t="n">
        <x:f>P792+Q792+R792</x:f>
        <x:v>325.55549291094667</x:v>
      </x:c>
      <x:c r="T792" s="18" t="str">
        <x:f>IF(MOD(C792-Settings!$B$32,Settings!$B$33)&lt;Settings!$B$30,"Up","Down")</x:f>
        <x:v>Up</x:v>
      </x:c>
      <x:c r="U792" s="18" t="n">
        <x:f>IF(OR(I792&gt;Settings!$B$30,O792&gt;Settings!$B$37),0,1)</x:f>
        <x:v>1</x:v>
      </x:c>
      <x:c r="V792" s="18" t="n">
        <x:f>IF(AND(U792=1,O792&lt;=Settings!$B$36),1,0)</x:f>
        <x:v>0</x:v>
      </x:c>
    </x:row>
    <x:row r="793">
      <x:c r="A793" t="n">
        <x:f>Arrivals!A793</x:f>
        <x:v>7</x:v>
      </x:c>
      <x:c r="B793" t="n">
        <x:f>Arrivals!B793</x:f>
        <x:v>68</x:v>
      </x:c>
      <x:c r="C793" s="18" t="n">
        <x:f>Arrivals!F793</x:f>
        <x:v>479</x:v>
      </x:c>
      <x:c r="D793" s="18" t="n">
        <x:f>Arrivals!J793</x:f>
        <x:v>2.2092818132188974</x:v>
      </x:c>
      <x:c r="E793" s="18" t="n">
        <x:f>G792</x:f>
        <x:v>740.0968077014711</x:v>
      </x:c>
      <x:c r="F793" s="18" t="n">
        <x:f>MAX(C793,E793)</x:f>
        <x:v>740.0968077014711</x:v>
      </x:c>
      <x:c r="G793" s="18" t="n">
        <x:f>F793+D793</x:f>
        <x:v>742.30608951469</x:v>
      </x:c>
      <x:c r="H793" s="18" t="n">
        <x:f>Arrivals!L793</x:f>
        <x:v>75</x:v>
      </x:c>
      <x:c r="I793" s="18" t="n">
        <x:f>H793*8/ACE_Input!S73+ACE_Input!T73</x:f>
        <x:v>6.02</x:v>
      </x:c>
      <x:c r="J793" s="18" t="n">
        <x:f>N792</x:f>
        <x:v>822.3399999999997</x:v>
      </x:c>
      <x:c r="K793" s="18" t="n">
        <x:f>MAX(G793,J793)</x:f>
        <x:v>822.3399999999997</x:v>
      </x:c>
      <x:c r="L793" s="18" t="n">
        <x:f>MOD(K793-Settings!$B$32,Settings!$B$33)</x:f>
        <x:v>102.33999999999969</x:v>
      </x:c>
      <x:c r="M793" s="18" t="n">
        <x:f>IF(L793&lt;Settings!$B$30,IF(Settings!$B$30-L793&gt;=I793,K793,K793+(Settings!$B$30-L793)+Settings!$B$31),K793+(Settings!$B$33-L793))</x:f>
        <x:v>822.3399999999997</x:v>
      </x:c>
      <x:c r="N793" s="18" t="n">
        <x:f>M793+I793</x:f>
        <x:v>828.3599999999997</x:v>
      </x:c>
      <x:c r="O793" s="18" t="n">
        <x:f>N793-C793</x:f>
        <x:v>349.3599999999997</x:v>
      </x:c>
      <x:c r="P793" s="18" t="n">
        <x:f>F793-C793</x:f>
        <x:v>261.0968077014711</x:v>
      </x:c>
      <x:c r="Q793" s="18" t="n">
        <x:f>K793-G793</x:f>
        <x:v>80.03391048530966</x:v>
      </x:c>
      <x:c r="R793" s="18" t="n">
        <x:f>M793-K793</x:f>
        <x:v>0</x:v>
      </x:c>
      <x:c r="S793" s="18" t="n">
        <x:f>P793+Q793+R793</x:f>
        <x:v>341.13071818678077</x:v>
      </x:c>
      <x:c r="T793" s="18" t="str">
        <x:f>IF(MOD(C793-Settings!$B$32,Settings!$B$33)&lt;Settings!$B$30,"Up","Down")</x:f>
        <x:v>Up</x:v>
      </x:c>
      <x:c r="U793" s="18" t="n">
        <x:f>IF(OR(I793&gt;Settings!$B$30,O793&gt;Settings!$B$37),0,1)</x:f>
        <x:v>1</x:v>
      </x:c>
      <x:c r="V793" s="18" t="n">
        <x:f>IF(AND(U793=1,O793&lt;=Settings!$B$36),1,0)</x:f>
        <x:v>0</x:v>
      </x:c>
    </x:row>
    <x:row r="794">
      <x:c r="A794" t="n">
        <x:f>Arrivals!A794</x:f>
        <x:v>7</x:v>
      </x:c>
      <x:c r="B794" t="n">
        <x:f>Arrivals!B794</x:f>
        <x:v>69</x:v>
      </x:c>
      <x:c r="C794" s="18" t="n">
        <x:f>Arrivals!F794</x:f>
        <x:v>494</x:v>
      </x:c>
      <x:c r="D794" s="18" t="n">
        <x:f>Arrivals!J794</x:f>
        <x:v>1.9280576967354905</x:v>
      </x:c>
      <x:c r="E794" s="18" t="n">
        <x:f>G793</x:f>
        <x:v>742.30608951469</x:v>
      </x:c>
      <x:c r="F794" s="18" t="n">
        <x:f>MAX(C794,E794)</x:f>
        <x:v>742.30608951469</x:v>
      </x:c>
      <x:c r="G794" s="18" t="n">
        <x:f>F794+D794</x:f>
        <x:v>744.2341472114255</x:v>
      </x:c>
      <x:c r="H794" s="18" t="n">
        <x:f>Arrivals!L794</x:f>
        <x:v>75</x:v>
      </x:c>
      <x:c r="I794" s="18" t="n">
        <x:f>H794*8/ACE_Input!S74+ACE_Input!T74</x:f>
        <x:v>6.02</x:v>
      </x:c>
      <x:c r="J794" s="18" t="n">
        <x:f>N793</x:f>
        <x:v>828.3599999999997</x:v>
      </x:c>
      <x:c r="K794" s="18" t="n">
        <x:f>MAX(G794,J794)</x:f>
        <x:v>828.3599999999997</x:v>
      </x:c>
      <x:c r="L794" s="18" t="n">
        <x:f>MOD(K794-Settings!$B$32,Settings!$B$33)</x:f>
        <x:v>108.35999999999967</x:v>
      </x:c>
      <x:c r="M794" s="18" t="n">
        <x:f>IF(L794&lt;Settings!$B$30,IF(Settings!$B$30-L794&gt;=I794,K794,K794+(Settings!$B$30-L794)+Settings!$B$31),K794+(Settings!$B$33-L794))</x:f>
        <x:v>828.3599999999997</x:v>
      </x:c>
      <x:c r="N794" s="18" t="n">
        <x:f>M794+I794</x:f>
        <x:v>834.3799999999997</x:v>
      </x:c>
      <x:c r="O794" s="18" t="n">
        <x:f>N794-C794</x:f>
        <x:v>340.37999999999965</x:v>
      </x:c>
      <x:c r="P794" s="18" t="n">
        <x:f>F794-C794</x:f>
        <x:v>248.30608951469003</x:v>
      </x:c>
      <x:c r="Q794" s="18" t="n">
        <x:f>K794-G794</x:f>
        <x:v>84.1258527885742</x:v>
      </x:c>
      <x:c r="R794" s="18" t="n">
        <x:f>M794-K794</x:f>
        <x:v>0</x:v>
      </x:c>
      <x:c r="S794" s="18" t="n">
        <x:f>P794+Q794+R794</x:f>
        <x:v>332.43194230326424</x:v>
      </x:c>
      <x:c r="T794" s="18" t="str">
        <x:f>IF(MOD(C794-Settings!$B$32,Settings!$B$33)&lt;Settings!$B$30,"Up","Down")</x:f>
        <x:v>Up</x:v>
      </x:c>
      <x:c r="U794" s="18" t="n">
        <x:f>IF(OR(I794&gt;Settings!$B$30,O794&gt;Settings!$B$37),0,1)</x:f>
        <x:v>1</x:v>
      </x:c>
      <x:c r="V794" s="18" t="n">
        <x:f>IF(AND(U794=1,O794&lt;=Settings!$B$36),1,0)</x:f>
        <x:v>0</x:v>
      </x:c>
    </x:row>
    <x:row r="795">
      <x:c r="A795" t="n">
        <x:f>Arrivals!A795</x:f>
        <x:v>7</x:v>
      </x:c>
      <x:c r="B795" t="n">
        <x:f>Arrivals!B795</x:f>
        <x:v>70</x:v>
      </x:c>
      <x:c r="C795" s="18" t="n">
        <x:f>Arrivals!F795</x:f>
        <x:v>499</x:v>
      </x:c>
      <x:c r="D795" s="18" t="n">
        <x:f>Arrivals!J795</x:f>
        <x:v>12.02737739279841</x:v>
      </x:c>
      <x:c r="E795" s="18" t="n">
        <x:f>G794</x:f>
        <x:v>744.2341472114255</x:v>
      </x:c>
      <x:c r="F795" s="18" t="n">
        <x:f>MAX(C795,E795)</x:f>
        <x:v>744.2341472114255</x:v>
      </x:c>
      <x:c r="G795" s="18" t="n">
        <x:f>F795+D795</x:f>
        <x:v>756.2615246042238</x:v>
      </x:c>
      <x:c r="H795" s="18" t="n">
        <x:f>Arrivals!L795</x:f>
        <x:v>75</x:v>
      </x:c>
      <x:c r="I795" s="18" t="n">
        <x:f>H795*8/ACE_Input!S75+ACE_Input!T75</x:f>
        <x:v>6.02</x:v>
      </x:c>
      <x:c r="J795" s="18" t="n">
        <x:f>N794</x:f>
        <x:v>834.3799999999997</x:v>
      </x:c>
      <x:c r="K795" s="18" t="n">
        <x:f>MAX(G795,J795)</x:f>
        <x:v>834.3799999999997</x:v>
      </x:c>
      <x:c r="L795" s="18" t="n">
        <x:f>MOD(K795-Settings!$B$32,Settings!$B$33)</x:f>
        <x:v>114.37999999999965</x:v>
      </x:c>
      <x:c r="M795" s="18" t="n">
        <x:f>IF(L795&lt;Settings!$B$30,IF(Settings!$B$30-L795&gt;=I795,K795,K795+(Settings!$B$30-L795)+Settings!$B$31),K795+(Settings!$B$33-L795))</x:f>
        <x:v>834.3799999999997</x:v>
      </x:c>
      <x:c r="N795" s="18" t="n">
        <x:f>M795+I795</x:f>
        <x:v>840.3999999999996</x:v>
      </x:c>
      <x:c r="O795" s="18" t="n">
        <x:f>N795-C795</x:f>
        <x:v>341.39999999999964</x:v>
      </x:c>
      <x:c r="P795" s="18" t="n">
        <x:f>F795-C795</x:f>
        <x:v>245.23414721142547</x:v>
      </x:c>
      <x:c r="Q795" s="18" t="n">
        <x:f>K795-G795</x:f>
        <x:v>78.11847539577582</x:v>
      </x:c>
      <x:c r="R795" s="18" t="n">
        <x:f>M795-K795</x:f>
        <x:v>0</x:v>
      </x:c>
      <x:c r="S795" s="18" t="n">
        <x:f>P795+Q795+R795</x:f>
        <x:v>323.3526226072013</x:v>
      </x:c>
      <x:c r="T795" s="18" t="str">
        <x:f>IF(MOD(C795-Settings!$B$32,Settings!$B$33)&lt;Settings!$B$30,"Up","Down")</x:f>
        <x:v>Up</x:v>
      </x:c>
      <x:c r="U795" s="18" t="n">
        <x:f>IF(OR(I795&gt;Settings!$B$30,O795&gt;Settings!$B$37),0,1)</x:f>
        <x:v>1</x:v>
      </x:c>
      <x:c r="V795" s="18" t="n">
        <x:f>IF(AND(U795=1,O795&lt;=Settings!$B$36),1,0)</x:f>
        <x:v>0</x:v>
      </x:c>
    </x:row>
    <x:row r="796">
      <x:c r="A796" t="n">
        <x:f>Arrivals!A796</x:f>
        <x:v>7</x:v>
      </x:c>
      <x:c r="B796" t="n">
        <x:f>Arrivals!B796</x:f>
        <x:v>71</x:v>
      </x:c>
      <x:c r="C796" s="18" t="n">
        <x:f>Arrivals!F796</x:f>
        <x:v>504</x:v>
      </x:c>
      <x:c r="D796" s="18" t="n">
        <x:f>Arrivals!J796</x:f>
        <x:v>1.8132286827079775</x:v>
      </x:c>
      <x:c r="E796" s="18" t="n">
        <x:f>G795</x:f>
        <x:v>756.2615246042238</x:v>
      </x:c>
      <x:c r="F796" s="18" t="n">
        <x:f>MAX(C796,E796)</x:f>
        <x:v>756.2615246042238</x:v>
      </x:c>
      <x:c r="G796" s="18" t="n">
        <x:f>F796+D796</x:f>
        <x:v>758.0747532869318</x:v>
      </x:c>
      <x:c r="H796" s="18" t="n">
        <x:f>Arrivals!L796</x:f>
        <x:v>75</x:v>
      </x:c>
      <x:c r="I796" s="18" t="n">
        <x:f>H796*8/ACE_Input!S76+ACE_Input!T76</x:f>
        <x:v>6.02</x:v>
      </x:c>
      <x:c r="J796" s="18" t="n">
        <x:f>N795</x:f>
        <x:v>840.3999999999996</x:v>
      </x:c>
      <x:c r="K796" s="18" t="n">
        <x:f>MAX(G796,J796)</x:f>
        <x:v>840.3999999999996</x:v>
      </x:c>
      <x:c r="L796" s="18" t="n">
        <x:f>MOD(K796-Settings!$B$32,Settings!$B$33)</x:f>
        <x:v>120.39999999999964</x:v>
      </x:c>
      <x:c r="M796" s="18" t="n">
        <x:f>IF(L796&lt;Settings!$B$30,IF(Settings!$B$30-L796&gt;=I796,K796,K796+(Settings!$B$30-L796)+Settings!$B$31),K796+(Settings!$B$33-L796))</x:f>
        <x:v>840.3999999999996</x:v>
      </x:c>
      <x:c r="N796" s="18" t="n">
        <x:f>M796+I796</x:f>
        <x:v>846.4199999999996</x:v>
      </x:c>
      <x:c r="O796" s="18" t="n">
        <x:f>N796-C796</x:f>
        <x:v>342.4199999999996</x:v>
      </x:c>
      <x:c r="P796" s="18" t="n">
        <x:f>F796-C796</x:f>
        <x:v>252.26152460422384</x:v>
      </x:c>
      <x:c r="Q796" s="18" t="n">
        <x:f>K796-G796</x:f>
        <x:v>82.32524671306783</x:v>
      </x:c>
      <x:c r="R796" s="18" t="n">
        <x:f>M796-K796</x:f>
        <x:v>0</x:v>
      </x:c>
      <x:c r="S796" s="18" t="n">
        <x:f>P796+Q796+R796</x:f>
        <x:v>334.58677131729166</x:v>
      </x:c>
      <x:c r="T796" s="18" t="str">
        <x:f>IF(MOD(C796-Settings!$B$32,Settings!$B$33)&lt;Settings!$B$30,"Up","Down")</x:f>
        <x:v>Up</x:v>
      </x:c>
      <x:c r="U796" s="18" t="n">
        <x:f>IF(OR(I796&gt;Settings!$B$30,O796&gt;Settings!$B$37),0,1)</x:f>
        <x:v>1</x:v>
      </x:c>
      <x:c r="V796" s="18" t="n">
        <x:f>IF(AND(U796=1,O796&lt;=Settings!$B$36),1,0)</x:f>
        <x:v>0</x:v>
      </x:c>
    </x:row>
    <x:row r="797">
      <x:c r="A797" t="n">
        <x:f>Arrivals!A797</x:f>
        <x:v>7</x:v>
      </x:c>
      <x:c r="B797" t="n">
        <x:f>Arrivals!B797</x:f>
        <x:v>72</x:v>
      </x:c>
      <x:c r="C797" s="18" t="n">
        <x:f>Arrivals!F797</x:f>
        <x:v>509</x:v>
      </x:c>
      <x:c r="D797" s="18" t="n">
        <x:f>Arrivals!J797</x:f>
        <x:v>0.23436780508116067</x:v>
      </x:c>
      <x:c r="E797" s="18" t="n">
        <x:f>G796</x:f>
        <x:v>758.0747532869318</x:v>
      </x:c>
      <x:c r="F797" s="18" t="n">
        <x:f>MAX(C797,E797)</x:f>
        <x:v>758.0747532869318</x:v>
      </x:c>
      <x:c r="G797" s="18" t="n">
        <x:f>F797+D797</x:f>
        <x:v>758.309121092013</x:v>
      </x:c>
      <x:c r="H797" s="18" t="n">
        <x:f>Arrivals!L797</x:f>
        <x:v>75</x:v>
      </x:c>
      <x:c r="I797" s="18" t="n">
        <x:f>H797*8/ACE_Input!S77+ACE_Input!T77</x:f>
        <x:v>6.02</x:v>
      </x:c>
      <x:c r="J797" s="18" t="n">
        <x:f>N796</x:f>
        <x:v>846.4199999999996</x:v>
      </x:c>
      <x:c r="K797" s="18" t="n">
        <x:f>MAX(G797,J797)</x:f>
        <x:v>846.4199999999996</x:v>
      </x:c>
      <x:c r="L797" s="18" t="n">
        <x:f>MOD(K797-Settings!$B$32,Settings!$B$33)</x:f>
        <x:v>126.41999999999962</x:v>
      </x:c>
      <x:c r="M797" s="18" t="n">
        <x:f>IF(L797&lt;Settings!$B$30,IF(Settings!$B$30-L797&gt;=I797,K797,K797+(Settings!$B$30-L797)+Settings!$B$31),K797+(Settings!$B$33-L797))</x:f>
        <x:v>846.4199999999996</x:v>
      </x:c>
      <x:c r="N797" s="18" t="n">
        <x:f>M797+I797</x:f>
        <x:v>852.4399999999996</x:v>
      </x:c>
      <x:c r="O797" s="18" t="n">
        <x:f>N797-C797</x:f>
        <x:v>343.4399999999996</x:v>
      </x:c>
      <x:c r="P797" s="18" t="n">
        <x:f>F797-C797</x:f>
        <x:v>249.0747532869318</x:v>
      </x:c>
      <x:c r="Q797" s="18" t="n">
        <x:f>K797-G797</x:f>
        <x:v>88.1108789079866</x:v>
      </x:c>
      <x:c r="R797" s="18" t="n">
        <x:f>M797-K797</x:f>
        <x:v>0</x:v>
      </x:c>
      <x:c r="S797" s="18" t="n">
        <x:f>P797+Q797+R797</x:f>
        <x:v>337.1856321949184</x:v>
      </x:c>
      <x:c r="T797" s="18" t="str">
        <x:f>IF(MOD(C797-Settings!$B$32,Settings!$B$33)&lt;Settings!$B$30,"Up","Down")</x:f>
        <x:v>Up</x:v>
      </x:c>
      <x:c r="U797" s="18" t="n">
        <x:f>IF(OR(I797&gt;Settings!$B$30,O797&gt;Settings!$B$37),0,1)</x:f>
        <x:v>1</x:v>
      </x:c>
      <x:c r="V797" s="18" t="n">
        <x:f>IF(AND(U797=1,O797&lt;=Settings!$B$36),1,0)</x:f>
        <x:v>0</x:v>
      </x:c>
    </x:row>
    <x:row r="798">
      <x:c r="A798" t="n">
        <x:f>Arrivals!A798</x:f>
        <x:v>7</x:v>
      </x:c>
      <x:c r="B798" t="n">
        <x:f>Arrivals!B798</x:f>
        <x:v>73</x:v>
      </x:c>
      <x:c r="C798" s="18" t="n">
        <x:f>Arrivals!F798</x:f>
        <x:v>514</x:v>
      </x:c>
      <x:c r="D798" s="18" t="n">
        <x:f>Arrivals!J798</x:f>
        <x:v>0.8312303509911471</x:v>
      </x:c>
      <x:c r="E798" s="18" t="n">
        <x:f>G797</x:f>
        <x:v>758.309121092013</x:v>
      </x:c>
      <x:c r="F798" s="18" t="n">
        <x:f>MAX(C798,E798)</x:f>
        <x:v>758.309121092013</x:v>
      </x:c>
      <x:c r="G798" s="18" t="n">
        <x:f>F798+D798</x:f>
        <x:v>759.1403514430042</x:v>
      </x:c>
      <x:c r="H798" s="18" t="n">
        <x:f>Arrivals!L798</x:f>
        <x:v>75</x:v>
      </x:c>
      <x:c r="I798" s="18" t="n">
        <x:f>H798*8/ACE_Input!S78+ACE_Input!T78</x:f>
        <x:v>6.02</x:v>
      </x:c>
      <x:c r="J798" s="18" t="n">
        <x:f>N797</x:f>
        <x:v>852.4399999999996</x:v>
      </x:c>
      <x:c r="K798" s="18" t="n">
        <x:f>MAX(G798,J798)</x:f>
        <x:v>852.4399999999996</x:v>
      </x:c>
      <x:c r="L798" s="18" t="n">
        <x:f>MOD(K798-Settings!$B$32,Settings!$B$33)</x:f>
        <x:v>132.4399999999996</x:v>
      </x:c>
      <x:c r="M798" s="18" t="n">
        <x:f>IF(L798&lt;Settings!$B$30,IF(Settings!$B$30-L798&gt;=I798,K798,K798+(Settings!$B$30-L798)+Settings!$B$31),K798+(Settings!$B$33-L798))</x:f>
        <x:v>852.4399999999996</x:v>
      </x:c>
      <x:c r="N798" s="18" t="n">
        <x:f>M798+I798</x:f>
        <x:v>858.4599999999996</x:v>
      </x:c>
      <x:c r="O798" s="18" t="n">
        <x:f>N798-C798</x:f>
        <x:v>344.4599999999996</x:v>
      </x:c>
      <x:c r="P798" s="18" t="n">
        <x:f>F798-C798</x:f>
        <x:v>244.30912109201302</x:v>
      </x:c>
      <x:c r="Q798" s="18" t="n">
        <x:f>K798-G798</x:f>
        <x:v>93.29964855699541</x:v>
      </x:c>
      <x:c r="R798" s="18" t="n">
        <x:f>M798-K798</x:f>
        <x:v>0</x:v>
      </x:c>
      <x:c r="S798" s="18" t="n">
        <x:f>P798+Q798+R798</x:f>
        <x:v>337.6087696490084</x:v>
      </x:c>
      <x:c r="T798" s="18" t="str">
        <x:f>IF(MOD(C798-Settings!$B$32,Settings!$B$33)&lt;Settings!$B$30,"Up","Down")</x:f>
        <x:v>Up</x:v>
      </x:c>
      <x:c r="U798" s="18" t="n">
        <x:f>IF(OR(I798&gt;Settings!$B$30,O798&gt;Settings!$B$37),0,1)</x:f>
        <x:v>1</x:v>
      </x:c>
      <x:c r="V798" s="18" t="n">
        <x:f>IF(AND(U798=1,O798&lt;=Settings!$B$36),1,0)</x:f>
        <x:v>0</x:v>
      </x:c>
    </x:row>
    <x:row r="799">
      <x:c r="A799" t="n">
        <x:f>Arrivals!A799</x:f>
        <x:v>7</x:v>
      </x:c>
      <x:c r="B799" t="n">
        <x:f>Arrivals!B799</x:f>
        <x:v>74</x:v>
      </x:c>
      <x:c r="C799" s="18" t="n">
        <x:f>Arrivals!F799</x:f>
        <x:v>519</x:v>
      </x:c>
      <x:c r="D799" s="18" t="n">
        <x:f>Arrivals!J799</x:f>
        <x:v>19.3517293823267</x:v>
      </x:c>
      <x:c r="E799" s="18" t="n">
        <x:f>G798</x:f>
        <x:v>759.1403514430042</x:v>
      </x:c>
      <x:c r="F799" s="18" t="n">
        <x:f>MAX(C799,E799)</x:f>
        <x:v>759.1403514430042</x:v>
      </x:c>
      <x:c r="G799" s="18" t="n">
        <x:f>F799+D799</x:f>
        <x:v>778.4920808253308</x:v>
      </x:c>
      <x:c r="H799" s="18" t="n">
        <x:f>Arrivals!L799</x:f>
        <x:v>75</x:v>
      </x:c>
      <x:c r="I799" s="18" t="n">
        <x:f>H799*8/ACE_Input!S79+ACE_Input!T79</x:f>
        <x:v>6.02</x:v>
      </x:c>
      <x:c r="J799" s="18" t="n">
        <x:f>N798</x:f>
        <x:v>858.4599999999996</x:v>
      </x:c>
      <x:c r="K799" s="18" t="n">
        <x:f>MAX(G799,J799)</x:f>
        <x:v>858.4599999999996</x:v>
      </x:c>
      <x:c r="L799" s="18" t="n">
        <x:f>MOD(K799-Settings!$B$32,Settings!$B$33)</x:f>
        <x:v>138.45999999999958</x:v>
      </x:c>
      <x:c r="M799" s="18" t="n">
        <x:f>IF(L799&lt;Settings!$B$30,IF(Settings!$B$30-L799&gt;=I799,K799,K799+(Settings!$B$30-L799)+Settings!$B$31),K799+(Settings!$B$33-L799))</x:f>
        <x:v>858.4599999999996</x:v>
      </x:c>
      <x:c r="N799" s="18" t="n">
        <x:f>M799+I799</x:f>
        <x:v>864.4799999999996</x:v>
      </x:c>
      <x:c r="O799" s="18" t="n">
        <x:f>N799-C799</x:f>
        <x:v>345.47999999999956</x:v>
      </x:c>
      <x:c r="P799" s="18" t="n">
        <x:f>F799-C799</x:f>
        <x:v>240.1403514430042</x:v>
      </x:c>
      <x:c r="Q799" s="18" t="n">
        <x:f>K799-G799</x:f>
        <x:v>79.96791917466874</x:v>
      </x:c>
      <x:c r="R799" s="18" t="n">
        <x:f>M799-K799</x:f>
        <x:v>0</x:v>
      </x:c>
      <x:c r="S799" s="18" t="n">
        <x:f>P799+Q799+R799</x:f>
        <x:v>320.10827061767293</x:v>
      </x:c>
      <x:c r="T799" s="18" t="str">
        <x:f>IF(MOD(C799-Settings!$B$32,Settings!$B$33)&lt;Settings!$B$30,"Up","Down")</x:f>
        <x:v>Up</x:v>
      </x:c>
      <x:c r="U799" s="18" t="n">
        <x:f>IF(OR(I799&gt;Settings!$B$30,O799&gt;Settings!$B$37),0,1)</x:f>
        <x:v>1</x:v>
      </x:c>
      <x:c r="V799" s="18" t="n">
        <x:f>IF(AND(U799=1,O799&lt;=Settings!$B$36),1,0)</x:f>
        <x:v>0</x:v>
      </x:c>
    </x:row>
    <x:row r="800">
      <x:c r="A800" t="n">
        <x:f>Arrivals!A800</x:f>
        <x:v>7</x:v>
      </x:c>
      <x:c r="B800" t="n">
        <x:f>Arrivals!B800</x:f>
        <x:v>75</x:v>
      </x:c>
      <x:c r="C800" s="18" t="n">
        <x:f>Arrivals!F800</x:f>
        <x:v>524</x:v>
      </x:c>
      <x:c r="D800" s="18" t="n">
        <x:f>Arrivals!J800</x:f>
        <x:v>5.356781320865498</x:v>
      </x:c>
      <x:c r="E800" s="18" t="n">
        <x:f>G799</x:f>
        <x:v>778.4920808253308</x:v>
      </x:c>
      <x:c r="F800" s="18" t="n">
        <x:f>MAX(C800,E800)</x:f>
        <x:v>778.4920808253308</x:v>
      </x:c>
      <x:c r="G800" s="18" t="n">
        <x:f>F800+D800</x:f>
        <x:v>783.8488621461963</x:v>
      </x:c>
      <x:c r="H800" s="18" t="n">
        <x:f>Arrivals!L800</x:f>
        <x:v>75</x:v>
      </x:c>
      <x:c r="I800" s="18" t="n">
        <x:f>H800*8/ACE_Input!S80+ACE_Input!T80</x:f>
        <x:v>6.02</x:v>
      </x:c>
      <x:c r="J800" s="18" t="n">
        <x:f>N799</x:f>
        <x:v>864.4799999999996</x:v>
      </x:c>
      <x:c r="K800" s="18" t="n">
        <x:f>MAX(G800,J800)</x:f>
        <x:v>864.4799999999996</x:v>
      </x:c>
      <x:c r="L800" s="18" t="n">
        <x:f>MOD(K800-Settings!$B$32,Settings!$B$33)</x:f>
        <x:v>144.47999999999956</x:v>
      </x:c>
      <x:c r="M800" s="18" t="n">
        <x:f>IF(L800&lt;Settings!$B$30,IF(Settings!$B$30-L800&gt;=I800,K800,K800+(Settings!$B$30-L800)+Settings!$B$31),K800+(Settings!$B$33-L800))</x:f>
        <x:v>864.4799999999996</x:v>
      </x:c>
      <x:c r="N800" s="18" t="n">
        <x:f>M800+I800</x:f>
        <x:v>870.4999999999995</x:v>
      </x:c>
      <x:c r="O800" s="18" t="n">
        <x:f>N800-C800</x:f>
        <x:v>346.49999999999955</x:v>
      </x:c>
      <x:c r="P800" s="18" t="n">
        <x:f>F800-C800</x:f>
        <x:v>254.49208082533085</x:v>
      </x:c>
      <x:c r="Q800" s="18" t="n">
        <x:f>K800-G800</x:f>
        <x:v>80.63113785380324</x:v>
      </x:c>
      <x:c r="R800" s="18" t="n">
        <x:f>M800-K800</x:f>
        <x:v>0</x:v>
      </x:c>
      <x:c r="S800" s="18" t="n">
        <x:f>P800+Q800+R800</x:f>
        <x:v>335.1232186791341</x:v>
      </x:c>
      <x:c r="T800" s="18" t="str">
        <x:f>IF(MOD(C800-Settings!$B$32,Settings!$B$33)&lt;Settings!$B$30,"Up","Down")</x:f>
        <x:v>Up</x:v>
      </x:c>
      <x:c r="U800" s="18" t="n">
        <x:f>IF(OR(I800&gt;Settings!$B$30,O800&gt;Settings!$B$37),0,1)</x:f>
        <x:v>1</x:v>
      </x:c>
      <x:c r="V800" s="18" t="n">
        <x:f>IF(AND(U800=1,O800&lt;=Settings!$B$36),1,0)</x:f>
        <x:v>0</x:v>
      </x:c>
    </x:row>
    <x:row r="801">
      <x:c r="A801" t="n">
        <x:f>Arrivals!A801</x:f>
        <x:v>7</x:v>
      </x:c>
      <x:c r="B801" t="n">
        <x:f>Arrivals!B801</x:f>
        <x:v>76</x:v>
      </x:c>
      <x:c r="C801" s="18" t="n">
        <x:f>Arrivals!F801</x:f>
        <x:v>529</x:v>
      </x:c>
      <x:c r="D801" s="18" t="n">
        <x:f>Arrivals!J801</x:f>
        <x:v>15.171816852848043</x:v>
      </x:c>
      <x:c r="E801" s="18" t="n">
        <x:f>G800</x:f>
        <x:v>783.8488621461963</x:v>
      </x:c>
      <x:c r="F801" s="18" t="n">
        <x:f>MAX(C801,E801)</x:f>
        <x:v>783.8488621461963</x:v>
      </x:c>
      <x:c r="G801" s="18" t="n">
        <x:f>F801+D801</x:f>
        <x:v>799.0206789990443</x:v>
      </x:c>
      <x:c r="H801" s="18" t="n">
        <x:f>Arrivals!L801</x:f>
        <x:v>75</x:v>
      </x:c>
      <x:c r="I801" s="18" t="n">
        <x:f>H801*8/ACE_Input!S81+ACE_Input!T81</x:f>
        <x:v>6.02</x:v>
      </x:c>
      <x:c r="J801" s="18" t="n">
        <x:f>N800</x:f>
        <x:v>870.4999999999995</x:v>
      </x:c>
      <x:c r="K801" s="18" t="n">
        <x:f>MAX(G801,J801)</x:f>
        <x:v>870.4999999999995</x:v>
      </x:c>
      <x:c r="L801" s="18" t="n">
        <x:f>MOD(K801-Settings!$B$32,Settings!$B$33)</x:f>
        <x:v>150.49999999999955</x:v>
      </x:c>
      <x:c r="M801" s="18" t="n">
        <x:f>IF(L801&lt;Settings!$B$30,IF(Settings!$B$30-L801&gt;=I801,K801,K801+(Settings!$B$30-L801)+Settings!$B$31),K801+(Settings!$B$33-L801))</x:f>
        <x:v>870.4999999999995</x:v>
      </x:c>
      <x:c r="N801" s="18" t="n">
        <x:f>M801+I801</x:f>
        <x:v>876.5199999999995</x:v>
      </x:c>
      <x:c r="O801" s="18" t="n">
        <x:f>N801-C801</x:f>
        <x:v>347.5199999999995</x:v>
      </x:c>
      <x:c r="P801" s="18" t="n">
        <x:f>F801-C801</x:f>
        <x:v>254.84886214619632</x:v>
      </x:c>
      <x:c r="Q801" s="18" t="n">
        <x:f>K801-G801</x:f>
        <x:v>71.47932100095522</x:v>
      </x:c>
      <x:c r="R801" s="18" t="n">
        <x:f>M801-K801</x:f>
        <x:v>0</x:v>
      </x:c>
      <x:c r="S801" s="18" t="n">
        <x:f>P801+Q801+R801</x:f>
        <x:v>326.32818314715155</x:v>
      </x:c>
      <x:c r="T801" s="18" t="str">
        <x:f>IF(MOD(C801-Settings!$B$32,Settings!$B$33)&lt;Settings!$B$30,"Up","Down")</x:f>
        <x:v>Up</x:v>
      </x:c>
      <x:c r="U801" s="18" t="n">
        <x:f>IF(OR(I801&gt;Settings!$B$30,O801&gt;Settings!$B$37),0,1)</x:f>
        <x:v>1</x:v>
      </x:c>
      <x:c r="V801" s="18" t="n">
        <x:f>IF(AND(U801=1,O801&lt;=Settings!$B$36),1,0)</x:f>
        <x:v>0</x:v>
      </x:c>
    </x:row>
    <x:row r="802">
      <x:c r="A802" t="n">
        <x:f>Arrivals!A802</x:f>
        <x:v>7</x:v>
      </x:c>
      <x:c r="B802" t="n">
        <x:f>Arrivals!B802</x:f>
        <x:v>77</x:v>
      </x:c>
      <x:c r="C802" s="18" t="n">
        <x:f>Arrivals!F802</x:f>
        <x:v>534</x:v>
      </x:c>
      <x:c r="D802" s="18" t="n">
        <x:f>Arrivals!J802</x:f>
        <x:v>2.2106994986170108</x:v>
      </x:c>
      <x:c r="E802" s="18" t="n">
        <x:f>G801</x:f>
        <x:v>799.0206789990443</x:v>
      </x:c>
      <x:c r="F802" s="18" t="n">
        <x:f>MAX(C802,E802)</x:f>
        <x:v>799.0206789990443</x:v>
      </x:c>
      <x:c r="G802" s="18" t="n">
        <x:f>F802+D802</x:f>
        <x:v>801.2313784976614</x:v>
      </x:c>
      <x:c r="H802" s="18" t="n">
        <x:f>Arrivals!L802</x:f>
        <x:v>75</x:v>
      </x:c>
      <x:c r="I802" s="18" t="n">
        <x:f>H802*8/ACE_Input!S82+ACE_Input!T82</x:f>
        <x:v>6.02</x:v>
      </x:c>
      <x:c r="J802" s="18" t="n">
        <x:f>N801</x:f>
        <x:v>876.5199999999995</x:v>
      </x:c>
      <x:c r="K802" s="18" t="n">
        <x:f>MAX(G802,J802)</x:f>
        <x:v>876.5199999999995</x:v>
      </x:c>
      <x:c r="L802" s="18" t="n">
        <x:f>MOD(K802-Settings!$B$32,Settings!$B$33)</x:f>
        <x:v>156.51999999999953</x:v>
      </x:c>
      <x:c r="M802" s="18" t="n">
        <x:f>IF(L802&lt;Settings!$B$30,IF(Settings!$B$30-L802&gt;=I802,K802,K802+(Settings!$B$30-L802)+Settings!$B$31),K802+(Settings!$B$33-L802))</x:f>
        <x:v>876.5199999999995</x:v>
      </x:c>
      <x:c r="N802" s="18" t="n">
        <x:f>M802+I802</x:f>
        <x:v>882.5399999999995</x:v>
      </x:c>
      <x:c r="O802" s="18" t="n">
        <x:f>N802-C802</x:f>
        <x:v>348.5399999999995</x:v>
      </x:c>
      <x:c r="P802" s="18" t="n">
        <x:f>F802-C802</x:f>
        <x:v>265.0206789990443</x:v>
      </x:c>
      <x:c r="Q802" s="18" t="n">
        <x:f>K802-G802</x:f>
        <x:v>75.28862150233817</x:v>
      </x:c>
      <x:c r="R802" s="18" t="n">
        <x:f>M802-K802</x:f>
        <x:v>0</x:v>
      </x:c>
      <x:c r="S802" s="18" t="n">
        <x:f>P802+Q802+R802</x:f>
        <x:v>340.3093005013825</x:v>
      </x:c>
      <x:c r="T802" s="18" t="str">
        <x:f>IF(MOD(C802-Settings!$B$32,Settings!$B$33)&lt;Settings!$B$30,"Up","Down")</x:f>
        <x:v>Up</x:v>
      </x:c>
      <x:c r="U802" s="18" t="n">
        <x:f>IF(OR(I802&gt;Settings!$B$30,O802&gt;Settings!$B$37),0,1)</x:f>
        <x:v>1</x:v>
      </x:c>
      <x:c r="V802" s="18" t="n">
        <x:f>IF(AND(U802=1,O802&lt;=Settings!$B$36),1,0)</x:f>
        <x:v>0</x:v>
      </x:c>
    </x:row>
    <x:row r="803">
      <x:c r="A803" t="n">
        <x:f>Arrivals!A803</x:f>
        <x:v>7</x:v>
      </x:c>
      <x:c r="B803" t="n">
        <x:f>Arrivals!B803</x:f>
        <x:v>78</x:v>
      </x:c>
      <x:c r="C803" s="18" t="n">
        <x:f>Arrivals!F803</x:f>
        <x:v>539</x:v>
      </x:c>
      <x:c r="D803" s="18" t="n">
        <x:f>Arrivals!J803</x:f>
        <x:v>19.31533972078901</x:v>
      </x:c>
      <x:c r="E803" s="18" t="n">
        <x:f>G802</x:f>
        <x:v>801.2313784976614</x:v>
      </x:c>
      <x:c r="F803" s="18" t="n">
        <x:f>MAX(C803,E803)</x:f>
        <x:v>801.2313784976614</x:v>
      </x:c>
      <x:c r="G803" s="18" t="n">
        <x:f>F803+D803</x:f>
        <x:v>820.5467182184503</x:v>
      </x:c>
      <x:c r="H803" s="18" t="n">
        <x:f>Arrivals!L803</x:f>
        <x:v>75</x:v>
      </x:c>
      <x:c r="I803" s="18" t="n">
        <x:f>H803*8/ACE_Input!S83+ACE_Input!T83</x:f>
        <x:v>6.02</x:v>
      </x:c>
      <x:c r="J803" s="18" t="n">
        <x:f>N802</x:f>
        <x:v>882.5399999999995</x:v>
      </x:c>
      <x:c r="K803" s="18" t="n">
        <x:f>MAX(G803,J803)</x:f>
        <x:v>882.5399999999995</x:v>
      </x:c>
      <x:c r="L803" s="18" t="n">
        <x:f>MOD(K803-Settings!$B$32,Settings!$B$33)</x:f>
        <x:v>162.5399999999995</x:v>
      </x:c>
      <x:c r="M803" s="18" t="n">
        <x:f>IF(L803&lt;Settings!$B$30,IF(Settings!$B$30-L803&gt;=I803,K803,K803+(Settings!$B$30-L803)+Settings!$B$31),K803+(Settings!$B$33-L803))</x:f>
        <x:v>882.5399999999995</x:v>
      </x:c>
      <x:c r="N803" s="18" t="n">
        <x:f>M803+I803</x:f>
        <x:v>888.5599999999995</x:v>
      </x:c>
      <x:c r="O803" s="18" t="n">
        <x:f>N803-C803</x:f>
        <x:v>349.5599999999995</x:v>
      </x:c>
      <x:c r="P803" s="18" t="n">
        <x:f>F803-C803</x:f>
        <x:v>262.23137849766135</x:v>
      </x:c>
      <x:c r="Q803" s="18" t="n">
        <x:f>K803-G803</x:f>
        <x:v>61.99328178154917</x:v>
      </x:c>
      <x:c r="R803" s="18" t="n">
        <x:f>M803-K803</x:f>
        <x:v>0</x:v>
      </x:c>
      <x:c r="S803" s="18" t="n">
        <x:f>P803+Q803+R803</x:f>
        <x:v>324.2246602792105</x:v>
      </x:c>
      <x:c r="T803" s="18" t="str">
        <x:f>IF(MOD(C803-Settings!$B$32,Settings!$B$33)&lt;Settings!$B$30,"Up","Down")</x:f>
        <x:v>Up</x:v>
      </x:c>
      <x:c r="U803" s="18" t="n">
        <x:f>IF(OR(I803&gt;Settings!$B$30,O803&gt;Settings!$B$37),0,1)</x:f>
        <x:v>1</x:v>
      </x:c>
      <x:c r="V803" s="18" t="n">
        <x:f>IF(AND(U803=1,O803&lt;=Settings!$B$36),1,0)</x:f>
        <x:v>0</x:v>
      </x:c>
    </x:row>
    <x:row r="804">
      <x:c r="A804" t="n">
        <x:f>Arrivals!A804</x:f>
        <x:v>7</x:v>
      </x:c>
      <x:c r="B804" t="n">
        <x:f>Arrivals!B804</x:f>
        <x:v>79</x:v>
      </x:c>
      <x:c r="C804" s="18" t="n">
        <x:f>Arrivals!F804</x:f>
        <x:v>544</x:v>
      </x:c>
      <x:c r="D804" s="18" t="n">
        <x:f>Arrivals!J804</x:f>
        <x:v>2.4390402664837296</x:v>
      </x:c>
      <x:c r="E804" s="18" t="n">
        <x:f>G803</x:f>
        <x:v>820.5467182184503</x:v>
      </x:c>
      <x:c r="F804" s="18" t="n">
        <x:f>MAX(C804,E804)</x:f>
        <x:v>820.5467182184503</x:v>
      </x:c>
      <x:c r="G804" s="18" t="n">
        <x:f>F804+D804</x:f>
        <x:v>822.9857584849341</x:v>
      </x:c>
      <x:c r="H804" s="18" t="n">
        <x:f>Arrivals!L804</x:f>
        <x:v>75</x:v>
      </x:c>
      <x:c r="I804" s="18" t="n">
        <x:f>H804*8/ACE_Input!S84+ACE_Input!T84</x:f>
        <x:v>6.02</x:v>
      </x:c>
      <x:c r="J804" s="18" t="n">
        <x:f>N803</x:f>
        <x:v>888.5599999999995</x:v>
      </x:c>
      <x:c r="K804" s="18" t="n">
        <x:f>MAX(G804,J804)</x:f>
        <x:v>888.5599999999995</x:v>
      </x:c>
      <x:c r="L804" s="18" t="n">
        <x:f>MOD(K804-Settings!$B$32,Settings!$B$33)</x:f>
        <x:v>168.5599999999995</x:v>
      </x:c>
      <x:c r="M804" s="18" t="n">
        <x:f>IF(L804&lt;Settings!$B$30,IF(Settings!$B$30-L804&gt;=I804,K804,K804+(Settings!$B$30-L804)+Settings!$B$31),K804+(Settings!$B$33-L804))</x:f>
        <x:v>888.5599999999995</x:v>
      </x:c>
      <x:c r="N804" s="18" t="n">
        <x:f>M804+I804</x:f>
        <x:v>894.5799999999995</x:v>
      </x:c>
      <x:c r="O804" s="18" t="n">
        <x:f>N804-C804</x:f>
        <x:v>350.5799999999995</x:v>
      </x:c>
      <x:c r="P804" s="18" t="n">
        <x:f>F804-C804</x:f>
        <x:v>276.54671821845034</x:v>
      </x:c>
      <x:c r="Q804" s="18" t="n">
        <x:f>K804-G804</x:f>
        <x:v>65.57424151506541</x:v>
      </x:c>
      <x:c r="R804" s="18" t="n">
        <x:f>M804-K804</x:f>
        <x:v>0</x:v>
      </x:c>
      <x:c r="S804" s="18" t="n">
        <x:f>P804+Q804+R804</x:f>
        <x:v>342.12095973351575</x:v>
      </x:c>
      <x:c r="T804" s="18" t="str">
        <x:f>IF(MOD(C804-Settings!$B$32,Settings!$B$33)&lt;Settings!$B$30,"Up","Down")</x:f>
        <x:v>Up</x:v>
      </x:c>
      <x:c r="U804" s="18" t="n">
        <x:f>IF(OR(I804&gt;Settings!$B$30,O804&gt;Settings!$B$37),0,1)</x:f>
        <x:v>1</x:v>
      </x:c>
      <x:c r="V804" s="18" t="n">
        <x:f>IF(AND(U804=1,O804&lt;=Settings!$B$36),1,0)</x:f>
        <x:v>0</x:v>
      </x:c>
    </x:row>
    <x:row r="805">
      <x:c r="A805" t="n">
        <x:f>Arrivals!A805</x:f>
        <x:v>7</x:v>
      </x:c>
      <x:c r="B805" t="n">
        <x:f>Arrivals!B805</x:f>
        <x:v>80</x:v>
      </x:c>
      <x:c r="C805" s="18" t="n">
        <x:f>Arrivals!F805</x:f>
        <x:v>549</x:v>
      </x:c>
      <x:c r="D805" s="18" t="n">
        <x:f>Arrivals!J805</x:f>
        <x:v>4.059092367056118</x:v>
      </x:c>
      <x:c r="E805" s="18" t="n">
        <x:f>G804</x:f>
        <x:v>822.9857584849341</x:v>
      </x:c>
      <x:c r="F805" s="18" t="n">
        <x:f>MAX(C805,E805)</x:f>
        <x:v>822.9857584849341</x:v>
      </x:c>
      <x:c r="G805" s="18" t="n">
        <x:f>F805+D805</x:f>
        <x:v>827.0448508519902</x:v>
      </x:c>
      <x:c r="H805" s="18" t="n">
        <x:f>Arrivals!L805</x:f>
        <x:v>75</x:v>
      </x:c>
      <x:c r="I805" s="18" t="n">
        <x:f>H805*8/ACE_Input!S85+ACE_Input!T85</x:f>
        <x:v>6.02</x:v>
      </x:c>
      <x:c r="J805" s="18" t="n">
        <x:f>N804</x:f>
        <x:v>894.5799999999995</x:v>
      </x:c>
      <x:c r="K805" s="18" t="n">
        <x:f>MAX(G805,J805)</x:f>
        <x:v>894.5799999999995</x:v>
      </x:c>
      <x:c r="L805" s="18" t="n">
        <x:f>MOD(K805-Settings!$B$32,Settings!$B$33)</x:f>
        <x:v>174.57999999999947</x:v>
      </x:c>
      <x:c r="M805" s="18" t="n">
        <x:f>IF(L805&lt;Settings!$B$30,IF(Settings!$B$30-L805&gt;=I805,K805,K805+(Settings!$B$30-L805)+Settings!$B$31),K805+(Settings!$B$33-L805))</x:f>
        <x:v>894.5799999999995</x:v>
      </x:c>
      <x:c r="N805" s="18" t="n">
        <x:f>M805+I805</x:f>
        <x:v>900.5999999999995</x:v>
      </x:c>
      <x:c r="O805" s="18" t="n">
        <x:f>N805-C805</x:f>
        <x:v>351.59999999999945</x:v>
      </x:c>
      <x:c r="P805" s="18" t="n">
        <x:f>F805-C805</x:f>
        <x:v>273.9857584849341</x:v>
      </x:c>
      <x:c r="Q805" s="18" t="n">
        <x:f>K805-G805</x:f>
        <x:v>67.53514914800928</x:v>
      </x:c>
      <x:c r="R805" s="18" t="n">
        <x:f>M805-K805</x:f>
        <x:v>0</x:v>
      </x:c>
      <x:c r="S805" s="18" t="n">
        <x:f>P805+Q805+R805</x:f>
        <x:v>341.52090763294336</x:v>
      </x:c>
      <x:c r="T805" s="18" t="str">
        <x:f>IF(MOD(C805-Settings!$B$32,Settings!$B$33)&lt;Settings!$B$30,"Up","Down")</x:f>
        <x:v>Up</x:v>
      </x:c>
      <x:c r="U805" s="18" t="n">
        <x:f>IF(OR(I805&gt;Settings!$B$30,O805&gt;Settings!$B$37),0,1)</x:f>
        <x:v>1</x:v>
      </x:c>
      <x:c r="V805" s="18" t="n">
        <x:f>IF(AND(U805=1,O805&lt;=Settings!$B$36),1,0)</x:f>
        <x:v>0</x:v>
      </x:c>
    </x:row>
    <x:row r="806">
      <x:c r="A806" t="n">
        <x:f>Arrivals!A806</x:f>
        <x:v>7</x:v>
      </x:c>
      <x:c r="B806" t="n">
        <x:f>Arrivals!B806</x:f>
        <x:v>81</x:v>
      </x:c>
      <x:c r="C806" s="18" t="n">
        <x:f>Arrivals!F806</x:f>
        <x:v>554</x:v>
      </x:c>
      <x:c r="D806" s="18" t="n">
        <x:f>Arrivals!J806</x:f>
        <x:v>6.440514904923511</x:v>
      </x:c>
      <x:c r="E806" s="18" t="n">
        <x:f>G805</x:f>
        <x:v>827.0448508519902</x:v>
      </x:c>
      <x:c r="F806" s="18" t="n">
        <x:f>MAX(C806,E806)</x:f>
        <x:v>827.0448508519902</x:v>
      </x:c>
      <x:c r="G806" s="18" t="n">
        <x:f>F806+D806</x:f>
        <x:v>833.4853657569137</x:v>
      </x:c>
      <x:c r="H806" s="18" t="n">
        <x:f>Arrivals!L806</x:f>
        <x:v>75</x:v>
      </x:c>
      <x:c r="I806" s="18" t="n">
        <x:f>H806*8/ACE_Input!S86+ACE_Input!T86</x:f>
        <x:v>6.02</x:v>
      </x:c>
      <x:c r="J806" s="18" t="n">
        <x:f>N805</x:f>
        <x:v>900.5999999999995</x:v>
      </x:c>
      <x:c r="K806" s="18" t="n">
        <x:f>MAX(G806,J806)</x:f>
        <x:v>900.5999999999995</x:v>
      </x:c>
      <x:c r="L806" s="18" t="n">
        <x:f>MOD(K806-Settings!$B$32,Settings!$B$33)</x:f>
        <x:v>180.59999999999945</x:v>
      </x:c>
      <x:c r="M806" s="18" t="n">
        <x:f>IF(L806&lt;Settings!$B$30,IF(Settings!$B$30-L806&gt;=I806,K806,K806+(Settings!$B$30-L806)+Settings!$B$31),K806+(Settings!$B$33-L806))</x:f>
        <x:v>900.5999999999995</x:v>
      </x:c>
      <x:c r="N806" s="18" t="n">
        <x:f>M806+I806</x:f>
        <x:v>906.6199999999994</x:v>
      </x:c>
      <x:c r="O806" s="18" t="n">
        <x:f>N806-C806</x:f>
        <x:v>352.61999999999944</x:v>
      </x:c>
      <x:c r="P806" s="18" t="n">
        <x:f>F806-C806</x:f>
        <x:v>273.0448508519902</x:v>
      </x:c>
      <x:c r="Q806" s="18" t="n">
        <x:f>K806-G806</x:f>
        <x:v>67.11463424308579</x:v>
      </x:c>
      <x:c r="R806" s="18" t="n">
        <x:f>M806-K806</x:f>
        <x:v>0</x:v>
      </x:c>
      <x:c r="S806" s="18" t="n">
        <x:f>P806+Q806+R806</x:f>
        <x:v>340.159485095076</x:v>
      </x:c>
      <x:c r="T806" s="18" t="str">
        <x:f>IF(MOD(C806-Settings!$B$32,Settings!$B$33)&lt;Settings!$B$30,"Up","Down")</x:f>
        <x:v>Up</x:v>
      </x:c>
      <x:c r="U806" s="18" t="n">
        <x:f>IF(OR(I806&gt;Settings!$B$30,O806&gt;Settings!$B$37),0,1)</x:f>
        <x:v>1</x:v>
      </x:c>
      <x:c r="V806" s="18" t="n">
        <x:f>IF(AND(U806=1,O806&lt;=Settings!$B$36),1,0)</x:f>
        <x:v>0</x:v>
      </x:c>
    </x:row>
    <x:row r="807">
      <x:c r="A807" t="n">
        <x:f>Arrivals!A807</x:f>
        <x:v>7</x:v>
      </x:c>
      <x:c r="B807" t="n">
        <x:f>Arrivals!B807</x:f>
        <x:v>82</x:v>
      </x:c>
      <x:c r="C807" s="18" t="n">
        <x:f>Arrivals!F807</x:f>
        <x:v>559</x:v>
      </x:c>
      <x:c r="D807" s="18" t="n">
        <x:f>Arrivals!J807</x:f>
        <x:v>7.61407658188298</x:v>
      </x:c>
      <x:c r="E807" s="18" t="n">
        <x:f>G806</x:f>
        <x:v>833.4853657569137</x:v>
      </x:c>
      <x:c r="F807" s="18" t="n">
        <x:f>MAX(C807,E807)</x:f>
        <x:v>833.4853657569137</x:v>
      </x:c>
      <x:c r="G807" s="18" t="n">
        <x:f>F807+D807</x:f>
        <x:v>841.0994423387966</x:v>
      </x:c>
      <x:c r="H807" s="18" t="n">
        <x:f>Arrivals!L807</x:f>
        <x:v>75</x:v>
      </x:c>
      <x:c r="I807" s="18" t="n">
        <x:f>H807*8/ACE_Input!S87+ACE_Input!T87</x:f>
        <x:v>6.02</x:v>
      </x:c>
      <x:c r="J807" s="18" t="n">
        <x:f>N806</x:f>
        <x:v>906.6199999999994</x:v>
      </x:c>
      <x:c r="K807" s="18" t="n">
        <x:f>MAX(G807,J807)</x:f>
        <x:v>906.6199999999994</x:v>
      </x:c>
      <x:c r="L807" s="18" t="n">
        <x:f>MOD(K807-Settings!$B$32,Settings!$B$33)</x:f>
        <x:v>186.61999999999944</x:v>
      </x:c>
      <x:c r="M807" s="18" t="n">
        <x:f>IF(L807&lt;Settings!$B$30,IF(Settings!$B$30-L807&gt;=I807,K807,K807+(Settings!$B$30-L807)+Settings!$B$31),K807+(Settings!$B$33-L807))</x:f>
        <x:v>906.6199999999994</x:v>
      </x:c>
      <x:c r="N807" s="18" t="n">
        <x:f>M807+I807</x:f>
        <x:v>912.6399999999994</x:v>
      </x:c>
      <x:c r="O807" s="18" t="n">
        <x:f>N807-C807</x:f>
        <x:v>353.6399999999994</x:v>
      </x:c>
      <x:c r="P807" s="18" t="n">
        <x:f>F807-C807</x:f>
        <x:v>274.48536575691367</x:v>
      </x:c>
      <x:c r="Q807" s="18" t="n">
        <x:f>K807-G807</x:f>
        <x:v>65.52055766120282</x:v>
      </x:c>
      <x:c r="R807" s="18" t="n">
        <x:f>M807-K807</x:f>
        <x:v>0</x:v>
      </x:c>
      <x:c r="S807" s="18" t="n">
        <x:f>P807+Q807+R807</x:f>
        <x:v>340.0059234181165</x:v>
      </x:c>
      <x:c r="T807" s="18" t="str">
        <x:f>IF(MOD(C807-Settings!$B$32,Settings!$B$33)&lt;Settings!$B$30,"Up","Down")</x:f>
        <x:v>Up</x:v>
      </x:c>
      <x:c r="U807" s="18" t="n">
        <x:f>IF(OR(I807&gt;Settings!$B$30,O807&gt;Settings!$B$37),0,1)</x:f>
        <x:v>1</x:v>
      </x:c>
      <x:c r="V807" s="18" t="n">
        <x:f>IF(AND(U807=1,O807&lt;=Settings!$B$36),1,0)</x:f>
        <x:v>0</x:v>
      </x:c>
    </x:row>
    <x:row r="808">
      <x:c r="A808" t="n">
        <x:f>Arrivals!A808</x:f>
        <x:v>7</x:v>
      </x:c>
      <x:c r="B808" t="n">
        <x:f>Arrivals!B808</x:f>
        <x:v>83</x:v>
      </x:c>
      <x:c r="C808" s="18" t="n">
        <x:f>Arrivals!F808</x:f>
        <x:v>564</x:v>
      </x:c>
      <x:c r="D808" s="18" t="n">
        <x:f>Arrivals!J808</x:f>
        <x:v>45.10658557732674</x:v>
      </x:c>
      <x:c r="E808" s="18" t="n">
        <x:f>G807</x:f>
        <x:v>841.0994423387966</x:v>
      </x:c>
      <x:c r="F808" s="18" t="n">
        <x:f>MAX(C808,E808)</x:f>
        <x:v>841.0994423387966</x:v>
      </x:c>
      <x:c r="G808" s="18" t="n">
        <x:f>F808+D808</x:f>
        <x:v>886.2060279161234</x:v>
      </x:c>
      <x:c r="H808" s="18" t="n">
        <x:f>Arrivals!L808</x:f>
        <x:v>75</x:v>
      </x:c>
      <x:c r="I808" s="18" t="n">
        <x:f>H808*8/ACE_Input!S88+ACE_Input!T88</x:f>
        <x:v>6.02</x:v>
      </x:c>
      <x:c r="J808" s="18" t="n">
        <x:f>N807</x:f>
        <x:v>912.6399999999994</x:v>
      </x:c>
      <x:c r="K808" s="18" t="n">
        <x:f>MAX(G808,J808)</x:f>
        <x:v>912.6399999999994</x:v>
      </x:c>
      <x:c r="L808" s="18" t="n">
        <x:f>MOD(K808-Settings!$B$32,Settings!$B$33)</x:f>
        <x:v>192.63999999999942</x:v>
      </x:c>
      <x:c r="M808" s="18" t="n">
        <x:f>IF(L808&lt;Settings!$B$30,IF(Settings!$B$30-L808&gt;=I808,K808,K808+(Settings!$B$30-L808)+Settings!$B$31),K808+(Settings!$B$33-L808))</x:f>
        <x:v>912.6399999999994</x:v>
      </x:c>
      <x:c r="N808" s="18" t="n">
        <x:f>M808+I808</x:f>
        <x:v>918.6599999999994</x:v>
      </x:c>
      <x:c r="O808" s="18" t="n">
        <x:f>N808-C808</x:f>
        <x:v>354.6599999999994</x:v>
      </x:c>
      <x:c r="P808" s="18" t="n">
        <x:f>F808-C808</x:f>
        <x:v>277.0994423387966</x:v>
      </x:c>
      <x:c r="Q808" s="18" t="n">
        <x:f>K808-G808</x:f>
        <x:v>26.43397208387603</x:v>
      </x:c>
      <x:c r="R808" s="18" t="n">
        <x:f>M808-K808</x:f>
        <x:v>0</x:v>
      </x:c>
      <x:c r="S808" s="18" t="n">
        <x:f>P808+Q808+R808</x:f>
        <x:v>303.53341442267265</x:v>
      </x:c>
      <x:c r="T808" s="18" t="str">
        <x:f>IF(MOD(C808-Settings!$B$32,Settings!$B$33)&lt;Settings!$B$30,"Up","Down")</x:f>
        <x:v>Up</x:v>
      </x:c>
      <x:c r="U808" s="18" t="n">
        <x:f>IF(OR(I808&gt;Settings!$B$30,O808&gt;Settings!$B$37),0,1)</x:f>
        <x:v>1</x:v>
      </x:c>
      <x:c r="V808" s="18" t="n">
        <x:f>IF(AND(U808=1,O808&lt;=Settings!$B$36),1,0)</x:f>
        <x:v>0</x:v>
      </x:c>
    </x:row>
    <x:row r="809">
      <x:c r="A809" t="n">
        <x:f>Arrivals!A809</x:f>
        <x:v>7</x:v>
      </x:c>
      <x:c r="B809" t="n">
        <x:f>Arrivals!B809</x:f>
        <x:v>84</x:v>
      </x:c>
      <x:c r="C809" s="18" t="n">
        <x:f>Arrivals!F809</x:f>
        <x:v>569</x:v>
      </x:c>
      <x:c r="D809" s="18" t="n">
        <x:f>Arrivals!J809</x:f>
        <x:v>3.175020310698515</x:v>
      </x:c>
      <x:c r="E809" s="18" t="n">
        <x:f>G808</x:f>
        <x:v>886.2060279161234</x:v>
      </x:c>
      <x:c r="F809" s="18" t="n">
        <x:f>MAX(C809,E809)</x:f>
        <x:v>886.2060279161234</x:v>
      </x:c>
      <x:c r="G809" s="18" t="n">
        <x:f>F809+D809</x:f>
        <x:v>889.3810482268219</x:v>
      </x:c>
      <x:c r="H809" s="18" t="n">
        <x:f>Arrivals!L809</x:f>
        <x:v>75</x:v>
      </x:c>
      <x:c r="I809" s="18" t="n">
        <x:f>H809*8/ACE_Input!S89+ACE_Input!T89</x:f>
        <x:v>6.02</x:v>
      </x:c>
      <x:c r="J809" s="18" t="n">
        <x:f>N808</x:f>
        <x:v>918.6599999999994</x:v>
      </x:c>
      <x:c r="K809" s="18" t="n">
        <x:f>MAX(G809,J809)</x:f>
        <x:v>918.6599999999994</x:v>
      </x:c>
      <x:c r="L809" s="18" t="n">
        <x:f>MOD(K809-Settings!$B$32,Settings!$B$33)</x:f>
        <x:v>198.6599999999994</x:v>
      </x:c>
      <x:c r="M809" s="18" t="n">
        <x:f>IF(L809&lt;Settings!$B$30,IF(Settings!$B$30-L809&gt;=I809,K809,K809+(Settings!$B$30-L809)+Settings!$B$31),K809+(Settings!$B$33-L809))</x:f>
        <x:v>918.6599999999994</x:v>
      </x:c>
      <x:c r="N809" s="18" t="n">
        <x:f>M809+I809</x:f>
        <x:v>924.6799999999994</x:v>
      </x:c>
      <x:c r="O809" s="18" t="n">
        <x:f>N809-C809</x:f>
        <x:v>355.6799999999994</x:v>
      </x:c>
      <x:c r="P809" s="18" t="n">
        <x:f>F809-C809</x:f>
        <x:v>317.2060279161234</x:v>
      </x:c>
      <x:c r="Q809" s="18" t="n">
        <x:f>K809-G809</x:f>
        <x:v>29.278951773177482</x:v>
      </x:c>
      <x:c r="R809" s="18" t="n">
        <x:f>M809-K809</x:f>
        <x:v>0</x:v>
      </x:c>
      <x:c r="S809" s="18" t="n">
        <x:f>P809+Q809+R809</x:f>
        <x:v>346.48497968930087</x:v>
      </x:c>
      <x:c r="T809" s="18" t="str">
        <x:f>IF(MOD(C809-Settings!$B$32,Settings!$B$33)&lt;Settings!$B$30,"Up","Down")</x:f>
        <x:v>Up</x:v>
      </x:c>
      <x:c r="U809" s="18" t="n">
        <x:f>IF(OR(I809&gt;Settings!$B$30,O809&gt;Settings!$B$37),0,1)</x:f>
        <x:v>1</x:v>
      </x:c>
      <x:c r="V809" s="18" t="n">
        <x:f>IF(AND(U809=1,O809&lt;=Settings!$B$36),1,0)</x:f>
        <x:v>0</x:v>
      </x:c>
    </x:row>
    <x:row r="810">
      <x:c r="A810" t="n">
        <x:f>Arrivals!A810</x:f>
        <x:v>7</x:v>
      </x:c>
      <x:c r="B810" t="n">
        <x:f>Arrivals!B810</x:f>
        <x:v>85</x:v>
      </x:c>
      <x:c r="C810" s="18" t="n">
        <x:f>Arrivals!F810</x:f>
        <x:v>574</x:v>
      </x:c>
      <x:c r="D810" s="18" t="n">
        <x:f>Arrivals!J810</x:f>
        <x:v>2.9451854142049863</x:v>
      </x:c>
      <x:c r="E810" s="18" t="n">
        <x:f>G809</x:f>
        <x:v>889.3810482268219</x:v>
      </x:c>
      <x:c r="F810" s="18" t="n">
        <x:f>MAX(C810,E810)</x:f>
        <x:v>889.3810482268219</x:v>
      </x:c>
      <x:c r="G810" s="18" t="n">
        <x:f>F810+D810</x:f>
        <x:v>892.3262336410269</x:v>
      </x:c>
      <x:c r="H810" s="18" t="n">
        <x:f>Arrivals!L810</x:f>
        <x:v>75</x:v>
      </x:c>
      <x:c r="I810" s="18" t="n">
        <x:f>H810*8/ACE_Input!S90+ACE_Input!T90</x:f>
        <x:v>6.02</x:v>
      </x:c>
      <x:c r="J810" s="18" t="n">
        <x:f>N809</x:f>
        <x:v>924.6799999999994</x:v>
      </x:c>
      <x:c r="K810" s="18" t="n">
        <x:f>MAX(G810,J810)</x:f>
        <x:v>924.6799999999994</x:v>
      </x:c>
      <x:c r="L810" s="18" t="n">
        <x:f>MOD(K810-Settings!$B$32,Settings!$B$33)</x:f>
        <x:v>204.67999999999938</x:v>
      </x:c>
      <x:c r="M810" s="18" t="n">
        <x:f>IF(L810&lt;Settings!$B$30,IF(Settings!$B$30-L810&gt;=I810,K810,K810+(Settings!$B$30-L810)+Settings!$B$31),K810+(Settings!$B$33-L810))</x:f>
        <x:v>924.6799999999994</x:v>
      </x:c>
      <x:c r="N810" s="18" t="n">
        <x:f>M810+I810</x:f>
        <x:v>930.6999999999994</x:v>
      </x:c>
      <x:c r="O810" s="18" t="n">
        <x:f>N810-C810</x:f>
        <x:v>356.69999999999936</x:v>
      </x:c>
      <x:c r="P810" s="18" t="n">
        <x:f>F810-C810</x:f>
        <x:v>315.3810482268219</x:v>
      </x:c>
      <x:c r="Q810" s="18" t="n">
        <x:f>K810-G810</x:f>
        <x:v>32.35376635897251</x:v>
      </x:c>
      <x:c r="R810" s="18" t="n">
        <x:f>M810-K810</x:f>
        <x:v>0</x:v>
      </x:c>
      <x:c r="S810" s="18" t="n">
        <x:f>P810+Q810+R810</x:f>
        <x:v>347.7348145857944</x:v>
      </x:c>
      <x:c r="T810" s="18" t="str">
        <x:f>IF(MOD(C810-Settings!$B$32,Settings!$B$33)&lt;Settings!$B$30,"Up","Down")</x:f>
        <x:v>Up</x:v>
      </x:c>
      <x:c r="U810" s="18" t="n">
        <x:f>IF(OR(I810&gt;Settings!$B$30,O810&gt;Settings!$B$37),0,1)</x:f>
        <x:v>1</x:v>
      </x:c>
      <x:c r="V810" s="18" t="n">
        <x:f>IF(AND(U810=1,O810&lt;=Settings!$B$36),1,0)</x:f>
        <x:v>0</x:v>
      </x:c>
    </x:row>
    <x:row r="811">
      <x:c r="A811" t="n">
        <x:f>Arrivals!A811</x:f>
        <x:v>7</x:v>
      </x:c>
      <x:c r="B811" t="n">
        <x:f>Arrivals!B811</x:f>
        <x:v>86</x:v>
      </x:c>
      <x:c r="C811" s="18" t="n">
        <x:f>Arrivals!F811</x:f>
        <x:v>579</x:v>
      </x:c>
      <x:c r="D811" s="18" t="n">
        <x:f>Arrivals!J811</x:f>
        <x:v>17.53591021658504</x:v>
      </x:c>
      <x:c r="E811" s="18" t="n">
        <x:f>G810</x:f>
        <x:v>892.3262336410269</x:v>
      </x:c>
      <x:c r="F811" s="18" t="n">
        <x:f>MAX(C811,E811)</x:f>
        <x:v>892.3262336410269</x:v>
      </x:c>
      <x:c r="G811" s="18" t="n">
        <x:f>F811+D811</x:f>
        <x:v>909.862143857612</x:v>
      </x:c>
      <x:c r="H811" s="18" t="n">
        <x:f>Arrivals!L811</x:f>
        <x:v>75</x:v>
      </x:c>
      <x:c r="I811" s="18" t="n">
        <x:f>H811*8/ACE_Input!S91+ACE_Input!T91</x:f>
        <x:v>6.02</x:v>
      </x:c>
      <x:c r="J811" s="18" t="n">
        <x:f>N810</x:f>
        <x:v>930.6999999999994</x:v>
      </x:c>
      <x:c r="K811" s="18" t="n">
        <x:f>MAX(G811,J811)</x:f>
        <x:v>930.6999999999994</x:v>
      </x:c>
      <x:c r="L811" s="18" t="n">
        <x:f>MOD(K811-Settings!$B$32,Settings!$B$33)</x:f>
        <x:v>210.69999999999936</x:v>
      </x:c>
      <x:c r="M811" s="18" t="n">
        <x:f>IF(L811&lt;Settings!$B$30,IF(Settings!$B$30-L811&gt;=I811,K811,K811+(Settings!$B$30-L811)+Settings!$B$31),K811+(Settings!$B$33-L811))</x:f>
        <x:v>930.6999999999994</x:v>
      </x:c>
      <x:c r="N811" s="18" t="n">
        <x:f>M811+I811</x:f>
        <x:v>936.7199999999993</x:v>
      </x:c>
      <x:c r="O811" s="18" t="n">
        <x:f>N811-C811</x:f>
        <x:v>357.71999999999935</x:v>
      </x:c>
      <x:c r="P811" s="18" t="n">
        <x:f>F811-C811</x:f>
        <x:v>313.3262336410269</x:v>
      </x:c>
      <x:c r="Q811" s="18" t="n">
        <x:f>K811-G811</x:f>
        <x:v>20.83785614238741</x:v>
      </x:c>
      <x:c r="R811" s="18" t="n">
        <x:f>M811-K811</x:f>
        <x:v>0</x:v>
      </x:c>
      <x:c r="S811" s="18" t="n">
        <x:f>P811+Q811+R811</x:f>
        <x:v>334.1640897834143</x:v>
      </x:c>
      <x:c r="T811" s="18" t="str">
        <x:f>IF(MOD(C811-Settings!$B$32,Settings!$B$33)&lt;Settings!$B$30,"Up","Down")</x:f>
        <x:v>Up</x:v>
      </x:c>
      <x:c r="U811" s="18" t="n">
        <x:f>IF(OR(I811&gt;Settings!$B$30,O811&gt;Settings!$B$37),0,1)</x:f>
        <x:v>1</x:v>
      </x:c>
      <x:c r="V811" s="18" t="n">
        <x:f>IF(AND(U811=1,O811&lt;=Settings!$B$36),1,0)</x:f>
        <x:v>0</x:v>
      </x:c>
    </x:row>
    <x:row r="812">
      <x:c r="A812" t="n">
        <x:f>Arrivals!A812</x:f>
        <x:v>7</x:v>
      </x:c>
      <x:c r="B812" t="n">
        <x:f>Arrivals!B812</x:f>
        <x:v>87</x:v>
      </x:c>
      <x:c r="C812" s="18" t="n">
        <x:f>Arrivals!F812</x:f>
        <x:v>584</x:v>
      </x:c>
      <x:c r="D812" s="18" t="n">
        <x:f>Arrivals!J812</x:f>
        <x:v>45.03872828918738</x:v>
      </x:c>
      <x:c r="E812" s="18" t="n">
        <x:f>G811</x:f>
        <x:v>909.862143857612</x:v>
      </x:c>
      <x:c r="F812" s="18" t="n">
        <x:f>MAX(C812,E812)</x:f>
        <x:v>909.862143857612</x:v>
      </x:c>
      <x:c r="G812" s="18" t="n">
        <x:f>F812+D812</x:f>
        <x:v>954.9008721467993</x:v>
      </x:c>
      <x:c r="H812" s="18" t="n">
        <x:f>Arrivals!L812</x:f>
        <x:v>75</x:v>
      </x:c>
      <x:c r="I812" s="18" t="n">
        <x:f>H812*8/ACE_Input!S92+ACE_Input!T92</x:f>
        <x:v>6.02</x:v>
      </x:c>
      <x:c r="J812" s="18" t="n">
        <x:f>N811</x:f>
        <x:v>936.7199999999993</x:v>
      </x:c>
      <x:c r="K812" s="18" t="n">
        <x:f>MAX(G812,J812)</x:f>
        <x:v>954.9008721467993</x:v>
      </x:c>
      <x:c r="L812" s="18" t="n">
        <x:f>MOD(K812-Settings!$B$32,Settings!$B$33)</x:f>
        <x:v>234.90087214679932</x:v>
      </x:c>
      <x:c r="M812" s="18" t="n">
        <x:f>IF(L812&lt;Settings!$B$30,IF(Settings!$B$30-L812&gt;=I812,K812,K812+(Settings!$B$30-L812)+Settings!$B$31),K812+(Settings!$B$33-L812))</x:f>
        <x:v>954.9008721467993</x:v>
      </x:c>
      <x:c r="N812" s="18" t="n">
        <x:f>M812+I812</x:f>
        <x:v>960.9208721467993</x:v>
      </x:c>
      <x:c r="O812" s="18" t="n">
        <x:f>N812-C812</x:f>
        <x:v>376.9208721467993</x:v>
      </x:c>
      <x:c r="P812" s="18" t="n">
        <x:f>F812-C812</x:f>
        <x:v>325.86214385761195</x:v>
      </x:c>
      <x:c r="Q812" s="18" t="n">
        <x:f>K812-G812</x:f>
        <x:v>0</x:v>
      </x:c>
      <x:c r="R812" s="18" t="n">
        <x:f>M812-K812</x:f>
        <x:v>0</x:v>
      </x:c>
      <x:c r="S812" s="18" t="n">
        <x:f>P812+Q812+R812</x:f>
        <x:v>325.86214385761195</x:v>
      </x:c>
      <x:c r="T812" s="18" t="str">
        <x:f>IF(MOD(C812-Settings!$B$32,Settings!$B$33)&lt;Settings!$B$30,"Up","Down")</x:f>
        <x:v>Up</x:v>
      </x:c>
      <x:c r="U812" s="18" t="n">
        <x:f>IF(OR(I812&gt;Settings!$B$30,O812&gt;Settings!$B$37),0,1)</x:f>
        <x:v>1</x:v>
      </x:c>
      <x:c r="V812" s="18" t="n">
        <x:f>IF(AND(U812=1,O812&lt;=Settings!$B$36),1,0)</x:f>
        <x:v>0</x:v>
      </x:c>
    </x:row>
    <x:row r="813">
      <x:c r="A813" t="n">
        <x:f>Arrivals!A813</x:f>
        <x:v>7</x:v>
      </x:c>
      <x:c r="B813" t="n">
        <x:f>Arrivals!B813</x:f>
        <x:v>88</x:v>
      </x:c>
      <x:c r="C813" s="18" t="n">
        <x:f>Arrivals!F813</x:f>
        <x:v>589</x:v>
      </x:c>
      <x:c r="D813" s="18" t="n">
        <x:f>Arrivals!J813</x:f>
        <x:v>0.1308302472301202</x:v>
      </x:c>
      <x:c r="E813" s="18" t="n">
        <x:f>G812</x:f>
        <x:v>954.9008721467993</x:v>
      </x:c>
      <x:c r="F813" s="18" t="n">
        <x:f>MAX(C813,E813)</x:f>
        <x:v>954.9008721467993</x:v>
      </x:c>
      <x:c r="G813" s="18" t="n">
        <x:f>F813+D813</x:f>
        <x:v>955.0317023940295</x:v>
      </x:c>
      <x:c r="H813" s="18" t="n">
        <x:f>Arrivals!L813</x:f>
        <x:v>75</x:v>
      </x:c>
      <x:c r="I813" s="18" t="n">
        <x:f>H813*8/ACE_Input!S93+ACE_Input!T93</x:f>
        <x:v>6.02</x:v>
      </x:c>
      <x:c r="J813" s="18" t="n">
        <x:f>N812</x:f>
        <x:v>960.9208721467993</x:v>
      </x:c>
      <x:c r="K813" s="18" t="n">
        <x:f>MAX(G813,J813)</x:f>
        <x:v>960.9208721467993</x:v>
      </x:c>
      <x:c r="L813" s="18" t="n">
        <x:f>MOD(K813-Settings!$B$32,Settings!$B$33)</x:f>
        <x:v>240.9208721467993</x:v>
      </x:c>
      <x:c r="M813" s="18" t="n">
        <x:f>IF(L813&lt;Settings!$B$30,IF(Settings!$B$30-L813&gt;=I813,K813,K813+(Settings!$B$30-L813)+Settings!$B$31),K813+(Settings!$B$33-L813))</x:f>
        <x:v>960.9208721467993</x:v>
      </x:c>
      <x:c r="N813" s="18" t="n">
        <x:f>M813+I813</x:f>
        <x:v>966.9408721467993</x:v>
      </x:c>
      <x:c r="O813" s="18" t="n">
        <x:f>N813-C813</x:f>
        <x:v>377.9408721467993</x:v>
      </x:c>
      <x:c r="P813" s="18" t="n">
        <x:f>F813-C813</x:f>
        <x:v>365.9008721467993</x:v>
      </x:c>
      <x:c r="Q813" s="18" t="n">
        <x:f>K813-G813</x:f>
        <x:v>5.889169752769817</x:v>
      </x:c>
      <x:c r="R813" s="18" t="n">
        <x:f>M813-K813</x:f>
        <x:v>0</x:v>
      </x:c>
      <x:c r="S813" s="18" t="n">
        <x:f>P813+Q813+R813</x:f>
        <x:v>371.79004189956913</x:v>
      </x:c>
      <x:c r="T813" s="18" t="str">
        <x:f>IF(MOD(C813-Settings!$B$32,Settings!$B$33)&lt;Settings!$B$30,"Up","Down")</x:f>
        <x:v>Up</x:v>
      </x:c>
      <x:c r="U813" s="18" t="n">
        <x:f>IF(OR(I813&gt;Settings!$B$30,O813&gt;Settings!$B$37),0,1)</x:f>
        <x:v>1</x:v>
      </x:c>
      <x:c r="V813" s="18" t="n">
        <x:f>IF(AND(U813=1,O813&lt;=Settings!$B$36),1,0)</x:f>
        <x:v>0</x:v>
      </x:c>
    </x:row>
    <x:row r="814">
      <x:c r="A814" t="n">
        <x:f>Arrivals!A814</x:f>
        <x:v>7</x:v>
      </x:c>
      <x:c r="B814" t="n">
        <x:f>Arrivals!B814</x:f>
        <x:v>89</x:v>
      </x:c>
      <x:c r="C814" s="18" t="n">
        <x:f>Arrivals!F814</x:f>
        <x:v>594</x:v>
      </x:c>
      <x:c r="D814" s="18" t="n">
        <x:f>Arrivals!J814</x:f>
        <x:v>3.347084064109806</x:v>
      </x:c>
      <x:c r="E814" s="18" t="n">
        <x:f>G813</x:f>
        <x:v>955.0317023940295</x:v>
      </x:c>
      <x:c r="F814" s="18" t="n">
        <x:f>MAX(C814,E814)</x:f>
        <x:v>955.0317023940295</x:v>
      </x:c>
      <x:c r="G814" s="18" t="n">
        <x:f>F814+D814</x:f>
        <x:v>958.3787864581393</x:v>
      </x:c>
      <x:c r="H814" s="18" t="n">
        <x:f>Arrivals!L814</x:f>
        <x:v>75</x:v>
      </x:c>
      <x:c r="I814" s="18" t="n">
        <x:f>H814*8/ACE_Input!S94+ACE_Input!T94</x:f>
        <x:v>6.02</x:v>
      </x:c>
      <x:c r="J814" s="18" t="n">
        <x:f>N813</x:f>
        <x:v>966.9408721467993</x:v>
      </x:c>
      <x:c r="K814" s="18" t="n">
        <x:f>MAX(G814,J814)</x:f>
        <x:v>966.9408721467993</x:v>
      </x:c>
      <x:c r="L814" s="18" t="n">
        <x:f>MOD(K814-Settings!$B$32,Settings!$B$33)</x:f>
        <x:v>246.94087214679928</x:v>
      </x:c>
      <x:c r="M814" s="18" t="n">
        <x:f>IF(L814&lt;Settings!$B$30,IF(Settings!$B$30-L814&gt;=I814,K814,K814+(Settings!$B$30-L814)+Settings!$B$31),K814+(Settings!$B$33-L814))</x:f>
        <x:v>966.9408721467993</x:v>
      </x:c>
      <x:c r="N814" s="18" t="n">
        <x:f>M814+I814</x:f>
        <x:v>972.9608721467993</x:v>
      </x:c>
      <x:c r="O814" s="18" t="n">
        <x:f>N814-C814</x:f>
        <x:v>378.96087214679926</x:v>
      </x:c>
      <x:c r="P814" s="18" t="n">
        <x:f>F814-C814</x:f>
        <x:v>361.0317023940295</x:v>
      </x:c>
      <x:c r="Q814" s="18" t="n">
        <x:f>K814-G814</x:f>
        <x:v>8.562085688659977</x:v>
      </x:c>
      <x:c r="R814" s="18" t="n">
        <x:f>M814-K814</x:f>
        <x:v>0</x:v>
      </x:c>
      <x:c r="S814" s="18" t="n">
        <x:f>P814+Q814+R814</x:f>
        <x:v>369.59378808268946</x:v>
      </x:c>
      <x:c r="T814" s="18" t="str">
        <x:f>IF(MOD(C814-Settings!$B$32,Settings!$B$33)&lt;Settings!$B$30,"Up","Down")</x:f>
        <x:v>Up</x:v>
      </x:c>
      <x:c r="U814" s="18" t="n">
        <x:f>IF(OR(I814&gt;Settings!$B$30,O814&gt;Settings!$B$37),0,1)</x:f>
        <x:v>1</x:v>
      </x:c>
      <x:c r="V814" s="18" t="n">
        <x:f>IF(AND(U814=1,O814&lt;=Settings!$B$36),1,0)</x:f>
        <x:v>0</x:v>
      </x:c>
    </x:row>
    <x:row r="815">
      <x:c r="A815" t="n">
        <x:f>Arrivals!A815</x:f>
        <x:v>7</x:v>
      </x:c>
      <x:c r="B815" t="n">
        <x:f>Arrivals!B815</x:f>
        <x:v>90</x:v>
      </x:c>
      <x:c r="C815" s="18" t="n">
        <x:f>Arrivals!F815</x:f>
        <x:v>599</x:v>
      </x:c>
      <x:c r="D815" s="18" t="n">
        <x:f>Arrivals!J815</x:f>
        <x:v>23.878416820682702</x:v>
      </x:c>
      <x:c r="E815" s="18" t="n">
        <x:f>G814</x:f>
        <x:v>958.3787864581393</x:v>
      </x:c>
      <x:c r="F815" s="18" t="n">
        <x:f>MAX(C815,E815)</x:f>
        <x:v>958.3787864581393</x:v>
      </x:c>
      <x:c r="G815" s="18" t="n">
        <x:f>F815+D815</x:f>
        <x:v>982.257203278822</x:v>
      </x:c>
      <x:c r="H815" s="18" t="n">
        <x:f>Arrivals!L815</x:f>
        <x:v>75</x:v>
      </x:c>
      <x:c r="I815" s="18" t="n">
        <x:f>H815*8/ACE_Input!S95+ACE_Input!T95</x:f>
        <x:v>6.02</x:v>
      </x:c>
      <x:c r="J815" s="18" t="n">
        <x:f>N814</x:f>
        <x:v>972.9608721467993</x:v>
      </x:c>
      <x:c r="K815" s="18" t="n">
        <x:f>MAX(G815,J815)</x:f>
        <x:v>982.257203278822</x:v>
      </x:c>
      <x:c r="L815" s="18" t="n">
        <x:f>MOD(K815-Settings!$B$32,Settings!$B$33)</x:f>
        <x:v>262.257203278822</x:v>
      </x:c>
      <x:c r="M815" s="18" t="n">
        <x:f>IF(L815&lt;Settings!$B$30,IF(Settings!$B$30-L815&gt;=I815,K815,K815+(Settings!$B$30-L815)+Settings!$B$31),K815+(Settings!$B$33-L815))</x:f>
        <x:v>982.257203278822</x:v>
      </x:c>
      <x:c r="N815" s="18" t="n">
        <x:f>M815+I815</x:f>
        <x:v>988.277203278822</x:v>
      </x:c>
      <x:c r="O815" s="18" t="n">
        <x:f>N815-C815</x:f>
        <x:v>389.27720327882196</x:v>
      </x:c>
      <x:c r="P815" s="18" t="n">
        <x:f>F815-C815</x:f>
        <x:v>359.3787864581393</x:v>
      </x:c>
      <x:c r="Q815" s="18" t="n">
        <x:f>K815-G815</x:f>
        <x:v>0</x:v>
      </x:c>
      <x:c r="R815" s="18" t="n">
        <x:f>M815-K815</x:f>
        <x:v>0</x:v>
      </x:c>
      <x:c r="S815" s="18" t="n">
        <x:f>P815+Q815+R815</x:f>
        <x:v>359.3787864581393</x:v>
      </x:c>
      <x:c r="T815" s="18" t="str">
        <x:f>IF(MOD(C815-Settings!$B$32,Settings!$B$33)&lt;Settings!$B$30,"Up","Down")</x:f>
        <x:v>Up</x:v>
      </x:c>
      <x:c r="U815" s="18" t="n">
        <x:f>IF(OR(I815&gt;Settings!$B$30,O815&gt;Settings!$B$37),0,1)</x:f>
        <x:v>1</x:v>
      </x:c>
      <x:c r="V815" s="18" t="n">
        <x:f>IF(AND(U815=1,O815&lt;=Settings!$B$36),1,0)</x:f>
        <x:v>0</x:v>
      </x:c>
    </x:row>
    <x:row r="816">
      <x:c r="A816" t="n">
        <x:f>Arrivals!A816</x:f>
        <x:v>7</x:v>
      </x:c>
      <x:c r="B816" t="n">
        <x:f>Arrivals!B816</x:f>
        <x:v>91</x:v>
      </x:c>
      <x:c r="C816" s="18" t="n">
        <x:f>Arrivals!F816</x:f>
        <x:v>604</x:v>
      </x:c>
      <x:c r="D816" s="18" t="n">
        <x:f>Arrivals!J816</x:f>
        <x:v>3.562443171400356</x:v>
      </x:c>
      <x:c r="E816" s="18" t="n">
        <x:f>G815</x:f>
        <x:v>982.257203278822</x:v>
      </x:c>
      <x:c r="F816" s="18" t="n">
        <x:f>MAX(C816,E816)</x:f>
        <x:v>982.257203278822</x:v>
      </x:c>
      <x:c r="G816" s="18" t="n">
        <x:f>F816+D816</x:f>
        <x:v>985.8196464502223</x:v>
      </x:c>
      <x:c r="H816" s="18" t="n">
        <x:f>Arrivals!L816</x:f>
        <x:v>75</x:v>
      </x:c>
      <x:c r="I816" s="18" t="n">
        <x:f>H816*8/ACE_Input!S96+ACE_Input!T96</x:f>
        <x:v>6.02</x:v>
      </x:c>
      <x:c r="J816" s="18" t="n">
        <x:f>N815</x:f>
        <x:v>988.277203278822</x:v>
      </x:c>
      <x:c r="K816" s="18" t="n">
        <x:f>MAX(G816,J816)</x:f>
        <x:v>988.277203278822</x:v>
      </x:c>
      <x:c r="L816" s="18" t="n">
        <x:f>MOD(K816-Settings!$B$32,Settings!$B$33)</x:f>
        <x:v>268.27720327882196</x:v>
      </x:c>
      <x:c r="M816" s="18" t="n">
        <x:f>IF(L816&lt;Settings!$B$30,IF(Settings!$B$30-L816&gt;=I816,K816,K816+(Settings!$B$30-L816)+Settings!$B$31),K816+(Settings!$B$33-L816))</x:f>
        <x:v>988.277203278822</x:v>
      </x:c>
      <x:c r="N816" s="18" t="n">
        <x:f>M816+I816</x:f>
        <x:v>994.2972032788219</x:v>
      </x:c>
      <x:c r="O816" s="18" t="n">
        <x:f>N816-C816</x:f>
        <x:v>390.29720327882194</x:v>
      </x:c>
      <x:c r="P816" s="18" t="n">
        <x:f>F816-C816</x:f>
        <x:v>378.257203278822</x:v>
      </x:c>
      <x:c r="Q816" s="18" t="n">
        <x:f>K816-G816</x:f>
        <x:v>2.4575568285996496</x:v>
      </x:c>
      <x:c r="R816" s="18" t="n">
        <x:f>M816-K816</x:f>
        <x:v>0</x:v>
      </x:c>
      <x:c r="S816" s="18" t="n">
        <x:f>P816+Q816+R816</x:f>
        <x:v>380.7147601074216</x:v>
      </x:c>
      <x:c r="T816" s="18" t="str">
        <x:f>IF(MOD(C816-Settings!$B$32,Settings!$B$33)&lt;Settings!$B$30,"Up","Down")</x:f>
        <x:v>Down</x:v>
      </x:c>
      <x:c r="U816" s="18" t="n">
        <x:f>IF(OR(I816&gt;Settings!$B$30,O816&gt;Settings!$B$37),0,1)</x:f>
        <x:v>1</x:v>
      </x:c>
      <x:c r="V816" s="18" t="n">
        <x:f>IF(AND(U816=1,O816&lt;=Settings!$B$36),1,0)</x:f>
        <x:v>0</x:v>
      </x:c>
    </x:row>
    <x:row r="817">
      <x:c r="A817" t="n">
        <x:f>Arrivals!A817</x:f>
        <x:v>7</x:v>
      </x:c>
      <x:c r="B817" t="n">
        <x:f>Arrivals!B817</x:f>
        <x:v>92</x:v>
      </x:c>
      <x:c r="C817" s="18" t="n">
        <x:f>Arrivals!F817</x:f>
        <x:v>609</x:v>
      </x:c>
      <x:c r="D817" s="18" t="n">
        <x:f>Arrivals!J817</x:f>
        <x:v>0.47731172781310094</x:v>
      </x:c>
      <x:c r="E817" s="18" t="n">
        <x:f>G816</x:f>
        <x:v>985.8196464502223</x:v>
      </x:c>
      <x:c r="F817" s="18" t="n">
        <x:f>MAX(C817,E817)</x:f>
        <x:v>985.8196464502223</x:v>
      </x:c>
      <x:c r="G817" s="18" t="n">
        <x:f>F817+D817</x:f>
        <x:v>986.2969581780354</x:v>
      </x:c>
      <x:c r="H817" s="18" t="n">
        <x:f>Arrivals!L817</x:f>
        <x:v>75</x:v>
      </x:c>
      <x:c r="I817" s="18" t="n">
        <x:f>H817*8/ACE_Input!S97+ACE_Input!T97</x:f>
        <x:v>6.02</x:v>
      </x:c>
      <x:c r="J817" s="18" t="n">
        <x:f>N816</x:f>
        <x:v>994.2972032788219</x:v>
      </x:c>
      <x:c r="K817" s="18" t="n">
        <x:f>MAX(G817,J817)</x:f>
        <x:v>994.2972032788219</x:v>
      </x:c>
      <x:c r="L817" s="18" t="n">
        <x:f>MOD(K817-Settings!$B$32,Settings!$B$33)</x:f>
        <x:v>274.29720327882194</x:v>
      </x:c>
      <x:c r="M817" s="18" t="n">
        <x:f>IF(L817&lt;Settings!$B$30,IF(Settings!$B$30-L817&gt;=I817,K817,K817+(Settings!$B$30-L817)+Settings!$B$31),K817+(Settings!$B$33-L817))</x:f>
        <x:v>994.2972032788219</x:v>
      </x:c>
      <x:c r="N817" s="18" t="n">
        <x:f>M817+I817</x:f>
        <x:v>1000.3172032788219</x:v>
      </x:c>
      <x:c r="O817" s="18" t="n">
        <x:f>N817-C817</x:f>
        <x:v>391.3172032788219</x:v>
      </x:c>
      <x:c r="P817" s="18" t="n">
        <x:f>F817-C817</x:f>
        <x:v>376.8196464502223</x:v>
      </x:c>
      <x:c r="Q817" s="18" t="n">
        <x:f>K817-G817</x:f>
        <x:v>8.000245100786515</x:v>
      </x:c>
      <x:c r="R817" s="18" t="n">
        <x:f>M817-K817</x:f>
        <x:v>0</x:v>
      </x:c>
      <x:c r="S817" s="18" t="n">
        <x:f>P817+Q817+R817</x:f>
        <x:v>384.8198915510088</x:v>
      </x:c>
      <x:c r="T817" s="18" t="str">
        <x:f>IF(MOD(C817-Settings!$B$32,Settings!$B$33)&lt;Settings!$B$30,"Up","Down")</x:f>
        <x:v>Down</x:v>
      </x:c>
      <x:c r="U817" s="18" t="n">
        <x:f>IF(OR(I817&gt;Settings!$B$30,O817&gt;Settings!$B$37),0,1)</x:f>
        <x:v>1</x:v>
      </x:c>
      <x:c r="V817" s="18" t="n">
        <x:f>IF(AND(U817=1,O817&lt;=Settings!$B$36),1,0)</x:f>
        <x:v>0</x:v>
      </x:c>
    </x:row>
    <x:row r="818">
      <x:c r="A818" t="n">
        <x:f>Arrivals!A818</x:f>
        <x:v>7</x:v>
      </x:c>
      <x:c r="B818" t="n">
        <x:f>Arrivals!B818</x:f>
        <x:v>93</x:v>
      </x:c>
      <x:c r="C818" s="18" t="n">
        <x:f>Arrivals!F818</x:f>
        <x:v>614</x:v>
      </x:c>
      <x:c r="D818" s="18" t="n">
        <x:f>Arrivals!J818</x:f>
        <x:v>6.010014931703221</x:v>
      </x:c>
      <x:c r="E818" s="18" t="n">
        <x:f>G817</x:f>
        <x:v>986.2969581780354</x:v>
      </x:c>
      <x:c r="F818" s="18" t="n">
        <x:f>MAX(C818,E818)</x:f>
        <x:v>986.2969581780354</x:v>
      </x:c>
      <x:c r="G818" s="18" t="n">
        <x:f>F818+D818</x:f>
        <x:v>992.3069731097387</x:v>
      </x:c>
      <x:c r="H818" s="18" t="n">
        <x:f>Arrivals!L818</x:f>
        <x:v>75</x:v>
      </x:c>
      <x:c r="I818" s="18" t="n">
        <x:f>H818*8/ACE_Input!S98+ACE_Input!T98</x:f>
        <x:v>6.02</x:v>
      </x:c>
      <x:c r="J818" s="18" t="n">
        <x:f>N817</x:f>
        <x:v>1000.3172032788219</x:v>
      </x:c>
      <x:c r="K818" s="18" t="n">
        <x:f>MAX(G818,J818)</x:f>
        <x:v>1000.3172032788219</x:v>
      </x:c>
      <x:c r="L818" s="18" t="n">
        <x:f>MOD(K818-Settings!$B$32,Settings!$B$33)</x:f>
        <x:v>280.3172032788219</x:v>
      </x:c>
      <x:c r="M818" s="18" t="n">
        <x:f>IF(L818&lt;Settings!$B$30,IF(Settings!$B$30-L818&gt;=I818,K818,K818+(Settings!$B$30-L818)+Settings!$B$31),K818+(Settings!$B$33-L818))</x:f>
        <x:v>1000.3172032788219</x:v>
      </x:c>
      <x:c r="N818" s="18" t="n">
        <x:f>M818+I818</x:f>
        <x:v>1006.3372032788219</x:v>
      </x:c>
      <x:c r="O818" s="18" t="n">
        <x:f>N818-C818</x:f>
        <x:v>392.3372032788219</x:v>
      </x:c>
      <x:c r="P818" s="18" t="n">
        <x:f>F818-C818</x:f>
        <x:v>372.2969581780354</x:v>
      </x:c>
      <x:c r="Q818" s="18" t="n">
        <x:f>K818-G818</x:f>
        <x:v>8.01023016908323</x:v>
      </x:c>
      <x:c r="R818" s="18" t="n">
        <x:f>M818-K818</x:f>
        <x:v>0</x:v>
      </x:c>
      <x:c r="S818" s="18" t="n">
        <x:f>P818+Q818+R818</x:f>
        <x:v>380.30718834711865</x:v>
      </x:c>
      <x:c r="T818" s="18" t="str">
        <x:f>IF(MOD(C818-Settings!$B$32,Settings!$B$33)&lt;Settings!$B$30,"Up","Down")</x:f>
        <x:v>Down</x:v>
      </x:c>
      <x:c r="U818" s="18" t="n">
        <x:f>IF(OR(I818&gt;Settings!$B$30,O818&gt;Settings!$B$37),0,1)</x:f>
        <x:v>1</x:v>
      </x:c>
      <x:c r="V818" s="18" t="n">
        <x:f>IF(AND(U818=1,O818&lt;=Settings!$B$36),1,0)</x:f>
        <x:v>0</x:v>
      </x:c>
    </x:row>
    <x:row r="819">
      <x:c r="A819" t="n">
        <x:f>Arrivals!A819</x:f>
        <x:v>7</x:v>
      </x:c>
      <x:c r="B819" t="n">
        <x:f>Arrivals!B819</x:f>
        <x:v>94</x:v>
      </x:c>
      <x:c r="C819" s="18" t="n">
        <x:f>Arrivals!F819</x:f>
        <x:v>619</x:v>
      </x:c>
      <x:c r="D819" s="18" t="n">
        <x:f>Arrivals!J819</x:f>
        <x:v>9.404869191287009</x:v>
      </x:c>
      <x:c r="E819" s="18" t="n">
        <x:f>G818</x:f>
        <x:v>992.3069731097387</x:v>
      </x:c>
      <x:c r="F819" s="18" t="n">
        <x:f>MAX(C819,E819)</x:f>
        <x:v>992.3069731097387</x:v>
      </x:c>
      <x:c r="G819" s="18" t="n">
        <x:f>F819+D819</x:f>
        <x:v>1001.7118423010257</x:v>
      </x:c>
      <x:c r="H819" s="18" t="n">
        <x:f>Arrivals!L819</x:f>
        <x:v>75</x:v>
      </x:c>
      <x:c r="I819" s="18" t="n">
        <x:f>H819*8/ACE_Input!S99+ACE_Input!T99</x:f>
        <x:v>6.02</x:v>
      </x:c>
      <x:c r="J819" s="18" t="n">
        <x:f>N818</x:f>
        <x:v>1006.3372032788219</x:v>
      </x:c>
      <x:c r="K819" s="18" t="n">
        <x:f>MAX(G819,J819)</x:f>
        <x:v>1006.3372032788219</x:v>
      </x:c>
      <x:c r="L819" s="18" t="n">
        <x:f>MOD(K819-Settings!$B$32,Settings!$B$33)</x:f>
        <x:v>286.3372032788219</x:v>
      </x:c>
      <x:c r="M819" s="18" t="n">
        <x:f>IF(L819&lt;Settings!$B$30,IF(Settings!$B$30-L819&gt;=I819,K819,K819+(Settings!$B$30-L819)+Settings!$B$31),K819+(Settings!$B$33-L819))</x:f>
        <x:v>1006.3372032788219</x:v>
      </x:c>
      <x:c r="N819" s="18" t="n">
        <x:f>M819+I819</x:f>
        <x:v>1012.3572032788219</x:v>
      </x:c>
      <x:c r="O819" s="18" t="n">
        <x:f>N819-C819</x:f>
        <x:v>393.3572032788219</x:v>
      </x:c>
      <x:c r="P819" s="18" t="n">
        <x:f>F819-C819</x:f>
        <x:v>373.3069731097387</x:v>
      </x:c>
      <x:c r="Q819" s="18" t="n">
        <x:f>K819-G819</x:f>
        <x:v>4.625360977796163</x:v>
      </x:c>
      <x:c r="R819" s="18" t="n">
        <x:f>M819-K819</x:f>
        <x:v>0</x:v>
      </x:c>
      <x:c r="S819" s="18" t="n">
        <x:f>P819+Q819+R819</x:f>
        <x:v>377.93233408753485</x:v>
      </x:c>
      <x:c r="T819" s="18" t="str">
        <x:f>IF(MOD(C819-Settings!$B$32,Settings!$B$33)&lt;Settings!$B$30,"Up","Down")</x:f>
        <x:v>Down</x:v>
      </x:c>
      <x:c r="U819" s="18" t="n">
        <x:f>IF(OR(I819&gt;Settings!$B$30,O819&gt;Settings!$B$37),0,1)</x:f>
        <x:v>1</x:v>
      </x:c>
      <x:c r="V819" s="18" t="n">
        <x:f>IF(AND(U819=1,O819&lt;=Settings!$B$36),1,0)</x:f>
        <x:v>0</x:v>
      </x:c>
    </x:row>
    <x:row r="820">
      <x:c r="A820" t="n">
        <x:f>Arrivals!A820</x:f>
        <x:v>7</x:v>
      </x:c>
      <x:c r="B820" t="n">
        <x:f>Arrivals!B820</x:f>
        <x:v>95</x:v>
      </x:c>
      <x:c r="C820" s="18" t="n">
        <x:f>Arrivals!F820</x:f>
        <x:v>624</x:v>
      </x:c>
      <x:c r="D820" s="18" t="n">
        <x:f>Arrivals!J820</x:f>
        <x:v>4.698848625256595</x:v>
      </x:c>
      <x:c r="E820" s="18" t="n">
        <x:f>G819</x:f>
        <x:v>1001.7118423010257</x:v>
      </x:c>
      <x:c r="F820" s="18" t="n">
        <x:f>MAX(C820,E820)</x:f>
        <x:v>1001.7118423010257</x:v>
      </x:c>
      <x:c r="G820" s="18" t="n">
        <x:f>F820+D820</x:f>
        <x:v>1006.4106909262823</x:v>
      </x:c>
      <x:c r="H820" s="18" t="n">
        <x:f>Arrivals!L820</x:f>
        <x:v>75</x:v>
      </x:c>
      <x:c r="I820" s="18" t="n">
        <x:f>H820*8/ACE_Input!S100+ACE_Input!T100</x:f>
        <x:v>6.02</x:v>
      </x:c>
      <x:c r="J820" s="18" t="n">
        <x:f>N819</x:f>
        <x:v>1012.3572032788219</x:v>
      </x:c>
      <x:c r="K820" s="18" t="n">
        <x:f>MAX(G820,J820)</x:f>
        <x:v>1012.3572032788219</x:v>
      </x:c>
      <x:c r="L820" s="18" t="n">
        <x:f>MOD(K820-Settings!$B$32,Settings!$B$33)</x:f>
        <x:v>292.3572032788219</x:v>
      </x:c>
      <x:c r="M820" s="18" t="n">
        <x:f>IF(L820&lt;Settings!$B$30,IF(Settings!$B$30-L820&gt;=I820,K820,K820+(Settings!$B$30-L820)+Settings!$B$31),K820+(Settings!$B$33-L820))</x:f>
        <x:v>1012.3572032788219</x:v>
      </x:c>
      <x:c r="N820" s="18" t="n">
        <x:f>M820+I820</x:f>
        <x:v>1018.3772032788219</x:v>
      </x:c>
      <x:c r="O820" s="18" t="n">
        <x:f>N820-C820</x:f>
        <x:v>394.37720327882187</x:v>
      </x:c>
      <x:c r="P820" s="18" t="n">
        <x:f>F820-C820</x:f>
        <x:v>377.71184230102574</x:v>
      </x:c>
      <x:c r="Q820" s="18" t="n">
        <x:f>K820-G820</x:f>
        <x:v>5.946512352539571</x:v>
      </x:c>
      <x:c r="R820" s="18" t="n">
        <x:f>M820-K820</x:f>
        <x:v>0</x:v>
      </x:c>
      <x:c r="S820" s="18" t="n">
        <x:f>P820+Q820+R820</x:f>
        <x:v>383.6583546535653</x:v>
      </x:c>
      <x:c r="T820" s="18" t="str">
        <x:f>IF(MOD(C820-Settings!$B$32,Settings!$B$33)&lt;Settings!$B$30,"Up","Down")</x:f>
        <x:v>Down</x:v>
      </x:c>
      <x:c r="U820" s="18" t="n">
        <x:f>IF(OR(I820&gt;Settings!$B$30,O820&gt;Settings!$B$37),0,1)</x:f>
        <x:v>1</x:v>
      </x:c>
      <x:c r="V820" s="18" t="n">
        <x:f>IF(AND(U820=1,O820&lt;=Settings!$B$36),1,0)</x:f>
        <x:v>0</x:v>
      </x:c>
    </x:row>
    <x:row r="821">
      <x:c r="A821" t="n">
        <x:f>Arrivals!A821</x:f>
        <x:v>7</x:v>
      </x:c>
      <x:c r="B821" t="n">
        <x:f>Arrivals!B821</x:f>
        <x:v>96</x:v>
      </x:c>
      <x:c r="C821" s="18" t="n">
        <x:f>Arrivals!F821</x:f>
        <x:v>629</x:v>
      </x:c>
      <x:c r="D821" s="18" t="n">
        <x:f>Arrivals!J821</x:f>
        <x:v>9.982085004621693</x:v>
      </x:c>
      <x:c r="E821" s="18" t="n">
        <x:f>G820</x:f>
        <x:v>1006.4106909262823</x:v>
      </x:c>
      <x:c r="F821" s="18" t="n">
        <x:f>MAX(C821,E821)</x:f>
        <x:v>1006.4106909262823</x:v>
      </x:c>
      <x:c r="G821" s="18" t="n">
        <x:f>F821+D821</x:f>
        <x:v>1016.392775930904</x:v>
      </x:c>
      <x:c r="H821" s="18" t="n">
        <x:f>Arrivals!L821</x:f>
        <x:v>75</x:v>
      </x:c>
      <x:c r="I821" s="18" t="n">
        <x:f>H821*8/ACE_Input!S101+ACE_Input!T101</x:f>
        <x:v>6.02</x:v>
      </x:c>
      <x:c r="J821" s="18" t="n">
        <x:f>N820</x:f>
        <x:v>1018.3772032788219</x:v>
      </x:c>
      <x:c r="K821" s="18" t="n">
        <x:f>MAX(G821,J821)</x:f>
        <x:v>1018.3772032788219</x:v>
      </x:c>
      <x:c r="L821" s="18" t="n">
        <x:f>MOD(K821-Settings!$B$32,Settings!$B$33)</x:f>
        <x:v>298.37720327882187</x:v>
      </x:c>
      <x:c r="M821" s="18" t="n">
        <x:f>IF(L821&lt;Settings!$B$30,IF(Settings!$B$30-L821&gt;=I821,K821,K821+(Settings!$B$30-L821)+Settings!$B$31),K821+(Settings!$B$33-L821))</x:f>
        <x:v>1018.3772032788219</x:v>
      </x:c>
      <x:c r="N821" s="18" t="n">
        <x:f>M821+I821</x:f>
        <x:v>1024.397203278822</x:v>
      </x:c>
      <x:c r="O821" s="18" t="n">
        <x:f>N821-C821</x:f>
        <x:v>395.39720327882196</x:v>
      </x:c>
      <x:c r="P821" s="18" t="n">
        <x:f>F821-C821</x:f>
        <x:v>377.4106909262823</x:v>
      </x:c>
      <x:c r="Q821" s="18" t="n">
        <x:f>K821-G821</x:f>
        <x:v>1.9844273479178582</x:v>
      </x:c>
      <x:c r="R821" s="18" t="n">
        <x:f>M821-K821</x:f>
        <x:v>0</x:v>
      </x:c>
      <x:c r="S821" s="18" t="n">
        <x:f>P821+Q821+R821</x:f>
        <x:v>379.3951182742002</x:v>
      </x:c>
      <x:c r="T821" s="18" t="str">
        <x:f>IF(MOD(C821-Settings!$B$32,Settings!$B$33)&lt;Settings!$B$30,"Up","Down")</x:f>
        <x:v>Down</x:v>
      </x:c>
      <x:c r="U821" s="18" t="n">
        <x:f>IF(OR(I821&gt;Settings!$B$30,O821&gt;Settings!$B$37),0,1)</x:f>
        <x:v>1</x:v>
      </x:c>
      <x:c r="V821" s="18" t="n">
        <x:f>IF(AND(U821=1,O821&lt;=Settings!$B$36),1,0)</x:f>
        <x:v>0</x:v>
      </x:c>
    </x:row>
    <x:row r="822">
      <x:c r="A822" t="n">
        <x:f>Arrivals!A822</x:f>
        <x:v>7</x:v>
      </x:c>
      <x:c r="B822" t="n">
        <x:f>Arrivals!B822</x:f>
        <x:v>97</x:v>
      </x:c>
      <x:c r="C822" s="18" t="n">
        <x:f>Arrivals!F822</x:f>
        <x:v>634</x:v>
      </x:c>
      <x:c r="D822" s="18" t="n">
        <x:f>Arrivals!J822</x:f>
        <x:v>19.020988163184967</x:v>
      </x:c>
      <x:c r="E822" s="18" t="n">
        <x:f>G821</x:f>
        <x:v>1016.392775930904</x:v>
      </x:c>
      <x:c r="F822" s="18" t="n">
        <x:f>MAX(C822,E822)</x:f>
        <x:v>1016.392775930904</x:v>
      </x:c>
      <x:c r="G822" s="18" t="n">
        <x:f>F822+D822</x:f>
        <x:v>1035.413764094089</x:v>
      </x:c>
      <x:c r="H822" s="18" t="n">
        <x:f>Arrivals!L822</x:f>
        <x:v>75</x:v>
      </x:c>
      <x:c r="I822" s="18" t="n">
        <x:f>H822*8/ACE_Input!S102+ACE_Input!T102</x:f>
        <x:v>6.02</x:v>
      </x:c>
      <x:c r="J822" s="18" t="n">
        <x:f>N821</x:f>
        <x:v>1024.397203278822</x:v>
      </x:c>
      <x:c r="K822" s="18" t="n">
        <x:f>MAX(G822,J822)</x:f>
        <x:v>1035.413764094089</x:v>
      </x:c>
      <x:c r="L822" s="18" t="n">
        <x:f>MOD(K822-Settings!$B$32,Settings!$B$33)</x:f>
        <x:v>315.41376409408895</x:v>
      </x:c>
      <x:c r="M822" s="18" t="n">
        <x:f>IF(L822&lt;Settings!$B$30,IF(Settings!$B$30-L822&gt;=I822,K822,K822+(Settings!$B$30-L822)+Settings!$B$31),K822+(Settings!$B$33-L822))</x:f>
        <x:v>1035.413764094089</x:v>
      </x:c>
      <x:c r="N822" s="18" t="n">
        <x:f>M822+I822</x:f>
        <x:v>1041.433764094089</x:v>
      </x:c>
      <x:c r="O822" s="18" t="n">
        <x:f>N822-C822</x:f>
        <x:v>407.43376409408893</x:v>
      </x:c>
      <x:c r="P822" s="18" t="n">
        <x:f>F822-C822</x:f>
        <x:v>382.392775930904</x:v>
      </x:c>
      <x:c r="Q822" s="18" t="n">
        <x:f>K822-G822</x:f>
        <x:v>0</x:v>
      </x:c>
      <x:c r="R822" s="18" t="n">
        <x:f>M822-K822</x:f>
        <x:v>0</x:v>
      </x:c>
      <x:c r="S822" s="18" t="n">
        <x:f>P822+Q822+R822</x:f>
        <x:v>382.392775930904</x:v>
      </x:c>
      <x:c r="T822" s="18" t="str">
        <x:f>IF(MOD(C822-Settings!$B$32,Settings!$B$33)&lt;Settings!$B$30,"Up","Down")</x:f>
        <x:v>Down</x:v>
      </x:c>
      <x:c r="U822" s="18" t="n">
        <x:f>IF(OR(I822&gt;Settings!$B$30,O822&gt;Settings!$B$37),0,1)</x:f>
        <x:v>1</x:v>
      </x:c>
      <x:c r="V822" s="18" t="n">
        <x:f>IF(AND(U822=1,O822&lt;=Settings!$B$36),1,0)</x:f>
        <x:v>0</x:v>
      </x:c>
    </x:row>
    <x:row r="823">
      <x:c r="A823" t="n">
        <x:f>Arrivals!A823</x:f>
        <x:v>7</x:v>
      </x:c>
      <x:c r="B823" t="n">
        <x:f>Arrivals!B823</x:f>
        <x:v>98</x:v>
      </x:c>
      <x:c r="C823" s="18" t="n">
        <x:f>Arrivals!F823</x:f>
        <x:v>639</x:v>
      </x:c>
      <x:c r="D823" s="18" t="n">
        <x:f>Arrivals!J823</x:f>
        <x:v>15.53894939984751</x:v>
      </x:c>
      <x:c r="E823" s="18" t="n">
        <x:f>G822</x:f>
        <x:v>1035.413764094089</x:v>
      </x:c>
      <x:c r="F823" s="18" t="n">
        <x:f>MAX(C823,E823)</x:f>
        <x:v>1035.413764094089</x:v>
      </x:c>
      <x:c r="G823" s="18" t="n">
        <x:f>F823+D823</x:f>
        <x:v>1050.9527134939365</x:v>
      </x:c>
      <x:c r="H823" s="18" t="n">
        <x:f>Arrivals!L823</x:f>
        <x:v>75</x:v>
      </x:c>
      <x:c r="I823" s="18" t="n">
        <x:f>H823*8/ACE_Input!S103+ACE_Input!T103</x:f>
        <x:v>6.02</x:v>
      </x:c>
      <x:c r="J823" s="18" t="n">
        <x:f>N822</x:f>
        <x:v>1041.433764094089</x:v>
      </x:c>
      <x:c r="K823" s="18" t="n">
        <x:f>MAX(G823,J823)</x:f>
        <x:v>1050.9527134939365</x:v>
      </x:c>
      <x:c r="L823" s="18" t="n">
        <x:f>MOD(K823-Settings!$B$32,Settings!$B$33)</x:f>
        <x:v>330.95271349393647</x:v>
      </x:c>
      <x:c r="M823" s="18" t="n">
        <x:f>IF(L823&lt;Settings!$B$30,IF(Settings!$B$30-L823&gt;=I823,K823,K823+(Settings!$B$30-L823)+Settings!$B$31),K823+(Settings!$B$33-L823))</x:f>
        <x:v>1050.9527134939365</x:v>
      </x:c>
      <x:c r="N823" s="18" t="n">
        <x:f>M823+I823</x:f>
        <x:v>1056.9727134939365</x:v>
      </x:c>
      <x:c r="O823" s="18" t="n">
        <x:f>N823-C823</x:f>
        <x:v>417.97271349393645</x:v>
      </x:c>
      <x:c r="P823" s="18" t="n">
        <x:f>F823-C823</x:f>
        <x:v>396.41376409408895</x:v>
      </x:c>
      <x:c r="Q823" s="18" t="n">
        <x:f>K823-G823</x:f>
        <x:v>0</x:v>
      </x:c>
      <x:c r="R823" s="18" t="n">
        <x:f>M823-K823</x:f>
        <x:v>0</x:v>
      </x:c>
      <x:c r="S823" s="18" t="n">
        <x:f>P823+Q823+R823</x:f>
        <x:v>396.41376409408895</x:v>
      </x:c>
      <x:c r="T823" s="18" t="str">
        <x:f>IF(MOD(C823-Settings!$B$32,Settings!$B$33)&lt;Settings!$B$30,"Up","Down")</x:f>
        <x:v>Down</x:v>
      </x:c>
      <x:c r="U823" s="18" t="n">
        <x:f>IF(OR(I823&gt;Settings!$B$30,O823&gt;Settings!$B$37),0,1)</x:f>
        <x:v>1</x:v>
      </x:c>
      <x:c r="V823" s="18" t="n">
        <x:f>IF(AND(U823=1,O823&lt;=Settings!$B$36),1,0)</x:f>
        <x:v>0</x:v>
      </x:c>
    </x:row>
    <x:row r="824">
      <x:c r="A824" t="n">
        <x:f>Arrivals!A824</x:f>
        <x:v>7</x:v>
      </x:c>
      <x:c r="B824" t="n">
        <x:f>Arrivals!B824</x:f>
        <x:v>99</x:v>
      </x:c>
      <x:c r="C824" s="18" t="n">
        <x:f>Arrivals!F824</x:f>
        <x:v>684</x:v>
      </x:c>
      <x:c r="D824" s="18" t="n">
        <x:f>Arrivals!J824</x:f>
        <x:v>2.6111379889389683</x:v>
      </x:c>
      <x:c r="E824" s="18" t="n">
        <x:f>G823</x:f>
        <x:v>1050.9527134939365</x:v>
      </x:c>
      <x:c r="F824" s="18" t="n">
        <x:f>MAX(C824,E824)</x:f>
        <x:v>1050.9527134939365</x:v>
      </x:c>
      <x:c r="G824" s="18" t="n">
        <x:f>F824+D824</x:f>
        <x:v>1053.5638514828754</x:v>
      </x:c>
      <x:c r="H824" s="18" t="n">
        <x:f>Arrivals!L824</x:f>
        <x:v>75</x:v>
      </x:c>
      <x:c r="I824" s="18" t="n">
        <x:f>H824*8/ACE_Input!S104+ACE_Input!T104</x:f>
        <x:v>6.02</x:v>
      </x:c>
      <x:c r="J824" s="18" t="n">
        <x:f>N823</x:f>
        <x:v>1056.9727134939365</x:v>
      </x:c>
      <x:c r="K824" s="18" t="n">
        <x:f>MAX(G824,J824)</x:f>
        <x:v>1056.9727134939365</x:v>
      </x:c>
      <x:c r="L824" s="18" t="n">
        <x:f>MOD(K824-Settings!$B$32,Settings!$B$33)</x:f>
        <x:v>336.97271349393645</x:v>
      </x:c>
      <x:c r="M824" s="18" t="n">
        <x:f>IF(L824&lt;Settings!$B$30,IF(Settings!$B$30-L824&gt;=I824,K824,K824+(Settings!$B$30-L824)+Settings!$B$31),K824+(Settings!$B$33-L824))</x:f>
        <x:v>1056.9727134939365</x:v>
      </x:c>
      <x:c r="N824" s="18" t="n">
        <x:f>M824+I824</x:f>
        <x:v>1062.9927134939364</x:v>
      </x:c>
      <x:c r="O824" s="18" t="n">
        <x:f>N824-C824</x:f>
        <x:v>378.99271349393644</x:v>
      </x:c>
      <x:c r="P824" s="18" t="n">
        <x:f>F824-C824</x:f>
        <x:v>366.95271349393647</x:v>
      </x:c>
      <x:c r="Q824" s="18" t="n">
        <x:f>K824-G824</x:f>
        <x:v>3.4088620110610464</x:v>
      </x:c>
      <x:c r="R824" s="18" t="n">
        <x:f>M824-K824</x:f>
        <x:v>0</x:v>
      </x:c>
      <x:c r="S824" s="18" t="n">
        <x:f>P824+Q824+R824</x:f>
        <x:v>370.3615755049975</x:v>
      </x:c>
      <x:c r="T824" s="18" t="str">
        <x:f>IF(MOD(C824-Settings!$B$32,Settings!$B$33)&lt;Settings!$B$30,"Up","Down")</x:f>
        <x:v>Down</x:v>
      </x:c>
      <x:c r="U824" s="18" t="n">
        <x:f>IF(OR(I824&gt;Settings!$B$30,O824&gt;Settings!$B$37),0,1)</x:f>
        <x:v>1</x:v>
      </x:c>
      <x:c r="V824" s="18" t="n">
        <x:f>IF(AND(U824=1,O824&lt;=Settings!$B$36),1,0)</x:f>
        <x:v>0</x:v>
      </x:c>
    </x:row>
    <x:row r="825">
      <x:c r="A825" t="n">
        <x:f>Arrivals!A825</x:f>
        <x:v>7</x:v>
      </x:c>
      <x:c r="B825" t="n">
        <x:f>Arrivals!B825</x:f>
        <x:v>100</x:v>
      </x:c>
      <x:c r="C825" s="18" t="n">
        <x:f>Arrivals!F825</x:f>
        <x:v>689</x:v>
      </x:c>
      <x:c r="D825" s="18" t="n">
        <x:f>Arrivals!J825</x:f>
        <x:v>10.605252359202062</x:v>
      </x:c>
      <x:c r="E825" s="18" t="n">
        <x:f>G824</x:f>
        <x:v>1053.5638514828754</x:v>
      </x:c>
      <x:c r="F825" s="18" t="n">
        <x:f>MAX(C825,E825)</x:f>
        <x:v>1053.5638514828754</x:v>
      </x:c>
      <x:c r="G825" s="18" t="n">
        <x:f>F825+D825</x:f>
        <x:v>1064.1691038420774</x:v>
      </x:c>
      <x:c r="H825" s="18" t="n">
        <x:f>Arrivals!L825</x:f>
        <x:v>75</x:v>
      </x:c>
      <x:c r="I825" s="18" t="n">
        <x:f>H825*8/ACE_Input!S105+ACE_Input!T105</x:f>
        <x:v>6.02</x:v>
      </x:c>
      <x:c r="J825" s="18" t="n">
        <x:f>N824</x:f>
        <x:v>1062.9927134939364</x:v>
      </x:c>
      <x:c r="K825" s="18" t="n">
        <x:f>MAX(G825,J825)</x:f>
        <x:v>1064.1691038420774</x:v>
      </x:c>
      <x:c r="L825" s="18" t="n">
        <x:f>MOD(K825-Settings!$B$32,Settings!$B$33)</x:f>
        <x:v>344.16910384207745</x:v>
      </x:c>
      <x:c r="M825" s="18" t="n">
        <x:f>IF(L825&lt;Settings!$B$30,IF(Settings!$B$30-L825&gt;=I825,K825,K825+(Settings!$B$30-L825)+Settings!$B$31),K825+(Settings!$B$33-L825))</x:f>
        <x:v>1064.1691038420774</x:v>
      </x:c>
      <x:c r="N825" s="18" t="n">
        <x:f>M825+I825</x:f>
        <x:v>1070.1891038420774</x:v>
      </x:c>
      <x:c r="O825" s="18" t="n">
        <x:f>N825-C825</x:f>
        <x:v>381.18910384207743</x:v>
      </x:c>
      <x:c r="P825" s="18" t="n">
        <x:f>F825-C825</x:f>
        <x:v>364.5638514828754</x:v>
      </x:c>
      <x:c r="Q825" s="18" t="n">
        <x:f>K825-G825</x:f>
        <x:v>0</x:v>
      </x:c>
      <x:c r="R825" s="18" t="n">
        <x:f>M825-K825</x:f>
        <x:v>0</x:v>
      </x:c>
      <x:c r="S825" s="18" t="n">
        <x:f>P825+Q825+R825</x:f>
        <x:v>364.5638514828754</x:v>
      </x:c>
      <x:c r="T825" s="18" t="str">
        <x:f>IF(MOD(C825-Settings!$B$32,Settings!$B$33)&lt;Settings!$B$30,"Up","Down")</x:f>
        <x:v>Down</x:v>
      </x:c>
      <x:c r="U825" s="18" t="n">
        <x:f>IF(OR(I825&gt;Settings!$B$30,O825&gt;Settings!$B$37),0,1)</x:f>
        <x:v>1</x:v>
      </x:c>
      <x:c r="V825" s="18" t="n">
        <x:f>IF(AND(U825=1,O825&lt;=Settings!$B$36),1,0)</x:f>
        <x:v>0</x:v>
      </x:c>
    </x:row>
    <x:row r="826">
      <x:c r="A826"/>
      <x:c r="B826"/>
      <x:c r="C826" s="18"/>
      <x:c r="D826" s="18"/>
      <x:c r="E826" s="18"/>
      <x:c r="F826" s="18"/>
      <x:c r="G826" s="18"/>
      <x:c r="H826" s="18"/>
      <x:c r="I826" s="18"/>
      <x:c r="J826" s="18"/>
      <x:c r="K826" s="18"/>
      <x:c r="L826" s="18"/>
      <x:c r="M826" s="18"/>
      <x:c r="N826" s="18"/>
      <x:c r="O826" s="18"/>
      <x:c r="P826" s="18"/>
      <x:c r="Q826" s="18"/>
      <x:c r="R826" s="18"/>
      <x:c r="S826" s="18"/>
      <x:c r="T826" s="18"/>
      <x:c r="U826" s="18"/>
      <x:c r="V826" s="18"/>
    </x:row>
    <x:row r="827">
      <x:c r="A827"/>
      <x:c r="B827"/>
      <x:c r="C827" s="18"/>
      <x:c r="D827" s="18"/>
      <x:c r="E827" s="18"/>
      <x:c r="F827" s="18"/>
      <x:c r="G827" s="18"/>
      <x:c r="H827" s="18"/>
      <x:c r="I827" s="18"/>
      <x:c r="J827" s="18"/>
      <x:c r="K827" s="18"/>
      <x:c r="L827" s="18"/>
      <x:c r="M827" s="18"/>
      <x:c r="N827" s="18"/>
      <x:c r="O827" s="18"/>
      <x:c r="P827" s="18"/>
      <x:c r="Q827" s="18"/>
      <x:c r="R827" s="18"/>
      <x:c r="S827" s="18"/>
      <x:c r="T827" s="18"/>
      <x:c r="U827" s="18"/>
      <x:c r="V827" s="18"/>
    </x:row>
    <x:row r="828">
      <x:c r="A828"/>
      <x:c r="B828"/>
      <x:c r="C828" s="18"/>
      <x:c r="D828" s="18"/>
      <x:c r="E828" s="18"/>
      <x:c r="F828" s="18"/>
      <x:c r="G828" s="18"/>
      <x:c r="H828" s="18"/>
      <x:c r="I828" s="18"/>
      <x:c r="J828" s="18"/>
      <x:c r="K828" s="18"/>
      <x:c r="L828" s="18"/>
      <x:c r="M828" s="18"/>
      <x:c r="N828" s="18"/>
      <x:c r="O828" s="18"/>
      <x:c r="P828" s="18"/>
      <x:c r="Q828" s="18"/>
      <x:c r="R828" s="18"/>
      <x:c r="S828" s="18"/>
      <x:c r="T828" s="18"/>
      <x:c r="U828" s="18"/>
      <x:c r="V828" s="18"/>
    </x:row>
    <x:row r="829">
      <x:c r="A829"/>
      <x:c r="B829"/>
      <x:c r="C829" s="18"/>
      <x:c r="D829" s="18"/>
      <x:c r="E829" s="18"/>
      <x:c r="F829" s="18"/>
      <x:c r="G829" s="18"/>
      <x:c r="H829" s="18"/>
      <x:c r="I829" s="18"/>
      <x:c r="J829" s="18"/>
      <x:c r="K829" s="18"/>
      <x:c r="L829" s="18"/>
      <x:c r="M829" s="18"/>
      <x:c r="N829" s="18"/>
      <x:c r="O829" s="18"/>
      <x:c r="P829" s="18"/>
      <x:c r="Q829" s="18"/>
      <x:c r="R829" s="18"/>
      <x:c r="S829" s="18"/>
      <x:c r="T829" s="18"/>
      <x:c r="U829" s="18"/>
      <x:c r="V829" s="18"/>
    </x:row>
    <x:row r="830">
      <x:c r="A830"/>
      <x:c r="B830"/>
      <x:c r="C830" s="18"/>
      <x:c r="D830" s="18"/>
      <x:c r="E830" s="18"/>
      <x:c r="F830" s="18"/>
      <x:c r="G830" s="18"/>
      <x:c r="H830" s="18"/>
      <x:c r="I830" s="18"/>
      <x:c r="J830" s="18"/>
      <x:c r="K830" s="18"/>
      <x:c r="L830" s="18"/>
      <x:c r="M830" s="18"/>
      <x:c r="N830" s="18"/>
      <x:c r="O830" s="18"/>
      <x:c r="P830" s="18"/>
      <x:c r="Q830" s="18"/>
      <x:c r="R830" s="18"/>
      <x:c r="S830" s="18"/>
      <x:c r="T830" s="18"/>
      <x:c r="U830" s="18"/>
      <x:c r="V830" s="18"/>
    </x:row>
    <x:row r="831">
      <x:c r="A831"/>
      <x:c r="B831"/>
      <x:c r="C831" s="18"/>
      <x:c r="D831" s="18"/>
      <x:c r="E831" s="18"/>
      <x:c r="F831" s="18"/>
      <x:c r="G831" s="18"/>
      <x:c r="H831" s="18"/>
      <x:c r="I831" s="18"/>
      <x:c r="J831" s="18"/>
      <x:c r="K831" s="18"/>
      <x:c r="L831" s="18"/>
      <x:c r="M831" s="18"/>
      <x:c r="N831" s="18"/>
      <x:c r="O831" s="18"/>
      <x:c r="P831" s="18"/>
      <x:c r="Q831" s="18"/>
      <x:c r="R831" s="18"/>
      <x:c r="S831" s="18"/>
      <x:c r="T831" s="18"/>
      <x:c r="U831" s="18"/>
      <x:c r="V831" s="18"/>
    </x:row>
    <x:row r="832">
      <x:c r="A832"/>
      <x:c r="B832"/>
      <x:c r="C832" s="18"/>
      <x:c r="D832" s="18"/>
      <x:c r="E832" s="18"/>
      <x:c r="F832" s="18"/>
      <x:c r="G832" s="18"/>
      <x:c r="H832" s="18"/>
      <x:c r="I832" s="18"/>
      <x:c r="J832" s="18"/>
      <x:c r="K832" s="18"/>
      <x:c r="L832" s="18"/>
      <x:c r="M832" s="18"/>
      <x:c r="N832" s="18"/>
      <x:c r="O832" s="18"/>
      <x:c r="P832" s="18"/>
      <x:c r="Q832" s="18"/>
      <x:c r="R832" s="18"/>
      <x:c r="S832" s="18"/>
      <x:c r="T832" s="18"/>
      <x:c r="U832" s="18"/>
      <x:c r="V832" s="18"/>
    </x:row>
    <x:row r="833">
      <x:c r="A833"/>
      <x:c r="B833"/>
      <x:c r="C833" s="18"/>
      <x:c r="D833" s="18"/>
      <x:c r="E833" s="18"/>
      <x:c r="F833" s="18"/>
      <x:c r="G833" s="18"/>
      <x:c r="H833" s="18"/>
      <x:c r="I833" s="18"/>
      <x:c r="J833" s="18"/>
      <x:c r="K833" s="18"/>
      <x:c r="L833" s="18"/>
      <x:c r="M833" s="18"/>
      <x:c r="N833" s="18"/>
      <x:c r="O833" s="18"/>
      <x:c r="P833" s="18"/>
      <x:c r="Q833" s="18"/>
      <x:c r="R833" s="18"/>
      <x:c r="S833" s="18"/>
      <x:c r="T833" s="18"/>
      <x:c r="U833" s="18"/>
      <x:c r="V833" s="18"/>
    </x:row>
    <x:row r="834">
      <x:c r="A834"/>
      <x:c r="B834"/>
      <x:c r="C834" s="18"/>
      <x:c r="D834" s="18"/>
      <x:c r="E834" s="18"/>
      <x:c r="F834" s="18"/>
      <x:c r="G834" s="18"/>
      <x:c r="H834" s="18"/>
      <x:c r="I834" s="18"/>
      <x:c r="J834" s="18"/>
      <x:c r="K834" s="18"/>
      <x:c r="L834" s="18"/>
      <x:c r="M834" s="18"/>
      <x:c r="N834" s="18"/>
      <x:c r="O834" s="18"/>
      <x:c r="P834" s="18"/>
      <x:c r="Q834" s="18"/>
      <x:c r="R834" s="18"/>
      <x:c r="S834" s="18"/>
      <x:c r="T834" s="18"/>
      <x:c r="U834" s="18"/>
      <x:c r="V834" s="18"/>
    </x:row>
    <x:row r="835">
      <x:c r="A835"/>
      <x:c r="B835"/>
      <x:c r="C835" s="18"/>
      <x:c r="D835" s="18"/>
      <x:c r="E835" s="18"/>
      <x:c r="F835" s="18"/>
      <x:c r="G835" s="18"/>
      <x:c r="H835" s="18"/>
      <x:c r="I835" s="18"/>
      <x:c r="J835" s="18"/>
      <x:c r="K835" s="18"/>
      <x:c r="L835" s="18"/>
      <x:c r="M835" s="18"/>
      <x:c r="N835" s="18"/>
      <x:c r="O835" s="18"/>
      <x:c r="P835" s="18"/>
      <x:c r="Q835" s="18"/>
      <x:c r="R835" s="18"/>
      <x:c r="S835" s="18"/>
      <x:c r="T835" s="18"/>
      <x:c r="U835" s="18"/>
      <x:c r="V835" s="18"/>
    </x:row>
    <x:row r="836">
      <x:c r="A836"/>
      <x:c r="B836"/>
      <x:c r="C836" s="18"/>
      <x:c r="D836" s="18"/>
      <x:c r="E836" s="18"/>
      <x:c r="F836" s="18"/>
      <x:c r="G836" s="18"/>
      <x:c r="H836" s="18"/>
      <x:c r="I836" s="18"/>
      <x:c r="J836" s="18"/>
      <x:c r="K836" s="18"/>
      <x:c r="L836" s="18"/>
      <x:c r="M836" s="18"/>
      <x:c r="N836" s="18"/>
      <x:c r="O836" s="18"/>
      <x:c r="P836" s="18"/>
      <x:c r="Q836" s="18"/>
      <x:c r="R836" s="18"/>
      <x:c r="S836" s="18"/>
      <x:c r="T836" s="18"/>
      <x:c r="U836" s="18"/>
      <x:c r="V836" s="18"/>
    </x:row>
    <x:row r="837">
      <x:c r="A837"/>
      <x:c r="B837"/>
      <x:c r="C837" s="18"/>
      <x:c r="D837" s="18"/>
      <x:c r="E837" s="18"/>
      <x:c r="F837" s="18"/>
      <x:c r="G837" s="18"/>
      <x:c r="H837" s="18"/>
      <x:c r="I837" s="18"/>
      <x:c r="J837" s="18"/>
      <x:c r="K837" s="18"/>
      <x:c r="L837" s="18"/>
      <x:c r="M837" s="18"/>
      <x:c r="N837" s="18"/>
      <x:c r="O837" s="18"/>
      <x:c r="P837" s="18"/>
      <x:c r="Q837" s="18"/>
      <x:c r="R837" s="18"/>
      <x:c r="S837" s="18"/>
      <x:c r="T837" s="18"/>
      <x:c r="U837" s="18"/>
      <x:c r="V837" s="18"/>
    </x:row>
    <x:row r="838">
      <x:c r="A838"/>
      <x:c r="B838"/>
      <x:c r="C838" s="18"/>
      <x:c r="D838" s="18"/>
      <x:c r="E838" s="18"/>
      <x:c r="F838" s="18"/>
      <x:c r="G838" s="18"/>
      <x:c r="H838" s="18"/>
      <x:c r="I838" s="18"/>
      <x:c r="J838" s="18"/>
      <x:c r="K838" s="18"/>
      <x:c r="L838" s="18"/>
      <x:c r="M838" s="18"/>
      <x:c r="N838" s="18"/>
      <x:c r="O838" s="18"/>
      <x:c r="P838" s="18"/>
      <x:c r="Q838" s="18"/>
      <x:c r="R838" s="18"/>
      <x:c r="S838" s="18"/>
      <x:c r="T838" s="18"/>
      <x:c r="U838" s="18"/>
      <x:c r="V838" s="18"/>
    </x:row>
    <x:row r="839">
      <x:c r="A839"/>
      <x:c r="B839"/>
      <x:c r="C839" s="18"/>
      <x:c r="D839" s="18"/>
      <x:c r="E839" s="18"/>
      <x:c r="F839" s="18"/>
      <x:c r="G839" s="18"/>
      <x:c r="H839" s="18"/>
      <x:c r="I839" s="18"/>
      <x:c r="J839" s="18"/>
      <x:c r="K839" s="18"/>
      <x:c r="L839" s="18"/>
      <x:c r="M839" s="18"/>
      <x:c r="N839" s="18"/>
      <x:c r="O839" s="18"/>
      <x:c r="P839" s="18"/>
      <x:c r="Q839" s="18"/>
      <x:c r="R839" s="18"/>
      <x:c r="S839" s="18"/>
      <x:c r="T839" s="18"/>
      <x:c r="U839" s="18"/>
      <x:c r="V839" s="18"/>
    </x:row>
    <x:row r="840">
      <x:c r="A840"/>
      <x:c r="B840"/>
      <x:c r="C840" s="18"/>
      <x:c r="D840" s="18"/>
      <x:c r="E840" s="18"/>
      <x:c r="F840" s="18"/>
      <x:c r="G840" s="18"/>
      <x:c r="H840" s="18"/>
      <x:c r="I840" s="18"/>
      <x:c r="J840" s="18"/>
      <x:c r="K840" s="18"/>
      <x:c r="L840" s="18"/>
      <x:c r="M840" s="18"/>
      <x:c r="N840" s="18"/>
      <x:c r="O840" s="18"/>
      <x:c r="P840" s="18"/>
      <x:c r="Q840" s="18"/>
      <x:c r="R840" s="18"/>
      <x:c r="S840" s="18"/>
      <x:c r="T840" s="18"/>
      <x:c r="U840" s="18"/>
      <x:c r="V840" s="18"/>
    </x:row>
    <x:row r="841">
      <x:c r="A841"/>
      <x:c r="B841"/>
      <x:c r="C841" s="18"/>
      <x:c r="D841" s="18"/>
      <x:c r="E841" s="18"/>
      <x:c r="F841" s="18"/>
      <x:c r="G841" s="18"/>
      <x:c r="H841" s="18"/>
      <x:c r="I841" s="18"/>
      <x:c r="J841" s="18"/>
      <x:c r="K841" s="18"/>
      <x:c r="L841" s="18"/>
      <x:c r="M841" s="18"/>
      <x:c r="N841" s="18"/>
      <x:c r="O841" s="18"/>
      <x:c r="P841" s="18"/>
      <x:c r="Q841" s="18"/>
      <x:c r="R841" s="18"/>
      <x:c r="S841" s="18"/>
      <x:c r="T841" s="18"/>
      <x:c r="U841" s="18"/>
      <x:c r="V841" s="18"/>
    </x:row>
    <x:row r="842">
      <x:c r="A842"/>
      <x:c r="B842"/>
      <x:c r="C842" s="18"/>
      <x:c r="D842" s="18"/>
      <x:c r="E842" s="18"/>
      <x:c r="F842" s="18"/>
      <x:c r="G842" s="18"/>
      <x:c r="H842" s="18"/>
      <x:c r="I842" s="18"/>
      <x:c r="J842" s="18"/>
      <x:c r="K842" s="18"/>
      <x:c r="L842" s="18"/>
      <x:c r="M842" s="18"/>
      <x:c r="N842" s="18"/>
      <x:c r="O842" s="18"/>
      <x:c r="P842" s="18"/>
      <x:c r="Q842" s="18"/>
      <x:c r="R842" s="18"/>
      <x:c r="S842" s="18"/>
      <x:c r="T842" s="18"/>
      <x:c r="U842" s="18"/>
      <x:c r="V842" s="18"/>
    </x:row>
    <x:row r="843">
      <x:c r="A843"/>
      <x:c r="B843"/>
      <x:c r="C843" s="18"/>
      <x:c r="D843" s="18"/>
      <x:c r="E843" s="18"/>
      <x:c r="F843" s="18"/>
      <x:c r="G843" s="18"/>
      <x:c r="H843" s="18"/>
      <x:c r="I843" s="18"/>
      <x:c r="J843" s="18"/>
      <x:c r="K843" s="18"/>
      <x:c r="L843" s="18"/>
      <x:c r="M843" s="18"/>
      <x:c r="N843" s="18"/>
      <x:c r="O843" s="18"/>
      <x:c r="P843" s="18"/>
      <x:c r="Q843" s="18"/>
      <x:c r="R843" s="18"/>
      <x:c r="S843" s="18"/>
      <x:c r="T843" s="18"/>
      <x:c r="U843" s="18"/>
      <x:c r="V843" s="18"/>
    </x:row>
    <x:row r="844">
      <x:c r="A844"/>
      <x:c r="B844"/>
      <x:c r="C844" s="18"/>
      <x:c r="D844" s="18"/>
      <x:c r="E844" s="18"/>
      <x:c r="F844" s="18"/>
      <x:c r="G844" s="18"/>
      <x:c r="H844" s="18"/>
      <x:c r="I844" s="18"/>
      <x:c r="J844" s="18"/>
      <x:c r="K844" s="18"/>
      <x:c r="L844" s="18"/>
      <x:c r="M844" s="18"/>
      <x:c r="N844" s="18"/>
      <x:c r="O844" s="18"/>
      <x:c r="P844" s="18"/>
      <x:c r="Q844" s="18"/>
      <x:c r="R844" s="18"/>
      <x:c r="S844" s="18"/>
      <x:c r="T844" s="18"/>
      <x:c r="U844" s="18"/>
      <x:c r="V844" s="18"/>
    </x:row>
    <x:row r="845">
      <x:c r="A845"/>
      <x:c r="B845"/>
      <x:c r="C845" s="18"/>
      <x:c r="D845" s="18"/>
      <x:c r="E845" s="18"/>
      <x:c r="F845" s="18"/>
      <x:c r="G845" s="18"/>
      <x:c r="H845" s="18"/>
      <x:c r="I845" s="18"/>
      <x:c r="J845" s="18"/>
      <x:c r="K845" s="18"/>
      <x:c r="L845" s="18"/>
      <x:c r="M845" s="18"/>
      <x:c r="N845" s="18"/>
      <x:c r="O845" s="18"/>
      <x:c r="P845" s="18"/>
      <x:c r="Q845" s="18"/>
      <x:c r="R845" s="18"/>
      <x:c r="S845" s="18"/>
      <x:c r="T845" s="18"/>
      <x:c r="U845" s="18"/>
      <x:c r="V845" s="18"/>
    </x:row>
    <x:row r="846">
      <x:c r="A846" t="n">
        <x:f>Arrivals!A846</x:f>
        <x:v>8</x:v>
      </x:c>
      <x:c r="B846" t="n">
        <x:f>Arrivals!B846</x:f>
        <x:v>1</x:v>
      </x:c>
      <x:c r="C846" s="18" t="n">
        <x:f>Arrivals!F846</x:f>
        <x:v>2</x:v>
      </x:c>
      <x:c r="D846" s="18" t="n">
        <x:f>Arrivals!J846</x:f>
        <x:v>8.615497499845107</x:v>
      </x:c>
      <x:c r="E846" s="18" t="n">
        <x:f>0</x:f>
        <x:v>0</x:v>
      </x:c>
      <x:c r="F846" s="18" t="n">
        <x:f>MAX(C846,E846)</x:f>
        <x:v>2</x:v>
      </x:c>
      <x:c r="G846" s="18" t="n">
        <x:f>F846+D846</x:f>
        <x:v>10.615497499845107</x:v>
      </x:c>
      <x:c r="H846" s="18" t="n">
        <x:f>Arrivals!L846</x:f>
        <x:v>75</x:v>
      </x:c>
      <x:c r="I846" s="18" t="n">
        <x:f>H846*8/ACE_Input!S6+ACE_Input!T6</x:f>
        <x:v>6.02</x:v>
      </x:c>
      <x:c r="J846" s="18" t="n">
        <x:f>0</x:f>
        <x:v>0</x:v>
      </x:c>
      <x:c r="K846" s="18" t="n">
        <x:f>MAX(G846,J846)</x:f>
        <x:v>10.615497499845107</x:v>
      </x:c>
      <x:c r="L846" s="18" t="n">
        <x:f>MOD(K846-Settings!$B$32,Settings!$B$33)</x:f>
        <x:v>10.615497499845107</x:v>
      </x:c>
      <x:c r="M846" s="18" t="n">
        <x:f>IF(L846&lt;Settings!$B$30,IF(Settings!$B$30-L846&gt;=I846,K846,K846+(Settings!$B$30-L846)+Settings!$B$31),K846+(Settings!$B$33-L846))</x:f>
        <x:v>10.615497499845107</x:v>
      </x:c>
      <x:c r="N846" s="18" t="n">
        <x:f>M846+I846</x:f>
        <x:v>16.63549749984511</x:v>
      </x:c>
      <x:c r="O846" s="18" t="n">
        <x:f>N846-C846</x:f>
        <x:v>14.635497499845108</x:v>
      </x:c>
      <x:c r="P846" s="18" t="n">
        <x:f>F846-C846</x:f>
        <x:v>0</x:v>
      </x:c>
      <x:c r="Q846" s="18" t="n">
        <x:f>K846-G846</x:f>
        <x:v>0</x:v>
      </x:c>
      <x:c r="R846" s="18" t="n">
        <x:f>M846-K846</x:f>
        <x:v>0</x:v>
      </x:c>
      <x:c r="S846" s="18" t="n">
        <x:f>P846+Q846+R846</x:f>
        <x:v>0</x:v>
      </x:c>
      <x:c r="T846" s="18" t="str">
        <x:f>IF(MOD(C846-Settings!$B$32,Settings!$B$33)&lt;Settings!$B$30,"Up","Down")</x:f>
        <x:v>Up</x:v>
      </x:c>
      <x:c r="U846" s="18" t="n">
        <x:f>IF(OR(I846&gt;Settings!$B$30,O846&gt;Settings!$B$37),0,1)</x:f>
        <x:v>1</x:v>
      </x:c>
      <x:c r="V846" s="18" t="n">
        <x:f>IF(AND(U846=1,O846&lt;=Settings!$B$36),1,0)</x:f>
        <x:v>1</x:v>
      </x:c>
    </x:row>
    <x:row r="847">
      <x:c r="A847" t="n">
        <x:f>Arrivals!A847</x:f>
        <x:v>8</x:v>
      </x:c>
      <x:c r="B847" t="n">
        <x:f>Arrivals!B847</x:f>
        <x:v>2</x:v>
      </x:c>
      <x:c r="C847" s="18" t="n">
        <x:f>Arrivals!F847</x:f>
        <x:v>7</x:v>
      </x:c>
      <x:c r="D847" s="18" t="n">
        <x:f>Arrivals!J847</x:f>
        <x:v>6.819447044336815</x:v>
      </x:c>
      <x:c r="E847" s="18" t="n">
        <x:f>G846</x:f>
        <x:v>10.615497499845107</x:v>
      </x:c>
      <x:c r="F847" s="18" t="n">
        <x:f>MAX(C847,E847)</x:f>
        <x:v>10.615497499845107</x:v>
      </x:c>
      <x:c r="G847" s="18" t="n">
        <x:f>F847+D847</x:f>
        <x:v>17.434944544181924</x:v>
      </x:c>
      <x:c r="H847" s="18" t="n">
        <x:f>Arrivals!L847</x:f>
        <x:v>75</x:v>
      </x:c>
      <x:c r="I847" s="18" t="n">
        <x:f>H847*8/ACE_Input!S7+ACE_Input!T7</x:f>
        <x:v>6.02</x:v>
      </x:c>
      <x:c r="J847" s="18" t="n">
        <x:f>N846</x:f>
        <x:v>16.63549749984511</x:v>
      </x:c>
      <x:c r="K847" s="18" t="n">
        <x:f>MAX(G847,J847)</x:f>
        <x:v>17.434944544181924</x:v>
      </x:c>
      <x:c r="L847" s="18" t="n">
        <x:f>MOD(K847-Settings!$B$32,Settings!$B$33)</x:f>
        <x:v>17.434944544181924</x:v>
      </x:c>
      <x:c r="M847" s="18" t="n">
        <x:f>IF(L847&lt;Settings!$B$30,IF(Settings!$B$30-L847&gt;=I847,K847,K847+(Settings!$B$30-L847)+Settings!$B$31),K847+(Settings!$B$33-L847))</x:f>
        <x:v>17.434944544181924</x:v>
      </x:c>
      <x:c r="N847" s="18" t="n">
        <x:f>M847+I847</x:f>
        <x:v>23.454944544181924</x:v>
      </x:c>
      <x:c r="O847" s="18" t="n">
        <x:f>N847-C847</x:f>
        <x:v>16.454944544181924</x:v>
      </x:c>
      <x:c r="P847" s="18" t="n">
        <x:f>F847-C847</x:f>
        <x:v>3.615497499845107</x:v>
      </x:c>
      <x:c r="Q847" s="18" t="n">
        <x:f>K847-G847</x:f>
        <x:v>0</x:v>
      </x:c>
      <x:c r="R847" s="18" t="n">
        <x:f>M847-K847</x:f>
        <x:v>0</x:v>
      </x:c>
      <x:c r="S847" s="18" t="n">
        <x:f>P847+Q847+R847</x:f>
        <x:v>3.615497499845107</x:v>
      </x:c>
      <x:c r="T847" s="18" t="str">
        <x:f>IF(MOD(C847-Settings!$B$32,Settings!$B$33)&lt;Settings!$B$30,"Up","Down")</x:f>
        <x:v>Up</x:v>
      </x:c>
      <x:c r="U847" s="18" t="n">
        <x:f>IF(OR(I847&gt;Settings!$B$30,O847&gt;Settings!$B$37),0,1)</x:f>
        <x:v>1</x:v>
      </x:c>
      <x:c r="V847" s="18" t="n">
        <x:f>IF(AND(U847=1,O847&lt;=Settings!$B$36),1,0)</x:f>
        <x:v>1</x:v>
      </x:c>
    </x:row>
    <x:row r="848">
      <x:c r="A848" t="n">
        <x:f>Arrivals!A848</x:f>
        <x:v>8</x:v>
      </x:c>
      <x:c r="B848" t="n">
        <x:f>Arrivals!B848</x:f>
        <x:v>3</x:v>
      </x:c>
      <x:c r="C848" s="18" t="n">
        <x:f>Arrivals!F848</x:f>
        <x:v>32</x:v>
      </x:c>
      <x:c r="D848" s="18" t="n">
        <x:f>Arrivals!J848</x:f>
        <x:v>30.416549034260985</x:v>
      </x:c>
      <x:c r="E848" s="18" t="n">
        <x:f>G847</x:f>
        <x:v>17.434944544181924</x:v>
      </x:c>
      <x:c r="F848" s="18" t="n">
        <x:f>MAX(C848,E848)</x:f>
        <x:v>32</x:v>
      </x:c>
      <x:c r="G848" s="18" t="n">
        <x:f>F848+D848</x:f>
        <x:v>62.41654903426098</x:v>
      </x:c>
      <x:c r="H848" s="18" t="n">
        <x:f>Arrivals!L848</x:f>
        <x:v>75</x:v>
      </x:c>
      <x:c r="I848" s="18" t="n">
        <x:f>H848*8/ACE_Input!S8+ACE_Input!T8</x:f>
        <x:v>6.02</x:v>
      </x:c>
      <x:c r="J848" s="18" t="n">
        <x:f>N847</x:f>
        <x:v>23.454944544181924</x:v>
      </x:c>
      <x:c r="K848" s="18" t="n">
        <x:f>MAX(G848,J848)</x:f>
        <x:v>62.41654903426098</x:v>
      </x:c>
      <x:c r="L848" s="18" t="n">
        <x:f>MOD(K848-Settings!$B$32,Settings!$B$33)</x:f>
        <x:v>62.41654903426098</x:v>
      </x:c>
      <x:c r="M848" s="18" t="n">
        <x:f>IF(L848&lt;Settings!$B$30,IF(Settings!$B$30-L848&gt;=I848,K848,K848+(Settings!$B$30-L848)+Settings!$B$31),K848+(Settings!$B$33-L848))</x:f>
        <x:v>62.41654903426098</x:v>
      </x:c>
      <x:c r="N848" s="18" t="n">
        <x:f>M848+I848</x:f>
        <x:v>68.43654903426098</x:v>
      </x:c>
      <x:c r="O848" s="18" t="n">
        <x:f>N848-C848</x:f>
        <x:v>36.43654903426098</x:v>
      </x:c>
      <x:c r="P848" s="18" t="n">
        <x:f>F848-C848</x:f>
        <x:v>0</x:v>
      </x:c>
      <x:c r="Q848" s="18" t="n">
        <x:f>K848-G848</x:f>
        <x:v>0</x:v>
      </x:c>
      <x:c r="R848" s="18" t="n">
        <x:f>M848-K848</x:f>
        <x:v>0</x:v>
      </x:c>
      <x:c r="S848" s="18" t="n">
        <x:f>P848+Q848+R848</x:f>
        <x:v>0</x:v>
      </x:c>
      <x:c r="T848" s="18" t="str">
        <x:f>IF(MOD(C848-Settings!$B$32,Settings!$B$33)&lt;Settings!$B$30,"Up","Down")</x:f>
        <x:v>Up</x:v>
      </x:c>
      <x:c r="U848" s="18" t="n">
        <x:f>IF(OR(I848&gt;Settings!$B$30,O848&gt;Settings!$B$37),0,1)</x:f>
        <x:v>1</x:v>
      </x:c>
      <x:c r="V848" s="18" t="n">
        <x:f>IF(AND(U848=1,O848&lt;=Settings!$B$36),1,0)</x:f>
        <x:v>1</x:v>
      </x:c>
    </x:row>
    <x:row r="849">
      <x:c r="A849" t="n">
        <x:f>Arrivals!A849</x:f>
        <x:v>8</x:v>
      </x:c>
      <x:c r="B849" t="n">
        <x:f>Arrivals!B849</x:f>
        <x:v>4</x:v>
      </x:c>
      <x:c r="C849" s="18" t="n">
        <x:f>Arrivals!F849</x:f>
        <x:v>37</x:v>
      </x:c>
      <x:c r="D849" s="18" t="n">
        <x:f>Arrivals!J849</x:f>
        <x:v>7.508742701903836</x:v>
      </x:c>
      <x:c r="E849" s="18" t="n">
        <x:f>G848</x:f>
        <x:v>62.41654903426098</x:v>
      </x:c>
      <x:c r="F849" s="18" t="n">
        <x:f>MAX(C849,E849)</x:f>
        <x:v>62.41654903426098</x:v>
      </x:c>
      <x:c r="G849" s="18" t="n">
        <x:f>F849+D849</x:f>
        <x:v>69.92529173616482</x:v>
      </x:c>
      <x:c r="H849" s="18" t="n">
        <x:f>Arrivals!L849</x:f>
        <x:v>75</x:v>
      </x:c>
      <x:c r="I849" s="18" t="n">
        <x:f>H849*8/ACE_Input!S9+ACE_Input!T9</x:f>
        <x:v>6.02</x:v>
      </x:c>
      <x:c r="J849" s="18" t="n">
        <x:f>N848</x:f>
        <x:v>68.43654903426098</x:v>
      </x:c>
      <x:c r="K849" s="18" t="n">
        <x:f>MAX(G849,J849)</x:f>
        <x:v>69.92529173616482</x:v>
      </x:c>
      <x:c r="L849" s="18" t="n">
        <x:f>MOD(K849-Settings!$B$32,Settings!$B$33)</x:f>
        <x:v>69.92529173616482</x:v>
      </x:c>
      <x:c r="M849" s="18" t="n">
        <x:f>IF(L849&lt;Settings!$B$30,IF(Settings!$B$30-L849&gt;=I849,K849,K849+(Settings!$B$30-L849)+Settings!$B$31),K849+(Settings!$B$33-L849))</x:f>
        <x:v>69.92529173616482</x:v>
      </x:c>
      <x:c r="N849" s="18" t="n">
        <x:f>M849+I849</x:f>
        <x:v>75.94529173616482</x:v>
      </x:c>
      <x:c r="O849" s="18" t="n">
        <x:f>N849-C849</x:f>
        <x:v>38.94529173616482</x:v>
      </x:c>
      <x:c r="P849" s="18" t="n">
        <x:f>F849-C849</x:f>
        <x:v>25.41654903426098</x:v>
      </x:c>
      <x:c r="Q849" s="18" t="n">
        <x:f>K849-G849</x:f>
        <x:v>0</x:v>
      </x:c>
      <x:c r="R849" s="18" t="n">
        <x:f>M849-K849</x:f>
        <x:v>0</x:v>
      </x:c>
      <x:c r="S849" s="18" t="n">
        <x:f>P849+Q849+R849</x:f>
        <x:v>25.41654903426098</x:v>
      </x:c>
      <x:c r="T849" s="18" t="str">
        <x:f>IF(MOD(C849-Settings!$B$32,Settings!$B$33)&lt;Settings!$B$30,"Up","Down")</x:f>
        <x:v>Up</x:v>
      </x:c>
      <x:c r="U849" s="18" t="n">
        <x:f>IF(OR(I849&gt;Settings!$B$30,O849&gt;Settings!$B$37),0,1)</x:f>
        <x:v>1</x:v>
      </x:c>
      <x:c r="V849" s="18" t="n">
        <x:f>IF(AND(U849=1,O849&lt;=Settings!$B$36),1,0)</x:f>
        <x:v>1</x:v>
      </x:c>
    </x:row>
    <x:row r="850">
      <x:c r="A850" t="n">
        <x:f>Arrivals!A850</x:f>
        <x:v>8</x:v>
      </x:c>
      <x:c r="B850" t="n">
        <x:f>Arrivals!B850</x:f>
        <x:v>5</x:v>
      </x:c>
      <x:c r="C850" s="18" t="n">
        <x:f>Arrivals!F850</x:f>
        <x:v>42</x:v>
      </x:c>
      <x:c r="D850" s="18" t="n">
        <x:f>Arrivals!J850</x:f>
        <x:v>6.392709009852108</x:v>
      </x:c>
      <x:c r="E850" s="18" t="n">
        <x:f>G849</x:f>
        <x:v>69.92529173616482</x:v>
      </x:c>
      <x:c r="F850" s="18" t="n">
        <x:f>MAX(C850,E850)</x:f>
        <x:v>69.92529173616482</x:v>
      </x:c>
      <x:c r="G850" s="18" t="n">
        <x:f>F850+D850</x:f>
        <x:v>76.31800074601693</x:v>
      </x:c>
      <x:c r="H850" s="18" t="n">
        <x:f>Arrivals!L850</x:f>
        <x:v>75</x:v>
      </x:c>
      <x:c r="I850" s="18" t="n">
        <x:f>H850*8/ACE_Input!S10+ACE_Input!T10</x:f>
        <x:v>6.02</x:v>
      </x:c>
      <x:c r="J850" s="18" t="n">
        <x:f>N849</x:f>
        <x:v>75.94529173616482</x:v>
      </x:c>
      <x:c r="K850" s="18" t="n">
        <x:f>MAX(G850,J850)</x:f>
        <x:v>76.31800074601693</x:v>
      </x:c>
      <x:c r="L850" s="18" t="n">
        <x:f>MOD(K850-Settings!$B$32,Settings!$B$33)</x:f>
        <x:v>76.31800074601693</x:v>
      </x:c>
      <x:c r="M850" s="18" t="n">
        <x:f>IF(L850&lt;Settings!$B$30,IF(Settings!$B$30-L850&gt;=I850,K850,K850+(Settings!$B$30-L850)+Settings!$B$31),K850+(Settings!$B$33-L850))</x:f>
        <x:v>76.31800074601693</x:v>
      </x:c>
      <x:c r="N850" s="18" t="n">
        <x:f>M850+I850</x:f>
        <x:v>82.33800074601693</x:v>
      </x:c>
      <x:c r="O850" s="18" t="n">
        <x:f>N850-C850</x:f>
        <x:v>40.33800074601693</x:v>
      </x:c>
      <x:c r="P850" s="18" t="n">
        <x:f>F850-C850</x:f>
        <x:v>27.925291736164823</x:v>
      </x:c>
      <x:c r="Q850" s="18" t="n">
        <x:f>K850-G850</x:f>
        <x:v>0</x:v>
      </x:c>
      <x:c r="R850" s="18" t="n">
        <x:f>M850-K850</x:f>
        <x:v>0</x:v>
      </x:c>
      <x:c r="S850" s="18" t="n">
        <x:f>P850+Q850+R850</x:f>
        <x:v>27.925291736164823</x:v>
      </x:c>
      <x:c r="T850" s="18" t="str">
        <x:f>IF(MOD(C850-Settings!$B$32,Settings!$B$33)&lt;Settings!$B$30,"Up","Down")</x:f>
        <x:v>Up</x:v>
      </x:c>
      <x:c r="U850" s="18" t="n">
        <x:f>IF(OR(I850&gt;Settings!$B$30,O850&gt;Settings!$B$37),0,1)</x:f>
        <x:v>1</x:v>
      </x:c>
      <x:c r="V850" s="18" t="n">
        <x:f>IF(AND(U850=1,O850&lt;=Settings!$B$36),1,0)</x:f>
        <x:v>1</x:v>
      </x:c>
    </x:row>
    <x:row r="851">
      <x:c r="A851" t="n">
        <x:f>Arrivals!A851</x:f>
        <x:v>8</x:v>
      </x:c>
      <x:c r="B851" t="n">
        <x:f>Arrivals!B851</x:f>
        <x:v>6</x:v>
      </x:c>
      <x:c r="C851" s="18" t="n">
        <x:f>Arrivals!F851</x:f>
        <x:v>47</x:v>
      </x:c>
      <x:c r="D851" s="18" t="n">
        <x:f>Arrivals!J851</x:f>
        <x:v>3.3652818559507063</x:v>
      </x:c>
      <x:c r="E851" s="18" t="n">
        <x:f>G850</x:f>
        <x:v>76.31800074601693</x:v>
      </x:c>
      <x:c r="F851" s="18" t="n">
        <x:f>MAX(C851,E851)</x:f>
        <x:v>76.31800074601693</x:v>
      </x:c>
      <x:c r="G851" s="18" t="n">
        <x:f>F851+D851</x:f>
        <x:v>79.68328260196765</x:v>
      </x:c>
      <x:c r="H851" s="18" t="n">
        <x:f>Arrivals!L851</x:f>
        <x:v>75</x:v>
      </x:c>
      <x:c r="I851" s="18" t="n">
        <x:f>H851*8/ACE_Input!S11+ACE_Input!T11</x:f>
        <x:v>6.02</x:v>
      </x:c>
      <x:c r="J851" s="18" t="n">
        <x:f>N850</x:f>
        <x:v>82.33800074601693</x:v>
      </x:c>
      <x:c r="K851" s="18" t="n">
        <x:f>MAX(G851,J851)</x:f>
        <x:v>82.33800074601693</x:v>
      </x:c>
      <x:c r="L851" s="18" t="n">
        <x:f>MOD(K851-Settings!$B$32,Settings!$B$33)</x:f>
        <x:v>82.33800074601693</x:v>
      </x:c>
      <x:c r="M851" s="18" t="n">
        <x:f>IF(L851&lt;Settings!$B$30,IF(Settings!$B$30-L851&gt;=I851,K851,K851+(Settings!$B$30-L851)+Settings!$B$31),K851+(Settings!$B$33-L851))</x:f>
        <x:v>82.33800074601693</x:v>
      </x:c>
      <x:c r="N851" s="18" t="n">
        <x:f>M851+I851</x:f>
        <x:v>88.35800074601693</x:v>
      </x:c>
      <x:c r="O851" s="18" t="n">
        <x:f>N851-C851</x:f>
        <x:v>41.35800074601693</x:v>
      </x:c>
      <x:c r="P851" s="18" t="n">
        <x:f>F851-C851</x:f>
        <x:v>29.318000746016935</x:v>
      </x:c>
      <x:c r="Q851" s="18" t="n">
        <x:f>K851-G851</x:f>
        <x:v>2.6547181440492835</x:v>
      </x:c>
      <x:c r="R851" s="18" t="n">
        <x:f>M851-K851</x:f>
        <x:v>0</x:v>
      </x:c>
      <x:c r="S851" s="18" t="n">
        <x:f>P851+Q851+R851</x:f>
        <x:v>31.97271889006622</x:v>
      </x:c>
      <x:c r="T851" s="18" t="str">
        <x:f>IF(MOD(C851-Settings!$B$32,Settings!$B$33)&lt;Settings!$B$30,"Up","Down")</x:f>
        <x:v>Up</x:v>
      </x:c>
      <x:c r="U851" s="18" t="n">
        <x:f>IF(OR(I851&gt;Settings!$B$30,O851&gt;Settings!$B$37),0,1)</x:f>
        <x:v>1</x:v>
      </x:c>
      <x:c r="V851" s="18" t="n">
        <x:f>IF(AND(U851=1,O851&lt;=Settings!$B$36),1,0)</x:f>
        <x:v>1</x:v>
      </x:c>
    </x:row>
    <x:row r="852">
      <x:c r="A852" t="n">
        <x:f>Arrivals!A852</x:f>
        <x:v>8</x:v>
      </x:c>
      <x:c r="B852" t="n">
        <x:f>Arrivals!B852</x:f>
        <x:v>7</x:v>
      </x:c>
      <x:c r="C852" s="18" t="n">
        <x:f>Arrivals!F852</x:f>
        <x:v>52</x:v>
      </x:c>
      <x:c r="D852" s="18" t="n">
        <x:f>Arrivals!J852</x:f>
        <x:v>1.7053023001147294</x:v>
      </x:c>
      <x:c r="E852" s="18" t="n">
        <x:f>G851</x:f>
        <x:v>79.68328260196765</x:v>
      </x:c>
      <x:c r="F852" s="18" t="n">
        <x:f>MAX(C852,E852)</x:f>
        <x:v>79.68328260196765</x:v>
      </x:c>
      <x:c r="G852" s="18" t="n">
        <x:f>F852+D852</x:f>
        <x:v>81.38858490208237</x:v>
      </x:c>
      <x:c r="H852" s="18" t="n">
        <x:f>Arrivals!L852</x:f>
        <x:v>75</x:v>
      </x:c>
      <x:c r="I852" s="18" t="n">
        <x:f>H852*8/ACE_Input!S12+ACE_Input!T12</x:f>
        <x:v>6.02</x:v>
      </x:c>
      <x:c r="J852" s="18" t="n">
        <x:f>N851</x:f>
        <x:v>88.35800074601693</x:v>
      </x:c>
      <x:c r="K852" s="18" t="n">
        <x:f>MAX(G852,J852)</x:f>
        <x:v>88.35800074601693</x:v>
      </x:c>
      <x:c r="L852" s="18" t="n">
        <x:f>MOD(K852-Settings!$B$32,Settings!$B$33)</x:f>
        <x:v>88.35800074601693</x:v>
      </x:c>
      <x:c r="M852" s="18" t="n">
        <x:f>IF(L852&lt;Settings!$B$30,IF(Settings!$B$30-L852&gt;=I852,K852,K852+(Settings!$B$30-L852)+Settings!$B$31),K852+(Settings!$B$33-L852))</x:f>
        <x:v>88.35800074601693</x:v>
      </x:c>
      <x:c r="N852" s="18" t="n">
        <x:f>M852+I852</x:f>
        <x:v>94.37800074601692</x:v>
      </x:c>
      <x:c r="O852" s="18" t="n">
        <x:f>N852-C852</x:f>
        <x:v>42.37800074601692</x:v>
      </x:c>
      <x:c r="P852" s="18" t="n">
        <x:f>F852-C852</x:f>
        <x:v>27.683282601967647</x:v>
      </x:c>
      <x:c r="Q852" s="18" t="n">
        <x:f>K852-G852</x:f>
        <x:v>6.969415843934556</x:v>
      </x:c>
      <x:c r="R852" s="18" t="n">
        <x:f>M852-K852</x:f>
        <x:v>0</x:v>
      </x:c>
      <x:c r="S852" s="18" t="n">
        <x:f>P852+Q852+R852</x:f>
        <x:v>34.6526984459022</x:v>
      </x:c>
      <x:c r="T852" s="18" t="str">
        <x:f>IF(MOD(C852-Settings!$B$32,Settings!$B$33)&lt;Settings!$B$30,"Up","Down")</x:f>
        <x:v>Up</x:v>
      </x:c>
      <x:c r="U852" s="18" t="n">
        <x:f>IF(OR(I852&gt;Settings!$B$30,O852&gt;Settings!$B$37),0,1)</x:f>
        <x:v>1</x:v>
      </x:c>
      <x:c r="V852" s="18" t="n">
        <x:f>IF(AND(U852=1,O852&lt;=Settings!$B$36),1,0)</x:f>
        <x:v>1</x:v>
      </x:c>
    </x:row>
    <x:row r="853">
      <x:c r="A853" t="n">
        <x:f>Arrivals!A853</x:f>
        <x:v>8</x:v>
      </x:c>
      <x:c r="B853" t="n">
        <x:f>Arrivals!B853</x:f>
        <x:v>8</x:v>
      </x:c>
      <x:c r="C853" s="18" t="n">
        <x:f>Arrivals!F853</x:f>
        <x:v>57</x:v>
      </x:c>
      <x:c r="D853" s="18" t="n">
        <x:f>Arrivals!J853</x:f>
        <x:v>7.663454531300293</x:v>
      </x:c>
      <x:c r="E853" s="18" t="n">
        <x:f>G852</x:f>
        <x:v>81.38858490208237</x:v>
      </x:c>
      <x:c r="F853" s="18" t="n">
        <x:f>MAX(C853,E853)</x:f>
        <x:v>81.38858490208237</x:v>
      </x:c>
      <x:c r="G853" s="18" t="n">
        <x:f>F853+D853</x:f>
        <x:v>89.05203943338266</x:v>
      </x:c>
      <x:c r="H853" s="18" t="n">
        <x:f>Arrivals!L853</x:f>
        <x:v>75</x:v>
      </x:c>
      <x:c r="I853" s="18" t="n">
        <x:f>H853*8/ACE_Input!S13+ACE_Input!T13</x:f>
        <x:v>6.02</x:v>
      </x:c>
      <x:c r="J853" s="18" t="n">
        <x:f>N852</x:f>
        <x:v>94.37800074601692</x:v>
      </x:c>
      <x:c r="K853" s="18" t="n">
        <x:f>MAX(G853,J853)</x:f>
        <x:v>94.37800074601692</x:v>
      </x:c>
      <x:c r="L853" s="18" t="n">
        <x:f>MOD(K853-Settings!$B$32,Settings!$B$33)</x:f>
        <x:v>94.37800074601692</x:v>
      </x:c>
      <x:c r="M853" s="18" t="n">
        <x:f>IF(L853&lt;Settings!$B$30,IF(Settings!$B$30-L853&gt;=I853,K853,K853+(Settings!$B$30-L853)+Settings!$B$31),K853+(Settings!$B$33-L853))</x:f>
        <x:v>94.37800074601692</x:v>
      </x:c>
      <x:c r="N853" s="18" t="n">
        <x:f>M853+I853</x:f>
        <x:v>100.39800074601692</x:v>
      </x:c>
      <x:c r="O853" s="18" t="n">
        <x:f>N853-C853</x:f>
        <x:v>43.39800074601692</x:v>
      </x:c>
      <x:c r="P853" s="18" t="n">
        <x:f>F853-C853</x:f>
        <x:v>24.38858490208237</x:v>
      </x:c>
      <x:c r="Q853" s="18" t="n">
        <x:f>K853-G853</x:f>
        <x:v>5.325961312634263</x:v>
      </x:c>
      <x:c r="R853" s="18" t="n">
        <x:f>M853-K853</x:f>
        <x:v>0</x:v>
      </x:c>
      <x:c r="S853" s="18" t="n">
        <x:f>P853+Q853+R853</x:f>
        <x:v>29.714546214716634</x:v>
      </x:c>
      <x:c r="T853" s="18" t="str">
        <x:f>IF(MOD(C853-Settings!$B$32,Settings!$B$33)&lt;Settings!$B$30,"Up","Down")</x:f>
        <x:v>Up</x:v>
      </x:c>
      <x:c r="U853" s="18" t="n">
        <x:f>IF(OR(I853&gt;Settings!$B$30,O853&gt;Settings!$B$37),0,1)</x:f>
        <x:v>1</x:v>
      </x:c>
      <x:c r="V853" s="18" t="n">
        <x:f>IF(AND(U853=1,O853&lt;=Settings!$B$36),1,0)</x:f>
        <x:v>1</x:v>
      </x:c>
    </x:row>
    <x:row r="854">
      <x:c r="A854" t="n">
        <x:f>Arrivals!A854</x:f>
        <x:v>8</x:v>
      </x:c>
      <x:c r="B854" t="n">
        <x:f>Arrivals!B854</x:f>
        <x:v>9</x:v>
      </x:c>
      <x:c r="C854" s="18" t="n">
        <x:f>Arrivals!F854</x:f>
        <x:v>172</x:v>
      </x:c>
      <x:c r="D854" s="18" t="n">
        <x:f>Arrivals!J854</x:f>
        <x:v>10.091189930404585</x:v>
      </x:c>
      <x:c r="E854" s="18" t="n">
        <x:f>G853</x:f>
        <x:v>89.05203943338266</x:v>
      </x:c>
      <x:c r="F854" s="18" t="n">
        <x:f>MAX(C854,E854)</x:f>
        <x:v>172</x:v>
      </x:c>
      <x:c r="G854" s="18" t="n">
        <x:f>F854+D854</x:f>
        <x:v>182.0911899304046</x:v>
      </x:c>
      <x:c r="H854" s="18" t="n">
        <x:f>Arrivals!L854</x:f>
        <x:v>75</x:v>
      </x:c>
      <x:c r="I854" s="18" t="n">
        <x:f>H854*8/ACE_Input!S14+ACE_Input!T14</x:f>
        <x:v>6.02</x:v>
      </x:c>
      <x:c r="J854" s="18" t="n">
        <x:f>N853</x:f>
        <x:v>100.39800074601692</x:v>
      </x:c>
      <x:c r="K854" s="18" t="n">
        <x:f>MAX(G854,J854)</x:f>
        <x:v>182.0911899304046</x:v>
      </x:c>
      <x:c r="L854" s="18" t="n">
        <x:f>MOD(K854-Settings!$B$32,Settings!$B$33)</x:f>
        <x:v>182.0911899304046</x:v>
      </x:c>
      <x:c r="M854" s="18" t="n">
        <x:f>IF(L854&lt;Settings!$B$30,IF(Settings!$B$30-L854&gt;=I854,K854,K854+(Settings!$B$30-L854)+Settings!$B$31),K854+(Settings!$B$33-L854))</x:f>
        <x:v>182.0911899304046</x:v>
      </x:c>
      <x:c r="N854" s="18" t="n">
        <x:f>M854+I854</x:f>
        <x:v>188.1111899304046</x:v>
      </x:c>
      <x:c r="O854" s="18" t="n">
        <x:f>N854-C854</x:f>
        <x:v>16.111189930404606</x:v>
      </x:c>
      <x:c r="P854" s="18" t="n">
        <x:f>F854-C854</x:f>
        <x:v>0</x:v>
      </x:c>
      <x:c r="Q854" s="18" t="n">
        <x:f>K854-G854</x:f>
        <x:v>0</x:v>
      </x:c>
      <x:c r="R854" s="18" t="n">
        <x:f>M854-K854</x:f>
        <x:v>0</x:v>
      </x:c>
      <x:c r="S854" s="18" t="n">
        <x:f>P854+Q854+R854</x:f>
        <x:v>0</x:v>
      </x:c>
      <x:c r="T854" s="18" t="str">
        <x:f>IF(MOD(C854-Settings!$B$32,Settings!$B$33)&lt;Settings!$B$30,"Up","Down")</x:f>
        <x:v>Up</x:v>
      </x:c>
      <x:c r="U854" s="18" t="n">
        <x:f>IF(OR(I854&gt;Settings!$B$30,O854&gt;Settings!$B$37),0,1)</x:f>
        <x:v>1</x:v>
      </x:c>
      <x:c r="V854" s="18" t="n">
        <x:f>IF(AND(U854=1,O854&lt;=Settings!$B$36),1,0)</x:f>
        <x:v>1</x:v>
      </x:c>
    </x:row>
    <x:row r="855">
      <x:c r="A855" t="n">
        <x:f>Arrivals!A855</x:f>
        <x:v>8</x:v>
      </x:c>
      <x:c r="B855" t="n">
        <x:f>Arrivals!B855</x:f>
        <x:v>10</x:v>
      </x:c>
      <x:c r="C855" s="18" t="n">
        <x:f>Arrivals!F855</x:f>
        <x:v>177</x:v>
      </x:c>
      <x:c r="D855" s="18" t="n">
        <x:f>Arrivals!J855</x:f>
        <x:v>0.04848266879553903</x:v>
      </x:c>
      <x:c r="E855" s="18" t="n">
        <x:f>G854</x:f>
        <x:v>182.0911899304046</x:v>
      </x:c>
      <x:c r="F855" s="18" t="n">
        <x:f>MAX(C855,E855)</x:f>
        <x:v>182.0911899304046</x:v>
      </x:c>
      <x:c r="G855" s="18" t="n">
        <x:f>F855+D855</x:f>
        <x:v>182.13967259920014</x:v>
      </x:c>
      <x:c r="H855" s="18" t="n">
        <x:f>Arrivals!L855</x:f>
        <x:v>75</x:v>
      </x:c>
      <x:c r="I855" s="18" t="n">
        <x:f>H855*8/ACE_Input!S15+ACE_Input!T15</x:f>
        <x:v>6.02</x:v>
      </x:c>
      <x:c r="J855" s="18" t="n">
        <x:f>N854</x:f>
        <x:v>188.1111899304046</x:v>
      </x:c>
      <x:c r="K855" s="18" t="n">
        <x:f>MAX(G855,J855)</x:f>
        <x:v>188.1111899304046</x:v>
      </x:c>
      <x:c r="L855" s="18" t="n">
        <x:f>MOD(K855-Settings!$B$32,Settings!$B$33)</x:f>
        <x:v>188.1111899304046</x:v>
      </x:c>
      <x:c r="M855" s="18" t="n">
        <x:f>IF(L855&lt;Settings!$B$30,IF(Settings!$B$30-L855&gt;=I855,K855,K855+(Settings!$B$30-L855)+Settings!$B$31),K855+(Settings!$B$33-L855))</x:f>
        <x:v>188.1111899304046</x:v>
      </x:c>
      <x:c r="N855" s="18" t="n">
        <x:f>M855+I855</x:f>
        <x:v>194.13118993040462</x:v>
      </x:c>
      <x:c r="O855" s="18" t="n">
        <x:f>N855-C855</x:f>
        <x:v>17.131189930404616</x:v>
      </x:c>
      <x:c r="P855" s="18" t="n">
        <x:f>F855-C855</x:f>
        <x:v>5.091189930404596</x:v>
      </x:c>
      <x:c r="Q855" s="18" t="n">
        <x:f>K855-G855</x:f>
        <x:v>5.971517331204467</x:v>
      </x:c>
      <x:c r="R855" s="18" t="n">
        <x:f>M855-K855</x:f>
        <x:v>0</x:v>
      </x:c>
      <x:c r="S855" s="18" t="n">
        <x:f>P855+Q855+R855</x:f>
        <x:v>11.062707261609063</x:v>
      </x:c>
      <x:c r="T855" s="18" t="str">
        <x:f>IF(MOD(C855-Settings!$B$32,Settings!$B$33)&lt;Settings!$B$30,"Up","Down")</x:f>
        <x:v>Up</x:v>
      </x:c>
      <x:c r="U855" s="18" t="n">
        <x:f>IF(OR(I855&gt;Settings!$B$30,O855&gt;Settings!$B$37),0,1)</x:f>
        <x:v>1</x:v>
      </x:c>
      <x:c r="V855" s="18" t="n">
        <x:f>IF(AND(U855=1,O855&lt;=Settings!$B$36),1,0)</x:f>
        <x:v>1</x:v>
      </x:c>
    </x:row>
    <x:row r="856">
      <x:c r="A856" t="n">
        <x:f>Arrivals!A856</x:f>
        <x:v>8</x:v>
      </x:c>
      <x:c r="B856" t="n">
        <x:f>Arrivals!B856</x:f>
        <x:v>11</x:v>
      </x:c>
      <x:c r="C856" s="18" t="n">
        <x:f>Arrivals!F856</x:f>
        <x:v>182</x:v>
      </x:c>
      <x:c r="D856" s="18" t="n">
        <x:f>Arrivals!J856</x:f>
        <x:v>17.482082913219983</x:v>
      </x:c>
      <x:c r="E856" s="18" t="n">
        <x:f>G855</x:f>
        <x:v>182.13967259920014</x:v>
      </x:c>
      <x:c r="F856" s="18" t="n">
        <x:f>MAX(C856,E856)</x:f>
        <x:v>182.13967259920014</x:v>
      </x:c>
      <x:c r="G856" s="18" t="n">
        <x:f>F856+D856</x:f>
        <x:v>199.62175551242012</x:v>
      </x:c>
      <x:c r="H856" s="18" t="n">
        <x:f>Arrivals!L856</x:f>
        <x:v>75</x:v>
      </x:c>
      <x:c r="I856" s="18" t="n">
        <x:f>H856*8/ACE_Input!S16+ACE_Input!T16</x:f>
        <x:v>6.02</x:v>
      </x:c>
      <x:c r="J856" s="18" t="n">
        <x:f>N855</x:f>
        <x:v>194.13118993040462</x:v>
      </x:c>
      <x:c r="K856" s="18" t="n">
        <x:f>MAX(G856,J856)</x:f>
        <x:v>199.62175551242012</x:v>
      </x:c>
      <x:c r="L856" s="18" t="n">
        <x:f>MOD(K856-Settings!$B$32,Settings!$B$33)</x:f>
        <x:v>199.62175551242012</x:v>
      </x:c>
      <x:c r="M856" s="18" t="n">
        <x:f>IF(L856&lt;Settings!$B$30,IF(Settings!$B$30-L856&gt;=I856,K856,K856+(Settings!$B$30-L856)+Settings!$B$31),K856+(Settings!$B$33-L856))</x:f>
        <x:v>199.62175551242012</x:v>
      </x:c>
      <x:c r="N856" s="18" t="n">
        <x:f>M856+I856</x:f>
        <x:v>205.64175551242013</x:v>
      </x:c>
      <x:c r="O856" s="18" t="n">
        <x:f>N856-C856</x:f>
        <x:v>23.641755512420133</x:v>
      </x:c>
      <x:c r="P856" s="18" t="n">
        <x:f>F856-C856</x:f>
        <x:v>0.1396725992001393</x:v>
      </x:c>
      <x:c r="Q856" s="18" t="n">
        <x:f>K856-G856</x:f>
        <x:v>0</x:v>
      </x:c>
      <x:c r="R856" s="18" t="n">
        <x:f>M856-K856</x:f>
        <x:v>0</x:v>
      </x:c>
      <x:c r="S856" s="18" t="n">
        <x:f>P856+Q856+R856</x:f>
        <x:v>0.1396725992001393</x:v>
      </x:c>
      <x:c r="T856" s="18" t="str">
        <x:f>IF(MOD(C856-Settings!$B$32,Settings!$B$33)&lt;Settings!$B$30,"Up","Down")</x:f>
        <x:v>Up</x:v>
      </x:c>
      <x:c r="U856" s="18" t="n">
        <x:f>IF(OR(I856&gt;Settings!$B$30,O856&gt;Settings!$B$37),0,1)</x:f>
        <x:v>1</x:v>
      </x:c>
      <x:c r="V856" s="18" t="n">
        <x:f>IF(AND(U856=1,O856&lt;=Settings!$B$36),1,0)</x:f>
        <x:v>1</x:v>
      </x:c>
    </x:row>
    <x:row r="857">
      <x:c r="A857" t="n">
        <x:f>Arrivals!A857</x:f>
        <x:v>8</x:v>
      </x:c>
      <x:c r="B857" t="n">
        <x:f>Arrivals!B857</x:f>
        <x:v>12</x:v>
      </x:c>
      <x:c r="C857" s="18" t="n">
        <x:f>Arrivals!F857</x:f>
        <x:v>187</x:v>
      </x:c>
      <x:c r="D857" s="18" t="n">
        <x:f>Arrivals!J857</x:f>
        <x:v>7.223812956422047</x:v>
      </x:c>
      <x:c r="E857" s="18" t="n">
        <x:f>G856</x:f>
        <x:v>199.62175551242012</x:v>
      </x:c>
      <x:c r="F857" s="18" t="n">
        <x:f>MAX(C857,E857)</x:f>
        <x:v>199.62175551242012</x:v>
      </x:c>
      <x:c r="G857" s="18" t="n">
        <x:f>F857+D857</x:f>
        <x:v>206.84556846884217</x:v>
      </x:c>
      <x:c r="H857" s="18" t="n">
        <x:f>Arrivals!L857</x:f>
        <x:v>75</x:v>
      </x:c>
      <x:c r="I857" s="18" t="n">
        <x:f>H857*8/ACE_Input!S17+ACE_Input!T17</x:f>
        <x:v>6.02</x:v>
      </x:c>
      <x:c r="J857" s="18" t="n">
        <x:f>N856</x:f>
        <x:v>205.64175551242013</x:v>
      </x:c>
      <x:c r="K857" s="18" t="n">
        <x:f>MAX(G857,J857)</x:f>
        <x:v>206.84556846884217</x:v>
      </x:c>
      <x:c r="L857" s="18" t="n">
        <x:f>MOD(K857-Settings!$B$32,Settings!$B$33)</x:f>
        <x:v>206.84556846884217</x:v>
      </x:c>
      <x:c r="M857" s="18" t="n">
        <x:f>IF(L857&lt;Settings!$B$30,IF(Settings!$B$30-L857&gt;=I857,K857,K857+(Settings!$B$30-L857)+Settings!$B$31),K857+(Settings!$B$33-L857))</x:f>
        <x:v>206.84556846884217</x:v>
      </x:c>
      <x:c r="N857" s="18" t="n">
        <x:f>M857+I857</x:f>
        <x:v>212.86556846884218</x:v>
      </x:c>
      <x:c r="O857" s="18" t="n">
        <x:f>N857-C857</x:f>
        <x:v>25.865568468842184</x:v>
      </x:c>
      <x:c r="P857" s="18" t="n">
        <x:f>F857-C857</x:f>
        <x:v>12.621755512420123</x:v>
      </x:c>
      <x:c r="Q857" s="18" t="n">
        <x:f>K857-G857</x:f>
        <x:v>0</x:v>
      </x:c>
      <x:c r="R857" s="18" t="n">
        <x:f>M857-K857</x:f>
        <x:v>0</x:v>
      </x:c>
      <x:c r="S857" s="18" t="n">
        <x:f>P857+Q857+R857</x:f>
        <x:v>12.621755512420123</x:v>
      </x:c>
      <x:c r="T857" s="18" t="str">
        <x:f>IF(MOD(C857-Settings!$B$32,Settings!$B$33)&lt;Settings!$B$30,"Up","Down")</x:f>
        <x:v>Up</x:v>
      </x:c>
      <x:c r="U857" s="18" t="n">
        <x:f>IF(OR(I857&gt;Settings!$B$30,O857&gt;Settings!$B$37),0,1)</x:f>
        <x:v>1</x:v>
      </x:c>
      <x:c r="V857" s="18" t="n">
        <x:f>IF(AND(U857=1,O857&lt;=Settings!$B$36),1,0)</x:f>
        <x:v>1</x:v>
      </x:c>
    </x:row>
    <x:row r="858">
      <x:c r="A858" t="n">
        <x:f>Arrivals!A858</x:f>
        <x:v>8</x:v>
      </x:c>
      <x:c r="B858" t="n">
        <x:f>Arrivals!B858</x:f>
        <x:v>13</x:v>
      </x:c>
      <x:c r="C858" s="18" t="n">
        <x:f>Arrivals!F858</x:f>
        <x:v>192</x:v>
      </x:c>
      <x:c r="D858" s="18" t="n">
        <x:f>Arrivals!J858</x:f>
        <x:v>6.304469640758075</x:v>
      </x:c>
      <x:c r="E858" s="18" t="n">
        <x:f>G857</x:f>
        <x:v>206.84556846884217</x:v>
      </x:c>
      <x:c r="F858" s="18" t="n">
        <x:f>MAX(C858,E858)</x:f>
        <x:v>206.84556846884217</x:v>
      </x:c>
      <x:c r="G858" s="18" t="n">
        <x:f>F858+D858</x:f>
        <x:v>213.15003810960025</x:v>
      </x:c>
      <x:c r="H858" s="18" t="n">
        <x:f>Arrivals!L858</x:f>
        <x:v>75</x:v>
      </x:c>
      <x:c r="I858" s="18" t="n">
        <x:f>H858*8/ACE_Input!S18+ACE_Input!T18</x:f>
        <x:v>6.02</x:v>
      </x:c>
      <x:c r="J858" s="18" t="n">
        <x:f>N857</x:f>
        <x:v>212.86556846884218</x:v>
      </x:c>
      <x:c r="K858" s="18" t="n">
        <x:f>MAX(G858,J858)</x:f>
        <x:v>213.15003810960025</x:v>
      </x:c>
      <x:c r="L858" s="18" t="n">
        <x:f>MOD(K858-Settings!$B$32,Settings!$B$33)</x:f>
        <x:v>213.15003810960025</x:v>
      </x:c>
      <x:c r="M858" s="18" t="n">
        <x:f>IF(L858&lt;Settings!$B$30,IF(Settings!$B$30-L858&gt;=I858,K858,K858+(Settings!$B$30-L858)+Settings!$B$31),K858+(Settings!$B$33-L858))</x:f>
        <x:v>213.15003810960025</x:v>
      </x:c>
      <x:c r="N858" s="18" t="n">
        <x:f>M858+I858</x:f>
        <x:v>219.17003810960026</x:v>
      </x:c>
      <x:c r="O858" s="18" t="n">
        <x:f>N858-C858</x:f>
        <x:v>27.170038109600256</x:v>
      </x:c>
      <x:c r="P858" s="18" t="n">
        <x:f>F858-C858</x:f>
        <x:v>14.845568468842174</x:v>
      </x:c>
      <x:c r="Q858" s="18" t="n">
        <x:f>K858-G858</x:f>
        <x:v>0</x:v>
      </x:c>
      <x:c r="R858" s="18" t="n">
        <x:f>M858-K858</x:f>
        <x:v>0</x:v>
      </x:c>
      <x:c r="S858" s="18" t="n">
        <x:f>P858+Q858+R858</x:f>
        <x:v>14.845568468842174</x:v>
      </x:c>
      <x:c r="T858" s="18" t="str">
        <x:f>IF(MOD(C858-Settings!$B$32,Settings!$B$33)&lt;Settings!$B$30,"Up","Down")</x:f>
        <x:v>Up</x:v>
      </x:c>
      <x:c r="U858" s="18" t="n">
        <x:f>IF(OR(I858&gt;Settings!$B$30,O858&gt;Settings!$B$37),0,1)</x:f>
        <x:v>1</x:v>
      </x:c>
      <x:c r="V858" s="18" t="n">
        <x:f>IF(AND(U858=1,O858&lt;=Settings!$B$36),1,0)</x:f>
        <x:v>1</x:v>
      </x:c>
    </x:row>
    <x:row r="859">
      <x:c r="A859" t="n">
        <x:f>Arrivals!A859</x:f>
        <x:v>8</x:v>
      </x:c>
      <x:c r="B859" t="n">
        <x:f>Arrivals!B859</x:f>
        <x:v>14</x:v>
      </x:c>
      <x:c r="C859" s="18" t="n">
        <x:f>Arrivals!F859</x:f>
        <x:v>197</x:v>
      </x:c>
      <x:c r="D859" s="18" t="n">
        <x:f>Arrivals!J859</x:f>
        <x:v>6.7770437493981746</x:v>
      </x:c>
      <x:c r="E859" s="18" t="n">
        <x:f>G858</x:f>
        <x:v>213.15003810960025</x:v>
      </x:c>
      <x:c r="F859" s="18" t="n">
        <x:f>MAX(C859,E859)</x:f>
        <x:v>213.15003810960025</x:v>
      </x:c>
      <x:c r="G859" s="18" t="n">
        <x:f>F859+D859</x:f>
        <x:v>219.9270818589984</x:v>
      </x:c>
      <x:c r="H859" s="18" t="n">
        <x:f>Arrivals!L859</x:f>
        <x:v>75</x:v>
      </x:c>
      <x:c r="I859" s="18" t="n">
        <x:f>H859*8/ACE_Input!S19+ACE_Input!T19</x:f>
        <x:v>6.02</x:v>
      </x:c>
      <x:c r="J859" s="18" t="n">
        <x:f>N858</x:f>
        <x:v>219.17003810960026</x:v>
      </x:c>
      <x:c r="K859" s="18" t="n">
        <x:f>MAX(G859,J859)</x:f>
        <x:v>219.9270818589984</x:v>
      </x:c>
      <x:c r="L859" s="18" t="n">
        <x:f>MOD(K859-Settings!$B$32,Settings!$B$33)</x:f>
        <x:v>219.9270818589984</x:v>
      </x:c>
      <x:c r="M859" s="18" t="n">
        <x:f>IF(L859&lt;Settings!$B$30,IF(Settings!$B$30-L859&gt;=I859,K859,K859+(Settings!$B$30-L859)+Settings!$B$31),K859+(Settings!$B$33-L859))</x:f>
        <x:v>219.9270818589984</x:v>
      </x:c>
      <x:c r="N859" s="18" t="n">
        <x:f>M859+I859</x:f>
        <x:v>225.94708185899842</x:v>
      </x:c>
      <x:c r="O859" s="18" t="n">
        <x:f>N859-C859</x:f>
        <x:v>28.947081858998416</x:v>
      </x:c>
      <x:c r="P859" s="18" t="n">
        <x:f>F859-C859</x:f>
        <x:v>16.150038109600246</x:v>
      </x:c>
      <x:c r="Q859" s="18" t="n">
        <x:f>K859-G859</x:f>
        <x:v>0</x:v>
      </x:c>
      <x:c r="R859" s="18" t="n">
        <x:f>M859-K859</x:f>
        <x:v>0</x:v>
      </x:c>
      <x:c r="S859" s="18" t="n">
        <x:f>P859+Q859+R859</x:f>
        <x:v>16.150038109600246</x:v>
      </x:c>
      <x:c r="T859" s="18" t="str">
        <x:f>IF(MOD(C859-Settings!$B$32,Settings!$B$33)&lt;Settings!$B$30,"Up","Down")</x:f>
        <x:v>Up</x:v>
      </x:c>
      <x:c r="U859" s="18" t="n">
        <x:f>IF(OR(I859&gt;Settings!$B$30,O859&gt;Settings!$B$37),0,1)</x:f>
        <x:v>1</x:v>
      </x:c>
      <x:c r="V859" s="18" t="n">
        <x:f>IF(AND(U859=1,O859&lt;=Settings!$B$36),1,0)</x:f>
        <x:v>1</x:v>
      </x:c>
    </x:row>
    <x:row r="860">
      <x:c r="A860" t="n">
        <x:f>Arrivals!A860</x:f>
        <x:v>8</x:v>
      </x:c>
      <x:c r="B860" t="n">
        <x:f>Arrivals!B860</x:f>
        <x:v>15</x:v>
      </x:c>
      <x:c r="C860" s="18" t="n">
        <x:f>Arrivals!F860</x:f>
        <x:v>202</x:v>
      </x:c>
      <x:c r="D860" s="18" t="n">
        <x:f>Arrivals!J860</x:f>
        <x:v>2.9422528375125596</x:v>
      </x:c>
      <x:c r="E860" s="18" t="n">
        <x:f>G859</x:f>
        <x:v>219.9270818589984</x:v>
      </x:c>
      <x:c r="F860" s="18" t="n">
        <x:f>MAX(C860,E860)</x:f>
        <x:v>219.9270818589984</x:v>
      </x:c>
      <x:c r="G860" s="18" t="n">
        <x:f>F860+D860</x:f>
        <x:v>222.86933469651098</x:v>
      </x:c>
      <x:c r="H860" s="18" t="n">
        <x:f>Arrivals!L860</x:f>
        <x:v>75</x:v>
      </x:c>
      <x:c r="I860" s="18" t="n">
        <x:f>H860*8/ACE_Input!S20+ACE_Input!T20</x:f>
        <x:v>6.02</x:v>
      </x:c>
      <x:c r="J860" s="18" t="n">
        <x:f>N859</x:f>
        <x:v>225.94708185899842</x:v>
      </x:c>
      <x:c r="K860" s="18" t="n">
        <x:f>MAX(G860,J860)</x:f>
        <x:v>225.94708185899842</x:v>
      </x:c>
      <x:c r="L860" s="18" t="n">
        <x:f>MOD(K860-Settings!$B$32,Settings!$B$33)</x:f>
        <x:v>225.94708185899842</x:v>
      </x:c>
      <x:c r="M860" s="18" t="n">
        <x:f>IF(L860&lt;Settings!$B$30,IF(Settings!$B$30-L860&gt;=I860,K860,K860+(Settings!$B$30-L860)+Settings!$B$31),K860+(Settings!$B$33-L860))</x:f>
        <x:v>225.94708185899842</x:v>
      </x:c>
      <x:c r="N860" s="18" t="n">
        <x:f>M860+I860</x:f>
        <x:v>231.96708185899843</x:v>
      </x:c>
      <x:c r="O860" s="18" t="n">
        <x:f>N860-C860</x:f>
        <x:v>29.967081858998426</x:v>
      </x:c>
      <x:c r="P860" s="18" t="n">
        <x:f>F860-C860</x:f>
        <x:v>17.927081858998406</x:v>
      </x:c>
      <x:c r="Q860" s="18" t="n">
        <x:f>K860-G860</x:f>
        <x:v>3.077747162487441</x:v>
      </x:c>
      <x:c r="R860" s="18" t="n">
        <x:f>M860-K860</x:f>
        <x:v>0</x:v>
      </x:c>
      <x:c r="S860" s="18" t="n">
        <x:f>P860+Q860+R860</x:f>
        <x:v>21.004829021485847</x:v>
      </x:c>
      <x:c r="T860" s="18" t="str">
        <x:f>IF(MOD(C860-Settings!$B$32,Settings!$B$33)&lt;Settings!$B$30,"Up","Down")</x:f>
        <x:v>Up</x:v>
      </x:c>
      <x:c r="U860" s="18" t="n">
        <x:f>IF(OR(I860&gt;Settings!$B$30,O860&gt;Settings!$B$37),0,1)</x:f>
        <x:v>1</x:v>
      </x:c>
      <x:c r="V860" s="18" t="n">
        <x:f>IF(AND(U860=1,O860&lt;=Settings!$B$36),1,0)</x:f>
        <x:v>1</x:v>
      </x:c>
    </x:row>
    <x:row r="861">
      <x:c r="A861" t="n">
        <x:f>Arrivals!A861</x:f>
        <x:v>8</x:v>
      </x:c>
      <x:c r="B861" t="n">
        <x:f>Arrivals!B861</x:f>
        <x:v>16</x:v>
      </x:c>
      <x:c r="C861" s="18" t="n">
        <x:f>Arrivals!F861</x:f>
        <x:v>207</x:v>
      </x:c>
      <x:c r="D861" s="18" t="n">
        <x:f>Arrivals!J861</x:f>
        <x:v>9.695995477237894</x:v>
      </x:c>
      <x:c r="E861" s="18" t="n">
        <x:f>G860</x:f>
        <x:v>222.86933469651098</x:v>
      </x:c>
      <x:c r="F861" s="18" t="n">
        <x:f>MAX(C861,E861)</x:f>
        <x:v>222.86933469651098</x:v>
      </x:c>
      <x:c r="G861" s="18" t="n">
        <x:f>F861+D861</x:f>
        <x:v>232.56533017374886</x:v>
      </x:c>
      <x:c r="H861" s="18" t="n">
        <x:f>Arrivals!L861</x:f>
        <x:v>75</x:v>
      </x:c>
      <x:c r="I861" s="18" t="n">
        <x:f>H861*8/ACE_Input!S21+ACE_Input!T21</x:f>
        <x:v>6.02</x:v>
      </x:c>
      <x:c r="J861" s="18" t="n">
        <x:f>N860</x:f>
        <x:v>231.96708185899843</x:v>
      </x:c>
      <x:c r="K861" s="18" t="n">
        <x:f>MAX(G861,J861)</x:f>
        <x:v>232.56533017374886</x:v>
      </x:c>
      <x:c r="L861" s="18" t="n">
        <x:f>MOD(K861-Settings!$B$32,Settings!$B$33)</x:f>
        <x:v>232.56533017374886</x:v>
      </x:c>
      <x:c r="M861" s="18" t="n">
        <x:f>IF(L861&lt;Settings!$B$30,IF(Settings!$B$30-L861&gt;=I861,K861,K861+(Settings!$B$30-L861)+Settings!$B$31),K861+(Settings!$B$33-L861))</x:f>
        <x:v>232.56533017374886</x:v>
      </x:c>
      <x:c r="N861" s="18" t="n">
        <x:f>M861+I861</x:f>
        <x:v>238.58533017374887</x:v>
      </x:c>
      <x:c r="O861" s="18" t="n">
        <x:f>N861-C861</x:f>
        <x:v>31.585330173748872</x:v>
      </x:c>
      <x:c r="P861" s="18" t="n">
        <x:f>F861-C861</x:f>
        <x:v>15.869334696510975</x:v>
      </x:c>
      <x:c r="Q861" s="18" t="n">
        <x:f>K861-G861</x:f>
        <x:v>0</x:v>
      </x:c>
      <x:c r="R861" s="18" t="n">
        <x:f>M861-K861</x:f>
        <x:v>0</x:v>
      </x:c>
      <x:c r="S861" s="18" t="n">
        <x:f>P861+Q861+R861</x:f>
        <x:v>15.869334696510975</x:v>
      </x:c>
      <x:c r="T861" s="18" t="str">
        <x:f>IF(MOD(C861-Settings!$B$32,Settings!$B$33)&lt;Settings!$B$30,"Up","Down")</x:f>
        <x:v>Up</x:v>
      </x:c>
      <x:c r="U861" s="18" t="n">
        <x:f>IF(OR(I861&gt;Settings!$B$30,O861&gt;Settings!$B$37),0,1)</x:f>
        <x:v>1</x:v>
      </x:c>
      <x:c r="V861" s="18" t="n">
        <x:f>IF(AND(U861=1,O861&lt;=Settings!$B$36),1,0)</x:f>
        <x:v>1</x:v>
      </x:c>
    </x:row>
    <x:row r="862">
      <x:c r="A862" t="n">
        <x:f>Arrivals!A862</x:f>
        <x:v>8</x:v>
      </x:c>
      <x:c r="B862" t="n">
        <x:f>Arrivals!B862</x:f>
        <x:v>17</x:v>
      </x:c>
      <x:c r="C862" s="18" t="n">
        <x:f>Arrivals!F862</x:f>
        <x:v>212</x:v>
      </x:c>
      <x:c r="D862" s="18" t="n">
        <x:f>Arrivals!J862</x:f>
        <x:v>4.2669908698103765</x:v>
      </x:c>
      <x:c r="E862" s="18" t="n">
        <x:f>G861</x:f>
        <x:v>232.56533017374886</x:v>
      </x:c>
      <x:c r="F862" s="18" t="n">
        <x:f>MAX(C862,E862)</x:f>
        <x:v>232.56533017374886</x:v>
      </x:c>
      <x:c r="G862" s="18" t="n">
        <x:f>F862+D862</x:f>
        <x:v>236.83232104355923</x:v>
      </x:c>
      <x:c r="H862" s="18" t="n">
        <x:f>Arrivals!L862</x:f>
        <x:v>75</x:v>
      </x:c>
      <x:c r="I862" s="18" t="n">
        <x:f>H862*8/ACE_Input!S22+ACE_Input!T22</x:f>
        <x:v>6.02</x:v>
      </x:c>
      <x:c r="J862" s="18" t="n">
        <x:f>N861</x:f>
        <x:v>238.58533017374887</x:v>
      </x:c>
      <x:c r="K862" s="18" t="n">
        <x:f>MAX(G862,J862)</x:f>
        <x:v>238.58533017374887</x:v>
      </x:c>
      <x:c r="L862" s="18" t="n">
        <x:f>MOD(K862-Settings!$B$32,Settings!$B$33)</x:f>
        <x:v>238.58533017374887</x:v>
      </x:c>
      <x:c r="M862" s="18" t="n">
        <x:f>IF(L862&lt;Settings!$B$30,IF(Settings!$B$30-L862&gt;=I862,K862,K862+(Settings!$B$30-L862)+Settings!$B$31),K862+(Settings!$B$33-L862))</x:f>
        <x:v>238.58533017374887</x:v>
      </x:c>
      <x:c r="N862" s="18" t="n">
        <x:f>M862+I862</x:f>
        <x:v>244.60533017374888</x:v>
      </x:c>
      <x:c r="O862" s="18" t="n">
        <x:f>N862-C862</x:f>
        <x:v>32.60533017374888</x:v>
      </x:c>
      <x:c r="P862" s="18" t="n">
        <x:f>F862-C862</x:f>
        <x:v>20.565330173748862</x:v>
      </x:c>
      <x:c r="Q862" s="18" t="n">
        <x:f>K862-G862</x:f>
        <x:v>1.753009130189639</x:v>
      </x:c>
      <x:c r="R862" s="18" t="n">
        <x:f>M862-K862</x:f>
        <x:v>0</x:v>
      </x:c>
      <x:c r="S862" s="18" t="n">
        <x:f>P862+Q862+R862</x:f>
        <x:v>22.3183393039385</x:v>
      </x:c>
      <x:c r="T862" s="18" t="str">
        <x:f>IF(MOD(C862-Settings!$B$32,Settings!$B$33)&lt;Settings!$B$30,"Up","Down")</x:f>
        <x:v>Up</x:v>
      </x:c>
      <x:c r="U862" s="18" t="n">
        <x:f>IF(OR(I862&gt;Settings!$B$30,O862&gt;Settings!$B$37),0,1)</x:f>
        <x:v>1</x:v>
      </x:c>
      <x:c r="V862" s="18" t="n">
        <x:f>IF(AND(U862=1,O862&lt;=Settings!$B$36),1,0)</x:f>
        <x:v>1</x:v>
      </x:c>
    </x:row>
    <x:row r="863">
      <x:c r="A863" t="n">
        <x:f>Arrivals!A863</x:f>
        <x:v>8</x:v>
      </x:c>
      <x:c r="B863" t="n">
        <x:f>Arrivals!B863</x:f>
        <x:v>18</x:v>
      </x:c>
      <x:c r="C863" s="18" t="n">
        <x:f>Arrivals!F863</x:f>
        <x:v>217</x:v>
      </x:c>
      <x:c r="D863" s="18" t="n">
        <x:f>Arrivals!J863</x:f>
        <x:v>3.3143734020883127</x:v>
      </x:c>
      <x:c r="E863" s="18" t="n">
        <x:f>G862</x:f>
        <x:v>236.83232104355923</x:v>
      </x:c>
      <x:c r="F863" s="18" t="n">
        <x:f>MAX(C863,E863)</x:f>
        <x:v>236.83232104355923</x:v>
      </x:c>
      <x:c r="G863" s="18" t="n">
        <x:f>F863+D863</x:f>
        <x:v>240.14669444564754</x:v>
      </x:c>
      <x:c r="H863" s="18" t="n">
        <x:f>Arrivals!L863</x:f>
        <x:v>75</x:v>
      </x:c>
      <x:c r="I863" s="18" t="n">
        <x:f>H863*8/ACE_Input!S23+ACE_Input!T23</x:f>
        <x:v>6.02</x:v>
      </x:c>
      <x:c r="J863" s="18" t="n">
        <x:f>N862</x:f>
        <x:v>244.60533017374888</x:v>
      </x:c>
      <x:c r="K863" s="18" t="n">
        <x:f>MAX(G863,J863)</x:f>
        <x:v>244.60533017374888</x:v>
      </x:c>
      <x:c r="L863" s="18" t="n">
        <x:f>MOD(K863-Settings!$B$32,Settings!$B$33)</x:f>
        <x:v>244.60533017374888</x:v>
      </x:c>
      <x:c r="M863" s="18" t="n">
        <x:f>IF(L863&lt;Settings!$B$30,IF(Settings!$B$30-L863&gt;=I863,K863,K863+(Settings!$B$30-L863)+Settings!$B$31),K863+(Settings!$B$33-L863))</x:f>
        <x:v>244.60533017374888</x:v>
      </x:c>
      <x:c r="N863" s="18" t="n">
        <x:f>M863+I863</x:f>
        <x:v>250.6253301737489</x:v>
      </x:c>
      <x:c r="O863" s="18" t="n">
        <x:f>N863-C863</x:f>
        <x:v>33.62533017374889</x:v>
      </x:c>
      <x:c r="P863" s="18" t="n">
        <x:f>F863-C863</x:f>
        <x:v>19.832321043559233</x:v>
      </x:c>
      <x:c r="Q863" s="18" t="n">
        <x:f>K863-G863</x:f>
        <x:v>4.458635728101342</x:v>
      </x:c>
      <x:c r="R863" s="18" t="n">
        <x:f>M863-K863</x:f>
        <x:v>0</x:v>
      </x:c>
      <x:c r="S863" s="18" t="n">
        <x:f>P863+Q863+R863</x:f>
        <x:v>24.290956771660575</x:v>
      </x:c>
      <x:c r="T863" s="18" t="str">
        <x:f>IF(MOD(C863-Settings!$B$32,Settings!$B$33)&lt;Settings!$B$30,"Up","Down")</x:f>
        <x:v>Up</x:v>
      </x:c>
      <x:c r="U863" s="18" t="n">
        <x:f>IF(OR(I863&gt;Settings!$B$30,O863&gt;Settings!$B$37),0,1)</x:f>
        <x:v>1</x:v>
      </x:c>
      <x:c r="V863" s="18" t="n">
        <x:f>IF(AND(U863=1,O863&lt;=Settings!$B$36),1,0)</x:f>
        <x:v>1</x:v>
      </x:c>
    </x:row>
    <x:row r="864">
      <x:c r="A864" t="n">
        <x:f>Arrivals!A864</x:f>
        <x:v>8</x:v>
      </x:c>
      <x:c r="B864" t="n">
        <x:f>Arrivals!B864</x:f>
        <x:v>19</x:v>
      </x:c>
      <x:c r="C864" s="18" t="n">
        <x:f>Arrivals!F864</x:f>
        <x:v>222</x:v>
      </x:c>
      <x:c r="D864" s="18" t="n">
        <x:f>Arrivals!J864</x:f>
        <x:v>1.9959041534934312</x:v>
      </x:c>
      <x:c r="E864" s="18" t="n">
        <x:f>G863</x:f>
        <x:v>240.14669444564754</x:v>
      </x:c>
      <x:c r="F864" s="18" t="n">
        <x:f>MAX(C864,E864)</x:f>
        <x:v>240.14669444564754</x:v>
      </x:c>
      <x:c r="G864" s="18" t="n">
        <x:f>F864+D864</x:f>
        <x:v>242.14259859914097</x:v>
      </x:c>
      <x:c r="H864" s="18" t="n">
        <x:f>Arrivals!L864</x:f>
        <x:v>75</x:v>
      </x:c>
      <x:c r="I864" s="18" t="n">
        <x:f>H864*8/ACE_Input!S24+ACE_Input!T24</x:f>
        <x:v>6.02</x:v>
      </x:c>
      <x:c r="J864" s="18" t="n">
        <x:f>N863</x:f>
        <x:v>250.6253301737489</x:v>
      </x:c>
      <x:c r="K864" s="18" t="n">
        <x:f>MAX(G864,J864)</x:f>
        <x:v>250.6253301737489</x:v>
      </x:c>
      <x:c r="L864" s="18" t="n">
        <x:f>MOD(K864-Settings!$B$32,Settings!$B$33)</x:f>
        <x:v>250.6253301737489</x:v>
      </x:c>
      <x:c r="M864" s="18" t="n">
        <x:f>IF(L864&lt;Settings!$B$30,IF(Settings!$B$30-L864&gt;=I864,K864,K864+(Settings!$B$30-L864)+Settings!$B$31),K864+(Settings!$B$33-L864))</x:f>
        <x:v>250.6253301737489</x:v>
      </x:c>
      <x:c r="N864" s="18" t="n">
        <x:f>M864+I864</x:f>
        <x:v>256.6453301737489</x:v>
      </x:c>
      <x:c r="O864" s="18" t="n">
        <x:f>N864-C864</x:f>
        <x:v>34.6453301737489</x:v>
      </x:c>
      <x:c r="P864" s="18" t="n">
        <x:f>F864-C864</x:f>
        <x:v>18.14669444564754</x:v>
      </x:c>
      <x:c r="Q864" s="18" t="n">
        <x:f>K864-G864</x:f>
        <x:v>8.482731574607925</x:v>
      </x:c>
      <x:c r="R864" s="18" t="n">
        <x:f>M864-K864</x:f>
        <x:v>0</x:v>
      </x:c>
      <x:c r="S864" s="18" t="n">
        <x:f>P864+Q864+R864</x:f>
        <x:v>26.629426020255465</x:v>
      </x:c>
      <x:c r="T864" s="18" t="str">
        <x:f>IF(MOD(C864-Settings!$B$32,Settings!$B$33)&lt;Settings!$B$30,"Up","Down")</x:f>
        <x:v>Up</x:v>
      </x:c>
      <x:c r="U864" s="18" t="n">
        <x:f>IF(OR(I864&gt;Settings!$B$30,O864&gt;Settings!$B$37),0,1)</x:f>
        <x:v>1</x:v>
      </x:c>
      <x:c r="V864" s="18" t="n">
        <x:f>IF(AND(U864=1,O864&lt;=Settings!$B$36),1,0)</x:f>
        <x:v>1</x:v>
      </x:c>
    </x:row>
    <x:row r="865">
      <x:c r="A865" t="n">
        <x:f>Arrivals!A865</x:f>
        <x:v>8</x:v>
      </x:c>
      <x:c r="B865" t="n">
        <x:f>Arrivals!B865</x:f>
        <x:v>20</x:v>
      </x:c>
      <x:c r="C865" s="18" t="n">
        <x:f>Arrivals!F865</x:f>
        <x:v>227</x:v>
      </x:c>
      <x:c r="D865" s="18" t="n">
        <x:f>Arrivals!J865</x:f>
        <x:v>4.715010808851343</x:v>
      </x:c>
      <x:c r="E865" s="18" t="n">
        <x:f>G864</x:f>
        <x:v>242.14259859914097</x:v>
      </x:c>
      <x:c r="F865" s="18" t="n">
        <x:f>MAX(C865,E865)</x:f>
        <x:v>242.14259859914097</x:v>
      </x:c>
      <x:c r="G865" s="18" t="n">
        <x:f>F865+D865</x:f>
        <x:v>246.8576094079923</x:v>
      </x:c>
      <x:c r="H865" s="18" t="n">
        <x:f>Arrivals!L865</x:f>
        <x:v>75</x:v>
      </x:c>
      <x:c r="I865" s="18" t="n">
        <x:f>H865*8/ACE_Input!S25+ACE_Input!T25</x:f>
        <x:v>6.02</x:v>
      </x:c>
      <x:c r="J865" s="18" t="n">
        <x:f>N864</x:f>
        <x:v>256.6453301737489</x:v>
      </x:c>
      <x:c r="K865" s="18" t="n">
        <x:f>MAX(G865,J865)</x:f>
        <x:v>256.6453301737489</x:v>
      </x:c>
      <x:c r="L865" s="18" t="n">
        <x:f>MOD(K865-Settings!$B$32,Settings!$B$33)</x:f>
        <x:v>256.6453301737489</x:v>
      </x:c>
      <x:c r="M865" s="18" t="n">
        <x:f>IF(L865&lt;Settings!$B$30,IF(Settings!$B$30-L865&gt;=I865,K865,K865+(Settings!$B$30-L865)+Settings!$B$31),K865+(Settings!$B$33-L865))</x:f>
        <x:v>256.6453301737489</x:v>
      </x:c>
      <x:c r="N865" s="18" t="n">
        <x:f>M865+I865</x:f>
        <x:v>262.6653301737489</x:v>
      </x:c>
      <x:c r="O865" s="18" t="n">
        <x:f>N865-C865</x:f>
        <x:v>35.665330173748885</x:v>
      </x:c>
      <x:c r="P865" s="18" t="n">
        <x:f>F865-C865</x:f>
        <x:v>15.142598599140968</x:v>
      </x:c>
      <x:c r="Q865" s="18" t="n">
        <x:f>K865-G865</x:f>
        <x:v>9.787720765756603</x:v>
      </x:c>
      <x:c r="R865" s="18" t="n">
        <x:f>M865-K865</x:f>
        <x:v>0</x:v>
      </x:c>
      <x:c r="S865" s="18" t="n">
        <x:f>P865+Q865+R865</x:f>
        <x:v>24.93031936489757</x:v>
      </x:c>
      <x:c r="T865" s="18" t="str">
        <x:f>IF(MOD(C865-Settings!$B$32,Settings!$B$33)&lt;Settings!$B$30,"Up","Down")</x:f>
        <x:v>Up</x:v>
      </x:c>
      <x:c r="U865" s="18" t="n">
        <x:f>IF(OR(I865&gt;Settings!$B$30,O865&gt;Settings!$B$37),0,1)</x:f>
        <x:v>1</x:v>
      </x:c>
      <x:c r="V865" s="18" t="n">
        <x:f>IF(AND(U865=1,O865&lt;=Settings!$B$36),1,0)</x:f>
        <x:v>1</x:v>
      </x:c>
    </x:row>
    <x:row r="866">
      <x:c r="A866" t="n">
        <x:f>Arrivals!A866</x:f>
        <x:v>8</x:v>
      </x:c>
      <x:c r="B866" t="n">
        <x:f>Arrivals!B866</x:f>
        <x:v>21</x:v>
      </x:c>
      <x:c r="C866" s="18" t="n">
        <x:f>Arrivals!F866</x:f>
        <x:v>232</x:v>
      </x:c>
      <x:c r="D866" s="18" t="n">
        <x:f>Arrivals!J866</x:f>
        <x:v>23.304221240593456</x:v>
      </x:c>
      <x:c r="E866" s="18" t="n">
        <x:f>G865</x:f>
        <x:v>246.8576094079923</x:v>
      </x:c>
      <x:c r="F866" s="18" t="n">
        <x:f>MAX(C866,E866)</x:f>
        <x:v>246.8576094079923</x:v>
      </x:c>
      <x:c r="G866" s="18" t="n">
        <x:f>F866+D866</x:f>
        <x:v>270.16183064858575</x:v>
      </x:c>
      <x:c r="H866" s="18" t="n">
        <x:f>Arrivals!L866</x:f>
        <x:v>75</x:v>
      </x:c>
      <x:c r="I866" s="18" t="n">
        <x:f>H866*8/ACE_Input!S26+ACE_Input!T26</x:f>
        <x:v>6.02</x:v>
      </x:c>
      <x:c r="J866" s="18" t="n">
        <x:f>N865</x:f>
        <x:v>262.6653301737489</x:v>
      </x:c>
      <x:c r="K866" s="18" t="n">
        <x:f>MAX(G866,J866)</x:f>
        <x:v>270.16183064858575</x:v>
      </x:c>
      <x:c r="L866" s="18" t="n">
        <x:f>MOD(K866-Settings!$B$32,Settings!$B$33)</x:f>
        <x:v>270.16183064858575</x:v>
      </x:c>
      <x:c r="M866" s="18" t="n">
        <x:f>IF(L866&lt;Settings!$B$30,IF(Settings!$B$30-L866&gt;=I866,K866,K866+(Settings!$B$30-L866)+Settings!$B$31),K866+(Settings!$B$33-L866))</x:f>
        <x:v>270.16183064858575</x:v>
      </x:c>
      <x:c r="N866" s="18" t="n">
        <x:f>M866+I866</x:f>
        <x:v>276.18183064858573</x:v>
      </x:c>
      <x:c r="O866" s="18" t="n">
        <x:f>N866-C866</x:f>
        <x:v>44.18183064858573</x:v>
      </x:c>
      <x:c r="P866" s="18" t="n">
        <x:f>F866-C866</x:f>
        <x:v>14.8576094079923</x:v>
      </x:c>
      <x:c r="Q866" s="18" t="n">
        <x:f>K866-G866</x:f>
        <x:v>0</x:v>
      </x:c>
      <x:c r="R866" s="18" t="n">
        <x:f>M866-K866</x:f>
        <x:v>0</x:v>
      </x:c>
      <x:c r="S866" s="18" t="n">
        <x:f>P866+Q866+R866</x:f>
        <x:v>14.8576094079923</x:v>
      </x:c>
      <x:c r="T866" s="18" t="str">
        <x:f>IF(MOD(C866-Settings!$B$32,Settings!$B$33)&lt;Settings!$B$30,"Up","Down")</x:f>
        <x:v>Up</x:v>
      </x:c>
      <x:c r="U866" s="18" t="n">
        <x:f>IF(OR(I866&gt;Settings!$B$30,O866&gt;Settings!$B$37),0,1)</x:f>
        <x:v>1</x:v>
      </x:c>
      <x:c r="V866" s="18" t="n">
        <x:f>IF(AND(U866=1,O866&lt;=Settings!$B$36),1,0)</x:f>
        <x:v>1</x:v>
      </x:c>
    </x:row>
    <x:row r="867">
      <x:c r="A867" t="n">
        <x:f>Arrivals!A867</x:f>
        <x:v>8</x:v>
      </x:c>
      <x:c r="B867" t="n">
        <x:f>Arrivals!B867</x:f>
        <x:v>22</x:v>
      </x:c>
      <x:c r="C867" s="18" t="n">
        <x:f>Arrivals!F867</x:f>
        <x:v>237</x:v>
      </x:c>
      <x:c r="D867" s="18" t="n">
        <x:f>Arrivals!J867</x:f>
        <x:v>12.186472276542428</x:v>
      </x:c>
      <x:c r="E867" s="18" t="n">
        <x:f>G866</x:f>
        <x:v>270.16183064858575</x:v>
      </x:c>
      <x:c r="F867" s="18" t="n">
        <x:f>MAX(C867,E867)</x:f>
        <x:v>270.16183064858575</x:v>
      </x:c>
      <x:c r="G867" s="18" t="n">
        <x:f>F867+D867</x:f>
        <x:v>282.34830292512817</x:v>
      </x:c>
      <x:c r="H867" s="18" t="n">
        <x:f>Arrivals!L867</x:f>
        <x:v>75</x:v>
      </x:c>
      <x:c r="I867" s="18" t="n">
        <x:f>H867*8/ACE_Input!S27+ACE_Input!T27</x:f>
        <x:v>6.02</x:v>
      </x:c>
      <x:c r="J867" s="18" t="n">
        <x:f>N866</x:f>
        <x:v>276.18183064858573</x:v>
      </x:c>
      <x:c r="K867" s="18" t="n">
        <x:f>MAX(G867,J867)</x:f>
        <x:v>282.34830292512817</x:v>
      </x:c>
      <x:c r="L867" s="18" t="n">
        <x:f>MOD(K867-Settings!$B$32,Settings!$B$33)</x:f>
        <x:v>282.34830292512817</x:v>
      </x:c>
      <x:c r="M867" s="18" t="n">
        <x:f>IF(L867&lt;Settings!$B$30,IF(Settings!$B$30-L867&gt;=I867,K867,K867+(Settings!$B$30-L867)+Settings!$B$31),K867+(Settings!$B$33-L867))</x:f>
        <x:v>282.34830292512817</x:v>
      </x:c>
      <x:c r="N867" s="18" t="n">
        <x:f>M867+I867</x:f>
        <x:v>288.36830292512815</x:v>
      </x:c>
      <x:c r="O867" s="18" t="n">
        <x:f>N867-C867</x:f>
        <x:v>51.36830292512815</x:v>
      </x:c>
      <x:c r="P867" s="18" t="n">
        <x:f>F867-C867</x:f>
        <x:v>33.16183064858575</x:v>
      </x:c>
      <x:c r="Q867" s="18" t="n">
        <x:f>K867-G867</x:f>
        <x:v>0</x:v>
      </x:c>
      <x:c r="R867" s="18" t="n">
        <x:f>M867-K867</x:f>
        <x:v>0</x:v>
      </x:c>
      <x:c r="S867" s="18" t="n">
        <x:f>P867+Q867+R867</x:f>
        <x:v>33.16183064858575</x:v>
      </x:c>
      <x:c r="T867" s="18" t="str">
        <x:f>IF(MOD(C867-Settings!$B$32,Settings!$B$33)&lt;Settings!$B$30,"Up","Down")</x:f>
        <x:v>Up</x:v>
      </x:c>
      <x:c r="U867" s="18" t="n">
        <x:f>IF(OR(I867&gt;Settings!$B$30,O867&gt;Settings!$B$37),0,1)</x:f>
        <x:v>1</x:v>
      </x:c>
      <x:c r="V867" s="18" t="n">
        <x:f>IF(AND(U867=1,O867&lt;=Settings!$B$36),1,0)</x:f>
        <x:v>1</x:v>
      </x:c>
    </x:row>
    <x:row r="868">
      <x:c r="A868" t="n">
        <x:f>Arrivals!A868</x:f>
        <x:v>8</x:v>
      </x:c>
      <x:c r="B868" t="n">
        <x:f>Arrivals!B868</x:f>
        <x:v>23</x:v>
      </x:c>
      <x:c r="C868" s="18" t="n">
        <x:f>Arrivals!F868</x:f>
        <x:v>242</x:v>
      </x:c>
      <x:c r="D868" s="18" t="n">
        <x:f>Arrivals!J868</x:f>
        <x:v>5.865649041438023</x:v>
      </x:c>
      <x:c r="E868" s="18" t="n">
        <x:f>G867</x:f>
        <x:v>282.34830292512817</x:v>
      </x:c>
      <x:c r="F868" s="18" t="n">
        <x:f>MAX(C868,E868)</x:f>
        <x:v>282.34830292512817</x:v>
      </x:c>
      <x:c r="G868" s="18" t="n">
        <x:f>F868+D868</x:f>
        <x:v>288.2139519665662</x:v>
      </x:c>
      <x:c r="H868" s="18" t="n">
        <x:f>Arrivals!L868</x:f>
        <x:v>75</x:v>
      </x:c>
      <x:c r="I868" s="18" t="n">
        <x:f>H868*8/ACE_Input!S28+ACE_Input!T28</x:f>
        <x:v>6.02</x:v>
      </x:c>
      <x:c r="J868" s="18" t="n">
        <x:f>N867</x:f>
        <x:v>288.36830292512815</x:v>
      </x:c>
      <x:c r="K868" s="18" t="n">
        <x:f>MAX(G868,J868)</x:f>
        <x:v>288.36830292512815</x:v>
      </x:c>
      <x:c r="L868" s="18" t="n">
        <x:f>MOD(K868-Settings!$B$32,Settings!$B$33)</x:f>
        <x:v>288.36830292512815</x:v>
      </x:c>
      <x:c r="M868" s="18" t="n">
        <x:f>IF(L868&lt;Settings!$B$30,IF(Settings!$B$30-L868&gt;=I868,K868,K868+(Settings!$B$30-L868)+Settings!$B$31),K868+(Settings!$B$33-L868))</x:f>
        <x:v>288.36830292512815</x:v>
      </x:c>
      <x:c r="N868" s="18" t="n">
        <x:f>M868+I868</x:f>
        <x:v>294.38830292512813</x:v>
      </x:c>
      <x:c r="O868" s="18" t="n">
        <x:f>N868-C868</x:f>
        <x:v>52.38830292512813</x:v>
      </x:c>
      <x:c r="P868" s="18" t="n">
        <x:f>F868-C868</x:f>
        <x:v>40.348302925128166</x:v>
      </x:c>
      <x:c r="Q868" s="18" t="n">
        <x:f>K868-G868</x:f>
        <x:v>0.15435095856196313</x:v>
      </x:c>
      <x:c r="R868" s="18" t="n">
        <x:f>M868-K868</x:f>
        <x:v>0</x:v>
      </x:c>
      <x:c r="S868" s="18" t="n">
        <x:f>P868+Q868+R868</x:f>
        <x:v>40.50265388369013</x:v>
      </x:c>
      <x:c r="T868" s="18" t="str">
        <x:f>IF(MOD(C868-Settings!$B$32,Settings!$B$33)&lt;Settings!$B$30,"Up","Down")</x:f>
        <x:v>Up</x:v>
      </x:c>
      <x:c r="U868" s="18" t="n">
        <x:f>IF(OR(I868&gt;Settings!$B$30,O868&gt;Settings!$B$37),0,1)</x:f>
        <x:v>1</x:v>
      </x:c>
      <x:c r="V868" s="18" t="n">
        <x:f>IF(AND(U868=1,O868&lt;=Settings!$B$36),1,0)</x:f>
        <x:v>1</x:v>
      </x:c>
    </x:row>
    <x:row r="869">
      <x:c r="A869" t="n">
        <x:f>Arrivals!A869</x:f>
        <x:v>8</x:v>
      </x:c>
      <x:c r="B869" t="n">
        <x:f>Arrivals!B869</x:f>
        <x:v>24</x:v>
      </x:c>
      <x:c r="C869" s="18" t="n">
        <x:f>Arrivals!F869</x:f>
        <x:v>247</x:v>
      </x:c>
      <x:c r="D869" s="18" t="n">
        <x:f>Arrivals!J869</x:f>
        <x:v>3.7307871991836548</x:v>
      </x:c>
      <x:c r="E869" s="18" t="n">
        <x:f>G868</x:f>
        <x:v>288.2139519665662</x:v>
      </x:c>
      <x:c r="F869" s="18" t="n">
        <x:f>MAX(C869,E869)</x:f>
        <x:v>288.2139519665662</x:v>
      </x:c>
      <x:c r="G869" s="18" t="n">
        <x:f>F869+D869</x:f>
        <x:v>291.94473916574987</x:v>
      </x:c>
      <x:c r="H869" s="18" t="n">
        <x:f>Arrivals!L869</x:f>
        <x:v>75</x:v>
      </x:c>
      <x:c r="I869" s="18" t="n">
        <x:f>H869*8/ACE_Input!S29+ACE_Input!T29</x:f>
        <x:v>6.02</x:v>
      </x:c>
      <x:c r="J869" s="18" t="n">
        <x:f>N868</x:f>
        <x:v>294.38830292512813</x:v>
      </x:c>
      <x:c r="K869" s="18" t="n">
        <x:f>MAX(G869,J869)</x:f>
        <x:v>294.38830292512813</x:v>
      </x:c>
      <x:c r="L869" s="18" t="n">
        <x:f>MOD(K869-Settings!$B$32,Settings!$B$33)</x:f>
        <x:v>294.38830292512813</x:v>
      </x:c>
      <x:c r="M869" s="18" t="n">
        <x:f>IF(L869&lt;Settings!$B$30,IF(Settings!$B$30-L869&gt;=I869,K869,K869+(Settings!$B$30-L869)+Settings!$B$31),K869+(Settings!$B$33-L869))</x:f>
        <x:v>294.38830292512813</x:v>
      </x:c>
      <x:c r="N869" s="18" t="n">
        <x:f>M869+I869</x:f>
        <x:v>300.4083029251281</x:v>
      </x:c>
      <x:c r="O869" s="18" t="n">
        <x:f>N869-C869</x:f>
        <x:v>53.40830292512811</x:v>
      </x:c>
      <x:c r="P869" s="18" t="n">
        <x:f>F869-C869</x:f>
        <x:v>41.213951966566185</x:v>
      </x:c>
      <x:c r="Q869" s="18" t="n">
        <x:f>K869-G869</x:f>
        <x:v>2.4435637593782644</x:v>
      </x:c>
      <x:c r="R869" s="18" t="n">
        <x:f>M869-K869</x:f>
        <x:v>0</x:v>
      </x:c>
      <x:c r="S869" s="18" t="n">
        <x:f>P869+Q869+R869</x:f>
        <x:v>43.65751572594445</x:v>
      </x:c>
      <x:c r="T869" s="18" t="str">
        <x:f>IF(MOD(C869-Settings!$B$32,Settings!$B$33)&lt;Settings!$B$30,"Up","Down")</x:f>
        <x:v>Up</x:v>
      </x:c>
      <x:c r="U869" s="18" t="n">
        <x:f>IF(OR(I869&gt;Settings!$B$30,O869&gt;Settings!$B$37),0,1)</x:f>
        <x:v>1</x:v>
      </x:c>
      <x:c r="V869" s="18" t="n">
        <x:f>IF(AND(U869=1,O869&lt;=Settings!$B$36),1,0)</x:f>
        <x:v>1</x:v>
      </x:c>
    </x:row>
    <x:row r="870">
      <x:c r="A870" t="n">
        <x:f>Arrivals!A870</x:f>
        <x:v>8</x:v>
      </x:c>
      <x:c r="B870" t="n">
        <x:f>Arrivals!B870</x:f>
        <x:v>25</x:v>
      </x:c>
      <x:c r="C870" s="18" t="n">
        <x:f>Arrivals!F870</x:f>
        <x:v>252</x:v>
      </x:c>
      <x:c r="D870" s="18" t="n">
        <x:f>Arrivals!J870</x:f>
        <x:v>0.4053697931005966</x:v>
      </x:c>
      <x:c r="E870" s="18" t="n">
        <x:f>G869</x:f>
        <x:v>291.94473916574987</x:v>
      </x:c>
      <x:c r="F870" s="18" t="n">
        <x:f>MAX(C870,E870)</x:f>
        <x:v>291.94473916574987</x:v>
      </x:c>
      <x:c r="G870" s="18" t="n">
        <x:f>F870+D870</x:f>
        <x:v>292.35010895885046</x:v>
      </x:c>
      <x:c r="H870" s="18" t="n">
        <x:f>Arrivals!L870</x:f>
        <x:v>75</x:v>
      </x:c>
      <x:c r="I870" s="18" t="n">
        <x:f>H870*8/ACE_Input!S30+ACE_Input!T30</x:f>
        <x:v>6.02</x:v>
      </x:c>
      <x:c r="J870" s="18" t="n">
        <x:f>N869</x:f>
        <x:v>300.4083029251281</x:v>
      </x:c>
      <x:c r="K870" s="18" t="n">
        <x:f>MAX(G870,J870)</x:f>
        <x:v>300.4083029251281</x:v>
      </x:c>
      <x:c r="L870" s="18" t="n">
        <x:f>MOD(K870-Settings!$B$32,Settings!$B$33)</x:f>
        <x:v>300.4083029251281</x:v>
      </x:c>
      <x:c r="M870" s="18" t="n">
        <x:f>IF(L870&lt;Settings!$B$30,IF(Settings!$B$30-L870&gt;=I870,K870,K870+(Settings!$B$30-L870)+Settings!$B$31),K870+(Settings!$B$33-L870))</x:f>
        <x:v>300.4083029251281</x:v>
      </x:c>
      <x:c r="N870" s="18" t="n">
        <x:f>M870+I870</x:f>
        <x:v>306.4283029251281</x:v>
      </x:c>
      <x:c r="O870" s="18" t="n">
        <x:f>N870-C870</x:f>
        <x:v>54.428302925128094</x:v>
      </x:c>
      <x:c r="P870" s="18" t="n">
        <x:f>F870-C870</x:f>
        <x:v>39.944739165749866</x:v>
      </x:c>
      <x:c r="Q870" s="18" t="n">
        <x:f>K870-G870</x:f>
        <x:v>8.058193966277656</x:v>
      </x:c>
      <x:c r="R870" s="18" t="n">
        <x:f>M870-K870</x:f>
        <x:v>0</x:v>
      </x:c>
      <x:c r="S870" s="18" t="n">
        <x:f>P870+Q870+R870</x:f>
        <x:v>48.00293313202752</x:v>
      </x:c>
      <x:c r="T870" s="18" t="str">
        <x:f>IF(MOD(C870-Settings!$B$32,Settings!$B$33)&lt;Settings!$B$30,"Up","Down")</x:f>
        <x:v>Up</x:v>
      </x:c>
      <x:c r="U870" s="18" t="n">
        <x:f>IF(OR(I870&gt;Settings!$B$30,O870&gt;Settings!$B$37),0,1)</x:f>
        <x:v>1</x:v>
      </x:c>
      <x:c r="V870" s="18" t="n">
        <x:f>IF(AND(U870=1,O870&lt;=Settings!$B$36),1,0)</x:f>
        <x:v>1</x:v>
      </x:c>
    </x:row>
    <x:row r="871">
      <x:c r="A871" t="n">
        <x:f>Arrivals!A871</x:f>
        <x:v>8</x:v>
      </x:c>
      <x:c r="B871" t="n">
        <x:f>Arrivals!B871</x:f>
        <x:v>26</x:v>
      </x:c>
      <x:c r="C871" s="18" t="n">
        <x:f>Arrivals!F871</x:f>
        <x:v>257</x:v>
      </x:c>
      <x:c r="D871" s="18" t="n">
        <x:f>Arrivals!J871</x:f>
        <x:v>3.8037167380487285</x:v>
      </x:c>
      <x:c r="E871" s="18" t="n">
        <x:f>G870</x:f>
        <x:v>292.35010895885046</x:v>
      </x:c>
      <x:c r="F871" s="18" t="n">
        <x:f>MAX(C871,E871)</x:f>
        <x:v>292.35010895885046</x:v>
      </x:c>
      <x:c r="G871" s="18" t="n">
        <x:f>F871+D871</x:f>
        <x:v>296.15382569689916</x:v>
      </x:c>
      <x:c r="H871" s="18" t="n">
        <x:f>Arrivals!L871</x:f>
        <x:v>75</x:v>
      </x:c>
      <x:c r="I871" s="18" t="n">
        <x:f>H871*8/ACE_Input!S31+ACE_Input!T31</x:f>
        <x:v>6.02</x:v>
      </x:c>
      <x:c r="J871" s="18" t="n">
        <x:f>N870</x:f>
        <x:v>306.4283029251281</x:v>
      </x:c>
      <x:c r="K871" s="18" t="n">
        <x:f>MAX(G871,J871)</x:f>
        <x:v>306.4283029251281</x:v>
      </x:c>
      <x:c r="L871" s="18" t="n">
        <x:f>MOD(K871-Settings!$B$32,Settings!$B$33)</x:f>
        <x:v>306.4283029251281</x:v>
      </x:c>
      <x:c r="M871" s="18" t="n">
        <x:f>IF(L871&lt;Settings!$B$30,IF(Settings!$B$30-L871&gt;=I871,K871,K871+(Settings!$B$30-L871)+Settings!$B$31),K871+(Settings!$B$33-L871))</x:f>
        <x:v>306.4283029251281</x:v>
      </x:c>
      <x:c r="N871" s="18" t="n">
        <x:f>M871+I871</x:f>
        <x:v>312.4483029251281</x:v>
      </x:c>
      <x:c r="O871" s="18" t="n">
        <x:f>N871-C871</x:f>
        <x:v>55.448302925128075</x:v>
      </x:c>
      <x:c r="P871" s="18" t="n">
        <x:f>F871-C871</x:f>
        <x:v>35.350108958850456</x:v>
      </x:c>
      <x:c r="Q871" s="18" t="n">
        <x:f>K871-G871</x:f>
        <x:v>10.274477228228932</x:v>
      </x:c>
      <x:c r="R871" s="18" t="n">
        <x:f>M871-K871</x:f>
        <x:v>0</x:v>
      </x:c>
      <x:c r="S871" s="18" t="n">
        <x:f>P871+Q871+R871</x:f>
        <x:v>45.62458618707939</x:v>
      </x:c>
      <x:c r="T871" s="18" t="str">
        <x:f>IF(MOD(C871-Settings!$B$32,Settings!$B$33)&lt;Settings!$B$30,"Up","Down")</x:f>
        <x:v>Up</x:v>
      </x:c>
      <x:c r="U871" s="18" t="n">
        <x:f>IF(OR(I871&gt;Settings!$B$30,O871&gt;Settings!$B$37),0,1)</x:f>
        <x:v>1</x:v>
      </x:c>
      <x:c r="V871" s="18" t="n">
        <x:f>IF(AND(U871=1,O871&lt;=Settings!$B$36),1,0)</x:f>
        <x:v>1</x:v>
      </x:c>
    </x:row>
    <x:row r="872">
      <x:c r="A872" t="n">
        <x:f>Arrivals!A872</x:f>
        <x:v>8</x:v>
      </x:c>
      <x:c r="B872" t="n">
        <x:f>Arrivals!B872</x:f>
        <x:v>27</x:v>
      </x:c>
      <x:c r="C872" s="18" t="n">
        <x:f>Arrivals!F872</x:f>
        <x:v>262</x:v>
      </x:c>
      <x:c r="D872" s="18" t="n">
        <x:f>Arrivals!J872</x:f>
        <x:v>12.806866977257886</x:v>
      </x:c>
      <x:c r="E872" s="18" t="n">
        <x:f>G871</x:f>
        <x:v>296.15382569689916</x:v>
      </x:c>
      <x:c r="F872" s="18" t="n">
        <x:f>MAX(C872,E872)</x:f>
        <x:v>296.15382569689916</x:v>
      </x:c>
      <x:c r="G872" s="18" t="n">
        <x:f>F872+D872</x:f>
        <x:v>308.96069267415703</x:v>
      </x:c>
      <x:c r="H872" s="18" t="n">
        <x:f>Arrivals!L872</x:f>
        <x:v>75</x:v>
      </x:c>
      <x:c r="I872" s="18" t="n">
        <x:f>H872*8/ACE_Input!S32+ACE_Input!T32</x:f>
        <x:v>6.02</x:v>
      </x:c>
      <x:c r="J872" s="18" t="n">
        <x:f>N871</x:f>
        <x:v>312.4483029251281</x:v>
      </x:c>
      <x:c r="K872" s="18" t="n">
        <x:f>MAX(G872,J872)</x:f>
        <x:v>312.4483029251281</x:v>
      </x:c>
      <x:c r="L872" s="18" t="n">
        <x:f>MOD(K872-Settings!$B$32,Settings!$B$33)</x:f>
        <x:v>312.4483029251281</x:v>
      </x:c>
      <x:c r="M872" s="18" t="n">
        <x:f>IF(L872&lt;Settings!$B$30,IF(Settings!$B$30-L872&gt;=I872,K872,K872+(Settings!$B$30-L872)+Settings!$B$31),K872+(Settings!$B$33-L872))</x:f>
        <x:v>312.4483029251281</x:v>
      </x:c>
      <x:c r="N872" s="18" t="n">
        <x:f>M872+I872</x:f>
        <x:v>318.46830292512806</x:v>
      </x:c>
      <x:c r="O872" s="18" t="n">
        <x:f>N872-C872</x:f>
        <x:v>56.46830292512806</x:v>
      </x:c>
      <x:c r="P872" s="18" t="n">
        <x:f>F872-C872</x:f>
        <x:v>34.15382569689916</x:v>
      </x:c>
      <x:c r="Q872" s="18" t="n">
        <x:f>K872-G872</x:f>
        <x:v>3.487610250971045</x:v>
      </x:c>
      <x:c r="R872" s="18" t="n">
        <x:f>M872-K872</x:f>
        <x:v>0</x:v>
      </x:c>
      <x:c r="S872" s="18" t="n">
        <x:f>P872+Q872+R872</x:f>
        <x:v>37.64143594787021</x:v>
      </x:c>
      <x:c r="T872" s="18" t="str">
        <x:f>IF(MOD(C872-Settings!$B$32,Settings!$B$33)&lt;Settings!$B$30,"Up","Down")</x:f>
        <x:v>Up</x:v>
      </x:c>
      <x:c r="U872" s="18" t="n">
        <x:f>IF(OR(I872&gt;Settings!$B$30,O872&gt;Settings!$B$37),0,1)</x:f>
        <x:v>1</x:v>
      </x:c>
      <x:c r="V872" s="18" t="n">
        <x:f>IF(AND(U872=1,O872&lt;=Settings!$B$36),1,0)</x:f>
        <x:v>1</x:v>
      </x:c>
    </x:row>
    <x:row r="873">
      <x:c r="A873" t="n">
        <x:f>Arrivals!A873</x:f>
        <x:v>8</x:v>
      </x:c>
      <x:c r="B873" t="n">
        <x:f>Arrivals!B873</x:f>
        <x:v>28</x:v>
      </x:c>
      <x:c r="C873" s="18" t="n">
        <x:f>Arrivals!F873</x:f>
        <x:v>268</x:v>
      </x:c>
      <x:c r="D873" s="18" t="n">
        <x:f>Arrivals!J873</x:f>
        <x:v>1.4843384505533153</x:v>
      </x:c>
      <x:c r="E873" s="18" t="n">
        <x:f>G872</x:f>
        <x:v>308.96069267415703</x:v>
      </x:c>
      <x:c r="F873" s="18" t="n">
        <x:f>MAX(C873,E873)</x:f>
        <x:v>308.96069267415703</x:v>
      </x:c>
      <x:c r="G873" s="18" t="n">
        <x:f>F873+D873</x:f>
        <x:v>310.44503112471034</x:v>
      </x:c>
      <x:c r="H873" s="18" t="n">
        <x:f>Arrivals!L873</x:f>
        <x:v>75</x:v>
      </x:c>
      <x:c r="I873" s="18" t="n">
        <x:f>H873*8/ACE_Input!S33+ACE_Input!T33</x:f>
        <x:v>6.02</x:v>
      </x:c>
      <x:c r="J873" s="18" t="n">
        <x:f>N872</x:f>
        <x:v>318.46830292512806</x:v>
      </x:c>
      <x:c r="K873" s="18" t="n">
        <x:f>MAX(G873,J873)</x:f>
        <x:v>318.46830292512806</x:v>
      </x:c>
      <x:c r="L873" s="18" t="n">
        <x:f>MOD(K873-Settings!$B$32,Settings!$B$33)</x:f>
        <x:v>318.46830292512806</x:v>
      </x:c>
      <x:c r="M873" s="18" t="n">
        <x:f>IF(L873&lt;Settings!$B$30,IF(Settings!$B$30-L873&gt;=I873,K873,K873+(Settings!$B$30-L873)+Settings!$B$31),K873+(Settings!$B$33-L873))</x:f>
        <x:v>318.46830292512806</x:v>
      </x:c>
      <x:c r="N873" s="18" t="n">
        <x:f>M873+I873</x:f>
        <x:v>324.48830292512804</x:v>
      </x:c>
      <x:c r="O873" s="18" t="n">
        <x:f>N873-C873</x:f>
        <x:v>56.48830292512804</x:v>
      </x:c>
      <x:c r="P873" s="18" t="n">
        <x:f>F873-C873</x:f>
        <x:v>40.96069267415703</x:v>
      </x:c>
      <x:c r="Q873" s="18" t="n">
        <x:f>K873-G873</x:f>
        <x:v>8.023271800417717</x:v>
      </x:c>
      <x:c r="R873" s="18" t="n">
        <x:f>M873-K873</x:f>
        <x:v>0</x:v>
      </x:c>
      <x:c r="S873" s="18" t="n">
        <x:f>P873+Q873+R873</x:f>
        <x:v>48.98396447457475</x:v>
      </x:c>
      <x:c r="T873" s="18" t="str">
        <x:f>IF(MOD(C873-Settings!$B$32,Settings!$B$33)&lt;Settings!$B$30,"Up","Down")</x:f>
        <x:v>Up</x:v>
      </x:c>
      <x:c r="U873" s="18" t="n">
        <x:f>IF(OR(I873&gt;Settings!$B$30,O873&gt;Settings!$B$37),0,1)</x:f>
        <x:v>1</x:v>
      </x:c>
      <x:c r="V873" s="18" t="n">
        <x:f>IF(AND(U873=1,O873&lt;=Settings!$B$36),1,0)</x:f>
        <x:v>1</x:v>
      </x:c>
    </x:row>
    <x:row r="874">
      <x:c r="A874" t="n">
        <x:f>Arrivals!A874</x:f>
        <x:v>8</x:v>
      </x:c>
      <x:c r="B874" t="n">
        <x:f>Arrivals!B874</x:f>
        <x:v>29</x:v>
      </x:c>
      <x:c r="C874" s="18" t="n">
        <x:f>Arrivals!F874</x:f>
        <x:v>273</x:v>
      </x:c>
      <x:c r="D874" s="18" t="n">
        <x:f>Arrivals!J874</x:f>
        <x:v>8.416128760518266</x:v>
      </x:c>
      <x:c r="E874" s="18" t="n">
        <x:f>G873</x:f>
        <x:v>310.44503112471034</x:v>
      </x:c>
      <x:c r="F874" s="18" t="n">
        <x:f>MAX(C874,E874)</x:f>
        <x:v>310.44503112471034</x:v>
      </x:c>
      <x:c r="G874" s="18" t="n">
        <x:f>F874+D874</x:f>
        <x:v>318.86115988522863</x:v>
      </x:c>
      <x:c r="H874" s="18" t="n">
        <x:f>Arrivals!L874</x:f>
        <x:v>75</x:v>
      </x:c>
      <x:c r="I874" s="18" t="n">
        <x:f>H874*8/ACE_Input!S34+ACE_Input!T34</x:f>
        <x:v>6.02</x:v>
      </x:c>
      <x:c r="J874" s="18" t="n">
        <x:f>N873</x:f>
        <x:v>324.48830292512804</x:v>
      </x:c>
      <x:c r="K874" s="18" t="n">
        <x:f>MAX(G874,J874)</x:f>
        <x:v>324.48830292512804</x:v>
      </x:c>
      <x:c r="L874" s="18" t="n">
        <x:f>MOD(K874-Settings!$B$32,Settings!$B$33)</x:f>
        <x:v>324.48830292512804</x:v>
      </x:c>
      <x:c r="M874" s="18" t="n">
        <x:f>IF(L874&lt;Settings!$B$30,IF(Settings!$B$30-L874&gt;=I874,K874,K874+(Settings!$B$30-L874)+Settings!$B$31),K874+(Settings!$B$33-L874))</x:f>
        <x:v>324.48830292512804</x:v>
      </x:c>
      <x:c r="N874" s="18" t="n">
        <x:f>M874+I874</x:f>
        <x:v>330.508302925128</x:v>
      </x:c>
      <x:c r="O874" s="18" t="n">
        <x:f>N874-C874</x:f>
        <x:v>57.50830292512802</x:v>
      </x:c>
      <x:c r="P874" s="18" t="n">
        <x:f>F874-C874</x:f>
        <x:v>37.44503112471034</x:v>
      </x:c>
      <x:c r="Q874" s="18" t="n">
        <x:f>K874-G874</x:f>
        <x:v>5.6271430398994084</x:v>
      </x:c>
      <x:c r="R874" s="18" t="n">
        <x:f>M874-K874</x:f>
        <x:v>0</x:v>
      </x:c>
      <x:c r="S874" s="18" t="n">
        <x:f>P874+Q874+R874</x:f>
        <x:v>43.07217416460975</x:v>
      </x:c>
      <x:c r="T874" s="18" t="str">
        <x:f>IF(MOD(C874-Settings!$B$32,Settings!$B$33)&lt;Settings!$B$30,"Up","Down")</x:f>
        <x:v>Up</x:v>
      </x:c>
      <x:c r="U874" s="18" t="n">
        <x:f>IF(OR(I874&gt;Settings!$B$30,O874&gt;Settings!$B$37),0,1)</x:f>
        <x:v>1</x:v>
      </x:c>
      <x:c r="V874" s="18" t="n">
        <x:f>IF(AND(U874=1,O874&lt;=Settings!$B$36),1,0)</x:f>
        <x:v>1</x:v>
      </x:c>
    </x:row>
    <x:row r="875">
      <x:c r="A875" t="n">
        <x:f>Arrivals!A875</x:f>
        <x:v>8</x:v>
      </x:c>
      <x:c r="B875" t="n">
        <x:f>Arrivals!B875</x:f>
        <x:v>30</x:v>
      </x:c>
      <x:c r="C875" s="18" t="n">
        <x:f>Arrivals!F875</x:f>
        <x:v>278</x:v>
      </x:c>
      <x:c r="D875" s="18" t="n">
        <x:f>Arrivals!J875</x:f>
        <x:v>1.2771813073167464</x:v>
      </x:c>
      <x:c r="E875" s="18" t="n">
        <x:f>G874</x:f>
        <x:v>318.86115988522863</x:v>
      </x:c>
      <x:c r="F875" s="18" t="n">
        <x:f>MAX(C875,E875)</x:f>
        <x:v>318.86115988522863</x:v>
      </x:c>
      <x:c r="G875" s="18" t="n">
        <x:f>F875+D875</x:f>
        <x:v>320.1383411925454</x:v>
      </x:c>
      <x:c r="H875" s="18" t="n">
        <x:f>Arrivals!L875</x:f>
        <x:v>75</x:v>
      </x:c>
      <x:c r="I875" s="18" t="n">
        <x:f>H875*8/ACE_Input!S35+ACE_Input!T35</x:f>
        <x:v>6.02</x:v>
      </x:c>
      <x:c r="J875" s="18" t="n">
        <x:f>N874</x:f>
        <x:v>330.508302925128</x:v>
      </x:c>
      <x:c r="K875" s="18" t="n">
        <x:f>MAX(G875,J875)</x:f>
        <x:v>330.508302925128</x:v>
      </x:c>
      <x:c r="L875" s="18" t="n">
        <x:f>MOD(K875-Settings!$B$32,Settings!$B$33)</x:f>
        <x:v>330.508302925128</x:v>
      </x:c>
      <x:c r="M875" s="18" t="n">
        <x:f>IF(L875&lt;Settings!$B$30,IF(Settings!$B$30-L875&gt;=I875,K875,K875+(Settings!$B$30-L875)+Settings!$B$31),K875+(Settings!$B$33-L875))</x:f>
        <x:v>330.508302925128</x:v>
      </x:c>
      <x:c r="N875" s="18" t="n">
        <x:f>M875+I875</x:f>
        <x:v>336.528302925128</x:v>
      </x:c>
      <x:c r="O875" s="18" t="n">
        <x:f>N875-C875</x:f>
        <x:v>58.528302925128</x:v>
      </x:c>
      <x:c r="P875" s="18" t="n">
        <x:f>F875-C875</x:f>
        <x:v>40.86115988522863</x:v>
      </x:c>
      <x:c r="Q875" s="18" t="n">
        <x:f>K875-G875</x:f>
        <x:v>10.369961732582624</x:v>
      </x:c>
      <x:c r="R875" s="18" t="n">
        <x:f>M875-K875</x:f>
        <x:v>0</x:v>
      </x:c>
      <x:c r="S875" s="18" t="n">
        <x:f>P875+Q875+R875</x:f>
        <x:v>51.231121617811255</x:v>
      </x:c>
      <x:c r="T875" s="18" t="str">
        <x:f>IF(MOD(C875-Settings!$B$32,Settings!$B$33)&lt;Settings!$B$30,"Up","Down")</x:f>
        <x:v>Up</x:v>
      </x:c>
      <x:c r="U875" s="18" t="n">
        <x:f>IF(OR(I875&gt;Settings!$B$30,O875&gt;Settings!$B$37),0,1)</x:f>
        <x:v>1</x:v>
      </x:c>
      <x:c r="V875" s="18" t="n">
        <x:f>IF(AND(U875=1,O875&lt;=Settings!$B$36),1,0)</x:f>
        <x:v>1</x:v>
      </x:c>
    </x:row>
    <x:row r="876">
      <x:c r="A876" t="n">
        <x:f>Arrivals!A876</x:f>
        <x:v>8</x:v>
      </x:c>
      <x:c r="B876" t="n">
        <x:f>Arrivals!B876</x:f>
        <x:v>31</x:v>
      </x:c>
      <x:c r="C876" s="18" t="n">
        <x:f>Arrivals!F876</x:f>
        <x:v>283</x:v>
      </x:c>
      <x:c r="D876" s="18" t="n">
        <x:f>Arrivals!J876</x:f>
        <x:v>27.1054661335286</x:v>
      </x:c>
      <x:c r="E876" s="18" t="n">
        <x:f>G875</x:f>
        <x:v>320.1383411925454</x:v>
      </x:c>
      <x:c r="F876" s="18" t="n">
        <x:f>MAX(C876,E876)</x:f>
        <x:v>320.1383411925454</x:v>
      </x:c>
      <x:c r="G876" s="18" t="n">
        <x:f>F876+D876</x:f>
        <x:v>347.243807326074</x:v>
      </x:c>
      <x:c r="H876" s="18" t="n">
        <x:f>Arrivals!L876</x:f>
        <x:v>75</x:v>
      </x:c>
      <x:c r="I876" s="18" t="n">
        <x:f>H876*8/ACE_Input!S36+ACE_Input!T36</x:f>
        <x:v>6.02</x:v>
      </x:c>
      <x:c r="J876" s="18" t="n">
        <x:f>N875</x:f>
        <x:v>336.528302925128</x:v>
      </x:c>
      <x:c r="K876" s="18" t="n">
        <x:f>MAX(G876,J876)</x:f>
        <x:v>347.243807326074</x:v>
      </x:c>
      <x:c r="L876" s="18" t="n">
        <x:f>MOD(K876-Settings!$B$32,Settings!$B$33)</x:f>
        <x:v>347.243807326074</x:v>
      </x:c>
      <x:c r="M876" s="18" t="n">
        <x:f>IF(L876&lt;Settings!$B$30,IF(Settings!$B$30-L876&gt;=I876,K876,K876+(Settings!$B$30-L876)+Settings!$B$31),K876+(Settings!$B$33-L876))</x:f>
        <x:v>347.243807326074</x:v>
      </x:c>
      <x:c r="N876" s="18" t="n">
        <x:f>M876+I876</x:f>
        <x:v>353.26380732607396</x:v>
      </x:c>
      <x:c r="O876" s="18" t="n">
        <x:f>N876-C876</x:f>
        <x:v>70.26380732607396</x:v>
      </x:c>
      <x:c r="P876" s="18" t="n">
        <x:f>F876-C876</x:f>
        <x:v>37.1383411925454</x:v>
      </x:c>
      <x:c r="Q876" s="18" t="n">
        <x:f>K876-G876</x:f>
        <x:v>0</x:v>
      </x:c>
      <x:c r="R876" s="18" t="n">
        <x:f>M876-K876</x:f>
        <x:v>0</x:v>
      </x:c>
      <x:c r="S876" s="18" t="n">
        <x:f>P876+Q876+R876</x:f>
        <x:v>37.1383411925454</x:v>
      </x:c>
      <x:c r="T876" s="18" t="str">
        <x:f>IF(MOD(C876-Settings!$B$32,Settings!$B$33)&lt;Settings!$B$30,"Up","Down")</x:f>
        <x:v>Up</x:v>
      </x:c>
      <x:c r="U876" s="18" t="n">
        <x:f>IF(OR(I876&gt;Settings!$B$30,O876&gt;Settings!$B$37),0,1)</x:f>
        <x:v>1</x:v>
      </x:c>
      <x:c r="V876" s="18" t="n">
        <x:f>IF(AND(U876=1,O876&lt;=Settings!$B$36),1,0)</x:f>
        <x:v>1</x:v>
      </x:c>
    </x:row>
    <x:row r="877">
      <x:c r="A877" t="n">
        <x:f>Arrivals!A877</x:f>
        <x:v>8</x:v>
      </x:c>
      <x:c r="B877" t="n">
        <x:f>Arrivals!B877</x:f>
        <x:v>32</x:v>
      </x:c>
      <x:c r="C877" s="18" t="n">
        <x:f>Arrivals!F877</x:f>
        <x:v>288</x:v>
      </x:c>
      <x:c r="D877" s="18" t="n">
        <x:f>Arrivals!J877</x:f>
        <x:v>0.6911522665734017</x:v>
      </x:c>
      <x:c r="E877" s="18" t="n">
        <x:f>G876</x:f>
        <x:v>347.243807326074</x:v>
      </x:c>
      <x:c r="F877" s="18" t="n">
        <x:f>MAX(C877,E877)</x:f>
        <x:v>347.243807326074</x:v>
      </x:c>
      <x:c r="G877" s="18" t="n">
        <x:f>F877+D877</x:f>
        <x:v>347.9349595926474</x:v>
      </x:c>
      <x:c r="H877" s="18" t="n">
        <x:f>Arrivals!L877</x:f>
        <x:v>75</x:v>
      </x:c>
      <x:c r="I877" s="18" t="n">
        <x:f>H877*8/ACE_Input!S37+ACE_Input!T37</x:f>
        <x:v>6.02</x:v>
      </x:c>
      <x:c r="J877" s="18" t="n">
        <x:f>N876</x:f>
        <x:v>353.26380732607396</x:v>
      </x:c>
      <x:c r="K877" s="18" t="n">
        <x:f>MAX(G877,J877)</x:f>
        <x:v>353.26380732607396</x:v>
      </x:c>
      <x:c r="L877" s="18" t="n">
        <x:f>MOD(K877-Settings!$B$32,Settings!$B$33)</x:f>
        <x:v>353.26380732607396</x:v>
      </x:c>
      <x:c r="M877" s="18" t="n">
        <x:f>IF(L877&lt;Settings!$B$30,IF(Settings!$B$30-L877&gt;=I877,K877,K877+(Settings!$B$30-L877)+Settings!$B$31),K877+(Settings!$B$33-L877))</x:f>
        <x:v>353.26380732607396</x:v>
      </x:c>
      <x:c r="N877" s="18" t="n">
        <x:f>M877+I877</x:f>
        <x:v>359.28380732607394</x:v>
      </x:c>
      <x:c r="O877" s="18" t="n">
        <x:f>N877-C877</x:f>
        <x:v>71.28380732607394</x:v>
      </x:c>
      <x:c r="P877" s="18" t="n">
        <x:f>F877-C877</x:f>
        <x:v>59.24380732607398</x:v>
      </x:c>
      <x:c r="Q877" s="18" t="n">
        <x:f>K877-G877</x:f>
        <x:v>5.328847733426585</x:v>
      </x:c>
      <x:c r="R877" s="18" t="n">
        <x:f>M877-K877</x:f>
        <x:v>0</x:v>
      </x:c>
      <x:c r="S877" s="18" t="n">
        <x:f>P877+Q877+R877</x:f>
        <x:v>64.57265505950056</x:v>
      </x:c>
      <x:c r="T877" s="18" t="str">
        <x:f>IF(MOD(C877-Settings!$B$32,Settings!$B$33)&lt;Settings!$B$30,"Up","Down")</x:f>
        <x:v>Up</x:v>
      </x:c>
      <x:c r="U877" s="18" t="n">
        <x:f>IF(OR(I877&gt;Settings!$B$30,O877&gt;Settings!$B$37),0,1)</x:f>
        <x:v>1</x:v>
      </x:c>
      <x:c r="V877" s="18" t="n">
        <x:f>IF(AND(U877=1,O877&lt;=Settings!$B$36),1,0)</x:f>
        <x:v>1</x:v>
      </x:c>
    </x:row>
    <x:row r="878">
      <x:c r="A878" t="n">
        <x:f>Arrivals!A878</x:f>
        <x:v>8</x:v>
      </x:c>
      <x:c r="B878" t="n">
        <x:f>Arrivals!B878</x:f>
        <x:v>33</x:v>
      </x:c>
      <x:c r="C878" s="18" t="n">
        <x:f>Arrivals!F878</x:f>
        <x:v>293</x:v>
      </x:c>
      <x:c r="D878" s="18" t="n">
        <x:f>Arrivals!J878</x:f>
        <x:v>13.194699621051228</x:v>
      </x:c>
      <x:c r="E878" s="18" t="n">
        <x:f>G877</x:f>
        <x:v>347.9349595926474</x:v>
      </x:c>
      <x:c r="F878" s="18" t="n">
        <x:f>MAX(C878,E878)</x:f>
        <x:v>347.9349595926474</x:v>
      </x:c>
      <x:c r="G878" s="18" t="n">
        <x:f>F878+D878</x:f>
        <x:v>361.1296592136986</x:v>
      </x:c>
      <x:c r="H878" s="18" t="n">
        <x:f>Arrivals!L878</x:f>
        <x:v>75</x:v>
      </x:c>
      <x:c r="I878" s="18" t="n">
        <x:f>H878*8/ACE_Input!S38+ACE_Input!T38</x:f>
        <x:v>6.02</x:v>
      </x:c>
      <x:c r="J878" s="18" t="n">
        <x:f>N877</x:f>
        <x:v>359.28380732607394</x:v>
      </x:c>
      <x:c r="K878" s="18" t="n">
        <x:f>MAX(G878,J878)</x:f>
        <x:v>361.1296592136986</x:v>
      </x:c>
      <x:c r="L878" s="18" t="n">
        <x:f>MOD(K878-Settings!$B$32,Settings!$B$33)</x:f>
        <x:v>361.1296592136986</x:v>
      </x:c>
      <x:c r="M878" s="18" t="n">
        <x:f>IF(L878&lt;Settings!$B$30,IF(Settings!$B$30-L878&gt;=I878,K878,K878+(Settings!$B$30-L878)+Settings!$B$31),K878+(Settings!$B$33-L878))</x:f>
        <x:v>361.1296592136986</x:v>
      </x:c>
      <x:c r="N878" s="18" t="n">
        <x:f>M878+I878</x:f>
        <x:v>367.14965921369856</x:v>
      </x:c>
      <x:c r="O878" s="18" t="n">
        <x:f>N878-C878</x:f>
        <x:v>74.14965921369856</x:v>
      </x:c>
      <x:c r="P878" s="18" t="n">
        <x:f>F878-C878</x:f>
        <x:v>54.934959592647374</x:v>
      </x:c>
      <x:c r="Q878" s="18" t="n">
        <x:f>K878-G878</x:f>
        <x:v>0</x:v>
      </x:c>
      <x:c r="R878" s="18" t="n">
        <x:f>M878-K878</x:f>
        <x:v>0</x:v>
      </x:c>
      <x:c r="S878" s="18" t="n">
        <x:f>P878+Q878+R878</x:f>
        <x:v>54.934959592647374</x:v>
      </x:c>
      <x:c r="T878" s="18" t="str">
        <x:f>IF(MOD(C878-Settings!$B$32,Settings!$B$33)&lt;Settings!$B$30,"Up","Down")</x:f>
        <x:v>Up</x:v>
      </x:c>
      <x:c r="U878" s="18" t="n">
        <x:f>IF(OR(I878&gt;Settings!$B$30,O878&gt;Settings!$B$37),0,1)</x:f>
        <x:v>1</x:v>
      </x:c>
      <x:c r="V878" s="18" t="n">
        <x:f>IF(AND(U878=1,O878&lt;=Settings!$B$36),1,0)</x:f>
        <x:v>1</x:v>
      </x:c>
    </x:row>
    <x:row r="879">
      <x:c r="A879" t="n">
        <x:f>Arrivals!A879</x:f>
        <x:v>8</x:v>
      </x:c>
      <x:c r="B879" t="n">
        <x:f>Arrivals!B879</x:f>
        <x:v>34</x:v>
      </x:c>
      <x:c r="C879" s="18" t="n">
        <x:f>Arrivals!F879</x:f>
        <x:v>298</x:v>
      </x:c>
      <x:c r="D879" s="18" t="n">
        <x:f>Arrivals!J879</x:f>
        <x:v>39.904585670351416</x:v>
      </x:c>
      <x:c r="E879" s="18" t="n">
        <x:f>G878</x:f>
        <x:v>361.1296592136986</x:v>
      </x:c>
      <x:c r="F879" s="18" t="n">
        <x:f>MAX(C879,E879)</x:f>
        <x:v>361.1296592136986</x:v>
      </x:c>
      <x:c r="G879" s="18" t="n">
        <x:f>F879+D879</x:f>
        <x:v>401.03424488405</x:v>
      </x:c>
      <x:c r="H879" s="18" t="n">
        <x:f>Arrivals!L879</x:f>
        <x:v>75</x:v>
      </x:c>
      <x:c r="I879" s="18" t="n">
        <x:f>H879*8/ACE_Input!S39+ACE_Input!T39</x:f>
        <x:v>6.02</x:v>
      </x:c>
      <x:c r="J879" s="18" t="n">
        <x:f>N878</x:f>
        <x:v>367.14965921369856</x:v>
      </x:c>
      <x:c r="K879" s="18" t="n">
        <x:f>MAX(G879,J879)</x:f>
        <x:v>401.03424488405</x:v>
      </x:c>
      <x:c r="L879" s="18" t="n">
        <x:f>MOD(K879-Settings!$B$32,Settings!$B$33)</x:f>
        <x:v>401.03424488405</x:v>
      </x:c>
      <x:c r="M879" s="18" t="n">
        <x:f>IF(L879&lt;Settings!$B$30,IF(Settings!$B$30-L879&gt;=I879,K879,K879+(Settings!$B$30-L879)+Settings!$B$31),K879+(Settings!$B$33-L879))</x:f>
        <x:v>401.03424488405</x:v>
      </x:c>
      <x:c r="N879" s="18" t="n">
        <x:f>M879+I879</x:f>
        <x:v>407.05424488405</x:v>
      </x:c>
      <x:c r="O879" s="18" t="n">
        <x:f>N879-C879</x:f>
        <x:v>109.05424488404998</x:v>
      </x:c>
      <x:c r="P879" s="18" t="n">
        <x:f>F879-C879</x:f>
        <x:v>63.129659213698574</x:v>
      </x:c>
      <x:c r="Q879" s="18" t="n">
        <x:f>K879-G879</x:f>
        <x:v>0</x:v>
      </x:c>
      <x:c r="R879" s="18" t="n">
        <x:f>M879-K879</x:f>
        <x:v>0</x:v>
      </x:c>
      <x:c r="S879" s="18" t="n">
        <x:f>P879+Q879+R879</x:f>
        <x:v>63.129659213698574</x:v>
      </x:c>
      <x:c r="T879" s="18" t="str">
        <x:f>IF(MOD(C879-Settings!$B$32,Settings!$B$33)&lt;Settings!$B$30,"Up","Down")</x:f>
        <x:v>Up</x:v>
      </x:c>
      <x:c r="U879" s="18" t="n">
        <x:f>IF(OR(I879&gt;Settings!$B$30,O879&gt;Settings!$B$37),0,1)</x:f>
        <x:v>1</x:v>
      </x:c>
      <x:c r="V879" s="18" t="n">
        <x:f>IF(AND(U879=1,O879&lt;=Settings!$B$36),1,0)</x:f>
        <x:v>1</x:v>
      </x:c>
    </x:row>
    <x:row r="880">
      <x:c r="A880" t="n">
        <x:f>Arrivals!A880</x:f>
        <x:v>8</x:v>
      </x:c>
      <x:c r="B880" t="n">
        <x:f>Arrivals!B880</x:f>
        <x:v>35</x:v>
      </x:c>
      <x:c r="C880" s="18" t="n">
        <x:f>Arrivals!F880</x:f>
        <x:v>303</x:v>
      </x:c>
      <x:c r="D880" s="18" t="n">
        <x:f>Arrivals!J880</x:f>
        <x:v>12.288875324229018</x:v>
      </x:c>
      <x:c r="E880" s="18" t="n">
        <x:f>G879</x:f>
        <x:v>401.03424488405</x:v>
      </x:c>
      <x:c r="F880" s="18" t="n">
        <x:f>MAX(C880,E880)</x:f>
        <x:v>401.03424488405</x:v>
      </x:c>
      <x:c r="G880" s="18" t="n">
        <x:f>F880+D880</x:f>
        <x:v>413.323120208279</x:v>
      </x:c>
      <x:c r="H880" s="18" t="n">
        <x:f>Arrivals!L880</x:f>
        <x:v>75</x:v>
      </x:c>
      <x:c r="I880" s="18" t="n">
        <x:f>H880*8/ACE_Input!S40+ACE_Input!T40</x:f>
        <x:v>6.02</x:v>
      </x:c>
      <x:c r="J880" s="18" t="n">
        <x:f>N879</x:f>
        <x:v>407.05424488405</x:v>
      </x:c>
      <x:c r="K880" s="18" t="n">
        <x:f>MAX(G880,J880)</x:f>
        <x:v>413.323120208279</x:v>
      </x:c>
      <x:c r="L880" s="18" t="n">
        <x:f>MOD(K880-Settings!$B$32,Settings!$B$33)</x:f>
        <x:v>413.323120208279</x:v>
      </x:c>
      <x:c r="M880" s="18" t="n">
        <x:f>IF(L880&lt;Settings!$B$30,IF(Settings!$B$30-L880&gt;=I880,K880,K880+(Settings!$B$30-L880)+Settings!$B$31),K880+(Settings!$B$33-L880))</x:f>
        <x:v>413.323120208279</x:v>
      </x:c>
      <x:c r="N880" s="18" t="n">
        <x:f>M880+I880</x:f>
        <x:v>419.343120208279</x:v>
      </x:c>
      <x:c r="O880" s="18" t="n">
        <x:f>N880-C880</x:f>
        <x:v>116.343120208279</x:v>
      </x:c>
      <x:c r="P880" s="18" t="n">
        <x:f>F880-C880</x:f>
        <x:v>98.03424488405</x:v>
      </x:c>
      <x:c r="Q880" s="18" t="n">
        <x:f>K880-G880</x:f>
        <x:v>0</x:v>
      </x:c>
      <x:c r="R880" s="18" t="n">
        <x:f>M880-K880</x:f>
        <x:v>0</x:v>
      </x:c>
      <x:c r="S880" s="18" t="n">
        <x:f>P880+Q880+R880</x:f>
        <x:v>98.03424488405</x:v>
      </x:c>
      <x:c r="T880" s="18" t="str">
        <x:f>IF(MOD(C880-Settings!$B$32,Settings!$B$33)&lt;Settings!$B$30,"Up","Down")</x:f>
        <x:v>Up</x:v>
      </x:c>
      <x:c r="U880" s="18" t="n">
        <x:f>IF(OR(I880&gt;Settings!$B$30,O880&gt;Settings!$B$37),0,1)</x:f>
        <x:v>1</x:v>
      </x:c>
      <x:c r="V880" s="18" t="n">
        <x:f>IF(AND(U880=1,O880&lt;=Settings!$B$36),1,0)</x:f>
        <x:v>1</x:v>
      </x:c>
    </x:row>
    <x:row r="881">
      <x:c r="A881" t="n">
        <x:f>Arrivals!A881</x:f>
        <x:v>8</x:v>
      </x:c>
      <x:c r="B881" t="n">
        <x:f>Arrivals!B881</x:f>
        <x:v>36</x:v>
      </x:c>
      <x:c r="C881" s="18" t="n">
        <x:f>Arrivals!F881</x:f>
        <x:v>308</x:v>
      </x:c>
      <x:c r="D881" s="18" t="n">
        <x:f>Arrivals!J881</x:f>
        <x:v>1.4632098825172029</x:v>
      </x:c>
      <x:c r="E881" s="18" t="n">
        <x:f>G880</x:f>
        <x:v>413.323120208279</x:v>
      </x:c>
      <x:c r="F881" s="18" t="n">
        <x:f>MAX(C881,E881)</x:f>
        <x:v>413.323120208279</x:v>
      </x:c>
      <x:c r="G881" s="18" t="n">
        <x:f>F881+D881</x:f>
        <x:v>414.78633009079624</x:v>
      </x:c>
      <x:c r="H881" s="18" t="n">
        <x:f>Arrivals!L881</x:f>
        <x:v>75</x:v>
      </x:c>
      <x:c r="I881" s="18" t="n">
        <x:f>H881*8/ACE_Input!S41+ACE_Input!T41</x:f>
        <x:v>6.02</x:v>
      </x:c>
      <x:c r="J881" s="18" t="n">
        <x:f>N880</x:f>
        <x:v>419.343120208279</x:v>
      </x:c>
      <x:c r="K881" s="18" t="n">
        <x:f>MAX(G881,J881)</x:f>
        <x:v>419.343120208279</x:v>
      </x:c>
      <x:c r="L881" s="18" t="n">
        <x:f>MOD(K881-Settings!$B$32,Settings!$B$33)</x:f>
        <x:v>419.343120208279</x:v>
      </x:c>
      <x:c r="M881" s="18" t="n">
        <x:f>IF(L881&lt;Settings!$B$30,IF(Settings!$B$30-L881&gt;=I881,K881,K881+(Settings!$B$30-L881)+Settings!$B$31),K881+(Settings!$B$33-L881))</x:f>
        <x:v>419.343120208279</x:v>
      </x:c>
      <x:c r="N881" s="18" t="n">
        <x:f>M881+I881</x:f>
        <x:v>425.363120208279</x:v>
      </x:c>
      <x:c r="O881" s="18" t="n">
        <x:f>N881-C881</x:f>
        <x:v>117.36312020827899</x:v>
      </x:c>
      <x:c r="P881" s="18" t="n">
        <x:f>F881-C881</x:f>
        <x:v>105.32312020827902</x:v>
      </x:c>
      <x:c r="Q881" s="18" t="n">
        <x:f>K881-G881</x:f>
        <x:v>4.5567901174827625</x:v>
      </x:c>
      <x:c r="R881" s="18" t="n">
        <x:f>M881-K881</x:f>
        <x:v>0</x:v>
      </x:c>
      <x:c r="S881" s="18" t="n">
        <x:f>P881+Q881+R881</x:f>
        <x:v>109.87991032576178</x:v>
      </x:c>
      <x:c r="T881" s="18" t="str">
        <x:f>IF(MOD(C881-Settings!$B$32,Settings!$B$33)&lt;Settings!$B$30,"Up","Down")</x:f>
        <x:v>Up</x:v>
      </x:c>
      <x:c r="U881" s="18" t="n">
        <x:f>IF(OR(I881&gt;Settings!$B$30,O881&gt;Settings!$B$37),0,1)</x:f>
        <x:v>1</x:v>
      </x:c>
      <x:c r="V881" s="18" t="n">
        <x:f>IF(AND(U881=1,O881&lt;=Settings!$B$36),1,0)</x:f>
        <x:v>1</x:v>
      </x:c>
    </x:row>
    <x:row r="882">
      <x:c r="A882" t="n">
        <x:f>Arrivals!A882</x:f>
        <x:v>8</x:v>
      </x:c>
      <x:c r="B882" t="n">
        <x:f>Arrivals!B882</x:f>
        <x:v>37</x:v>
      </x:c>
      <x:c r="C882" s="18" t="n">
        <x:f>Arrivals!F882</x:f>
        <x:v>313</x:v>
      </x:c>
      <x:c r="D882" s="18" t="n">
        <x:f>Arrivals!J882</x:f>
        <x:v>4.8382047957998475</x:v>
      </x:c>
      <x:c r="E882" s="18" t="n">
        <x:f>G881</x:f>
        <x:v>414.78633009079624</x:v>
      </x:c>
      <x:c r="F882" s="18" t="n">
        <x:f>MAX(C882,E882)</x:f>
        <x:v>414.78633009079624</x:v>
      </x:c>
      <x:c r="G882" s="18" t="n">
        <x:f>F882+D882</x:f>
        <x:v>419.6245348865961</x:v>
      </x:c>
      <x:c r="H882" s="18" t="n">
        <x:f>Arrivals!L882</x:f>
        <x:v>75</x:v>
      </x:c>
      <x:c r="I882" s="18" t="n">
        <x:f>H882*8/ACE_Input!S42+ACE_Input!T42</x:f>
        <x:v>6.02</x:v>
      </x:c>
      <x:c r="J882" s="18" t="n">
        <x:f>N881</x:f>
        <x:v>425.363120208279</x:v>
      </x:c>
      <x:c r="K882" s="18" t="n">
        <x:f>MAX(G882,J882)</x:f>
        <x:v>425.363120208279</x:v>
      </x:c>
      <x:c r="L882" s="18" t="n">
        <x:f>MOD(K882-Settings!$B$32,Settings!$B$33)</x:f>
        <x:v>425.363120208279</x:v>
      </x:c>
      <x:c r="M882" s="18" t="n">
        <x:f>IF(L882&lt;Settings!$B$30,IF(Settings!$B$30-L882&gt;=I882,K882,K882+(Settings!$B$30-L882)+Settings!$B$31),K882+(Settings!$B$33-L882))</x:f>
        <x:v>425.363120208279</x:v>
      </x:c>
      <x:c r="N882" s="18" t="n">
        <x:f>M882+I882</x:f>
        <x:v>431.38312020827897</x:v>
      </x:c>
      <x:c r="O882" s="18" t="n">
        <x:f>N882-C882</x:f>
        <x:v>118.38312020827897</x:v>
      </x:c>
      <x:c r="P882" s="18" t="n">
        <x:f>F882-C882</x:f>
        <x:v>101.78633009079624</x:v>
      </x:c>
      <x:c r="Q882" s="18" t="n">
        <x:f>K882-G882</x:f>
        <x:v>5.738585321682876</x:v>
      </x:c>
      <x:c r="R882" s="18" t="n">
        <x:f>M882-K882</x:f>
        <x:v>0</x:v>
      </x:c>
      <x:c r="S882" s="18" t="n">
        <x:f>P882+Q882+R882</x:f>
        <x:v>107.52491541247912</x:v>
      </x:c>
      <x:c r="T882" s="18" t="str">
        <x:f>IF(MOD(C882-Settings!$B$32,Settings!$B$33)&lt;Settings!$B$30,"Up","Down")</x:f>
        <x:v>Up</x:v>
      </x:c>
      <x:c r="U882" s="18" t="n">
        <x:f>IF(OR(I882&gt;Settings!$B$30,O882&gt;Settings!$B$37),0,1)</x:f>
        <x:v>1</x:v>
      </x:c>
      <x:c r="V882" s="18" t="n">
        <x:f>IF(AND(U882=1,O882&lt;=Settings!$B$36),1,0)</x:f>
        <x:v>1</x:v>
      </x:c>
    </x:row>
    <x:row r="883">
      <x:c r="A883" t="n">
        <x:f>Arrivals!A883</x:f>
        <x:v>8</x:v>
      </x:c>
      <x:c r="B883" t="n">
        <x:f>Arrivals!B883</x:f>
        <x:v>38</x:v>
      </x:c>
      <x:c r="C883" s="18" t="n">
        <x:f>Arrivals!F883</x:f>
        <x:v>318</x:v>
      </x:c>
      <x:c r="D883" s="18" t="n">
        <x:f>Arrivals!J883</x:f>
        <x:v>16.262434043510705</x:v>
      </x:c>
      <x:c r="E883" s="18" t="n">
        <x:f>G882</x:f>
        <x:v>419.6245348865961</x:v>
      </x:c>
      <x:c r="F883" s="18" t="n">
        <x:f>MAX(C883,E883)</x:f>
        <x:v>419.6245348865961</x:v>
      </x:c>
      <x:c r="G883" s="18" t="n">
        <x:f>F883+D883</x:f>
        <x:v>435.88696893010683</x:v>
      </x:c>
      <x:c r="H883" s="18" t="n">
        <x:f>Arrivals!L883</x:f>
        <x:v>75</x:v>
      </x:c>
      <x:c r="I883" s="18" t="n">
        <x:f>H883*8/ACE_Input!S43+ACE_Input!T43</x:f>
        <x:v>6.02</x:v>
      </x:c>
      <x:c r="J883" s="18" t="n">
        <x:f>N882</x:f>
        <x:v>431.38312020827897</x:v>
      </x:c>
      <x:c r="K883" s="18" t="n">
        <x:f>MAX(G883,J883)</x:f>
        <x:v>435.88696893010683</x:v>
      </x:c>
      <x:c r="L883" s="18" t="n">
        <x:f>MOD(K883-Settings!$B$32,Settings!$B$33)</x:f>
        <x:v>435.88696893010683</x:v>
      </x:c>
      <x:c r="M883" s="18" t="n">
        <x:f>IF(L883&lt;Settings!$B$30,IF(Settings!$B$30-L883&gt;=I883,K883,K883+(Settings!$B$30-L883)+Settings!$B$31),K883+(Settings!$B$33-L883))</x:f>
        <x:v>435.88696893010683</x:v>
      </x:c>
      <x:c r="N883" s="18" t="n">
        <x:f>M883+I883</x:f>
        <x:v>441.9069689301068</x:v>
      </x:c>
      <x:c r="O883" s="18" t="n">
        <x:f>N883-C883</x:f>
        <x:v>123.90696893010681</x:v>
      </x:c>
      <x:c r="P883" s="18" t="n">
        <x:f>F883-C883</x:f>
        <x:v>101.62453488659611</x:v>
      </x:c>
      <x:c r="Q883" s="18" t="n">
        <x:f>K883-G883</x:f>
        <x:v>0</x:v>
      </x:c>
      <x:c r="R883" s="18" t="n">
        <x:f>M883-K883</x:f>
        <x:v>0</x:v>
      </x:c>
      <x:c r="S883" s="18" t="n">
        <x:f>P883+Q883+R883</x:f>
        <x:v>101.62453488659611</x:v>
      </x:c>
      <x:c r="T883" s="18" t="str">
        <x:f>IF(MOD(C883-Settings!$B$32,Settings!$B$33)&lt;Settings!$B$30,"Up","Down")</x:f>
        <x:v>Up</x:v>
      </x:c>
      <x:c r="U883" s="18" t="n">
        <x:f>IF(OR(I883&gt;Settings!$B$30,O883&gt;Settings!$B$37),0,1)</x:f>
        <x:v>1</x:v>
      </x:c>
      <x:c r="V883" s="18" t="n">
        <x:f>IF(AND(U883=1,O883&lt;=Settings!$B$36),1,0)</x:f>
        <x:v>0</x:v>
      </x:c>
    </x:row>
    <x:row r="884">
      <x:c r="A884" t="n">
        <x:f>Arrivals!A884</x:f>
        <x:v>8</x:v>
      </x:c>
      <x:c r="B884" t="n">
        <x:f>Arrivals!B884</x:f>
        <x:v>39</x:v>
      </x:c>
      <x:c r="C884" s="18" t="n">
        <x:f>Arrivals!F884</x:f>
        <x:v>323</x:v>
      </x:c>
      <x:c r="D884" s="18" t="n">
        <x:f>Arrivals!J884</x:f>
        <x:v>9.827140982419511</x:v>
      </x:c>
      <x:c r="E884" s="18" t="n">
        <x:f>G883</x:f>
        <x:v>435.88696893010683</x:v>
      </x:c>
      <x:c r="F884" s="18" t="n">
        <x:f>MAX(C884,E884)</x:f>
        <x:v>435.88696893010683</x:v>
      </x:c>
      <x:c r="G884" s="18" t="n">
        <x:f>F884+D884</x:f>
        <x:v>445.71410991252634</x:v>
      </x:c>
      <x:c r="H884" s="18" t="n">
        <x:f>Arrivals!L884</x:f>
        <x:v>75</x:v>
      </x:c>
      <x:c r="I884" s="18" t="n">
        <x:f>H884*8/ACE_Input!S44+ACE_Input!T44</x:f>
        <x:v>6.02</x:v>
      </x:c>
      <x:c r="J884" s="18" t="n">
        <x:f>N883</x:f>
        <x:v>441.9069689301068</x:v>
      </x:c>
      <x:c r="K884" s="18" t="n">
        <x:f>MAX(G884,J884)</x:f>
        <x:v>445.71410991252634</x:v>
      </x:c>
      <x:c r="L884" s="18" t="n">
        <x:f>MOD(K884-Settings!$B$32,Settings!$B$33)</x:f>
        <x:v>445.71410991252634</x:v>
      </x:c>
      <x:c r="M884" s="18" t="n">
        <x:f>IF(L884&lt;Settings!$B$30,IF(Settings!$B$30-L884&gt;=I884,K884,K884+(Settings!$B$30-L884)+Settings!$B$31),K884+(Settings!$B$33-L884))</x:f>
        <x:v>445.71410991252634</x:v>
      </x:c>
      <x:c r="N884" s="18" t="n">
        <x:f>M884+I884</x:f>
        <x:v>451.7341099125263</x:v>
      </x:c>
      <x:c r="O884" s="18" t="n">
        <x:f>N884-C884</x:f>
        <x:v>128.73410991252632</x:v>
      </x:c>
      <x:c r="P884" s="18" t="n">
        <x:f>F884-C884</x:f>
        <x:v>112.88696893010683</x:v>
      </x:c>
      <x:c r="Q884" s="18" t="n">
        <x:f>K884-G884</x:f>
        <x:v>0</x:v>
      </x:c>
      <x:c r="R884" s="18" t="n">
        <x:f>M884-K884</x:f>
        <x:v>0</x:v>
      </x:c>
      <x:c r="S884" s="18" t="n">
        <x:f>P884+Q884+R884</x:f>
        <x:v>112.88696893010683</x:v>
      </x:c>
      <x:c r="T884" s="18" t="str">
        <x:f>IF(MOD(C884-Settings!$B$32,Settings!$B$33)&lt;Settings!$B$30,"Up","Down")</x:f>
        <x:v>Up</x:v>
      </x:c>
      <x:c r="U884" s="18" t="n">
        <x:f>IF(OR(I884&gt;Settings!$B$30,O884&gt;Settings!$B$37),0,1)</x:f>
        <x:v>1</x:v>
      </x:c>
      <x:c r="V884" s="18" t="n">
        <x:f>IF(AND(U884=1,O884&lt;=Settings!$B$36),1,0)</x:f>
        <x:v>0</x:v>
      </x:c>
    </x:row>
    <x:row r="885">
      <x:c r="A885" t="n">
        <x:f>Arrivals!A885</x:f>
        <x:v>8</x:v>
      </x:c>
      <x:c r="B885" t="n">
        <x:f>Arrivals!B885</x:f>
        <x:v>40</x:v>
      </x:c>
      <x:c r="C885" s="18" t="n">
        <x:f>Arrivals!F885</x:f>
        <x:v>328</x:v>
      </x:c>
      <x:c r="D885" s="18" t="n">
        <x:f>Arrivals!J885</x:f>
        <x:v>15.654436270305823</x:v>
      </x:c>
      <x:c r="E885" s="18" t="n">
        <x:f>G884</x:f>
        <x:v>445.71410991252634</x:v>
      </x:c>
      <x:c r="F885" s="18" t="n">
        <x:f>MAX(C885,E885)</x:f>
        <x:v>445.71410991252634</x:v>
      </x:c>
      <x:c r="G885" s="18" t="n">
        <x:f>F885+D885</x:f>
        <x:v>461.3685461828322</x:v>
      </x:c>
      <x:c r="H885" s="18" t="n">
        <x:f>Arrivals!L885</x:f>
        <x:v>75</x:v>
      </x:c>
      <x:c r="I885" s="18" t="n">
        <x:f>H885*8/ACE_Input!S45+ACE_Input!T45</x:f>
        <x:v>6.02</x:v>
      </x:c>
      <x:c r="J885" s="18" t="n">
        <x:f>N884</x:f>
        <x:v>451.7341099125263</x:v>
      </x:c>
      <x:c r="K885" s="18" t="n">
        <x:f>MAX(G885,J885)</x:f>
        <x:v>461.3685461828322</x:v>
      </x:c>
      <x:c r="L885" s="18" t="n">
        <x:f>MOD(K885-Settings!$B$32,Settings!$B$33)</x:f>
        <x:v>461.3685461828322</x:v>
      </x:c>
      <x:c r="M885" s="18" t="n">
        <x:f>IF(L885&lt;Settings!$B$30,IF(Settings!$B$30-L885&gt;=I885,K885,K885+(Settings!$B$30-L885)+Settings!$B$31),K885+(Settings!$B$33-L885))</x:f>
        <x:v>461.3685461828322</x:v>
      </x:c>
      <x:c r="N885" s="18" t="n">
        <x:f>M885+I885</x:f>
        <x:v>467.38854618283216</x:v>
      </x:c>
      <x:c r="O885" s="18" t="n">
        <x:f>N885-C885</x:f>
        <x:v>139.38854618283216</x:v>
      </x:c>
      <x:c r="P885" s="18" t="n">
        <x:f>F885-C885</x:f>
        <x:v>117.71410991252634</x:v>
      </x:c>
      <x:c r="Q885" s="18" t="n">
        <x:f>K885-G885</x:f>
        <x:v>0</x:v>
      </x:c>
      <x:c r="R885" s="18" t="n">
        <x:f>M885-K885</x:f>
        <x:v>0</x:v>
      </x:c>
      <x:c r="S885" s="18" t="n">
        <x:f>P885+Q885+R885</x:f>
        <x:v>117.71410991252634</x:v>
      </x:c>
      <x:c r="T885" s="18" t="str">
        <x:f>IF(MOD(C885-Settings!$B$32,Settings!$B$33)&lt;Settings!$B$30,"Up","Down")</x:f>
        <x:v>Up</x:v>
      </x:c>
      <x:c r="U885" s="18" t="n">
        <x:f>IF(OR(I885&gt;Settings!$B$30,O885&gt;Settings!$B$37),0,1)</x:f>
        <x:v>1</x:v>
      </x:c>
      <x:c r="V885" s="18" t="n">
        <x:f>IF(AND(U885=1,O885&lt;=Settings!$B$36),1,0)</x:f>
        <x:v>0</x:v>
      </x:c>
    </x:row>
    <x:row r="886">
      <x:c r="A886" t="n">
        <x:f>Arrivals!A886</x:f>
        <x:v>8</x:v>
      </x:c>
      <x:c r="B886" t="n">
        <x:f>Arrivals!B886</x:f>
        <x:v>41</x:v>
      </x:c>
      <x:c r="C886" s="18" t="n">
        <x:f>Arrivals!F886</x:f>
        <x:v>333</x:v>
      </x:c>
      <x:c r="D886" s="18" t="n">
        <x:f>Arrivals!J886</x:f>
        <x:v>4.103302352868117</x:v>
      </x:c>
      <x:c r="E886" s="18" t="n">
        <x:f>G885</x:f>
        <x:v>461.3685461828322</x:v>
      </x:c>
      <x:c r="F886" s="18" t="n">
        <x:f>MAX(C886,E886)</x:f>
        <x:v>461.3685461828322</x:v>
      </x:c>
      <x:c r="G886" s="18" t="n">
        <x:f>F886+D886</x:f>
        <x:v>465.4718485357003</x:v>
      </x:c>
      <x:c r="H886" s="18" t="n">
        <x:f>Arrivals!L886</x:f>
        <x:v>75</x:v>
      </x:c>
      <x:c r="I886" s="18" t="n">
        <x:f>H886*8/ACE_Input!S46+ACE_Input!T46</x:f>
        <x:v>6.02</x:v>
      </x:c>
      <x:c r="J886" s="18" t="n">
        <x:f>N885</x:f>
        <x:v>467.38854618283216</x:v>
      </x:c>
      <x:c r="K886" s="18" t="n">
        <x:f>MAX(G886,J886)</x:f>
        <x:v>467.38854618283216</x:v>
      </x:c>
      <x:c r="L886" s="18" t="n">
        <x:f>MOD(K886-Settings!$B$32,Settings!$B$33)</x:f>
        <x:v>467.38854618283216</x:v>
      </x:c>
      <x:c r="M886" s="18" t="n">
        <x:f>IF(L886&lt;Settings!$B$30,IF(Settings!$B$30-L886&gt;=I886,K886,K886+(Settings!$B$30-L886)+Settings!$B$31),K886+(Settings!$B$33-L886))</x:f>
        <x:v>467.38854618283216</x:v>
      </x:c>
      <x:c r="N886" s="18" t="n">
        <x:f>M886+I886</x:f>
        <x:v>473.40854618283214</x:v>
      </x:c>
      <x:c r="O886" s="18" t="n">
        <x:f>N886-C886</x:f>
        <x:v>140.40854618283214</x:v>
      </x:c>
      <x:c r="P886" s="18" t="n">
        <x:f>F886-C886</x:f>
        <x:v>128.36854618283218</x:v>
      </x:c>
      <x:c r="Q886" s="18" t="n">
        <x:f>K886-G886</x:f>
        <x:v>1.9166976471318549</x:v>
      </x:c>
      <x:c r="R886" s="18" t="n">
        <x:f>M886-K886</x:f>
        <x:v>0</x:v>
      </x:c>
      <x:c r="S886" s="18" t="n">
        <x:f>P886+Q886+R886</x:f>
        <x:v>130.28524382996403</x:v>
      </x:c>
      <x:c r="T886" s="18" t="str">
        <x:f>IF(MOD(C886-Settings!$B$32,Settings!$B$33)&lt;Settings!$B$30,"Up","Down")</x:f>
        <x:v>Up</x:v>
      </x:c>
      <x:c r="U886" s="18" t="n">
        <x:f>IF(OR(I886&gt;Settings!$B$30,O886&gt;Settings!$B$37),0,1)</x:f>
        <x:v>1</x:v>
      </x:c>
      <x:c r="V886" s="18" t="n">
        <x:f>IF(AND(U886=1,O886&lt;=Settings!$B$36),1,0)</x:f>
        <x:v>0</x:v>
      </x:c>
    </x:row>
    <x:row r="887">
      <x:c r="A887" t="n">
        <x:f>Arrivals!A887</x:f>
        <x:v>8</x:v>
      </x:c>
      <x:c r="B887" t="n">
        <x:f>Arrivals!B887</x:f>
        <x:v>42</x:v>
      </x:c>
      <x:c r="C887" s="18" t="n">
        <x:f>Arrivals!F887</x:f>
        <x:v>338</x:v>
      </x:c>
      <x:c r="D887" s="18" t="n">
        <x:f>Arrivals!J887</x:f>
        <x:v>7.930782040321063</x:v>
      </x:c>
      <x:c r="E887" s="18" t="n">
        <x:f>G886</x:f>
        <x:v>465.4718485357003</x:v>
      </x:c>
      <x:c r="F887" s="18" t="n">
        <x:f>MAX(C887,E887)</x:f>
        <x:v>465.4718485357003</x:v>
      </x:c>
      <x:c r="G887" s="18" t="n">
        <x:f>F887+D887</x:f>
        <x:v>473.40263057602135</x:v>
      </x:c>
      <x:c r="H887" s="18" t="n">
        <x:f>Arrivals!L887</x:f>
        <x:v>75</x:v>
      </x:c>
      <x:c r="I887" s="18" t="n">
        <x:f>H887*8/ACE_Input!S47+ACE_Input!T47</x:f>
        <x:v>6.02</x:v>
      </x:c>
      <x:c r="J887" s="18" t="n">
        <x:f>N886</x:f>
        <x:v>473.40854618283214</x:v>
      </x:c>
      <x:c r="K887" s="18" t="n">
        <x:f>MAX(G887,J887)</x:f>
        <x:v>473.40854618283214</x:v>
      </x:c>
      <x:c r="L887" s="18" t="n">
        <x:f>MOD(K887-Settings!$B$32,Settings!$B$33)</x:f>
        <x:v>473.40854618283214</x:v>
      </x:c>
      <x:c r="M887" s="18" t="n">
        <x:f>IF(L887&lt;Settings!$B$30,IF(Settings!$B$30-L887&gt;=I887,K887,K887+(Settings!$B$30-L887)+Settings!$B$31),K887+(Settings!$B$33-L887))</x:f>
        <x:v>473.40854618283214</x:v>
      </x:c>
      <x:c r="N887" s="18" t="n">
        <x:f>M887+I887</x:f>
        <x:v>479.4285461828321</x:v>
      </x:c>
      <x:c r="O887" s="18" t="n">
        <x:f>N887-C887</x:f>
        <x:v>141.42854618283212</x:v>
      </x:c>
      <x:c r="P887" s="18" t="n">
        <x:f>F887-C887</x:f>
        <x:v>127.4718485357003</x:v>
      </x:c>
      <x:c r="Q887" s="18" t="n">
        <x:f>K887-G887</x:f>
        <x:v>0.0059156068107881765</x:v>
      </x:c>
      <x:c r="R887" s="18" t="n">
        <x:f>M887-K887</x:f>
        <x:v>0</x:v>
      </x:c>
      <x:c r="S887" s="18" t="n">
        <x:f>P887+Q887+R887</x:f>
        <x:v>127.47776414251109</x:v>
      </x:c>
      <x:c r="T887" s="18" t="str">
        <x:f>IF(MOD(C887-Settings!$B$32,Settings!$B$33)&lt;Settings!$B$30,"Up","Down")</x:f>
        <x:v>Up</x:v>
      </x:c>
      <x:c r="U887" s="18" t="n">
        <x:f>IF(OR(I887&gt;Settings!$B$30,O887&gt;Settings!$B$37),0,1)</x:f>
        <x:v>1</x:v>
      </x:c>
      <x:c r="V887" s="18" t="n">
        <x:f>IF(AND(U887=1,O887&lt;=Settings!$B$36),1,0)</x:f>
        <x:v>0</x:v>
      </x:c>
    </x:row>
    <x:row r="888">
      <x:c r="A888" t="n">
        <x:f>Arrivals!A888</x:f>
        <x:v>8</x:v>
      </x:c>
      <x:c r="B888" t="n">
        <x:f>Arrivals!B888</x:f>
        <x:v>43</x:v>
      </x:c>
      <x:c r="C888" s="18" t="n">
        <x:f>Arrivals!F888</x:f>
        <x:v>343</x:v>
      </x:c>
      <x:c r="D888" s="18" t="n">
        <x:f>Arrivals!J888</x:f>
        <x:v>1.0157619398147568</x:v>
      </x:c>
      <x:c r="E888" s="18" t="n">
        <x:f>G887</x:f>
        <x:v>473.40263057602135</x:v>
      </x:c>
      <x:c r="F888" s="18" t="n">
        <x:f>MAX(C888,E888)</x:f>
        <x:v>473.40263057602135</x:v>
      </x:c>
      <x:c r="G888" s="18" t="n">
        <x:f>F888+D888</x:f>
        <x:v>474.4183925158361</x:v>
      </x:c>
      <x:c r="H888" s="18" t="n">
        <x:f>Arrivals!L888</x:f>
        <x:v>75</x:v>
      </x:c>
      <x:c r="I888" s="18" t="n">
        <x:f>H888*8/ACE_Input!S48+ACE_Input!T48</x:f>
        <x:v>6.02</x:v>
      </x:c>
      <x:c r="J888" s="18" t="n">
        <x:f>N887</x:f>
        <x:v>479.4285461828321</x:v>
      </x:c>
      <x:c r="K888" s="18" t="n">
        <x:f>MAX(G888,J888)</x:f>
        <x:v>479.4285461828321</x:v>
      </x:c>
      <x:c r="L888" s="18" t="n">
        <x:f>MOD(K888-Settings!$B$32,Settings!$B$33)</x:f>
        <x:v>479.4285461828321</x:v>
      </x:c>
      <x:c r="M888" s="18" t="n">
        <x:f>IF(L888&lt;Settings!$B$30,IF(Settings!$B$30-L888&gt;=I888,K888,K888+(Settings!$B$30-L888)+Settings!$B$31),K888+(Settings!$B$33-L888))</x:f>
        <x:v>479.4285461828321</x:v>
      </x:c>
      <x:c r="N888" s="18" t="n">
        <x:f>M888+I888</x:f>
        <x:v>485.4485461828321</x:v>
      </x:c>
      <x:c r="O888" s="18" t="n">
        <x:f>N888-C888</x:f>
        <x:v>142.4485461828321</x:v>
      </x:c>
      <x:c r="P888" s="18" t="n">
        <x:f>F888-C888</x:f>
        <x:v>130.40263057602135</x:v>
      </x:c>
      <x:c r="Q888" s="18" t="n">
        <x:f>K888-G888</x:f>
        <x:v>5.010153666996018</x:v>
      </x:c>
      <x:c r="R888" s="18" t="n">
        <x:f>M888-K888</x:f>
        <x:v>0</x:v>
      </x:c>
      <x:c r="S888" s="18" t="n">
        <x:f>P888+Q888+R888</x:f>
        <x:v>135.41278424301737</x:v>
      </x:c>
      <x:c r="T888" s="18" t="str">
        <x:f>IF(MOD(C888-Settings!$B$32,Settings!$B$33)&lt;Settings!$B$30,"Up","Down")</x:f>
        <x:v>Up</x:v>
      </x:c>
      <x:c r="U888" s="18" t="n">
        <x:f>IF(OR(I888&gt;Settings!$B$30,O888&gt;Settings!$B$37),0,1)</x:f>
        <x:v>1</x:v>
      </x:c>
      <x:c r="V888" s="18" t="n">
        <x:f>IF(AND(U888=1,O888&lt;=Settings!$B$36),1,0)</x:f>
        <x:v>0</x:v>
      </x:c>
    </x:row>
    <x:row r="889">
      <x:c r="A889" t="n">
        <x:f>Arrivals!A889</x:f>
        <x:v>8</x:v>
      </x:c>
      <x:c r="B889" t="n">
        <x:f>Arrivals!B889</x:f>
        <x:v>44</x:v>
      </x:c>
      <x:c r="C889" s="18" t="n">
        <x:f>Arrivals!F889</x:f>
        <x:v>348</x:v>
      </x:c>
      <x:c r="D889" s="18" t="n">
        <x:f>Arrivals!J889</x:f>
        <x:v>1.4120040642943943</x:v>
      </x:c>
      <x:c r="E889" s="18" t="n">
        <x:f>G888</x:f>
        <x:v>474.4183925158361</x:v>
      </x:c>
      <x:c r="F889" s="18" t="n">
        <x:f>MAX(C889,E889)</x:f>
        <x:v>474.4183925158361</x:v>
      </x:c>
      <x:c r="G889" s="18" t="n">
        <x:f>F889+D889</x:f>
        <x:v>475.8303965801305</x:v>
      </x:c>
      <x:c r="H889" s="18" t="n">
        <x:f>Arrivals!L889</x:f>
        <x:v>75</x:v>
      </x:c>
      <x:c r="I889" s="18" t="n">
        <x:f>H889*8/ACE_Input!S49+ACE_Input!T49</x:f>
        <x:v>6.02</x:v>
      </x:c>
      <x:c r="J889" s="18" t="n">
        <x:f>N888</x:f>
        <x:v>485.4485461828321</x:v>
      </x:c>
      <x:c r="K889" s="18" t="n">
        <x:f>MAX(G889,J889)</x:f>
        <x:v>485.4485461828321</x:v>
      </x:c>
      <x:c r="L889" s="18" t="n">
        <x:f>MOD(K889-Settings!$B$32,Settings!$B$33)</x:f>
        <x:v>485.4485461828321</x:v>
      </x:c>
      <x:c r="M889" s="18" t="n">
        <x:f>IF(L889&lt;Settings!$B$30,IF(Settings!$B$30-L889&gt;=I889,K889,K889+(Settings!$B$30-L889)+Settings!$B$31),K889+(Settings!$B$33-L889))</x:f>
        <x:v>485.4485461828321</x:v>
      </x:c>
      <x:c r="N889" s="18" t="n">
        <x:f>M889+I889</x:f>
        <x:v>491.4685461828321</x:v>
      </x:c>
      <x:c r="O889" s="18" t="n">
        <x:f>N889-C889</x:f>
        <x:v>143.46854618283209</x:v>
      </x:c>
      <x:c r="P889" s="18" t="n">
        <x:f>F889-C889</x:f>
        <x:v>126.4183925158361</x:v>
      </x:c>
      <x:c r="Q889" s="18" t="n">
        <x:f>K889-G889</x:f>
        <x:v>9.618149602701578</x:v>
      </x:c>
      <x:c r="R889" s="18" t="n">
        <x:f>M889-K889</x:f>
        <x:v>0</x:v>
      </x:c>
      <x:c r="S889" s="18" t="n">
        <x:f>P889+Q889+R889</x:f>
        <x:v>136.03654211853768</x:v>
      </x:c>
      <x:c r="T889" s="18" t="str">
        <x:f>IF(MOD(C889-Settings!$B$32,Settings!$B$33)&lt;Settings!$B$30,"Up","Down")</x:f>
        <x:v>Up</x:v>
      </x:c>
      <x:c r="U889" s="18" t="n">
        <x:f>IF(OR(I889&gt;Settings!$B$30,O889&gt;Settings!$B$37),0,1)</x:f>
        <x:v>1</x:v>
      </x:c>
      <x:c r="V889" s="18" t="n">
        <x:f>IF(AND(U889=1,O889&lt;=Settings!$B$36),1,0)</x:f>
        <x:v>0</x:v>
      </x:c>
    </x:row>
    <x:row r="890">
      <x:c r="A890" t="n">
        <x:f>Arrivals!A890</x:f>
        <x:v>8</x:v>
      </x:c>
      <x:c r="B890" t="n">
        <x:f>Arrivals!B890</x:f>
        <x:v>45</x:v>
      </x:c>
      <x:c r="C890" s="18" t="n">
        <x:f>Arrivals!F890</x:f>
        <x:v>354</x:v>
      </x:c>
      <x:c r="D890" s="18" t="n">
        <x:f>Arrivals!J890</x:f>
        <x:v>14.891907113934826</x:v>
      </x:c>
      <x:c r="E890" s="18" t="n">
        <x:f>G889</x:f>
        <x:v>475.8303965801305</x:v>
      </x:c>
      <x:c r="F890" s="18" t="n">
        <x:f>MAX(C890,E890)</x:f>
        <x:v>475.8303965801305</x:v>
      </x:c>
      <x:c r="G890" s="18" t="n">
        <x:f>F890+D890</x:f>
        <x:v>490.7223036940654</x:v>
      </x:c>
      <x:c r="H890" s="18" t="n">
        <x:f>Arrivals!L890</x:f>
        <x:v>75</x:v>
      </x:c>
      <x:c r="I890" s="18" t="n">
        <x:f>H890*8/ACE_Input!S50+ACE_Input!T50</x:f>
        <x:v>6.02</x:v>
      </x:c>
      <x:c r="J890" s="18" t="n">
        <x:f>N889</x:f>
        <x:v>491.4685461828321</x:v>
      </x:c>
      <x:c r="K890" s="18" t="n">
        <x:f>MAX(G890,J890)</x:f>
        <x:v>491.4685461828321</x:v>
      </x:c>
      <x:c r="L890" s="18" t="n">
        <x:f>MOD(K890-Settings!$B$32,Settings!$B$33)</x:f>
        <x:v>491.4685461828321</x:v>
      </x:c>
      <x:c r="M890" s="18" t="n">
        <x:f>IF(L890&lt;Settings!$B$30,IF(Settings!$B$30-L890&gt;=I890,K890,K890+(Settings!$B$30-L890)+Settings!$B$31),K890+(Settings!$B$33-L890))</x:f>
        <x:v>491.4685461828321</x:v>
      </x:c>
      <x:c r="N890" s="18" t="n">
        <x:f>M890+I890</x:f>
        <x:v>497.48854618283207</x:v>
      </x:c>
      <x:c r="O890" s="18" t="n">
        <x:f>N890-C890</x:f>
        <x:v>143.48854618283207</x:v>
      </x:c>
      <x:c r="P890" s="18" t="n">
        <x:f>F890-C890</x:f>
        <x:v>121.83039658013053</x:v>
      </x:c>
      <x:c r="Q890" s="18" t="n">
        <x:f>K890-G890</x:f>
        <x:v>0.7462424887667112</x:v>
      </x:c>
      <x:c r="R890" s="18" t="n">
        <x:f>M890-K890</x:f>
        <x:v>0</x:v>
      </x:c>
      <x:c r="S890" s="18" t="n">
        <x:f>P890+Q890+R890</x:f>
        <x:v>122.57663906889724</x:v>
      </x:c>
      <x:c r="T890" s="18" t="str">
        <x:f>IF(MOD(C890-Settings!$B$32,Settings!$B$33)&lt;Settings!$B$30,"Up","Down")</x:f>
        <x:v>Up</x:v>
      </x:c>
      <x:c r="U890" s="18" t="n">
        <x:f>IF(OR(I890&gt;Settings!$B$30,O890&gt;Settings!$B$37),0,1)</x:f>
        <x:v>1</x:v>
      </x:c>
      <x:c r="V890" s="18" t="n">
        <x:f>IF(AND(U890=1,O890&lt;=Settings!$B$36),1,0)</x:f>
        <x:v>0</x:v>
      </x:c>
    </x:row>
    <x:row r="891">
      <x:c r="A891" t="n">
        <x:f>Arrivals!A891</x:f>
        <x:v>8</x:v>
      </x:c>
      <x:c r="B891" t="n">
        <x:f>Arrivals!B891</x:f>
        <x:v>46</x:v>
      </x:c>
      <x:c r="C891" s="18" t="n">
        <x:f>Arrivals!F891</x:f>
        <x:v>359</x:v>
      </x:c>
      <x:c r="D891" s="18" t="n">
        <x:f>Arrivals!J891</x:f>
        <x:v>1.853051189366627</x:v>
      </x:c>
      <x:c r="E891" s="18" t="n">
        <x:f>G890</x:f>
        <x:v>490.7223036940654</x:v>
      </x:c>
      <x:c r="F891" s="18" t="n">
        <x:f>MAX(C891,E891)</x:f>
        <x:v>490.7223036940654</x:v>
      </x:c>
      <x:c r="G891" s="18" t="n">
        <x:f>F891+D891</x:f>
        <x:v>492.575354883432</x:v>
      </x:c>
      <x:c r="H891" s="18" t="n">
        <x:f>Arrivals!L891</x:f>
        <x:v>75</x:v>
      </x:c>
      <x:c r="I891" s="18" t="n">
        <x:f>H891*8/ACE_Input!S51+ACE_Input!T51</x:f>
        <x:v>6.02</x:v>
      </x:c>
      <x:c r="J891" s="18" t="n">
        <x:f>N890</x:f>
        <x:v>497.48854618283207</x:v>
      </x:c>
      <x:c r="K891" s="18" t="n">
        <x:f>MAX(G891,J891)</x:f>
        <x:v>497.48854618283207</x:v>
      </x:c>
      <x:c r="L891" s="18" t="n">
        <x:f>MOD(K891-Settings!$B$32,Settings!$B$33)</x:f>
        <x:v>497.48854618283207</x:v>
      </x:c>
      <x:c r="M891" s="18" t="n">
        <x:f>IF(L891&lt;Settings!$B$30,IF(Settings!$B$30-L891&gt;=I891,K891,K891+(Settings!$B$30-L891)+Settings!$B$31),K891+(Settings!$B$33-L891))</x:f>
        <x:v>497.48854618283207</x:v>
      </x:c>
      <x:c r="N891" s="18" t="n">
        <x:f>M891+I891</x:f>
        <x:v>503.50854618283205</x:v>
      </x:c>
      <x:c r="O891" s="18" t="n">
        <x:f>N891-C891</x:f>
        <x:v>144.50854618283205</x:v>
      </x:c>
      <x:c r="P891" s="18" t="n">
        <x:f>F891-C891</x:f>
        <x:v>131.72230369406537</x:v>
      </x:c>
      <x:c r="Q891" s="18" t="n">
        <x:f>K891-G891</x:f>
        <x:v>4.913191299400069</x:v>
      </x:c>
      <x:c r="R891" s="18" t="n">
        <x:f>M891-K891</x:f>
        <x:v>0</x:v>
      </x:c>
      <x:c r="S891" s="18" t="n">
        <x:f>P891+Q891+R891</x:f>
        <x:v>136.63549499346544</x:v>
      </x:c>
      <x:c r="T891" s="18" t="str">
        <x:f>IF(MOD(C891-Settings!$B$32,Settings!$B$33)&lt;Settings!$B$30,"Up","Down")</x:f>
        <x:v>Up</x:v>
      </x:c>
      <x:c r="U891" s="18" t="n">
        <x:f>IF(OR(I891&gt;Settings!$B$30,O891&gt;Settings!$B$37),0,1)</x:f>
        <x:v>1</x:v>
      </x:c>
      <x:c r="V891" s="18" t="n">
        <x:f>IF(AND(U891=1,O891&lt;=Settings!$B$36),1,0)</x:f>
        <x:v>0</x:v>
      </x:c>
    </x:row>
    <x:row r="892">
      <x:c r="A892" t="n">
        <x:f>Arrivals!A892</x:f>
        <x:v>8</x:v>
      </x:c>
      <x:c r="B892" t="n">
        <x:f>Arrivals!B892</x:f>
        <x:v>47</x:v>
      </x:c>
      <x:c r="C892" s="18" t="n">
        <x:f>Arrivals!F892</x:f>
        <x:v>364</x:v>
      </x:c>
      <x:c r="D892" s="18" t="n">
        <x:f>Arrivals!J892</x:f>
        <x:v>26.78923406381861</x:v>
      </x:c>
      <x:c r="E892" s="18" t="n">
        <x:f>G891</x:f>
        <x:v>492.575354883432</x:v>
      </x:c>
      <x:c r="F892" s="18" t="n">
        <x:f>MAX(C892,E892)</x:f>
        <x:v>492.575354883432</x:v>
      </x:c>
      <x:c r="G892" s="18" t="n">
        <x:f>F892+D892</x:f>
        <x:v>519.3645889472506</x:v>
      </x:c>
      <x:c r="H892" s="18" t="n">
        <x:f>Arrivals!L892</x:f>
        <x:v>75</x:v>
      </x:c>
      <x:c r="I892" s="18" t="n">
        <x:f>H892*8/ACE_Input!S52+ACE_Input!T52</x:f>
        <x:v>6.02</x:v>
      </x:c>
      <x:c r="J892" s="18" t="n">
        <x:f>N891</x:f>
        <x:v>503.50854618283205</x:v>
      </x:c>
      <x:c r="K892" s="18" t="n">
        <x:f>MAX(G892,J892)</x:f>
        <x:v>519.3645889472506</x:v>
      </x:c>
      <x:c r="L892" s="18" t="n">
        <x:f>MOD(K892-Settings!$B$32,Settings!$B$33)</x:f>
        <x:v>519.3645889472506</x:v>
      </x:c>
      <x:c r="M892" s="18" t="n">
        <x:f>IF(L892&lt;Settings!$B$30,IF(Settings!$B$30-L892&gt;=I892,K892,K892+(Settings!$B$30-L892)+Settings!$B$31),K892+(Settings!$B$33-L892))</x:f>
        <x:v>519.3645889472506</x:v>
      </x:c>
      <x:c r="N892" s="18" t="n">
        <x:f>M892+I892</x:f>
        <x:v>525.3845889472506</x:v>
      </x:c>
      <x:c r="O892" s="18" t="n">
        <x:f>N892-C892</x:f>
        <x:v>161.38458894725056</x:v>
      </x:c>
      <x:c r="P892" s="18" t="n">
        <x:f>F892-C892</x:f>
        <x:v>128.575354883432</x:v>
      </x:c>
      <x:c r="Q892" s="18" t="n">
        <x:f>K892-G892</x:f>
        <x:v>0</x:v>
      </x:c>
      <x:c r="R892" s="18" t="n">
        <x:f>M892-K892</x:f>
        <x:v>0</x:v>
      </x:c>
      <x:c r="S892" s="18" t="n">
        <x:f>P892+Q892+R892</x:f>
        <x:v>128.575354883432</x:v>
      </x:c>
      <x:c r="T892" s="18" t="str">
        <x:f>IF(MOD(C892-Settings!$B$32,Settings!$B$33)&lt;Settings!$B$30,"Up","Down")</x:f>
        <x:v>Up</x:v>
      </x:c>
      <x:c r="U892" s="18" t="n">
        <x:f>IF(OR(I892&gt;Settings!$B$30,O892&gt;Settings!$B$37),0,1)</x:f>
        <x:v>1</x:v>
      </x:c>
      <x:c r="V892" s="18" t="n">
        <x:f>IF(AND(U892=1,O892&lt;=Settings!$B$36),1,0)</x:f>
        <x:v>0</x:v>
      </x:c>
    </x:row>
    <x:row r="893">
      <x:c r="A893" t="n">
        <x:f>Arrivals!A893</x:f>
        <x:v>8</x:v>
      </x:c>
      <x:c r="B893" t="n">
        <x:f>Arrivals!B893</x:f>
        <x:v>48</x:v>
      </x:c>
      <x:c r="C893" s="18" t="n">
        <x:f>Arrivals!F893</x:f>
        <x:v>369</x:v>
      </x:c>
      <x:c r="D893" s="18" t="n">
        <x:f>Arrivals!J893</x:f>
        <x:v>2.193236641525858</x:v>
      </x:c>
      <x:c r="E893" s="18" t="n">
        <x:f>G892</x:f>
        <x:v>519.3645889472506</x:v>
      </x:c>
      <x:c r="F893" s="18" t="n">
        <x:f>MAX(C893,E893)</x:f>
        <x:v>519.3645889472506</x:v>
      </x:c>
      <x:c r="G893" s="18" t="n">
        <x:f>F893+D893</x:f>
        <x:v>521.5578255887765</x:v>
      </x:c>
      <x:c r="H893" s="18" t="n">
        <x:f>Arrivals!L893</x:f>
        <x:v>75</x:v>
      </x:c>
      <x:c r="I893" s="18" t="n">
        <x:f>H893*8/ACE_Input!S53+ACE_Input!T53</x:f>
        <x:v>6.02</x:v>
      </x:c>
      <x:c r="J893" s="18" t="n">
        <x:f>N892</x:f>
        <x:v>525.3845889472506</x:v>
      </x:c>
      <x:c r="K893" s="18" t="n">
        <x:f>MAX(G893,J893)</x:f>
        <x:v>525.3845889472506</x:v>
      </x:c>
      <x:c r="L893" s="18" t="n">
        <x:f>MOD(K893-Settings!$B$32,Settings!$B$33)</x:f>
        <x:v>525.3845889472506</x:v>
      </x:c>
      <x:c r="M893" s="18" t="n">
        <x:f>IF(L893&lt;Settings!$B$30,IF(Settings!$B$30-L893&gt;=I893,K893,K893+(Settings!$B$30-L893)+Settings!$B$31),K893+(Settings!$B$33-L893))</x:f>
        <x:v>525.3845889472506</x:v>
      </x:c>
      <x:c r="N893" s="18" t="n">
        <x:f>M893+I893</x:f>
        <x:v>531.4045889472505</x:v>
      </x:c>
      <x:c r="O893" s="18" t="n">
        <x:f>N893-C893</x:f>
        <x:v>162.40458894725055</x:v>
      </x:c>
      <x:c r="P893" s="18" t="n">
        <x:f>F893-C893</x:f>
        <x:v>150.36458894725058</x:v>
      </x:c>
      <x:c r="Q893" s="18" t="n">
        <x:f>K893-G893</x:f>
        <x:v>3.826763358474068</x:v>
      </x:c>
      <x:c r="R893" s="18" t="n">
        <x:f>M893-K893</x:f>
        <x:v>0</x:v>
      </x:c>
      <x:c r="S893" s="18" t="n">
        <x:f>P893+Q893+R893</x:f>
        <x:v>154.19135230572465</x:v>
      </x:c>
      <x:c r="T893" s="18" t="str">
        <x:f>IF(MOD(C893-Settings!$B$32,Settings!$B$33)&lt;Settings!$B$30,"Up","Down")</x:f>
        <x:v>Up</x:v>
      </x:c>
      <x:c r="U893" s="18" t="n">
        <x:f>IF(OR(I893&gt;Settings!$B$30,O893&gt;Settings!$B$37),0,1)</x:f>
        <x:v>1</x:v>
      </x:c>
      <x:c r="V893" s="18" t="n">
        <x:f>IF(AND(U893=1,O893&lt;=Settings!$B$36),1,0)</x:f>
        <x:v>0</x:v>
      </x:c>
    </x:row>
    <x:row r="894">
      <x:c r="A894" t="n">
        <x:f>Arrivals!A894</x:f>
        <x:v>8</x:v>
      </x:c>
      <x:c r="B894" t="n">
        <x:f>Arrivals!B894</x:f>
        <x:v>49</x:v>
      </x:c>
      <x:c r="C894" s="18" t="n">
        <x:f>Arrivals!F894</x:f>
        <x:v>374</x:v>
      </x:c>
      <x:c r="D894" s="18" t="n">
        <x:f>Arrivals!J894</x:f>
        <x:v>7.0042248866152805</x:v>
      </x:c>
      <x:c r="E894" s="18" t="n">
        <x:f>G893</x:f>
        <x:v>521.5578255887765</x:v>
      </x:c>
      <x:c r="F894" s="18" t="n">
        <x:f>MAX(C894,E894)</x:f>
        <x:v>521.5578255887765</x:v>
      </x:c>
      <x:c r="G894" s="18" t="n">
        <x:f>F894+D894</x:f>
        <x:v>528.5620504753917</x:v>
      </x:c>
      <x:c r="H894" s="18" t="n">
        <x:f>Arrivals!L894</x:f>
        <x:v>75</x:v>
      </x:c>
      <x:c r="I894" s="18" t="n">
        <x:f>H894*8/ACE_Input!S54+ACE_Input!T54</x:f>
        <x:v>6.02</x:v>
      </x:c>
      <x:c r="J894" s="18" t="n">
        <x:f>N893</x:f>
        <x:v>531.4045889472505</x:v>
      </x:c>
      <x:c r="K894" s="18" t="n">
        <x:f>MAX(G894,J894)</x:f>
        <x:v>531.4045889472505</x:v>
      </x:c>
      <x:c r="L894" s="18" t="n">
        <x:f>MOD(K894-Settings!$B$32,Settings!$B$33)</x:f>
        <x:v>531.4045889472505</x:v>
      </x:c>
      <x:c r="M894" s="18" t="n">
        <x:f>IF(L894&lt;Settings!$B$30,IF(Settings!$B$30-L894&gt;=I894,K894,K894+(Settings!$B$30-L894)+Settings!$B$31),K894+(Settings!$B$33-L894))</x:f>
        <x:v>531.4045889472505</x:v>
      </x:c>
      <x:c r="N894" s="18" t="n">
        <x:f>M894+I894</x:f>
        <x:v>537.4245889472505</x:v>
      </x:c>
      <x:c r="O894" s="18" t="n">
        <x:f>N894-C894</x:f>
        <x:v>163.42458894725053</x:v>
      </x:c>
      <x:c r="P894" s="18" t="n">
        <x:f>F894-C894</x:f>
        <x:v>147.5578255887765</x:v>
      </x:c>
      <x:c r="Q894" s="18" t="n">
        <x:f>K894-G894</x:f>
        <x:v>2.842538471858802</x:v>
      </x:c>
      <x:c r="R894" s="18" t="n">
        <x:f>M894-K894</x:f>
        <x:v>0</x:v>
      </x:c>
      <x:c r="S894" s="18" t="n">
        <x:f>P894+Q894+R894</x:f>
        <x:v>150.4003640606353</x:v>
      </x:c>
      <x:c r="T894" s="18" t="str">
        <x:f>IF(MOD(C894-Settings!$B$32,Settings!$B$33)&lt;Settings!$B$30,"Up","Down")</x:f>
        <x:v>Up</x:v>
      </x:c>
      <x:c r="U894" s="18" t="n">
        <x:f>IF(OR(I894&gt;Settings!$B$30,O894&gt;Settings!$B$37),0,1)</x:f>
        <x:v>1</x:v>
      </x:c>
      <x:c r="V894" s="18" t="n">
        <x:f>IF(AND(U894=1,O894&lt;=Settings!$B$36),1,0)</x:f>
        <x:v>0</x:v>
      </x:c>
    </x:row>
    <x:row r="895">
      <x:c r="A895" t="n">
        <x:f>Arrivals!A895</x:f>
        <x:v>8</x:v>
      </x:c>
      <x:c r="B895" t="n">
        <x:f>Arrivals!B895</x:f>
        <x:v>50</x:v>
      </x:c>
      <x:c r="C895" s="18" t="n">
        <x:f>Arrivals!F895</x:f>
        <x:v>379</x:v>
      </x:c>
      <x:c r="D895" s="18" t="n">
        <x:f>Arrivals!J895</x:f>
        <x:v>6.226060047746355</x:v>
      </x:c>
      <x:c r="E895" s="18" t="n">
        <x:f>G894</x:f>
        <x:v>528.5620504753917</x:v>
      </x:c>
      <x:c r="F895" s="18" t="n">
        <x:f>MAX(C895,E895)</x:f>
        <x:v>528.5620504753917</x:v>
      </x:c>
      <x:c r="G895" s="18" t="n">
        <x:f>F895+D895</x:f>
        <x:v>534.7881105231381</x:v>
      </x:c>
      <x:c r="H895" s="18" t="n">
        <x:f>Arrivals!L895</x:f>
        <x:v>75</x:v>
      </x:c>
      <x:c r="I895" s="18" t="n">
        <x:f>H895*8/ACE_Input!S55+ACE_Input!T55</x:f>
        <x:v>6.02</x:v>
      </x:c>
      <x:c r="J895" s="18" t="n">
        <x:f>N894</x:f>
        <x:v>537.4245889472505</x:v>
      </x:c>
      <x:c r="K895" s="18" t="n">
        <x:f>MAX(G895,J895)</x:f>
        <x:v>537.4245889472505</x:v>
      </x:c>
      <x:c r="L895" s="18" t="n">
        <x:f>MOD(K895-Settings!$B$32,Settings!$B$33)</x:f>
        <x:v>537.4245889472505</x:v>
      </x:c>
      <x:c r="M895" s="18" t="n">
        <x:f>IF(L895&lt;Settings!$B$30,IF(Settings!$B$30-L895&gt;=I895,K895,K895+(Settings!$B$30-L895)+Settings!$B$31),K895+(Settings!$B$33-L895))</x:f>
        <x:v>537.4245889472505</x:v>
      </x:c>
      <x:c r="N895" s="18" t="n">
        <x:f>M895+I895</x:f>
        <x:v>543.4445889472505</x:v>
      </x:c>
      <x:c r="O895" s="18" t="n">
        <x:f>N895-C895</x:f>
        <x:v>164.4445889472505</x:v>
      </x:c>
      <x:c r="P895" s="18" t="n">
        <x:f>F895-C895</x:f>
        <x:v>149.56205047539174</x:v>
      </x:c>
      <x:c r="Q895" s="18" t="n">
        <x:f>K895-G895</x:f>
        <x:v>2.636478424112397</x:v>
      </x:c>
      <x:c r="R895" s="18" t="n">
        <x:f>M895-K895</x:f>
        <x:v>0</x:v>
      </x:c>
      <x:c r="S895" s="18" t="n">
        <x:f>P895+Q895+R895</x:f>
        <x:v>152.19852889950414</x:v>
      </x:c>
      <x:c r="T895" s="18" t="str">
        <x:f>IF(MOD(C895-Settings!$B$32,Settings!$B$33)&lt;Settings!$B$30,"Up","Down")</x:f>
        <x:v>Up</x:v>
      </x:c>
      <x:c r="U895" s="18" t="n">
        <x:f>IF(OR(I895&gt;Settings!$B$30,O895&gt;Settings!$B$37),0,1)</x:f>
        <x:v>1</x:v>
      </x:c>
      <x:c r="V895" s="18" t="n">
        <x:f>IF(AND(U895=1,O895&lt;=Settings!$B$36),1,0)</x:f>
        <x:v>0</x:v>
      </x:c>
    </x:row>
    <x:row r="896">
      <x:c r="A896" t="n">
        <x:f>Arrivals!A896</x:f>
        <x:v>8</x:v>
      </x:c>
      <x:c r="B896" t="n">
        <x:f>Arrivals!B896</x:f>
        <x:v>51</x:v>
      </x:c>
      <x:c r="C896" s="18" t="n">
        <x:f>Arrivals!F896</x:f>
        <x:v>384</x:v>
      </x:c>
      <x:c r="D896" s="18" t="n">
        <x:f>Arrivals!J896</x:f>
        <x:v>3.9245279076398285</x:v>
      </x:c>
      <x:c r="E896" s="18" t="n">
        <x:f>G895</x:f>
        <x:v>534.7881105231381</x:v>
      </x:c>
      <x:c r="F896" s="18" t="n">
        <x:f>MAX(C896,E896)</x:f>
        <x:v>534.7881105231381</x:v>
      </x:c>
      <x:c r="G896" s="18" t="n">
        <x:f>F896+D896</x:f>
        <x:v>538.7126384307779</x:v>
      </x:c>
      <x:c r="H896" s="18" t="n">
        <x:f>Arrivals!L896</x:f>
        <x:v>75</x:v>
      </x:c>
      <x:c r="I896" s="18" t="n">
        <x:f>H896*8/ACE_Input!S56+ACE_Input!T56</x:f>
        <x:v>6.02</x:v>
      </x:c>
      <x:c r="J896" s="18" t="n">
        <x:f>N895</x:f>
        <x:v>543.4445889472505</x:v>
      </x:c>
      <x:c r="K896" s="18" t="n">
        <x:f>MAX(G896,J896)</x:f>
        <x:v>543.4445889472505</x:v>
      </x:c>
      <x:c r="L896" s="18" t="n">
        <x:f>MOD(K896-Settings!$B$32,Settings!$B$33)</x:f>
        <x:v>543.4445889472505</x:v>
      </x:c>
      <x:c r="M896" s="18" t="n">
        <x:f>IF(L896&lt;Settings!$B$30,IF(Settings!$B$30-L896&gt;=I896,K896,K896+(Settings!$B$30-L896)+Settings!$B$31),K896+(Settings!$B$33-L896))</x:f>
        <x:v>543.4445889472505</x:v>
      </x:c>
      <x:c r="N896" s="18" t="n">
        <x:f>M896+I896</x:f>
        <x:v>549.4645889472505</x:v>
      </x:c>
      <x:c r="O896" s="18" t="n">
        <x:f>N896-C896</x:f>
        <x:v>165.4645889472505</x:v>
      </x:c>
      <x:c r="P896" s="18" t="n">
        <x:f>F896-C896</x:f>
        <x:v>150.78811052313813</x:v>
      </x:c>
      <x:c r="Q896" s="18" t="n">
        <x:f>K896-G896</x:f>
        <x:v>4.73195051647258</x:v>
      </x:c>
      <x:c r="R896" s="18" t="n">
        <x:f>M896-K896</x:f>
        <x:v>0</x:v>
      </x:c>
      <x:c r="S896" s="18" t="n">
        <x:f>P896+Q896+R896</x:f>
        <x:v>155.5200610396107</x:v>
      </x:c>
      <x:c r="T896" s="18" t="str">
        <x:f>IF(MOD(C896-Settings!$B$32,Settings!$B$33)&lt;Settings!$B$30,"Up","Down")</x:f>
        <x:v>Up</x:v>
      </x:c>
      <x:c r="U896" s="18" t="n">
        <x:f>IF(OR(I896&gt;Settings!$B$30,O896&gt;Settings!$B$37),0,1)</x:f>
        <x:v>1</x:v>
      </x:c>
      <x:c r="V896" s="18" t="n">
        <x:f>IF(AND(U896=1,O896&lt;=Settings!$B$36),1,0)</x:f>
        <x:v>0</x:v>
      </x:c>
    </x:row>
    <x:row r="897">
      <x:c r="A897" t="n">
        <x:f>Arrivals!A897</x:f>
        <x:v>8</x:v>
      </x:c>
      <x:c r="B897" t="n">
        <x:f>Arrivals!B897</x:f>
        <x:v>52</x:v>
      </x:c>
      <x:c r="C897" s="18" t="n">
        <x:f>Arrivals!F897</x:f>
        <x:v>389</x:v>
      </x:c>
      <x:c r="D897" s="18" t="n">
        <x:f>Arrivals!J897</x:f>
        <x:v>3.91995487631781</x:v>
      </x:c>
      <x:c r="E897" s="18" t="n">
        <x:f>G896</x:f>
        <x:v>538.7126384307779</x:v>
      </x:c>
      <x:c r="F897" s="18" t="n">
        <x:f>MAX(C897,E897)</x:f>
        <x:v>538.7126384307779</x:v>
      </x:c>
      <x:c r="G897" s="18" t="n">
        <x:f>F897+D897</x:f>
        <x:v>542.6325933070957</x:v>
      </x:c>
      <x:c r="H897" s="18" t="n">
        <x:f>Arrivals!L897</x:f>
        <x:v>75</x:v>
      </x:c>
      <x:c r="I897" s="18" t="n">
        <x:f>H897*8/ACE_Input!S57+ACE_Input!T57</x:f>
        <x:v>6.02</x:v>
      </x:c>
      <x:c r="J897" s="18" t="n">
        <x:f>N896</x:f>
        <x:v>549.4645889472505</x:v>
      </x:c>
      <x:c r="K897" s="18" t="n">
        <x:f>MAX(G897,J897)</x:f>
        <x:v>549.4645889472505</x:v>
      </x:c>
      <x:c r="L897" s="18" t="n">
        <x:f>MOD(K897-Settings!$B$32,Settings!$B$33)</x:f>
        <x:v>549.4645889472505</x:v>
      </x:c>
      <x:c r="M897" s="18" t="n">
        <x:f>IF(L897&lt;Settings!$B$30,IF(Settings!$B$30-L897&gt;=I897,K897,K897+(Settings!$B$30-L897)+Settings!$B$31),K897+(Settings!$B$33-L897))</x:f>
        <x:v>549.4645889472505</x:v>
      </x:c>
      <x:c r="N897" s="18" t="n">
        <x:f>M897+I897</x:f>
        <x:v>555.4845889472505</x:v>
      </x:c>
      <x:c r="O897" s="18" t="n">
        <x:f>N897-C897</x:f>
        <x:v>166.48458894725047</x:v>
      </x:c>
      <x:c r="P897" s="18" t="n">
        <x:f>F897-C897</x:f>
        <x:v>149.71263843077793</x:v>
      </x:c>
      <x:c r="Q897" s="18" t="n">
        <x:f>K897-G897</x:f>
        <x:v>6.831995640154787</x:v>
      </x:c>
      <x:c r="R897" s="18" t="n">
        <x:f>M897-K897</x:f>
        <x:v>0</x:v>
      </x:c>
      <x:c r="S897" s="18" t="n">
        <x:f>P897+Q897+R897</x:f>
        <x:v>156.54463407093272</x:v>
      </x:c>
      <x:c r="T897" s="18" t="str">
        <x:f>IF(MOD(C897-Settings!$B$32,Settings!$B$33)&lt;Settings!$B$30,"Up","Down")</x:f>
        <x:v>Up</x:v>
      </x:c>
      <x:c r="U897" s="18" t="n">
        <x:f>IF(OR(I897&gt;Settings!$B$30,O897&gt;Settings!$B$37),0,1)</x:f>
        <x:v>1</x:v>
      </x:c>
      <x:c r="V897" s="18" t="n">
        <x:f>IF(AND(U897=1,O897&lt;=Settings!$B$36),1,0)</x:f>
        <x:v>0</x:v>
      </x:c>
    </x:row>
    <x:row r="898">
      <x:c r="A898" t="n">
        <x:f>Arrivals!A898</x:f>
        <x:v>8</x:v>
      </x:c>
      <x:c r="B898" t="n">
        <x:f>Arrivals!B898</x:f>
        <x:v>53</x:v>
      </x:c>
      <x:c r="C898" s="18" t="n">
        <x:f>Arrivals!F898</x:f>
        <x:v>394</x:v>
      </x:c>
      <x:c r="D898" s="18" t="n">
        <x:f>Arrivals!J898</x:f>
        <x:v>12.928740920159854</x:v>
      </x:c>
      <x:c r="E898" s="18" t="n">
        <x:f>G897</x:f>
        <x:v>542.6325933070957</x:v>
      </x:c>
      <x:c r="F898" s="18" t="n">
        <x:f>MAX(C898,E898)</x:f>
        <x:v>542.6325933070957</x:v>
      </x:c>
      <x:c r="G898" s="18" t="n">
        <x:f>F898+D898</x:f>
        <x:v>555.5613342272555</x:v>
      </x:c>
      <x:c r="H898" s="18" t="n">
        <x:f>Arrivals!L898</x:f>
        <x:v>75</x:v>
      </x:c>
      <x:c r="I898" s="18" t="n">
        <x:f>H898*8/ACE_Input!S58+ACE_Input!T58</x:f>
        <x:v>6.02</x:v>
      </x:c>
      <x:c r="J898" s="18" t="n">
        <x:f>N897</x:f>
        <x:v>555.4845889472505</x:v>
      </x:c>
      <x:c r="K898" s="18" t="n">
        <x:f>MAX(G898,J898)</x:f>
        <x:v>555.5613342272555</x:v>
      </x:c>
      <x:c r="L898" s="18" t="n">
        <x:f>MOD(K898-Settings!$B$32,Settings!$B$33)</x:f>
        <x:v>555.5613342272555</x:v>
      </x:c>
      <x:c r="M898" s="18" t="n">
        <x:f>IF(L898&lt;Settings!$B$30,IF(Settings!$B$30-L898&gt;=I898,K898,K898+(Settings!$B$30-L898)+Settings!$B$31),K898+(Settings!$B$33-L898))</x:f>
        <x:v>555.5613342272555</x:v>
      </x:c>
      <x:c r="N898" s="18" t="n">
        <x:f>M898+I898</x:f>
        <x:v>561.5813342272555</x:v>
      </x:c>
      <x:c r="O898" s="18" t="n">
        <x:f>N898-C898</x:f>
        <x:v>167.58133422725552</x:v>
      </x:c>
      <x:c r="P898" s="18" t="n">
        <x:f>F898-C898</x:f>
        <x:v>148.6325933070957</x:v>
      </x:c>
      <x:c r="Q898" s="18" t="n">
        <x:f>K898-G898</x:f>
        <x:v>0</x:v>
      </x:c>
      <x:c r="R898" s="18" t="n">
        <x:f>M898-K898</x:f>
        <x:v>0</x:v>
      </x:c>
      <x:c r="S898" s="18" t="n">
        <x:f>P898+Q898+R898</x:f>
        <x:v>148.6325933070957</x:v>
      </x:c>
      <x:c r="T898" s="18" t="str">
        <x:f>IF(MOD(C898-Settings!$B$32,Settings!$B$33)&lt;Settings!$B$30,"Up","Down")</x:f>
        <x:v>Up</x:v>
      </x:c>
      <x:c r="U898" s="18" t="n">
        <x:f>IF(OR(I898&gt;Settings!$B$30,O898&gt;Settings!$B$37),0,1)</x:f>
        <x:v>1</x:v>
      </x:c>
      <x:c r="V898" s="18" t="n">
        <x:f>IF(AND(U898=1,O898&lt;=Settings!$B$36),1,0)</x:f>
        <x:v>0</x:v>
      </x:c>
    </x:row>
    <x:row r="899">
      <x:c r="A899" t="n">
        <x:f>Arrivals!A899</x:f>
        <x:v>8</x:v>
      </x:c>
      <x:c r="B899" t="n">
        <x:f>Arrivals!B899</x:f>
        <x:v>54</x:v>
      </x:c>
      <x:c r="C899" s="18" t="n">
        <x:f>Arrivals!F899</x:f>
        <x:v>399</x:v>
      </x:c>
      <x:c r="D899" s="18" t="n">
        <x:f>Arrivals!J899</x:f>
        <x:v>9.080853373764846</x:v>
      </x:c>
      <x:c r="E899" s="18" t="n">
        <x:f>G898</x:f>
        <x:v>555.5613342272555</x:v>
      </x:c>
      <x:c r="F899" s="18" t="n">
        <x:f>MAX(C899,E899)</x:f>
        <x:v>555.5613342272555</x:v>
      </x:c>
      <x:c r="G899" s="18" t="n">
        <x:f>F899+D899</x:f>
        <x:v>564.6421876010204</x:v>
      </x:c>
      <x:c r="H899" s="18" t="n">
        <x:f>Arrivals!L899</x:f>
        <x:v>75</x:v>
      </x:c>
      <x:c r="I899" s="18" t="n">
        <x:f>H899*8/ACE_Input!S59+ACE_Input!T59</x:f>
        <x:v>6.02</x:v>
      </x:c>
      <x:c r="J899" s="18" t="n">
        <x:f>N898</x:f>
        <x:v>561.5813342272555</x:v>
      </x:c>
      <x:c r="K899" s="18" t="n">
        <x:f>MAX(G899,J899)</x:f>
        <x:v>564.6421876010204</x:v>
      </x:c>
      <x:c r="L899" s="18" t="n">
        <x:f>MOD(K899-Settings!$B$32,Settings!$B$33)</x:f>
        <x:v>564.6421876010204</x:v>
      </x:c>
      <x:c r="M899" s="18" t="n">
        <x:f>IF(L899&lt;Settings!$B$30,IF(Settings!$B$30-L899&gt;=I899,K899,K899+(Settings!$B$30-L899)+Settings!$B$31),K899+(Settings!$B$33-L899))</x:f>
        <x:v>564.6421876010204</x:v>
      </x:c>
      <x:c r="N899" s="18" t="n">
        <x:f>M899+I899</x:f>
        <x:v>570.6621876010204</x:v>
      </x:c>
      <x:c r="O899" s="18" t="n">
        <x:f>N899-C899</x:f>
        <x:v>171.66218760102038</x:v>
      </x:c>
      <x:c r="P899" s="18" t="n">
        <x:f>F899-C899</x:f>
        <x:v>156.56133422725554</x:v>
      </x:c>
      <x:c r="Q899" s="18" t="n">
        <x:f>K899-G899</x:f>
        <x:v>0</x:v>
      </x:c>
      <x:c r="R899" s="18" t="n">
        <x:f>M899-K899</x:f>
        <x:v>0</x:v>
      </x:c>
      <x:c r="S899" s="18" t="n">
        <x:f>P899+Q899+R899</x:f>
        <x:v>156.56133422725554</x:v>
      </x:c>
      <x:c r="T899" s="18" t="str">
        <x:f>IF(MOD(C899-Settings!$B$32,Settings!$B$33)&lt;Settings!$B$30,"Up","Down")</x:f>
        <x:v>Up</x:v>
      </x:c>
      <x:c r="U899" s="18" t="n">
        <x:f>IF(OR(I899&gt;Settings!$B$30,O899&gt;Settings!$B$37),0,1)</x:f>
        <x:v>1</x:v>
      </x:c>
      <x:c r="V899" s="18" t="n">
        <x:f>IF(AND(U899=1,O899&lt;=Settings!$B$36),1,0)</x:f>
        <x:v>0</x:v>
      </x:c>
    </x:row>
    <x:row r="900">
      <x:c r="A900" t="n">
        <x:f>Arrivals!A900</x:f>
        <x:v>8</x:v>
      </x:c>
      <x:c r="B900" t="n">
        <x:f>Arrivals!B900</x:f>
        <x:v>55</x:v>
      </x:c>
      <x:c r="C900" s="18" t="n">
        <x:f>Arrivals!F900</x:f>
        <x:v>404</x:v>
      </x:c>
      <x:c r="D900" s="18" t="n">
        <x:f>Arrivals!J900</x:f>
        <x:v>3.407861294746433</x:v>
      </x:c>
      <x:c r="E900" s="18" t="n">
        <x:f>G899</x:f>
        <x:v>564.6421876010204</x:v>
      </x:c>
      <x:c r="F900" s="18" t="n">
        <x:f>MAX(C900,E900)</x:f>
        <x:v>564.6421876010204</x:v>
      </x:c>
      <x:c r="G900" s="18" t="n">
        <x:f>F900+D900</x:f>
        <x:v>568.0500488957668</x:v>
      </x:c>
      <x:c r="H900" s="18" t="n">
        <x:f>Arrivals!L900</x:f>
        <x:v>75</x:v>
      </x:c>
      <x:c r="I900" s="18" t="n">
        <x:f>H900*8/ACE_Input!S60+ACE_Input!T60</x:f>
        <x:v>6.02</x:v>
      </x:c>
      <x:c r="J900" s="18" t="n">
        <x:f>N899</x:f>
        <x:v>570.6621876010204</x:v>
      </x:c>
      <x:c r="K900" s="18" t="n">
        <x:f>MAX(G900,J900)</x:f>
        <x:v>570.6621876010204</x:v>
      </x:c>
      <x:c r="L900" s="18" t="n">
        <x:f>MOD(K900-Settings!$B$32,Settings!$B$33)</x:f>
        <x:v>570.6621876010204</x:v>
      </x:c>
      <x:c r="M900" s="18" t="n">
        <x:f>IF(L900&lt;Settings!$B$30,IF(Settings!$B$30-L900&gt;=I900,K900,K900+(Settings!$B$30-L900)+Settings!$B$31),K900+(Settings!$B$33-L900))</x:f>
        <x:v>570.6621876010204</x:v>
      </x:c>
      <x:c r="N900" s="18" t="n">
        <x:f>M900+I900</x:f>
        <x:v>576.6821876010204</x:v>
      </x:c>
      <x:c r="O900" s="18" t="n">
        <x:f>N900-C900</x:f>
        <x:v>172.68218760102036</x:v>
      </x:c>
      <x:c r="P900" s="18" t="n">
        <x:f>F900-C900</x:f>
        <x:v>160.6421876010204</x:v>
      </x:c>
      <x:c r="Q900" s="18" t="n">
        <x:f>K900-G900</x:f>
        <x:v>2.6121387052535283</x:v>
      </x:c>
      <x:c r="R900" s="18" t="n">
        <x:f>M900-K900</x:f>
        <x:v>0</x:v>
      </x:c>
      <x:c r="S900" s="18" t="n">
        <x:f>P900+Q900+R900</x:f>
        <x:v>163.25432630627392</x:v>
      </x:c>
      <x:c r="T900" s="18" t="str">
        <x:f>IF(MOD(C900-Settings!$B$32,Settings!$B$33)&lt;Settings!$B$30,"Up","Down")</x:f>
        <x:v>Up</x:v>
      </x:c>
      <x:c r="U900" s="18" t="n">
        <x:f>IF(OR(I900&gt;Settings!$B$30,O900&gt;Settings!$B$37),0,1)</x:f>
        <x:v>1</x:v>
      </x:c>
      <x:c r="V900" s="18" t="n">
        <x:f>IF(AND(U900=1,O900&lt;=Settings!$B$36),1,0)</x:f>
        <x:v>0</x:v>
      </x:c>
    </x:row>
    <x:row r="901">
      <x:c r="A901" t="n">
        <x:f>Arrivals!A901</x:f>
        <x:v>8</x:v>
      </x:c>
      <x:c r="B901" t="n">
        <x:f>Arrivals!B901</x:f>
        <x:v>56</x:v>
      </x:c>
      <x:c r="C901" s="18" t="n">
        <x:f>Arrivals!F901</x:f>
        <x:v>409</x:v>
      </x:c>
      <x:c r="D901" s="18" t="n">
        <x:f>Arrivals!J901</x:f>
        <x:v>1.3280002452011574</x:v>
      </x:c>
      <x:c r="E901" s="18" t="n">
        <x:f>G900</x:f>
        <x:v>568.0500488957668</x:v>
      </x:c>
      <x:c r="F901" s="18" t="n">
        <x:f>MAX(C901,E901)</x:f>
        <x:v>568.0500488957668</x:v>
      </x:c>
      <x:c r="G901" s="18" t="n">
        <x:f>F901+D901</x:f>
        <x:v>569.378049140968</x:v>
      </x:c>
      <x:c r="H901" s="18" t="n">
        <x:f>Arrivals!L901</x:f>
        <x:v>75</x:v>
      </x:c>
      <x:c r="I901" s="18" t="n">
        <x:f>H901*8/ACE_Input!S61+ACE_Input!T61</x:f>
        <x:v>6.02</x:v>
      </x:c>
      <x:c r="J901" s="18" t="n">
        <x:f>N900</x:f>
        <x:v>576.6821876010204</x:v>
      </x:c>
      <x:c r="K901" s="18" t="n">
        <x:f>MAX(G901,J901)</x:f>
        <x:v>576.6821876010204</x:v>
      </x:c>
      <x:c r="L901" s="18" t="n">
        <x:f>MOD(K901-Settings!$B$32,Settings!$B$33)</x:f>
        <x:v>576.6821876010204</x:v>
      </x:c>
      <x:c r="M901" s="18" t="n">
        <x:f>IF(L901&lt;Settings!$B$30,IF(Settings!$B$30-L901&gt;=I901,K901,K901+(Settings!$B$30-L901)+Settings!$B$31),K901+(Settings!$B$33-L901))</x:f>
        <x:v>576.6821876010204</x:v>
      </x:c>
      <x:c r="N901" s="18" t="n">
        <x:f>M901+I901</x:f>
        <x:v>582.7021876010203</x:v>
      </x:c>
      <x:c r="O901" s="18" t="n">
        <x:f>N901-C901</x:f>
        <x:v>173.70218760102034</x:v>
      </x:c>
      <x:c r="P901" s="18" t="n">
        <x:f>F901-C901</x:f>
        <x:v>159.05004889576685</x:v>
      </x:c>
      <x:c r="Q901" s="18" t="n">
        <x:f>K901-G901</x:f>
        <x:v>7.3041384600524</x:v>
      </x:c>
      <x:c r="R901" s="18" t="n">
        <x:f>M901-K901</x:f>
        <x:v>0</x:v>
      </x:c>
      <x:c r="S901" s="18" t="n">
        <x:f>P901+Q901+R901</x:f>
        <x:v>166.35418735581925</x:v>
      </x:c>
      <x:c r="T901" s="18" t="str">
        <x:f>IF(MOD(C901-Settings!$B$32,Settings!$B$33)&lt;Settings!$B$30,"Up","Down")</x:f>
        <x:v>Up</x:v>
      </x:c>
      <x:c r="U901" s="18" t="n">
        <x:f>IF(OR(I901&gt;Settings!$B$30,O901&gt;Settings!$B$37),0,1)</x:f>
        <x:v>1</x:v>
      </x:c>
      <x:c r="V901" s="18" t="n">
        <x:f>IF(AND(U901=1,O901&lt;=Settings!$B$36),1,0)</x:f>
        <x:v>0</x:v>
      </x:c>
    </x:row>
    <x:row r="902">
      <x:c r="A902" t="n">
        <x:f>Arrivals!A902</x:f>
        <x:v>8</x:v>
      </x:c>
      <x:c r="B902" t="n">
        <x:f>Arrivals!B902</x:f>
        <x:v>57</x:v>
      </x:c>
      <x:c r="C902" s="18" t="n">
        <x:f>Arrivals!F902</x:f>
        <x:v>414</x:v>
      </x:c>
      <x:c r="D902" s="18" t="n">
        <x:f>Arrivals!J902</x:f>
        <x:v>16.643853368175986</x:v>
      </x:c>
      <x:c r="E902" s="18" t="n">
        <x:f>G901</x:f>
        <x:v>569.378049140968</x:v>
      </x:c>
      <x:c r="F902" s="18" t="n">
        <x:f>MAX(C902,E902)</x:f>
        <x:v>569.378049140968</x:v>
      </x:c>
      <x:c r="G902" s="18" t="n">
        <x:f>F902+D902</x:f>
        <x:v>586.021902509144</x:v>
      </x:c>
      <x:c r="H902" s="18" t="n">
        <x:f>Arrivals!L902</x:f>
        <x:v>75</x:v>
      </x:c>
      <x:c r="I902" s="18" t="n">
        <x:f>H902*8/ACE_Input!S62+ACE_Input!T62</x:f>
        <x:v>6.02</x:v>
      </x:c>
      <x:c r="J902" s="18" t="n">
        <x:f>N901</x:f>
        <x:v>582.7021876010203</x:v>
      </x:c>
      <x:c r="K902" s="18" t="n">
        <x:f>MAX(G902,J902)</x:f>
        <x:v>586.021902509144</x:v>
      </x:c>
      <x:c r="L902" s="18" t="n">
        <x:f>MOD(K902-Settings!$B$32,Settings!$B$33)</x:f>
        <x:v>586.021902509144</x:v>
      </x:c>
      <x:c r="M902" s="18" t="n">
        <x:f>IF(L902&lt;Settings!$B$30,IF(Settings!$B$30-L902&gt;=I902,K902,K902+(Settings!$B$30-L902)+Settings!$B$31),K902+(Settings!$B$33-L902))</x:f>
        <x:v>586.021902509144</x:v>
      </x:c>
      <x:c r="N902" s="18" t="n">
        <x:f>M902+I902</x:f>
        <x:v>592.0419025091439</x:v>
      </x:c>
      <x:c r="O902" s="18" t="n">
        <x:f>N902-C902</x:f>
        <x:v>178.04190250914394</x:v>
      </x:c>
      <x:c r="P902" s="18" t="n">
        <x:f>F902-C902</x:f>
        <x:v>155.37804914096796</x:v>
      </x:c>
      <x:c r="Q902" s="18" t="n">
        <x:f>K902-G902</x:f>
        <x:v>0</x:v>
      </x:c>
      <x:c r="R902" s="18" t="n">
        <x:f>M902-K902</x:f>
        <x:v>0</x:v>
      </x:c>
      <x:c r="S902" s="18" t="n">
        <x:f>P902+Q902+R902</x:f>
        <x:v>155.37804914096796</x:v>
      </x:c>
      <x:c r="T902" s="18" t="str">
        <x:f>IF(MOD(C902-Settings!$B$32,Settings!$B$33)&lt;Settings!$B$30,"Up","Down")</x:f>
        <x:v>Up</x:v>
      </x:c>
      <x:c r="U902" s="18" t="n">
        <x:f>IF(OR(I902&gt;Settings!$B$30,O902&gt;Settings!$B$37),0,1)</x:f>
        <x:v>1</x:v>
      </x:c>
      <x:c r="V902" s="18" t="n">
        <x:f>IF(AND(U902=1,O902&lt;=Settings!$B$36),1,0)</x:f>
        <x:v>0</x:v>
      </x:c>
    </x:row>
    <x:row r="903">
      <x:c r="A903" t="n">
        <x:f>Arrivals!A903</x:f>
        <x:v>8</x:v>
      </x:c>
      <x:c r="B903" t="n">
        <x:f>Arrivals!B903</x:f>
        <x:v>58</x:v>
      </x:c>
      <x:c r="C903" s="18" t="n">
        <x:f>Arrivals!F903</x:f>
        <x:v>419</x:v>
      </x:c>
      <x:c r="D903" s="18" t="n">
        <x:f>Arrivals!J903</x:f>
        <x:v>2.1289497448380432</x:v>
      </x:c>
      <x:c r="E903" s="18" t="n">
        <x:f>G902</x:f>
        <x:v>586.021902509144</x:v>
      </x:c>
      <x:c r="F903" s="18" t="n">
        <x:f>MAX(C903,E903)</x:f>
        <x:v>586.021902509144</x:v>
      </x:c>
      <x:c r="G903" s="18" t="n">
        <x:f>F903+D903</x:f>
        <x:v>588.150852253982</x:v>
      </x:c>
      <x:c r="H903" s="18" t="n">
        <x:f>Arrivals!L903</x:f>
        <x:v>75</x:v>
      </x:c>
      <x:c r="I903" s="18" t="n">
        <x:f>H903*8/ACE_Input!S63+ACE_Input!T63</x:f>
        <x:v>6.02</x:v>
      </x:c>
      <x:c r="J903" s="18" t="n">
        <x:f>N902</x:f>
        <x:v>592.0419025091439</x:v>
      </x:c>
      <x:c r="K903" s="18" t="n">
        <x:f>MAX(G903,J903)</x:f>
        <x:v>592.0419025091439</x:v>
      </x:c>
      <x:c r="L903" s="18" t="n">
        <x:f>MOD(K903-Settings!$B$32,Settings!$B$33)</x:f>
        <x:v>592.0419025091439</x:v>
      </x:c>
      <x:c r="M903" s="18" t="n">
        <x:f>IF(L903&lt;Settings!$B$30,IF(Settings!$B$30-L903&gt;=I903,K903,K903+(Settings!$B$30-L903)+Settings!$B$31),K903+(Settings!$B$33-L903))</x:f>
        <x:v>592.0419025091439</x:v>
      </x:c>
      <x:c r="N903" s="18" t="n">
        <x:f>M903+I903</x:f>
        <x:v>598.0619025091439</x:v>
      </x:c>
      <x:c r="O903" s="18" t="n">
        <x:f>N903-C903</x:f>
        <x:v>179.06190250914392</x:v>
      </x:c>
      <x:c r="P903" s="18" t="n">
        <x:f>F903-C903</x:f>
        <x:v>167.02190250914396</x:v>
      </x:c>
      <x:c r="Q903" s="18" t="n">
        <x:f>K903-G903</x:f>
        <x:v>3.8910502551619857</x:v>
      </x:c>
      <x:c r="R903" s="18" t="n">
        <x:f>M903-K903</x:f>
        <x:v>0</x:v>
      </x:c>
      <x:c r="S903" s="18" t="n">
        <x:f>P903+Q903+R903</x:f>
        <x:v>170.91295276430594</x:v>
      </x:c>
      <x:c r="T903" s="18" t="str">
        <x:f>IF(MOD(C903-Settings!$B$32,Settings!$B$33)&lt;Settings!$B$30,"Up","Down")</x:f>
        <x:v>Up</x:v>
      </x:c>
      <x:c r="U903" s="18" t="n">
        <x:f>IF(OR(I903&gt;Settings!$B$30,O903&gt;Settings!$B$37),0,1)</x:f>
        <x:v>1</x:v>
      </x:c>
      <x:c r="V903" s="18" t="n">
        <x:f>IF(AND(U903=1,O903&lt;=Settings!$B$36),1,0)</x:f>
        <x:v>0</x:v>
      </x:c>
    </x:row>
    <x:row r="904">
      <x:c r="A904" t="n">
        <x:f>Arrivals!A904</x:f>
        <x:v>8</x:v>
      </x:c>
      <x:c r="B904" t="n">
        <x:f>Arrivals!B904</x:f>
        <x:v>59</x:v>
      </x:c>
      <x:c r="C904" s="18" t="n">
        <x:f>Arrivals!F904</x:f>
        <x:v>424</x:v>
      </x:c>
      <x:c r="D904" s="18" t="n">
        <x:f>Arrivals!J904</x:f>
        <x:v>3.323239441931966</x:v>
      </x:c>
      <x:c r="E904" s="18" t="n">
        <x:f>G903</x:f>
        <x:v>588.150852253982</x:v>
      </x:c>
      <x:c r="F904" s="18" t="n">
        <x:f>MAX(C904,E904)</x:f>
        <x:v>588.150852253982</x:v>
      </x:c>
      <x:c r="G904" s="18" t="n">
        <x:f>F904+D904</x:f>
        <x:v>591.4740916959139</x:v>
      </x:c>
      <x:c r="H904" s="18" t="n">
        <x:f>Arrivals!L904</x:f>
        <x:v>75</x:v>
      </x:c>
      <x:c r="I904" s="18" t="n">
        <x:f>H904*8/ACE_Input!S64+ACE_Input!T64</x:f>
        <x:v>6.02</x:v>
      </x:c>
      <x:c r="J904" s="18" t="n">
        <x:f>N903</x:f>
        <x:v>598.0619025091439</x:v>
      </x:c>
      <x:c r="K904" s="18" t="n">
        <x:f>MAX(G904,J904)</x:f>
        <x:v>598.0619025091439</x:v>
      </x:c>
      <x:c r="L904" s="18" t="n">
        <x:f>MOD(K904-Settings!$B$32,Settings!$B$33)</x:f>
        <x:v>598.0619025091439</x:v>
      </x:c>
      <x:c r="M904" s="18" t="n">
        <x:f>IF(L904&lt;Settings!$B$30,IF(Settings!$B$30-L904&gt;=I904,K904,K904+(Settings!$B$30-L904)+Settings!$B$31),K904+(Settings!$B$33-L904))</x:f>
        <x:v>720</x:v>
      </x:c>
      <x:c r="N904" s="18" t="n">
        <x:f>M904+I904</x:f>
        <x:v>726.02</x:v>
      </x:c>
      <x:c r="O904" s="18" t="n">
        <x:f>N904-C904</x:f>
        <x:v>302.02</x:v>
      </x:c>
      <x:c r="P904" s="18" t="n">
        <x:f>F904-C904</x:f>
        <x:v>164.15085225398195</x:v>
      </x:c>
      <x:c r="Q904" s="18" t="n">
        <x:f>K904-G904</x:f>
        <x:v>6.587810813230021</x:v>
      </x:c>
      <x:c r="R904" s="18" t="n">
        <x:f>M904-K904</x:f>
        <x:v>121.93809749085608</x:v>
      </x:c>
      <x:c r="S904" s="18" t="n">
        <x:f>P904+Q904+R904</x:f>
        <x:v>292.67676055806805</x:v>
      </x:c>
      <x:c r="T904" s="18" t="str">
        <x:f>IF(MOD(C904-Settings!$B$32,Settings!$B$33)&lt;Settings!$B$30,"Up","Down")</x:f>
        <x:v>Up</x:v>
      </x:c>
      <x:c r="U904" s="18" t="n">
        <x:f>IF(OR(I904&gt;Settings!$B$30,O904&gt;Settings!$B$37),0,1)</x:f>
        <x:v>1</x:v>
      </x:c>
      <x:c r="V904" s="18" t="n">
        <x:f>IF(AND(U904=1,O904&lt;=Settings!$B$36),1,0)</x:f>
        <x:v>0</x:v>
      </x:c>
    </x:row>
    <x:row r="905">
      <x:c r="A905" t="n">
        <x:f>Arrivals!A905</x:f>
        <x:v>8</x:v>
      </x:c>
      <x:c r="B905" t="n">
        <x:f>Arrivals!B905</x:f>
        <x:v>60</x:v>
      </x:c>
      <x:c r="C905" s="18" t="n">
        <x:f>Arrivals!F905</x:f>
        <x:v>429</x:v>
      </x:c>
      <x:c r="D905" s="18" t="n">
        <x:f>Arrivals!J905</x:f>
        <x:v>10.142801300146344</x:v>
      </x:c>
      <x:c r="E905" s="18" t="n">
        <x:f>G904</x:f>
        <x:v>591.4740916959139</x:v>
      </x:c>
      <x:c r="F905" s="18" t="n">
        <x:f>MAX(C905,E905)</x:f>
        <x:v>591.4740916959139</x:v>
      </x:c>
      <x:c r="G905" s="18" t="n">
        <x:f>F905+D905</x:f>
        <x:v>601.6168929960602</x:v>
      </x:c>
      <x:c r="H905" s="18" t="n">
        <x:f>Arrivals!L905</x:f>
        <x:v>75</x:v>
      </x:c>
      <x:c r="I905" s="18" t="n">
        <x:f>H905*8/ACE_Input!S65+ACE_Input!T65</x:f>
        <x:v>6.02</x:v>
      </x:c>
      <x:c r="J905" s="18" t="n">
        <x:f>N904</x:f>
        <x:v>726.02</x:v>
      </x:c>
      <x:c r="K905" s="18" t="n">
        <x:f>MAX(G905,J905)</x:f>
        <x:v>726.02</x:v>
      </x:c>
      <x:c r="L905" s="18" t="n">
        <x:f>MOD(K905-Settings!$B$32,Settings!$B$33)</x:f>
        <x:v>6.019999999999982</x:v>
      </x:c>
      <x:c r="M905" s="18" t="n">
        <x:f>IF(L905&lt;Settings!$B$30,IF(Settings!$B$30-L905&gt;=I905,K905,K905+(Settings!$B$30-L905)+Settings!$B$31),K905+(Settings!$B$33-L905))</x:f>
        <x:v>726.02</x:v>
      </x:c>
      <x:c r="N905" s="18" t="n">
        <x:f>M905+I905</x:f>
        <x:v>732.04</x:v>
      </x:c>
      <x:c r="O905" s="18" t="n">
        <x:f>N905-C905</x:f>
        <x:v>303.03999999999996</x:v>
      </x:c>
      <x:c r="P905" s="18" t="n">
        <x:f>F905-C905</x:f>
        <x:v>162.4740916959139</x:v>
      </x:c>
      <x:c r="Q905" s="18" t="n">
        <x:f>K905-G905</x:f>
        <x:v>124.4031070039398</x:v>
      </x:c>
      <x:c r="R905" s="18" t="n">
        <x:f>M905-K905</x:f>
        <x:v>0</x:v>
      </x:c>
      <x:c r="S905" s="18" t="n">
        <x:f>P905+Q905+R905</x:f>
        <x:v>286.8771986998537</x:v>
      </x:c>
      <x:c r="T905" s="18" t="str">
        <x:f>IF(MOD(C905-Settings!$B$32,Settings!$B$33)&lt;Settings!$B$30,"Up","Down")</x:f>
        <x:v>Up</x:v>
      </x:c>
      <x:c r="U905" s="18" t="n">
        <x:f>IF(OR(I905&gt;Settings!$B$30,O905&gt;Settings!$B$37),0,1)</x:f>
        <x:v>1</x:v>
      </x:c>
      <x:c r="V905" s="18" t="n">
        <x:f>IF(AND(U905=1,O905&lt;=Settings!$B$36),1,0)</x:f>
        <x:v>0</x:v>
      </x:c>
    </x:row>
    <x:row r="906">
      <x:c r="A906" t="n">
        <x:f>Arrivals!A906</x:f>
        <x:v>8</x:v>
      </x:c>
      <x:c r="B906" t="n">
        <x:f>Arrivals!B906</x:f>
        <x:v>61</x:v>
      </x:c>
      <x:c r="C906" s="18" t="n">
        <x:f>Arrivals!F906</x:f>
        <x:v>434</x:v>
      </x:c>
      <x:c r="D906" s="18" t="n">
        <x:f>Arrivals!J906</x:f>
        <x:v>1.4610297920993045</x:v>
      </x:c>
      <x:c r="E906" s="18" t="n">
        <x:f>G905</x:f>
        <x:v>601.6168929960602</x:v>
      </x:c>
      <x:c r="F906" s="18" t="n">
        <x:f>MAX(C906,E906)</x:f>
        <x:v>601.6168929960602</x:v>
      </x:c>
      <x:c r="G906" s="18" t="n">
        <x:f>F906+D906</x:f>
        <x:v>603.0779227881595</x:v>
      </x:c>
      <x:c r="H906" s="18" t="n">
        <x:f>Arrivals!L906</x:f>
        <x:v>75</x:v>
      </x:c>
      <x:c r="I906" s="18" t="n">
        <x:f>H906*8/ACE_Input!S66+ACE_Input!T66</x:f>
        <x:v>6.02</x:v>
      </x:c>
      <x:c r="J906" s="18" t="n">
        <x:f>N905</x:f>
        <x:v>732.04</x:v>
      </x:c>
      <x:c r="K906" s="18" t="n">
        <x:f>MAX(G906,J906)</x:f>
        <x:v>732.04</x:v>
      </x:c>
      <x:c r="L906" s="18" t="n">
        <x:f>MOD(K906-Settings!$B$32,Settings!$B$33)</x:f>
        <x:v>12.039999999999964</x:v>
      </x:c>
      <x:c r="M906" s="18" t="n">
        <x:f>IF(L906&lt;Settings!$B$30,IF(Settings!$B$30-L906&gt;=I906,K906,K906+(Settings!$B$30-L906)+Settings!$B$31),K906+(Settings!$B$33-L906))</x:f>
        <x:v>732.04</x:v>
      </x:c>
      <x:c r="N906" s="18" t="n">
        <x:f>M906+I906</x:f>
        <x:v>738.06</x:v>
      </x:c>
      <x:c r="O906" s="18" t="n">
        <x:f>N906-C906</x:f>
        <x:v>304.05999999999995</x:v>
      </x:c>
      <x:c r="P906" s="18" t="n">
        <x:f>F906-C906</x:f>
        <x:v>167.6168929960602</x:v>
      </x:c>
      <x:c r="Q906" s="18" t="n">
        <x:f>K906-G906</x:f>
        <x:v>128.96207721184044</x:v>
      </x:c>
      <x:c r="R906" s="18" t="n">
        <x:f>M906-K906</x:f>
        <x:v>0</x:v>
      </x:c>
      <x:c r="S906" s="18" t="n">
        <x:f>P906+Q906+R906</x:f>
        <x:v>296.5789702079006</x:v>
      </x:c>
      <x:c r="T906" s="18" t="str">
        <x:f>IF(MOD(C906-Settings!$B$32,Settings!$B$33)&lt;Settings!$B$30,"Up","Down")</x:f>
        <x:v>Up</x:v>
      </x:c>
      <x:c r="U906" s="18" t="n">
        <x:f>IF(OR(I906&gt;Settings!$B$30,O906&gt;Settings!$B$37),0,1)</x:f>
        <x:v>1</x:v>
      </x:c>
      <x:c r="V906" s="18" t="n">
        <x:f>IF(AND(U906=1,O906&lt;=Settings!$B$36),1,0)</x:f>
        <x:v>0</x:v>
      </x:c>
    </x:row>
    <x:row r="907">
      <x:c r="A907" t="n">
        <x:f>Arrivals!A907</x:f>
        <x:v>8</x:v>
      </x:c>
      <x:c r="B907" t="n">
        <x:f>Arrivals!B907</x:f>
        <x:v>62</x:v>
      </x:c>
      <x:c r="C907" s="18" t="n">
        <x:f>Arrivals!F907</x:f>
        <x:v>439</x:v>
      </x:c>
      <x:c r="D907" s="18" t="n">
        <x:f>Arrivals!J907</x:f>
        <x:v>11.888184540072842</x:v>
      </x:c>
      <x:c r="E907" s="18" t="n">
        <x:f>G906</x:f>
        <x:v>603.0779227881595</x:v>
      </x:c>
      <x:c r="F907" s="18" t="n">
        <x:f>MAX(C907,E907)</x:f>
        <x:v>603.0779227881595</x:v>
      </x:c>
      <x:c r="G907" s="18" t="n">
        <x:f>F907+D907</x:f>
        <x:v>614.9661073282324</x:v>
      </x:c>
      <x:c r="H907" s="18" t="n">
        <x:f>Arrivals!L907</x:f>
        <x:v>75</x:v>
      </x:c>
      <x:c r="I907" s="18" t="n">
        <x:f>H907*8/ACE_Input!S67+ACE_Input!T67</x:f>
        <x:v>6.02</x:v>
      </x:c>
      <x:c r="J907" s="18" t="n">
        <x:f>N906</x:f>
        <x:v>738.06</x:v>
      </x:c>
      <x:c r="K907" s="18" t="n">
        <x:f>MAX(G907,J907)</x:f>
        <x:v>738.06</x:v>
      </x:c>
      <x:c r="L907" s="18" t="n">
        <x:f>MOD(K907-Settings!$B$32,Settings!$B$33)</x:f>
        <x:v>18.059999999999945</x:v>
      </x:c>
      <x:c r="M907" s="18" t="n">
        <x:f>IF(L907&lt;Settings!$B$30,IF(Settings!$B$30-L907&gt;=I907,K907,K907+(Settings!$B$30-L907)+Settings!$B$31),K907+(Settings!$B$33-L907))</x:f>
        <x:v>738.06</x:v>
      </x:c>
      <x:c r="N907" s="18" t="n">
        <x:f>M907+I907</x:f>
        <x:v>744.0799999999999</x:v>
      </x:c>
      <x:c r="O907" s="18" t="n">
        <x:f>N907-C907</x:f>
        <x:v>305.0799999999999</x:v>
      </x:c>
      <x:c r="P907" s="18" t="n">
        <x:f>F907-C907</x:f>
        <x:v>164.07792278815953</x:v>
      </x:c>
      <x:c r="Q907" s="18" t="n">
        <x:f>K907-G907</x:f>
        <x:v>123.09389267176755</x:v>
      </x:c>
      <x:c r="R907" s="18" t="n">
        <x:f>M907-K907</x:f>
        <x:v>0</x:v>
      </x:c>
      <x:c r="S907" s="18" t="n">
        <x:f>P907+Q907+R907</x:f>
        <x:v>287.1718154599271</x:v>
      </x:c>
      <x:c r="T907" s="18" t="str">
        <x:f>IF(MOD(C907-Settings!$B$32,Settings!$B$33)&lt;Settings!$B$30,"Up","Down")</x:f>
        <x:v>Up</x:v>
      </x:c>
      <x:c r="U907" s="18" t="n">
        <x:f>IF(OR(I907&gt;Settings!$B$30,O907&gt;Settings!$B$37),0,1)</x:f>
        <x:v>1</x:v>
      </x:c>
      <x:c r="V907" s="18" t="n">
        <x:f>IF(AND(U907=1,O907&lt;=Settings!$B$36),1,0)</x:f>
        <x:v>0</x:v>
      </x:c>
    </x:row>
    <x:row r="908">
      <x:c r="A908" t="n">
        <x:f>Arrivals!A908</x:f>
        <x:v>8</x:v>
      </x:c>
      <x:c r="B908" t="n">
        <x:f>Arrivals!B908</x:f>
        <x:v>63</x:v>
      </x:c>
      <x:c r="C908" s="18" t="n">
        <x:f>Arrivals!F908</x:f>
        <x:v>444</x:v>
      </x:c>
      <x:c r="D908" s="18" t="n">
        <x:f>Arrivals!J908</x:f>
        <x:v>2.2147759942294973</x:v>
      </x:c>
      <x:c r="E908" s="18" t="n">
        <x:f>G907</x:f>
        <x:v>614.9661073282324</x:v>
      </x:c>
      <x:c r="F908" s="18" t="n">
        <x:f>MAX(C908,E908)</x:f>
        <x:v>614.9661073282324</x:v>
      </x:c>
      <x:c r="G908" s="18" t="n">
        <x:f>F908+D908</x:f>
        <x:v>617.1808833224619</x:v>
      </x:c>
      <x:c r="H908" s="18" t="n">
        <x:f>Arrivals!L908</x:f>
        <x:v>75</x:v>
      </x:c>
      <x:c r="I908" s="18" t="n">
        <x:f>H908*8/ACE_Input!S68+ACE_Input!T68</x:f>
        <x:v>6.02</x:v>
      </x:c>
      <x:c r="J908" s="18" t="n">
        <x:f>N907</x:f>
        <x:v>744.0799999999999</x:v>
      </x:c>
      <x:c r="K908" s="18" t="n">
        <x:f>MAX(G908,J908)</x:f>
        <x:v>744.0799999999999</x:v>
      </x:c>
      <x:c r="L908" s="18" t="n">
        <x:f>MOD(K908-Settings!$B$32,Settings!$B$33)</x:f>
        <x:v>24.079999999999927</x:v>
      </x:c>
      <x:c r="M908" s="18" t="n">
        <x:f>IF(L908&lt;Settings!$B$30,IF(Settings!$B$30-L908&gt;=I908,K908,K908+(Settings!$B$30-L908)+Settings!$B$31),K908+(Settings!$B$33-L908))</x:f>
        <x:v>744.0799999999999</x:v>
      </x:c>
      <x:c r="N908" s="18" t="n">
        <x:f>M908+I908</x:f>
        <x:v>750.0999999999999</x:v>
      </x:c>
      <x:c r="O908" s="18" t="n">
        <x:f>N908-C908</x:f>
        <x:v>306.0999999999999</x:v>
      </x:c>
      <x:c r="P908" s="18" t="n">
        <x:f>F908-C908</x:f>
        <x:v>170.9661073282324</x:v>
      </x:c>
      <x:c r="Q908" s="18" t="n">
        <x:f>K908-G908</x:f>
        <x:v>126.89911667753802</x:v>
      </x:c>
      <x:c r="R908" s="18" t="n">
        <x:f>M908-K908</x:f>
        <x:v>0</x:v>
      </x:c>
      <x:c r="S908" s="18" t="n">
        <x:f>P908+Q908+R908</x:f>
        <x:v>297.8652240057704</x:v>
      </x:c>
      <x:c r="T908" s="18" t="str">
        <x:f>IF(MOD(C908-Settings!$B$32,Settings!$B$33)&lt;Settings!$B$30,"Up","Down")</x:f>
        <x:v>Up</x:v>
      </x:c>
      <x:c r="U908" s="18" t="n">
        <x:f>IF(OR(I908&gt;Settings!$B$30,O908&gt;Settings!$B$37),0,1)</x:f>
        <x:v>1</x:v>
      </x:c>
      <x:c r="V908" s="18" t="n">
        <x:f>IF(AND(U908=1,O908&lt;=Settings!$B$36),1,0)</x:f>
        <x:v>0</x:v>
      </x:c>
    </x:row>
    <x:row r="909">
      <x:c r="A909" t="n">
        <x:f>Arrivals!A909</x:f>
        <x:v>8</x:v>
      </x:c>
      <x:c r="B909" t="n">
        <x:f>Arrivals!B909</x:f>
        <x:v>64</x:v>
      </x:c>
      <x:c r="C909" s="18" t="n">
        <x:f>Arrivals!F909</x:f>
        <x:v>449</x:v>
      </x:c>
      <x:c r="D909" s="18" t="n">
        <x:f>Arrivals!J909</x:f>
        <x:v>9.530837558656387</x:v>
      </x:c>
      <x:c r="E909" s="18" t="n">
        <x:f>G908</x:f>
        <x:v>617.1808833224619</x:v>
      </x:c>
      <x:c r="F909" s="18" t="n">
        <x:f>MAX(C909,E909)</x:f>
        <x:v>617.1808833224619</x:v>
      </x:c>
      <x:c r="G909" s="18" t="n">
        <x:f>F909+D909</x:f>
        <x:v>626.7117208811183</x:v>
      </x:c>
      <x:c r="H909" s="18" t="n">
        <x:f>Arrivals!L909</x:f>
        <x:v>75</x:v>
      </x:c>
      <x:c r="I909" s="18" t="n">
        <x:f>H909*8/ACE_Input!S69+ACE_Input!T69</x:f>
        <x:v>6.02</x:v>
      </x:c>
      <x:c r="J909" s="18" t="n">
        <x:f>N908</x:f>
        <x:v>750.0999999999999</x:v>
      </x:c>
      <x:c r="K909" s="18" t="n">
        <x:f>MAX(G909,J909)</x:f>
        <x:v>750.0999999999999</x:v>
      </x:c>
      <x:c r="L909" s="18" t="n">
        <x:f>MOD(K909-Settings!$B$32,Settings!$B$33)</x:f>
        <x:v>30.09999999999991</x:v>
      </x:c>
      <x:c r="M909" s="18" t="n">
        <x:f>IF(L909&lt;Settings!$B$30,IF(Settings!$B$30-L909&gt;=I909,K909,K909+(Settings!$B$30-L909)+Settings!$B$31),K909+(Settings!$B$33-L909))</x:f>
        <x:v>750.0999999999999</x:v>
      </x:c>
      <x:c r="N909" s="18" t="n">
        <x:f>M909+I909</x:f>
        <x:v>756.1199999999999</x:v>
      </x:c>
      <x:c r="O909" s="18" t="n">
        <x:f>N909-C909</x:f>
        <x:v>307.1199999999999</x:v>
      </x:c>
      <x:c r="P909" s="18" t="n">
        <x:f>F909-C909</x:f>
        <x:v>168.1808833224619</x:v>
      </x:c>
      <x:c r="Q909" s="18" t="n">
        <x:f>K909-G909</x:f>
        <x:v>123.38827911888166</x:v>
      </x:c>
      <x:c r="R909" s="18" t="n">
        <x:f>M909-K909</x:f>
        <x:v>0</x:v>
      </x:c>
      <x:c r="S909" s="18" t="n">
        <x:f>P909+Q909+R909</x:f>
        <x:v>291.56916244134356</x:v>
      </x:c>
      <x:c r="T909" s="18" t="str">
        <x:f>IF(MOD(C909-Settings!$B$32,Settings!$B$33)&lt;Settings!$B$30,"Up","Down")</x:f>
        <x:v>Up</x:v>
      </x:c>
      <x:c r="U909" s="18" t="n">
        <x:f>IF(OR(I909&gt;Settings!$B$30,O909&gt;Settings!$B$37),0,1)</x:f>
        <x:v>1</x:v>
      </x:c>
      <x:c r="V909" s="18" t="n">
        <x:f>IF(AND(U909=1,O909&lt;=Settings!$B$36),1,0)</x:f>
        <x:v>0</x:v>
      </x:c>
    </x:row>
    <x:row r="910">
      <x:c r="A910" t="n">
        <x:f>Arrivals!A910</x:f>
        <x:v>8</x:v>
      </x:c>
      <x:c r="B910" t="n">
        <x:f>Arrivals!B910</x:f>
        <x:v>65</x:v>
      </x:c>
      <x:c r="C910" s="18" t="n">
        <x:f>Arrivals!F910</x:f>
        <x:v>454</x:v>
      </x:c>
      <x:c r="D910" s="18" t="n">
        <x:f>Arrivals!J910</x:f>
        <x:v>7.776638798042339</x:v>
      </x:c>
      <x:c r="E910" s="18" t="n">
        <x:f>G909</x:f>
        <x:v>626.7117208811183</x:v>
      </x:c>
      <x:c r="F910" s="18" t="n">
        <x:f>MAX(C910,E910)</x:f>
        <x:v>626.7117208811183</x:v>
      </x:c>
      <x:c r="G910" s="18" t="n">
        <x:f>F910+D910</x:f>
        <x:v>634.4883596791606</x:v>
      </x:c>
      <x:c r="H910" s="18" t="n">
        <x:f>Arrivals!L910</x:f>
        <x:v>75</x:v>
      </x:c>
      <x:c r="I910" s="18" t="n">
        <x:f>H910*8/ACE_Input!S70+ACE_Input!T70</x:f>
        <x:v>6.02</x:v>
      </x:c>
      <x:c r="J910" s="18" t="n">
        <x:f>N909</x:f>
        <x:v>756.1199999999999</x:v>
      </x:c>
      <x:c r="K910" s="18" t="n">
        <x:f>MAX(G910,J910)</x:f>
        <x:v>756.1199999999999</x:v>
      </x:c>
      <x:c r="L910" s="18" t="n">
        <x:f>MOD(K910-Settings!$B$32,Settings!$B$33)</x:f>
        <x:v>36.11999999999989</x:v>
      </x:c>
      <x:c r="M910" s="18" t="n">
        <x:f>IF(L910&lt;Settings!$B$30,IF(Settings!$B$30-L910&gt;=I910,K910,K910+(Settings!$B$30-L910)+Settings!$B$31),K910+(Settings!$B$33-L910))</x:f>
        <x:v>756.1199999999999</x:v>
      </x:c>
      <x:c r="N910" s="18" t="n">
        <x:f>M910+I910</x:f>
        <x:v>762.1399999999999</x:v>
      </x:c>
      <x:c r="O910" s="18" t="n">
        <x:f>N910-C910</x:f>
        <x:v>308.1399999999999</x:v>
      </x:c>
      <x:c r="P910" s="18" t="n">
        <x:f>F910-C910</x:f>
        <x:v>172.71172088111825</x:v>
      </x:c>
      <x:c r="Q910" s="18" t="n">
        <x:f>K910-G910</x:f>
        <x:v>121.63164032083932</x:v>
      </x:c>
      <x:c r="R910" s="18" t="n">
        <x:f>M910-K910</x:f>
        <x:v>0</x:v>
      </x:c>
      <x:c r="S910" s="18" t="n">
        <x:f>P910+Q910+R910</x:f>
        <x:v>294.3433612019576</x:v>
      </x:c>
      <x:c r="T910" s="18" t="str">
        <x:f>IF(MOD(C910-Settings!$B$32,Settings!$B$33)&lt;Settings!$B$30,"Up","Down")</x:f>
        <x:v>Up</x:v>
      </x:c>
      <x:c r="U910" s="18" t="n">
        <x:f>IF(OR(I910&gt;Settings!$B$30,O910&gt;Settings!$B$37),0,1)</x:f>
        <x:v>1</x:v>
      </x:c>
      <x:c r="V910" s="18" t="n">
        <x:f>IF(AND(U910=1,O910&lt;=Settings!$B$36),1,0)</x:f>
        <x:v>0</x:v>
      </x:c>
    </x:row>
    <x:row r="911">
      <x:c r="A911" t="n">
        <x:f>Arrivals!A911</x:f>
        <x:v>8</x:v>
      </x:c>
      <x:c r="B911" t="n">
        <x:f>Arrivals!B911</x:f>
        <x:v>66</x:v>
      </x:c>
      <x:c r="C911" s="18" t="n">
        <x:f>Arrivals!F911</x:f>
        <x:v>459</x:v>
      </x:c>
      <x:c r="D911" s="18" t="n">
        <x:f>Arrivals!J911</x:f>
        <x:v>25.34508255677123</x:v>
      </x:c>
      <x:c r="E911" s="18" t="n">
        <x:f>G910</x:f>
        <x:v>634.4883596791606</x:v>
      </x:c>
      <x:c r="F911" s="18" t="n">
        <x:f>MAX(C911,E911)</x:f>
        <x:v>634.4883596791606</x:v>
      </x:c>
      <x:c r="G911" s="18" t="n">
        <x:f>F911+D911</x:f>
        <x:v>659.8334422359318</x:v>
      </x:c>
      <x:c r="H911" s="18" t="n">
        <x:f>Arrivals!L911</x:f>
        <x:v>75</x:v>
      </x:c>
      <x:c r="I911" s="18" t="n">
        <x:f>H911*8/ACE_Input!S71+ACE_Input!T71</x:f>
        <x:v>6.02</x:v>
      </x:c>
      <x:c r="J911" s="18" t="n">
        <x:f>N910</x:f>
        <x:v>762.1399999999999</x:v>
      </x:c>
      <x:c r="K911" s="18" t="n">
        <x:f>MAX(G911,J911)</x:f>
        <x:v>762.1399999999999</x:v>
      </x:c>
      <x:c r="L911" s="18" t="n">
        <x:f>MOD(K911-Settings!$B$32,Settings!$B$33)</x:f>
        <x:v>42.13999999999987</x:v>
      </x:c>
      <x:c r="M911" s="18" t="n">
        <x:f>IF(L911&lt;Settings!$B$30,IF(Settings!$B$30-L911&gt;=I911,K911,K911+(Settings!$B$30-L911)+Settings!$B$31),K911+(Settings!$B$33-L911))</x:f>
        <x:v>762.1399999999999</x:v>
      </x:c>
      <x:c r="N911" s="18" t="n">
        <x:f>M911+I911</x:f>
        <x:v>768.1599999999999</x:v>
      </x:c>
      <x:c r="O911" s="18" t="n">
        <x:f>N911-C911</x:f>
        <x:v>309.15999999999985</x:v>
      </x:c>
      <x:c r="P911" s="18" t="n">
        <x:f>F911-C911</x:f>
        <x:v>175.48835967916057</x:v>
      </x:c>
      <x:c r="Q911" s="18" t="n">
        <x:f>K911-G911</x:f>
        <x:v>102.30655776406809</x:v>
      </x:c>
      <x:c r="R911" s="18" t="n">
        <x:f>M911-K911</x:f>
        <x:v>0</x:v>
      </x:c>
      <x:c r="S911" s="18" t="n">
        <x:f>P911+Q911+R911</x:f>
        <x:v>277.79491744322866</x:v>
      </x:c>
      <x:c r="T911" s="18" t="str">
        <x:f>IF(MOD(C911-Settings!$B$32,Settings!$B$33)&lt;Settings!$B$30,"Up","Down")</x:f>
        <x:v>Up</x:v>
      </x:c>
      <x:c r="U911" s="18" t="n">
        <x:f>IF(OR(I911&gt;Settings!$B$30,O911&gt;Settings!$B$37),0,1)</x:f>
        <x:v>1</x:v>
      </x:c>
      <x:c r="V911" s="18" t="n">
        <x:f>IF(AND(U911=1,O911&lt;=Settings!$B$36),1,0)</x:f>
        <x:v>0</x:v>
      </x:c>
    </x:row>
    <x:row r="912">
      <x:c r="A912" t="n">
        <x:f>Arrivals!A912</x:f>
        <x:v>8</x:v>
      </x:c>
      <x:c r="B912" t="n">
        <x:f>Arrivals!B912</x:f>
        <x:v>67</x:v>
      </x:c>
      <x:c r="C912" s="18" t="n">
        <x:f>Arrivals!F912</x:f>
        <x:v>474</x:v>
      </x:c>
      <x:c r="D912" s="18" t="n">
        <x:f>Arrivals!J912</x:f>
        <x:v>11.242984475043734</x:v>
      </x:c>
      <x:c r="E912" s="18" t="n">
        <x:f>G911</x:f>
        <x:v>659.8334422359318</x:v>
      </x:c>
      <x:c r="F912" s="18" t="n">
        <x:f>MAX(C912,E912)</x:f>
        <x:v>659.8334422359318</x:v>
      </x:c>
      <x:c r="G912" s="18" t="n">
        <x:f>F912+D912</x:f>
        <x:v>671.0764267109755</x:v>
      </x:c>
      <x:c r="H912" s="18" t="n">
        <x:f>Arrivals!L912</x:f>
        <x:v>75</x:v>
      </x:c>
      <x:c r="I912" s="18" t="n">
        <x:f>H912*8/ACE_Input!S72+ACE_Input!T72</x:f>
        <x:v>6.02</x:v>
      </x:c>
      <x:c r="J912" s="18" t="n">
        <x:f>N911</x:f>
        <x:v>768.1599999999999</x:v>
      </x:c>
      <x:c r="K912" s="18" t="n">
        <x:f>MAX(G912,J912)</x:f>
        <x:v>768.1599999999999</x:v>
      </x:c>
      <x:c r="L912" s="18" t="n">
        <x:f>MOD(K912-Settings!$B$32,Settings!$B$33)</x:f>
        <x:v>48.159999999999854</x:v>
      </x:c>
      <x:c r="M912" s="18" t="n">
        <x:f>IF(L912&lt;Settings!$B$30,IF(Settings!$B$30-L912&gt;=I912,K912,K912+(Settings!$B$30-L912)+Settings!$B$31),K912+(Settings!$B$33-L912))</x:f>
        <x:v>768.1599999999999</x:v>
      </x:c>
      <x:c r="N912" s="18" t="n">
        <x:f>M912+I912</x:f>
        <x:v>774.1799999999998</x:v>
      </x:c>
      <x:c r="O912" s="18" t="n">
        <x:f>N912-C912</x:f>
        <x:v>300.17999999999984</x:v>
      </x:c>
      <x:c r="P912" s="18" t="n">
        <x:f>F912-C912</x:f>
        <x:v>185.83344223593178</x:v>
      </x:c>
      <x:c r="Q912" s="18" t="n">
        <x:f>K912-G912</x:f>
        <x:v>97.08357328902434</x:v>
      </x:c>
      <x:c r="R912" s="18" t="n">
        <x:f>M912-K912</x:f>
        <x:v>0</x:v>
      </x:c>
      <x:c r="S912" s="18" t="n">
        <x:f>P912+Q912+R912</x:f>
        <x:v>282.9170155249561</x:v>
      </x:c>
      <x:c r="T912" s="18" t="str">
        <x:f>IF(MOD(C912-Settings!$B$32,Settings!$B$33)&lt;Settings!$B$30,"Up","Down")</x:f>
        <x:v>Up</x:v>
      </x:c>
      <x:c r="U912" s="18" t="n">
        <x:f>IF(OR(I912&gt;Settings!$B$30,O912&gt;Settings!$B$37),0,1)</x:f>
        <x:v>1</x:v>
      </x:c>
      <x:c r="V912" s="18" t="n">
        <x:f>IF(AND(U912=1,O912&lt;=Settings!$B$36),1,0)</x:f>
        <x:v>0</x:v>
      </x:c>
    </x:row>
    <x:row r="913">
      <x:c r="A913" t="n">
        <x:f>Arrivals!A913</x:f>
        <x:v>8</x:v>
      </x:c>
      <x:c r="B913" t="n">
        <x:f>Arrivals!B913</x:f>
        <x:v>68</x:v>
      </x:c>
      <x:c r="C913" s="18" t="n">
        <x:f>Arrivals!F913</x:f>
        <x:v>479</x:v>
      </x:c>
      <x:c r="D913" s="18" t="n">
        <x:f>Arrivals!J913</x:f>
        <x:v>6.85663922927161</x:v>
      </x:c>
      <x:c r="E913" s="18" t="n">
        <x:f>G912</x:f>
        <x:v>671.0764267109755</x:v>
      </x:c>
      <x:c r="F913" s="18" t="n">
        <x:f>MAX(C913,E913)</x:f>
        <x:v>671.0764267109755</x:v>
      </x:c>
      <x:c r="G913" s="18" t="n">
        <x:f>F913+D913</x:f>
        <x:v>677.9330659402472</x:v>
      </x:c>
      <x:c r="H913" s="18" t="n">
        <x:f>Arrivals!L913</x:f>
        <x:v>75</x:v>
      </x:c>
      <x:c r="I913" s="18" t="n">
        <x:f>H913*8/ACE_Input!S73+ACE_Input!T73</x:f>
        <x:v>6.02</x:v>
      </x:c>
      <x:c r="J913" s="18" t="n">
        <x:f>N912</x:f>
        <x:v>774.1799999999998</x:v>
      </x:c>
      <x:c r="K913" s="18" t="n">
        <x:f>MAX(G913,J913)</x:f>
        <x:v>774.1799999999998</x:v>
      </x:c>
      <x:c r="L913" s="18" t="n">
        <x:f>MOD(K913-Settings!$B$32,Settings!$B$33)</x:f>
        <x:v>54.179999999999836</x:v>
      </x:c>
      <x:c r="M913" s="18" t="n">
        <x:f>IF(L913&lt;Settings!$B$30,IF(Settings!$B$30-L913&gt;=I913,K913,K913+(Settings!$B$30-L913)+Settings!$B$31),K913+(Settings!$B$33-L913))</x:f>
        <x:v>774.1799999999998</x:v>
      </x:c>
      <x:c r="N913" s="18" t="n">
        <x:f>M913+I913</x:f>
        <x:v>780.1999999999998</x:v>
      </x:c>
      <x:c r="O913" s="18" t="n">
        <x:f>N913-C913</x:f>
        <x:v>301.1999999999998</x:v>
      </x:c>
      <x:c r="P913" s="18" t="n">
        <x:f>F913-C913</x:f>
        <x:v>192.0764267109755</x:v>
      </x:c>
      <x:c r="Q913" s="18" t="n">
        <x:f>K913-G913</x:f>
        <x:v>96.24693405975268</x:v>
      </x:c>
      <x:c r="R913" s="18" t="n">
        <x:f>M913-K913</x:f>
        <x:v>0</x:v>
      </x:c>
      <x:c r="S913" s="18" t="n">
        <x:f>P913+Q913+R913</x:f>
        <x:v>288.3233607707282</x:v>
      </x:c>
      <x:c r="T913" s="18" t="str">
        <x:f>IF(MOD(C913-Settings!$B$32,Settings!$B$33)&lt;Settings!$B$30,"Up","Down")</x:f>
        <x:v>Up</x:v>
      </x:c>
      <x:c r="U913" s="18" t="n">
        <x:f>IF(OR(I913&gt;Settings!$B$30,O913&gt;Settings!$B$37),0,1)</x:f>
        <x:v>1</x:v>
      </x:c>
      <x:c r="V913" s="18" t="n">
        <x:f>IF(AND(U913=1,O913&lt;=Settings!$B$36),1,0)</x:f>
        <x:v>0</x:v>
      </x:c>
    </x:row>
    <x:row r="914">
      <x:c r="A914" t="n">
        <x:f>Arrivals!A914</x:f>
        <x:v>8</x:v>
      </x:c>
      <x:c r="B914" t="n">
        <x:f>Arrivals!B914</x:f>
        <x:v>69</x:v>
      </x:c>
      <x:c r="C914" s="18" t="n">
        <x:f>Arrivals!F914</x:f>
        <x:v>494</x:v>
      </x:c>
      <x:c r="D914" s="18" t="n">
        <x:f>Arrivals!J914</x:f>
        <x:v>5.817572732143777</x:v>
      </x:c>
      <x:c r="E914" s="18" t="n">
        <x:f>G913</x:f>
        <x:v>677.9330659402472</x:v>
      </x:c>
      <x:c r="F914" s="18" t="n">
        <x:f>MAX(C914,E914)</x:f>
        <x:v>677.9330659402472</x:v>
      </x:c>
      <x:c r="G914" s="18" t="n">
        <x:f>F914+D914</x:f>
        <x:v>683.7506386723909</x:v>
      </x:c>
      <x:c r="H914" s="18" t="n">
        <x:f>Arrivals!L914</x:f>
        <x:v>75</x:v>
      </x:c>
      <x:c r="I914" s="18" t="n">
        <x:f>H914*8/ACE_Input!S74+ACE_Input!T74</x:f>
        <x:v>6.02</x:v>
      </x:c>
      <x:c r="J914" s="18" t="n">
        <x:f>N913</x:f>
        <x:v>780.1999999999998</x:v>
      </x:c>
      <x:c r="K914" s="18" t="n">
        <x:f>MAX(G914,J914)</x:f>
        <x:v>780.1999999999998</x:v>
      </x:c>
      <x:c r="L914" s="18" t="n">
        <x:f>MOD(K914-Settings!$B$32,Settings!$B$33)</x:f>
        <x:v>60.19999999999982</x:v>
      </x:c>
      <x:c r="M914" s="18" t="n">
        <x:f>IF(L914&lt;Settings!$B$30,IF(Settings!$B$30-L914&gt;=I914,K914,K914+(Settings!$B$30-L914)+Settings!$B$31),K914+(Settings!$B$33-L914))</x:f>
        <x:v>780.1999999999998</x:v>
      </x:c>
      <x:c r="N914" s="18" t="n">
        <x:f>M914+I914</x:f>
        <x:v>786.2199999999998</x:v>
      </x:c>
      <x:c r="O914" s="18" t="n">
        <x:f>N914-C914</x:f>
        <x:v>292.2199999999998</x:v>
      </x:c>
      <x:c r="P914" s="18" t="n">
        <x:f>F914-C914</x:f>
        <x:v>183.93306594024716</x:v>
      </x:c>
      <x:c r="Q914" s="18" t="n">
        <x:f>K914-G914</x:f>
        <x:v>96.44936132760893</x:v>
      </x:c>
      <x:c r="R914" s="18" t="n">
        <x:f>M914-K914</x:f>
        <x:v>0</x:v>
      </x:c>
      <x:c r="S914" s="18" t="n">
        <x:f>P914+Q914+R914</x:f>
        <x:v>280.3824272678561</x:v>
      </x:c>
      <x:c r="T914" s="18" t="str">
        <x:f>IF(MOD(C914-Settings!$B$32,Settings!$B$33)&lt;Settings!$B$30,"Up","Down")</x:f>
        <x:v>Up</x:v>
      </x:c>
      <x:c r="U914" s="18" t="n">
        <x:f>IF(OR(I914&gt;Settings!$B$30,O914&gt;Settings!$B$37),0,1)</x:f>
        <x:v>1</x:v>
      </x:c>
      <x:c r="V914" s="18" t="n">
        <x:f>IF(AND(U914=1,O914&lt;=Settings!$B$36),1,0)</x:f>
        <x:v>0</x:v>
      </x:c>
    </x:row>
    <x:row r="915">
      <x:c r="A915" t="n">
        <x:f>Arrivals!A915</x:f>
        <x:v>8</x:v>
      </x:c>
      <x:c r="B915" t="n">
        <x:f>Arrivals!B915</x:f>
        <x:v>70</x:v>
      </x:c>
      <x:c r="C915" s="18" t="n">
        <x:f>Arrivals!F915</x:f>
        <x:v>499</x:v>
      </x:c>
      <x:c r="D915" s="18" t="n">
        <x:f>Arrivals!J915</x:f>
        <x:v>25.837954815115737</x:v>
      </x:c>
      <x:c r="E915" s="18" t="n">
        <x:f>G914</x:f>
        <x:v>683.7506386723909</x:v>
      </x:c>
      <x:c r="F915" s="18" t="n">
        <x:f>MAX(C915,E915)</x:f>
        <x:v>683.7506386723909</x:v>
      </x:c>
      <x:c r="G915" s="18" t="n">
        <x:f>F915+D915</x:f>
        <x:v>709.5885934875066</x:v>
      </x:c>
      <x:c r="H915" s="18" t="n">
        <x:f>Arrivals!L915</x:f>
        <x:v>75</x:v>
      </x:c>
      <x:c r="I915" s="18" t="n">
        <x:f>H915*8/ACE_Input!S75+ACE_Input!T75</x:f>
        <x:v>6.02</x:v>
      </x:c>
      <x:c r="J915" s="18" t="n">
        <x:f>N914</x:f>
        <x:v>786.2199999999998</x:v>
      </x:c>
      <x:c r="K915" s="18" t="n">
        <x:f>MAX(G915,J915)</x:f>
        <x:v>786.2199999999998</x:v>
      </x:c>
      <x:c r="L915" s="18" t="n">
        <x:f>MOD(K915-Settings!$B$32,Settings!$B$33)</x:f>
        <x:v>66.2199999999998</x:v>
      </x:c>
      <x:c r="M915" s="18" t="n">
        <x:f>IF(L915&lt;Settings!$B$30,IF(Settings!$B$30-L915&gt;=I915,K915,K915+(Settings!$B$30-L915)+Settings!$B$31),K915+(Settings!$B$33-L915))</x:f>
        <x:v>786.2199999999998</x:v>
      </x:c>
      <x:c r="N915" s="18" t="n">
        <x:f>M915+I915</x:f>
        <x:v>792.2399999999998</x:v>
      </x:c>
      <x:c r="O915" s="18" t="n">
        <x:f>N915-C915</x:f>
        <x:v>293.2399999999998</x:v>
      </x:c>
      <x:c r="P915" s="18" t="n">
        <x:f>F915-C915</x:f>
        <x:v>184.7506386723909</x:v>
      </x:c>
      <x:c r="Q915" s="18" t="n">
        <x:f>K915-G915</x:f>
        <x:v>76.63140651249319</x:v>
      </x:c>
      <x:c r="R915" s="18" t="n">
        <x:f>M915-K915</x:f>
        <x:v>0</x:v>
      </x:c>
      <x:c r="S915" s="18" t="n">
        <x:f>P915+Q915+R915</x:f>
        <x:v>261.3820451848841</x:v>
      </x:c>
      <x:c r="T915" s="18" t="str">
        <x:f>IF(MOD(C915-Settings!$B$32,Settings!$B$33)&lt;Settings!$B$30,"Up","Down")</x:f>
        <x:v>Up</x:v>
      </x:c>
      <x:c r="U915" s="18" t="n">
        <x:f>IF(OR(I915&gt;Settings!$B$30,O915&gt;Settings!$B$37),0,1)</x:f>
        <x:v>1</x:v>
      </x:c>
      <x:c r="V915" s="18" t="n">
        <x:f>IF(AND(U915=1,O915&lt;=Settings!$B$36),1,0)</x:f>
        <x:v>0</x:v>
      </x:c>
    </x:row>
    <x:row r="916">
      <x:c r="A916" t="n">
        <x:f>Arrivals!A916</x:f>
        <x:v>8</x:v>
      </x:c>
      <x:c r="B916" t="n">
        <x:f>Arrivals!B916</x:f>
        <x:v>71</x:v>
      </x:c>
      <x:c r="C916" s="18" t="n">
        <x:f>Arrivals!F916</x:f>
        <x:v>504</x:v>
      </x:c>
      <x:c r="D916" s="18" t="n">
        <x:f>Arrivals!J916</x:f>
        <x:v>6.811832439011747</x:v>
      </x:c>
      <x:c r="E916" s="18" t="n">
        <x:f>G915</x:f>
        <x:v>709.5885934875066</x:v>
      </x:c>
      <x:c r="F916" s="18" t="n">
        <x:f>MAX(C916,E916)</x:f>
        <x:v>709.5885934875066</x:v>
      </x:c>
      <x:c r="G916" s="18" t="n">
        <x:f>F916+D916</x:f>
        <x:v>716.4004259265183</x:v>
      </x:c>
      <x:c r="H916" s="18" t="n">
        <x:f>Arrivals!L916</x:f>
        <x:v>75</x:v>
      </x:c>
      <x:c r="I916" s="18" t="n">
        <x:f>H916*8/ACE_Input!S76+ACE_Input!T76</x:f>
        <x:v>6.02</x:v>
      </x:c>
      <x:c r="J916" s="18" t="n">
        <x:f>N915</x:f>
        <x:v>792.2399999999998</x:v>
      </x:c>
      <x:c r="K916" s="18" t="n">
        <x:f>MAX(G916,J916)</x:f>
        <x:v>792.2399999999998</x:v>
      </x:c>
      <x:c r="L916" s="18" t="n">
        <x:f>MOD(K916-Settings!$B$32,Settings!$B$33)</x:f>
        <x:v>72.23999999999978</x:v>
      </x:c>
      <x:c r="M916" s="18" t="n">
        <x:f>IF(L916&lt;Settings!$B$30,IF(Settings!$B$30-L916&gt;=I916,K916,K916+(Settings!$B$30-L916)+Settings!$B$31),K916+(Settings!$B$33-L916))</x:f>
        <x:v>792.2399999999998</x:v>
      </x:c>
      <x:c r="N916" s="18" t="n">
        <x:f>M916+I916</x:f>
        <x:v>798.2599999999998</x:v>
      </x:c>
      <x:c r="O916" s="18" t="n">
        <x:f>N916-C916</x:f>
        <x:v>294.25999999999976</x:v>
      </x:c>
      <x:c r="P916" s="18" t="n">
        <x:f>F916-C916</x:f>
        <x:v>205.5885934875066</x:v>
      </x:c>
      <x:c r="Q916" s="18" t="n">
        <x:f>K916-G916</x:f>
        <x:v>75.83957407348146</x:v>
      </x:c>
      <x:c r="R916" s="18" t="n">
        <x:f>M916-K916</x:f>
        <x:v>0</x:v>
      </x:c>
      <x:c r="S916" s="18" t="n">
        <x:f>P916+Q916+R916</x:f>
        <x:v>281.4281675609881</x:v>
      </x:c>
      <x:c r="T916" s="18" t="str">
        <x:f>IF(MOD(C916-Settings!$B$32,Settings!$B$33)&lt;Settings!$B$30,"Up","Down")</x:f>
        <x:v>Up</x:v>
      </x:c>
      <x:c r="U916" s="18" t="n">
        <x:f>IF(OR(I916&gt;Settings!$B$30,O916&gt;Settings!$B$37),0,1)</x:f>
        <x:v>1</x:v>
      </x:c>
      <x:c r="V916" s="18" t="n">
        <x:f>IF(AND(U916=1,O916&lt;=Settings!$B$36),1,0)</x:f>
        <x:v>0</x:v>
      </x:c>
    </x:row>
    <x:row r="917">
      <x:c r="A917" t="n">
        <x:f>Arrivals!A917</x:f>
        <x:v>8</x:v>
      </x:c>
      <x:c r="B917" t="n">
        <x:f>Arrivals!B917</x:f>
        <x:v>72</x:v>
      </x:c>
      <x:c r="C917" s="18" t="n">
        <x:f>Arrivals!F917</x:f>
        <x:v>509</x:v>
      </x:c>
      <x:c r="D917" s="18" t="n">
        <x:f>Arrivals!J917</x:f>
        <x:v>25.16570893746968</x:v>
      </x:c>
      <x:c r="E917" s="18" t="n">
        <x:f>G916</x:f>
        <x:v>716.4004259265183</x:v>
      </x:c>
      <x:c r="F917" s="18" t="n">
        <x:f>MAX(C917,E917)</x:f>
        <x:v>716.4004259265183</x:v>
      </x:c>
      <x:c r="G917" s="18" t="n">
        <x:f>F917+D917</x:f>
        <x:v>741.566134863988</x:v>
      </x:c>
      <x:c r="H917" s="18" t="n">
        <x:f>Arrivals!L917</x:f>
        <x:v>75</x:v>
      </x:c>
      <x:c r="I917" s="18" t="n">
        <x:f>H917*8/ACE_Input!S77+ACE_Input!T77</x:f>
        <x:v>6.02</x:v>
      </x:c>
      <x:c r="J917" s="18" t="n">
        <x:f>N916</x:f>
        <x:v>798.2599999999998</x:v>
      </x:c>
      <x:c r="K917" s="18" t="n">
        <x:f>MAX(G917,J917)</x:f>
        <x:v>798.2599999999998</x:v>
      </x:c>
      <x:c r="L917" s="18" t="n">
        <x:f>MOD(K917-Settings!$B$32,Settings!$B$33)</x:f>
        <x:v>78.25999999999976</x:v>
      </x:c>
      <x:c r="M917" s="18" t="n">
        <x:f>IF(L917&lt;Settings!$B$30,IF(Settings!$B$30-L917&gt;=I917,K917,K917+(Settings!$B$30-L917)+Settings!$B$31),K917+(Settings!$B$33-L917))</x:f>
        <x:v>798.2599999999998</x:v>
      </x:c>
      <x:c r="N917" s="18" t="n">
        <x:f>M917+I917</x:f>
        <x:v>804.2799999999997</x:v>
      </x:c>
      <x:c r="O917" s="18" t="n">
        <x:f>N917-C917</x:f>
        <x:v>295.27999999999975</x:v>
      </x:c>
      <x:c r="P917" s="18" t="n">
        <x:f>F917-C917</x:f>
        <x:v>207.40042592651832</x:v>
      </x:c>
      <x:c r="Q917" s="18" t="n">
        <x:f>K917-G917</x:f>
        <x:v>56.69386513601171</x:v>
      </x:c>
      <x:c r="R917" s="18" t="n">
        <x:f>M917-K917</x:f>
        <x:v>0</x:v>
      </x:c>
      <x:c r="S917" s="18" t="n">
        <x:f>P917+Q917+R917</x:f>
        <x:v>264.09429106253003</x:v>
      </x:c>
      <x:c r="T917" s="18" t="str">
        <x:f>IF(MOD(C917-Settings!$B$32,Settings!$B$33)&lt;Settings!$B$30,"Up","Down")</x:f>
        <x:v>Up</x:v>
      </x:c>
      <x:c r="U917" s="18" t="n">
        <x:f>IF(OR(I917&gt;Settings!$B$30,O917&gt;Settings!$B$37),0,1)</x:f>
        <x:v>1</x:v>
      </x:c>
      <x:c r="V917" s="18" t="n">
        <x:f>IF(AND(U917=1,O917&lt;=Settings!$B$36),1,0)</x:f>
        <x:v>0</x:v>
      </x:c>
    </x:row>
    <x:row r="918">
      <x:c r="A918" t="n">
        <x:f>Arrivals!A918</x:f>
        <x:v>8</x:v>
      </x:c>
      <x:c r="B918" t="n">
        <x:f>Arrivals!B918</x:f>
        <x:v>73</x:v>
      </x:c>
      <x:c r="C918" s="18" t="n">
        <x:f>Arrivals!F918</x:f>
        <x:v>514</x:v>
      </x:c>
      <x:c r="D918" s="18" t="n">
        <x:f>Arrivals!J918</x:f>
        <x:v>50.49627147118548</x:v>
      </x:c>
      <x:c r="E918" s="18" t="n">
        <x:f>G917</x:f>
        <x:v>741.566134863988</x:v>
      </x:c>
      <x:c r="F918" s="18" t="n">
        <x:f>MAX(C918,E918)</x:f>
        <x:v>741.566134863988</x:v>
      </x:c>
      <x:c r="G918" s="18" t="n">
        <x:f>F918+D918</x:f>
        <x:v>792.0624063351736</x:v>
      </x:c>
      <x:c r="H918" s="18" t="n">
        <x:f>Arrivals!L918</x:f>
        <x:v>75</x:v>
      </x:c>
      <x:c r="I918" s="18" t="n">
        <x:f>H918*8/ACE_Input!S78+ACE_Input!T78</x:f>
        <x:v>6.02</x:v>
      </x:c>
      <x:c r="J918" s="18" t="n">
        <x:f>N917</x:f>
        <x:v>804.2799999999997</x:v>
      </x:c>
      <x:c r="K918" s="18" t="n">
        <x:f>MAX(G918,J918)</x:f>
        <x:v>804.2799999999997</x:v>
      </x:c>
      <x:c r="L918" s="18" t="n">
        <x:f>MOD(K918-Settings!$B$32,Settings!$B$33)</x:f>
        <x:v>84.27999999999975</x:v>
      </x:c>
      <x:c r="M918" s="18" t="n">
        <x:f>IF(L918&lt;Settings!$B$30,IF(Settings!$B$30-L918&gt;=I918,K918,K918+(Settings!$B$30-L918)+Settings!$B$31),K918+(Settings!$B$33-L918))</x:f>
        <x:v>804.2799999999997</x:v>
      </x:c>
      <x:c r="N918" s="18" t="n">
        <x:f>M918+I918</x:f>
        <x:v>810.2999999999997</x:v>
      </x:c>
      <x:c r="O918" s="18" t="n">
        <x:f>N918-C918</x:f>
        <x:v>296.2999999999997</x:v>
      </x:c>
      <x:c r="P918" s="18" t="n">
        <x:f>F918-C918</x:f>
        <x:v>227.56613486398805</x:v>
      </x:c>
      <x:c r="Q918" s="18" t="n">
        <x:f>K918-G918</x:f>
        <x:v>12.217593664826154</x:v>
      </x:c>
      <x:c r="R918" s="18" t="n">
        <x:f>M918-K918</x:f>
        <x:v>0</x:v>
      </x:c>
      <x:c r="S918" s="18" t="n">
        <x:f>P918+Q918+R918</x:f>
        <x:v>239.7837285288142</x:v>
      </x:c>
      <x:c r="T918" s="18" t="str">
        <x:f>IF(MOD(C918-Settings!$B$32,Settings!$B$33)&lt;Settings!$B$30,"Up","Down")</x:f>
        <x:v>Up</x:v>
      </x:c>
      <x:c r="U918" s="18" t="n">
        <x:f>IF(OR(I918&gt;Settings!$B$30,O918&gt;Settings!$B$37),0,1)</x:f>
        <x:v>1</x:v>
      </x:c>
      <x:c r="V918" s="18" t="n">
        <x:f>IF(AND(U918=1,O918&lt;=Settings!$B$36),1,0)</x:f>
        <x:v>0</x:v>
      </x:c>
    </x:row>
    <x:row r="919">
      <x:c r="A919" t="n">
        <x:f>Arrivals!A919</x:f>
        <x:v>8</x:v>
      </x:c>
      <x:c r="B919" t="n">
        <x:f>Arrivals!B919</x:f>
        <x:v>74</x:v>
      </x:c>
      <x:c r="C919" s="18" t="n">
        <x:f>Arrivals!F919</x:f>
        <x:v>519</x:v>
      </x:c>
      <x:c r="D919" s="18" t="n">
        <x:f>Arrivals!J919</x:f>
        <x:v>49.03525359447809</x:v>
      </x:c>
      <x:c r="E919" s="18" t="n">
        <x:f>G918</x:f>
        <x:v>792.0624063351736</x:v>
      </x:c>
      <x:c r="F919" s="18" t="n">
        <x:f>MAX(C919,E919)</x:f>
        <x:v>792.0624063351736</x:v>
      </x:c>
      <x:c r="G919" s="18" t="n">
        <x:f>F919+D919</x:f>
        <x:v>841.0976599296516</x:v>
      </x:c>
      <x:c r="H919" s="18" t="n">
        <x:f>Arrivals!L919</x:f>
        <x:v>75</x:v>
      </x:c>
      <x:c r="I919" s="18" t="n">
        <x:f>H919*8/ACE_Input!S79+ACE_Input!T79</x:f>
        <x:v>6.02</x:v>
      </x:c>
      <x:c r="J919" s="18" t="n">
        <x:f>N918</x:f>
        <x:v>810.2999999999997</x:v>
      </x:c>
      <x:c r="K919" s="18" t="n">
        <x:f>MAX(G919,J919)</x:f>
        <x:v>841.0976599296516</x:v>
      </x:c>
      <x:c r="L919" s="18" t="n">
        <x:f>MOD(K919-Settings!$B$32,Settings!$B$33)</x:f>
        <x:v>121.09765992965163</x:v>
      </x:c>
      <x:c r="M919" s="18" t="n">
        <x:f>IF(L919&lt;Settings!$B$30,IF(Settings!$B$30-L919&gt;=I919,K919,K919+(Settings!$B$30-L919)+Settings!$B$31),K919+(Settings!$B$33-L919))</x:f>
        <x:v>841.0976599296516</x:v>
      </x:c>
      <x:c r="N919" s="18" t="n">
        <x:f>M919+I919</x:f>
        <x:v>847.1176599296516</x:v>
      </x:c>
      <x:c r="O919" s="18" t="n">
        <x:f>N919-C919</x:f>
        <x:v>328.1176599296516</x:v>
      </x:c>
      <x:c r="P919" s="18" t="n">
        <x:f>F919-C919</x:f>
        <x:v>273.0624063351736</x:v>
      </x:c>
      <x:c r="Q919" s="18" t="n">
        <x:f>K919-G919</x:f>
        <x:v>0</x:v>
      </x:c>
      <x:c r="R919" s="18" t="n">
        <x:f>M919-K919</x:f>
        <x:v>0</x:v>
      </x:c>
      <x:c r="S919" s="18" t="n">
        <x:f>P919+Q919+R919</x:f>
        <x:v>273.0624063351736</x:v>
      </x:c>
      <x:c r="T919" s="18" t="str">
        <x:f>IF(MOD(C919-Settings!$B$32,Settings!$B$33)&lt;Settings!$B$30,"Up","Down")</x:f>
        <x:v>Up</x:v>
      </x:c>
      <x:c r="U919" s="18" t="n">
        <x:f>IF(OR(I919&gt;Settings!$B$30,O919&gt;Settings!$B$37),0,1)</x:f>
        <x:v>1</x:v>
      </x:c>
      <x:c r="V919" s="18" t="n">
        <x:f>IF(AND(U919=1,O919&lt;=Settings!$B$36),1,0)</x:f>
        <x:v>0</x:v>
      </x:c>
    </x:row>
    <x:row r="920">
      <x:c r="A920" t="n">
        <x:f>Arrivals!A920</x:f>
        <x:v>8</x:v>
      </x:c>
      <x:c r="B920" t="n">
        <x:f>Arrivals!B920</x:f>
        <x:v>75</x:v>
      </x:c>
      <x:c r="C920" s="18" t="n">
        <x:f>Arrivals!F920</x:f>
        <x:v>524</x:v>
      </x:c>
      <x:c r="D920" s="18" t="n">
        <x:f>Arrivals!J920</x:f>
        <x:v>11.38197304050347</x:v>
      </x:c>
      <x:c r="E920" s="18" t="n">
        <x:f>G919</x:f>
        <x:v>841.0976599296516</x:v>
      </x:c>
      <x:c r="F920" s="18" t="n">
        <x:f>MAX(C920,E920)</x:f>
        <x:v>841.0976599296516</x:v>
      </x:c>
      <x:c r="G920" s="18" t="n">
        <x:f>F920+D920</x:f>
        <x:v>852.4796329701551</x:v>
      </x:c>
      <x:c r="H920" s="18" t="n">
        <x:f>Arrivals!L920</x:f>
        <x:v>75</x:v>
      </x:c>
      <x:c r="I920" s="18" t="n">
        <x:f>H920*8/ACE_Input!S80+ACE_Input!T80</x:f>
        <x:v>6.02</x:v>
      </x:c>
      <x:c r="J920" s="18" t="n">
        <x:f>N919</x:f>
        <x:v>847.1176599296516</x:v>
      </x:c>
      <x:c r="K920" s="18" t="n">
        <x:f>MAX(G920,J920)</x:f>
        <x:v>852.4796329701551</x:v>
      </x:c>
      <x:c r="L920" s="18" t="n">
        <x:f>MOD(K920-Settings!$B$32,Settings!$B$33)</x:f>
        <x:v>132.47963297015508</x:v>
      </x:c>
      <x:c r="M920" s="18" t="n">
        <x:f>IF(L920&lt;Settings!$B$30,IF(Settings!$B$30-L920&gt;=I920,K920,K920+(Settings!$B$30-L920)+Settings!$B$31),K920+(Settings!$B$33-L920))</x:f>
        <x:v>852.4796329701551</x:v>
      </x:c>
      <x:c r="N920" s="18" t="n">
        <x:f>M920+I920</x:f>
        <x:v>858.4996329701551</x:v>
      </x:c>
      <x:c r="O920" s="18" t="n">
        <x:f>N920-C920</x:f>
        <x:v>334.49963297015506</x:v>
      </x:c>
      <x:c r="P920" s="18" t="n">
        <x:f>F920-C920</x:f>
        <x:v>317.0976599296516</x:v>
      </x:c>
      <x:c r="Q920" s="18" t="n">
        <x:f>K920-G920</x:f>
        <x:v>0</x:v>
      </x:c>
      <x:c r="R920" s="18" t="n">
        <x:f>M920-K920</x:f>
        <x:v>0</x:v>
      </x:c>
      <x:c r="S920" s="18" t="n">
        <x:f>P920+Q920+R920</x:f>
        <x:v>317.0976599296516</x:v>
      </x:c>
      <x:c r="T920" s="18" t="str">
        <x:f>IF(MOD(C920-Settings!$B$32,Settings!$B$33)&lt;Settings!$B$30,"Up","Down")</x:f>
        <x:v>Up</x:v>
      </x:c>
      <x:c r="U920" s="18" t="n">
        <x:f>IF(OR(I920&gt;Settings!$B$30,O920&gt;Settings!$B$37),0,1)</x:f>
        <x:v>1</x:v>
      </x:c>
      <x:c r="V920" s="18" t="n">
        <x:f>IF(AND(U920=1,O920&lt;=Settings!$B$36),1,0)</x:f>
        <x:v>0</x:v>
      </x:c>
    </x:row>
    <x:row r="921">
      <x:c r="A921" t="n">
        <x:f>Arrivals!A921</x:f>
        <x:v>8</x:v>
      </x:c>
      <x:c r="B921" t="n">
        <x:f>Arrivals!B921</x:f>
        <x:v>76</x:v>
      </x:c>
      <x:c r="C921" s="18" t="n">
        <x:f>Arrivals!F921</x:f>
        <x:v>529</x:v>
      </x:c>
      <x:c r="D921" s="18" t="n">
        <x:f>Arrivals!J921</x:f>
        <x:v>3.8052188773332944</x:v>
      </x:c>
      <x:c r="E921" s="18" t="n">
        <x:f>G920</x:f>
        <x:v>852.4796329701551</x:v>
      </x:c>
      <x:c r="F921" s="18" t="n">
        <x:f>MAX(C921,E921)</x:f>
        <x:v>852.4796329701551</x:v>
      </x:c>
      <x:c r="G921" s="18" t="n">
        <x:f>F921+D921</x:f>
        <x:v>856.2848518474884</x:v>
      </x:c>
      <x:c r="H921" s="18" t="n">
        <x:f>Arrivals!L921</x:f>
        <x:v>75</x:v>
      </x:c>
      <x:c r="I921" s="18" t="n">
        <x:f>H921*8/ACE_Input!S81+ACE_Input!T81</x:f>
        <x:v>6.02</x:v>
      </x:c>
      <x:c r="J921" s="18" t="n">
        <x:f>N920</x:f>
        <x:v>858.4996329701551</x:v>
      </x:c>
      <x:c r="K921" s="18" t="n">
        <x:f>MAX(G921,J921)</x:f>
        <x:v>858.4996329701551</x:v>
      </x:c>
      <x:c r="L921" s="18" t="n">
        <x:f>MOD(K921-Settings!$B$32,Settings!$B$33)</x:f>
        <x:v>138.49963297015506</x:v>
      </x:c>
      <x:c r="M921" s="18" t="n">
        <x:f>IF(L921&lt;Settings!$B$30,IF(Settings!$B$30-L921&gt;=I921,K921,K921+(Settings!$B$30-L921)+Settings!$B$31),K921+(Settings!$B$33-L921))</x:f>
        <x:v>858.4996329701551</x:v>
      </x:c>
      <x:c r="N921" s="18" t="n">
        <x:f>M921+I921</x:f>
        <x:v>864.519632970155</x:v>
      </x:c>
      <x:c r="O921" s="18" t="n">
        <x:f>N921-C921</x:f>
        <x:v>335.51963297015504</x:v>
      </x:c>
      <x:c r="P921" s="18" t="n">
        <x:f>F921-C921</x:f>
        <x:v>323.4796329701551</x:v>
      </x:c>
      <x:c r="Q921" s="18" t="n">
        <x:f>K921-G921</x:f>
        <x:v>2.2147811226666363</x:v>
      </x:c>
      <x:c r="R921" s="18" t="n">
        <x:f>M921-K921</x:f>
        <x:v>0</x:v>
      </x:c>
      <x:c r="S921" s="18" t="n">
        <x:f>P921+Q921+R921</x:f>
        <x:v>325.6944140928217</x:v>
      </x:c>
      <x:c r="T921" s="18" t="str">
        <x:f>IF(MOD(C921-Settings!$B$32,Settings!$B$33)&lt;Settings!$B$30,"Up","Down")</x:f>
        <x:v>Up</x:v>
      </x:c>
      <x:c r="U921" s="18" t="n">
        <x:f>IF(OR(I921&gt;Settings!$B$30,O921&gt;Settings!$B$37),0,1)</x:f>
        <x:v>1</x:v>
      </x:c>
      <x:c r="V921" s="18" t="n">
        <x:f>IF(AND(U921=1,O921&lt;=Settings!$B$36),1,0)</x:f>
        <x:v>0</x:v>
      </x:c>
    </x:row>
    <x:row r="922">
      <x:c r="A922" t="n">
        <x:f>Arrivals!A922</x:f>
        <x:v>8</x:v>
      </x:c>
      <x:c r="B922" t="n">
        <x:f>Arrivals!B922</x:f>
        <x:v>77</x:v>
      </x:c>
      <x:c r="C922" s="18" t="n">
        <x:f>Arrivals!F922</x:f>
        <x:v>534</x:v>
      </x:c>
      <x:c r="D922" s="18" t="n">
        <x:f>Arrivals!J922</x:f>
        <x:v>2.503456595487905</x:v>
      </x:c>
      <x:c r="E922" s="18" t="n">
        <x:f>G921</x:f>
        <x:v>856.2848518474884</x:v>
      </x:c>
      <x:c r="F922" s="18" t="n">
        <x:f>MAX(C922,E922)</x:f>
        <x:v>856.2848518474884</x:v>
      </x:c>
      <x:c r="G922" s="18" t="n">
        <x:f>F922+D922</x:f>
        <x:v>858.7883084429764</x:v>
      </x:c>
      <x:c r="H922" s="18" t="n">
        <x:f>Arrivals!L922</x:f>
        <x:v>75</x:v>
      </x:c>
      <x:c r="I922" s="18" t="n">
        <x:f>H922*8/ACE_Input!S82+ACE_Input!T82</x:f>
        <x:v>6.02</x:v>
      </x:c>
      <x:c r="J922" s="18" t="n">
        <x:f>N921</x:f>
        <x:v>864.519632970155</x:v>
      </x:c>
      <x:c r="K922" s="18" t="n">
        <x:f>MAX(G922,J922)</x:f>
        <x:v>864.519632970155</x:v>
      </x:c>
      <x:c r="L922" s="18" t="n">
        <x:f>MOD(K922-Settings!$B$32,Settings!$B$33)</x:f>
        <x:v>144.51963297015504</x:v>
      </x:c>
      <x:c r="M922" s="18" t="n">
        <x:f>IF(L922&lt;Settings!$B$30,IF(Settings!$B$30-L922&gt;=I922,K922,K922+(Settings!$B$30-L922)+Settings!$B$31),K922+(Settings!$B$33-L922))</x:f>
        <x:v>864.519632970155</x:v>
      </x:c>
      <x:c r="N922" s="18" t="n">
        <x:f>M922+I922</x:f>
        <x:v>870.539632970155</x:v>
      </x:c>
      <x:c r="O922" s="18" t="n">
        <x:f>N922-C922</x:f>
        <x:v>336.539632970155</x:v>
      </x:c>
      <x:c r="P922" s="18" t="n">
        <x:f>F922-C922</x:f>
        <x:v>322.2848518474884</x:v>
      </x:c>
      <x:c r="Q922" s="18" t="n">
        <x:f>K922-G922</x:f>
        <x:v>5.7313245271786855</x:v>
      </x:c>
      <x:c r="R922" s="18" t="n">
        <x:f>M922-K922</x:f>
        <x:v>0</x:v>
      </x:c>
      <x:c r="S922" s="18" t="n">
        <x:f>P922+Q922+R922</x:f>
        <x:v>328.0161763746671</x:v>
      </x:c>
      <x:c r="T922" s="18" t="str">
        <x:f>IF(MOD(C922-Settings!$B$32,Settings!$B$33)&lt;Settings!$B$30,"Up","Down")</x:f>
        <x:v>Up</x:v>
      </x:c>
      <x:c r="U922" s="18" t="n">
        <x:f>IF(OR(I922&gt;Settings!$B$30,O922&gt;Settings!$B$37),0,1)</x:f>
        <x:v>1</x:v>
      </x:c>
      <x:c r="V922" s="18" t="n">
        <x:f>IF(AND(U922=1,O922&lt;=Settings!$B$36),1,0)</x:f>
        <x:v>0</x:v>
      </x:c>
    </x:row>
    <x:row r="923">
      <x:c r="A923" t="n">
        <x:f>Arrivals!A923</x:f>
        <x:v>8</x:v>
      </x:c>
      <x:c r="B923" t="n">
        <x:f>Arrivals!B923</x:f>
        <x:v>78</x:v>
      </x:c>
      <x:c r="C923" s="18" t="n">
        <x:f>Arrivals!F923</x:f>
        <x:v>539</x:v>
      </x:c>
      <x:c r="D923" s="18" t="n">
        <x:f>Arrivals!J923</x:f>
        <x:v>15.10752889371263</x:v>
      </x:c>
      <x:c r="E923" s="18" t="n">
        <x:f>G922</x:f>
        <x:v>858.7883084429764</x:v>
      </x:c>
      <x:c r="F923" s="18" t="n">
        <x:f>MAX(C923,E923)</x:f>
        <x:v>858.7883084429764</x:v>
      </x:c>
      <x:c r="G923" s="18" t="n">
        <x:f>F923+D923</x:f>
        <x:v>873.8958373366889</x:v>
      </x:c>
      <x:c r="H923" s="18" t="n">
        <x:f>Arrivals!L923</x:f>
        <x:v>75</x:v>
      </x:c>
      <x:c r="I923" s="18" t="n">
        <x:f>H923*8/ACE_Input!S83+ACE_Input!T83</x:f>
        <x:v>6.02</x:v>
      </x:c>
      <x:c r="J923" s="18" t="n">
        <x:f>N922</x:f>
        <x:v>870.539632970155</x:v>
      </x:c>
      <x:c r="K923" s="18" t="n">
        <x:f>MAX(G923,J923)</x:f>
        <x:v>873.8958373366889</x:v>
      </x:c>
      <x:c r="L923" s="18" t="n">
        <x:f>MOD(K923-Settings!$B$32,Settings!$B$33)</x:f>
        <x:v>153.89583733668894</x:v>
      </x:c>
      <x:c r="M923" s="18" t="n">
        <x:f>IF(L923&lt;Settings!$B$30,IF(Settings!$B$30-L923&gt;=I923,K923,K923+(Settings!$B$30-L923)+Settings!$B$31),K923+(Settings!$B$33-L923))</x:f>
        <x:v>873.8958373366889</x:v>
      </x:c>
      <x:c r="N923" s="18" t="n">
        <x:f>M923+I923</x:f>
        <x:v>879.9158373366889</x:v>
      </x:c>
      <x:c r="O923" s="18" t="n">
        <x:f>N923-C923</x:f>
        <x:v>340.9158373366889</x:v>
      </x:c>
      <x:c r="P923" s="18" t="n">
        <x:f>F923-C923</x:f>
        <x:v>319.78830844297636</x:v>
      </x:c>
      <x:c r="Q923" s="18" t="n">
        <x:f>K923-G923</x:f>
        <x:v>0</x:v>
      </x:c>
      <x:c r="R923" s="18" t="n">
        <x:f>M923-K923</x:f>
        <x:v>0</x:v>
      </x:c>
      <x:c r="S923" s="18" t="n">
        <x:f>P923+Q923+R923</x:f>
        <x:v>319.78830844297636</x:v>
      </x:c>
      <x:c r="T923" s="18" t="str">
        <x:f>IF(MOD(C923-Settings!$B$32,Settings!$B$33)&lt;Settings!$B$30,"Up","Down")</x:f>
        <x:v>Up</x:v>
      </x:c>
      <x:c r="U923" s="18" t="n">
        <x:f>IF(OR(I923&gt;Settings!$B$30,O923&gt;Settings!$B$37),0,1)</x:f>
        <x:v>1</x:v>
      </x:c>
      <x:c r="V923" s="18" t="n">
        <x:f>IF(AND(U923=1,O923&lt;=Settings!$B$36),1,0)</x:f>
        <x:v>0</x:v>
      </x:c>
    </x:row>
    <x:row r="924">
      <x:c r="A924" t="n">
        <x:f>Arrivals!A924</x:f>
        <x:v>8</x:v>
      </x:c>
      <x:c r="B924" t="n">
        <x:f>Arrivals!B924</x:f>
        <x:v>79</x:v>
      </x:c>
      <x:c r="C924" s="18" t="n">
        <x:f>Arrivals!F924</x:f>
        <x:v>544</x:v>
      </x:c>
      <x:c r="D924" s="18" t="n">
        <x:f>Arrivals!J924</x:f>
        <x:v>13.29182510656321</x:v>
      </x:c>
      <x:c r="E924" s="18" t="n">
        <x:f>G923</x:f>
        <x:v>873.8958373366889</x:v>
      </x:c>
      <x:c r="F924" s="18" t="n">
        <x:f>MAX(C924,E924)</x:f>
        <x:v>873.8958373366889</x:v>
      </x:c>
      <x:c r="G924" s="18" t="n">
        <x:f>F924+D924</x:f>
        <x:v>887.1876624432522</x:v>
      </x:c>
      <x:c r="H924" s="18" t="n">
        <x:f>Arrivals!L924</x:f>
        <x:v>75</x:v>
      </x:c>
      <x:c r="I924" s="18" t="n">
        <x:f>H924*8/ACE_Input!S84+ACE_Input!T84</x:f>
        <x:v>6.02</x:v>
      </x:c>
      <x:c r="J924" s="18" t="n">
        <x:f>N923</x:f>
        <x:v>879.9158373366889</x:v>
      </x:c>
      <x:c r="K924" s="18" t="n">
        <x:f>MAX(G924,J924)</x:f>
        <x:v>887.1876624432522</x:v>
      </x:c>
      <x:c r="L924" s="18" t="n">
        <x:f>MOD(K924-Settings!$B$32,Settings!$B$33)</x:f>
        <x:v>167.18766244325218</x:v>
      </x:c>
      <x:c r="M924" s="18" t="n">
        <x:f>IF(L924&lt;Settings!$B$30,IF(Settings!$B$30-L924&gt;=I924,K924,K924+(Settings!$B$30-L924)+Settings!$B$31),K924+(Settings!$B$33-L924))</x:f>
        <x:v>887.1876624432522</x:v>
      </x:c>
      <x:c r="N924" s="18" t="n">
        <x:f>M924+I924</x:f>
        <x:v>893.2076624432522</x:v>
      </x:c>
      <x:c r="O924" s="18" t="n">
        <x:f>N924-C924</x:f>
        <x:v>349.20766244325216</x:v>
      </x:c>
      <x:c r="P924" s="18" t="n">
        <x:f>F924-C924</x:f>
        <x:v>329.89583733668894</x:v>
      </x:c>
      <x:c r="Q924" s="18" t="n">
        <x:f>K924-G924</x:f>
        <x:v>0</x:v>
      </x:c>
      <x:c r="R924" s="18" t="n">
        <x:f>M924-K924</x:f>
        <x:v>0</x:v>
      </x:c>
      <x:c r="S924" s="18" t="n">
        <x:f>P924+Q924+R924</x:f>
        <x:v>329.89583733668894</x:v>
      </x:c>
      <x:c r="T924" s="18" t="str">
        <x:f>IF(MOD(C924-Settings!$B$32,Settings!$B$33)&lt;Settings!$B$30,"Up","Down")</x:f>
        <x:v>Up</x:v>
      </x:c>
      <x:c r="U924" s="18" t="n">
        <x:f>IF(OR(I924&gt;Settings!$B$30,O924&gt;Settings!$B$37),0,1)</x:f>
        <x:v>1</x:v>
      </x:c>
      <x:c r="V924" s="18" t="n">
        <x:f>IF(AND(U924=1,O924&lt;=Settings!$B$36),1,0)</x:f>
        <x:v>0</x:v>
      </x:c>
    </x:row>
    <x:row r="925">
      <x:c r="A925" t="n">
        <x:f>Arrivals!A925</x:f>
        <x:v>8</x:v>
      </x:c>
      <x:c r="B925" t="n">
        <x:f>Arrivals!B925</x:f>
        <x:v>80</x:v>
      </x:c>
      <x:c r="C925" s="18" t="n">
        <x:f>Arrivals!F925</x:f>
        <x:v>549</x:v>
      </x:c>
      <x:c r="D925" s="18" t="n">
        <x:f>Arrivals!J925</x:f>
        <x:v>1.0324702009263493</x:v>
      </x:c>
      <x:c r="E925" s="18" t="n">
        <x:f>G924</x:f>
        <x:v>887.1876624432522</x:v>
      </x:c>
      <x:c r="F925" s="18" t="n">
        <x:f>MAX(C925,E925)</x:f>
        <x:v>887.1876624432522</x:v>
      </x:c>
      <x:c r="G925" s="18" t="n">
        <x:f>F925+D925</x:f>
        <x:v>888.2201326441785</x:v>
      </x:c>
      <x:c r="H925" s="18" t="n">
        <x:f>Arrivals!L925</x:f>
        <x:v>75</x:v>
      </x:c>
      <x:c r="I925" s="18" t="n">
        <x:f>H925*8/ACE_Input!S85+ACE_Input!T85</x:f>
        <x:v>6.02</x:v>
      </x:c>
      <x:c r="J925" s="18" t="n">
        <x:f>N924</x:f>
        <x:v>893.2076624432522</x:v>
      </x:c>
      <x:c r="K925" s="18" t="n">
        <x:f>MAX(G925,J925)</x:f>
        <x:v>893.2076624432522</x:v>
      </x:c>
      <x:c r="L925" s="18" t="n">
        <x:f>MOD(K925-Settings!$B$32,Settings!$B$33)</x:f>
        <x:v>173.20766244325216</x:v>
      </x:c>
      <x:c r="M925" s="18" t="n">
        <x:f>IF(L925&lt;Settings!$B$30,IF(Settings!$B$30-L925&gt;=I925,K925,K925+(Settings!$B$30-L925)+Settings!$B$31),K925+(Settings!$B$33-L925))</x:f>
        <x:v>893.2076624432522</x:v>
      </x:c>
      <x:c r="N925" s="18" t="n">
        <x:f>M925+I925</x:f>
        <x:v>899.2276624432521</x:v>
      </x:c>
      <x:c r="O925" s="18" t="n">
        <x:f>N925-C925</x:f>
        <x:v>350.22766244325214</x:v>
      </x:c>
      <x:c r="P925" s="18" t="n">
        <x:f>F925-C925</x:f>
        <x:v>338.1876624432522</x:v>
      </x:c>
      <x:c r="Q925" s="18" t="n">
        <x:f>K925-G925</x:f>
        <x:v>4.987529799073627</x:v>
      </x:c>
      <x:c r="R925" s="18" t="n">
        <x:f>M925-K925</x:f>
        <x:v>0</x:v>
      </x:c>
      <x:c r="S925" s="18" t="n">
        <x:f>P925+Q925+R925</x:f>
        <x:v>343.1751922423258</x:v>
      </x:c>
      <x:c r="T925" s="18" t="str">
        <x:f>IF(MOD(C925-Settings!$B$32,Settings!$B$33)&lt;Settings!$B$30,"Up","Down")</x:f>
        <x:v>Up</x:v>
      </x:c>
      <x:c r="U925" s="18" t="n">
        <x:f>IF(OR(I925&gt;Settings!$B$30,O925&gt;Settings!$B$37),0,1)</x:f>
        <x:v>1</x:v>
      </x:c>
      <x:c r="V925" s="18" t="n">
        <x:f>IF(AND(U925=1,O925&lt;=Settings!$B$36),1,0)</x:f>
        <x:v>0</x:v>
      </x:c>
    </x:row>
    <x:row r="926">
      <x:c r="A926" t="n">
        <x:f>Arrivals!A926</x:f>
        <x:v>8</x:v>
      </x:c>
      <x:c r="B926" t="n">
        <x:f>Arrivals!B926</x:f>
        <x:v>81</x:v>
      </x:c>
      <x:c r="C926" s="18" t="n">
        <x:f>Arrivals!F926</x:f>
        <x:v>554</x:v>
      </x:c>
      <x:c r="D926" s="18" t="n">
        <x:f>Arrivals!J926</x:f>
        <x:v>10.936559093211137</x:v>
      </x:c>
      <x:c r="E926" s="18" t="n">
        <x:f>G925</x:f>
        <x:v>888.2201326441785</x:v>
      </x:c>
      <x:c r="F926" s="18" t="n">
        <x:f>MAX(C926,E926)</x:f>
        <x:v>888.2201326441785</x:v>
      </x:c>
      <x:c r="G926" s="18" t="n">
        <x:f>F926+D926</x:f>
        <x:v>899.1566917373897</x:v>
      </x:c>
      <x:c r="H926" s="18" t="n">
        <x:f>Arrivals!L926</x:f>
        <x:v>75</x:v>
      </x:c>
      <x:c r="I926" s="18" t="n">
        <x:f>H926*8/ACE_Input!S86+ACE_Input!T86</x:f>
        <x:v>6.02</x:v>
      </x:c>
      <x:c r="J926" s="18" t="n">
        <x:f>N925</x:f>
        <x:v>899.2276624432521</x:v>
      </x:c>
      <x:c r="K926" s="18" t="n">
        <x:f>MAX(G926,J926)</x:f>
        <x:v>899.2276624432521</x:v>
      </x:c>
      <x:c r="L926" s="18" t="n">
        <x:f>MOD(K926-Settings!$B$32,Settings!$B$33)</x:f>
        <x:v>179.22766244325214</x:v>
      </x:c>
      <x:c r="M926" s="18" t="n">
        <x:f>IF(L926&lt;Settings!$B$30,IF(Settings!$B$30-L926&gt;=I926,K926,K926+(Settings!$B$30-L926)+Settings!$B$31),K926+(Settings!$B$33-L926))</x:f>
        <x:v>899.2276624432521</x:v>
      </x:c>
      <x:c r="N926" s="18" t="n">
        <x:f>M926+I926</x:f>
        <x:v>905.2476624432521</x:v>
      </x:c>
      <x:c r="O926" s="18" t="n">
        <x:f>N926-C926</x:f>
        <x:v>351.2476624432521</x:v>
      </x:c>
      <x:c r="P926" s="18" t="n">
        <x:f>F926-C926</x:f>
        <x:v>334.22013264417853</x:v>
      </x:c>
      <x:c r="Q926" s="18" t="n">
        <x:f>K926-G926</x:f>
        <x:v>0.07097070586246446</x:v>
      </x:c>
      <x:c r="R926" s="18" t="n">
        <x:f>M926-K926</x:f>
        <x:v>0</x:v>
      </x:c>
      <x:c r="S926" s="18" t="n">
        <x:f>P926+Q926+R926</x:f>
        <x:v>334.291103350041</x:v>
      </x:c>
      <x:c r="T926" s="18" t="str">
        <x:f>IF(MOD(C926-Settings!$B$32,Settings!$B$33)&lt;Settings!$B$30,"Up","Down")</x:f>
        <x:v>Up</x:v>
      </x:c>
      <x:c r="U926" s="18" t="n">
        <x:f>IF(OR(I926&gt;Settings!$B$30,O926&gt;Settings!$B$37),0,1)</x:f>
        <x:v>1</x:v>
      </x:c>
      <x:c r="V926" s="18" t="n">
        <x:f>IF(AND(U926=1,O926&lt;=Settings!$B$36),1,0)</x:f>
        <x:v>0</x:v>
      </x:c>
    </x:row>
    <x:row r="927">
      <x:c r="A927" t="n">
        <x:f>Arrivals!A927</x:f>
        <x:v>8</x:v>
      </x:c>
      <x:c r="B927" t="n">
        <x:f>Arrivals!B927</x:f>
        <x:v>82</x:v>
      </x:c>
      <x:c r="C927" s="18" t="n">
        <x:f>Arrivals!F927</x:f>
        <x:v>559</x:v>
      </x:c>
      <x:c r="D927" s="18" t="n">
        <x:f>Arrivals!J927</x:f>
        <x:v>1.3235020130098456</x:v>
      </x:c>
      <x:c r="E927" s="18" t="n">
        <x:f>G926</x:f>
        <x:v>899.1566917373897</x:v>
      </x:c>
      <x:c r="F927" s="18" t="n">
        <x:f>MAX(C927,E927)</x:f>
        <x:v>899.1566917373897</x:v>
      </x:c>
      <x:c r="G927" s="18" t="n">
        <x:f>F927+D927</x:f>
        <x:v>900.4801937503995</x:v>
      </x:c>
      <x:c r="H927" s="18" t="n">
        <x:f>Arrivals!L927</x:f>
        <x:v>75</x:v>
      </x:c>
      <x:c r="I927" s="18" t="n">
        <x:f>H927*8/ACE_Input!S87+ACE_Input!T87</x:f>
        <x:v>6.02</x:v>
      </x:c>
      <x:c r="J927" s="18" t="n">
        <x:f>N926</x:f>
        <x:v>905.2476624432521</x:v>
      </x:c>
      <x:c r="K927" s="18" t="n">
        <x:f>MAX(G927,J927)</x:f>
        <x:v>905.2476624432521</x:v>
      </x:c>
      <x:c r="L927" s="18" t="n">
        <x:f>MOD(K927-Settings!$B$32,Settings!$B$33)</x:f>
        <x:v>185.24766244325212</x:v>
      </x:c>
      <x:c r="M927" s="18" t="n">
        <x:f>IF(L927&lt;Settings!$B$30,IF(Settings!$B$30-L927&gt;=I927,K927,K927+(Settings!$B$30-L927)+Settings!$B$31),K927+(Settings!$B$33-L927))</x:f>
        <x:v>905.2476624432521</x:v>
      </x:c>
      <x:c r="N927" s="18" t="n">
        <x:f>M927+I927</x:f>
        <x:v>911.2676624432521</x:v>
      </x:c>
      <x:c r="O927" s="18" t="n">
        <x:f>N927-C927</x:f>
        <x:v>352.2676624432521</x:v>
      </x:c>
      <x:c r="P927" s="18" t="n">
        <x:f>F927-C927</x:f>
        <x:v>340.1566917373897</x:v>
      </x:c>
      <x:c r="Q927" s="18" t="n">
        <x:f>K927-G927</x:f>
        <x:v>4.767468692852617</x:v>
      </x:c>
      <x:c r="R927" s="18" t="n">
        <x:f>M927-K927</x:f>
        <x:v>0</x:v>
      </x:c>
      <x:c r="S927" s="18" t="n">
        <x:f>P927+Q927+R927</x:f>
        <x:v>344.9241604302423</x:v>
      </x:c>
      <x:c r="T927" s="18" t="str">
        <x:f>IF(MOD(C927-Settings!$B$32,Settings!$B$33)&lt;Settings!$B$30,"Up","Down")</x:f>
        <x:v>Up</x:v>
      </x:c>
      <x:c r="U927" s="18" t="n">
        <x:f>IF(OR(I927&gt;Settings!$B$30,O927&gt;Settings!$B$37),0,1)</x:f>
        <x:v>1</x:v>
      </x:c>
      <x:c r="V927" s="18" t="n">
        <x:f>IF(AND(U927=1,O927&lt;=Settings!$B$36),1,0)</x:f>
        <x:v>0</x:v>
      </x:c>
    </x:row>
    <x:row r="928">
      <x:c r="A928" t="n">
        <x:f>Arrivals!A928</x:f>
        <x:v>8</x:v>
      </x:c>
      <x:c r="B928" t="n">
        <x:f>Arrivals!B928</x:f>
        <x:v>83</x:v>
      </x:c>
      <x:c r="C928" s="18" t="n">
        <x:f>Arrivals!F928</x:f>
        <x:v>564</x:v>
      </x:c>
      <x:c r="D928" s="18" t="n">
        <x:f>Arrivals!J928</x:f>
        <x:v>1.3847813107838616</x:v>
      </x:c>
      <x:c r="E928" s="18" t="n">
        <x:f>G927</x:f>
        <x:v>900.4801937503995</x:v>
      </x:c>
      <x:c r="F928" s="18" t="n">
        <x:f>MAX(C928,E928)</x:f>
        <x:v>900.4801937503995</x:v>
      </x:c>
      <x:c r="G928" s="18" t="n">
        <x:f>F928+D928</x:f>
        <x:v>901.8649750611834</x:v>
      </x:c>
      <x:c r="H928" s="18" t="n">
        <x:f>Arrivals!L928</x:f>
        <x:v>75</x:v>
      </x:c>
      <x:c r="I928" s="18" t="n">
        <x:f>H928*8/ACE_Input!S88+ACE_Input!T88</x:f>
        <x:v>6.02</x:v>
      </x:c>
      <x:c r="J928" s="18" t="n">
        <x:f>N927</x:f>
        <x:v>911.2676624432521</x:v>
      </x:c>
      <x:c r="K928" s="18" t="n">
        <x:f>MAX(G928,J928)</x:f>
        <x:v>911.2676624432521</x:v>
      </x:c>
      <x:c r="L928" s="18" t="n">
        <x:f>MOD(K928-Settings!$B$32,Settings!$B$33)</x:f>
        <x:v>191.2676624432521</x:v>
      </x:c>
      <x:c r="M928" s="18" t="n">
        <x:f>IF(L928&lt;Settings!$B$30,IF(Settings!$B$30-L928&gt;=I928,K928,K928+(Settings!$B$30-L928)+Settings!$B$31),K928+(Settings!$B$33-L928))</x:f>
        <x:v>911.2676624432521</x:v>
      </x:c>
      <x:c r="N928" s="18" t="n">
        <x:f>M928+I928</x:f>
        <x:v>917.2876624432521</x:v>
      </x:c>
      <x:c r="O928" s="18" t="n">
        <x:f>N928-C928</x:f>
        <x:v>353.2876624432521</x:v>
      </x:c>
      <x:c r="P928" s="18" t="n">
        <x:f>F928-C928</x:f>
        <x:v>336.4801937503995</x:v>
      </x:c>
      <x:c r="Q928" s="18" t="n">
        <x:f>K928-G928</x:f>
        <x:v>9.402687382068734</x:v>
      </x:c>
      <x:c r="R928" s="18" t="n">
        <x:f>M928-K928</x:f>
        <x:v>0</x:v>
      </x:c>
      <x:c r="S928" s="18" t="n">
        <x:f>P928+Q928+R928</x:f>
        <x:v>345.88288113246824</x:v>
      </x:c>
      <x:c r="T928" s="18" t="str">
        <x:f>IF(MOD(C928-Settings!$B$32,Settings!$B$33)&lt;Settings!$B$30,"Up","Down")</x:f>
        <x:v>Up</x:v>
      </x:c>
      <x:c r="U928" s="18" t="n">
        <x:f>IF(OR(I928&gt;Settings!$B$30,O928&gt;Settings!$B$37),0,1)</x:f>
        <x:v>1</x:v>
      </x:c>
      <x:c r="V928" s="18" t="n">
        <x:f>IF(AND(U928=1,O928&lt;=Settings!$B$36),1,0)</x:f>
        <x:v>0</x:v>
      </x:c>
    </x:row>
    <x:row r="929">
      <x:c r="A929" t="n">
        <x:f>Arrivals!A929</x:f>
        <x:v>8</x:v>
      </x:c>
      <x:c r="B929" t="n">
        <x:f>Arrivals!B929</x:f>
        <x:v>84</x:v>
      </x:c>
      <x:c r="C929" s="18" t="n">
        <x:f>Arrivals!F929</x:f>
        <x:v>569</x:v>
      </x:c>
      <x:c r="D929" s="18" t="n">
        <x:f>Arrivals!J929</x:f>
        <x:v>18.01639167217995</x:v>
      </x:c>
      <x:c r="E929" s="18" t="n">
        <x:f>G928</x:f>
        <x:v>901.8649750611834</x:v>
      </x:c>
      <x:c r="F929" s="18" t="n">
        <x:f>MAX(C929,E929)</x:f>
        <x:v>901.8649750611834</x:v>
      </x:c>
      <x:c r="G929" s="18" t="n">
        <x:f>F929+D929</x:f>
        <x:v>919.8813667333633</x:v>
      </x:c>
      <x:c r="H929" s="18" t="n">
        <x:f>Arrivals!L929</x:f>
        <x:v>75</x:v>
      </x:c>
      <x:c r="I929" s="18" t="n">
        <x:f>H929*8/ACE_Input!S89+ACE_Input!T89</x:f>
        <x:v>6.02</x:v>
      </x:c>
      <x:c r="J929" s="18" t="n">
        <x:f>N928</x:f>
        <x:v>917.2876624432521</x:v>
      </x:c>
      <x:c r="K929" s="18" t="n">
        <x:f>MAX(G929,J929)</x:f>
        <x:v>919.8813667333633</x:v>
      </x:c>
      <x:c r="L929" s="18" t="n">
        <x:f>MOD(K929-Settings!$B$32,Settings!$B$33)</x:f>
        <x:v>199.88136673336328</x:v>
      </x:c>
      <x:c r="M929" s="18" t="n">
        <x:f>IF(L929&lt;Settings!$B$30,IF(Settings!$B$30-L929&gt;=I929,K929,K929+(Settings!$B$30-L929)+Settings!$B$31),K929+(Settings!$B$33-L929))</x:f>
        <x:v>919.8813667333633</x:v>
      </x:c>
      <x:c r="N929" s="18" t="n">
        <x:f>M929+I929</x:f>
        <x:v>925.9013667333633</x:v>
      </x:c>
      <x:c r="O929" s="18" t="n">
        <x:f>N929-C929</x:f>
        <x:v>356.90136673336326</x:v>
      </x:c>
      <x:c r="P929" s="18" t="n">
        <x:f>F929-C929</x:f>
        <x:v>332.8649750611834</x:v>
      </x:c>
      <x:c r="Q929" s="18" t="n">
        <x:f>K929-G929</x:f>
        <x:v>0</x:v>
      </x:c>
      <x:c r="R929" s="18" t="n">
        <x:f>M929-K929</x:f>
        <x:v>0</x:v>
      </x:c>
      <x:c r="S929" s="18" t="n">
        <x:f>P929+Q929+R929</x:f>
        <x:v>332.8649750611834</x:v>
      </x:c>
      <x:c r="T929" s="18" t="str">
        <x:f>IF(MOD(C929-Settings!$B$32,Settings!$B$33)&lt;Settings!$B$30,"Up","Down")</x:f>
        <x:v>Up</x:v>
      </x:c>
      <x:c r="U929" s="18" t="n">
        <x:f>IF(OR(I929&gt;Settings!$B$30,O929&gt;Settings!$B$37),0,1)</x:f>
        <x:v>1</x:v>
      </x:c>
      <x:c r="V929" s="18" t="n">
        <x:f>IF(AND(U929=1,O929&lt;=Settings!$B$36),1,0)</x:f>
        <x:v>0</x:v>
      </x:c>
    </x:row>
    <x:row r="930">
      <x:c r="A930" t="n">
        <x:f>Arrivals!A930</x:f>
        <x:v>8</x:v>
      </x:c>
      <x:c r="B930" t="n">
        <x:f>Arrivals!B930</x:f>
        <x:v>85</x:v>
      </x:c>
      <x:c r="C930" s="18" t="n">
        <x:f>Arrivals!F930</x:f>
        <x:v>574</x:v>
      </x:c>
      <x:c r="D930" s="18" t="n">
        <x:f>Arrivals!J930</x:f>
        <x:v>42.28113422015374</x:v>
      </x:c>
      <x:c r="E930" s="18" t="n">
        <x:f>G929</x:f>
        <x:v>919.8813667333633</x:v>
      </x:c>
      <x:c r="F930" s="18" t="n">
        <x:f>MAX(C930,E930)</x:f>
        <x:v>919.8813667333633</x:v>
      </x:c>
      <x:c r="G930" s="18" t="n">
        <x:f>F930+D930</x:f>
        <x:v>962.162500953517</x:v>
      </x:c>
      <x:c r="H930" s="18" t="n">
        <x:f>Arrivals!L930</x:f>
        <x:v>75</x:v>
      </x:c>
      <x:c r="I930" s="18" t="n">
        <x:f>H930*8/ACE_Input!S90+ACE_Input!T90</x:f>
        <x:v>6.02</x:v>
      </x:c>
      <x:c r="J930" s="18" t="n">
        <x:f>N929</x:f>
        <x:v>925.9013667333633</x:v>
      </x:c>
      <x:c r="K930" s="18" t="n">
        <x:f>MAX(G930,J930)</x:f>
        <x:v>962.162500953517</x:v>
      </x:c>
      <x:c r="L930" s="18" t="n">
        <x:f>MOD(K930-Settings!$B$32,Settings!$B$33)</x:f>
        <x:v>242.162500953517</x:v>
      </x:c>
      <x:c r="M930" s="18" t="n">
        <x:f>IF(L930&lt;Settings!$B$30,IF(Settings!$B$30-L930&gt;=I930,K930,K930+(Settings!$B$30-L930)+Settings!$B$31),K930+(Settings!$B$33-L930))</x:f>
        <x:v>962.162500953517</x:v>
      </x:c>
      <x:c r="N930" s="18" t="n">
        <x:f>M930+I930</x:f>
        <x:v>968.182500953517</x:v>
      </x:c>
      <x:c r="O930" s="18" t="n">
        <x:f>N930-C930</x:f>
        <x:v>394.182500953517</x:v>
      </x:c>
      <x:c r="P930" s="18" t="n">
        <x:f>F930-C930</x:f>
        <x:v>345.8813667333633</x:v>
      </x:c>
      <x:c r="Q930" s="18" t="n">
        <x:f>K930-G930</x:f>
        <x:v>0</x:v>
      </x:c>
      <x:c r="R930" s="18" t="n">
        <x:f>M930-K930</x:f>
        <x:v>0</x:v>
      </x:c>
      <x:c r="S930" s="18" t="n">
        <x:f>P930+Q930+R930</x:f>
        <x:v>345.8813667333633</x:v>
      </x:c>
      <x:c r="T930" s="18" t="str">
        <x:f>IF(MOD(C930-Settings!$B$32,Settings!$B$33)&lt;Settings!$B$30,"Up","Down")</x:f>
        <x:v>Up</x:v>
      </x:c>
      <x:c r="U930" s="18" t="n">
        <x:f>IF(OR(I930&gt;Settings!$B$30,O930&gt;Settings!$B$37),0,1)</x:f>
        <x:v>1</x:v>
      </x:c>
      <x:c r="V930" s="18" t="n">
        <x:f>IF(AND(U930=1,O930&lt;=Settings!$B$36),1,0)</x:f>
        <x:v>0</x:v>
      </x:c>
    </x:row>
    <x:row r="931">
      <x:c r="A931" t="n">
        <x:f>Arrivals!A931</x:f>
        <x:v>8</x:v>
      </x:c>
      <x:c r="B931" t="n">
        <x:f>Arrivals!B931</x:f>
        <x:v>86</x:v>
      </x:c>
      <x:c r="C931" s="18" t="n">
        <x:f>Arrivals!F931</x:f>
        <x:v>579</x:v>
      </x:c>
      <x:c r="D931" s="18" t="n">
        <x:f>Arrivals!J931</x:f>
        <x:v>3.0533436495335105</x:v>
      </x:c>
      <x:c r="E931" s="18" t="n">
        <x:f>G930</x:f>
        <x:v>962.162500953517</x:v>
      </x:c>
      <x:c r="F931" s="18" t="n">
        <x:f>MAX(C931,E931)</x:f>
        <x:v>962.162500953517</x:v>
      </x:c>
      <x:c r="G931" s="18" t="n">
        <x:f>F931+D931</x:f>
        <x:v>965.2158446030505</x:v>
      </x:c>
      <x:c r="H931" s="18" t="n">
        <x:f>Arrivals!L931</x:f>
        <x:v>75</x:v>
      </x:c>
      <x:c r="I931" s="18" t="n">
        <x:f>H931*8/ACE_Input!S91+ACE_Input!T91</x:f>
        <x:v>6.02</x:v>
      </x:c>
      <x:c r="J931" s="18" t="n">
        <x:f>N930</x:f>
        <x:v>968.182500953517</x:v>
      </x:c>
      <x:c r="K931" s="18" t="n">
        <x:f>MAX(G931,J931)</x:f>
        <x:v>968.182500953517</x:v>
      </x:c>
      <x:c r="L931" s="18" t="n">
        <x:f>MOD(K931-Settings!$B$32,Settings!$B$33)</x:f>
        <x:v>248.18250095351698</x:v>
      </x:c>
      <x:c r="M931" s="18" t="n">
        <x:f>IF(L931&lt;Settings!$B$30,IF(Settings!$B$30-L931&gt;=I931,K931,K931+(Settings!$B$30-L931)+Settings!$B$31),K931+(Settings!$B$33-L931))</x:f>
        <x:v>968.182500953517</x:v>
      </x:c>
      <x:c r="N931" s="18" t="n">
        <x:f>M931+I931</x:f>
        <x:v>974.202500953517</x:v>
      </x:c>
      <x:c r="O931" s="18" t="n">
        <x:f>N931-C931</x:f>
        <x:v>395.20250095351696</x:v>
      </x:c>
      <x:c r="P931" s="18" t="n">
        <x:f>F931-C931</x:f>
        <x:v>383.162500953517</x:v>
      </x:c>
      <x:c r="Q931" s="18" t="n">
        <x:f>K931-G931</x:f>
        <x:v>2.966656350466451</x:v>
      </x:c>
      <x:c r="R931" s="18" t="n">
        <x:f>M931-K931</x:f>
        <x:v>0</x:v>
      </x:c>
      <x:c r="S931" s="18" t="n">
        <x:f>P931+Q931+R931</x:f>
        <x:v>386.12915730398345</x:v>
      </x:c>
      <x:c r="T931" s="18" t="str">
        <x:f>IF(MOD(C931-Settings!$B$32,Settings!$B$33)&lt;Settings!$B$30,"Up","Down")</x:f>
        <x:v>Up</x:v>
      </x:c>
      <x:c r="U931" s="18" t="n">
        <x:f>IF(OR(I931&gt;Settings!$B$30,O931&gt;Settings!$B$37),0,1)</x:f>
        <x:v>1</x:v>
      </x:c>
      <x:c r="V931" s="18" t="n">
        <x:f>IF(AND(U931=1,O931&lt;=Settings!$B$36),1,0)</x:f>
        <x:v>0</x:v>
      </x:c>
    </x:row>
    <x:row r="932">
      <x:c r="A932" t="n">
        <x:f>Arrivals!A932</x:f>
        <x:v>8</x:v>
      </x:c>
      <x:c r="B932" t="n">
        <x:f>Arrivals!B932</x:f>
        <x:v>87</x:v>
      </x:c>
      <x:c r="C932" s="18" t="n">
        <x:f>Arrivals!F932</x:f>
        <x:v>584</x:v>
      </x:c>
      <x:c r="D932" s="18" t="n">
        <x:f>Arrivals!J932</x:f>
        <x:v>16.734034187461653</x:v>
      </x:c>
      <x:c r="E932" s="18" t="n">
        <x:f>G931</x:f>
        <x:v>965.2158446030505</x:v>
      </x:c>
      <x:c r="F932" s="18" t="n">
        <x:f>MAX(C932,E932)</x:f>
        <x:v>965.2158446030505</x:v>
      </x:c>
      <x:c r="G932" s="18" t="n">
        <x:f>F932+D932</x:f>
        <x:v>981.9498787905122</x:v>
      </x:c>
      <x:c r="H932" s="18" t="n">
        <x:f>Arrivals!L932</x:f>
        <x:v>75</x:v>
      </x:c>
      <x:c r="I932" s="18" t="n">
        <x:f>H932*8/ACE_Input!S92+ACE_Input!T92</x:f>
        <x:v>6.02</x:v>
      </x:c>
      <x:c r="J932" s="18" t="n">
        <x:f>N931</x:f>
        <x:v>974.202500953517</x:v>
      </x:c>
      <x:c r="K932" s="18" t="n">
        <x:f>MAX(G932,J932)</x:f>
        <x:v>981.9498787905122</x:v>
      </x:c>
      <x:c r="L932" s="18" t="n">
        <x:f>MOD(K932-Settings!$B$32,Settings!$B$33)</x:f>
        <x:v>261.94987879051223</x:v>
      </x:c>
      <x:c r="M932" s="18" t="n">
        <x:f>IF(L932&lt;Settings!$B$30,IF(Settings!$B$30-L932&gt;=I932,K932,K932+(Settings!$B$30-L932)+Settings!$B$31),K932+(Settings!$B$33-L932))</x:f>
        <x:v>981.9498787905122</x:v>
      </x:c>
      <x:c r="N932" s="18" t="n">
        <x:f>M932+I932</x:f>
        <x:v>987.9698787905122</x:v>
      </x:c>
      <x:c r="O932" s="18" t="n">
        <x:f>N932-C932</x:f>
        <x:v>403.9698787905122</x:v>
      </x:c>
      <x:c r="P932" s="18" t="n">
        <x:f>F932-C932</x:f>
        <x:v>381.2158446030505</x:v>
      </x:c>
      <x:c r="Q932" s="18" t="n">
        <x:f>K932-G932</x:f>
        <x:v>0</x:v>
      </x:c>
      <x:c r="R932" s="18" t="n">
        <x:f>M932-K932</x:f>
        <x:v>0</x:v>
      </x:c>
      <x:c r="S932" s="18" t="n">
        <x:f>P932+Q932+R932</x:f>
        <x:v>381.2158446030505</x:v>
      </x:c>
      <x:c r="T932" s="18" t="str">
        <x:f>IF(MOD(C932-Settings!$B$32,Settings!$B$33)&lt;Settings!$B$30,"Up","Down")</x:f>
        <x:v>Up</x:v>
      </x:c>
      <x:c r="U932" s="18" t="n">
        <x:f>IF(OR(I932&gt;Settings!$B$30,O932&gt;Settings!$B$37),0,1)</x:f>
        <x:v>1</x:v>
      </x:c>
      <x:c r="V932" s="18" t="n">
        <x:f>IF(AND(U932=1,O932&lt;=Settings!$B$36),1,0)</x:f>
        <x:v>0</x:v>
      </x:c>
    </x:row>
    <x:row r="933">
      <x:c r="A933" t="n">
        <x:f>Arrivals!A933</x:f>
        <x:v>8</x:v>
      </x:c>
      <x:c r="B933" t="n">
        <x:f>Arrivals!B933</x:f>
        <x:v>88</x:v>
      </x:c>
      <x:c r="C933" s="18" t="n">
        <x:f>Arrivals!F933</x:f>
        <x:v>589</x:v>
      </x:c>
      <x:c r="D933" s="18" t="n">
        <x:f>Arrivals!J933</x:f>
        <x:v>10.960884455616469</x:v>
      </x:c>
      <x:c r="E933" s="18" t="n">
        <x:f>G932</x:f>
        <x:v>981.9498787905122</x:v>
      </x:c>
      <x:c r="F933" s="18" t="n">
        <x:f>MAX(C933,E933)</x:f>
        <x:v>981.9498787905122</x:v>
      </x:c>
      <x:c r="G933" s="18" t="n">
        <x:f>F933+D933</x:f>
        <x:v>992.9107632461287</x:v>
      </x:c>
      <x:c r="H933" s="18" t="n">
        <x:f>Arrivals!L933</x:f>
        <x:v>75</x:v>
      </x:c>
      <x:c r="I933" s="18" t="n">
        <x:f>H933*8/ACE_Input!S93+ACE_Input!T93</x:f>
        <x:v>6.02</x:v>
      </x:c>
      <x:c r="J933" s="18" t="n">
        <x:f>N932</x:f>
        <x:v>987.9698787905122</x:v>
      </x:c>
      <x:c r="K933" s="18" t="n">
        <x:f>MAX(G933,J933)</x:f>
        <x:v>992.9107632461287</x:v>
      </x:c>
      <x:c r="L933" s="18" t="n">
        <x:f>MOD(K933-Settings!$B$32,Settings!$B$33)</x:f>
        <x:v>272.9107632461287</x:v>
      </x:c>
      <x:c r="M933" s="18" t="n">
        <x:f>IF(L933&lt;Settings!$B$30,IF(Settings!$B$30-L933&gt;=I933,K933,K933+(Settings!$B$30-L933)+Settings!$B$31),K933+(Settings!$B$33-L933))</x:f>
        <x:v>992.9107632461287</x:v>
      </x:c>
      <x:c r="N933" s="18" t="n">
        <x:f>M933+I933</x:f>
        <x:v>998.9307632461287</x:v>
      </x:c>
      <x:c r="O933" s="18" t="n">
        <x:f>N933-C933</x:f>
        <x:v>409.93076324612866</x:v>
      </x:c>
      <x:c r="P933" s="18" t="n">
        <x:f>F933-C933</x:f>
        <x:v>392.94987879051223</x:v>
      </x:c>
      <x:c r="Q933" s="18" t="n">
        <x:f>K933-G933</x:f>
        <x:v>0</x:v>
      </x:c>
      <x:c r="R933" s="18" t="n">
        <x:f>M933-K933</x:f>
        <x:v>0</x:v>
      </x:c>
      <x:c r="S933" s="18" t="n">
        <x:f>P933+Q933+R933</x:f>
        <x:v>392.94987879051223</x:v>
      </x:c>
      <x:c r="T933" s="18" t="str">
        <x:f>IF(MOD(C933-Settings!$B$32,Settings!$B$33)&lt;Settings!$B$30,"Up","Down")</x:f>
        <x:v>Up</x:v>
      </x:c>
      <x:c r="U933" s="18" t="n">
        <x:f>IF(OR(I933&gt;Settings!$B$30,O933&gt;Settings!$B$37),0,1)</x:f>
        <x:v>1</x:v>
      </x:c>
      <x:c r="V933" s="18" t="n">
        <x:f>IF(AND(U933=1,O933&lt;=Settings!$B$36),1,0)</x:f>
        <x:v>0</x:v>
      </x:c>
    </x:row>
    <x:row r="934">
      <x:c r="A934" t="n">
        <x:f>Arrivals!A934</x:f>
        <x:v>8</x:v>
      </x:c>
      <x:c r="B934" t="n">
        <x:f>Arrivals!B934</x:f>
        <x:v>89</x:v>
      </x:c>
      <x:c r="C934" s="18" t="n">
        <x:f>Arrivals!F934</x:f>
        <x:v>594</x:v>
      </x:c>
      <x:c r="D934" s="18" t="n">
        <x:f>Arrivals!J934</x:f>
        <x:v>18.474653283067337</x:v>
      </x:c>
      <x:c r="E934" s="18" t="n">
        <x:f>G933</x:f>
        <x:v>992.9107632461287</x:v>
      </x:c>
      <x:c r="F934" s="18" t="n">
        <x:f>MAX(C934,E934)</x:f>
        <x:v>992.9107632461287</x:v>
      </x:c>
      <x:c r="G934" s="18" t="n">
        <x:f>F934+D934</x:f>
        <x:v>1011.385416529196</x:v>
      </x:c>
      <x:c r="H934" s="18" t="n">
        <x:f>Arrivals!L934</x:f>
        <x:v>75</x:v>
      </x:c>
      <x:c r="I934" s="18" t="n">
        <x:f>H934*8/ACE_Input!S94+ACE_Input!T94</x:f>
        <x:v>6.02</x:v>
      </x:c>
      <x:c r="J934" s="18" t="n">
        <x:f>N933</x:f>
        <x:v>998.9307632461287</x:v>
      </x:c>
      <x:c r="K934" s="18" t="n">
        <x:f>MAX(G934,J934)</x:f>
        <x:v>1011.385416529196</x:v>
      </x:c>
      <x:c r="L934" s="18" t="n">
        <x:f>MOD(K934-Settings!$B$32,Settings!$B$33)</x:f>
        <x:v>291.38541652919605</x:v>
      </x:c>
      <x:c r="M934" s="18" t="n">
        <x:f>IF(L934&lt;Settings!$B$30,IF(Settings!$B$30-L934&gt;=I934,K934,K934+(Settings!$B$30-L934)+Settings!$B$31),K934+(Settings!$B$33-L934))</x:f>
        <x:v>1011.385416529196</x:v>
      </x:c>
      <x:c r="N934" s="18" t="n">
        <x:f>M934+I934</x:f>
        <x:v>1017.405416529196</x:v>
      </x:c>
      <x:c r="O934" s="18" t="n">
        <x:f>N934-C934</x:f>
        <x:v>423.40541652919603</x:v>
      </x:c>
      <x:c r="P934" s="18" t="n">
        <x:f>F934-C934</x:f>
        <x:v>398.9107632461287</x:v>
      </x:c>
      <x:c r="Q934" s="18" t="n">
        <x:f>K934-G934</x:f>
        <x:v>0</x:v>
      </x:c>
      <x:c r="R934" s="18" t="n">
        <x:f>M934-K934</x:f>
        <x:v>0</x:v>
      </x:c>
      <x:c r="S934" s="18" t="n">
        <x:f>P934+Q934+R934</x:f>
        <x:v>398.9107632461287</x:v>
      </x:c>
      <x:c r="T934" s="18" t="str">
        <x:f>IF(MOD(C934-Settings!$B$32,Settings!$B$33)&lt;Settings!$B$30,"Up","Down")</x:f>
        <x:v>Up</x:v>
      </x:c>
      <x:c r="U934" s="18" t="n">
        <x:f>IF(OR(I934&gt;Settings!$B$30,O934&gt;Settings!$B$37),0,1)</x:f>
        <x:v>1</x:v>
      </x:c>
      <x:c r="V934" s="18" t="n">
        <x:f>IF(AND(U934=1,O934&lt;=Settings!$B$36),1,0)</x:f>
        <x:v>0</x:v>
      </x:c>
    </x:row>
    <x:row r="935">
      <x:c r="A935" t="n">
        <x:f>Arrivals!A935</x:f>
        <x:v>8</x:v>
      </x:c>
      <x:c r="B935" t="n">
        <x:f>Arrivals!B935</x:f>
        <x:v>90</x:v>
      </x:c>
      <x:c r="C935" s="18" t="n">
        <x:f>Arrivals!F935</x:f>
        <x:v>599</x:v>
      </x:c>
      <x:c r="D935" s="18" t="n">
        <x:f>Arrivals!J935</x:f>
        <x:v>4.12803069240077</x:v>
      </x:c>
      <x:c r="E935" s="18" t="n">
        <x:f>G934</x:f>
        <x:v>1011.385416529196</x:v>
      </x:c>
      <x:c r="F935" s="18" t="n">
        <x:f>MAX(C935,E935)</x:f>
        <x:v>1011.385416529196</x:v>
      </x:c>
      <x:c r="G935" s="18" t="n">
        <x:f>F935+D935</x:f>
        <x:v>1015.5134472215968</x:v>
      </x:c>
      <x:c r="H935" s="18" t="n">
        <x:f>Arrivals!L935</x:f>
        <x:v>75</x:v>
      </x:c>
      <x:c r="I935" s="18" t="n">
        <x:f>H935*8/ACE_Input!S95+ACE_Input!T95</x:f>
        <x:v>6.02</x:v>
      </x:c>
      <x:c r="J935" s="18" t="n">
        <x:f>N934</x:f>
        <x:v>1017.405416529196</x:v>
      </x:c>
      <x:c r="K935" s="18" t="n">
        <x:f>MAX(G935,J935)</x:f>
        <x:v>1017.405416529196</x:v>
      </x:c>
      <x:c r="L935" s="18" t="n">
        <x:f>MOD(K935-Settings!$B$32,Settings!$B$33)</x:f>
        <x:v>297.40541652919603</x:v>
      </x:c>
      <x:c r="M935" s="18" t="n">
        <x:f>IF(L935&lt;Settings!$B$30,IF(Settings!$B$30-L935&gt;=I935,K935,K935+(Settings!$B$30-L935)+Settings!$B$31),K935+(Settings!$B$33-L935))</x:f>
        <x:v>1017.405416529196</x:v>
      </x:c>
      <x:c r="N935" s="18" t="n">
        <x:f>M935+I935</x:f>
        <x:v>1023.425416529196</x:v>
      </x:c>
      <x:c r="O935" s="18" t="n">
        <x:f>N935-C935</x:f>
        <x:v>424.425416529196</x:v>
      </x:c>
      <x:c r="P935" s="18" t="n">
        <x:f>F935-C935</x:f>
        <x:v>412.38541652919605</x:v>
      </x:c>
      <x:c r="Q935" s="18" t="n">
        <x:f>K935-G935</x:f>
        <x:v>1.8919693075991972</x:v>
      </x:c>
      <x:c r="R935" s="18" t="n">
        <x:f>M935-K935</x:f>
        <x:v>0</x:v>
      </x:c>
      <x:c r="S935" s="18" t="n">
        <x:f>P935+Q935+R935</x:f>
        <x:v>414.27738583679525</x:v>
      </x:c>
      <x:c r="T935" s="18" t="str">
        <x:f>IF(MOD(C935-Settings!$B$32,Settings!$B$33)&lt;Settings!$B$30,"Up","Down")</x:f>
        <x:v>Up</x:v>
      </x:c>
      <x:c r="U935" s="18" t="n">
        <x:f>IF(OR(I935&gt;Settings!$B$30,O935&gt;Settings!$B$37),0,1)</x:f>
        <x:v>1</x:v>
      </x:c>
      <x:c r="V935" s="18" t="n">
        <x:f>IF(AND(U935=1,O935&lt;=Settings!$B$36),1,0)</x:f>
        <x:v>0</x:v>
      </x:c>
    </x:row>
    <x:row r="936">
      <x:c r="A936" t="n">
        <x:f>Arrivals!A936</x:f>
        <x:v>8</x:v>
      </x:c>
      <x:c r="B936" t="n">
        <x:f>Arrivals!B936</x:f>
        <x:v>91</x:v>
      </x:c>
      <x:c r="C936" s="18" t="n">
        <x:f>Arrivals!F936</x:f>
        <x:v>604</x:v>
      </x:c>
      <x:c r="D936" s="18" t="n">
        <x:f>Arrivals!J936</x:f>
        <x:v>0.7678227925950689</x:v>
      </x:c>
      <x:c r="E936" s="18" t="n">
        <x:f>G935</x:f>
        <x:v>1015.5134472215968</x:v>
      </x:c>
      <x:c r="F936" s="18" t="n">
        <x:f>MAX(C936,E936)</x:f>
        <x:v>1015.5134472215968</x:v>
      </x:c>
      <x:c r="G936" s="18" t="n">
        <x:f>F936+D936</x:f>
        <x:v>1016.2812700141919</x:v>
      </x:c>
      <x:c r="H936" s="18" t="n">
        <x:f>Arrivals!L936</x:f>
        <x:v>75</x:v>
      </x:c>
      <x:c r="I936" s="18" t="n">
        <x:f>H936*8/ACE_Input!S96+ACE_Input!T96</x:f>
        <x:v>6.02</x:v>
      </x:c>
      <x:c r="J936" s="18" t="n">
        <x:f>N935</x:f>
        <x:v>1023.425416529196</x:v>
      </x:c>
      <x:c r="K936" s="18" t="n">
        <x:f>MAX(G936,J936)</x:f>
        <x:v>1023.425416529196</x:v>
      </x:c>
      <x:c r="L936" s="18" t="n">
        <x:f>MOD(K936-Settings!$B$32,Settings!$B$33)</x:f>
        <x:v>303.425416529196</x:v>
      </x:c>
      <x:c r="M936" s="18" t="n">
        <x:f>IF(L936&lt;Settings!$B$30,IF(Settings!$B$30-L936&gt;=I936,K936,K936+(Settings!$B$30-L936)+Settings!$B$31),K936+(Settings!$B$33-L936))</x:f>
        <x:v>1023.425416529196</x:v>
      </x:c>
      <x:c r="N936" s="18" t="n">
        <x:f>M936+I936</x:f>
        <x:v>1029.445416529196</x:v>
      </x:c>
      <x:c r="O936" s="18" t="n">
        <x:f>N936-C936</x:f>
        <x:v>425.4454165291961</x:v>
      </x:c>
      <x:c r="P936" s="18" t="n">
        <x:f>F936-C936</x:f>
        <x:v>411.51344722159683</x:v>
      </x:c>
      <x:c r="Q936" s="18" t="n">
        <x:f>K936-G936</x:f>
        <x:v>7.144146515004081</x:v>
      </x:c>
      <x:c r="R936" s="18" t="n">
        <x:f>M936-K936</x:f>
        <x:v>0</x:v>
      </x:c>
      <x:c r="S936" s="18" t="n">
        <x:f>P936+Q936+R936</x:f>
        <x:v>418.6575937366009</x:v>
      </x:c>
      <x:c r="T936" s="18" t="str">
        <x:f>IF(MOD(C936-Settings!$B$32,Settings!$B$33)&lt;Settings!$B$30,"Up","Down")</x:f>
        <x:v>Down</x:v>
      </x:c>
      <x:c r="U936" s="18" t="n">
        <x:f>IF(OR(I936&gt;Settings!$B$30,O936&gt;Settings!$B$37),0,1)</x:f>
        <x:v>1</x:v>
      </x:c>
      <x:c r="V936" s="18" t="n">
        <x:f>IF(AND(U936=1,O936&lt;=Settings!$B$36),1,0)</x:f>
        <x:v>0</x:v>
      </x:c>
    </x:row>
    <x:row r="937">
      <x:c r="A937" t="n">
        <x:f>Arrivals!A937</x:f>
        <x:v>8</x:v>
      </x:c>
      <x:c r="B937" t="n">
        <x:f>Arrivals!B937</x:f>
        <x:v>92</x:v>
      </x:c>
      <x:c r="C937" s="18" t="n">
        <x:f>Arrivals!F937</x:f>
        <x:v>609</x:v>
      </x:c>
      <x:c r="D937" s="18" t="n">
        <x:f>Arrivals!J937</x:f>
        <x:v>15.154665186061234</x:v>
      </x:c>
      <x:c r="E937" s="18" t="n">
        <x:f>G936</x:f>
        <x:v>1016.2812700141919</x:v>
      </x:c>
      <x:c r="F937" s="18" t="n">
        <x:f>MAX(C937,E937)</x:f>
        <x:v>1016.2812700141919</x:v>
      </x:c>
      <x:c r="G937" s="18" t="n">
        <x:f>F937+D937</x:f>
        <x:v>1031.4359352002532</x:v>
      </x:c>
      <x:c r="H937" s="18" t="n">
        <x:f>Arrivals!L937</x:f>
        <x:v>75</x:v>
      </x:c>
      <x:c r="I937" s="18" t="n">
        <x:f>H937*8/ACE_Input!S97+ACE_Input!T97</x:f>
        <x:v>6.02</x:v>
      </x:c>
      <x:c r="J937" s="18" t="n">
        <x:f>N936</x:f>
        <x:v>1029.445416529196</x:v>
      </x:c>
      <x:c r="K937" s="18" t="n">
        <x:f>MAX(G937,J937)</x:f>
        <x:v>1031.4359352002532</x:v>
      </x:c>
      <x:c r="L937" s="18" t="n">
        <x:f>MOD(K937-Settings!$B$32,Settings!$B$33)</x:f>
        <x:v>311.4359352002532</x:v>
      </x:c>
      <x:c r="M937" s="18" t="n">
        <x:f>IF(L937&lt;Settings!$B$30,IF(Settings!$B$30-L937&gt;=I937,K937,K937+(Settings!$B$30-L937)+Settings!$B$31),K937+(Settings!$B$33-L937))</x:f>
        <x:v>1031.4359352002532</x:v>
      </x:c>
      <x:c r="N937" s="18" t="n">
        <x:f>M937+I937</x:f>
        <x:v>1037.4559352002532</x:v>
      </x:c>
      <x:c r="O937" s="18" t="n">
        <x:f>N937-C937</x:f>
        <x:v>428.4559352002532</x:v>
      </x:c>
      <x:c r="P937" s="18" t="n">
        <x:f>F937-C937</x:f>
        <x:v>407.28127001419193</x:v>
      </x:c>
      <x:c r="Q937" s="18" t="n">
        <x:f>K937-G937</x:f>
        <x:v>0</x:v>
      </x:c>
      <x:c r="R937" s="18" t="n">
        <x:f>M937-K937</x:f>
        <x:v>0</x:v>
      </x:c>
      <x:c r="S937" s="18" t="n">
        <x:f>P937+Q937+R937</x:f>
        <x:v>407.28127001419193</x:v>
      </x:c>
      <x:c r="T937" s="18" t="str">
        <x:f>IF(MOD(C937-Settings!$B$32,Settings!$B$33)&lt;Settings!$B$30,"Up","Down")</x:f>
        <x:v>Down</x:v>
      </x:c>
      <x:c r="U937" s="18" t="n">
        <x:f>IF(OR(I937&gt;Settings!$B$30,O937&gt;Settings!$B$37),0,1)</x:f>
        <x:v>1</x:v>
      </x:c>
      <x:c r="V937" s="18" t="n">
        <x:f>IF(AND(U937=1,O937&lt;=Settings!$B$36),1,0)</x:f>
        <x:v>0</x:v>
      </x:c>
    </x:row>
    <x:row r="938">
      <x:c r="A938" t="n">
        <x:f>Arrivals!A938</x:f>
        <x:v>8</x:v>
      </x:c>
      <x:c r="B938" t="n">
        <x:f>Arrivals!B938</x:f>
        <x:v>93</x:v>
      </x:c>
      <x:c r="C938" s="18" t="n">
        <x:f>Arrivals!F938</x:f>
        <x:v>614</x:v>
      </x:c>
      <x:c r="D938" s="18" t="n">
        <x:f>Arrivals!J938</x:f>
        <x:v>5.71182180833198</x:v>
      </x:c>
      <x:c r="E938" s="18" t="n">
        <x:f>G937</x:f>
        <x:v>1031.4359352002532</x:v>
      </x:c>
      <x:c r="F938" s="18" t="n">
        <x:f>MAX(C938,E938)</x:f>
        <x:v>1031.4359352002532</x:v>
      </x:c>
      <x:c r="G938" s="18" t="n">
        <x:f>F938+D938</x:f>
        <x:v>1037.1477570085851</x:v>
      </x:c>
      <x:c r="H938" s="18" t="n">
        <x:f>Arrivals!L938</x:f>
        <x:v>75</x:v>
      </x:c>
      <x:c r="I938" s="18" t="n">
        <x:f>H938*8/ACE_Input!S98+ACE_Input!T98</x:f>
        <x:v>6.02</x:v>
      </x:c>
      <x:c r="J938" s="18" t="n">
        <x:f>N937</x:f>
        <x:v>1037.4559352002532</x:v>
      </x:c>
      <x:c r="K938" s="18" t="n">
        <x:f>MAX(G938,J938)</x:f>
        <x:v>1037.4559352002532</x:v>
      </x:c>
      <x:c r="L938" s="18" t="n">
        <x:f>MOD(K938-Settings!$B$32,Settings!$B$33)</x:f>
        <x:v>317.4559352002532</x:v>
      </x:c>
      <x:c r="M938" s="18" t="n">
        <x:f>IF(L938&lt;Settings!$B$30,IF(Settings!$B$30-L938&gt;=I938,K938,K938+(Settings!$B$30-L938)+Settings!$B$31),K938+(Settings!$B$33-L938))</x:f>
        <x:v>1037.4559352002532</x:v>
      </x:c>
      <x:c r="N938" s="18" t="n">
        <x:f>M938+I938</x:f>
        <x:v>1043.4759352002532</x:v>
      </x:c>
      <x:c r="O938" s="18" t="n">
        <x:f>N938-C938</x:f>
        <x:v>429.47593520025316</x:v>
      </x:c>
      <x:c r="P938" s="18" t="n">
        <x:f>F938-C938</x:f>
        <x:v>417.4359352002532</x:v>
      </x:c>
      <x:c r="Q938" s="18" t="n">
        <x:f>K938-G938</x:f>
        <x:v>0.3081781916680484</x:v>
      </x:c>
      <x:c r="R938" s="18" t="n">
        <x:f>M938-K938</x:f>
        <x:v>0</x:v>
      </x:c>
      <x:c r="S938" s="18" t="n">
        <x:f>P938+Q938+R938</x:f>
        <x:v>417.74411339192125</x:v>
      </x:c>
      <x:c r="T938" s="18" t="str">
        <x:f>IF(MOD(C938-Settings!$B$32,Settings!$B$33)&lt;Settings!$B$30,"Up","Down")</x:f>
        <x:v>Down</x:v>
      </x:c>
      <x:c r="U938" s="18" t="n">
        <x:f>IF(OR(I938&gt;Settings!$B$30,O938&gt;Settings!$B$37),0,1)</x:f>
        <x:v>1</x:v>
      </x:c>
      <x:c r="V938" s="18" t="n">
        <x:f>IF(AND(U938=1,O938&lt;=Settings!$B$36),1,0)</x:f>
        <x:v>0</x:v>
      </x:c>
    </x:row>
    <x:row r="939">
      <x:c r="A939" t="n">
        <x:f>Arrivals!A939</x:f>
        <x:v>8</x:v>
      </x:c>
      <x:c r="B939" t="n">
        <x:f>Arrivals!B939</x:f>
        <x:v>94</x:v>
      </x:c>
      <x:c r="C939" s="18" t="n">
        <x:f>Arrivals!F939</x:f>
        <x:v>619</x:v>
      </x:c>
      <x:c r="D939" s="18" t="n">
        <x:f>Arrivals!J939</x:f>
        <x:v>3.7699976485111346</x:v>
      </x:c>
      <x:c r="E939" s="18" t="n">
        <x:f>G938</x:f>
        <x:v>1037.1477570085851</x:v>
      </x:c>
      <x:c r="F939" s="18" t="n">
        <x:f>MAX(C939,E939)</x:f>
        <x:v>1037.1477570085851</x:v>
      </x:c>
      <x:c r="G939" s="18" t="n">
        <x:f>F939+D939</x:f>
        <x:v>1040.9177546570963</x:v>
      </x:c>
      <x:c r="H939" s="18" t="n">
        <x:f>Arrivals!L939</x:f>
        <x:v>75</x:v>
      </x:c>
      <x:c r="I939" s="18" t="n">
        <x:f>H939*8/ACE_Input!S99+ACE_Input!T99</x:f>
        <x:v>6.02</x:v>
      </x:c>
      <x:c r="J939" s="18" t="n">
        <x:f>N938</x:f>
        <x:v>1043.4759352002532</x:v>
      </x:c>
      <x:c r="K939" s="18" t="n">
        <x:f>MAX(G939,J939)</x:f>
        <x:v>1043.4759352002532</x:v>
      </x:c>
      <x:c r="L939" s="18" t="n">
        <x:f>MOD(K939-Settings!$B$32,Settings!$B$33)</x:f>
        <x:v>323.47593520025316</x:v>
      </x:c>
      <x:c r="M939" s="18" t="n">
        <x:f>IF(L939&lt;Settings!$B$30,IF(Settings!$B$30-L939&gt;=I939,K939,K939+(Settings!$B$30-L939)+Settings!$B$31),K939+(Settings!$B$33-L939))</x:f>
        <x:v>1043.4759352002532</x:v>
      </x:c>
      <x:c r="N939" s="18" t="n">
        <x:f>M939+I939</x:f>
        <x:v>1049.4959352002531</x:v>
      </x:c>
      <x:c r="O939" s="18" t="n">
        <x:f>N939-C939</x:f>
        <x:v>430.49593520025314</x:v>
      </x:c>
      <x:c r="P939" s="18" t="n">
        <x:f>F939-C939</x:f>
        <x:v>418.14775700858513</x:v>
      </x:c>
      <x:c r="Q939" s="18" t="n">
        <x:f>K939-G939</x:f>
        <x:v>2.5581805431568228</x:v>
      </x:c>
      <x:c r="R939" s="18" t="n">
        <x:f>M939-K939</x:f>
        <x:v>0</x:v>
      </x:c>
      <x:c r="S939" s="18" t="n">
        <x:f>P939+Q939+R939</x:f>
        <x:v>420.70593755174195</x:v>
      </x:c>
      <x:c r="T939" s="18" t="str">
        <x:f>IF(MOD(C939-Settings!$B$32,Settings!$B$33)&lt;Settings!$B$30,"Up","Down")</x:f>
        <x:v>Down</x:v>
      </x:c>
      <x:c r="U939" s="18" t="n">
        <x:f>IF(OR(I939&gt;Settings!$B$30,O939&gt;Settings!$B$37),0,1)</x:f>
        <x:v>1</x:v>
      </x:c>
      <x:c r="V939" s="18" t="n">
        <x:f>IF(AND(U939=1,O939&lt;=Settings!$B$36),1,0)</x:f>
        <x:v>0</x:v>
      </x:c>
    </x:row>
    <x:row r="940">
      <x:c r="A940" t="n">
        <x:f>Arrivals!A940</x:f>
        <x:v>8</x:v>
      </x:c>
      <x:c r="B940" t="n">
        <x:f>Arrivals!B940</x:f>
        <x:v>95</x:v>
      </x:c>
      <x:c r="C940" s="18" t="n">
        <x:f>Arrivals!F940</x:f>
        <x:v>624</x:v>
      </x:c>
      <x:c r="D940" s="18" t="n">
        <x:f>Arrivals!J940</x:f>
        <x:v>2.835098504106578</x:v>
      </x:c>
      <x:c r="E940" s="18" t="n">
        <x:f>G939</x:f>
        <x:v>1040.9177546570963</x:v>
      </x:c>
      <x:c r="F940" s="18" t="n">
        <x:f>MAX(C940,E940)</x:f>
        <x:v>1040.9177546570963</x:v>
      </x:c>
      <x:c r="G940" s="18" t="n">
        <x:f>F940+D940</x:f>
        <x:v>1043.752853161203</x:v>
      </x:c>
      <x:c r="H940" s="18" t="n">
        <x:f>Arrivals!L940</x:f>
        <x:v>75</x:v>
      </x:c>
      <x:c r="I940" s="18" t="n">
        <x:f>H940*8/ACE_Input!S100+ACE_Input!T100</x:f>
        <x:v>6.02</x:v>
      </x:c>
      <x:c r="J940" s="18" t="n">
        <x:f>N939</x:f>
        <x:v>1049.4959352002531</x:v>
      </x:c>
      <x:c r="K940" s="18" t="n">
        <x:f>MAX(G940,J940)</x:f>
        <x:v>1049.4959352002531</x:v>
      </x:c>
      <x:c r="L940" s="18" t="n">
        <x:f>MOD(K940-Settings!$B$32,Settings!$B$33)</x:f>
        <x:v>329.49593520025314</x:v>
      </x:c>
      <x:c r="M940" s="18" t="n">
        <x:f>IF(L940&lt;Settings!$B$30,IF(Settings!$B$30-L940&gt;=I940,K940,K940+(Settings!$B$30-L940)+Settings!$B$31),K940+(Settings!$B$33-L940))</x:f>
        <x:v>1049.4959352002531</x:v>
      </x:c>
      <x:c r="N940" s="18" t="n">
        <x:f>M940+I940</x:f>
        <x:v>1055.5159352002531</x:v>
      </x:c>
      <x:c r="O940" s="18" t="n">
        <x:f>N940-C940</x:f>
        <x:v>431.5159352002531</x:v>
      </x:c>
      <x:c r="P940" s="18" t="n">
        <x:f>F940-C940</x:f>
        <x:v>416.91775465709634</x:v>
      </x:c>
      <x:c r="Q940" s="18" t="n">
        <x:f>K940-G940</x:f>
        <x:v>5.74308203905025</x:v>
      </x:c>
      <x:c r="R940" s="18" t="n">
        <x:f>M940-K940</x:f>
        <x:v>0</x:v>
      </x:c>
      <x:c r="S940" s="18" t="n">
        <x:f>P940+Q940+R940</x:f>
        <x:v>422.6608366961466</x:v>
      </x:c>
      <x:c r="T940" s="18" t="str">
        <x:f>IF(MOD(C940-Settings!$B$32,Settings!$B$33)&lt;Settings!$B$30,"Up","Down")</x:f>
        <x:v>Down</x:v>
      </x:c>
      <x:c r="U940" s="18" t="n">
        <x:f>IF(OR(I940&gt;Settings!$B$30,O940&gt;Settings!$B$37),0,1)</x:f>
        <x:v>1</x:v>
      </x:c>
      <x:c r="V940" s="18" t="n">
        <x:f>IF(AND(U940=1,O940&lt;=Settings!$B$36),1,0)</x:f>
        <x:v>0</x:v>
      </x:c>
    </x:row>
    <x:row r="941">
      <x:c r="A941" t="n">
        <x:f>Arrivals!A941</x:f>
        <x:v>8</x:v>
      </x:c>
      <x:c r="B941" t="n">
        <x:f>Arrivals!B941</x:f>
        <x:v>96</x:v>
      </x:c>
      <x:c r="C941" s="18" t="n">
        <x:f>Arrivals!F941</x:f>
        <x:v>629</x:v>
      </x:c>
      <x:c r="D941" s="18" t="n">
        <x:f>Arrivals!J941</x:f>
        <x:v>10.501566023690756</x:v>
      </x:c>
      <x:c r="E941" s="18" t="n">
        <x:f>G940</x:f>
        <x:v>1043.752853161203</x:v>
      </x:c>
      <x:c r="F941" s="18" t="n">
        <x:f>MAX(C941,E941)</x:f>
        <x:v>1043.752853161203</x:v>
      </x:c>
      <x:c r="G941" s="18" t="n">
        <x:f>F941+D941</x:f>
        <x:v>1054.2544191848935</x:v>
      </x:c>
      <x:c r="H941" s="18" t="n">
        <x:f>Arrivals!L941</x:f>
        <x:v>75</x:v>
      </x:c>
      <x:c r="I941" s="18" t="n">
        <x:f>H941*8/ACE_Input!S101+ACE_Input!T101</x:f>
        <x:v>6.02</x:v>
      </x:c>
      <x:c r="J941" s="18" t="n">
        <x:f>N940</x:f>
        <x:v>1055.5159352002531</x:v>
      </x:c>
      <x:c r="K941" s="18" t="n">
        <x:f>MAX(G941,J941)</x:f>
        <x:v>1055.5159352002531</x:v>
      </x:c>
      <x:c r="L941" s="18" t="n">
        <x:f>MOD(K941-Settings!$B$32,Settings!$B$33)</x:f>
        <x:v>335.5159352002531</x:v>
      </x:c>
      <x:c r="M941" s="18" t="n">
        <x:f>IF(L941&lt;Settings!$B$30,IF(Settings!$B$30-L941&gt;=I941,K941,K941+(Settings!$B$30-L941)+Settings!$B$31),K941+(Settings!$B$33-L941))</x:f>
        <x:v>1055.5159352002531</x:v>
      </x:c>
      <x:c r="N941" s="18" t="n">
        <x:f>M941+I941</x:f>
        <x:v>1061.535935200253</x:v>
      </x:c>
      <x:c r="O941" s="18" t="n">
        <x:f>N941-C941</x:f>
        <x:v>432.5359352002531</x:v>
      </x:c>
      <x:c r="P941" s="18" t="n">
        <x:f>F941-C941</x:f>
        <x:v>414.7528531612029</x:v>
      </x:c>
      <x:c r="Q941" s="18" t="n">
        <x:f>K941-G941</x:f>
        <x:v>1.2615160153595752</x:v>
      </x:c>
      <x:c r="R941" s="18" t="n">
        <x:f>M941-K941</x:f>
        <x:v>0</x:v>
      </x:c>
      <x:c r="S941" s="18" t="n">
        <x:f>P941+Q941+R941</x:f>
        <x:v>416.01436917656247</x:v>
      </x:c>
      <x:c r="T941" s="18" t="str">
        <x:f>IF(MOD(C941-Settings!$B$32,Settings!$B$33)&lt;Settings!$B$30,"Up","Down")</x:f>
        <x:v>Down</x:v>
      </x:c>
      <x:c r="U941" s="18" t="n">
        <x:f>IF(OR(I941&gt;Settings!$B$30,O941&gt;Settings!$B$37),0,1)</x:f>
        <x:v>1</x:v>
      </x:c>
      <x:c r="V941" s="18" t="n">
        <x:f>IF(AND(U941=1,O941&lt;=Settings!$B$36),1,0)</x:f>
        <x:v>0</x:v>
      </x:c>
    </x:row>
    <x:row r="942">
      <x:c r="A942" t="n">
        <x:f>Arrivals!A942</x:f>
        <x:v>8</x:v>
      </x:c>
      <x:c r="B942" t="n">
        <x:f>Arrivals!B942</x:f>
        <x:v>97</x:v>
      </x:c>
      <x:c r="C942" s="18" t="n">
        <x:f>Arrivals!F942</x:f>
        <x:v>634</x:v>
      </x:c>
      <x:c r="D942" s="18" t="n">
        <x:f>Arrivals!J942</x:f>
        <x:v>15.033694006456573</x:v>
      </x:c>
      <x:c r="E942" s="18" t="n">
        <x:f>G941</x:f>
        <x:v>1054.2544191848935</x:v>
      </x:c>
      <x:c r="F942" s="18" t="n">
        <x:f>MAX(C942,E942)</x:f>
        <x:v>1054.2544191848935</x:v>
      </x:c>
      <x:c r="G942" s="18" t="n">
        <x:f>F942+D942</x:f>
        <x:v>1069.28811319135</x:v>
      </x:c>
      <x:c r="H942" s="18" t="n">
        <x:f>Arrivals!L942</x:f>
        <x:v>75</x:v>
      </x:c>
      <x:c r="I942" s="18" t="n">
        <x:f>H942*8/ACE_Input!S102+ACE_Input!T102</x:f>
        <x:v>6.02</x:v>
      </x:c>
      <x:c r="J942" s="18" t="n">
        <x:f>N941</x:f>
        <x:v>1061.535935200253</x:v>
      </x:c>
      <x:c r="K942" s="18" t="n">
        <x:f>MAX(G942,J942)</x:f>
        <x:v>1069.28811319135</x:v>
      </x:c>
      <x:c r="L942" s="18" t="n">
        <x:f>MOD(K942-Settings!$B$32,Settings!$B$33)</x:f>
        <x:v>349.28811319135</x:v>
      </x:c>
      <x:c r="M942" s="18" t="n">
        <x:f>IF(L942&lt;Settings!$B$30,IF(Settings!$B$30-L942&gt;=I942,K942,K942+(Settings!$B$30-L942)+Settings!$B$31),K942+(Settings!$B$33-L942))</x:f>
        <x:v>1069.28811319135</x:v>
      </x:c>
      <x:c r="N942" s="18" t="n">
        <x:f>M942+I942</x:f>
        <x:v>1075.30811319135</x:v>
      </x:c>
      <x:c r="O942" s="18" t="n">
        <x:f>N942-C942</x:f>
        <x:v>441.30811319135</x:v>
      </x:c>
      <x:c r="P942" s="18" t="n">
        <x:f>F942-C942</x:f>
        <x:v>420.25441918489355</x:v>
      </x:c>
      <x:c r="Q942" s="18" t="n">
        <x:f>K942-G942</x:f>
        <x:v>0</x:v>
      </x:c>
      <x:c r="R942" s="18" t="n">
        <x:f>M942-K942</x:f>
        <x:v>0</x:v>
      </x:c>
      <x:c r="S942" s="18" t="n">
        <x:f>P942+Q942+R942</x:f>
        <x:v>420.25441918489355</x:v>
      </x:c>
      <x:c r="T942" s="18" t="str">
        <x:f>IF(MOD(C942-Settings!$B$32,Settings!$B$33)&lt;Settings!$B$30,"Up","Down")</x:f>
        <x:v>Down</x:v>
      </x:c>
      <x:c r="U942" s="18" t="n">
        <x:f>IF(OR(I942&gt;Settings!$B$30,O942&gt;Settings!$B$37),0,1)</x:f>
        <x:v>1</x:v>
      </x:c>
      <x:c r="V942" s="18" t="n">
        <x:f>IF(AND(U942=1,O942&lt;=Settings!$B$36),1,0)</x:f>
        <x:v>0</x:v>
      </x:c>
    </x:row>
    <x:row r="943">
      <x:c r="A943" t="n">
        <x:f>Arrivals!A943</x:f>
        <x:v>8</x:v>
      </x:c>
      <x:c r="B943" t="n">
        <x:f>Arrivals!B943</x:f>
        <x:v>98</x:v>
      </x:c>
      <x:c r="C943" s="18" t="n">
        <x:f>Arrivals!F943</x:f>
        <x:v>639</x:v>
      </x:c>
      <x:c r="D943" s="18" t="n">
        <x:f>Arrivals!J943</x:f>
        <x:v>2.911566892482342</x:v>
      </x:c>
      <x:c r="E943" s="18" t="n">
        <x:f>G942</x:f>
        <x:v>1069.28811319135</x:v>
      </x:c>
      <x:c r="F943" s="18" t="n">
        <x:f>MAX(C943,E943)</x:f>
        <x:v>1069.28811319135</x:v>
      </x:c>
      <x:c r="G943" s="18" t="n">
        <x:f>F943+D943</x:f>
        <x:v>1072.1996800838324</x:v>
      </x:c>
      <x:c r="H943" s="18" t="n">
        <x:f>Arrivals!L943</x:f>
        <x:v>75</x:v>
      </x:c>
      <x:c r="I943" s="18" t="n">
        <x:f>H943*8/ACE_Input!S103+ACE_Input!T103</x:f>
        <x:v>6.02</x:v>
      </x:c>
      <x:c r="J943" s="18" t="n">
        <x:f>N942</x:f>
        <x:v>1075.30811319135</x:v>
      </x:c>
      <x:c r="K943" s="18" t="n">
        <x:f>MAX(G943,J943)</x:f>
        <x:v>1075.30811319135</x:v>
      </x:c>
      <x:c r="L943" s="18" t="n">
        <x:f>MOD(K943-Settings!$B$32,Settings!$B$33)</x:f>
        <x:v>355.30811319135</x:v>
      </x:c>
      <x:c r="M943" s="18" t="n">
        <x:f>IF(L943&lt;Settings!$B$30,IF(Settings!$B$30-L943&gt;=I943,K943,K943+(Settings!$B$30-L943)+Settings!$B$31),K943+(Settings!$B$33-L943))</x:f>
        <x:v>1075.30811319135</x:v>
      </x:c>
      <x:c r="N943" s="18" t="n">
        <x:f>M943+I943</x:f>
        <x:v>1081.32811319135</x:v>
      </x:c>
      <x:c r="O943" s="18" t="n">
        <x:f>N943-C943</x:f>
        <x:v>442.32811319135</x:v>
      </x:c>
      <x:c r="P943" s="18" t="n">
        <x:f>F943-C943</x:f>
        <x:v>430.28811319135</x:v>
      </x:c>
      <x:c r="Q943" s="18" t="n">
        <x:f>K943-G943</x:f>
        <x:v>3.1084331075176124</x:v>
      </x:c>
      <x:c r="R943" s="18" t="n">
        <x:f>M943-K943</x:f>
        <x:v>0</x:v>
      </x:c>
      <x:c r="S943" s="18" t="n">
        <x:f>P943+Q943+R943</x:f>
        <x:v>433.39654629886763</x:v>
      </x:c>
      <x:c r="T943" s="18" t="str">
        <x:f>IF(MOD(C943-Settings!$B$32,Settings!$B$33)&lt;Settings!$B$30,"Up","Down")</x:f>
        <x:v>Down</x:v>
      </x:c>
      <x:c r="U943" s="18" t="n">
        <x:f>IF(OR(I943&gt;Settings!$B$30,O943&gt;Settings!$B$37),0,1)</x:f>
        <x:v>1</x:v>
      </x:c>
      <x:c r="V943" s="18" t="n">
        <x:f>IF(AND(U943=1,O943&lt;=Settings!$B$36),1,0)</x:f>
        <x:v>0</x:v>
      </x:c>
    </x:row>
    <x:row r="944">
      <x:c r="A944" t="n">
        <x:f>Arrivals!A944</x:f>
        <x:v>8</x:v>
      </x:c>
      <x:c r="B944" t="n">
        <x:f>Arrivals!B944</x:f>
        <x:v>99</x:v>
      </x:c>
      <x:c r="C944" s="18" t="n">
        <x:f>Arrivals!F944</x:f>
        <x:v>684</x:v>
      </x:c>
      <x:c r="D944" s="18" t="n">
        <x:f>Arrivals!J944</x:f>
        <x:v>25.272032692222773</x:v>
      </x:c>
      <x:c r="E944" s="18" t="n">
        <x:f>G943</x:f>
        <x:v>1072.1996800838324</x:v>
      </x:c>
      <x:c r="F944" s="18" t="n">
        <x:f>MAX(C944,E944)</x:f>
        <x:v>1072.1996800838324</x:v>
      </x:c>
      <x:c r="G944" s="18" t="n">
        <x:f>F944+D944</x:f>
        <x:v>1097.4717127760553</x:v>
      </x:c>
      <x:c r="H944" s="18" t="n">
        <x:f>Arrivals!L944</x:f>
        <x:v>75</x:v>
      </x:c>
      <x:c r="I944" s="18" t="n">
        <x:f>H944*8/ACE_Input!S104+ACE_Input!T104</x:f>
        <x:v>6.02</x:v>
      </x:c>
      <x:c r="J944" s="18" t="n">
        <x:f>N943</x:f>
        <x:v>1081.32811319135</x:v>
      </x:c>
      <x:c r="K944" s="18" t="n">
        <x:f>MAX(G944,J944)</x:f>
        <x:v>1097.4717127760553</x:v>
      </x:c>
      <x:c r="L944" s="18" t="n">
        <x:f>MOD(K944-Settings!$B$32,Settings!$B$33)</x:f>
        <x:v>377.47171277605526</x:v>
      </x:c>
      <x:c r="M944" s="18" t="n">
        <x:f>IF(L944&lt;Settings!$B$30,IF(Settings!$B$30-L944&gt;=I944,K944,K944+(Settings!$B$30-L944)+Settings!$B$31),K944+(Settings!$B$33-L944))</x:f>
        <x:v>1097.4717127760553</x:v>
      </x:c>
      <x:c r="N944" s="18" t="n">
        <x:f>M944+I944</x:f>
        <x:v>1103.4917127760552</x:v>
      </x:c>
      <x:c r="O944" s="18" t="n">
        <x:f>N944-C944</x:f>
        <x:v>419.49171277605524</x:v>
      </x:c>
      <x:c r="P944" s="18" t="n">
        <x:f>F944-C944</x:f>
        <x:v>388.1996800838324</x:v>
      </x:c>
      <x:c r="Q944" s="18" t="n">
        <x:f>K944-G944</x:f>
        <x:v>0</x:v>
      </x:c>
      <x:c r="R944" s="18" t="n">
        <x:f>M944-K944</x:f>
        <x:v>0</x:v>
      </x:c>
      <x:c r="S944" s="18" t="n">
        <x:f>P944+Q944+R944</x:f>
        <x:v>388.1996800838324</x:v>
      </x:c>
      <x:c r="T944" s="18" t="str">
        <x:f>IF(MOD(C944-Settings!$B$32,Settings!$B$33)&lt;Settings!$B$30,"Up","Down")</x:f>
        <x:v>Down</x:v>
      </x:c>
      <x:c r="U944" s="18" t="n">
        <x:f>IF(OR(I944&gt;Settings!$B$30,O944&gt;Settings!$B$37),0,1)</x:f>
        <x:v>1</x:v>
      </x:c>
      <x:c r="V944" s="18" t="n">
        <x:f>IF(AND(U944=1,O944&lt;=Settings!$B$36),1,0)</x:f>
        <x:v>0</x:v>
      </x:c>
    </x:row>
    <x:row r="945">
      <x:c r="A945" t="n">
        <x:f>Arrivals!A945</x:f>
        <x:v>8</x:v>
      </x:c>
      <x:c r="B945" t="n">
        <x:f>Arrivals!B945</x:f>
        <x:v>100</x:v>
      </x:c>
      <x:c r="C945" s="18" t="n">
        <x:f>Arrivals!F945</x:f>
        <x:v>689</x:v>
      </x:c>
      <x:c r="D945" s="18" t="n">
        <x:f>Arrivals!J945</x:f>
        <x:v>2.560735614128904</x:v>
      </x:c>
      <x:c r="E945" s="18" t="n">
        <x:f>G944</x:f>
        <x:v>1097.4717127760553</x:v>
      </x:c>
      <x:c r="F945" s="18" t="n">
        <x:f>MAX(C945,E945)</x:f>
        <x:v>1097.4717127760553</x:v>
      </x:c>
      <x:c r="G945" s="18" t="n">
        <x:f>F945+D945</x:f>
        <x:v>1100.032448390184</x:v>
      </x:c>
      <x:c r="H945" s="18" t="n">
        <x:f>Arrivals!L945</x:f>
        <x:v>75</x:v>
      </x:c>
      <x:c r="I945" s="18" t="n">
        <x:f>H945*8/ACE_Input!S105+ACE_Input!T105</x:f>
        <x:v>6.02</x:v>
      </x:c>
      <x:c r="J945" s="18" t="n">
        <x:f>N944</x:f>
        <x:v>1103.4917127760552</x:v>
      </x:c>
      <x:c r="K945" s="18" t="n">
        <x:f>MAX(G945,J945)</x:f>
        <x:v>1103.4917127760552</x:v>
      </x:c>
      <x:c r="L945" s="18" t="n">
        <x:f>MOD(K945-Settings!$B$32,Settings!$B$33)</x:f>
        <x:v>383.49171277605524</x:v>
      </x:c>
      <x:c r="M945" s="18" t="n">
        <x:f>IF(L945&lt;Settings!$B$30,IF(Settings!$B$30-L945&gt;=I945,K945,K945+(Settings!$B$30-L945)+Settings!$B$31),K945+(Settings!$B$33-L945))</x:f>
        <x:v>1103.4917127760552</x:v>
      </x:c>
      <x:c r="N945" s="18" t="n">
        <x:f>M945+I945</x:f>
        <x:v>1109.5117127760552</x:v>
      </x:c>
      <x:c r="O945" s="18" t="n">
        <x:f>N945-C945</x:f>
        <x:v>420.5117127760552</x:v>
      </x:c>
      <x:c r="P945" s="18" t="n">
        <x:f>F945-C945</x:f>
        <x:v>408.47171277605526</x:v>
      </x:c>
      <x:c r="Q945" s="18" t="n">
        <x:f>K945-G945</x:f>
        <x:v>3.4592643858711654</x:v>
      </x:c>
      <x:c r="R945" s="18" t="n">
        <x:f>M945-K945</x:f>
        <x:v>0</x:v>
      </x:c>
      <x:c r="S945" s="18" t="n">
        <x:f>P945+Q945+R945</x:f>
        <x:v>411.9309771619264</x:v>
      </x:c>
      <x:c r="T945" s="18" t="str">
        <x:f>IF(MOD(C945-Settings!$B$32,Settings!$B$33)&lt;Settings!$B$30,"Up","Down")</x:f>
        <x:v>Down</x:v>
      </x:c>
      <x:c r="U945" s="18" t="n">
        <x:f>IF(OR(I945&gt;Settings!$B$30,O945&gt;Settings!$B$37),0,1)</x:f>
        <x:v>1</x:v>
      </x:c>
      <x:c r="V945" s="18" t="n">
        <x:f>IF(AND(U945=1,O945&lt;=Settings!$B$36),1,0)</x:f>
        <x:v>0</x:v>
      </x:c>
    </x:row>
    <x:row r="946">
      <x:c r="A946"/>
      <x:c r="B946"/>
      <x:c r="C946" s="18"/>
      <x:c r="D946" s="18"/>
      <x:c r="E946" s="18"/>
      <x:c r="F946" s="18"/>
      <x:c r="G946" s="18"/>
      <x:c r="H946" s="18"/>
      <x:c r="I946" s="18"/>
      <x:c r="J946" s="18"/>
      <x:c r="K946" s="18"/>
      <x:c r="L946" s="18"/>
      <x:c r="M946" s="18"/>
      <x:c r="N946" s="18"/>
      <x:c r="O946" s="18"/>
      <x:c r="P946" s="18"/>
      <x:c r="Q946" s="18"/>
      <x:c r="R946" s="18"/>
      <x:c r="S946" s="18"/>
      <x:c r="T946" s="18"/>
      <x:c r="U946" s="18"/>
      <x:c r="V946" s="18"/>
    </x:row>
    <x:row r="947">
      <x:c r="A947"/>
      <x:c r="B947"/>
      <x:c r="C947" s="18"/>
      <x:c r="D947" s="18"/>
      <x:c r="E947" s="18"/>
      <x:c r="F947" s="18"/>
      <x:c r="G947" s="18"/>
      <x:c r="H947" s="18"/>
      <x:c r="I947" s="18"/>
      <x:c r="J947" s="18"/>
      <x:c r="K947" s="18"/>
      <x:c r="L947" s="18"/>
      <x:c r="M947" s="18"/>
      <x:c r="N947" s="18"/>
      <x:c r="O947" s="18"/>
      <x:c r="P947" s="18"/>
      <x:c r="Q947" s="18"/>
      <x:c r="R947" s="18"/>
      <x:c r="S947" s="18"/>
      <x:c r="T947" s="18"/>
      <x:c r="U947" s="18"/>
      <x:c r="V947" s="18"/>
    </x:row>
    <x:row r="948">
      <x:c r="A948"/>
      <x:c r="B948"/>
      <x:c r="C948" s="18"/>
      <x:c r="D948" s="18"/>
      <x:c r="E948" s="18"/>
      <x:c r="F948" s="18"/>
      <x:c r="G948" s="18"/>
      <x:c r="H948" s="18"/>
      <x:c r="I948" s="18"/>
      <x:c r="J948" s="18"/>
      <x:c r="K948" s="18"/>
      <x:c r="L948" s="18"/>
      <x:c r="M948" s="18"/>
      <x:c r="N948" s="18"/>
      <x:c r="O948" s="18"/>
      <x:c r="P948" s="18"/>
      <x:c r="Q948" s="18"/>
      <x:c r="R948" s="18"/>
      <x:c r="S948" s="18"/>
      <x:c r="T948" s="18"/>
      <x:c r="U948" s="18"/>
      <x:c r="V948" s="18"/>
    </x:row>
    <x:row r="949">
      <x:c r="A949"/>
      <x:c r="B949"/>
      <x:c r="C949" s="18"/>
      <x:c r="D949" s="18"/>
      <x:c r="E949" s="18"/>
      <x:c r="F949" s="18"/>
      <x:c r="G949" s="18"/>
      <x:c r="H949" s="18"/>
      <x:c r="I949" s="18"/>
      <x:c r="J949" s="18"/>
      <x:c r="K949" s="18"/>
      <x:c r="L949" s="18"/>
      <x:c r="M949" s="18"/>
      <x:c r="N949" s="18"/>
      <x:c r="O949" s="18"/>
      <x:c r="P949" s="18"/>
      <x:c r="Q949" s="18"/>
      <x:c r="R949" s="18"/>
      <x:c r="S949" s="18"/>
      <x:c r="T949" s="18"/>
      <x:c r="U949" s="18"/>
      <x:c r="V949" s="18"/>
    </x:row>
    <x:row r="950">
      <x:c r="A950"/>
      <x:c r="B950"/>
      <x:c r="C950" s="18"/>
      <x:c r="D950" s="18"/>
      <x:c r="E950" s="18"/>
      <x:c r="F950" s="18"/>
      <x:c r="G950" s="18"/>
      <x:c r="H950" s="18"/>
      <x:c r="I950" s="18"/>
      <x:c r="J950" s="18"/>
      <x:c r="K950" s="18"/>
      <x:c r="L950" s="18"/>
      <x:c r="M950" s="18"/>
      <x:c r="N950" s="18"/>
      <x:c r="O950" s="18"/>
      <x:c r="P950" s="18"/>
      <x:c r="Q950" s="18"/>
      <x:c r="R950" s="18"/>
      <x:c r="S950" s="18"/>
      <x:c r="T950" s="18"/>
      <x:c r="U950" s="18"/>
      <x:c r="V950" s="18"/>
    </x:row>
    <x:row r="951">
      <x:c r="A951"/>
      <x:c r="B951"/>
      <x:c r="C951" s="18"/>
      <x:c r="D951" s="18"/>
      <x:c r="E951" s="18"/>
      <x:c r="F951" s="18"/>
      <x:c r="G951" s="18"/>
      <x:c r="H951" s="18"/>
      <x:c r="I951" s="18"/>
      <x:c r="J951" s="18"/>
      <x:c r="K951" s="18"/>
      <x:c r="L951" s="18"/>
      <x:c r="M951" s="18"/>
      <x:c r="N951" s="18"/>
      <x:c r="O951" s="18"/>
      <x:c r="P951" s="18"/>
      <x:c r="Q951" s="18"/>
      <x:c r="R951" s="18"/>
      <x:c r="S951" s="18"/>
      <x:c r="T951" s="18"/>
      <x:c r="U951" s="18"/>
      <x:c r="V951" s="18"/>
    </x:row>
    <x:row r="952">
      <x:c r="A952"/>
      <x:c r="B952"/>
      <x:c r="C952" s="18"/>
      <x:c r="D952" s="18"/>
      <x:c r="E952" s="18"/>
      <x:c r="F952" s="18"/>
      <x:c r="G952" s="18"/>
      <x:c r="H952" s="18"/>
      <x:c r="I952" s="18"/>
      <x:c r="J952" s="18"/>
      <x:c r="K952" s="18"/>
      <x:c r="L952" s="18"/>
      <x:c r="M952" s="18"/>
      <x:c r="N952" s="18"/>
      <x:c r="O952" s="18"/>
      <x:c r="P952" s="18"/>
      <x:c r="Q952" s="18"/>
      <x:c r="R952" s="18"/>
      <x:c r="S952" s="18"/>
      <x:c r="T952" s="18"/>
      <x:c r="U952" s="18"/>
      <x:c r="V952" s="18"/>
    </x:row>
    <x:row r="953">
      <x:c r="A953"/>
      <x:c r="B953"/>
      <x:c r="C953" s="18"/>
      <x:c r="D953" s="18"/>
      <x:c r="E953" s="18"/>
      <x:c r="F953" s="18"/>
      <x:c r="G953" s="18"/>
      <x:c r="H953" s="18"/>
      <x:c r="I953" s="18"/>
      <x:c r="J953" s="18"/>
      <x:c r="K953" s="18"/>
      <x:c r="L953" s="18"/>
      <x:c r="M953" s="18"/>
      <x:c r="N953" s="18"/>
      <x:c r="O953" s="18"/>
      <x:c r="P953" s="18"/>
      <x:c r="Q953" s="18"/>
      <x:c r="R953" s="18"/>
      <x:c r="S953" s="18"/>
      <x:c r="T953" s="18"/>
      <x:c r="U953" s="18"/>
      <x:c r="V953" s="18"/>
    </x:row>
    <x:row r="954">
      <x:c r="A954"/>
      <x:c r="B954"/>
      <x:c r="C954" s="18"/>
      <x:c r="D954" s="18"/>
      <x:c r="E954" s="18"/>
      <x:c r="F954" s="18"/>
      <x:c r="G954" s="18"/>
      <x:c r="H954" s="18"/>
      <x:c r="I954" s="18"/>
      <x:c r="J954" s="18"/>
      <x:c r="K954" s="18"/>
      <x:c r="L954" s="18"/>
      <x:c r="M954" s="18"/>
      <x:c r="N954" s="18"/>
      <x:c r="O954" s="18"/>
      <x:c r="P954" s="18"/>
      <x:c r="Q954" s="18"/>
      <x:c r="R954" s="18"/>
      <x:c r="S954" s="18"/>
      <x:c r="T954" s="18"/>
      <x:c r="U954" s="18"/>
      <x:c r="V954" s="18"/>
    </x:row>
    <x:row r="955">
      <x:c r="A955"/>
      <x:c r="B955"/>
      <x:c r="C955" s="18"/>
      <x:c r="D955" s="18"/>
      <x:c r="E955" s="18"/>
      <x:c r="F955" s="18"/>
      <x:c r="G955" s="18"/>
      <x:c r="H955" s="18"/>
      <x:c r="I955" s="18"/>
      <x:c r="J955" s="18"/>
      <x:c r="K955" s="18"/>
      <x:c r="L955" s="18"/>
      <x:c r="M955" s="18"/>
      <x:c r="N955" s="18"/>
      <x:c r="O955" s="18"/>
      <x:c r="P955" s="18"/>
      <x:c r="Q955" s="18"/>
      <x:c r="R955" s="18"/>
      <x:c r="S955" s="18"/>
      <x:c r="T955" s="18"/>
      <x:c r="U955" s="18"/>
      <x:c r="V955" s="18"/>
    </x:row>
    <x:row r="956">
      <x:c r="A956"/>
      <x:c r="B956"/>
      <x:c r="C956" s="18"/>
      <x:c r="D956" s="18"/>
      <x:c r="E956" s="18"/>
      <x:c r="F956" s="18"/>
      <x:c r="G956" s="18"/>
      <x:c r="H956" s="18"/>
      <x:c r="I956" s="18"/>
      <x:c r="J956" s="18"/>
      <x:c r="K956" s="18"/>
      <x:c r="L956" s="18"/>
      <x:c r="M956" s="18"/>
      <x:c r="N956" s="18"/>
      <x:c r="O956" s="18"/>
      <x:c r="P956" s="18"/>
      <x:c r="Q956" s="18"/>
      <x:c r="R956" s="18"/>
      <x:c r="S956" s="18"/>
      <x:c r="T956" s="18"/>
      <x:c r="U956" s="18"/>
      <x:c r="V956" s="18"/>
    </x:row>
    <x:row r="957">
      <x:c r="A957"/>
      <x:c r="B957"/>
      <x:c r="C957" s="18"/>
      <x:c r="D957" s="18"/>
      <x:c r="E957" s="18"/>
      <x:c r="F957" s="18"/>
      <x:c r="G957" s="18"/>
      <x:c r="H957" s="18"/>
      <x:c r="I957" s="18"/>
      <x:c r="J957" s="18"/>
      <x:c r="K957" s="18"/>
      <x:c r="L957" s="18"/>
      <x:c r="M957" s="18"/>
      <x:c r="N957" s="18"/>
      <x:c r="O957" s="18"/>
      <x:c r="P957" s="18"/>
      <x:c r="Q957" s="18"/>
      <x:c r="R957" s="18"/>
      <x:c r="S957" s="18"/>
      <x:c r="T957" s="18"/>
      <x:c r="U957" s="18"/>
      <x:c r="V957" s="18"/>
    </x:row>
    <x:row r="958">
      <x:c r="A958"/>
      <x:c r="B958"/>
      <x:c r="C958" s="18"/>
      <x:c r="D958" s="18"/>
      <x:c r="E958" s="18"/>
      <x:c r="F958" s="18"/>
      <x:c r="G958" s="18"/>
      <x:c r="H958" s="18"/>
      <x:c r="I958" s="18"/>
      <x:c r="J958" s="18"/>
      <x:c r="K958" s="18"/>
      <x:c r="L958" s="18"/>
      <x:c r="M958" s="18"/>
      <x:c r="N958" s="18"/>
      <x:c r="O958" s="18"/>
      <x:c r="P958" s="18"/>
      <x:c r="Q958" s="18"/>
      <x:c r="R958" s="18"/>
      <x:c r="S958" s="18"/>
      <x:c r="T958" s="18"/>
      <x:c r="U958" s="18"/>
      <x:c r="V958" s="18"/>
    </x:row>
    <x:row r="959">
      <x:c r="A959"/>
      <x:c r="B959"/>
      <x:c r="C959" s="18"/>
      <x:c r="D959" s="18"/>
      <x:c r="E959" s="18"/>
      <x:c r="F959" s="18"/>
      <x:c r="G959" s="18"/>
      <x:c r="H959" s="18"/>
      <x:c r="I959" s="18"/>
      <x:c r="J959" s="18"/>
      <x:c r="K959" s="18"/>
      <x:c r="L959" s="18"/>
      <x:c r="M959" s="18"/>
      <x:c r="N959" s="18"/>
      <x:c r="O959" s="18"/>
      <x:c r="P959" s="18"/>
      <x:c r="Q959" s="18"/>
      <x:c r="R959" s="18"/>
      <x:c r="S959" s="18"/>
      <x:c r="T959" s="18"/>
      <x:c r="U959" s="18"/>
      <x:c r="V959" s="18"/>
    </x:row>
    <x:row r="960">
      <x:c r="A960"/>
      <x:c r="B960"/>
      <x:c r="C960" s="18"/>
      <x:c r="D960" s="18"/>
      <x:c r="E960" s="18"/>
      <x:c r="F960" s="18"/>
      <x:c r="G960" s="18"/>
      <x:c r="H960" s="18"/>
      <x:c r="I960" s="18"/>
      <x:c r="J960" s="18"/>
      <x:c r="K960" s="18"/>
      <x:c r="L960" s="18"/>
      <x:c r="M960" s="18"/>
      <x:c r="N960" s="18"/>
      <x:c r="O960" s="18"/>
      <x:c r="P960" s="18"/>
      <x:c r="Q960" s="18"/>
      <x:c r="R960" s="18"/>
      <x:c r="S960" s="18"/>
      <x:c r="T960" s="18"/>
      <x:c r="U960" s="18"/>
      <x:c r="V960" s="18"/>
    </x:row>
    <x:row r="961">
      <x:c r="A961"/>
      <x:c r="B961"/>
      <x:c r="C961" s="18"/>
      <x:c r="D961" s="18"/>
      <x:c r="E961" s="18"/>
      <x:c r="F961" s="18"/>
      <x:c r="G961" s="18"/>
      <x:c r="H961" s="18"/>
      <x:c r="I961" s="18"/>
      <x:c r="J961" s="18"/>
      <x:c r="K961" s="18"/>
      <x:c r="L961" s="18"/>
      <x:c r="M961" s="18"/>
      <x:c r="N961" s="18"/>
      <x:c r="O961" s="18"/>
      <x:c r="P961" s="18"/>
      <x:c r="Q961" s="18"/>
      <x:c r="R961" s="18"/>
      <x:c r="S961" s="18"/>
      <x:c r="T961" s="18"/>
      <x:c r="U961" s="18"/>
      <x:c r="V961" s="18"/>
    </x:row>
    <x:row r="962">
      <x:c r="A962"/>
      <x:c r="B962"/>
      <x:c r="C962" s="18"/>
      <x:c r="D962" s="18"/>
      <x:c r="E962" s="18"/>
      <x:c r="F962" s="18"/>
      <x:c r="G962" s="18"/>
      <x:c r="H962" s="18"/>
      <x:c r="I962" s="18"/>
      <x:c r="J962" s="18"/>
      <x:c r="K962" s="18"/>
      <x:c r="L962" s="18"/>
      <x:c r="M962" s="18"/>
      <x:c r="N962" s="18"/>
      <x:c r="O962" s="18"/>
      <x:c r="P962" s="18"/>
      <x:c r="Q962" s="18"/>
      <x:c r="R962" s="18"/>
      <x:c r="S962" s="18"/>
      <x:c r="T962" s="18"/>
      <x:c r="U962" s="18"/>
      <x:c r="V962" s="18"/>
    </x:row>
    <x:row r="963">
      <x:c r="A963"/>
      <x:c r="B963"/>
      <x:c r="C963" s="18"/>
      <x:c r="D963" s="18"/>
      <x:c r="E963" s="18"/>
      <x:c r="F963" s="18"/>
      <x:c r="G963" s="18"/>
      <x:c r="H963" s="18"/>
      <x:c r="I963" s="18"/>
      <x:c r="J963" s="18"/>
      <x:c r="K963" s="18"/>
      <x:c r="L963" s="18"/>
      <x:c r="M963" s="18"/>
      <x:c r="N963" s="18"/>
      <x:c r="O963" s="18"/>
      <x:c r="P963" s="18"/>
      <x:c r="Q963" s="18"/>
      <x:c r="R963" s="18"/>
      <x:c r="S963" s="18"/>
      <x:c r="T963" s="18"/>
      <x:c r="U963" s="18"/>
      <x:c r="V963" s="18"/>
    </x:row>
    <x:row r="964">
      <x:c r="A964"/>
      <x:c r="B964"/>
      <x:c r="C964" s="18"/>
      <x:c r="D964" s="18"/>
      <x:c r="E964" s="18"/>
      <x:c r="F964" s="18"/>
      <x:c r="G964" s="18"/>
      <x:c r="H964" s="18"/>
      <x:c r="I964" s="18"/>
      <x:c r="J964" s="18"/>
      <x:c r="K964" s="18"/>
      <x:c r="L964" s="18"/>
      <x:c r="M964" s="18"/>
      <x:c r="N964" s="18"/>
      <x:c r="O964" s="18"/>
      <x:c r="P964" s="18"/>
      <x:c r="Q964" s="18"/>
      <x:c r="R964" s="18"/>
      <x:c r="S964" s="18"/>
      <x:c r="T964" s="18"/>
      <x:c r="U964" s="18"/>
      <x:c r="V964" s="18"/>
    </x:row>
    <x:row r="965">
      <x:c r="A965"/>
      <x:c r="B965"/>
      <x:c r="C965" s="18"/>
      <x:c r="D965" s="18"/>
      <x:c r="E965" s="18"/>
      <x:c r="F965" s="18"/>
      <x:c r="G965" s="18"/>
      <x:c r="H965" s="18"/>
      <x:c r="I965" s="18"/>
      <x:c r="J965" s="18"/>
      <x:c r="K965" s="18"/>
      <x:c r="L965" s="18"/>
      <x:c r="M965" s="18"/>
      <x:c r="N965" s="18"/>
      <x:c r="O965" s="18"/>
      <x:c r="P965" s="18"/>
      <x:c r="Q965" s="18"/>
      <x:c r="R965" s="18"/>
      <x:c r="S965" s="18"/>
      <x:c r="T965" s="18"/>
      <x:c r="U965" s="18"/>
      <x:c r="V965" s="18"/>
    </x:row>
    <x:row r="966">
      <x:c r="A966" t="n">
        <x:f>Arrivals!A966</x:f>
        <x:v>9</x:v>
      </x:c>
      <x:c r="B966" t="n">
        <x:f>Arrivals!B966</x:f>
        <x:v>1</x:v>
      </x:c>
      <x:c r="C966" s="18" t="n">
        <x:f>Arrivals!F966</x:f>
        <x:v>2</x:v>
      </x:c>
      <x:c r="D966" s="18" t="n">
        <x:f>Arrivals!J966</x:f>
        <x:v>8.424474539368191</x:v>
      </x:c>
      <x:c r="E966" s="18" t="n">
        <x:f>0</x:f>
        <x:v>0</x:v>
      </x:c>
      <x:c r="F966" s="18" t="n">
        <x:f>MAX(C966,E966)</x:f>
        <x:v>2</x:v>
      </x:c>
      <x:c r="G966" s="18" t="n">
        <x:f>F966+D966</x:f>
        <x:v>10.424474539368191</x:v>
      </x:c>
      <x:c r="H966" s="18" t="n">
        <x:f>Arrivals!L966</x:f>
        <x:v>75</x:v>
      </x:c>
      <x:c r="I966" s="18" t="n">
        <x:f>H966*8/ACE_Input!S6+ACE_Input!T6</x:f>
        <x:v>6.02</x:v>
      </x:c>
      <x:c r="J966" s="18" t="n">
        <x:f>0</x:f>
        <x:v>0</x:v>
      </x:c>
      <x:c r="K966" s="18" t="n">
        <x:f>MAX(G966,J966)</x:f>
        <x:v>10.424474539368191</x:v>
      </x:c>
      <x:c r="L966" s="18" t="n">
        <x:f>MOD(K966-Settings!$B$32,Settings!$B$33)</x:f>
        <x:v>10.424474539368191</x:v>
      </x:c>
      <x:c r="M966" s="18" t="n">
        <x:f>IF(L966&lt;Settings!$B$30,IF(Settings!$B$30-L966&gt;=I966,K966,K966+(Settings!$B$30-L966)+Settings!$B$31),K966+(Settings!$B$33-L966))</x:f>
        <x:v>10.424474539368191</x:v>
      </x:c>
      <x:c r="N966" s="18" t="n">
        <x:f>M966+I966</x:f>
        <x:v>16.44447453936819</x:v>
      </x:c>
      <x:c r="O966" s="18" t="n">
        <x:f>N966-C966</x:f>
        <x:v>14.44447453936819</x:v>
      </x:c>
      <x:c r="P966" s="18" t="n">
        <x:f>F966-C966</x:f>
        <x:v>0</x:v>
      </x:c>
      <x:c r="Q966" s="18" t="n">
        <x:f>K966-G966</x:f>
        <x:v>0</x:v>
      </x:c>
      <x:c r="R966" s="18" t="n">
        <x:f>M966-K966</x:f>
        <x:v>0</x:v>
      </x:c>
      <x:c r="S966" s="18" t="n">
        <x:f>P966+Q966+R966</x:f>
        <x:v>0</x:v>
      </x:c>
      <x:c r="T966" s="18" t="str">
        <x:f>IF(MOD(C966-Settings!$B$32,Settings!$B$33)&lt;Settings!$B$30,"Up","Down")</x:f>
        <x:v>Up</x:v>
      </x:c>
      <x:c r="U966" s="18" t="n">
        <x:f>IF(OR(I966&gt;Settings!$B$30,O966&gt;Settings!$B$37),0,1)</x:f>
        <x:v>1</x:v>
      </x:c>
      <x:c r="V966" s="18" t="n">
        <x:f>IF(AND(U966=1,O966&lt;=Settings!$B$36),1,0)</x:f>
        <x:v>1</x:v>
      </x:c>
    </x:row>
    <x:row r="967">
      <x:c r="A967" t="n">
        <x:f>Arrivals!A967</x:f>
        <x:v>9</x:v>
      </x:c>
      <x:c r="B967" t="n">
        <x:f>Arrivals!B967</x:f>
        <x:v>2</x:v>
      </x:c>
      <x:c r="C967" s="18" t="n">
        <x:f>Arrivals!F967</x:f>
        <x:v>7</x:v>
      </x:c>
      <x:c r="D967" s="18" t="n">
        <x:f>Arrivals!J967</x:f>
        <x:v>27.12776151420513</x:v>
      </x:c>
      <x:c r="E967" s="18" t="n">
        <x:f>G966</x:f>
        <x:v>10.424474539368191</x:v>
      </x:c>
      <x:c r="F967" s="18" t="n">
        <x:f>MAX(C967,E967)</x:f>
        <x:v>10.424474539368191</x:v>
      </x:c>
      <x:c r="G967" s="18" t="n">
        <x:f>F967+D967</x:f>
        <x:v>37.552236053573324</x:v>
      </x:c>
      <x:c r="H967" s="18" t="n">
        <x:f>Arrivals!L967</x:f>
        <x:v>75</x:v>
      </x:c>
      <x:c r="I967" s="18" t="n">
        <x:f>H967*8/ACE_Input!S7+ACE_Input!T7</x:f>
        <x:v>6.02</x:v>
      </x:c>
      <x:c r="J967" s="18" t="n">
        <x:f>N966</x:f>
        <x:v>16.44447453936819</x:v>
      </x:c>
      <x:c r="K967" s="18" t="n">
        <x:f>MAX(G967,J967)</x:f>
        <x:v>37.552236053573324</x:v>
      </x:c>
      <x:c r="L967" s="18" t="n">
        <x:f>MOD(K967-Settings!$B$32,Settings!$B$33)</x:f>
        <x:v>37.552236053573324</x:v>
      </x:c>
      <x:c r="M967" s="18" t="n">
        <x:f>IF(L967&lt;Settings!$B$30,IF(Settings!$B$30-L967&gt;=I967,K967,K967+(Settings!$B$30-L967)+Settings!$B$31),K967+(Settings!$B$33-L967))</x:f>
        <x:v>37.552236053573324</x:v>
      </x:c>
      <x:c r="N967" s="18" t="n">
        <x:f>M967+I967</x:f>
        <x:v>43.57223605357332</x:v>
      </x:c>
      <x:c r="O967" s="18" t="n">
        <x:f>N967-C967</x:f>
        <x:v>36.57223605357332</x:v>
      </x:c>
      <x:c r="P967" s="18" t="n">
        <x:f>F967-C967</x:f>
        <x:v>3.424474539368191</x:v>
      </x:c>
      <x:c r="Q967" s="18" t="n">
        <x:f>K967-G967</x:f>
        <x:v>0</x:v>
      </x:c>
      <x:c r="R967" s="18" t="n">
        <x:f>M967-K967</x:f>
        <x:v>0</x:v>
      </x:c>
      <x:c r="S967" s="18" t="n">
        <x:f>P967+Q967+R967</x:f>
        <x:v>3.424474539368191</x:v>
      </x:c>
      <x:c r="T967" s="18" t="str">
        <x:f>IF(MOD(C967-Settings!$B$32,Settings!$B$33)&lt;Settings!$B$30,"Up","Down")</x:f>
        <x:v>Up</x:v>
      </x:c>
      <x:c r="U967" s="18" t="n">
        <x:f>IF(OR(I967&gt;Settings!$B$30,O967&gt;Settings!$B$37),0,1)</x:f>
        <x:v>1</x:v>
      </x:c>
      <x:c r="V967" s="18" t="n">
        <x:f>IF(AND(U967=1,O967&lt;=Settings!$B$36),1,0)</x:f>
        <x:v>1</x:v>
      </x:c>
    </x:row>
    <x:row r="968">
      <x:c r="A968" t="n">
        <x:f>Arrivals!A968</x:f>
        <x:v>9</x:v>
      </x:c>
      <x:c r="B968" t="n">
        <x:f>Arrivals!B968</x:f>
        <x:v>3</x:v>
      </x:c>
      <x:c r="C968" s="18" t="n">
        <x:f>Arrivals!F968</x:f>
        <x:v>32</x:v>
      </x:c>
      <x:c r="D968" s="18" t="n">
        <x:f>Arrivals!J968</x:f>
        <x:v>4.546928989302588</x:v>
      </x:c>
      <x:c r="E968" s="18" t="n">
        <x:f>G967</x:f>
        <x:v>37.552236053573324</x:v>
      </x:c>
      <x:c r="F968" s="18" t="n">
        <x:f>MAX(C968,E968)</x:f>
        <x:v>37.552236053573324</x:v>
      </x:c>
      <x:c r="G968" s="18" t="n">
        <x:f>F968+D968</x:f>
        <x:v>42.09916504287591</x:v>
      </x:c>
      <x:c r="H968" s="18" t="n">
        <x:f>Arrivals!L968</x:f>
        <x:v>75</x:v>
      </x:c>
      <x:c r="I968" s="18" t="n">
        <x:f>H968*8/ACE_Input!S8+ACE_Input!T8</x:f>
        <x:v>6.02</x:v>
      </x:c>
      <x:c r="J968" s="18" t="n">
        <x:f>N967</x:f>
        <x:v>43.57223605357332</x:v>
      </x:c>
      <x:c r="K968" s="18" t="n">
        <x:f>MAX(G968,J968)</x:f>
        <x:v>43.57223605357332</x:v>
      </x:c>
      <x:c r="L968" s="18" t="n">
        <x:f>MOD(K968-Settings!$B$32,Settings!$B$33)</x:f>
        <x:v>43.57223605357332</x:v>
      </x:c>
      <x:c r="M968" s="18" t="n">
        <x:f>IF(L968&lt;Settings!$B$30,IF(Settings!$B$30-L968&gt;=I968,K968,K968+(Settings!$B$30-L968)+Settings!$B$31),K968+(Settings!$B$33-L968))</x:f>
        <x:v>43.57223605357332</x:v>
      </x:c>
      <x:c r="N968" s="18" t="n">
        <x:f>M968+I968</x:f>
        <x:v>49.592236053573316</x:v>
      </x:c>
      <x:c r="O968" s="18" t="n">
        <x:f>N968-C968</x:f>
        <x:v>17.592236053573316</x:v>
      </x:c>
      <x:c r="P968" s="18" t="n">
        <x:f>F968-C968</x:f>
        <x:v>5.552236053573324</x:v>
      </x:c>
      <x:c r="Q968" s="18" t="n">
        <x:f>K968-G968</x:f>
        <x:v>1.47307101069741</x:v>
      </x:c>
      <x:c r="R968" s="18" t="n">
        <x:f>M968-K968</x:f>
        <x:v>0</x:v>
      </x:c>
      <x:c r="S968" s="18" t="n">
        <x:f>P968+Q968+R968</x:f>
        <x:v>7.025307064270734</x:v>
      </x:c>
      <x:c r="T968" s="18" t="str">
        <x:f>IF(MOD(C968-Settings!$B$32,Settings!$B$33)&lt;Settings!$B$30,"Up","Down")</x:f>
        <x:v>Up</x:v>
      </x:c>
      <x:c r="U968" s="18" t="n">
        <x:f>IF(OR(I968&gt;Settings!$B$30,O968&gt;Settings!$B$37),0,1)</x:f>
        <x:v>1</x:v>
      </x:c>
      <x:c r="V968" s="18" t="n">
        <x:f>IF(AND(U968=1,O968&lt;=Settings!$B$36),1,0)</x:f>
        <x:v>1</x:v>
      </x:c>
    </x:row>
    <x:row r="969">
      <x:c r="A969" t="n">
        <x:f>Arrivals!A969</x:f>
        <x:v>9</x:v>
      </x:c>
      <x:c r="B969" t="n">
        <x:f>Arrivals!B969</x:f>
        <x:v>4</x:v>
      </x:c>
      <x:c r="C969" s="18" t="n">
        <x:f>Arrivals!F969</x:f>
        <x:v>37</x:v>
      </x:c>
      <x:c r="D969" s="18" t="n">
        <x:f>Arrivals!J969</x:f>
        <x:v>20.248564817738632</x:v>
      </x:c>
      <x:c r="E969" s="18" t="n">
        <x:f>G968</x:f>
        <x:v>42.09916504287591</x:v>
      </x:c>
      <x:c r="F969" s="18" t="n">
        <x:f>MAX(C969,E969)</x:f>
        <x:v>42.09916504287591</x:v>
      </x:c>
      <x:c r="G969" s="18" t="n">
        <x:f>F969+D969</x:f>
        <x:v>62.34772986061454</x:v>
      </x:c>
      <x:c r="H969" s="18" t="n">
        <x:f>Arrivals!L969</x:f>
        <x:v>75</x:v>
      </x:c>
      <x:c r="I969" s="18" t="n">
        <x:f>H969*8/ACE_Input!S9+ACE_Input!T9</x:f>
        <x:v>6.02</x:v>
      </x:c>
      <x:c r="J969" s="18" t="n">
        <x:f>N968</x:f>
        <x:v>49.592236053573316</x:v>
      </x:c>
      <x:c r="K969" s="18" t="n">
        <x:f>MAX(G969,J969)</x:f>
        <x:v>62.34772986061454</x:v>
      </x:c>
      <x:c r="L969" s="18" t="n">
        <x:f>MOD(K969-Settings!$B$32,Settings!$B$33)</x:f>
        <x:v>62.34772986061454</x:v>
      </x:c>
      <x:c r="M969" s="18" t="n">
        <x:f>IF(L969&lt;Settings!$B$30,IF(Settings!$B$30-L969&gt;=I969,K969,K969+(Settings!$B$30-L969)+Settings!$B$31),K969+(Settings!$B$33-L969))</x:f>
        <x:v>62.34772986061454</x:v>
      </x:c>
      <x:c r="N969" s="18" t="n">
        <x:f>M969+I969</x:f>
        <x:v>68.36772986061455</x:v>
      </x:c>
      <x:c r="O969" s="18" t="n">
        <x:f>N969-C969</x:f>
        <x:v>31.367729860614546</x:v>
      </x:c>
      <x:c r="P969" s="18" t="n">
        <x:f>F969-C969</x:f>
        <x:v>5.09916504287591</x:v>
      </x:c>
      <x:c r="Q969" s="18" t="n">
        <x:f>K969-G969</x:f>
        <x:v>0</x:v>
      </x:c>
      <x:c r="R969" s="18" t="n">
        <x:f>M969-K969</x:f>
        <x:v>0</x:v>
      </x:c>
      <x:c r="S969" s="18" t="n">
        <x:f>P969+Q969+R969</x:f>
        <x:v>5.09916504287591</x:v>
      </x:c>
      <x:c r="T969" s="18" t="str">
        <x:f>IF(MOD(C969-Settings!$B$32,Settings!$B$33)&lt;Settings!$B$30,"Up","Down")</x:f>
        <x:v>Up</x:v>
      </x:c>
      <x:c r="U969" s="18" t="n">
        <x:f>IF(OR(I969&gt;Settings!$B$30,O969&gt;Settings!$B$37),0,1)</x:f>
        <x:v>1</x:v>
      </x:c>
      <x:c r="V969" s="18" t="n">
        <x:f>IF(AND(U969=1,O969&lt;=Settings!$B$36),1,0)</x:f>
        <x:v>1</x:v>
      </x:c>
    </x:row>
    <x:row r="970">
      <x:c r="A970" t="n">
        <x:f>Arrivals!A970</x:f>
        <x:v>9</x:v>
      </x:c>
      <x:c r="B970" t="n">
        <x:f>Arrivals!B970</x:f>
        <x:v>5</x:v>
      </x:c>
      <x:c r="C970" s="18" t="n">
        <x:f>Arrivals!F970</x:f>
        <x:v>42</x:v>
      </x:c>
      <x:c r="D970" s="18" t="n">
        <x:f>Arrivals!J970</x:f>
        <x:v>12.453361592594788</x:v>
      </x:c>
      <x:c r="E970" s="18" t="n">
        <x:f>G969</x:f>
        <x:v>62.34772986061454</x:v>
      </x:c>
      <x:c r="F970" s="18" t="n">
        <x:f>MAX(C970,E970)</x:f>
        <x:v>62.34772986061454</x:v>
      </x:c>
      <x:c r="G970" s="18" t="n">
        <x:f>F970+D970</x:f>
        <x:v>74.80109145320932</x:v>
      </x:c>
      <x:c r="H970" s="18" t="n">
        <x:f>Arrivals!L970</x:f>
        <x:v>75</x:v>
      </x:c>
      <x:c r="I970" s="18" t="n">
        <x:f>H970*8/ACE_Input!S10+ACE_Input!T10</x:f>
        <x:v>6.02</x:v>
      </x:c>
      <x:c r="J970" s="18" t="n">
        <x:f>N969</x:f>
        <x:v>68.36772986061455</x:v>
      </x:c>
      <x:c r="K970" s="18" t="n">
        <x:f>MAX(G970,J970)</x:f>
        <x:v>74.80109145320932</x:v>
      </x:c>
      <x:c r="L970" s="18" t="n">
        <x:f>MOD(K970-Settings!$B$32,Settings!$B$33)</x:f>
        <x:v>74.80109145320932</x:v>
      </x:c>
      <x:c r="M970" s="18" t="n">
        <x:f>IF(L970&lt;Settings!$B$30,IF(Settings!$B$30-L970&gt;=I970,K970,K970+(Settings!$B$30-L970)+Settings!$B$31),K970+(Settings!$B$33-L970))</x:f>
        <x:v>74.80109145320932</x:v>
      </x:c>
      <x:c r="N970" s="18" t="n">
        <x:f>M970+I970</x:f>
        <x:v>80.82109145320932</x:v>
      </x:c>
      <x:c r="O970" s="18" t="n">
        <x:f>N970-C970</x:f>
        <x:v>38.82109145320932</x:v>
      </x:c>
      <x:c r="P970" s="18" t="n">
        <x:f>F970-C970</x:f>
        <x:v>20.347729860614542</x:v>
      </x:c>
      <x:c r="Q970" s="18" t="n">
        <x:f>K970-G970</x:f>
        <x:v>0</x:v>
      </x:c>
      <x:c r="R970" s="18" t="n">
        <x:f>M970-K970</x:f>
        <x:v>0</x:v>
      </x:c>
      <x:c r="S970" s="18" t="n">
        <x:f>P970+Q970+R970</x:f>
        <x:v>20.347729860614542</x:v>
      </x:c>
      <x:c r="T970" s="18" t="str">
        <x:f>IF(MOD(C970-Settings!$B$32,Settings!$B$33)&lt;Settings!$B$30,"Up","Down")</x:f>
        <x:v>Up</x:v>
      </x:c>
      <x:c r="U970" s="18" t="n">
        <x:f>IF(OR(I970&gt;Settings!$B$30,O970&gt;Settings!$B$37),0,1)</x:f>
        <x:v>1</x:v>
      </x:c>
      <x:c r="V970" s="18" t="n">
        <x:f>IF(AND(U970=1,O970&lt;=Settings!$B$36),1,0)</x:f>
        <x:v>1</x:v>
      </x:c>
    </x:row>
    <x:row r="971">
      <x:c r="A971" t="n">
        <x:f>Arrivals!A971</x:f>
        <x:v>9</x:v>
      </x:c>
      <x:c r="B971" t="n">
        <x:f>Arrivals!B971</x:f>
        <x:v>6</x:v>
      </x:c>
      <x:c r="C971" s="18" t="n">
        <x:f>Arrivals!F971</x:f>
        <x:v>47</x:v>
      </x:c>
      <x:c r="D971" s="18" t="n">
        <x:f>Arrivals!J971</x:f>
        <x:v>4.031758613206931</x:v>
      </x:c>
      <x:c r="E971" s="18" t="n">
        <x:f>G970</x:f>
        <x:v>74.80109145320932</x:v>
      </x:c>
      <x:c r="F971" s="18" t="n">
        <x:f>MAX(C971,E971)</x:f>
        <x:v>74.80109145320932</x:v>
      </x:c>
      <x:c r="G971" s="18" t="n">
        <x:f>F971+D971</x:f>
        <x:v>78.83285006641626</x:v>
      </x:c>
      <x:c r="H971" s="18" t="n">
        <x:f>Arrivals!L971</x:f>
        <x:v>75</x:v>
      </x:c>
      <x:c r="I971" s="18" t="n">
        <x:f>H971*8/ACE_Input!S11+ACE_Input!T11</x:f>
        <x:v>6.02</x:v>
      </x:c>
      <x:c r="J971" s="18" t="n">
        <x:f>N970</x:f>
        <x:v>80.82109145320932</x:v>
      </x:c>
      <x:c r="K971" s="18" t="n">
        <x:f>MAX(G971,J971)</x:f>
        <x:v>80.82109145320932</x:v>
      </x:c>
      <x:c r="L971" s="18" t="n">
        <x:f>MOD(K971-Settings!$B$32,Settings!$B$33)</x:f>
        <x:v>80.82109145320932</x:v>
      </x:c>
      <x:c r="M971" s="18" t="n">
        <x:f>IF(L971&lt;Settings!$B$30,IF(Settings!$B$30-L971&gt;=I971,K971,K971+(Settings!$B$30-L971)+Settings!$B$31),K971+(Settings!$B$33-L971))</x:f>
        <x:v>80.82109145320932</x:v>
      </x:c>
      <x:c r="N971" s="18" t="n">
        <x:f>M971+I971</x:f>
        <x:v>86.84109145320932</x:v>
      </x:c>
      <x:c r="O971" s="18" t="n">
        <x:f>N971-C971</x:f>
        <x:v>39.841091453209316</x:v>
      </x:c>
      <x:c r="P971" s="18" t="n">
        <x:f>F971-C971</x:f>
        <x:v>27.801091453209324</x:v>
      </x:c>
      <x:c r="Q971" s="18" t="n">
        <x:f>K971-G971</x:f>
        <x:v>1.9882413867930637</x:v>
      </x:c>
      <x:c r="R971" s="18" t="n">
        <x:f>M971-K971</x:f>
        <x:v>0</x:v>
      </x:c>
      <x:c r="S971" s="18" t="n">
        <x:f>P971+Q971+R971</x:f>
        <x:v>29.789332840002388</x:v>
      </x:c>
      <x:c r="T971" s="18" t="str">
        <x:f>IF(MOD(C971-Settings!$B$32,Settings!$B$33)&lt;Settings!$B$30,"Up","Down")</x:f>
        <x:v>Up</x:v>
      </x:c>
      <x:c r="U971" s="18" t="n">
        <x:f>IF(OR(I971&gt;Settings!$B$30,O971&gt;Settings!$B$37),0,1)</x:f>
        <x:v>1</x:v>
      </x:c>
      <x:c r="V971" s="18" t="n">
        <x:f>IF(AND(U971=1,O971&lt;=Settings!$B$36),1,0)</x:f>
        <x:v>1</x:v>
      </x:c>
    </x:row>
    <x:row r="972">
      <x:c r="A972" t="n">
        <x:f>Arrivals!A972</x:f>
        <x:v>9</x:v>
      </x:c>
      <x:c r="B972" t="n">
        <x:f>Arrivals!B972</x:f>
        <x:v>7</x:v>
      </x:c>
      <x:c r="C972" s="18" t="n">
        <x:f>Arrivals!F972</x:f>
        <x:v>52</x:v>
      </x:c>
      <x:c r="D972" s="18" t="n">
        <x:f>Arrivals!J972</x:f>
        <x:v>1.103497858785092</x:v>
      </x:c>
      <x:c r="E972" s="18" t="n">
        <x:f>G971</x:f>
        <x:v>78.83285006641626</x:v>
      </x:c>
      <x:c r="F972" s="18" t="n">
        <x:f>MAX(C972,E972)</x:f>
        <x:v>78.83285006641626</x:v>
      </x:c>
      <x:c r="G972" s="18" t="n">
        <x:f>F972+D972</x:f>
        <x:v>79.93634792520135</x:v>
      </x:c>
      <x:c r="H972" s="18" t="n">
        <x:f>Arrivals!L972</x:f>
        <x:v>75</x:v>
      </x:c>
      <x:c r="I972" s="18" t="n">
        <x:f>H972*8/ACE_Input!S12+ACE_Input!T12</x:f>
        <x:v>6.02</x:v>
      </x:c>
      <x:c r="J972" s="18" t="n">
        <x:f>N971</x:f>
        <x:v>86.84109145320932</x:v>
      </x:c>
      <x:c r="K972" s="18" t="n">
        <x:f>MAX(G972,J972)</x:f>
        <x:v>86.84109145320932</x:v>
      </x:c>
      <x:c r="L972" s="18" t="n">
        <x:f>MOD(K972-Settings!$B$32,Settings!$B$33)</x:f>
        <x:v>86.84109145320932</x:v>
      </x:c>
      <x:c r="M972" s="18" t="n">
        <x:f>IF(L972&lt;Settings!$B$30,IF(Settings!$B$30-L972&gt;=I972,K972,K972+(Settings!$B$30-L972)+Settings!$B$31),K972+(Settings!$B$33-L972))</x:f>
        <x:v>86.84109145320932</x:v>
      </x:c>
      <x:c r="N972" s="18" t="n">
        <x:f>M972+I972</x:f>
        <x:v>92.86109145320931</x:v>
      </x:c>
      <x:c r="O972" s="18" t="n">
        <x:f>N972-C972</x:f>
        <x:v>40.86109145320931</x:v>
      </x:c>
      <x:c r="P972" s="18" t="n">
        <x:f>F972-C972</x:f>
        <x:v>26.832850066416256</x:v>
      </x:c>
      <x:c r="Q972" s="18" t="n">
        <x:f>K972-G972</x:f>
        <x:v>6.90474352800797</x:v>
      </x:c>
      <x:c r="R972" s="18" t="n">
        <x:f>M972-K972</x:f>
        <x:v>0</x:v>
      </x:c>
      <x:c r="S972" s="18" t="n">
        <x:f>P972+Q972+R972</x:f>
        <x:v>33.737593594424226</x:v>
      </x:c>
      <x:c r="T972" s="18" t="str">
        <x:f>IF(MOD(C972-Settings!$B$32,Settings!$B$33)&lt;Settings!$B$30,"Up","Down")</x:f>
        <x:v>Up</x:v>
      </x:c>
      <x:c r="U972" s="18" t="n">
        <x:f>IF(OR(I972&gt;Settings!$B$30,O972&gt;Settings!$B$37),0,1)</x:f>
        <x:v>1</x:v>
      </x:c>
      <x:c r="V972" s="18" t="n">
        <x:f>IF(AND(U972=1,O972&lt;=Settings!$B$36),1,0)</x:f>
        <x:v>1</x:v>
      </x:c>
    </x:row>
    <x:row r="973">
      <x:c r="A973" t="n">
        <x:f>Arrivals!A973</x:f>
        <x:v>9</x:v>
      </x:c>
      <x:c r="B973" t="n">
        <x:f>Arrivals!B973</x:f>
        <x:v>8</x:v>
      </x:c>
      <x:c r="C973" s="18" t="n">
        <x:f>Arrivals!F973</x:f>
        <x:v>57</x:v>
      </x:c>
      <x:c r="D973" s="18" t="n">
        <x:f>Arrivals!J973</x:f>
        <x:v>11.215386763754946</x:v>
      </x:c>
      <x:c r="E973" s="18" t="n">
        <x:f>G972</x:f>
        <x:v>79.93634792520135</x:v>
      </x:c>
      <x:c r="F973" s="18" t="n">
        <x:f>MAX(C973,E973)</x:f>
        <x:v>79.93634792520135</x:v>
      </x:c>
      <x:c r="G973" s="18" t="n">
        <x:f>F973+D973</x:f>
        <x:v>91.1517346889563</x:v>
      </x:c>
      <x:c r="H973" s="18" t="n">
        <x:f>Arrivals!L973</x:f>
        <x:v>75</x:v>
      </x:c>
      <x:c r="I973" s="18" t="n">
        <x:f>H973*8/ACE_Input!S13+ACE_Input!T13</x:f>
        <x:v>6.02</x:v>
      </x:c>
      <x:c r="J973" s="18" t="n">
        <x:f>N972</x:f>
        <x:v>92.86109145320931</x:v>
      </x:c>
      <x:c r="K973" s="18" t="n">
        <x:f>MAX(G973,J973)</x:f>
        <x:v>92.86109145320931</x:v>
      </x:c>
      <x:c r="L973" s="18" t="n">
        <x:f>MOD(K973-Settings!$B$32,Settings!$B$33)</x:f>
        <x:v>92.86109145320931</x:v>
      </x:c>
      <x:c r="M973" s="18" t="n">
        <x:f>IF(L973&lt;Settings!$B$30,IF(Settings!$B$30-L973&gt;=I973,K973,K973+(Settings!$B$30-L973)+Settings!$B$31),K973+(Settings!$B$33-L973))</x:f>
        <x:v>92.86109145320931</x:v>
      </x:c>
      <x:c r="N973" s="18" t="n">
        <x:f>M973+I973</x:f>
        <x:v>98.88109145320931</x:v>
      </x:c>
      <x:c r="O973" s="18" t="n">
        <x:f>N973-C973</x:f>
        <x:v>41.88109145320931</x:v>
      </x:c>
      <x:c r="P973" s="18" t="n">
        <x:f>F973-C973</x:f>
        <x:v>22.936347925201346</x:v>
      </x:c>
      <x:c r="Q973" s="18" t="n">
        <x:f>K973-G973</x:f>
        <x:v>1.709356764253016</x:v>
      </x:c>
      <x:c r="R973" s="18" t="n">
        <x:f>M973-K973</x:f>
        <x:v>0</x:v>
      </x:c>
      <x:c r="S973" s="18" t="n">
        <x:f>P973+Q973+R973</x:f>
        <x:v>24.645704689454362</x:v>
      </x:c>
      <x:c r="T973" s="18" t="str">
        <x:f>IF(MOD(C973-Settings!$B$32,Settings!$B$33)&lt;Settings!$B$30,"Up","Down")</x:f>
        <x:v>Up</x:v>
      </x:c>
      <x:c r="U973" s="18" t="n">
        <x:f>IF(OR(I973&gt;Settings!$B$30,O973&gt;Settings!$B$37),0,1)</x:f>
        <x:v>1</x:v>
      </x:c>
      <x:c r="V973" s="18" t="n">
        <x:f>IF(AND(U973=1,O973&lt;=Settings!$B$36),1,0)</x:f>
        <x:v>1</x:v>
      </x:c>
    </x:row>
    <x:row r="974">
      <x:c r="A974" t="n">
        <x:f>Arrivals!A974</x:f>
        <x:v>9</x:v>
      </x:c>
      <x:c r="B974" t="n">
        <x:f>Arrivals!B974</x:f>
        <x:v>9</x:v>
      </x:c>
      <x:c r="C974" s="18" t="n">
        <x:f>Arrivals!F974</x:f>
        <x:v>172</x:v>
      </x:c>
      <x:c r="D974" s="18" t="n">
        <x:f>Arrivals!J974</x:f>
        <x:v>3.8141663092313545</x:v>
      </x:c>
      <x:c r="E974" s="18" t="n">
        <x:f>G973</x:f>
        <x:v>91.1517346889563</x:v>
      </x:c>
      <x:c r="F974" s="18" t="n">
        <x:f>MAX(C974,E974)</x:f>
        <x:v>172</x:v>
      </x:c>
      <x:c r="G974" s="18" t="n">
        <x:f>F974+D974</x:f>
        <x:v>175.81416630923135</x:v>
      </x:c>
      <x:c r="H974" s="18" t="n">
        <x:f>Arrivals!L974</x:f>
        <x:v>75</x:v>
      </x:c>
      <x:c r="I974" s="18" t="n">
        <x:f>H974*8/ACE_Input!S14+ACE_Input!T14</x:f>
        <x:v>6.02</x:v>
      </x:c>
      <x:c r="J974" s="18" t="n">
        <x:f>N973</x:f>
        <x:v>98.88109145320931</x:v>
      </x:c>
      <x:c r="K974" s="18" t="n">
        <x:f>MAX(G974,J974)</x:f>
        <x:v>175.81416630923135</x:v>
      </x:c>
      <x:c r="L974" s="18" t="n">
        <x:f>MOD(K974-Settings!$B$32,Settings!$B$33)</x:f>
        <x:v>175.81416630923135</x:v>
      </x:c>
      <x:c r="M974" s="18" t="n">
        <x:f>IF(L974&lt;Settings!$B$30,IF(Settings!$B$30-L974&gt;=I974,K974,K974+(Settings!$B$30-L974)+Settings!$B$31),K974+(Settings!$B$33-L974))</x:f>
        <x:v>175.81416630923135</x:v>
      </x:c>
      <x:c r="N974" s="18" t="n">
        <x:f>M974+I974</x:f>
        <x:v>181.83416630923136</x:v>
      </x:c>
      <x:c r="O974" s="18" t="n">
        <x:f>N974-C974</x:f>
        <x:v>9.834166309231364</x:v>
      </x:c>
      <x:c r="P974" s="18" t="n">
        <x:f>F974-C974</x:f>
        <x:v>0</x:v>
      </x:c>
      <x:c r="Q974" s="18" t="n">
        <x:f>K974-G974</x:f>
        <x:v>0</x:v>
      </x:c>
      <x:c r="R974" s="18" t="n">
        <x:f>M974-K974</x:f>
        <x:v>0</x:v>
      </x:c>
      <x:c r="S974" s="18" t="n">
        <x:f>P974+Q974+R974</x:f>
        <x:v>0</x:v>
      </x:c>
      <x:c r="T974" s="18" t="str">
        <x:f>IF(MOD(C974-Settings!$B$32,Settings!$B$33)&lt;Settings!$B$30,"Up","Down")</x:f>
        <x:v>Up</x:v>
      </x:c>
      <x:c r="U974" s="18" t="n">
        <x:f>IF(OR(I974&gt;Settings!$B$30,O974&gt;Settings!$B$37),0,1)</x:f>
        <x:v>1</x:v>
      </x:c>
      <x:c r="V974" s="18" t="n">
        <x:f>IF(AND(U974=1,O974&lt;=Settings!$B$36),1,0)</x:f>
        <x:v>1</x:v>
      </x:c>
    </x:row>
    <x:row r="975">
      <x:c r="A975" t="n">
        <x:f>Arrivals!A975</x:f>
        <x:v>9</x:v>
      </x:c>
      <x:c r="B975" t="n">
        <x:f>Arrivals!B975</x:f>
        <x:v>10</x:v>
      </x:c>
      <x:c r="C975" s="18" t="n">
        <x:f>Arrivals!F975</x:f>
        <x:v>177</x:v>
      </x:c>
      <x:c r="D975" s="18" t="n">
        <x:f>Arrivals!J975</x:f>
        <x:v>4.472539259117523</x:v>
      </x:c>
      <x:c r="E975" s="18" t="n">
        <x:f>G974</x:f>
        <x:v>175.81416630923135</x:v>
      </x:c>
      <x:c r="F975" s="18" t="n">
        <x:f>MAX(C975,E975)</x:f>
        <x:v>177</x:v>
      </x:c>
      <x:c r="G975" s="18" t="n">
        <x:f>F975+D975</x:f>
        <x:v>181.47253925911753</x:v>
      </x:c>
      <x:c r="H975" s="18" t="n">
        <x:f>Arrivals!L975</x:f>
        <x:v>75</x:v>
      </x:c>
      <x:c r="I975" s="18" t="n">
        <x:f>H975*8/ACE_Input!S15+ACE_Input!T15</x:f>
        <x:v>6.02</x:v>
      </x:c>
      <x:c r="J975" s="18" t="n">
        <x:f>N974</x:f>
        <x:v>181.83416630923136</x:v>
      </x:c>
      <x:c r="K975" s="18" t="n">
        <x:f>MAX(G975,J975)</x:f>
        <x:v>181.83416630923136</x:v>
      </x:c>
      <x:c r="L975" s="18" t="n">
        <x:f>MOD(K975-Settings!$B$32,Settings!$B$33)</x:f>
        <x:v>181.83416630923136</x:v>
      </x:c>
      <x:c r="M975" s="18" t="n">
        <x:f>IF(L975&lt;Settings!$B$30,IF(Settings!$B$30-L975&gt;=I975,K975,K975+(Settings!$B$30-L975)+Settings!$B$31),K975+(Settings!$B$33-L975))</x:f>
        <x:v>181.83416630923136</x:v>
      </x:c>
      <x:c r="N975" s="18" t="n">
        <x:f>M975+I975</x:f>
        <x:v>187.85416630923137</x:v>
      </x:c>
      <x:c r="O975" s="18" t="n">
        <x:f>N975-C975</x:f>
        <x:v>10.854166309231374</x:v>
      </x:c>
      <x:c r="P975" s="18" t="n">
        <x:f>F975-C975</x:f>
        <x:v>0</x:v>
      </x:c>
      <x:c r="Q975" s="18" t="n">
        <x:f>K975-G975</x:f>
        <x:v>0.3616270501138388</x:v>
      </x:c>
      <x:c r="R975" s="18" t="n">
        <x:f>M975-K975</x:f>
        <x:v>0</x:v>
      </x:c>
      <x:c r="S975" s="18" t="n">
        <x:f>P975+Q975+R975</x:f>
        <x:v>0.3616270501138388</x:v>
      </x:c>
      <x:c r="T975" s="18" t="str">
        <x:f>IF(MOD(C975-Settings!$B$32,Settings!$B$33)&lt;Settings!$B$30,"Up","Down")</x:f>
        <x:v>Up</x:v>
      </x:c>
      <x:c r="U975" s="18" t="n">
        <x:f>IF(OR(I975&gt;Settings!$B$30,O975&gt;Settings!$B$37),0,1)</x:f>
        <x:v>1</x:v>
      </x:c>
      <x:c r="V975" s="18" t="n">
        <x:f>IF(AND(U975=1,O975&lt;=Settings!$B$36),1,0)</x:f>
        <x:v>1</x:v>
      </x:c>
    </x:row>
    <x:row r="976">
      <x:c r="A976" t="n">
        <x:f>Arrivals!A976</x:f>
        <x:v>9</x:v>
      </x:c>
      <x:c r="B976" t="n">
        <x:f>Arrivals!B976</x:f>
        <x:v>11</x:v>
      </x:c>
      <x:c r="C976" s="18" t="n">
        <x:f>Arrivals!F976</x:f>
        <x:v>182</x:v>
      </x:c>
      <x:c r="D976" s="18" t="n">
        <x:f>Arrivals!J976</x:f>
        <x:v>3.693821703758352</x:v>
      </x:c>
      <x:c r="E976" s="18" t="n">
        <x:f>G975</x:f>
        <x:v>181.47253925911753</x:v>
      </x:c>
      <x:c r="F976" s="18" t="n">
        <x:f>MAX(C976,E976)</x:f>
        <x:v>182</x:v>
      </x:c>
      <x:c r="G976" s="18" t="n">
        <x:f>F976+D976</x:f>
        <x:v>185.69382170375835</x:v>
      </x:c>
      <x:c r="H976" s="18" t="n">
        <x:f>Arrivals!L976</x:f>
        <x:v>75</x:v>
      </x:c>
      <x:c r="I976" s="18" t="n">
        <x:f>H976*8/ACE_Input!S16+ACE_Input!T16</x:f>
        <x:v>6.02</x:v>
      </x:c>
      <x:c r="J976" s="18" t="n">
        <x:f>N975</x:f>
        <x:v>187.85416630923137</x:v>
      </x:c>
      <x:c r="K976" s="18" t="n">
        <x:f>MAX(G976,J976)</x:f>
        <x:v>187.85416630923137</x:v>
      </x:c>
      <x:c r="L976" s="18" t="n">
        <x:f>MOD(K976-Settings!$B$32,Settings!$B$33)</x:f>
        <x:v>187.85416630923137</x:v>
      </x:c>
      <x:c r="M976" s="18" t="n">
        <x:f>IF(L976&lt;Settings!$B$30,IF(Settings!$B$30-L976&gt;=I976,K976,K976+(Settings!$B$30-L976)+Settings!$B$31),K976+(Settings!$B$33-L976))</x:f>
        <x:v>187.85416630923137</x:v>
      </x:c>
      <x:c r="N976" s="18" t="n">
        <x:f>M976+I976</x:f>
        <x:v>193.87416630923138</x:v>
      </x:c>
      <x:c r="O976" s="18" t="n">
        <x:f>N976-C976</x:f>
        <x:v>11.874166309231384</x:v>
      </x:c>
      <x:c r="P976" s="18" t="n">
        <x:f>F976-C976</x:f>
        <x:v>0</x:v>
      </x:c>
      <x:c r="Q976" s="18" t="n">
        <x:f>K976-G976</x:f>
        <x:v>2.1603446054730284</x:v>
      </x:c>
      <x:c r="R976" s="18" t="n">
        <x:f>M976-K976</x:f>
        <x:v>0</x:v>
      </x:c>
      <x:c r="S976" s="18" t="n">
        <x:f>P976+Q976+R976</x:f>
        <x:v>2.1603446054730284</x:v>
      </x:c>
      <x:c r="T976" s="18" t="str">
        <x:f>IF(MOD(C976-Settings!$B$32,Settings!$B$33)&lt;Settings!$B$30,"Up","Down")</x:f>
        <x:v>Up</x:v>
      </x:c>
      <x:c r="U976" s="18" t="n">
        <x:f>IF(OR(I976&gt;Settings!$B$30,O976&gt;Settings!$B$37),0,1)</x:f>
        <x:v>1</x:v>
      </x:c>
      <x:c r="V976" s="18" t="n">
        <x:f>IF(AND(U976=1,O976&lt;=Settings!$B$36),1,0)</x:f>
        <x:v>1</x:v>
      </x:c>
    </x:row>
    <x:row r="977">
      <x:c r="A977" t="n">
        <x:f>Arrivals!A977</x:f>
        <x:v>9</x:v>
      </x:c>
      <x:c r="B977" t="n">
        <x:f>Arrivals!B977</x:f>
        <x:v>12</x:v>
      </x:c>
      <x:c r="C977" s="18" t="n">
        <x:f>Arrivals!F977</x:f>
        <x:v>187</x:v>
      </x:c>
      <x:c r="D977" s="18" t="n">
        <x:f>Arrivals!J977</x:f>
        <x:v>0.43877639918663236</x:v>
      </x:c>
      <x:c r="E977" s="18" t="n">
        <x:f>G976</x:f>
        <x:v>185.69382170375835</x:v>
      </x:c>
      <x:c r="F977" s="18" t="n">
        <x:f>MAX(C977,E977)</x:f>
        <x:v>187</x:v>
      </x:c>
      <x:c r="G977" s="18" t="n">
        <x:f>F977+D977</x:f>
        <x:v>187.43877639918662</x:v>
      </x:c>
      <x:c r="H977" s="18" t="n">
        <x:f>Arrivals!L977</x:f>
        <x:v>75</x:v>
      </x:c>
      <x:c r="I977" s="18" t="n">
        <x:f>H977*8/ACE_Input!S17+ACE_Input!T17</x:f>
        <x:v>6.02</x:v>
      </x:c>
      <x:c r="J977" s="18" t="n">
        <x:f>N976</x:f>
        <x:v>193.87416630923138</x:v>
      </x:c>
      <x:c r="K977" s="18" t="n">
        <x:f>MAX(G977,J977)</x:f>
        <x:v>193.87416630923138</x:v>
      </x:c>
      <x:c r="L977" s="18" t="n">
        <x:f>MOD(K977-Settings!$B$32,Settings!$B$33)</x:f>
        <x:v>193.87416630923138</x:v>
      </x:c>
      <x:c r="M977" s="18" t="n">
        <x:f>IF(L977&lt;Settings!$B$30,IF(Settings!$B$30-L977&gt;=I977,K977,K977+(Settings!$B$30-L977)+Settings!$B$31),K977+(Settings!$B$33-L977))</x:f>
        <x:v>193.87416630923138</x:v>
      </x:c>
      <x:c r="N977" s="18" t="n">
        <x:f>M977+I977</x:f>
        <x:v>199.8941663092314</x:v>
      </x:c>
      <x:c r="O977" s="18" t="n">
        <x:f>N977-C977</x:f>
        <x:v>12.894166309231395</x:v>
      </x:c>
      <x:c r="P977" s="18" t="n">
        <x:f>F977-C977</x:f>
        <x:v>0</x:v>
      </x:c>
      <x:c r="Q977" s="18" t="n">
        <x:f>K977-G977</x:f>
        <x:v>6.435389910044762</x:v>
      </x:c>
      <x:c r="R977" s="18" t="n">
        <x:f>M977-K977</x:f>
        <x:v>0</x:v>
      </x:c>
      <x:c r="S977" s="18" t="n">
        <x:f>P977+Q977+R977</x:f>
        <x:v>6.435389910044762</x:v>
      </x:c>
      <x:c r="T977" s="18" t="str">
        <x:f>IF(MOD(C977-Settings!$B$32,Settings!$B$33)&lt;Settings!$B$30,"Up","Down")</x:f>
        <x:v>Up</x:v>
      </x:c>
      <x:c r="U977" s="18" t="n">
        <x:f>IF(OR(I977&gt;Settings!$B$30,O977&gt;Settings!$B$37),0,1)</x:f>
        <x:v>1</x:v>
      </x:c>
      <x:c r="V977" s="18" t="n">
        <x:f>IF(AND(U977=1,O977&lt;=Settings!$B$36),1,0)</x:f>
        <x:v>1</x:v>
      </x:c>
    </x:row>
    <x:row r="978">
      <x:c r="A978" t="n">
        <x:f>Arrivals!A978</x:f>
        <x:v>9</x:v>
      </x:c>
      <x:c r="B978" t="n">
        <x:f>Arrivals!B978</x:f>
        <x:v>13</x:v>
      </x:c>
      <x:c r="C978" s="18" t="n">
        <x:f>Arrivals!F978</x:f>
        <x:v>192</x:v>
      </x:c>
      <x:c r="D978" s="18" t="n">
        <x:f>Arrivals!J978</x:f>
        <x:v>7.029151065013466</x:v>
      </x:c>
      <x:c r="E978" s="18" t="n">
        <x:f>G977</x:f>
        <x:v>187.43877639918662</x:v>
      </x:c>
      <x:c r="F978" s="18" t="n">
        <x:f>MAX(C978,E978)</x:f>
        <x:v>192</x:v>
      </x:c>
      <x:c r="G978" s="18" t="n">
        <x:f>F978+D978</x:f>
        <x:v>199.02915106501348</x:v>
      </x:c>
      <x:c r="H978" s="18" t="n">
        <x:f>Arrivals!L978</x:f>
        <x:v>75</x:v>
      </x:c>
      <x:c r="I978" s="18" t="n">
        <x:f>H978*8/ACE_Input!S18+ACE_Input!T18</x:f>
        <x:v>6.02</x:v>
      </x:c>
      <x:c r="J978" s="18" t="n">
        <x:f>N977</x:f>
        <x:v>199.8941663092314</x:v>
      </x:c>
      <x:c r="K978" s="18" t="n">
        <x:f>MAX(G978,J978)</x:f>
        <x:v>199.8941663092314</x:v>
      </x:c>
      <x:c r="L978" s="18" t="n">
        <x:f>MOD(K978-Settings!$B$32,Settings!$B$33)</x:f>
        <x:v>199.8941663092314</x:v>
      </x:c>
      <x:c r="M978" s="18" t="n">
        <x:f>IF(L978&lt;Settings!$B$30,IF(Settings!$B$30-L978&gt;=I978,K978,K978+(Settings!$B$30-L978)+Settings!$B$31),K978+(Settings!$B$33-L978))</x:f>
        <x:v>199.8941663092314</x:v>
      </x:c>
      <x:c r="N978" s="18" t="n">
        <x:f>M978+I978</x:f>
        <x:v>205.9141663092314</x:v>
      </x:c>
      <x:c r="O978" s="18" t="n">
        <x:f>N978-C978</x:f>
        <x:v>13.914166309231405</x:v>
      </x:c>
      <x:c r="P978" s="18" t="n">
        <x:f>F978-C978</x:f>
        <x:v>0</x:v>
      </x:c>
      <x:c r="Q978" s="18" t="n">
        <x:f>K978-G978</x:f>
        <x:v>0.8650152442179149</x:v>
      </x:c>
      <x:c r="R978" s="18" t="n">
        <x:f>M978-K978</x:f>
        <x:v>0</x:v>
      </x:c>
      <x:c r="S978" s="18" t="n">
        <x:f>P978+Q978+R978</x:f>
        <x:v>0.8650152442179149</x:v>
      </x:c>
      <x:c r="T978" s="18" t="str">
        <x:f>IF(MOD(C978-Settings!$B$32,Settings!$B$33)&lt;Settings!$B$30,"Up","Down")</x:f>
        <x:v>Up</x:v>
      </x:c>
      <x:c r="U978" s="18" t="n">
        <x:f>IF(OR(I978&gt;Settings!$B$30,O978&gt;Settings!$B$37),0,1)</x:f>
        <x:v>1</x:v>
      </x:c>
      <x:c r="V978" s="18" t="n">
        <x:f>IF(AND(U978=1,O978&lt;=Settings!$B$36),1,0)</x:f>
        <x:v>1</x:v>
      </x:c>
    </x:row>
    <x:row r="979">
      <x:c r="A979" t="n">
        <x:f>Arrivals!A979</x:f>
        <x:v>9</x:v>
      </x:c>
      <x:c r="B979" t="n">
        <x:f>Arrivals!B979</x:f>
        <x:v>14</x:v>
      </x:c>
      <x:c r="C979" s="18" t="n">
        <x:f>Arrivals!F979</x:f>
        <x:v>197</x:v>
      </x:c>
      <x:c r="D979" s="18" t="n">
        <x:f>Arrivals!J979</x:f>
        <x:v>23.541121599956295</x:v>
      </x:c>
      <x:c r="E979" s="18" t="n">
        <x:f>G978</x:f>
        <x:v>199.02915106501348</x:v>
      </x:c>
      <x:c r="F979" s="18" t="n">
        <x:f>MAX(C979,E979)</x:f>
        <x:v>199.02915106501348</x:v>
      </x:c>
      <x:c r="G979" s="18" t="n">
        <x:f>F979+D979</x:f>
        <x:v>222.57027266496976</x:v>
      </x:c>
      <x:c r="H979" s="18" t="n">
        <x:f>Arrivals!L979</x:f>
        <x:v>75</x:v>
      </x:c>
      <x:c r="I979" s="18" t="n">
        <x:f>H979*8/ACE_Input!S19+ACE_Input!T19</x:f>
        <x:v>6.02</x:v>
      </x:c>
      <x:c r="J979" s="18" t="n">
        <x:f>N978</x:f>
        <x:v>205.9141663092314</x:v>
      </x:c>
      <x:c r="K979" s="18" t="n">
        <x:f>MAX(G979,J979)</x:f>
        <x:v>222.57027266496976</x:v>
      </x:c>
      <x:c r="L979" s="18" t="n">
        <x:f>MOD(K979-Settings!$B$32,Settings!$B$33)</x:f>
        <x:v>222.57027266496976</x:v>
      </x:c>
      <x:c r="M979" s="18" t="n">
        <x:f>IF(L979&lt;Settings!$B$30,IF(Settings!$B$30-L979&gt;=I979,K979,K979+(Settings!$B$30-L979)+Settings!$B$31),K979+(Settings!$B$33-L979))</x:f>
        <x:v>222.57027266496976</x:v>
      </x:c>
      <x:c r="N979" s="18" t="n">
        <x:f>M979+I979</x:f>
        <x:v>228.59027266496977</x:v>
      </x:c>
      <x:c r="O979" s="18" t="n">
        <x:f>N979-C979</x:f>
        <x:v>31.590272664969774</x:v>
      </x:c>
      <x:c r="P979" s="18" t="n">
        <x:f>F979-C979</x:f>
        <x:v>2.0291510650134796</x:v>
      </x:c>
      <x:c r="Q979" s="18" t="n">
        <x:f>K979-G979</x:f>
        <x:v>0</x:v>
      </x:c>
      <x:c r="R979" s="18" t="n">
        <x:f>M979-K979</x:f>
        <x:v>0</x:v>
      </x:c>
      <x:c r="S979" s="18" t="n">
        <x:f>P979+Q979+R979</x:f>
        <x:v>2.0291510650134796</x:v>
      </x:c>
      <x:c r="T979" s="18" t="str">
        <x:f>IF(MOD(C979-Settings!$B$32,Settings!$B$33)&lt;Settings!$B$30,"Up","Down")</x:f>
        <x:v>Up</x:v>
      </x:c>
      <x:c r="U979" s="18" t="n">
        <x:f>IF(OR(I979&gt;Settings!$B$30,O979&gt;Settings!$B$37),0,1)</x:f>
        <x:v>1</x:v>
      </x:c>
      <x:c r="V979" s="18" t="n">
        <x:f>IF(AND(U979=1,O979&lt;=Settings!$B$36),1,0)</x:f>
        <x:v>1</x:v>
      </x:c>
    </x:row>
    <x:row r="980">
      <x:c r="A980" t="n">
        <x:f>Arrivals!A980</x:f>
        <x:v>9</x:v>
      </x:c>
      <x:c r="B980" t="n">
        <x:f>Arrivals!B980</x:f>
        <x:v>15</x:v>
      </x:c>
      <x:c r="C980" s="18" t="n">
        <x:f>Arrivals!F980</x:f>
        <x:v>202</x:v>
      </x:c>
      <x:c r="D980" s="18" t="n">
        <x:f>Arrivals!J980</x:f>
        <x:v>16.91757357719057</x:v>
      </x:c>
      <x:c r="E980" s="18" t="n">
        <x:f>G979</x:f>
        <x:v>222.57027266496976</x:v>
      </x:c>
      <x:c r="F980" s="18" t="n">
        <x:f>MAX(C980,E980)</x:f>
        <x:v>222.57027266496976</x:v>
      </x:c>
      <x:c r="G980" s="18" t="n">
        <x:f>F980+D980</x:f>
        <x:v>239.48784624216034</x:v>
      </x:c>
      <x:c r="H980" s="18" t="n">
        <x:f>Arrivals!L980</x:f>
        <x:v>75</x:v>
      </x:c>
      <x:c r="I980" s="18" t="n">
        <x:f>H980*8/ACE_Input!S20+ACE_Input!T20</x:f>
        <x:v>6.02</x:v>
      </x:c>
      <x:c r="J980" s="18" t="n">
        <x:f>N979</x:f>
        <x:v>228.59027266496977</x:v>
      </x:c>
      <x:c r="K980" s="18" t="n">
        <x:f>MAX(G980,J980)</x:f>
        <x:v>239.48784624216034</x:v>
      </x:c>
      <x:c r="L980" s="18" t="n">
        <x:f>MOD(K980-Settings!$B$32,Settings!$B$33)</x:f>
        <x:v>239.48784624216034</x:v>
      </x:c>
      <x:c r="M980" s="18" t="n">
        <x:f>IF(L980&lt;Settings!$B$30,IF(Settings!$B$30-L980&gt;=I980,K980,K980+(Settings!$B$30-L980)+Settings!$B$31),K980+(Settings!$B$33-L980))</x:f>
        <x:v>239.48784624216034</x:v>
      </x:c>
      <x:c r="N980" s="18" t="n">
        <x:f>M980+I980</x:f>
        <x:v>245.50784624216035</x:v>
      </x:c>
      <x:c r="O980" s="18" t="n">
        <x:f>N980-C980</x:f>
        <x:v>43.507846242160355</x:v>
      </x:c>
      <x:c r="P980" s="18" t="n">
        <x:f>F980-C980</x:f>
        <x:v>20.570272664969764</x:v>
      </x:c>
      <x:c r="Q980" s="18" t="n">
        <x:f>K980-G980</x:f>
        <x:v>0</x:v>
      </x:c>
      <x:c r="R980" s="18" t="n">
        <x:f>M980-K980</x:f>
        <x:v>0</x:v>
      </x:c>
      <x:c r="S980" s="18" t="n">
        <x:f>P980+Q980+R980</x:f>
        <x:v>20.570272664969764</x:v>
      </x:c>
      <x:c r="T980" s="18" t="str">
        <x:f>IF(MOD(C980-Settings!$B$32,Settings!$B$33)&lt;Settings!$B$30,"Up","Down")</x:f>
        <x:v>Up</x:v>
      </x:c>
      <x:c r="U980" s="18" t="n">
        <x:f>IF(OR(I980&gt;Settings!$B$30,O980&gt;Settings!$B$37),0,1)</x:f>
        <x:v>1</x:v>
      </x:c>
      <x:c r="V980" s="18" t="n">
        <x:f>IF(AND(U980=1,O980&lt;=Settings!$B$36),1,0)</x:f>
        <x:v>1</x:v>
      </x:c>
    </x:row>
    <x:row r="981">
      <x:c r="A981" t="n">
        <x:f>Arrivals!A981</x:f>
        <x:v>9</x:v>
      </x:c>
      <x:c r="B981" t="n">
        <x:f>Arrivals!B981</x:f>
        <x:v>16</x:v>
      </x:c>
      <x:c r="C981" s="18" t="n">
        <x:f>Arrivals!F981</x:f>
        <x:v>207</x:v>
      </x:c>
      <x:c r="D981" s="18" t="n">
        <x:f>Arrivals!J981</x:f>
        <x:v>23.094537500299595</x:v>
      </x:c>
      <x:c r="E981" s="18" t="n">
        <x:f>G980</x:f>
        <x:v>239.48784624216034</x:v>
      </x:c>
      <x:c r="F981" s="18" t="n">
        <x:f>MAX(C981,E981)</x:f>
        <x:v>239.48784624216034</x:v>
      </x:c>
      <x:c r="G981" s="18" t="n">
        <x:f>F981+D981</x:f>
        <x:v>262.5823837424599</x:v>
      </x:c>
      <x:c r="H981" s="18" t="n">
        <x:f>Arrivals!L981</x:f>
        <x:v>75</x:v>
      </x:c>
      <x:c r="I981" s="18" t="n">
        <x:f>H981*8/ACE_Input!S21+ACE_Input!T21</x:f>
        <x:v>6.02</x:v>
      </x:c>
      <x:c r="J981" s="18" t="n">
        <x:f>N980</x:f>
        <x:v>245.50784624216035</x:v>
      </x:c>
      <x:c r="K981" s="18" t="n">
        <x:f>MAX(G981,J981)</x:f>
        <x:v>262.5823837424599</x:v>
      </x:c>
      <x:c r="L981" s="18" t="n">
        <x:f>MOD(K981-Settings!$B$32,Settings!$B$33)</x:f>
        <x:v>262.5823837424599</x:v>
      </x:c>
      <x:c r="M981" s="18" t="n">
        <x:f>IF(L981&lt;Settings!$B$30,IF(Settings!$B$30-L981&gt;=I981,K981,K981+(Settings!$B$30-L981)+Settings!$B$31),K981+(Settings!$B$33-L981))</x:f>
        <x:v>262.5823837424599</x:v>
      </x:c>
      <x:c r="N981" s="18" t="n">
        <x:f>M981+I981</x:f>
        <x:v>268.6023837424599</x:v>
      </x:c>
      <x:c r="O981" s="18" t="n">
        <x:f>N981-C981</x:f>
        <x:v>61.60238374245989</x:v>
      </x:c>
      <x:c r="P981" s="18" t="n">
        <x:f>F981-C981</x:f>
        <x:v>32.487846242160344</x:v>
      </x:c>
      <x:c r="Q981" s="18" t="n">
        <x:f>K981-G981</x:f>
        <x:v>0</x:v>
      </x:c>
      <x:c r="R981" s="18" t="n">
        <x:f>M981-K981</x:f>
        <x:v>0</x:v>
      </x:c>
      <x:c r="S981" s="18" t="n">
        <x:f>P981+Q981+R981</x:f>
        <x:v>32.487846242160344</x:v>
      </x:c>
      <x:c r="T981" s="18" t="str">
        <x:f>IF(MOD(C981-Settings!$B$32,Settings!$B$33)&lt;Settings!$B$30,"Up","Down")</x:f>
        <x:v>Up</x:v>
      </x:c>
      <x:c r="U981" s="18" t="n">
        <x:f>IF(OR(I981&gt;Settings!$B$30,O981&gt;Settings!$B$37),0,1)</x:f>
        <x:v>1</x:v>
      </x:c>
      <x:c r="V981" s="18" t="n">
        <x:f>IF(AND(U981=1,O981&lt;=Settings!$B$36),1,0)</x:f>
        <x:v>1</x:v>
      </x:c>
    </x:row>
    <x:row r="982">
      <x:c r="A982" t="n">
        <x:f>Arrivals!A982</x:f>
        <x:v>9</x:v>
      </x:c>
      <x:c r="B982" t="n">
        <x:f>Arrivals!B982</x:f>
        <x:v>17</x:v>
      </x:c>
      <x:c r="C982" s="18" t="n">
        <x:f>Arrivals!F982</x:f>
        <x:v>212</x:v>
      </x:c>
      <x:c r="D982" s="18" t="n">
        <x:f>Arrivals!J982</x:f>
        <x:v>1.9481216202242442</x:v>
      </x:c>
      <x:c r="E982" s="18" t="n">
        <x:f>G981</x:f>
        <x:v>262.5823837424599</x:v>
      </x:c>
      <x:c r="F982" s="18" t="n">
        <x:f>MAX(C982,E982)</x:f>
        <x:v>262.5823837424599</x:v>
      </x:c>
      <x:c r="G982" s="18" t="n">
        <x:f>F982+D982</x:f>
        <x:v>264.53050536268415</x:v>
      </x:c>
      <x:c r="H982" s="18" t="n">
        <x:f>Arrivals!L982</x:f>
        <x:v>75</x:v>
      </x:c>
      <x:c r="I982" s="18" t="n">
        <x:f>H982*8/ACE_Input!S22+ACE_Input!T22</x:f>
        <x:v>6.02</x:v>
      </x:c>
      <x:c r="J982" s="18" t="n">
        <x:f>N981</x:f>
        <x:v>268.6023837424599</x:v>
      </x:c>
      <x:c r="K982" s="18" t="n">
        <x:f>MAX(G982,J982)</x:f>
        <x:v>268.6023837424599</x:v>
      </x:c>
      <x:c r="L982" s="18" t="n">
        <x:f>MOD(K982-Settings!$B$32,Settings!$B$33)</x:f>
        <x:v>268.6023837424599</x:v>
      </x:c>
      <x:c r="M982" s="18" t="n">
        <x:f>IF(L982&lt;Settings!$B$30,IF(Settings!$B$30-L982&gt;=I982,K982,K982+(Settings!$B$30-L982)+Settings!$B$31),K982+(Settings!$B$33-L982))</x:f>
        <x:v>268.6023837424599</x:v>
      </x:c>
      <x:c r="N982" s="18" t="n">
        <x:f>M982+I982</x:f>
        <x:v>274.6223837424599</x:v>
      </x:c>
      <x:c r="O982" s="18" t="n">
        <x:f>N982-C982</x:f>
        <x:v>62.622383742459874</x:v>
      </x:c>
      <x:c r="P982" s="18" t="n">
        <x:f>F982-C982</x:f>
        <x:v>50.58238374245991</x:v>
      </x:c>
      <x:c r="Q982" s="18" t="n">
        <x:f>K982-G982</x:f>
        <x:v>4.07187837977574</x:v>
      </x:c>
      <x:c r="R982" s="18" t="n">
        <x:f>M982-K982</x:f>
        <x:v>0</x:v>
      </x:c>
      <x:c r="S982" s="18" t="n">
        <x:f>P982+Q982+R982</x:f>
        <x:v>54.65426212223565</x:v>
      </x:c>
      <x:c r="T982" s="18" t="str">
        <x:f>IF(MOD(C982-Settings!$B$32,Settings!$B$33)&lt;Settings!$B$30,"Up","Down")</x:f>
        <x:v>Up</x:v>
      </x:c>
      <x:c r="U982" s="18" t="n">
        <x:f>IF(OR(I982&gt;Settings!$B$30,O982&gt;Settings!$B$37),0,1)</x:f>
        <x:v>1</x:v>
      </x:c>
      <x:c r="V982" s="18" t="n">
        <x:f>IF(AND(U982=1,O982&lt;=Settings!$B$36),1,0)</x:f>
        <x:v>1</x:v>
      </x:c>
    </x:row>
    <x:row r="983">
      <x:c r="A983" t="n">
        <x:f>Arrivals!A983</x:f>
        <x:v>9</x:v>
      </x:c>
      <x:c r="B983" t="n">
        <x:f>Arrivals!B983</x:f>
        <x:v>18</x:v>
      </x:c>
      <x:c r="C983" s="18" t="n">
        <x:f>Arrivals!F983</x:f>
        <x:v>217</x:v>
      </x:c>
      <x:c r="D983" s="18" t="n">
        <x:f>Arrivals!J983</x:f>
        <x:v>9.400826303274588</x:v>
      </x:c>
      <x:c r="E983" s="18" t="n">
        <x:f>G982</x:f>
        <x:v>264.53050536268415</x:v>
      </x:c>
      <x:c r="F983" s="18" t="n">
        <x:f>MAX(C983,E983)</x:f>
        <x:v>264.53050536268415</x:v>
      </x:c>
      <x:c r="G983" s="18" t="n">
        <x:f>F983+D983</x:f>
        <x:v>273.93133166595874</x:v>
      </x:c>
      <x:c r="H983" s="18" t="n">
        <x:f>Arrivals!L983</x:f>
        <x:v>75</x:v>
      </x:c>
      <x:c r="I983" s="18" t="n">
        <x:f>H983*8/ACE_Input!S23+ACE_Input!T23</x:f>
        <x:v>6.02</x:v>
      </x:c>
      <x:c r="J983" s="18" t="n">
        <x:f>N982</x:f>
        <x:v>274.6223837424599</x:v>
      </x:c>
      <x:c r="K983" s="18" t="n">
        <x:f>MAX(G983,J983)</x:f>
        <x:v>274.6223837424599</x:v>
      </x:c>
      <x:c r="L983" s="18" t="n">
        <x:f>MOD(K983-Settings!$B$32,Settings!$B$33)</x:f>
        <x:v>274.6223837424599</x:v>
      </x:c>
      <x:c r="M983" s="18" t="n">
        <x:f>IF(L983&lt;Settings!$B$30,IF(Settings!$B$30-L983&gt;=I983,K983,K983+(Settings!$B$30-L983)+Settings!$B$31),K983+(Settings!$B$33-L983))</x:f>
        <x:v>274.6223837424599</x:v>
      </x:c>
      <x:c r="N983" s="18" t="n">
        <x:f>M983+I983</x:f>
        <x:v>280.64238374245986</x:v>
      </x:c>
      <x:c r="O983" s="18" t="n">
        <x:f>N983-C983</x:f>
        <x:v>63.642383742459856</x:v>
      </x:c>
      <x:c r="P983" s="18" t="n">
        <x:f>F983-C983</x:f>
        <x:v>47.53050536268415</x:v>
      </x:c>
      <x:c r="Q983" s="18" t="n">
        <x:f>K983-G983</x:f>
        <x:v>0.691052076501137</x:v>
      </x:c>
      <x:c r="R983" s="18" t="n">
        <x:f>M983-K983</x:f>
        <x:v>0</x:v>
      </x:c>
      <x:c r="S983" s="18" t="n">
        <x:f>P983+Q983+R983</x:f>
        <x:v>48.22155743918529</x:v>
      </x:c>
      <x:c r="T983" s="18" t="str">
        <x:f>IF(MOD(C983-Settings!$B$32,Settings!$B$33)&lt;Settings!$B$30,"Up","Down")</x:f>
        <x:v>Up</x:v>
      </x:c>
      <x:c r="U983" s="18" t="n">
        <x:f>IF(OR(I983&gt;Settings!$B$30,O983&gt;Settings!$B$37),0,1)</x:f>
        <x:v>1</x:v>
      </x:c>
      <x:c r="V983" s="18" t="n">
        <x:f>IF(AND(U983=1,O983&lt;=Settings!$B$36),1,0)</x:f>
        <x:v>1</x:v>
      </x:c>
    </x:row>
    <x:row r="984">
      <x:c r="A984" t="n">
        <x:f>Arrivals!A984</x:f>
        <x:v>9</x:v>
      </x:c>
      <x:c r="B984" t="n">
        <x:f>Arrivals!B984</x:f>
        <x:v>19</x:v>
      </x:c>
      <x:c r="C984" s="18" t="n">
        <x:f>Arrivals!F984</x:f>
        <x:v>222</x:v>
      </x:c>
      <x:c r="D984" s="18" t="n">
        <x:f>Arrivals!J984</x:f>
        <x:v>16.05364172591229</x:v>
      </x:c>
      <x:c r="E984" s="18" t="n">
        <x:f>G983</x:f>
        <x:v>273.93133166595874</x:v>
      </x:c>
      <x:c r="F984" s="18" t="n">
        <x:f>MAX(C984,E984)</x:f>
        <x:v>273.93133166595874</x:v>
      </x:c>
      <x:c r="G984" s="18" t="n">
        <x:f>F984+D984</x:f>
        <x:v>289.98497339187105</x:v>
      </x:c>
      <x:c r="H984" s="18" t="n">
        <x:f>Arrivals!L984</x:f>
        <x:v>75</x:v>
      </x:c>
      <x:c r="I984" s="18" t="n">
        <x:f>H984*8/ACE_Input!S24+ACE_Input!T24</x:f>
        <x:v>6.02</x:v>
      </x:c>
      <x:c r="J984" s="18" t="n">
        <x:f>N983</x:f>
        <x:v>280.64238374245986</x:v>
      </x:c>
      <x:c r="K984" s="18" t="n">
        <x:f>MAX(G984,J984)</x:f>
        <x:v>289.98497339187105</x:v>
      </x:c>
      <x:c r="L984" s="18" t="n">
        <x:f>MOD(K984-Settings!$B$32,Settings!$B$33)</x:f>
        <x:v>289.98497339187105</x:v>
      </x:c>
      <x:c r="M984" s="18" t="n">
        <x:f>IF(L984&lt;Settings!$B$30,IF(Settings!$B$30-L984&gt;=I984,K984,K984+(Settings!$B$30-L984)+Settings!$B$31),K984+(Settings!$B$33-L984))</x:f>
        <x:v>289.98497339187105</x:v>
      </x:c>
      <x:c r="N984" s="18" t="n">
        <x:f>M984+I984</x:f>
        <x:v>296.00497339187103</x:v>
      </x:c>
      <x:c r="O984" s="18" t="n">
        <x:f>N984-C984</x:f>
        <x:v>74.00497339187103</x:v>
      </x:c>
      <x:c r="P984" s="18" t="n">
        <x:f>F984-C984</x:f>
        <x:v>51.93133166595874</x:v>
      </x:c>
      <x:c r="Q984" s="18" t="n">
        <x:f>K984-G984</x:f>
        <x:v>0</x:v>
      </x:c>
      <x:c r="R984" s="18" t="n">
        <x:f>M984-K984</x:f>
        <x:v>0</x:v>
      </x:c>
      <x:c r="S984" s="18" t="n">
        <x:f>P984+Q984+R984</x:f>
        <x:v>51.93133166595874</x:v>
      </x:c>
      <x:c r="T984" s="18" t="str">
        <x:f>IF(MOD(C984-Settings!$B$32,Settings!$B$33)&lt;Settings!$B$30,"Up","Down")</x:f>
        <x:v>Up</x:v>
      </x:c>
      <x:c r="U984" s="18" t="n">
        <x:f>IF(OR(I984&gt;Settings!$B$30,O984&gt;Settings!$B$37),0,1)</x:f>
        <x:v>1</x:v>
      </x:c>
      <x:c r="V984" s="18" t="n">
        <x:f>IF(AND(U984=1,O984&lt;=Settings!$B$36),1,0)</x:f>
        <x:v>1</x:v>
      </x:c>
    </x:row>
    <x:row r="985">
      <x:c r="A985" t="n">
        <x:f>Arrivals!A985</x:f>
        <x:v>9</x:v>
      </x:c>
      <x:c r="B985" t="n">
        <x:f>Arrivals!B985</x:f>
        <x:v>20</x:v>
      </x:c>
      <x:c r="C985" s="18" t="n">
        <x:f>Arrivals!F985</x:f>
        <x:v>227</x:v>
      </x:c>
      <x:c r="D985" s="18" t="n">
        <x:f>Arrivals!J985</x:f>
        <x:v>7.909079314793188</x:v>
      </x:c>
      <x:c r="E985" s="18" t="n">
        <x:f>G984</x:f>
        <x:v>289.98497339187105</x:v>
      </x:c>
      <x:c r="F985" s="18" t="n">
        <x:f>MAX(C985,E985)</x:f>
        <x:v>289.98497339187105</x:v>
      </x:c>
      <x:c r="G985" s="18" t="n">
        <x:f>F985+D985</x:f>
        <x:v>297.89405270666424</x:v>
      </x:c>
      <x:c r="H985" s="18" t="n">
        <x:f>Arrivals!L985</x:f>
        <x:v>75</x:v>
      </x:c>
      <x:c r="I985" s="18" t="n">
        <x:f>H985*8/ACE_Input!S25+ACE_Input!T25</x:f>
        <x:v>6.02</x:v>
      </x:c>
      <x:c r="J985" s="18" t="n">
        <x:f>N984</x:f>
        <x:v>296.00497339187103</x:v>
      </x:c>
      <x:c r="K985" s="18" t="n">
        <x:f>MAX(G985,J985)</x:f>
        <x:v>297.89405270666424</x:v>
      </x:c>
      <x:c r="L985" s="18" t="n">
        <x:f>MOD(K985-Settings!$B$32,Settings!$B$33)</x:f>
        <x:v>297.89405270666424</x:v>
      </x:c>
      <x:c r="M985" s="18" t="n">
        <x:f>IF(L985&lt;Settings!$B$30,IF(Settings!$B$30-L985&gt;=I985,K985,K985+(Settings!$B$30-L985)+Settings!$B$31),K985+(Settings!$B$33-L985))</x:f>
        <x:v>297.89405270666424</x:v>
      </x:c>
      <x:c r="N985" s="18" t="n">
        <x:f>M985+I985</x:f>
        <x:v>303.9140527066642</x:v>
      </x:c>
      <x:c r="O985" s="18" t="n">
        <x:f>N985-C985</x:f>
        <x:v>76.91405270666422</x:v>
      </x:c>
      <x:c r="P985" s="18" t="n">
        <x:f>F985-C985</x:f>
        <x:v>62.98497339187105</x:v>
      </x:c>
      <x:c r="Q985" s="18" t="n">
        <x:f>K985-G985</x:f>
        <x:v>0</x:v>
      </x:c>
      <x:c r="R985" s="18" t="n">
        <x:f>M985-K985</x:f>
        <x:v>0</x:v>
      </x:c>
      <x:c r="S985" s="18" t="n">
        <x:f>P985+Q985+R985</x:f>
        <x:v>62.98497339187105</x:v>
      </x:c>
      <x:c r="T985" s="18" t="str">
        <x:f>IF(MOD(C985-Settings!$B$32,Settings!$B$33)&lt;Settings!$B$30,"Up","Down")</x:f>
        <x:v>Up</x:v>
      </x:c>
      <x:c r="U985" s="18" t="n">
        <x:f>IF(OR(I985&gt;Settings!$B$30,O985&gt;Settings!$B$37),0,1)</x:f>
        <x:v>1</x:v>
      </x:c>
      <x:c r="V985" s="18" t="n">
        <x:f>IF(AND(U985=1,O985&lt;=Settings!$B$36),1,0)</x:f>
        <x:v>1</x:v>
      </x:c>
    </x:row>
    <x:row r="986">
      <x:c r="A986" t="n">
        <x:f>Arrivals!A986</x:f>
        <x:v>9</x:v>
      </x:c>
      <x:c r="B986" t="n">
        <x:f>Arrivals!B986</x:f>
        <x:v>21</x:v>
      </x:c>
      <x:c r="C986" s="18" t="n">
        <x:f>Arrivals!F986</x:f>
        <x:v>232</x:v>
      </x:c>
      <x:c r="D986" s="18" t="n">
        <x:f>Arrivals!J986</x:f>
        <x:v>5.556076068199587</x:v>
      </x:c>
      <x:c r="E986" s="18" t="n">
        <x:f>G985</x:f>
        <x:v>297.89405270666424</x:v>
      </x:c>
      <x:c r="F986" s="18" t="n">
        <x:f>MAX(C986,E986)</x:f>
        <x:v>297.89405270666424</x:v>
      </x:c>
      <x:c r="G986" s="18" t="n">
        <x:f>F986+D986</x:f>
        <x:v>303.45012877486386</x:v>
      </x:c>
      <x:c r="H986" s="18" t="n">
        <x:f>Arrivals!L986</x:f>
        <x:v>75</x:v>
      </x:c>
      <x:c r="I986" s="18" t="n">
        <x:f>H986*8/ACE_Input!S26+ACE_Input!T26</x:f>
        <x:v>6.02</x:v>
      </x:c>
      <x:c r="J986" s="18" t="n">
        <x:f>N985</x:f>
        <x:v>303.9140527066642</x:v>
      </x:c>
      <x:c r="K986" s="18" t="n">
        <x:f>MAX(G986,J986)</x:f>
        <x:v>303.9140527066642</x:v>
      </x:c>
      <x:c r="L986" s="18" t="n">
        <x:f>MOD(K986-Settings!$B$32,Settings!$B$33)</x:f>
        <x:v>303.9140527066642</x:v>
      </x:c>
      <x:c r="M986" s="18" t="n">
        <x:f>IF(L986&lt;Settings!$B$30,IF(Settings!$B$30-L986&gt;=I986,K986,K986+(Settings!$B$30-L986)+Settings!$B$31),K986+(Settings!$B$33-L986))</x:f>
        <x:v>303.9140527066642</x:v>
      </x:c>
      <x:c r="N986" s="18" t="n">
        <x:f>M986+I986</x:f>
        <x:v>309.9340527066642</x:v>
      </x:c>
      <x:c r="O986" s="18" t="n">
        <x:f>N986-C986</x:f>
        <x:v>77.9340527066642</x:v>
      </x:c>
      <x:c r="P986" s="18" t="n">
        <x:f>F986-C986</x:f>
        <x:v>65.89405270666424</x:v>
      </x:c>
      <x:c r="Q986" s="18" t="n">
        <x:f>K986-G986</x:f>
        <x:v>0.46392393180036606</x:v>
      </x:c>
      <x:c r="R986" s="18" t="n">
        <x:f>M986-K986</x:f>
        <x:v>0</x:v>
      </x:c>
      <x:c r="S986" s="18" t="n">
        <x:f>P986+Q986+R986</x:f>
        <x:v>66.3579766384646</x:v>
      </x:c>
      <x:c r="T986" s="18" t="str">
        <x:f>IF(MOD(C986-Settings!$B$32,Settings!$B$33)&lt;Settings!$B$30,"Up","Down")</x:f>
        <x:v>Up</x:v>
      </x:c>
      <x:c r="U986" s="18" t="n">
        <x:f>IF(OR(I986&gt;Settings!$B$30,O986&gt;Settings!$B$37),0,1)</x:f>
        <x:v>1</x:v>
      </x:c>
      <x:c r="V986" s="18" t="n">
        <x:f>IF(AND(U986=1,O986&lt;=Settings!$B$36),1,0)</x:f>
        <x:v>1</x:v>
      </x:c>
    </x:row>
    <x:row r="987">
      <x:c r="A987" t="n">
        <x:f>Arrivals!A987</x:f>
        <x:v>9</x:v>
      </x:c>
      <x:c r="B987" t="n">
        <x:f>Arrivals!B987</x:f>
        <x:v>22</x:v>
      </x:c>
      <x:c r="C987" s="18" t="n">
        <x:f>Arrivals!F987</x:f>
        <x:v>237</x:v>
      </x:c>
      <x:c r="D987" s="18" t="n">
        <x:f>Arrivals!J987</x:f>
        <x:v>24.03693446105104</x:v>
      </x:c>
      <x:c r="E987" s="18" t="n">
        <x:f>G986</x:f>
        <x:v>303.45012877486386</x:v>
      </x:c>
      <x:c r="F987" s="18" t="n">
        <x:f>MAX(C987,E987)</x:f>
        <x:v>303.45012877486386</x:v>
      </x:c>
      <x:c r="G987" s="18" t="n">
        <x:f>F987+D987</x:f>
        <x:v>327.4870632359149</x:v>
      </x:c>
      <x:c r="H987" s="18" t="n">
        <x:f>Arrivals!L987</x:f>
        <x:v>75</x:v>
      </x:c>
      <x:c r="I987" s="18" t="n">
        <x:f>H987*8/ACE_Input!S27+ACE_Input!T27</x:f>
        <x:v>6.02</x:v>
      </x:c>
      <x:c r="J987" s="18" t="n">
        <x:f>N986</x:f>
        <x:v>309.9340527066642</x:v>
      </x:c>
      <x:c r="K987" s="18" t="n">
        <x:f>MAX(G987,J987)</x:f>
        <x:v>327.4870632359149</x:v>
      </x:c>
      <x:c r="L987" s="18" t="n">
        <x:f>MOD(K987-Settings!$B$32,Settings!$B$33)</x:f>
        <x:v>327.4870632359149</x:v>
      </x:c>
      <x:c r="M987" s="18" t="n">
        <x:f>IF(L987&lt;Settings!$B$30,IF(Settings!$B$30-L987&gt;=I987,K987,K987+(Settings!$B$30-L987)+Settings!$B$31),K987+(Settings!$B$33-L987))</x:f>
        <x:v>327.4870632359149</x:v>
      </x:c>
      <x:c r="N987" s="18" t="n">
        <x:f>M987+I987</x:f>
        <x:v>333.50706323591487</x:v>
      </x:c>
      <x:c r="O987" s="18" t="n">
        <x:f>N987-C987</x:f>
        <x:v>96.50706323591487</x:v>
      </x:c>
      <x:c r="P987" s="18" t="n">
        <x:f>F987-C987</x:f>
        <x:v>66.45012877486386</x:v>
      </x:c>
      <x:c r="Q987" s="18" t="n">
        <x:f>K987-G987</x:f>
        <x:v>0</x:v>
      </x:c>
      <x:c r="R987" s="18" t="n">
        <x:f>M987-K987</x:f>
        <x:v>0</x:v>
      </x:c>
      <x:c r="S987" s="18" t="n">
        <x:f>P987+Q987+R987</x:f>
        <x:v>66.45012877486386</x:v>
      </x:c>
      <x:c r="T987" s="18" t="str">
        <x:f>IF(MOD(C987-Settings!$B$32,Settings!$B$33)&lt;Settings!$B$30,"Up","Down")</x:f>
        <x:v>Up</x:v>
      </x:c>
      <x:c r="U987" s="18" t="n">
        <x:f>IF(OR(I987&gt;Settings!$B$30,O987&gt;Settings!$B$37),0,1)</x:f>
        <x:v>1</x:v>
      </x:c>
      <x:c r="V987" s="18" t="n">
        <x:f>IF(AND(U987=1,O987&lt;=Settings!$B$36),1,0)</x:f>
        <x:v>1</x:v>
      </x:c>
    </x:row>
    <x:row r="988">
      <x:c r="A988" t="n">
        <x:f>Arrivals!A988</x:f>
        <x:v>9</x:v>
      </x:c>
      <x:c r="B988" t="n">
        <x:f>Arrivals!B988</x:f>
        <x:v>23</x:v>
      </x:c>
      <x:c r="C988" s="18" t="n">
        <x:f>Arrivals!F988</x:f>
        <x:v>242</x:v>
      </x:c>
      <x:c r="D988" s="18" t="n">
        <x:f>Arrivals!J988</x:f>
        <x:v>6.331545367189797</x:v>
      </x:c>
      <x:c r="E988" s="18" t="n">
        <x:f>G987</x:f>
        <x:v>327.4870632359149</x:v>
      </x:c>
      <x:c r="F988" s="18" t="n">
        <x:f>MAX(C988,E988)</x:f>
        <x:v>327.4870632359149</x:v>
      </x:c>
      <x:c r="G988" s="18" t="n">
        <x:f>F988+D988</x:f>
        <x:v>333.8186086031047</x:v>
      </x:c>
      <x:c r="H988" s="18" t="n">
        <x:f>Arrivals!L988</x:f>
        <x:v>75</x:v>
      </x:c>
      <x:c r="I988" s="18" t="n">
        <x:f>H988*8/ACE_Input!S28+ACE_Input!T28</x:f>
        <x:v>6.02</x:v>
      </x:c>
      <x:c r="J988" s="18" t="n">
        <x:f>N987</x:f>
        <x:v>333.50706323591487</x:v>
      </x:c>
      <x:c r="K988" s="18" t="n">
        <x:f>MAX(G988,J988)</x:f>
        <x:v>333.8186086031047</x:v>
      </x:c>
      <x:c r="L988" s="18" t="n">
        <x:f>MOD(K988-Settings!$B$32,Settings!$B$33)</x:f>
        <x:v>333.8186086031047</x:v>
      </x:c>
      <x:c r="M988" s="18" t="n">
        <x:f>IF(L988&lt;Settings!$B$30,IF(Settings!$B$30-L988&gt;=I988,K988,K988+(Settings!$B$30-L988)+Settings!$B$31),K988+(Settings!$B$33-L988))</x:f>
        <x:v>333.8186086031047</x:v>
      </x:c>
      <x:c r="N988" s="18" t="n">
        <x:f>M988+I988</x:f>
        <x:v>339.83860860310466</x:v>
      </x:c>
      <x:c r="O988" s="18" t="n">
        <x:f>N988-C988</x:f>
        <x:v>97.83860860310466</x:v>
      </x:c>
      <x:c r="P988" s="18" t="n">
        <x:f>F988-C988</x:f>
        <x:v>85.48706323591489</x:v>
      </x:c>
      <x:c r="Q988" s="18" t="n">
        <x:f>K988-G988</x:f>
        <x:v>0</x:v>
      </x:c>
      <x:c r="R988" s="18" t="n">
        <x:f>M988-K988</x:f>
        <x:v>0</x:v>
      </x:c>
      <x:c r="S988" s="18" t="n">
        <x:f>P988+Q988+R988</x:f>
        <x:v>85.48706323591489</x:v>
      </x:c>
      <x:c r="T988" s="18" t="str">
        <x:f>IF(MOD(C988-Settings!$B$32,Settings!$B$33)&lt;Settings!$B$30,"Up","Down")</x:f>
        <x:v>Up</x:v>
      </x:c>
      <x:c r="U988" s="18" t="n">
        <x:f>IF(OR(I988&gt;Settings!$B$30,O988&gt;Settings!$B$37),0,1)</x:f>
        <x:v>1</x:v>
      </x:c>
      <x:c r="V988" s="18" t="n">
        <x:f>IF(AND(U988=1,O988&lt;=Settings!$B$36),1,0)</x:f>
        <x:v>1</x:v>
      </x:c>
    </x:row>
    <x:row r="989">
      <x:c r="A989" t="n">
        <x:f>Arrivals!A989</x:f>
        <x:v>9</x:v>
      </x:c>
      <x:c r="B989" t="n">
        <x:f>Arrivals!B989</x:f>
        <x:v>24</x:v>
      </x:c>
      <x:c r="C989" s="18" t="n">
        <x:f>Arrivals!F989</x:f>
        <x:v>247</x:v>
      </x:c>
      <x:c r="D989" s="18" t="n">
        <x:f>Arrivals!J989</x:f>
        <x:v>21.314224971223872</x:v>
      </x:c>
      <x:c r="E989" s="18" t="n">
        <x:f>G988</x:f>
        <x:v>333.8186086031047</x:v>
      </x:c>
      <x:c r="F989" s="18" t="n">
        <x:f>MAX(C989,E989)</x:f>
        <x:v>333.8186086031047</x:v>
      </x:c>
      <x:c r="G989" s="18" t="n">
        <x:f>F989+D989</x:f>
        <x:v>355.1328335743286</x:v>
      </x:c>
      <x:c r="H989" s="18" t="n">
        <x:f>Arrivals!L989</x:f>
        <x:v>75</x:v>
      </x:c>
      <x:c r="I989" s="18" t="n">
        <x:f>H989*8/ACE_Input!S29+ACE_Input!T29</x:f>
        <x:v>6.02</x:v>
      </x:c>
      <x:c r="J989" s="18" t="n">
        <x:f>N988</x:f>
        <x:v>339.83860860310466</x:v>
      </x:c>
      <x:c r="K989" s="18" t="n">
        <x:f>MAX(G989,J989)</x:f>
        <x:v>355.1328335743286</x:v>
      </x:c>
      <x:c r="L989" s="18" t="n">
        <x:f>MOD(K989-Settings!$B$32,Settings!$B$33)</x:f>
        <x:v>355.1328335743286</x:v>
      </x:c>
      <x:c r="M989" s="18" t="n">
        <x:f>IF(L989&lt;Settings!$B$30,IF(Settings!$B$30-L989&gt;=I989,K989,K989+(Settings!$B$30-L989)+Settings!$B$31),K989+(Settings!$B$33-L989))</x:f>
        <x:v>355.1328335743286</x:v>
      </x:c>
      <x:c r="N989" s="18" t="n">
        <x:f>M989+I989</x:f>
        <x:v>361.15283357432855</x:v>
      </x:c>
      <x:c r="O989" s="18" t="n">
        <x:f>N989-C989</x:f>
        <x:v>114.15283357432855</x:v>
      </x:c>
      <x:c r="P989" s="18" t="n">
        <x:f>F989-C989</x:f>
        <x:v>86.81860860310468</x:v>
      </x:c>
      <x:c r="Q989" s="18" t="n">
        <x:f>K989-G989</x:f>
        <x:v>0</x:v>
      </x:c>
      <x:c r="R989" s="18" t="n">
        <x:f>M989-K989</x:f>
        <x:v>0</x:v>
      </x:c>
      <x:c r="S989" s="18" t="n">
        <x:f>P989+Q989+R989</x:f>
        <x:v>86.81860860310468</x:v>
      </x:c>
      <x:c r="T989" s="18" t="str">
        <x:f>IF(MOD(C989-Settings!$B$32,Settings!$B$33)&lt;Settings!$B$30,"Up","Down")</x:f>
        <x:v>Up</x:v>
      </x:c>
      <x:c r="U989" s="18" t="n">
        <x:f>IF(OR(I989&gt;Settings!$B$30,O989&gt;Settings!$B$37),0,1)</x:f>
        <x:v>1</x:v>
      </x:c>
      <x:c r="V989" s="18" t="n">
        <x:f>IF(AND(U989=1,O989&lt;=Settings!$B$36),1,0)</x:f>
        <x:v>1</x:v>
      </x:c>
    </x:row>
    <x:row r="990">
      <x:c r="A990" t="n">
        <x:f>Arrivals!A990</x:f>
        <x:v>9</x:v>
      </x:c>
      <x:c r="B990" t="n">
        <x:f>Arrivals!B990</x:f>
        <x:v>25</x:v>
      </x:c>
      <x:c r="C990" s="18" t="n">
        <x:f>Arrivals!F990</x:f>
        <x:v>252</x:v>
      </x:c>
      <x:c r="D990" s="18" t="n">
        <x:f>Arrivals!J990</x:f>
        <x:v>24.148224922108284</x:v>
      </x:c>
      <x:c r="E990" s="18" t="n">
        <x:f>G989</x:f>
        <x:v>355.1328335743286</x:v>
      </x:c>
      <x:c r="F990" s="18" t="n">
        <x:f>MAX(C990,E990)</x:f>
        <x:v>355.1328335743286</x:v>
      </x:c>
      <x:c r="G990" s="18" t="n">
        <x:f>F990+D990</x:f>
        <x:v>379.28105849643686</x:v>
      </x:c>
      <x:c r="H990" s="18" t="n">
        <x:f>Arrivals!L990</x:f>
        <x:v>75</x:v>
      </x:c>
      <x:c r="I990" s="18" t="n">
        <x:f>H990*8/ACE_Input!S30+ACE_Input!T30</x:f>
        <x:v>6.02</x:v>
      </x:c>
      <x:c r="J990" s="18" t="n">
        <x:f>N989</x:f>
        <x:v>361.15283357432855</x:v>
      </x:c>
      <x:c r="K990" s="18" t="n">
        <x:f>MAX(G990,J990)</x:f>
        <x:v>379.28105849643686</x:v>
      </x:c>
      <x:c r="L990" s="18" t="n">
        <x:f>MOD(K990-Settings!$B$32,Settings!$B$33)</x:f>
        <x:v>379.28105849643686</x:v>
      </x:c>
      <x:c r="M990" s="18" t="n">
        <x:f>IF(L990&lt;Settings!$B$30,IF(Settings!$B$30-L990&gt;=I990,K990,K990+(Settings!$B$30-L990)+Settings!$B$31),K990+(Settings!$B$33-L990))</x:f>
        <x:v>379.28105849643686</x:v>
      </x:c>
      <x:c r="N990" s="18" t="n">
        <x:f>M990+I990</x:f>
        <x:v>385.30105849643684</x:v>
      </x:c>
      <x:c r="O990" s="18" t="n">
        <x:f>N990-C990</x:f>
        <x:v>133.30105849643684</x:v>
      </x:c>
      <x:c r="P990" s="18" t="n">
        <x:f>F990-C990</x:f>
        <x:v>103.13283357432857</x:v>
      </x:c>
      <x:c r="Q990" s="18" t="n">
        <x:f>K990-G990</x:f>
        <x:v>0</x:v>
      </x:c>
      <x:c r="R990" s="18" t="n">
        <x:f>M990-K990</x:f>
        <x:v>0</x:v>
      </x:c>
      <x:c r="S990" s="18" t="n">
        <x:f>P990+Q990+R990</x:f>
        <x:v>103.13283357432857</x:v>
      </x:c>
      <x:c r="T990" s="18" t="str">
        <x:f>IF(MOD(C990-Settings!$B$32,Settings!$B$33)&lt;Settings!$B$30,"Up","Down")</x:f>
        <x:v>Up</x:v>
      </x:c>
      <x:c r="U990" s="18" t="n">
        <x:f>IF(OR(I990&gt;Settings!$B$30,O990&gt;Settings!$B$37),0,1)</x:f>
        <x:v>1</x:v>
      </x:c>
      <x:c r="V990" s="18" t="n">
        <x:f>IF(AND(U990=1,O990&lt;=Settings!$B$36),1,0)</x:f>
        <x:v>0</x:v>
      </x:c>
    </x:row>
    <x:row r="991">
      <x:c r="A991" t="n">
        <x:f>Arrivals!A991</x:f>
        <x:v>9</x:v>
      </x:c>
      <x:c r="B991" t="n">
        <x:f>Arrivals!B991</x:f>
        <x:v>26</x:v>
      </x:c>
      <x:c r="C991" s="18" t="n">
        <x:f>Arrivals!F991</x:f>
        <x:v>257</x:v>
      </x:c>
      <x:c r="D991" s="18" t="n">
        <x:f>Arrivals!J991</x:f>
        <x:v>5.038562489020687</x:v>
      </x:c>
      <x:c r="E991" s="18" t="n">
        <x:f>G990</x:f>
        <x:v>379.28105849643686</x:v>
      </x:c>
      <x:c r="F991" s="18" t="n">
        <x:f>MAX(C991,E991)</x:f>
        <x:v>379.28105849643686</x:v>
      </x:c>
      <x:c r="G991" s="18" t="n">
        <x:f>F991+D991</x:f>
        <x:v>384.31962098545756</x:v>
      </x:c>
      <x:c r="H991" s="18" t="n">
        <x:f>Arrivals!L991</x:f>
        <x:v>75</x:v>
      </x:c>
      <x:c r="I991" s="18" t="n">
        <x:f>H991*8/ACE_Input!S31+ACE_Input!T31</x:f>
        <x:v>6.02</x:v>
      </x:c>
      <x:c r="J991" s="18" t="n">
        <x:f>N990</x:f>
        <x:v>385.30105849643684</x:v>
      </x:c>
      <x:c r="K991" s="18" t="n">
        <x:f>MAX(G991,J991)</x:f>
        <x:v>385.30105849643684</x:v>
      </x:c>
      <x:c r="L991" s="18" t="n">
        <x:f>MOD(K991-Settings!$B$32,Settings!$B$33)</x:f>
        <x:v>385.30105849643684</x:v>
      </x:c>
      <x:c r="M991" s="18" t="n">
        <x:f>IF(L991&lt;Settings!$B$30,IF(Settings!$B$30-L991&gt;=I991,K991,K991+(Settings!$B$30-L991)+Settings!$B$31),K991+(Settings!$B$33-L991))</x:f>
        <x:v>385.30105849643684</x:v>
      </x:c>
      <x:c r="N991" s="18" t="n">
        <x:f>M991+I991</x:f>
        <x:v>391.3210584964368</x:v>
      </x:c>
      <x:c r="O991" s="18" t="n">
        <x:f>N991-C991</x:f>
        <x:v>134.32105849643682</x:v>
      </x:c>
      <x:c r="P991" s="18" t="n">
        <x:f>F991-C991</x:f>
        <x:v>122.28105849643686</x:v>
      </x:c>
      <x:c r="Q991" s="18" t="n">
        <x:f>K991-G991</x:f>
        <x:v>0.9814375109792763</x:v>
      </x:c>
      <x:c r="R991" s="18" t="n">
        <x:f>M991-K991</x:f>
        <x:v>0</x:v>
      </x:c>
      <x:c r="S991" s="18" t="n">
        <x:f>P991+Q991+R991</x:f>
        <x:v>123.26249600741613</x:v>
      </x:c>
      <x:c r="T991" s="18" t="str">
        <x:f>IF(MOD(C991-Settings!$B$32,Settings!$B$33)&lt;Settings!$B$30,"Up","Down")</x:f>
        <x:v>Up</x:v>
      </x:c>
      <x:c r="U991" s="18" t="n">
        <x:f>IF(OR(I991&gt;Settings!$B$30,O991&gt;Settings!$B$37),0,1)</x:f>
        <x:v>1</x:v>
      </x:c>
      <x:c r="V991" s="18" t="n">
        <x:f>IF(AND(U991=1,O991&lt;=Settings!$B$36),1,0)</x:f>
        <x:v>0</x:v>
      </x:c>
    </x:row>
    <x:row r="992">
      <x:c r="A992" t="n">
        <x:f>Arrivals!A992</x:f>
        <x:v>9</x:v>
      </x:c>
      <x:c r="B992" t="n">
        <x:f>Arrivals!B992</x:f>
        <x:v>27</x:v>
      </x:c>
      <x:c r="C992" s="18" t="n">
        <x:f>Arrivals!F992</x:f>
        <x:v>262</x:v>
      </x:c>
      <x:c r="D992" s="18" t="n">
        <x:f>Arrivals!J992</x:f>
        <x:v>14.098885623221765</x:v>
      </x:c>
      <x:c r="E992" s="18" t="n">
        <x:f>G991</x:f>
        <x:v>384.31962098545756</x:v>
      </x:c>
      <x:c r="F992" s="18" t="n">
        <x:f>MAX(C992,E992)</x:f>
        <x:v>384.31962098545756</x:v>
      </x:c>
      <x:c r="G992" s="18" t="n">
        <x:f>F992+D992</x:f>
        <x:v>398.4185066086793</x:v>
      </x:c>
      <x:c r="H992" s="18" t="n">
        <x:f>Arrivals!L992</x:f>
        <x:v>75</x:v>
      </x:c>
      <x:c r="I992" s="18" t="n">
        <x:f>H992*8/ACE_Input!S32+ACE_Input!T32</x:f>
        <x:v>6.02</x:v>
      </x:c>
      <x:c r="J992" s="18" t="n">
        <x:f>N991</x:f>
        <x:v>391.3210584964368</x:v>
      </x:c>
      <x:c r="K992" s="18" t="n">
        <x:f>MAX(G992,J992)</x:f>
        <x:v>398.4185066086793</x:v>
      </x:c>
      <x:c r="L992" s="18" t="n">
        <x:f>MOD(K992-Settings!$B$32,Settings!$B$33)</x:f>
        <x:v>398.4185066086793</x:v>
      </x:c>
      <x:c r="M992" s="18" t="n">
        <x:f>IF(L992&lt;Settings!$B$30,IF(Settings!$B$30-L992&gt;=I992,K992,K992+(Settings!$B$30-L992)+Settings!$B$31),K992+(Settings!$B$33-L992))</x:f>
        <x:v>398.4185066086793</x:v>
      </x:c>
      <x:c r="N992" s="18" t="n">
        <x:f>M992+I992</x:f>
        <x:v>404.4385066086793</x:v>
      </x:c>
      <x:c r="O992" s="18" t="n">
        <x:f>N992-C992</x:f>
        <x:v>142.4385066086793</x:v>
      </x:c>
      <x:c r="P992" s="18" t="n">
        <x:f>F992-C992</x:f>
        <x:v>122.31962098545756</x:v>
      </x:c>
      <x:c r="Q992" s="18" t="n">
        <x:f>K992-G992</x:f>
        <x:v>0</x:v>
      </x:c>
      <x:c r="R992" s="18" t="n">
        <x:f>M992-K992</x:f>
        <x:v>0</x:v>
      </x:c>
      <x:c r="S992" s="18" t="n">
        <x:f>P992+Q992+R992</x:f>
        <x:v>122.31962098545756</x:v>
      </x:c>
      <x:c r="T992" s="18" t="str">
        <x:f>IF(MOD(C992-Settings!$B$32,Settings!$B$33)&lt;Settings!$B$30,"Up","Down")</x:f>
        <x:v>Up</x:v>
      </x:c>
      <x:c r="U992" s="18" t="n">
        <x:f>IF(OR(I992&gt;Settings!$B$30,O992&gt;Settings!$B$37),0,1)</x:f>
        <x:v>1</x:v>
      </x:c>
      <x:c r="V992" s="18" t="n">
        <x:f>IF(AND(U992=1,O992&lt;=Settings!$B$36),1,0)</x:f>
        <x:v>0</x:v>
      </x:c>
    </x:row>
    <x:row r="993">
      <x:c r="A993" t="n">
        <x:f>Arrivals!A993</x:f>
        <x:v>9</x:v>
      </x:c>
      <x:c r="B993" t="n">
        <x:f>Arrivals!B993</x:f>
        <x:v>28</x:v>
      </x:c>
      <x:c r="C993" s="18" t="n">
        <x:f>Arrivals!F993</x:f>
        <x:v>268</x:v>
      </x:c>
      <x:c r="D993" s="18" t="n">
        <x:f>Arrivals!J993</x:f>
        <x:v>2.638610538173368</x:v>
      </x:c>
      <x:c r="E993" s="18" t="n">
        <x:f>G992</x:f>
        <x:v>398.4185066086793</x:v>
      </x:c>
      <x:c r="F993" s="18" t="n">
        <x:f>MAX(C993,E993)</x:f>
        <x:v>398.4185066086793</x:v>
      </x:c>
      <x:c r="G993" s="18" t="n">
        <x:f>F993+D993</x:f>
        <x:v>401.0571171468527</x:v>
      </x:c>
      <x:c r="H993" s="18" t="n">
        <x:f>Arrivals!L993</x:f>
        <x:v>75</x:v>
      </x:c>
      <x:c r="I993" s="18" t="n">
        <x:f>H993*8/ACE_Input!S33+ACE_Input!T33</x:f>
        <x:v>6.02</x:v>
      </x:c>
      <x:c r="J993" s="18" t="n">
        <x:f>N992</x:f>
        <x:v>404.4385066086793</x:v>
      </x:c>
      <x:c r="K993" s="18" t="n">
        <x:f>MAX(G993,J993)</x:f>
        <x:v>404.4385066086793</x:v>
      </x:c>
      <x:c r="L993" s="18" t="n">
        <x:f>MOD(K993-Settings!$B$32,Settings!$B$33)</x:f>
        <x:v>404.4385066086793</x:v>
      </x:c>
      <x:c r="M993" s="18" t="n">
        <x:f>IF(L993&lt;Settings!$B$30,IF(Settings!$B$30-L993&gt;=I993,K993,K993+(Settings!$B$30-L993)+Settings!$B$31),K993+(Settings!$B$33-L993))</x:f>
        <x:v>404.4385066086793</x:v>
      </x:c>
      <x:c r="N993" s="18" t="n">
        <x:f>M993+I993</x:f>
        <x:v>410.4585066086793</x:v>
      </x:c>
      <x:c r="O993" s="18" t="n">
        <x:f>N993-C993</x:f>
        <x:v>142.45850660867927</x:v>
      </x:c>
      <x:c r="P993" s="18" t="n">
        <x:f>F993-C993</x:f>
        <x:v>130.4185066086793</x:v>
      </x:c>
      <x:c r="Q993" s="18" t="n">
        <x:f>K993-G993</x:f>
        <x:v>3.3813894618265863</x:v>
      </x:c>
      <x:c r="R993" s="18" t="n">
        <x:f>M993-K993</x:f>
        <x:v>0</x:v>
      </x:c>
      <x:c r="S993" s="18" t="n">
        <x:f>P993+Q993+R993</x:f>
        <x:v>133.7998960705059</x:v>
      </x:c>
      <x:c r="T993" s="18" t="str">
        <x:f>IF(MOD(C993-Settings!$B$32,Settings!$B$33)&lt;Settings!$B$30,"Up","Down")</x:f>
        <x:v>Up</x:v>
      </x:c>
      <x:c r="U993" s="18" t="n">
        <x:f>IF(OR(I993&gt;Settings!$B$30,O993&gt;Settings!$B$37),0,1)</x:f>
        <x:v>1</x:v>
      </x:c>
      <x:c r="V993" s="18" t="n">
        <x:f>IF(AND(U993=1,O993&lt;=Settings!$B$36),1,0)</x:f>
        <x:v>0</x:v>
      </x:c>
    </x:row>
    <x:row r="994">
      <x:c r="A994" t="n">
        <x:f>Arrivals!A994</x:f>
        <x:v>9</x:v>
      </x:c>
      <x:c r="B994" t="n">
        <x:f>Arrivals!B994</x:f>
        <x:v>29</x:v>
      </x:c>
      <x:c r="C994" s="18" t="n">
        <x:f>Arrivals!F994</x:f>
        <x:v>273</x:v>
      </x:c>
      <x:c r="D994" s="18" t="n">
        <x:f>Arrivals!J994</x:f>
        <x:v>8.431701480742765</x:v>
      </x:c>
      <x:c r="E994" s="18" t="n">
        <x:f>G993</x:f>
        <x:v>401.0571171468527</x:v>
      </x:c>
      <x:c r="F994" s="18" t="n">
        <x:f>MAX(C994,E994)</x:f>
        <x:v>401.0571171468527</x:v>
      </x:c>
      <x:c r="G994" s="18" t="n">
        <x:f>F994+D994</x:f>
        <x:v>409.4888186275955</x:v>
      </x:c>
      <x:c r="H994" s="18" t="n">
        <x:f>Arrivals!L994</x:f>
        <x:v>75</x:v>
      </x:c>
      <x:c r="I994" s="18" t="n">
        <x:f>H994*8/ACE_Input!S34+ACE_Input!T34</x:f>
        <x:v>6.02</x:v>
      </x:c>
      <x:c r="J994" s="18" t="n">
        <x:f>N993</x:f>
        <x:v>410.4585066086793</x:v>
      </x:c>
      <x:c r="K994" s="18" t="n">
        <x:f>MAX(G994,J994)</x:f>
        <x:v>410.4585066086793</x:v>
      </x:c>
      <x:c r="L994" s="18" t="n">
        <x:f>MOD(K994-Settings!$B$32,Settings!$B$33)</x:f>
        <x:v>410.4585066086793</x:v>
      </x:c>
      <x:c r="M994" s="18" t="n">
        <x:f>IF(L994&lt;Settings!$B$30,IF(Settings!$B$30-L994&gt;=I994,K994,K994+(Settings!$B$30-L994)+Settings!$B$31),K994+(Settings!$B$33-L994))</x:f>
        <x:v>410.4585066086793</x:v>
      </x:c>
      <x:c r="N994" s="18" t="n">
        <x:f>M994+I994</x:f>
        <x:v>416.47850660867925</x:v>
      </x:c>
      <x:c r="O994" s="18" t="n">
        <x:f>N994-C994</x:f>
        <x:v>143.47850660867925</x:v>
      </x:c>
      <x:c r="P994" s="18" t="n">
        <x:f>F994-C994</x:f>
        <x:v>128.0571171468527</x:v>
      </x:c>
      <x:c r="Q994" s="18" t="n">
        <x:f>K994-G994</x:f>
        <x:v>0.96968798108378</x:v>
      </x:c>
      <x:c r="R994" s="18" t="n">
        <x:f>M994-K994</x:f>
        <x:v>0</x:v>
      </x:c>
      <x:c r="S994" s="18" t="n">
        <x:f>P994+Q994+R994</x:f>
        <x:v>129.02680512793648</x:v>
      </x:c>
      <x:c r="T994" s="18" t="str">
        <x:f>IF(MOD(C994-Settings!$B$32,Settings!$B$33)&lt;Settings!$B$30,"Up","Down")</x:f>
        <x:v>Up</x:v>
      </x:c>
      <x:c r="U994" s="18" t="n">
        <x:f>IF(OR(I994&gt;Settings!$B$30,O994&gt;Settings!$B$37),0,1)</x:f>
        <x:v>1</x:v>
      </x:c>
      <x:c r="V994" s="18" t="n">
        <x:f>IF(AND(U994=1,O994&lt;=Settings!$B$36),1,0)</x:f>
        <x:v>0</x:v>
      </x:c>
    </x:row>
    <x:row r="995">
      <x:c r="A995" t="n">
        <x:f>Arrivals!A995</x:f>
        <x:v>9</x:v>
      </x:c>
      <x:c r="B995" t="n">
        <x:f>Arrivals!B995</x:f>
        <x:v>30</x:v>
      </x:c>
      <x:c r="C995" s="18" t="n">
        <x:f>Arrivals!F995</x:f>
        <x:v>278</x:v>
      </x:c>
      <x:c r="D995" s="18" t="n">
        <x:f>Arrivals!J995</x:f>
        <x:v>28.944671617568854</x:v>
      </x:c>
      <x:c r="E995" s="18" t="n">
        <x:f>G994</x:f>
        <x:v>409.4888186275955</x:v>
      </x:c>
      <x:c r="F995" s="18" t="n">
        <x:f>MAX(C995,E995)</x:f>
        <x:v>409.4888186275955</x:v>
      </x:c>
      <x:c r="G995" s="18" t="n">
        <x:f>F995+D995</x:f>
        <x:v>438.43349024516436</x:v>
      </x:c>
      <x:c r="H995" s="18" t="n">
        <x:f>Arrivals!L995</x:f>
        <x:v>75</x:v>
      </x:c>
      <x:c r="I995" s="18" t="n">
        <x:f>H995*8/ACE_Input!S35+ACE_Input!T35</x:f>
        <x:v>6.02</x:v>
      </x:c>
      <x:c r="J995" s="18" t="n">
        <x:f>N994</x:f>
        <x:v>416.47850660867925</x:v>
      </x:c>
      <x:c r="K995" s="18" t="n">
        <x:f>MAX(G995,J995)</x:f>
        <x:v>438.43349024516436</x:v>
      </x:c>
      <x:c r="L995" s="18" t="n">
        <x:f>MOD(K995-Settings!$B$32,Settings!$B$33)</x:f>
        <x:v>438.43349024516436</x:v>
      </x:c>
      <x:c r="M995" s="18" t="n">
        <x:f>IF(L995&lt;Settings!$B$30,IF(Settings!$B$30-L995&gt;=I995,K995,K995+(Settings!$B$30-L995)+Settings!$B$31),K995+(Settings!$B$33-L995))</x:f>
        <x:v>438.43349024516436</x:v>
      </x:c>
      <x:c r="N995" s="18" t="n">
        <x:f>M995+I995</x:f>
        <x:v>444.45349024516435</x:v>
      </x:c>
      <x:c r="O995" s="18" t="n">
        <x:f>N995-C995</x:f>
        <x:v>166.45349024516435</x:v>
      </x:c>
      <x:c r="P995" s="18" t="n">
        <x:f>F995-C995</x:f>
        <x:v>131.4888186275955</x:v>
      </x:c>
      <x:c r="Q995" s="18" t="n">
        <x:f>K995-G995</x:f>
        <x:v>0</x:v>
      </x:c>
      <x:c r="R995" s="18" t="n">
        <x:f>M995-K995</x:f>
        <x:v>0</x:v>
      </x:c>
      <x:c r="S995" s="18" t="n">
        <x:f>P995+Q995+R995</x:f>
        <x:v>131.4888186275955</x:v>
      </x:c>
      <x:c r="T995" s="18" t="str">
        <x:f>IF(MOD(C995-Settings!$B$32,Settings!$B$33)&lt;Settings!$B$30,"Up","Down")</x:f>
        <x:v>Up</x:v>
      </x:c>
      <x:c r="U995" s="18" t="n">
        <x:f>IF(OR(I995&gt;Settings!$B$30,O995&gt;Settings!$B$37),0,1)</x:f>
        <x:v>1</x:v>
      </x:c>
      <x:c r="V995" s="18" t="n">
        <x:f>IF(AND(U995=1,O995&lt;=Settings!$B$36),1,0)</x:f>
        <x:v>0</x:v>
      </x:c>
    </x:row>
    <x:row r="996">
      <x:c r="A996" t="n">
        <x:f>Arrivals!A996</x:f>
        <x:v>9</x:v>
      </x:c>
      <x:c r="B996" t="n">
        <x:f>Arrivals!B996</x:f>
        <x:v>31</x:v>
      </x:c>
      <x:c r="C996" s="18" t="n">
        <x:f>Arrivals!F996</x:f>
        <x:v>283</x:v>
      </x:c>
      <x:c r="D996" s="18" t="n">
        <x:f>Arrivals!J996</x:f>
        <x:v>10.259315922910996</x:v>
      </x:c>
      <x:c r="E996" s="18" t="n">
        <x:f>G995</x:f>
        <x:v>438.43349024516436</x:v>
      </x:c>
      <x:c r="F996" s="18" t="n">
        <x:f>MAX(C996,E996)</x:f>
        <x:v>438.43349024516436</x:v>
      </x:c>
      <x:c r="G996" s="18" t="n">
        <x:f>F996+D996</x:f>
        <x:v>448.6928061680754</x:v>
      </x:c>
      <x:c r="H996" s="18" t="n">
        <x:f>Arrivals!L996</x:f>
        <x:v>75</x:v>
      </x:c>
      <x:c r="I996" s="18" t="n">
        <x:f>H996*8/ACE_Input!S36+ACE_Input!T36</x:f>
        <x:v>6.02</x:v>
      </x:c>
      <x:c r="J996" s="18" t="n">
        <x:f>N995</x:f>
        <x:v>444.45349024516435</x:v>
      </x:c>
      <x:c r="K996" s="18" t="n">
        <x:f>MAX(G996,J996)</x:f>
        <x:v>448.6928061680754</x:v>
      </x:c>
      <x:c r="L996" s="18" t="n">
        <x:f>MOD(K996-Settings!$B$32,Settings!$B$33)</x:f>
        <x:v>448.6928061680754</x:v>
      </x:c>
      <x:c r="M996" s="18" t="n">
        <x:f>IF(L996&lt;Settings!$B$30,IF(Settings!$B$30-L996&gt;=I996,K996,K996+(Settings!$B$30-L996)+Settings!$B$31),K996+(Settings!$B$33-L996))</x:f>
        <x:v>448.6928061680754</x:v>
      </x:c>
      <x:c r="N996" s="18" t="n">
        <x:f>M996+I996</x:f>
        <x:v>454.71280616807536</x:v>
      </x:c>
      <x:c r="O996" s="18" t="n">
        <x:f>N996-C996</x:f>
        <x:v>171.71280616807536</x:v>
      </x:c>
      <x:c r="P996" s="18" t="n">
        <x:f>F996-C996</x:f>
        <x:v>155.43349024516436</x:v>
      </x:c>
      <x:c r="Q996" s="18" t="n">
        <x:f>K996-G996</x:f>
        <x:v>0</x:v>
      </x:c>
      <x:c r="R996" s="18" t="n">
        <x:f>M996-K996</x:f>
        <x:v>0</x:v>
      </x:c>
      <x:c r="S996" s="18" t="n">
        <x:f>P996+Q996+R996</x:f>
        <x:v>155.43349024516436</x:v>
      </x:c>
      <x:c r="T996" s="18" t="str">
        <x:f>IF(MOD(C996-Settings!$B$32,Settings!$B$33)&lt;Settings!$B$30,"Up","Down")</x:f>
        <x:v>Up</x:v>
      </x:c>
      <x:c r="U996" s="18" t="n">
        <x:f>IF(OR(I996&gt;Settings!$B$30,O996&gt;Settings!$B$37),0,1)</x:f>
        <x:v>1</x:v>
      </x:c>
      <x:c r="V996" s="18" t="n">
        <x:f>IF(AND(U996=1,O996&lt;=Settings!$B$36),1,0)</x:f>
        <x:v>0</x:v>
      </x:c>
    </x:row>
    <x:row r="997">
      <x:c r="A997" t="n">
        <x:f>Arrivals!A997</x:f>
        <x:v>9</x:v>
      </x:c>
      <x:c r="B997" t="n">
        <x:f>Arrivals!B997</x:f>
        <x:v>32</x:v>
      </x:c>
      <x:c r="C997" s="18" t="n">
        <x:f>Arrivals!F997</x:f>
        <x:v>288</x:v>
      </x:c>
      <x:c r="D997" s="18" t="n">
        <x:f>Arrivals!J997</x:f>
        <x:v>23.41714661489438</x:v>
      </x:c>
      <x:c r="E997" s="18" t="n">
        <x:f>G996</x:f>
        <x:v>448.6928061680754</x:v>
      </x:c>
      <x:c r="F997" s="18" t="n">
        <x:f>MAX(C997,E997)</x:f>
        <x:v>448.6928061680754</x:v>
      </x:c>
      <x:c r="G997" s="18" t="n">
        <x:f>F997+D997</x:f>
        <x:v>472.10995278296974</x:v>
      </x:c>
      <x:c r="H997" s="18" t="n">
        <x:f>Arrivals!L997</x:f>
        <x:v>75</x:v>
      </x:c>
      <x:c r="I997" s="18" t="n">
        <x:f>H997*8/ACE_Input!S37+ACE_Input!T37</x:f>
        <x:v>6.02</x:v>
      </x:c>
      <x:c r="J997" s="18" t="n">
        <x:f>N996</x:f>
        <x:v>454.71280616807536</x:v>
      </x:c>
      <x:c r="K997" s="18" t="n">
        <x:f>MAX(G997,J997)</x:f>
        <x:v>472.10995278296974</x:v>
      </x:c>
      <x:c r="L997" s="18" t="n">
        <x:f>MOD(K997-Settings!$B$32,Settings!$B$33)</x:f>
        <x:v>472.10995278296974</x:v>
      </x:c>
      <x:c r="M997" s="18" t="n">
        <x:f>IF(L997&lt;Settings!$B$30,IF(Settings!$B$30-L997&gt;=I997,K997,K997+(Settings!$B$30-L997)+Settings!$B$31),K997+(Settings!$B$33-L997))</x:f>
        <x:v>472.10995278296974</x:v>
      </x:c>
      <x:c r="N997" s="18" t="n">
        <x:f>M997+I997</x:f>
        <x:v>478.1299527829697</x:v>
      </x:c>
      <x:c r="O997" s="18" t="n">
        <x:f>N997-C997</x:f>
        <x:v>190.12995278296972</x:v>
      </x:c>
      <x:c r="P997" s="18" t="n">
        <x:f>F997-C997</x:f>
        <x:v>160.69280616807538</x:v>
      </x:c>
      <x:c r="Q997" s="18" t="n">
        <x:f>K997-G997</x:f>
        <x:v>0</x:v>
      </x:c>
      <x:c r="R997" s="18" t="n">
        <x:f>M997-K997</x:f>
        <x:v>0</x:v>
      </x:c>
      <x:c r="S997" s="18" t="n">
        <x:f>P997+Q997+R997</x:f>
        <x:v>160.69280616807538</x:v>
      </x:c>
      <x:c r="T997" s="18" t="str">
        <x:f>IF(MOD(C997-Settings!$B$32,Settings!$B$33)&lt;Settings!$B$30,"Up","Down")</x:f>
        <x:v>Up</x:v>
      </x:c>
      <x:c r="U997" s="18" t="n">
        <x:f>IF(OR(I997&gt;Settings!$B$30,O997&gt;Settings!$B$37),0,1)</x:f>
        <x:v>1</x:v>
      </x:c>
      <x:c r="V997" s="18" t="n">
        <x:f>IF(AND(U997=1,O997&lt;=Settings!$B$36),1,0)</x:f>
        <x:v>0</x:v>
      </x:c>
    </x:row>
    <x:row r="998">
      <x:c r="A998" t="n">
        <x:f>Arrivals!A998</x:f>
        <x:v>9</x:v>
      </x:c>
      <x:c r="B998" t="n">
        <x:f>Arrivals!B998</x:f>
        <x:v>33</x:v>
      </x:c>
      <x:c r="C998" s="18" t="n">
        <x:f>Arrivals!F998</x:f>
        <x:v>293</x:v>
      </x:c>
      <x:c r="D998" s="18" t="n">
        <x:f>Arrivals!J998</x:f>
        <x:v>2.8894015511671505</x:v>
      </x:c>
      <x:c r="E998" s="18" t="n">
        <x:f>G997</x:f>
        <x:v>472.10995278296974</x:v>
      </x:c>
      <x:c r="F998" s="18" t="n">
        <x:f>MAX(C998,E998)</x:f>
        <x:v>472.10995278296974</x:v>
      </x:c>
      <x:c r="G998" s="18" t="n">
        <x:f>F998+D998</x:f>
        <x:v>474.9993543341369</x:v>
      </x:c>
      <x:c r="H998" s="18" t="n">
        <x:f>Arrivals!L998</x:f>
        <x:v>75</x:v>
      </x:c>
      <x:c r="I998" s="18" t="n">
        <x:f>H998*8/ACE_Input!S38+ACE_Input!T38</x:f>
        <x:v>6.02</x:v>
      </x:c>
      <x:c r="J998" s="18" t="n">
        <x:f>N997</x:f>
        <x:v>478.1299527829697</x:v>
      </x:c>
      <x:c r="K998" s="18" t="n">
        <x:f>MAX(G998,J998)</x:f>
        <x:v>478.1299527829697</x:v>
      </x:c>
      <x:c r="L998" s="18" t="n">
        <x:f>MOD(K998-Settings!$B$32,Settings!$B$33)</x:f>
        <x:v>478.1299527829697</x:v>
      </x:c>
      <x:c r="M998" s="18" t="n">
        <x:f>IF(L998&lt;Settings!$B$30,IF(Settings!$B$30-L998&gt;=I998,K998,K998+(Settings!$B$30-L998)+Settings!$B$31),K998+(Settings!$B$33-L998))</x:f>
        <x:v>478.1299527829697</x:v>
      </x:c>
      <x:c r="N998" s="18" t="n">
        <x:f>M998+I998</x:f>
        <x:v>484.1499527829697</x:v>
      </x:c>
      <x:c r="O998" s="18" t="n">
        <x:f>N998-C998</x:f>
        <x:v>191.1499527829697</x:v>
      </x:c>
      <x:c r="P998" s="18" t="n">
        <x:f>F998-C998</x:f>
        <x:v>179.10995278296974</x:v>
      </x:c>
      <x:c r="Q998" s="18" t="n">
        <x:f>K998-G998</x:f>
        <x:v>3.1305984488328136</x:v>
      </x:c>
      <x:c r="R998" s="18" t="n">
        <x:f>M998-K998</x:f>
        <x:v>0</x:v>
      </x:c>
      <x:c r="S998" s="18" t="n">
        <x:f>P998+Q998+R998</x:f>
        <x:v>182.24055123180256</x:v>
      </x:c>
      <x:c r="T998" s="18" t="str">
        <x:f>IF(MOD(C998-Settings!$B$32,Settings!$B$33)&lt;Settings!$B$30,"Up","Down")</x:f>
        <x:v>Up</x:v>
      </x:c>
      <x:c r="U998" s="18" t="n">
        <x:f>IF(OR(I998&gt;Settings!$B$30,O998&gt;Settings!$B$37),0,1)</x:f>
        <x:v>1</x:v>
      </x:c>
      <x:c r="V998" s="18" t="n">
        <x:f>IF(AND(U998=1,O998&lt;=Settings!$B$36),1,0)</x:f>
        <x:v>0</x:v>
      </x:c>
    </x:row>
    <x:row r="999">
      <x:c r="A999" t="n">
        <x:f>Arrivals!A999</x:f>
        <x:v>9</x:v>
      </x:c>
      <x:c r="B999" t="n">
        <x:f>Arrivals!B999</x:f>
        <x:v>34</x:v>
      </x:c>
      <x:c r="C999" s="18" t="n">
        <x:f>Arrivals!F999</x:f>
        <x:v>298</x:v>
      </x:c>
      <x:c r="D999" s="18" t="n">
        <x:f>Arrivals!J999</x:f>
        <x:v>8.306431940454713</x:v>
      </x:c>
      <x:c r="E999" s="18" t="n">
        <x:f>G998</x:f>
        <x:v>474.9993543341369</x:v>
      </x:c>
      <x:c r="F999" s="18" t="n">
        <x:f>MAX(C999,E999)</x:f>
        <x:v>474.9993543341369</x:v>
      </x:c>
      <x:c r="G999" s="18" t="n">
        <x:f>F999+D999</x:f>
        <x:v>483.30578627459164</x:v>
      </x:c>
      <x:c r="H999" s="18" t="n">
        <x:f>Arrivals!L999</x:f>
        <x:v>75</x:v>
      </x:c>
      <x:c r="I999" s="18" t="n">
        <x:f>H999*8/ACE_Input!S39+ACE_Input!T39</x:f>
        <x:v>6.02</x:v>
      </x:c>
      <x:c r="J999" s="18" t="n">
        <x:f>N998</x:f>
        <x:v>484.1499527829697</x:v>
      </x:c>
      <x:c r="K999" s="18" t="n">
        <x:f>MAX(G999,J999)</x:f>
        <x:v>484.1499527829697</x:v>
      </x:c>
      <x:c r="L999" s="18" t="n">
        <x:f>MOD(K999-Settings!$B$32,Settings!$B$33)</x:f>
        <x:v>484.1499527829697</x:v>
      </x:c>
      <x:c r="M999" s="18" t="n">
        <x:f>IF(L999&lt;Settings!$B$30,IF(Settings!$B$30-L999&gt;=I999,K999,K999+(Settings!$B$30-L999)+Settings!$B$31),K999+(Settings!$B$33-L999))</x:f>
        <x:v>484.1499527829697</x:v>
      </x:c>
      <x:c r="N999" s="18" t="n">
        <x:f>M999+I999</x:f>
        <x:v>490.1699527829697</x:v>
      </x:c>
      <x:c r="O999" s="18" t="n">
        <x:f>N999-C999</x:f>
        <x:v>192.1699527829697</x:v>
      </x:c>
      <x:c r="P999" s="18" t="n">
        <x:f>F999-C999</x:f>
        <x:v>176.9993543341369</x:v>
      </x:c>
      <x:c r="Q999" s="18" t="n">
        <x:f>K999-G999</x:f>
        <x:v>0.8441665083780663</x:v>
      </x:c>
      <x:c r="R999" s="18" t="n">
        <x:f>M999-K999</x:f>
        <x:v>0</x:v>
      </x:c>
      <x:c r="S999" s="18" t="n">
        <x:f>P999+Q999+R999</x:f>
        <x:v>177.84352084251498</x:v>
      </x:c>
      <x:c r="T999" s="18" t="str">
        <x:f>IF(MOD(C999-Settings!$B$32,Settings!$B$33)&lt;Settings!$B$30,"Up","Down")</x:f>
        <x:v>Up</x:v>
      </x:c>
      <x:c r="U999" s="18" t="n">
        <x:f>IF(OR(I999&gt;Settings!$B$30,O999&gt;Settings!$B$37),0,1)</x:f>
        <x:v>1</x:v>
      </x:c>
      <x:c r="V999" s="18" t="n">
        <x:f>IF(AND(U999=1,O999&lt;=Settings!$B$36),1,0)</x:f>
        <x:v>0</x:v>
      </x:c>
    </x:row>
    <x:row r="1000">
      <x:c r="A1000" t="n">
        <x:f>Arrivals!A1000</x:f>
        <x:v>9</x:v>
      </x:c>
      <x:c r="B1000" t="n">
        <x:f>Arrivals!B1000</x:f>
        <x:v>35</x:v>
      </x:c>
      <x:c r="C1000" s="18" t="n">
        <x:f>Arrivals!F1000</x:f>
        <x:v>303</x:v>
      </x:c>
      <x:c r="D1000" s="18" t="n">
        <x:f>Arrivals!J1000</x:f>
        <x:v>9.824148534791702</x:v>
      </x:c>
      <x:c r="E1000" s="18" t="n">
        <x:f>G999</x:f>
        <x:v>483.30578627459164</x:v>
      </x:c>
      <x:c r="F1000" s="18" t="n">
        <x:f>MAX(C1000,E1000)</x:f>
        <x:v>483.30578627459164</x:v>
      </x:c>
      <x:c r="G1000" s="18" t="n">
        <x:f>F1000+D1000</x:f>
        <x:v>493.1299348093833</x:v>
      </x:c>
      <x:c r="H1000" s="18" t="n">
        <x:f>Arrivals!L1000</x:f>
        <x:v>75</x:v>
      </x:c>
      <x:c r="I1000" s="18" t="n">
        <x:f>H1000*8/ACE_Input!S40+ACE_Input!T40</x:f>
        <x:v>6.02</x:v>
      </x:c>
      <x:c r="J1000" s="18" t="n">
        <x:f>N999</x:f>
        <x:v>490.1699527829697</x:v>
      </x:c>
      <x:c r="K1000" s="18" t="n">
        <x:f>MAX(G1000,J1000)</x:f>
        <x:v>493.1299348093833</x:v>
      </x:c>
      <x:c r="L1000" s="18" t="n">
        <x:f>MOD(K1000-Settings!$B$32,Settings!$B$33)</x:f>
        <x:v>493.1299348093833</x:v>
      </x:c>
      <x:c r="M1000" s="18" t="n">
        <x:f>IF(L1000&lt;Settings!$B$30,IF(Settings!$B$30-L1000&gt;=I1000,K1000,K1000+(Settings!$B$30-L1000)+Settings!$B$31),K1000+(Settings!$B$33-L1000))</x:f>
        <x:v>493.1299348093833</x:v>
      </x:c>
      <x:c r="N1000" s="18" t="n">
        <x:f>M1000+I1000</x:f>
        <x:v>499.1499348093833</x:v>
      </x:c>
      <x:c r="O1000" s="18" t="n">
        <x:f>N1000-C1000</x:f>
        <x:v>196.1499348093833</x:v>
      </x:c>
      <x:c r="P1000" s="18" t="n">
        <x:f>F1000-C1000</x:f>
        <x:v>180.30578627459164</x:v>
      </x:c>
      <x:c r="Q1000" s="18" t="n">
        <x:f>K1000-G1000</x:f>
        <x:v>0</x:v>
      </x:c>
      <x:c r="R1000" s="18" t="n">
        <x:f>M1000-K1000</x:f>
        <x:v>0</x:v>
      </x:c>
      <x:c r="S1000" s="18" t="n">
        <x:f>P1000+Q1000+R1000</x:f>
        <x:v>180.30578627459164</x:v>
      </x:c>
      <x:c r="T1000" s="18" t="str">
        <x:f>IF(MOD(C1000-Settings!$B$32,Settings!$B$33)&lt;Settings!$B$30,"Up","Down")</x:f>
        <x:v>Up</x:v>
      </x:c>
      <x:c r="U1000" s="18" t="n">
        <x:f>IF(OR(I1000&gt;Settings!$B$30,O1000&gt;Settings!$B$37),0,1)</x:f>
        <x:v>1</x:v>
      </x:c>
      <x:c r="V1000" s="18" t="n">
        <x:f>IF(AND(U1000=1,O1000&lt;=Settings!$B$36),1,0)</x:f>
        <x:v>0</x:v>
      </x:c>
    </x:row>
    <x:row r="1001">
      <x:c r="A1001" t="n">
        <x:f>Arrivals!A1001</x:f>
        <x:v>9</x:v>
      </x:c>
      <x:c r="B1001" t="n">
        <x:f>Arrivals!B1001</x:f>
        <x:v>36</x:v>
      </x:c>
      <x:c r="C1001" s="18" t="n">
        <x:f>Arrivals!F1001</x:f>
        <x:v>308</x:v>
      </x:c>
      <x:c r="D1001" s="18" t="n">
        <x:f>Arrivals!J1001</x:f>
        <x:v>25.500018774105854</x:v>
      </x:c>
      <x:c r="E1001" s="18" t="n">
        <x:f>G1000</x:f>
        <x:v>493.1299348093833</x:v>
      </x:c>
      <x:c r="F1001" s="18" t="n">
        <x:f>MAX(C1001,E1001)</x:f>
        <x:v>493.1299348093833</x:v>
      </x:c>
      <x:c r="G1001" s="18" t="n">
        <x:f>F1001+D1001</x:f>
        <x:v>518.6299535834892</x:v>
      </x:c>
      <x:c r="H1001" s="18" t="n">
        <x:f>Arrivals!L1001</x:f>
        <x:v>75</x:v>
      </x:c>
      <x:c r="I1001" s="18" t="n">
        <x:f>H1001*8/ACE_Input!S41+ACE_Input!T41</x:f>
        <x:v>6.02</x:v>
      </x:c>
      <x:c r="J1001" s="18" t="n">
        <x:f>N1000</x:f>
        <x:v>499.1499348093833</x:v>
      </x:c>
      <x:c r="K1001" s="18" t="n">
        <x:f>MAX(G1001,J1001)</x:f>
        <x:v>518.6299535834892</x:v>
      </x:c>
      <x:c r="L1001" s="18" t="n">
        <x:f>MOD(K1001-Settings!$B$32,Settings!$B$33)</x:f>
        <x:v>518.6299535834892</x:v>
      </x:c>
      <x:c r="M1001" s="18" t="n">
        <x:f>IF(L1001&lt;Settings!$B$30,IF(Settings!$B$30-L1001&gt;=I1001,K1001,K1001+(Settings!$B$30-L1001)+Settings!$B$31),K1001+(Settings!$B$33-L1001))</x:f>
        <x:v>518.6299535834892</x:v>
      </x:c>
      <x:c r="N1001" s="18" t="n">
        <x:f>M1001+I1001</x:f>
        <x:v>524.6499535834892</x:v>
      </x:c>
      <x:c r="O1001" s="18" t="n">
        <x:f>N1001-C1001</x:f>
        <x:v>216.64995358348915</x:v>
      </x:c>
      <x:c r="P1001" s="18" t="n">
        <x:f>F1001-C1001</x:f>
        <x:v>185.12993480938331</x:v>
      </x:c>
      <x:c r="Q1001" s="18" t="n">
        <x:f>K1001-G1001</x:f>
        <x:v>0</x:v>
      </x:c>
      <x:c r="R1001" s="18" t="n">
        <x:f>M1001-K1001</x:f>
        <x:v>0</x:v>
      </x:c>
      <x:c r="S1001" s="18" t="n">
        <x:f>P1001+Q1001+R1001</x:f>
        <x:v>185.12993480938331</x:v>
      </x:c>
      <x:c r="T1001" s="18" t="str">
        <x:f>IF(MOD(C1001-Settings!$B$32,Settings!$B$33)&lt;Settings!$B$30,"Up","Down")</x:f>
        <x:v>Up</x:v>
      </x:c>
      <x:c r="U1001" s="18" t="n">
        <x:f>IF(OR(I1001&gt;Settings!$B$30,O1001&gt;Settings!$B$37),0,1)</x:f>
        <x:v>1</x:v>
      </x:c>
      <x:c r="V1001" s="18" t="n">
        <x:f>IF(AND(U1001=1,O1001&lt;=Settings!$B$36),1,0)</x:f>
        <x:v>0</x:v>
      </x:c>
    </x:row>
    <x:row r="1002">
      <x:c r="A1002" t="n">
        <x:f>Arrivals!A1002</x:f>
        <x:v>9</x:v>
      </x:c>
      <x:c r="B1002" t="n">
        <x:f>Arrivals!B1002</x:f>
        <x:v>37</x:v>
      </x:c>
      <x:c r="C1002" s="18" t="n">
        <x:f>Arrivals!F1002</x:f>
        <x:v>313</x:v>
      </x:c>
      <x:c r="D1002" s="18" t="n">
        <x:f>Arrivals!J1002</x:f>
        <x:v>14.180384404869557</x:v>
      </x:c>
      <x:c r="E1002" s="18" t="n">
        <x:f>G1001</x:f>
        <x:v>518.6299535834892</x:v>
      </x:c>
      <x:c r="F1002" s="18" t="n">
        <x:f>MAX(C1002,E1002)</x:f>
        <x:v>518.6299535834892</x:v>
      </x:c>
      <x:c r="G1002" s="18" t="n">
        <x:f>F1002+D1002</x:f>
        <x:v>532.8103379883587</x:v>
      </x:c>
      <x:c r="H1002" s="18" t="n">
        <x:f>Arrivals!L1002</x:f>
        <x:v>75</x:v>
      </x:c>
      <x:c r="I1002" s="18" t="n">
        <x:f>H1002*8/ACE_Input!S42+ACE_Input!T42</x:f>
        <x:v>6.02</x:v>
      </x:c>
      <x:c r="J1002" s="18" t="n">
        <x:f>N1001</x:f>
        <x:v>524.6499535834892</x:v>
      </x:c>
      <x:c r="K1002" s="18" t="n">
        <x:f>MAX(G1002,J1002)</x:f>
        <x:v>532.8103379883587</x:v>
      </x:c>
      <x:c r="L1002" s="18" t="n">
        <x:f>MOD(K1002-Settings!$B$32,Settings!$B$33)</x:f>
        <x:v>532.8103379883587</x:v>
      </x:c>
      <x:c r="M1002" s="18" t="n">
        <x:f>IF(L1002&lt;Settings!$B$30,IF(Settings!$B$30-L1002&gt;=I1002,K1002,K1002+(Settings!$B$30-L1002)+Settings!$B$31),K1002+(Settings!$B$33-L1002))</x:f>
        <x:v>532.8103379883587</x:v>
      </x:c>
      <x:c r="N1002" s="18" t="n">
        <x:f>M1002+I1002</x:f>
        <x:v>538.8303379883587</x:v>
      </x:c>
      <x:c r="O1002" s="18" t="n">
        <x:f>N1002-C1002</x:f>
        <x:v>225.83033798835868</x:v>
      </x:c>
      <x:c r="P1002" s="18" t="n">
        <x:f>F1002-C1002</x:f>
        <x:v>205.62995358348917</x:v>
      </x:c>
      <x:c r="Q1002" s="18" t="n">
        <x:f>K1002-G1002</x:f>
        <x:v>0</x:v>
      </x:c>
      <x:c r="R1002" s="18" t="n">
        <x:f>M1002-K1002</x:f>
        <x:v>0</x:v>
      </x:c>
      <x:c r="S1002" s="18" t="n">
        <x:f>P1002+Q1002+R1002</x:f>
        <x:v>205.62995358348917</x:v>
      </x:c>
      <x:c r="T1002" s="18" t="str">
        <x:f>IF(MOD(C1002-Settings!$B$32,Settings!$B$33)&lt;Settings!$B$30,"Up","Down")</x:f>
        <x:v>Up</x:v>
      </x:c>
      <x:c r="U1002" s="18" t="n">
        <x:f>IF(OR(I1002&gt;Settings!$B$30,O1002&gt;Settings!$B$37),0,1)</x:f>
        <x:v>1</x:v>
      </x:c>
      <x:c r="V1002" s="18" t="n">
        <x:f>IF(AND(U1002=1,O1002&lt;=Settings!$B$36),1,0)</x:f>
        <x:v>0</x:v>
      </x:c>
    </x:row>
    <x:row r="1003">
      <x:c r="A1003" t="n">
        <x:f>Arrivals!A1003</x:f>
        <x:v>9</x:v>
      </x:c>
      <x:c r="B1003" t="n">
        <x:f>Arrivals!B1003</x:f>
        <x:v>38</x:v>
      </x:c>
      <x:c r="C1003" s="18" t="n">
        <x:f>Arrivals!F1003</x:f>
        <x:v>318</x:v>
      </x:c>
      <x:c r="D1003" s="18" t="n">
        <x:f>Arrivals!J1003</x:f>
        <x:v>4.8347641630376055</x:v>
      </x:c>
      <x:c r="E1003" s="18" t="n">
        <x:f>G1002</x:f>
        <x:v>532.8103379883587</x:v>
      </x:c>
      <x:c r="F1003" s="18" t="n">
        <x:f>MAX(C1003,E1003)</x:f>
        <x:v>532.8103379883587</x:v>
      </x:c>
      <x:c r="G1003" s="18" t="n">
        <x:f>F1003+D1003</x:f>
        <x:v>537.6451021513963</x:v>
      </x:c>
      <x:c r="H1003" s="18" t="n">
        <x:f>Arrivals!L1003</x:f>
        <x:v>75</x:v>
      </x:c>
      <x:c r="I1003" s="18" t="n">
        <x:f>H1003*8/ACE_Input!S43+ACE_Input!T43</x:f>
        <x:v>6.02</x:v>
      </x:c>
      <x:c r="J1003" s="18" t="n">
        <x:f>N1002</x:f>
        <x:v>538.8303379883587</x:v>
      </x:c>
      <x:c r="K1003" s="18" t="n">
        <x:f>MAX(G1003,J1003)</x:f>
        <x:v>538.8303379883587</x:v>
      </x:c>
      <x:c r="L1003" s="18" t="n">
        <x:f>MOD(K1003-Settings!$B$32,Settings!$B$33)</x:f>
        <x:v>538.8303379883587</x:v>
      </x:c>
      <x:c r="M1003" s="18" t="n">
        <x:f>IF(L1003&lt;Settings!$B$30,IF(Settings!$B$30-L1003&gt;=I1003,K1003,K1003+(Settings!$B$30-L1003)+Settings!$B$31),K1003+(Settings!$B$33-L1003))</x:f>
        <x:v>538.8303379883587</x:v>
      </x:c>
      <x:c r="N1003" s="18" t="n">
        <x:f>M1003+I1003</x:f>
        <x:v>544.8503379883587</x:v>
      </x:c>
      <x:c r="O1003" s="18" t="n">
        <x:f>N1003-C1003</x:f>
        <x:v>226.85033798835866</x:v>
      </x:c>
      <x:c r="P1003" s="18" t="n">
        <x:f>F1003-C1003</x:f>
        <x:v>214.8103379883587</x:v>
      </x:c>
      <x:c r="Q1003" s="18" t="n">
        <x:f>K1003-G1003</x:f>
        <x:v>1.1852358369624199</x:v>
      </x:c>
      <x:c r="R1003" s="18" t="n">
        <x:f>M1003-K1003</x:f>
        <x:v>0</x:v>
      </x:c>
      <x:c r="S1003" s="18" t="n">
        <x:f>P1003+Q1003+R1003</x:f>
        <x:v>215.99557382532112</x:v>
      </x:c>
      <x:c r="T1003" s="18" t="str">
        <x:f>IF(MOD(C1003-Settings!$B$32,Settings!$B$33)&lt;Settings!$B$30,"Up","Down")</x:f>
        <x:v>Up</x:v>
      </x:c>
      <x:c r="U1003" s="18" t="n">
        <x:f>IF(OR(I1003&gt;Settings!$B$30,O1003&gt;Settings!$B$37),0,1)</x:f>
        <x:v>1</x:v>
      </x:c>
      <x:c r="V1003" s="18" t="n">
        <x:f>IF(AND(U1003=1,O1003&lt;=Settings!$B$36),1,0)</x:f>
        <x:v>0</x:v>
      </x:c>
    </x:row>
    <x:row r="1004">
      <x:c r="A1004" t="n">
        <x:f>Arrivals!A1004</x:f>
        <x:v>9</x:v>
      </x:c>
      <x:c r="B1004" t="n">
        <x:f>Arrivals!B1004</x:f>
        <x:v>39</x:v>
      </x:c>
      <x:c r="C1004" s="18" t="n">
        <x:f>Arrivals!F1004</x:f>
        <x:v>323</x:v>
      </x:c>
      <x:c r="D1004" s="18" t="n">
        <x:f>Arrivals!J1004</x:f>
        <x:v>8.850471449716238</x:v>
      </x:c>
      <x:c r="E1004" s="18" t="n">
        <x:f>G1003</x:f>
        <x:v>537.6451021513963</x:v>
      </x:c>
      <x:c r="F1004" s="18" t="n">
        <x:f>MAX(C1004,E1004)</x:f>
        <x:v>537.6451021513963</x:v>
      </x:c>
      <x:c r="G1004" s="18" t="n">
        <x:f>F1004+D1004</x:f>
        <x:v>546.4955736011125</x:v>
      </x:c>
      <x:c r="H1004" s="18" t="n">
        <x:f>Arrivals!L1004</x:f>
        <x:v>75</x:v>
      </x:c>
      <x:c r="I1004" s="18" t="n">
        <x:f>H1004*8/ACE_Input!S44+ACE_Input!T44</x:f>
        <x:v>6.02</x:v>
      </x:c>
      <x:c r="J1004" s="18" t="n">
        <x:f>N1003</x:f>
        <x:v>544.8503379883587</x:v>
      </x:c>
      <x:c r="K1004" s="18" t="n">
        <x:f>MAX(G1004,J1004)</x:f>
        <x:v>546.4955736011125</x:v>
      </x:c>
      <x:c r="L1004" s="18" t="n">
        <x:f>MOD(K1004-Settings!$B$32,Settings!$B$33)</x:f>
        <x:v>546.4955736011125</x:v>
      </x:c>
      <x:c r="M1004" s="18" t="n">
        <x:f>IF(L1004&lt;Settings!$B$30,IF(Settings!$B$30-L1004&gt;=I1004,K1004,K1004+(Settings!$B$30-L1004)+Settings!$B$31),K1004+(Settings!$B$33-L1004))</x:f>
        <x:v>546.4955736011125</x:v>
      </x:c>
      <x:c r="N1004" s="18" t="n">
        <x:f>M1004+I1004</x:f>
        <x:v>552.5155736011125</x:v>
      </x:c>
      <x:c r="O1004" s="18" t="n">
        <x:f>N1004-C1004</x:f>
        <x:v>229.51557360111246</x:v>
      </x:c>
      <x:c r="P1004" s="18" t="n">
        <x:f>F1004-C1004</x:f>
        <x:v>214.64510215139626</x:v>
      </x:c>
      <x:c r="Q1004" s="18" t="n">
        <x:f>K1004-G1004</x:f>
        <x:v>0</x:v>
      </x:c>
      <x:c r="R1004" s="18" t="n">
        <x:f>M1004-K1004</x:f>
        <x:v>0</x:v>
      </x:c>
      <x:c r="S1004" s="18" t="n">
        <x:f>P1004+Q1004+R1004</x:f>
        <x:v>214.64510215139626</x:v>
      </x:c>
      <x:c r="T1004" s="18" t="str">
        <x:f>IF(MOD(C1004-Settings!$B$32,Settings!$B$33)&lt;Settings!$B$30,"Up","Down")</x:f>
        <x:v>Up</x:v>
      </x:c>
      <x:c r="U1004" s="18" t="n">
        <x:f>IF(OR(I1004&gt;Settings!$B$30,O1004&gt;Settings!$B$37),0,1)</x:f>
        <x:v>1</x:v>
      </x:c>
      <x:c r="V1004" s="18" t="n">
        <x:f>IF(AND(U1004=1,O1004&lt;=Settings!$B$36),1,0)</x:f>
        <x:v>0</x:v>
      </x:c>
    </x:row>
    <x:row r="1005">
      <x:c r="A1005" t="n">
        <x:f>Arrivals!A1005</x:f>
        <x:v>9</x:v>
      </x:c>
      <x:c r="B1005" t="n">
        <x:f>Arrivals!B1005</x:f>
        <x:v>40</x:v>
      </x:c>
      <x:c r="C1005" s="18" t="n">
        <x:f>Arrivals!F1005</x:f>
        <x:v>328</x:v>
      </x:c>
      <x:c r="D1005" s="18" t="n">
        <x:f>Arrivals!J1005</x:f>
        <x:v>5.932165371422197</x:v>
      </x:c>
      <x:c r="E1005" s="18" t="n">
        <x:f>G1004</x:f>
        <x:v>546.4955736011125</x:v>
      </x:c>
      <x:c r="F1005" s="18" t="n">
        <x:f>MAX(C1005,E1005)</x:f>
        <x:v>546.4955736011125</x:v>
      </x:c>
      <x:c r="G1005" s="18" t="n">
        <x:f>F1005+D1005</x:f>
        <x:v>552.4277389725347</x:v>
      </x:c>
      <x:c r="H1005" s="18" t="n">
        <x:f>Arrivals!L1005</x:f>
        <x:v>75</x:v>
      </x:c>
      <x:c r="I1005" s="18" t="n">
        <x:f>H1005*8/ACE_Input!S45+ACE_Input!T45</x:f>
        <x:v>6.02</x:v>
      </x:c>
      <x:c r="J1005" s="18" t="n">
        <x:f>N1004</x:f>
        <x:v>552.5155736011125</x:v>
      </x:c>
      <x:c r="K1005" s="18" t="n">
        <x:f>MAX(G1005,J1005)</x:f>
        <x:v>552.5155736011125</x:v>
      </x:c>
      <x:c r="L1005" s="18" t="n">
        <x:f>MOD(K1005-Settings!$B$32,Settings!$B$33)</x:f>
        <x:v>552.5155736011125</x:v>
      </x:c>
      <x:c r="M1005" s="18" t="n">
        <x:f>IF(L1005&lt;Settings!$B$30,IF(Settings!$B$30-L1005&gt;=I1005,K1005,K1005+(Settings!$B$30-L1005)+Settings!$B$31),K1005+(Settings!$B$33-L1005))</x:f>
        <x:v>552.5155736011125</x:v>
      </x:c>
      <x:c r="N1005" s="18" t="n">
        <x:f>M1005+I1005</x:f>
        <x:v>558.5355736011124</x:v>
      </x:c>
      <x:c r="O1005" s="18" t="n">
        <x:f>N1005-C1005</x:f>
        <x:v>230.53557360111245</x:v>
      </x:c>
      <x:c r="P1005" s="18" t="n">
        <x:f>F1005-C1005</x:f>
        <x:v>218.49557360111248</x:v>
      </x:c>
      <x:c r="Q1005" s="18" t="n">
        <x:f>K1005-G1005</x:f>
        <x:v>0.08783462857775248</x:v>
      </x:c>
      <x:c r="R1005" s="18" t="n">
        <x:f>M1005-K1005</x:f>
        <x:v>0</x:v>
      </x:c>
      <x:c r="S1005" s="18" t="n">
        <x:f>P1005+Q1005+R1005</x:f>
        <x:v>218.58340822969024</x:v>
      </x:c>
      <x:c r="T1005" s="18" t="str">
        <x:f>IF(MOD(C1005-Settings!$B$32,Settings!$B$33)&lt;Settings!$B$30,"Up","Down")</x:f>
        <x:v>Up</x:v>
      </x:c>
      <x:c r="U1005" s="18" t="n">
        <x:f>IF(OR(I1005&gt;Settings!$B$30,O1005&gt;Settings!$B$37),0,1)</x:f>
        <x:v>1</x:v>
      </x:c>
      <x:c r="V1005" s="18" t="n">
        <x:f>IF(AND(U1005=1,O1005&lt;=Settings!$B$36),1,0)</x:f>
        <x:v>0</x:v>
      </x:c>
    </x:row>
    <x:row r="1006">
      <x:c r="A1006" t="n">
        <x:f>Arrivals!A1006</x:f>
        <x:v>9</x:v>
      </x:c>
      <x:c r="B1006" t="n">
        <x:f>Arrivals!B1006</x:f>
        <x:v>41</x:v>
      </x:c>
      <x:c r="C1006" s="18" t="n">
        <x:f>Arrivals!F1006</x:f>
        <x:v>333</x:v>
      </x:c>
      <x:c r="D1006" s="18" t="n">
        <x:f>Arrivals!J1006</x:f>
        <x:v>3.4637888136779065</x:v>
      </x:c>
      <x:c r="E1006" s="18" t="n">
        <x:f>G1005</x:f>
        <x:v>552.4277389725347</x:v>
      </x:c>
      <x:c r="F1006" s="18" t="n">
        <x:f>MAX(C1006,E1006)</x:f>
        <x:v>552.4277389725347</x:v>
      </x:c>
      <x:c r="G1006" s="18" t="n">
        <x:f>F1006+D1006</x:f>
        <x:v>555.8915277862126</x:v>
      </x:c>
      <x:c r="H1006" s="18" t="n">
        <x:f>Arrivals!L1006</x:f>
        <x:v>75</x:v>
      </x:c>
      <x:c r="I1006" s="18" t="n">
        <x:f>H1006*8/ACE_Input!S46+ACE_Input!T46</x:f>
        <x:v>6.02</x:v>
      </x:c>
      <x:c r="J1006" s="18" t="n">
        <x:f>N1005</x:f>
        <x:v>558.5355736011124</x:v>
      </x:c>
      <x:c r="K1006" s="18" t="n">
        <x:f>MAX(G1006,J1006)</x:f>
        <x:v>558.5355736011124</x:v>
      </x:c>
      <x:c r="L1006" s="18" t="n">
        <x:f>MOD(K1006-Settings!$B$32,Settings!$B$33)</x:f>
        <x:v>558.5355736011124</x:v>
      </x:c>
      <x:c r="M1006" s="18" t="n">
        <x:f>IF(L1006&lt;Settings!$B$30,IF(Settings!$B$30-L1006&gt;=I1006,K1006,K1006+(Settings!$B$30-L1006)+Settings!$B$31),K1006+(Settings!$B$33-L1006))</x:f>
        <x:v>558.5355736011124</x:v>
      </x:c>
      <x:c r="N1006" s="18" t="n">
        <x:f>M1006+I1006</x:f>
        <x:v>564.5555736011124</x:v>
      </x:c>
      <x:c r="O1006" s="18" t="n">
        <x:f>N1006-C1006</x:f>
        <x:v>231.55557360111243</x:v>
      </x:c>
      <x:c r="P1006" s="18" t="n">
        <x:f>F1006-C1006</x:f>
        <x:v>219.4277389725347</x:v>
      </x:c>
      <x:c r="Q1006" s="18" t="n">
        <x:f>K1006-G1006</x:f>
        <x:v>2.6440458148998687</x:v>
      </x:c>
      <x:c r="R1006" s="18" t="n">
        <x:f>M1006-K1006</x:f>
        <x:v>0</x:v>
      </x:c>
      <x:c r="S1006" s="18" t="n">
        <x:f>P1006+Q1006+R1006</x:f>
        <x:v>222.07178478743458</x:v>
      </x:c>
      <x:c r="T1006" s="18" t="str">
        <x:f>IF(MOD(C1006-Settings!$B$32,Settings!$B$33)&lt;Settings!$B$30,"Up","Down")</x:f>
        <x:v>Up</x:v>
      </x:c>
      <x:c r="U1006" s="18" t="n">
        <x:f>IF(OR(I1006&gt;Settings!$B$30,O1006&gt;Settings!$B$37),0,1)</x:f>
        <x:v>1</x:v>
      </x:c>
      <x:c r="V1006" s="18" t="n">
        <x:f>IF(AND(U1006=1,O1006&lt;=Settings!$B$36),1,0)</x:f>
        <x:v>0</x:v>
      </x:c>
    </x:row>
    <x:row r="1007">
      <x:c r="A1007" t="n">
        <x:f>Arrivals!A1007</x:f>
        <x:v>9</x:v>
      </x:c>
      <x:c r="B1007" t="n">
        <x:f>Arrivals!B1007</x:f>
        <x:v>42</x:v>
      </x:c>
      <x:c r="C1007" s="18" t="n">
        <x:f>Arrivals!F1007</x:f>
        <x:v>338</x:v>
      </x:c>
      <x:c r="D1007" s="18" t="n">
        <x:f>Arrivals!J1007</x:f>
        <x:v>32.49539685994796</x:v>
      </x:c>
      <x:c r="E1007" s="18" t="n">
        <x:f>G1006</x:f>
        <x:v>555.8915277862126</x:v>
      </x:c>
      <x:c r="F1007" s="18" t="n">
        <x:f>MAX(C1007,E1007)</x:f>
        <x:v>555.8915277862126</x:v>
      </x:c>
      <x:c r="G1007" s="18" t="n">
        <x:f>F1007+D1007</x:f>
        <x:v>588.3869246461605</x:v>
      </x:c>
      <x:c r="H1007" s="18" t="n">
        <x:f>Arrivals!L1007</x:f>
        <x:v>75</x:v>
      </x:c>
      <x:c r="I1007" s="18" t="n">
        <x:f>H1007*8/ACE_Input!S47+ACE_Input!T47</x:f>
        <x:v>6.02</x:v>
      </x:c>
      <x:c r="J1007" s="18" t="n">
        <x:f>N1006</x:f>
        <x:v>564.5555736011124</x:v>
      </x:c>
      <x:c r="K1007" s="18" t="n">
        <x:f>MAX(G1007,J1007)</x:f>
        <x:v>588.3869246461605</x:v>
      </x:c>
      <x:c r="L1007" s="18" t="n">
        <x:f>MOD(K1007-Settings!$B$32,Settings!$B$33)</x:f>
        <x:v>588.3869246461605</x:v>
      </x:c>
      <x:c r="M1007" s="18" t="n">
        <x:f>IF(L1007&lt;Settings!$B$30,IF(Settings!$B$30-L1007&gt;=I1007,K1007,K1007+(Settings!$B$30-L1007)+Settings!$B$31),K1007+(Settings!$B$33-L1007))</x:f>
        <x:v>588.3869246461605</x:v>
      </x:c>
      <x:c r="N1007" s="18" t="n">
        <x:f>M1007+I1007</x:f>
        <x:v>594.4069246461605</x:v>
      </x:c>
      <x:c r="O1007" s="18" t="n">
        <x:f>N1007-C1007</x:f>
        <x:v>256.4069246461605</x:v>
      </x:c>
      <x:c r="P1007" s="18" t="n">
        <x:f>F1007-C1007</x:f>
        <x:v>217.89152778621258</x:v>
      </x:c>
      <x:c r="Q1007" s="18" t="n">
        <x:f>K1007-G1007</x:f>
        <x:v>0</x:v>
      </x:c>
      <x:c r="R1007" s="18" t="n">
        <x:f>M1007-K1007</x:f>
        <x:v>0</x:v>
      </x:c>
      <x:c r="S1007" s="18" t="n">
        <x:f>P1007+Q1007+R1007</x:f>
        <x:v>217.89152778621258</x:v>
      </x:c>
      <x:c r="T1007" s="18" t="str">
        <x:f>IF(MOD(C1007-Settings!$B$32,Settings!$B$33)&lt;Settings!$B$30,"Up","Down")</x:f>
        <x:v>Up</x:v>
      </x:c>
      <x:c r="U1007" s="18" t="n">
        <x:f>IF(OR(I1007&gt;Settings!$B$30,O1007&gt;Settings!$B$37),0,1)</x:f>
        <x:v>1</x:v>
      </x:c>
      <x:c r="V1007" s="18" t="n">
        <x:f>IF(AND(U1007=1,O1007&lt;=Settings!$B$36),1,0)</x:f>
        <x:v>0</x:v>
      </x:c>
    </x:row>
    <x:row r="1008">
      <x:c r="A1008" t="n">
        <x:f>Arrivals!A1008</x:f>
        <x:v>9</x:v>
      </x:c>
      <x:c r="B1008" t="n">
        <x:f>Arrivals!B1008</x:f>
        <x:v>43</x:v>
      </x:c>
      <x:c r="C1008" s="18" t="n">
        <x:f>Arrivals!F1008</x:f>
        <x:v>343</x:v>
      </x:c>
      <x:c r="D1008" s="18" t="n">
        <x:f>Arrivals!J1008</x:f>
        <x:v>6.5525121435867515</x:v>
      </x:c>
      <x:c r="E1008" s="18" t="n">
        <x:f>G1007</x:f>
        <x:v>588.3869246461605</x:v>
      </x:c>
      <x:c r="F1008" s="18" t="n">
        <x:f>MAX(C1008,E1008)</x:f>
        <x:v>588.3869246461605</x:v>
      </x:c>
      <x:c r="G1008" s="18" t="n">
        <x:f>F1008+D1008</x:f>
        <x:v>594.9394367897473</x:v>
      </x:c>
      <x:c r="H1008" s="18" t="n">
        <x:f>Arrivals!L1008</x:f>
        <x:v>75</x:v>
      </x:c>
      <x:c r="I1008" s="18" t="n">
        <x:f>H1008*8/ACE_Input!S48+ACE_Input!T48</x:f>
        <x:v>6.02</x:v>
      </x:c>
      <x:c r="J1008" s="18" t="n">
        <x:f>N1007</x:f>
        <x:v>594.4069246461605</x:v>
      </x:c>
      <x:c r="K1008" s="18" t="n">
        <x:f>MAX(G1008,J1008)</x:f>
        <x:v>594.9394367897473</x:v>
      </x:c>
      <x:c r="L1008" s="18" t="n">
        <x:f>MOD(K1008-Settings!$B$32,Settings!$B$33)</x:f>
        <x:v>594.9394367897473</x:v>
      </x:c>
      <x:c r="M1008" s="18" t="n">
        <x:f>IF(L1008&lt;Settings!$B$30,IF(Settings!$B$30-L1008&gt;=I1008,K1008,K1008+(Settings!$B$30-L1008)+Settings!$B$31),K1008+(Settings!$B$33-L1008))</x:f>
        <x:v>720</x:v>
      </x:c>
      <x:c r="N1008" s="18" t="n">
        <x:f>M1008+I1008</x:f>
        <x:v>726.02</x:v>
      </x:c>
      <x:c r="O1008" s="18" t="n">
        <x:f>N1008-C1008</x:f>
        <x:v>383.02</x:v>
      </x:c>
      <x:c r="P1008" s="18" t="n">
        <x:f>F1008-C1008</x:f>
        <x:v>245.38692464616054</x:v>
      </x:c>
      <x:c r="Q1008" s="18" t="n">
        <x:f>K1008-G1008</x:f>
        <x:v>0</x:v>
      </x:c>
      <x:c r="R1008" s="18" t="n">
        <x:f>M1008-K1008</x:f>
        <x:v>125.06056321025267</x:v>
      </x:c>
      <x:c r="S1008" s="18" t="n">
        <x:f>P1008+Q1008+R1008</x:f>
        <x:v>370.4474878564132</x:v>
      </x:c>
      <x:c r="T1008" s="18" t="str">
        <x:f>IF(MOD(C1008-Settings!$B$32,Settings!$B$33)&lt;Settings!$B$30,"Up","Down")</x:f>
        <x:v>Up</x:v>
      </x:c>
      <x:c r="U1008" s="18" t="n">
        <x:f>IF(OR(I1008&gt;Settings!$B$30,O1008&gt;Settings!$B$37),0,1)</x:f>
        <x:v>1</x:v>
      </x:c>
      <x:c r="V1008" s="18" t="n">
        <x:f>IF(AND(U1008=1,O1008&lt;=Settings!$B$36),1,0)</x:f>
        <x:v>0</x:v>
      </x:c>
    </x:row>
    <x:row r="1009">
      <x:c r="A1009" t="n">
        <x:f>Arrivals!A1009</x:f>
        <x:v>9</x:v>
      </x:c>
      <x:c r="B1009" t="n">
        <x:f>Arrivals!B1009</x:f>
        <x:v>44</x:v>
      </x:c>
      <x:c r="C1009" s="18" t="n">
        <x:f>Arrivals!F1009</x:f>
        <x:v>348</x:v>
      </x:c>
      <x:c r="D1009" s="18" t="n">
        <x:f>Arrivals!J1009</x:f>
        <x:v>16.886440458475683</x:v>
      </x:c>
      <x:c r="E1009" s="18" t="n">
        <x:f>G1008</x:f>
        <x:v>594.9394367897473</x:v>
      </x:c>
      <x:c r="F1009" s="18" t="n">
        <x:f>MAX(C1009,E1009)</x:f>
        <x:v>594.9394367897473</x:v>
      </x:c>
      <x:c r="G1009" s="18" t="n">
        <x:f>F1009+D1009</x:f>
        <x:v>611.825877248223</x:v>
      </x:c>
      <x:c r="H1009" s="18" t="n">
        <x:f>Arrivals!L1009</x:f>
        <x:v>75</x:v>
      </x:c>
      <x:c r="I1009" s="18" t="n">
        <x:f>H1009*8/ACE_Input!S49+ACE_Input!T49</x:f>
        <x:v>6.02</x:v>
      </x:c>
      <x:c r="J1009" s="18" t="n">
        <x:f>N1008</x:f>
        <x:v>726.02</x:v>
      </x:c>
      <x:c r="K1009" s="18" t="n">
        <x:f>MAX(G1009,J1009)</x:f>
        <x:v>726.02</x:v>
      </x:c>
      <x:c r="L1009" s="18" t="n">
        <x:f>MOD(K1009-Settings!$B$32,Settings!$B$33)</x:f>
        <x:v>6.019999999999982</x:v>
      </x:c>
      <x:c r="M1009" s="18" t="n">
        <x:f>IF(L1009&lt;Settings!$B$30,IF(Settings!$B$30-L1009&gt;=I1009,K1009,K1009+(Settings!$B$30-L1009)+Settings!$B$31),K1009+(Settings!$B$33-L1009))</x:f>
        <x:v>726.02</x:v>
      </x:c>
      <x:c r="N1009" s="18" t="n">
        <x:f>M1009+I1009</x:f>
        <x:v>732.04</x:v>
      </x:c>
      <x:c r="O1009" s="18" t="n">
        <x:f>N1009-C1009</x:f>
        <x:v>384.03999999999996</x:v>
      </x:c>
      <x:c r="P1009" s="18" t="n">
        <x:f>F1009-C1009</x:f>
        <x:v>246.93943678974733</x:v>
      </x:c>
      <x:c r="Q1009" s="18" t="n">
        <x:f>K1009-G1009</x:f>
        <x:v>114.19412275177694</x:v>
      </x:c>
      <x:c r="R1009" s="18" t="n">
        <x:f>M1009-K1009</x:f>
        <x:v>0</x:v>
      </x:c>
      <x:c r="S1009" s="18" t="n">
        <x:f>P1009+Q1009+R1009</x:f>
        <x:v>361.1335595415243</x:v>
      </x:c>
      <x:c r="T1009" s="18" t="str">
        <x:f>IF(MOD(C1009-Settings!$B$32,Settings!$B$33)&lt;Settings!$B$30,"Up","Down")</x:f>
        <x:v>Up</x:v>
      </x:c>
      <x:c r="U1009" s="18" t="n">
        <x:f>IF(OR(I1009&gt;Settings!$B$30,O1009&gt;Settings!$B$37),0,1)</x:f>
        <x:v>1</x:v>
      </x:c>
      <x:c r="V1009" s="18" t="n">
        <x:f>IF(AND(U1009=1,O1009&lt;=Settings!$B$36),1,0)</x:f>
        <x:v>0</x:v>
      </x:c>
    </x:row>
    <x:row r="1010">
      <x:c r="A1010" t="n">
        <x:f>Arrivals!A1010</x:f>
        <x:v>9</x:v>
      </x:c>
      <x:c r="B1010" t="n">
        <x:f>Arrivals!B1010</x:f>
        <x:v>45</x:v>
      </x:c>
      <x:c r="C1010" s="18" t="n">
        <x:f>Arrivals!F1010</x:f>
        <x:v>354</x:v>
      </x:c>
      <x:c r="D1010" s="18" t="n">
        <x:f>Arrivals!J1010</x:f>
        <x:v>2.5631913723296442</x:v>
      </x:c>
      <x:c r="E1010" s="18" t="n">
        <x:f>G1009</x:f>
        <x:v>611.825877248223</x:v>
      </x:c>
      <x:c r="F1010" s="18" t="n">
        <x:f>MAX(C1010,E1010)</x:f>
        <x:v>611.825877248223</x:v>
      </x:c>
      <x:c r="G1010" s="18" t="n">
        <x:f>F1010+D1010</x:f>
        <x:v>614.3890686205527</x:v>
      </x:c>
      <x:c r="H1010" s="18" t="n">
        <x:f>Arrivals!L1010</x:f>
        <x:v>75</x:v>
      </x:c>
      <x:c r="I1010" s="18" t="n">
        <x:f>H1010*8/ACE_Input!S50+ACE_Input!T50</x:f>
        <x:v>6.02</x:v>
      </x:c>
      <x:c r="J1010" s="18" t="n">
        <x:f>N1009</x:f>
        <x:v>732.04</x:v>
      </x:c>
      <x:c r="K1010" s="18" t="n">
        <x:f>MAX(G1010,J1010)</x:f>
        <x:v>732.04</x:v>
      </x:c>
      <x:c r="L1010" s="18" t="n">
        <x:f>MOD(K1010-Settings!$B$32,Settings!$B$33)</x:f>
        <x:v>12.039999999999964</x:v>
      </x:c>
      <x:c r="M1010" s="18" t="n">
        <x:f>IF(L1010&lt;Settings!$B$30,IF(Settings!$B$30-L1010&gt;=I1010,K1010,K1010+(Settings!$B$30-L1010)+Settings!$B$31),K1010+(Settings!$B$33-L1010))</x:f>
        <x:v>732.04</x:v>
      </x:c>
      <x:c r="N1010" s="18" t="n">
        <x:f>M1010+I1010</x:f>
        <x:v>738.06</x:v>
      </x:c>
      <x:c r="O1010" s="18" t="n">
        <x:f>N1010-C1010</x:f>
        <x:v>384.05999999999995</x:v>
      </x:c>
      <x:c r="P1010" s="18" t="n">
        <x:f>F1010-C1010</x:f>
        <x:v>257.82587724822304</x:v>
      </x:c>
      <x:c r="Q1010" s="18" t="n">
        <x:f>K1010-G1010</x:f>
        <x:v>117.65093137944723</x:v>
      </x:c>
      <x:c r="R1010" s="18" t="n">
        <x:f>M1010-K1010</x:f>
        <x:v>0</x:v>
      </x:c>
      <x:c r="S1010" s="18" t="n">
        <x:f>P1010+Q1010+R1010</x:f>
        <x:v>375.47680862767027</x:v>
      </x:c>
      <x:c r="T1010" s="18" t="str">
        <x:f>IF(MOD(C1010-Settings!$B$32,Settings!$B$33)&lt;Settings!$B$30,"Up","Down")</x:f>
        <x:v>Up</x:v>
      </x:c>
      <x:c r="U1010" s="18" t="n">
        <x:f>IF(OR(I1010&gt;Settings!$B$30,O1010&gt;Settings!$B$37),0,1)</x:f>
        <x:v>1</x:v>
      </x:c>
      <x:c r="V1010" s="18" t="n">
        <x:f>IF(AND(U1010=1,O1010&lt;=Settings!$B$36),1,0)</x:f>
        <x:v>0</x:v>
      </x:c>
    </x:row>
    <x:row r="1011">
      <x:c r="A1011" t="n">
        <x:f>Arrivals!A1011</x:f>
        <x:v>9</x:v>
      </x:c>
      <x:c r="B1011" t="n">
        <x:f>Arrivals!B1011</x:f>
        <x:v>46</x:v>
      </x:c>
      <x:c r="C1011" s="18" t="n">
        <x:f>Arrivals!F1011</x:f>
        <x:v>359</x:v>
      </x:c>
      <x:c r="D1011" s="18" t="n">
        <x:f>Arrivals!J1011</x:f>
        <x:v>7.332300613896054</x:v>
      </x:c>
      <x:c r="E1011" s="18" t="n">
        <x:f>G1010</x:f>
        <x:v>614.3890686205527</x:v>
      </x:c>
      <x:c r="F1011" s="18" t="n">
        <x:f>MAX(C1011,E1011)</x:f>
        <x:v>614.3890686205527</x:v>
      </x:c>
      <x:c r="G1011" s="18" t="n">
        <x:f>F1011+D1011</x:f>
        <x:v>621.7213692344488</x:v>
      </x:c>
      <x:c r="H1011" s="18" t="n">
        <x:f>Arrivals!L1011</x:f>
        <x:v>75</x:v>
      </x:c>
      <x:c r="I1011" s="18" t="n">
        <x:f>H1011*8/ACE_Input!S51+ACE_Input!T51</x:f>
        <x:v>6.02</x:v>
      </x:c>
      <x:c r="J1011" s="18" t="n">
        <x:f>N1010</x:f>
        <x:v>738.06</x:v>
      </x:c>
      <x:c r="K1011" s="18" t="n">
        <x:f>MAX(G1011,J1011)</x:f>
        <x:v>738.06</x:v>
      </x:c>
      <x:c r="L1011" s="18" t="n">
        <x:f>MOD(K1011-Settings!$B$32,Settings!$B$33)</x:f>
        <x:v>18.059999999999945</x:v>
      </x:c>
      <x:c r="M1011" s="18" t="n">
        <x:f>IF(L1011&lt;Settings!$B$30,IF(Settings!$B$30-L1011&gt;=I1011,K1011,K1011+(Settings!$B$30-L1011)+Settings!$B$31),K1011+(Settings!$B$33-L1011))</x:f>
        <x:v>738.06</x:v>
      </x:c>
      <x:c r="N1011" s="18" t="n">
        <x:f>M1011+I1011</x:f>
        <x:v>744.0799999999999</x:v>
      </x:c>
      <x:c r="O1011" s="18" t="n">
        <x:f>N1011-C1011</x:f>
        <x:v>385.0799999999999</x:v>
      </x:c>
      <x:c r="P1011" s="18" t="n">
        <x:f>F1011-C1011</x:f>
        <x:v>255.38906862055273</x:v>
      </x:c>
      <x:c r="Q1011" s="18" t="n">
        <x:f>K1011-G1011</x:f>
        <x:v>116.3386307655511</x:v>
      </x:c>
      <x:c r="R1011" s="18" t="n">
        <x:f>M1011-K1011</x:f>
        <x:v>0</x:v>
      </x:c>
      <x:c r="S1011" s="18" t="n">
        <x:f>P1011+Q1011+R1011</x:f>
        <x:v>371.72769938610384</x:v>
      </x:c>
      <x:c r="T1011" s="18" t="str">
        <x:f>IF(MOD(C1011-Settings!$B$32,Settings!$B$33)&lt;Settings!$B$30,"Up","Down")</x:f>
        <x:v>Up</x:v>
      </x:c>
      <x:c r="U1011" s="18" t="n">
        <x:f>IF(OR(I1011&gt;Settings!$B$30,O1011&gt;Settings!$B$37),0,1)</x:f>
        <x:v>1</x:v>
      </x:c>
      <x:c r="V1011" s="18" t="n">
        <x:f>IF(AND(U1011=1,O1011&lt;=Settings!$B$36),1,0)</x:f>
        <x:v>0</x:v>
      </x:c>
    </x:row>
    <x:row r="1012">
      <x:c r="A1012" t="n">
        <x:f>Arrivals!A1012</x:f>
        <x:v>9</x:v>
      </x:c>
      <x:c r="B1012" t="n">
        <x:f>Arrivals!B1012</x:f>
        <x:v>47</x:v>
      </x:c>
      <x:c r="C1012" s="18" t="n">
        <x:f>Arrivals!F1012</x:f>
        <x:v>364</x:v>
      </x:c>
      <x:c r="D1012" s="18" t="n">
        <x:f>Arrivals!J1012</x:f>
        <x:v>3.5811167581448977</x:v>
      </x:c>
      <x:c r="E1012" s="18" t="n">
        <x:f>G1011</x:f>
        <x:v>621.7213692344488</x:v>
      </x:c>
      <x:c r="F1012" s="18" t="n">
        <x:f>MAX(C1012,E1012)</x:f>
        <x:v>621.7213692344488</x:v>
      </x:c>
      <x:c r="G1012" s="18" t="n">
        <x:f>F1012+D1012</x:f>
        <x:v>625.3024859925937</x:v>
      </x:c>
      <x:c r="H1012" s="18" t="n">
        <x:f>Arrivals!L1012</x:f>
        <x:v>75</x:v>
      </x:c>
      <x:c r="I1012" s="18" t="n">
        <x:f>H1012*8/ACE_Input!S52+ACE_Input!T52</x:f>
        <x:v>6.02</x:v>
      </x:c>
      <x:c r="J1012" s="18" t="n">
        <x:f>N1011</x:f>
        <x:v>744.0799999999999</x:v>
      </x:c>
      <x:c r="K1012" s="18" t="n">
        <x:f>MAX(G1012,J1012)</x:f>
        <x:v>744.0799999999999</x:v>
      </x:c>
      <x:c r="L1012" s="18" t="n">
        <x:f>MOD(K1012-Settings!$B$32,Settings!$B$33)</x:f>
        <x:v>24.079999999999927</x:v>
      </x:c>
      <x:c r="M1012" s="18" t="n">
        <x:f>IF(L1012&lt;Settings!$B$30,IF(Settings!$B$30-L1012&gt;=I1012,K1012,K1012+(Settings!$B$30-L1012)+Settings!$B$31),K1012+(Settings!$B$33-L1012))</x:f>
        <x:v>744.0799999999999</x:v>
      </x:c>
      <x:c r="N1012" s="18" t="n">
        <x:f>M1012+I1012</x:f>
        <x:v>750.0999999999999</x:v>
      </x:c>
      <x:c r="O1012" s="18" t="n">
        <x:f>N1012-C1012</x:f>
        <x:v>386.0999999999999</x:v>
      </x:c>
      <x:c r="P1012" s="18" t="n">
        <x:f>F1012-C1012</x:f>
        <x:v>257.72136923444884</x:v>
      </x:c>
      <x:c r="Q1012" s="18" t="n">
        <x:f>K1012-G1012</x:f>
        <x:v>118.77751400740624</x:v>
      </x:c>
      <x:c r="R1012" s="18" t="n">
        <x:f>M1012-K1012</x:f>
        <x:v>0</x:v>
      </x:c>
      <x:c r="S1012" s="18" t="n">
        <x:f>P1012+Q1012+R1012</x:f>
        <x:v>376.4988832418551</x:v>
      </x:c>
      <x:c r="T1012" s="18" t="str">
        <x:f>IF(MOD(C1012-Settings!$B$32,Settings!$B$33)&lt;Settings!$B$30,"Up","Down")</x:f>
        <x:v>Up</x:v>
      </x:c>
      <x:c r="U1012" s="18" t="n">
        <x:f>IF(OR(I1012&gt;Settings!$B$30,O1012&gt;Settings!$B$37),0,1)</x:f>
        <x:v>1</x:v>
      </x:c>
      <x:c r="V1012" s="18" t="n">
        <x:f>IF(AND(U1012=1,O1012&lt;=Settings!$B$36),1,0)</x:f>
        <x:v>0</x:v>
      </x:c>
    </x:row>
    <x:row r="1013">
      <x:c r="A1013" t="n">
        <x:f>Arrivals!A1013</x:f>
        <x:v>9</x:v>
      </x:c>
      <x:c r="B1013" t="n">
        <x:f>Arrivals!B1013</x:f>
        <x:v>48</x:v>
      </x:c>
      <x:c r="C1013" s="18" t="n">
        <x:f>Arrivals!F1013</x:f>
        <x:v>369</x:v>
      </x:c>
      <x:c r="D1013" s="18" t="n">
        <x:f>Arrivals!J1013</x:f>
        <x:v>7.39226665730636</x:v>
      </x:c>
      <x:c r="E1013" s="18" t="n">
        <x:f>G1012</x:f>
        <x:v>625.3024859925937</x:v>
      </x:c>
      <x:c r="F1013" s="18" t="n">
        <x:f>MAX(C1013,E1013)</x:f>
        <x:v>625.3024859925937</x:v>
      </x:c>
      <x:c r="G1013" s="18" t="n">
        <x:f>F1013+D1013</x:f>
        <x:v>632.6947526499</x:v>
      </x:c>
      <x:c r="H1013" s="18" t="n">
        <x:f>Arrivals!L1013</x:f>
        <x:v>75</x:v>
      </x:c>
      <x:c r="I1013" s="18" t="n">
        <x:f>H1013*8/ACE_Input!S53+ACE_Input!T53</x:f>
        <x:v>6.02</x:v>
      </x:c>
      <x:c r="J1013" s="18" t="n">
        <x:f>N1012</x:f>
        <x:v>750.0999999999999</x:v>
      </x:c>
      <x:c r="K1013" s="18" t="n">
        <x:f>MAX(G1013,J1013)</x:f>
        <x:v>750.0999999999999</x:v>
      </x:c>
      <x:c r="L1013" s="18" t="n">
        <x:f>MOD(K1013-Settings!$B$32,Settings!$B$33)</x:f>
        <x:v>30.09999999999991</x:v>
      </x:c>
      <x:c r="M1013" s="18" t="n">
        <x:f>IF(L1013&lt;Settings!$B$30,IF(Settings!$B$30-L1013&gt;=I1013,K1013,K1013+(Settings!$B$30-L1013)+Settings!$B$31),K1013+(Settings!$B$33-L1013))</x:f>
        <x:v>750.0999999999999</x:v>
      </x:c>
      <x:c r="N1013" s="18" t="n">
        <x:f>M1013+I1013</x:f>
        <x:v>756.1199999999999</x:v>
      </x:c>
      <x:c r="O1013" s="18" t="n">
        <x:f>N1013-C1013</x:f>
        <x:v>387.1199999999999</x:v>
      </x:c>
      <x:c r="P1013" s="18" t="n">
        <x:f>F1013-C1013</x:f>
        <x:v>256.3024859925937</x:v>
      </x:c>
      <x:c r="Q1013" s="18" t="n">
        <x:f>K1013-G1013</x:f>
        <x:v>117.4052473500999</x:v>
      </x:c>
      <x:c r="R1013" s="18" t="n">
        <x:f>M1013-K1013</x:f>
        <x:v>0</x:v>
      </x:c>
      <x:c r="S1013" s="18" t="n">
        <x:f>P1013+Q1013+R1013</x:f>
        <x:v>373.7077333426936</x:v>
      </x:c>
      <x:c r="T1013" s="18" t="str">
        <x:f>IF(MOD(C1013-Settings!$B$32,Settings!$B$33)&lt;Settings!$B$30,"Up","Down")</x:f>
        <x:v>Up</x:v>
      </x:c>
      <x:c r="U1013" s="18" t="n">
        <x:f>IF(OR(I1013&gt;Settings!$B$30,O1013&gt;Settings!$B$37),0,1)</x:f>
        <x:v>1</x:v>
      </x:c>
      <x:c r="V1013" s="18" t="n">
        <x:f>IF(AND(U1013=1,O1013&lt;=Settings!$B$36),1,0)</x:f>
        <x:v>0</x:v>
      </x:c>
    </x:row>
    <x:row r="1014">
      <x:c r="A1014" t="n">
        <x:f>Arrivals!A1014</x:f>
        <x:v>9</x:v>
      </x:c>
      <x:c r="B1014" t="n">
        <x:f>Arrivals!B1014</x:f>
        <x:v>49</x:v>
      </x:c>
      <x:c r="C1014" s="18" t="n">
        <x:f>Arrivals!F1014</x:f>
        <x:v>374</x:v>
      </x:c>
      <x:c r="D1014" s="18" t="n">
        <x:f>Arrivals!J1014</x:f>
        <x:v>15.809932821783175</x:v>
      </x:c>
      <x:c r="E1014" s="18" t="n">
        <x:f>G1013</x:f>
        <x:v>632.6947526499</x:v>
      </x:c>
      <x:c r="F1014" s="18" t="n">
        <x:f>MAX(C1014,E1014)</x:f>
        <x:v>632.6947526499</x:v>
      </x:c>
      <x:c r="G1014" s="18" t="n">
        <x:f>F1014+D1014</x:f>
        <x:v>648.5046854716832</x:v>
      </x:c>
      <x:c r="H1014" s="18" t="n">
        <x:f>Arrivals!L1014</x:f>
        <x:v>75</x:v>
      </x:c>
      <x:c r="I1014" s="18" t="n">
        <x:f>H1014*8/ACE_Input!S54+ACE_Input!T54</x:f>
        <x:v>6.02</x:v>
      </x:c>
      <x:c r="J1014" s="18" t="n">
        <x:f>N1013</x:f>
        <x:v>756.1199999999999</x:v>
      </x:c>
      <x:c r="K1014" s="18" t="n">
        <x:f>MAX(G1014,J1014)</x:f>
        <x:v>756.1199999999999</x:v>
      </x:c>
      <x:c r="L1014" s="18" t="n">
        <x:f>MOD(K1014-Settings!$B$32,Settings!$B$33)</x:f>
        <x:v>36.11999999999989</x:v>
      </x:c>
      <x:c r="M1014" s="18" t="n">
        <x:f>IF(L1014&lt;Settings!$B$30,IF(Settings!$B$30-L1014&gt;=I1014,K1014,K1014+(Settings!$B$30-L1014)+Settings!$B$31),K1014+(Settings!$B$33-L1014))</x:f>
        <x:v>756.1199999999999</x:v>
      </x:c>
      <x:c r="N1014" s="18" t="n">
        <x:f>M1014+I1014</x:f>
        <x:v>762.1399999999999</x:v>
      </x:c>
      <x:c r="O1014" s="18" t="n">
        <x:f>N1014-C1014</x:f>
        <x:v>388.1399999999999</x:v>
      </x:c>
      <x:c r="P1014" s="18" t="n">
        <x:f>F1014-C1014</x:f>
        <x:v>258.6947526499</x:v>
      </x:c>
      <x:c r="Q1014" s="18" t="n">
        <x:f>K1014-G1014</x:f>
        <x:v>107.61531452831673</x:v>
      </x:c>
      <x:c r="R1014" s="18" t="n">
        <x:f>M1014-K1014</x:f>
        <x:v>0</x:v>
      </x:c>
      <x:c r="S1014" s="18" t="n">
        <x:f>P1014+Q1014+R1014</x:f>
        <x:v>366.31006717821674</x:v>
      </x:c>
      <x:c r="T1014" s="18" t="str">
        <x:f>IF(MOD(C1014-Settings!$B$32,Settings!$B$33)&lt;Settings!$B$30,"Up","Down")</x:f>
        <x:v>Up</x:v>
      </x:c>
      <x:c r="U1014" s="18" t="n">
        <x:f>IF(OR(I1014&gt;Settings!$B$30,O1014&gt;Settings!$B$37),0,1)</x:f>
        <x:v>1</x:v>
      </x:c>
      <x:c r="V1014" s="18" t="n">
        <x:f>IF(AND(U1014=1,O1014&lt;=Settings!$B$36),1,0)</x:f>
        <x:v>0</x:v>
      </x:c>
    </x:row>
    <x:row r="1015">
      <x:c r="A1015" t="n">
        <x:f>Arrivals!A1015</x:f>
        <x:v>9</x:v>
      </x:c>
      <x:c r="B1015" t="n">
        <x:f>Arrivals!B1015</x:f>
        <x:v>50</x:v>
      </x:c>
      <x:c r="C1015" s="18" t="n">
        <x:f>Arrivals!F1015</x:f>
        <x:v>379</x:v>
      </x:c>
      <x:c r="D1015" s="18" t="n">
        <x:f>Arrivals!J1015</x:f>
        <x:v>60.21693622074994</x:v>
      </x:c>
      <x:c r="E1015" s="18" t="n">
        <x:f>G1014</x:f>
        <x:v>648.5046854716832</x:v>
      </x:c>
      <x:c r="F1015" s="18" t="n">
        <x:f>MAX(C1015,E1015)</x:f>
        <x:v>648.5046854716832</x:v>
      </x:c>
      <x:c r="G1015" s="18" t="n">
        <x:f>F1015+D1015</x:f>
        <x:v>708.7216216924331</x:v>
      </x:c>
      <x:c r="H1015" s="18" t="n">
        <x:f>Arrivals!L1015</x:f>
        <x:v>75</x:v>
      </x:c>
      <x:c r="I1015" s="18" t="n">
        <x:f>H1015*8/ACE_Input!S55+ACE_Input!T55</x:f>
        <x:v>6.02</x:v>
      </x:c>
      <x:c r="J1015" s="18" t="n">
        <x:f>N1014</x:f>
        <x:v>762.1399999999999</x:v>
      </x:c>
      <x:c r="K1015" s="18" t="n">
        <x:f>MAX(G1015,J1015)</x:f>
        <x:v>762.1399999999999</x:v>
      </x:c>
      <x:c r="L1015" s="18" t="n">
        <x:f>MOD(K1015-Settings!$B$32,Settings!$B$33)</x:f>
        <x:v>42.13999999999987</x:v>
      </x:c>
      <x:c r="M1015" s="18" t="n">
        <x:f>IF(L1015&lt;Settings!$B$30,IF(Settings!$B$30-L1015&gt;=I1015,K1015,K1015+(Settings!$B$30-L1015)+Settings!$B$31),K1015+(Settings!$B$33-L1015))</x:f>
        <x:v>762.1399999999999</x:v>
      </x:c>
      <x:c r="N1015" s="18" t="n">
        <x:f>M1015+I1015</x:f>
        <x:v>768.1599999999999</x:v>
      </x:c>
      <x:c r="O1015" s="18" t="n">
        <x:f>N1015-C1015</x:f>
        <x:v>389.15999999999985</x:v>
      </x:c>
      <x:c r="P1015" s="18" t="n">
        <x:f>F1015-C1015</x:f>
        <x:v>269.50468547168316</x:v>
      </x:c>
      <x:c r="Q1015" s="18" t="n">
        <x:f>K1015-G1015</x:f>
        <x:v>53.41837830756674</x:v>
      </x:c>
      <x:c r="R1015" s="18" t="n">
        <x:f>M1015-K1015</x:f>
        <x:v>0</x:v>
      </x:c>
      <x:c r="S1015" s="18" t="n">
        <x:f>P1015+Q1015+R1015</x:f>
        <x:v>322.9230637792499</x:v>
      </x:c>
      <x:c r="T1015" s="18" t="str">
        <x:f>IF(MOD(C1015-Settings!$B$32,Settings!$B$33)&lt;Settings!$B$30,"Up","Down")</x:f>
        <x:v>Up</x:v>
      </x:c>
      <x:c r="U1015" s="18" t="n">
        <x:f>IF(OR(I1015&gt;Settings!$B$30,O1015&gt;Settings!$B$37),0,1)</x:f>
        <x:v>1</x:v>
      </x:c>
      <x:c r="V1015" s="18" t="n">
        <x:f>IF(AND(U1015=1,O1015&lt;=Settings!$B$36),1,0)</x:f>
        <x:v>0</x:v>
      </x:c>
    </x:row>
    <x:row r="1016">
      <x:c r="A1016" t="n">
        <x:f>Arrivals!A1016</x:f>
        <x:v>9</x:v>
      </x:c>
      <x:c r="B1016" t="n">
        <x:f>Arrivals!B1016</x:f>
        <x:v>51</x:v>
      </x:c>
      <x:c r="C1016" s="18" t="n">
        <x:f>Arrivals!F1016</x:f>
        <x:v>384</x:v>
      </x:c>
      <x:c r="D1016" s="18" t="n">
        <x:f>Arrivals!J1016</x:f>
        <x:v>18.39917630231859</x:v>
      </x:c>
      <x:c r="E1016" s="18" t="n">
        <x:f>G1015</x:f>
        <x:v>708.7216216924331</x:v>
      </x:c>
      <x:c r="F1016" s="18" t="n">
        <x:f>MAX(C1016,E1016)</x:f>
        <x:v>708.7216216924331</x:v>
      </x:c>
      <x:c r="G1016" s="18" t="n">
        <x:f>F1016+D1016</x:f>
        <x:v>727.1207979947517</x:v>
      </x:c>
      <x:c r="H1016" s="18" t="n">
        <x:f>Arrivals!L1016</x:f>
        <x:v>75</x:v>
      </x:c>
      <x:c r="I1016" s="18" t="n">
        <x:f>H1016*8/ACE_Input!S56+ACE_Input!T56</x:f>
        <x:v>6.02</x:v>
      </x:c>
      <x:c r="J1016" s="18" t="n">
        <x:f>N1015</x:f>
        <x:v>768.1599999999999</x:v>
      </x:c>
      <x:c r="K1016" s="18" t="n">
        <x:f>MAX(G1016,J1016)</x:f>
        <x:v>768.1599999999999</x:v>
      </x:c>
      <x:c r="L1016" s="18" t="n">
        <x:f>MOD(K1016-Settings!$B$32,Settings!$B$33)</x:f>
        <x:v>48.159999999999854</x:v>
      </x:c>
      <x:c r="M1016" s="18" t="n">
        <x:f>IF(L1016&lt;Settings!$B$30,IF(Settings!$B$30-L1016&gt;=I1016,K1016,K1016+(Settings!$B$30-L1016)+Settings!$B$31),K1016+(Settings!$B$33-L1016))</x:f>
        <x:v>768.1599999999999</x:v>
      </x:c>
      <x:c r="N1016" s="18" t="n">
        <x:f>M1016+I1016</x:f>
        <x:v>774.1799999999998</x:v>
      </x:c>
      <x:c r="O1016" s="18" t="n">
        <x:f>N1016-C1016</x:f>
        <x:v>390.17999999999984</x:v>
      </x:c>
      <x:c r="P1016" s="18" t="n">
        <x:f>F1016-C1016</x:f>
        <x:v>324.72162169243313</x:v>
      </x:c>
      <x:c r="Q1016" s="18" t="n">
        <x:f>K1016-G1016</x:f>
        <x:v>41.03920200524817</x:v>
      </x:c>
      <x:c r="R1016" s="18" t="n">
        <x:f>M1016-K1016</x:f>
        <x:v>0</x:v>
      </x:c>
      <x:c r="S1016" s="18" t="n">
        <x:f>P1016+Q1016+R1016</x:f>
        <x:v>365.7608236976813</x:v>
      </x:c>
      <x:c r="T1016" s="18" t="str">
        <x:f>IF(MOD(C1016-Settings!$B$32,Settings!$B$33)&lt;Settings!$B$30,"Up","Down")</x:f>
        <x:v>Up</x:v>
      </x:c>
      <x:c r="U1016" s="18" t="n">
        <x:f>IF(OR(I1016&gt;Settings!$B$30,O1016&gt;Settings!$B$37),0,1)</x:f>
        <x:v>1</x:v>
      </x:c>
      <x:c r="V1016" s="18" t="n">
        <x:f>IF(AND(U1016=1,O1016&lt;=Settings!$B$36),1,0)</x:f>
        <x:v>0</x:v>
      </x:c>
    </x:row>
    <x:row r="1017">
      <x:c r="A1017" t="n">
        <x:f>Arrivals!A1017</x:f>
        <x:v>9</x:v>
      </x:c>
      <x:c r="B1017" t="n">
        <x:f>Arrivals!B1017</x:f>
        <x:v>52</x:v>
      </x:c>
      <x:c r="C1017" s="18" t="n">
        <x:f>Arrivals!F1017</x:f>
        <x:v>389</x:v>
      </x:c>
      <x:c r="D1017" s="18" t="n">
        <x:f>Arrivals!J1017</x:f>
        <x:v>9.49992467344106</x:v>
      </x:c>
      <x:c r="E1017" s="18" t="n">
        <x:f>G1016</x:f>
        <x:v>727.1207979947517</x:v>
      </x:c>
      <x:c r="F1017" s="18" t="n">
        <x:f>MAX(C1017,E1017)</x:f>
        <x:v>727.1207979947517</x:v>
      </x:c>
      <x:c r="G1017" s="18" t="n">
        <x:f>F1017+D1017</x:f>
        <x:v>736.6207226681928</x:v>
      </x:c>
      <x:c r="H1017" s="18" t="n">
        <x:f>Arrivals!L1017</x:f>
        <x:v>75</x:v>
      </x:c>
      <x:c r="I1017" s="18" t="n">
        <x:f>H1017*8/ACE_Input!S57+ACE_Input!T57</x:f>
        <x:v>6.02</x:v>
      </x:c>
      <x:c r="J1017" s="18" t="n">
        <x:f>N1016</x:f>
        <x:v>774.1799999999998</x:v>
      </x:c>
      <x:c r="K1017" s="18" t="n">
        <x:f>MAX(G1017,J1017)</x:f>
        <x:v>774.1799999999998</x:v>
      </x:c>
      <x:c r="L1017" s="18" t="n">
        <x:f>MOD(K1017-Settings!$B$32,Settings!$B$33)</x:f>
        <x:v>54.179999999999836</x:v>
      </x:c>
      <x:c r="M1017" s="18" t="n">
        <x:f>IF(L1017&lt;Settings!$B$30,IF(Settings!$B$30-L1017&gt;=I1017,K1017,K1017+(Settings!$B$30-L1017)+Settings!$B$31),K1017+(Settings!$B$33-L1017))</x:f>
        <x:v>774.1799999999998</x:v>
      </x:c>
      <x:c r="N1017" s="18" t="n">
        <x:f>M1017+I1017</x:f>
        <x:v>780.1999999999998</x:v>
      </x:c>
      <x:c r="O1017" s="18" t="n">
        <x:f>N1017-C1017</x:f>
        <x:v>391.1999999999998</x:v>
      </x:c>
      <x:c r="P1017" s="18" t="n">
        <x:f>F1017-C1017</x:f>
        <x:v>338.1207979947517</x:v>
      </x:c>
      <x:c r="Q1017" s="18" t="n">
        <x:f>K1017-G1017</x:f>
        <x:v>37.55927733180704</x:v>
      </x:c>
      <x:c r="R1017" s="18" t="n">
        <x:f>M1017-K1017</x:f>
        <x:v>0</x:v>
      </x:c>
      <x:c r="S1017" s="18" t="n">
        <x:f>P1017+Q1017+R1017</x:f>
        <x:v>375.6800753265587</x:v>
      </x:c>
      <x:c r="T1017" s="18" t="str">
        <x:f>IF(MOD(C1017-Settings!$B$32,Settings!$B$33)&lt;Settings!$B$30,"Up","Down")</x:f>
        <x:v>Up</x:v>
      </x:c>
      <x:c r="U1017" s="18" t="n">
        <x:f>IF(OR(I1017&gt;Settings!$B$30,O1017&gt;Settings!$B$37),0,1)</x:f>
        <x:v>1</x:v>
      </x:c>
      <x:c r="V1017" s="18" t="n">
        <x:f>IF(AND(U1017=1,O1017&lt;=Settings!$B$36),1,0)</x:f>
        <x:v>0</x:v>
      </x:c>
    </x:row>
    <x:row r="1018">
      <x:c r="A1018" t="n">
        <x:f>Arrivals!A1018</x:f>
        <x:v>9</x:v>
      </x:c>
      <x:c r="B1018" t="n">
        <x:f>Arrivals!B1018</x:f>
        <x:v>53</x:v>
      </x:c>
      <x:c r="C1018" s="18" t="n">
        <x:f>Arrivals!F1018</x:f>
        <x:v>394</x:v>
      </x:c>
      <x:c r="D1018" s="18" t="n">
        <x:f>Arrivals!J1018</x:f>
        <x:v>25.96275295194242</x:v>
      </x:c>
      <x:c r="E1018" s="18" t="n">
        <x:f>G1017</x:f>
        <x:v>736.6207226681928</x:v>
      </x:c>
      <x:c r="F1018" s="18" t="n">
        <x:f>MAX(C1018,E1018)</x:f>
        <x:v>736.6207226681928</x:v>
      </x:c>
      <x:c r="G1018" s="18" t="n">
        <x:f>F1018+D1018</x:f>
        <x:v>762.5834756201352</x:v>
      </x:c>
      <x:c r="H1018" s="18" t="n">
        <x:f>Arrivals!L1018</x:f>
        <x:v>75</x:v>
      </x:c>
      <x:c r="I1018" s="18" t="n">
        <x:f>H1018*8/ACE_Input!S58+ACE_Input!T58</x:f>
        <x:v>6.02</x:v>
      </x:c>
      <x:c r="J1018" s="18" t="n">
        <x:f>N1017</x:f>
        <x:v>780.1999999999998</x:v>
      </x:c>
      <x:c r="K1018" s="18" t="n">
        <x:f>MAX(G1018,J1018)</x:f>
        <x:v>780.1999999999998</x:v>
      </x:c>
      <x:c r="L1018" s="18" t="n">
        <x:f>MOD(K1018-Settings!$B$32,Settings!$B$33)</x:f>
        <x:v>60.19999999999982</x:v>
      </x:c>
      <x:c r="M1018" s="18" t="n">
        <x:f>IF(L1018&lt;Settings!$B$30,IF(Settings!$B$30-L1018&gt;=I1018,K1018,K1018+(Settings!$B$30-L1018)+Settings!$B$31),K1018+(Settings!$B$33-L1018))</x:f>
        <x:v>780.1999999999998</x:v>
      </x:c>
      <x:c r="N1018" s="18" t="n">
        <x:f>M1018+I1018</x:f>
        <x:v>786.2199999999998</x:v>
      </x:c>
      <x:c r="O1018" s="18" t="n">
        <x:f>N1018-C1018</x:f>
        <x:v>392.2199999999998</x:v>
      </x:c>
      <x:c r="P1018" s="18" t="n">
        <x:f>F1018-C1018</x:f>
        <x:v>342.6207226681928</x:v>
      </x:c>
      <x:c r="Q1018" s="18" t="n">
        <x:f>K1018-G1018</x:f>
        <x:v>17.616524379864586</x:v>
      </x:c>
      <x:c r="R1018" s="18" t="n">
        <x:f>M1018-K1018</x:f>
        <x:v>0</x:v>
      </x:c>
      <x:c r="S1018" s="18" t="n">
        <x:f>P1018+Q1018+R1018</x:f>
        <x:v>360.2372470480574</x:v>
      </x:c>
      <x:c r="T1018" s="18" t="str">
        <x:f>IF(MOD(C1018-Settings!$B$32,Settings!$B$33)&lt;Settings!$B$30,"Up","Down")</x:f>
        <x:v>Up</x:v>
      </x:c>
      <x:c r="U1018" s="18" t="n">
        <x:f>IF(OR(I1018&gt;Settings!$B$30,O1018&gt;Settings!$B$37),0,1)</x:f>
        <x:v>1</x:v>
      </x:c>
      <x:c r="V1018" s="18" t="n">
        <x:f>IF(AND(U1018=1,O1018&lt;=Settings!$B$36),1,0)</x:f>
        <x:v>0</x:v>
      </x:c>
    </x:row>
    <x:row r="1019">
      <x:c r="A1019" t="n">
        <x:f>Arrivals!A1019</x:f>
        <x:v>9</x:v>
      </x:c>
      <x:c r="B1019" t="n">
        <x:f>Arrivals!B1019</x:f>
        <x:v>54</x:v>
      </x:c>
      <x:c r="C1019" s="18" t="n">
        <x:f>Arrivals!F1019</x:f>
        <x:v>399</x:v>
      </x:c>
      <x:c r="D1019" s="18" t="n">
        <x:f>Arrivals!J1019</x:f>
        <x:v>11.736881386310603</x:v>
      </x:c>
      <x:c r="E1019" s="18" t="n">
        <x:f>G1018</x:f>
        <x:v>762.5834756201352</x:v>
      </x:c>
      <x:c r="F1019" s="18" t="n">
        <x:f>MAX(C1019,E1019)</x:f>
        <x:v>762.5834756201352</x:v>
      </x:c>
      <x:c r="G1019" s="18" t="n">
        <x:f>F1019+D1019</x:f>
        <x:v>774.3203570064459</x:v>
      </x:c>
      <x:c r="H1019" s="18" t="n">
        <x:f>Arrivals!L1019</x:f>
        <x:v>75</x:v>
      </x:c>
      <x:c r="I1019" s="18" t="n">
        <x:f>H1019*8/ACE_Input!S59+ACE_Input!T59</x:f>
        <x:v>6.02</x:v>
      </x:c>
      <x:c r="J1019" s="18" t="n">
        <x:f>N1018</x:f>
        <x:v>786.2199999999998</x:v>
      </x:c>
      <x:c r="K1019" s="18" t="n">
        <x:f>MAX(G1019,J1019)</x:f>
        <x:v>786.2199999999998</x:v>
      </x:c>
      <x:c r="L1019" s="18" t="n">
        <x:f>MOD(K1019-Settings!$B$32,Settings!$B$33)</x:f>
        <x:v>66.2199999999998</x:v>
      </x:c>
      <x:c r="M1019" s="18" t="n">
        <x:f>IF(L1019&lt;Settings!$B$30,IF(Settings!$B$30-L1019&gt;=I1019,K1019,K1019+(Settings!$B$30-L1019)+Settings!$B$31),K1019+(Settings!$B$33-L1019))</x:f>
        <x:v>786.2199999999998</x:v>
      </x:c>
      <x:c r="N1019" s="18" t="n">
        <x:f>M1019+I1019</x:f>
        <x:v>792.2399999999998</x:v>
      </x:c>
      <x:c r="O1019" s="18" t="n">
        <x:f>N1019-C1019</x:f>
        <x:v>393.2399999999998</x:v>
      </x:c>
      <x:c r="P1019" s="18" t="n">
        <x:f>F1019-C1019</x:f>
        <x:v>363.58347562013523</x:v>
      </x:c>
      <x:c r="Q1019" s="18" t="n">
        <x:f>K1019-G1019</x:f>
        <x:v>11.899642993553925</x:v>
      </x:c>
      <x:c r="R1019" s="18" t="n">
        <x:f>M1019-K1019</x:f>
        <x:v>0</x:v>
      </x:c>
      <x:c r="S1019" s="18" t="n">
        <x:f>P1019+Q1019+R1019</x:f>
        <x:v>375.48311861368916</x:v>
      </x:c>
      <x:c r="T1019" s="18" t="str">
        <x:f>IF(MOD(C1019-Settings!$B$32,Settings!$B$33)&lt;Settings!$B$30,"Up","Down")</x:f>
        <x:v>Up</x:v>
      </x:c>
      <x:c r="U1019" s="18" t="n">
        <x:f>IF(OR(I1019&gt;Settings!$B$30,O1019&gt;Settings!$B$37),0,1)</x:f>
        <x:v>1</x:v>
      </x:c>
      <x:c r="V1019" s="18" t="n">
        <x:f>IF(AND(U1019=1,O1019&lt;=Settings!$B$36),1,0)</x:f>
        <x:v>0</x:v>
      </x:c>
    </x:row>
    <x:row r="1020">
      <x:c r="A1020" t="n">
        <x:f>Arrivals!A1020</x:f>
        <x:v>9</x:v>
      </x:c>
      <x:c r="B1020" t="n">
        <x:f>Arrivals!B1020</x:f>
        <x:v>55</x:v>
      </x:c>
      <x:c r="C1020" s="18" t="n">
        <x:f>Arrivals!F1020</x:f>
        <x:v>404</x:v>
      </x:c>
      <x:c r="D1020" s="18" t="n">
        <x:f>Arrivals!J1020</x:f>
        <x:v>48.373292500623435</x:v>
      </x:c>
      <x:c r="E1020" s="18" t="n">
        <x:f>G1019</x:f>
        <x:v>774.3203570064459</x:v>
      </x:c>
      <x:c r="F1020" s="18" t="n">
        <x:f>MAX(C1020,E1020)</x:f>
        <x:v>774.3203570064459</x:v>
      </x:c>
      <x:c r="G1020" s="18" t="n">
        <x:f>F1020+D1020</x:f>
        <x:v>822.6936495070693</x:v>
      </x:c>
      <x:c r="H1020" s="18" t="n">
        <x:f>Arrivals!L1020</x:f>
        <x:v>75</x:v>
      </x:c>
      <x:c r="I1020" s="18" t="n">
        <x:f>H1020*8/ACE_Input!S60+ACE_Input!T60</x:f>
        <x:v>6.02</x:v>
      </x:c>
      <x:c r="J1020" s="18" t="n">
        <x:f>N1019</x:f>
        <x:v>792.2399999999998</x:v>
      </x:c>
      <x:c r="K1020" s="18" t="n">
        <x:f>MAX(G1020,J1020)</x:f>
        <x:v>822.6936495070693</x:v>
      </x:c>
      <x:c r="L1020" s="18" t="n">
        <x:f>MOD(K1020-Settings!$B$32,Settings!$B$33)</x:f>
        <x:v>102.69364950706927</x:v>
      </x:c>
      <x:c r="M1020" s="18" t="n">
        <x:f>IF(L1020&lt;Settings!$B$30,IF(Settings!$B$30-L1020&gt;=I1020,K1020,K1020+(Settings!$B$30-L1020)+Settings!$B$31),K1020+(Settings!$B$33-L1020))</x:f>
        <x:v>822.6936495070693</x:v>
      </x:c>
      <x:c r="N1020" s="18" t="n">
        <x:f>M1020+I1020</x:f>
        <x:v>828.7136495070692</x:v>
      </x:c>
      <x:c r="O1020" s="18" t="n">
        <x:f>N1020-C1020</x:f>
        <x:v>424.71364950706925</x:v>
      </x:c>
      <x:c r="P1020" s="18" t="n">
        <x:f>F1020-C1020</x:f>
        <x:v>370.3203570064459</x:v>
      </x:c>
      <x:c r="Q1020" s="18" t="n">
        <x:f>K1020-G1020</x:f>
        <x:v>0</x:v>
      </x:c>
      <x:c r="R1020" s="18" t="n">
        <x:f>M1020-K1020</x:f>
        <x:v>0</x:v>
      </x:c>
      <x:c r="S1020" s="18" t="n">
        <x:f>P1020+Q1020+R1020</x:f>
        <x:v>370.3203570064459</x:v>
      </x:c>
      <x:c r="T1020" s="18" t="str">
        <x:f>IF(MOD(C1020-Settings!$B$32,Settings!$B$33)&lt;Settings!$B$30,"Up","Down")</x:f>
        <x:v>Up</x:v>
      </x:c>
      <x:c r="U1020" s="18" t="n">
        <x:f>IF(OR(I1020&gt;Settings!$B$30,O1020&gt;Settings!$B$37),0,1)</x:f>
        <x:v>1</x:v>
      </x:c>
      <x:c r="V1020" s="18" t="n">
        <x:f>IF(AND(U1020=1,O1020&lt;=Settings!$B$36),1,0)</x:f>
        <x:v>0</x:v>
      </x:c>
    </x:row>
    <x:row r="1021">
      <x:c r="A1021" t="n">
        <x:f>Arrivals!A1021</x:f>
        <x:v>9</x:v>
      </x:c>
      <x:c r="B1021" t="n">
        <x:f>Arrivals!B1021</x:f>
        <x:v>56</x:v>
      </x:c>
      <x:c r="C1021" s="18" t="n">
        <x:f>Arrivals!F1021</x:f>
        <x:v>409</x:v>
      </x:c>
      <x:c r="D1021" s="18" t="n">
        <x:f>Arrivals!J1021</x:f>
        <x:v>10.922585423017653</x:v>
      </x:c>
      <x:c r="E1021" s="18" t="n">
        <x:f>G1020</x:f>
        <x:v>822.6936495070693</x:v>
      </x:c>
      <x:c r="F1021" s="18" t="n">
        <x:f>MAX(C1021,E1021)</x:f>
        <x:v>822.6936495070693</x:v>
      </x:c>
      <x:c r="G1021" s="18" t="n">
        <x:f>F1021+D1021</x:f>
        <x:v>833.6162349300869</x:v>
      </x:c>
      <x:c r="H1021" s="18" t="n">
        <x:f>Arrivals!L1021</x:f>
        <x:v>75</x:v>
      </x:c>
      <x:c r="I1021" s="18" t="n">
        <x:f>H1021*8/ACE_Input!S61+ACE_Input!T61</x:f>
        <x:v>6.02</x:v>
      </x:c>
      <x:c r="J1021" s="18" t="n">
        <x:f>N1020</x:f>
        <x:v>828.7136495070692</x:v>
      </x:c>
      <x:c r="K1021" s="18" t="n">
        <x:f>MAX(G1021,J1021)</x:f>
        <x:v>833.6162349300869</x:v>
      </x:c>
      <x:c r="L1021" s="18" t="n">
        <x:f>MOD(K1021-Settings!$B$32,Settings!$B$33)</x:f>
        <x:v>113.61623493008688</x:v>
      </x:c>
      <x:c r="M1021" s="18" t="n">
        <x:f>IF(L1021&lt;Settings!$B$30,IF(Settings!$B$30-L1021&gt;=I1021,K1021,K1021+(Settings!$B$30-L1021)+Settings!$B$31),K1021+(Settings!$B$33-L1021))</x:f>
        <x:v>833.6162349300869</x:v>
      </x:c>
      <x:c r="N1021" s="18" t="n">
        <x:f>M1021+I1021</x:f>
        <x:v>839.6362349300869</x:v>
      </x:c>
      <x:c r="O1021" s="18" t="n">
        <x:f>N1021-C1021</x:f>
        <x:v>430.63623493008686</x:v>
      </x:c>
      <x:c r="P1021" s="18" t="n">
        <x:f>F1021-C1021</x:f>
        <x:v>413.69364950706927</x:v>
      </x:c>
      <x:c r="Q1021" s="18" t="n">
        <x:f>K1021-G1021</x:f>
        <x:v>0</x:v>
      </x:c>
      <x:c r="R1021" s="18" t="n">
        <x:f>M1021-K1021</x:f>
        <x:v>0</x:v>
      </x:c>
      <x:c r="S1021" s="18" t="n">
        <x:f>P1021+Q1021+R1021</x:f>
        <x:v>413.69364950706927</x:v>
      </x:c>
      <x:c r="T1021" s="18" t="str">
        <x:f>IF(MOD(C1021-Settings!$B$32,Settings!$B$33)&lt;Settings!$B$30,"Up","Down")</x:f>
        <x:v>Up</x:v>
      </x:c>
      <x:c r="U1021" s="18" t="n">
        <x:f>IF(OR(I1021&gt;Settings!$B$30,O1021&gt;Settings!$B$37),0,1)</x:f>
        <x:v>1</x:v>
      </x:c>
      <x:c r="V1021" s="18" t="n">
        <x:f>IF(AND(U1021=1,O1021&lt;=Settings!$B$36),1,0)</x:f>
        <x:v>0</x:v>
      </x:c>
    </x:row>
    <x:row r="1022">
      <x:c r="A1022" t="n">
        <x:f>Arrivals!A1022</x:f>
        <x:v>9</x:v>
      </x:c>
      <x:c r="B1022" t="n">
        <x:f>Arrivals!B1022</x:f>
        <x:v>57</x:v>
      </x:c>
      <x:c r="C1022" s="18" t="n">
        <x:f>Arrivals!F1022</x:f>
        <x:v>414</x:v>
      </x:c>
      <x:c r="D1022" s="18" t="n">
        <x:f>Arrivals!J1022</x:f>
        <x:v>3.179941072750535</x:v>
      </x:c>
      <x:c r="E1022" s="18" t="n">
        <x:f>G1021</x:f>
        <x:v>833.6162349300869</x:v>
      </x:c>
      <x:c r="F1022" s="18" t="n">
        <x:f>MAX(C1022,E1022)</x:f>
        <x:v>833.6162349300869</x:v>
      </x:c>
      <x:c r="G1022" s="18" t="n">
        <x:f>F1022+D1022</x:f>
        <x:v>836.7961760028375</x:v>
      </x:c>
      <x:c r="H1022" s="18" t="n">
        <x:f>Arrivals!L1022</x:f>
        <x:v>75</x:v>
      </x:c>
      <x:c r="I1022" s="18" t="n">
        <x:f>H1022*8/ACE_Input!S62+ACE_Input!T62</x:f>
        <x:v>6.02</x:v>
      </x:c>
      <x:c r="J1022" s="18" t="n">
        <x:f>N1021</x:f>
        <x:v>839.6362349300869</x:v>
      </x:c>
      <x:c r="K1022" s="18" t="n">
        <x:f>MAX(G1022,J1022)</x:f>
        <x:v>839.6362349300869</x:v>
      </x:c>
      <x:c r="L1022" s="18" t="n">
        <x:f>MOD(K1022-Settings!$B$32,Settings!$B$33)</x:f>
        <x:v>119.63623493008686</x:v>
      </x:c>
      <x:c r="M1022" s="18" t="n">
        <x:f>IF(L1022&lt;Settings!$B$30,IF(Settings!$B$30-L1022&gt;=I1022,K1022,K1022+(Settings!$B$30-L1022)+Settings!$B$31),K1022+(Settings!$B$33-L1022))</x:f>
        <x:v>839.6362349300869</x:v>
      </x:c>
      <x:c r="N1022" s="18" t="n">
        <x:f>M1022+I1022</x:f>
        <x:v>845.6562349300868</x:v>
      </x:c>
      <x:c r="O1022" s="18" t="n">
        <x:f>N1022-C1022</x:f>
        <x:v>431.65623493008684</x:v>
      </x:c>
      <x:c r="P1022" s="18" t="n">
        <x:f>F1022-C1022</x:f>
        <x:v>419.6162349300869</x:v>
      </x:c>
      <x:c r="Q1022" s="18" t="n">
        <x:f>K1022-G1022</x:f>
        <x:v>2.8400589272494017</x:v>
      </x:c>
      <x:c r="R1022" s="18" t="n">
        <x:f>M1022-K1022</x:f>
        <x:v>0</x:v>
      </x:c>
      <x:c r="S1022" s="18" t="n">
        <x:f>P1022+Q1022+R1022</x:f>
        <x:v>422.4562938573363</x:v>
      </x:c>
      <x:c r="T1022" s="18" t="str">
        <x:f>IF(MOD(C1022-Settings!$B$32,Settings!$B$33)&lt;Settings!$B$30,"Up","Down")</x:f>
        <x:v>Up</x:v>
      </x:c>
      <x:c r="U1022" s="18" t="n">
        <x:f>IF(OR(I1022&gt;Settings!$B$30,O1022&gt;Settings!$B$37),0,1)</x:f>
        <x:v>1</x:v>
      </x:c>
      <x:c r="V1022" s="18" t="n">
        <x:f>IF(AND(U1022=1,O1022&lt;=Settings!$B$36),1,0)</x:f>
        <x:v>0</x:v>
      </x:c>
    </x:row>
    <x:row r="1023">
      <x:c r="A1023" t="n">
        <x:f>Arrivals!A1023</x:f>
        <x:v>9</x:v>
      </x:c>
      <x:c r="B1023" t="n">
        <x:f>Arrivals!B1023</x:f>
        <x:v>58</x:v>
      </x:c>
      <x:c r="C1023" s="18" t="n">
        <x:f>Arrivals!F1023</x:f>
        <x:v>419</x:v>
      </x:c>
      <x:c r="D1023" s="18" t="n">
        <x:f>Arrivals!J1023</x:f>
        <x:v>8.46942020589644</x:v>
      </x:c>
      <x:c r="E1023" s="18" t="n">
        <x:f>G1022</x:f>
        <x:v>836.7961760028375</x:v>
      </x:c>
      <x:c r="F1023" s="18" t="n">
        <x:f>MAX(C1023,E1023)</x:f>
        <x:v>836.7961760028375</x:v>
      </x:c>
      <x:c r="G1023" s="18" t="n">
        <x:f>F1023+D1023</x:f>
        <x:v>845.2655962087339</x:v>
      </x:c>
      <x:c r="H1023" s="18" t="n">
        <x:f>Arrivals!L1023</x:f>
        <x:v>75</x:v>
      </x:c>
      <x:c r="I1023" s="18" t="n">
        <x:f>H1023*8/ACE_Input!S63+ACE_Input!T63</x:f>
        <x:v>6.02</x:v>
      </x:c>
      <x:c r="J1023" s="18" t="n">
        <x:f>N1022</x:f>
        <x:v>845.6562349300868</x:v>
      </x:c>
      <x:c r="K1023" s="18" t="n">
        <x:f>MAX(G1023,J1023)</x:f>
        <x:v>845.6562349300868</x:v>
      </x:c>
      <x:c r="L1023" s="18" t="n">
        <x:f>MOD(K1023-Settings!$B$32,Settings!$B$33)</x:f>
        <x:v>125.65623493008684</x:v>
      </x:c>
      <x:c r="M1023" s="18" t="n">
        <x:f>IF(L1023&lt;Settings!$B$30,IF(Settings!$B$30-L1023&gt;=I1023,K1023,K1023+(Settings!$B$30-L1023)+Settings!$B$31),K1023+(Settings!$B$33-L1023))</x:f>
        <x:v>845.6562349300868</x:v>
      </x:c>
      <x:c r="N1023" s="18" t="n">
        <x:f>M1023+I1023</x:f>
        <x:v>851.6762349300868</x:v>
      </x:c>
      <x:c r="O1023" s="18" t="n">
        <x:f>N1023-C1023</x:f>
        <x:v>432.6762349300868</x:v>
      </x:c>
      <x:c r="P1023" s="18" t="n">
        <x:f>F1023-C1023</x:f>
        <x:v>417.79617600283746</x:v>
      </x:c>
      <x:c r="Q1023" s="18" t="n">
        <x:f>K1023-G1023</x:f>
        <x:v>0.39063872135295696</x:v>
      </x:c>
      <x:c r="R1023" s="18" t="n">
        <x:f>M1023-K1023</x:f>
        <x:v>0</x:v>
      </x:c>
      <x:c r="S1023" s="18" t="n">
        <x:f>P1023+Q1023+R1023</x:f>
        <x:v>418.1868147241904</x:v>
      </x:c>
      <x:c r="T1023" s="18" t="str">
        <x:f>IF(MOD(C1023-Settings!$B$32,Settings!$B$33)&lt;Settings!$B$30,"Up","Down")</x:f>
        <x:v>Up</x:v>
      </x:c>
      <x:c r="U1023" s="18" t="n">
        <x:f>IF(OR(I1023&gt;Settings!$B$30,O1023&gt;Settings!$B$37),0,1)</x:f>
        <x:v>1</x:v>
      </x:c>
      <x:c r="V1023" s="18" t="n">
        <x:f>IF(AND(U1023=1,O1023&lt;=Settings!$B$36),1,0)</x:f>
        <x:v>0</x:v>
      </x:c>
    </x:row>
    <x:row r="1024">
      <x:c r="A1024" t="n">
        <x:f>Arrivals!A1024</x:f>
        <x:v>9</x:v>
      </x:c>
      <x:c r="B1024" t="n">
        <x:f>Arrivals!B1024</x:f>
        <x:v>59</x:v>
      </x:c>
      <x:c r="C1024" s="18" t="n">
        <x:f>Arrivals!F1024</x:f>
        <x:v>424</x:v>
      </x:c>
      <x:c r="D1024" s="18" t="n">
        <x:f>Arrivals!J1024</x:f>
        <x:v>0.4125611106513086</x:v>
      </x:c>
      <x:c r="E1024" s="18" t="n">
        <x:f>G1023</x:f>
        <x:v>845.2655962087339</x:v>
      </x:c>
      <x:c r="F1024" s="18" t="n">
        <x:f>MAX(C1024,E1024)</x:f>
        <x:v>845.2655962087339</x:v>
      </x:c>
      <x:c r="G1024" s="18" t="n">
        <x:f>F1024+D1024</x:f>
        <x:v>845.6781573193852</x:v>
      </x:c>
      <x:c r="H1024" s="18" t="n">
        <x:f>Arrivals!L1024</x:f>
        <x:v>75</x:v>
      </x:c>
      <x:c r="I1024" s="18" t="n">
        <x:f>H1024*8/ACE_Input!S64+ACE_Input!T64</x:f>
        <x:v>6.02</x:v>
      </x:c>
      <x:c r="J1024" s="18" t="n">
        <x:f>N1023</x:f>
        <x:v>851.6762349300868</x:v>
      </x:c>
      <x:c r="K1024" s="18" t="n">
        <x:f>MAX(G1024,J1024)</x:f>
        <x:v>851.6762349300868</x:v>
      </x:c>
      <x:c r="L1024" s="18" t="n">
        <x:f>MOD(K1024-Settings!$B$32,Settings!$B$33)</x:f>
        <x:v>131.67623493008682</x:v>
      </x:c>
      <x:c r="M1024" s="18" t="n">
        <x:f>IF(L1024&lt;Settings!$B$30,IF(Settings!$B$30-L1024&gt;=I1024,K1024,K1024+(Settings!$B$30-L1024)+Settings!$B$31),K1024+(Settings!$B$33-L1024))</x:f>
        <x:v>851.6762349300868</x:v>
      </x:c>
      <x:c r="N1024" s="18" t="n">
        <x:f>M1024+I1024</x:f>
        <x:v>857.6962349300868</x:v>
      </x:c>
      <x:c r="O1024" s="18" t="n">
        <x:f>N1024-C1024</x:f>
        <x:v>433.6962349300868</x:v>
      </x:c>
      <x:c r="P1024" s="18" t="n">
        <x:f>F1024-C1024</x:f>
        <x:v>421.2655962087339</x:v>
      </x:c>
      <x:c r="Q1024" s="18" t="n">
        <x:f>K1024-G1024</x:f>
        <x:v>5.998077610701671</x:v>
      </x:c>
      <x:c r="R1024" s="18" t="n">
        <x:f>M1024-K1024</x:f>
        <x:v>0</x:v>
      </x:c>
      <x:c r="S1024" s="18" t="n">
        <x:f>P1024+Q1024+R1024</x:f>
        <x:v>427.26367381943555</x:v>
      </x:c>
      <x:c r="T1024" s="18" t="str">
        <x:f>IF(MOD(C1024-Settings!$B$32,Settings!$B$33)&lt;Settings!$B$30,"Up","Down")</x:f>
        <x:v>Up</x:v>
      </x:c>
      <x:c r="U1024" s="18" t="n">
        <x:f>IF(OR(I1024&gt;Settings!$B$30,O1024&gt;Settings!$B$37),0,1)</x:f>
        <x:v>1</x:v>
      </x:c>
      <x:c r="V1024" s="18" t="n">
        <x:f>IF(AND(U1024=1,O1024&lt;=Settings!$B$36),1,0)</x:f>
        <x:v>0</x:v>
      </x:c>
    </x:row>
    <x:row r="1025">
      <x:c r="A1025" t="n">
        <x:f>Arrivals!A1025</x:f>
        <x:v>9</x:v>
      </x:c>
      <x:c r="B1025" t="n">
        <x:f>Arrivals!B1025</x:f>
        <x:v>60</x:v>
      </x:c>
      <x:c r="C1025" s="18" t="n">
        <x:f>Arrivals!F1025</x:f>
        <x:v>429</x:v>
      </x:c>
      <x:c r="D1025" s="18" t="n">
        <x:f>Arrivals!J1025</x:f>
        <x:v>0.07481705809169828</x:v>
      </x:c>
      <x:c r="E1025" s="18" t="n">
        <x:f>G1024</x:f>
        <x:v>845.6781573193852</x:v>
      </x:c>
      <x:c r="F1025" s="18" t="n">
        <x:f>MAX(C1025,E1025)</x:f>
        <x:v>845.6781573193852</x:v>
      </x:c>
      <x:c r="G1025" s="18" t="n">
        <x:f>F1025+D1025</x:f>
        <x:v>845.7529743774769</x:v>
      </x:c>
      <x:c r="H1025" s="18" t="n">
        <x:f>Arrivals!L1025</x:f>
        <x:v>75</x:v>
      </x:c>
      <x:c r="I1025" s="18" t="n">
        <x:f>H1025*8/ACE_Input!S65+ACE_Input!T65</x:f>
        <x:v>6.02</x:v>
      </x:c>
      <x:c r="J1025" s="18" t="n">
        <x:f>N1024</x:f>
        <x:v>857.6962349300868</x:v>
      </x:c>
      <x:c r="K1025" s="18" t="n">
        <x:f>MAX(G1025,J1025)</x:f>
        <x:v>857.6962349300868</x:v>
      </x:c>
      <x:c r="L1025" s="18" t="n">
        <x:f>MOD(K1025-Settings!$B$32,Settings!$B$33)</x:f>
        <x:v>137.6962349300868</x:v>
      </x:c>
      <x:c r="M1025" s="18" t="n">
        <x:f>IF(L1025&lt;Settings!$B$30,IF(Settings!$B$30-L1025&gt;=I1025,K1025,K1025+(Settings!$B$30-L1025)+Settings!$B$31),K1025+(Settings!$B$33-L1025))</x:f>
        <x:v>857.6962349300868</x:v>
      </x:c>
      <x:c r="N1025" s="18" t="n">
        <x:f>M1025+I1025</x:f>
        <x:v>863.7162349300868</x:v>
      </x:c>
      <x:c r="O1025" s="18" t="n">
        <x:f>N1025-C1025</x:f>
        <x:v>434.7162349300868</x:v>
      </x:c>
      <x:c r="P1025" s="18" t="n">
        <x:f>F1025-C1025</x:f>
        <x:v>416.67815731938515</x:v>
      </x:c>
      <x:c r="Q1025" s="18" t="n">
        <x:f>K1025-G1025</x:f>
        <x:v>11.9432605526099</x:v>
      </x:c>
      <x:c r="R1025" s="18" t="n">
        <x:f>M1025-K1025</x:f>
        <x:v>0</x:v>
      </x:c>
      <x:c r="S1025" s="18" t="n">
        <x:f>P1025+Q1025+R1025</x:f>
        <x:v>428.62141787199505</x:v>
      </x:c>
      <x:c r="T1025" s="18" t="str">
        <x:f>IF(MOD(C1025-Settings!$B$32,Settings!$B$33)&lt;Settings!$B$30,"Up","Down")</x:f>
        <x:v>Up</x:v>
      </x:c>
      <x:c r="U1025" s="18" t="n">
        <x:f>IF(OR(I1025&gt;Settings!$B$30,O1025&gt;Settings!$B$37),0,1)</x:f>
        <x:v>1</x:v>
      </x:c>
      <x:c r="V1025" s="18" t="n">
        <x:f>IF(AND(U1025=1,O1025&lt;=Settings!$B$36),1,0)</x:f>
        <x:v>0</x:v>
      </x:c>
    </x:row>
    <x:row r="1026">
      <x:c r="A1026" t="n">
        <x:f>Arrivals!A1026</x:f>
        <x:v>9</x:v>
      </x:c>
      <x:c r="B1026" t="n">
        <x:f>Arrivals!B1026</x:f>
        <x:v>61</x:v>
      </x:c>
      <x:c r="C1026" s="18" t="n">
        <x:f>Arrivals!F1026</x:f>
        <x:v>434</x:v>
      </x:c>
      <x:c r="D1026" s="18" t="n">
        <x:f>Arrivals!J1026</x:f>
        <x:v>7.428508767117657</x:v>
      </x:c>
      <x:c r="E1026" s="18" t="n">
        <x:f>G1025</x:f>
        <x:v>845.7529743774769</x:v>
      </x:c>
      <x:c r="F1026" s="18" t="n">
        <x:f>MAX(C1026,E1026)</x:f>
        <x:v>845.7529743774769</x:v>
      </x:c>
      <x:c r="G1026" s="18" t="n">
        <x:f>F1026+D1026</x:f>
        <x:v>853.1814831445946</x:v>
      </x:c>
      <x:c r="H1026" s="18" t="n">
        <x:f>Arrivals!L1026</x:f>
        <x:v>75</x:v>
      </x:c>
      <x:c r="I1026" s="18" t="n">
        <x:f>H1026*8/ACE_Input!S66+ACE_Input!T66</x:f>
        <x:v>6.02</x:v>
      </x:c>
      <x:c r="J1026" s="18" t="n">
        <x:f>N1025</x:f>
        <x:v>863.7162349300868</x:v>
      </x:c>
      <x:c r="K1026" s="18" t="n">
        <x:f>MAX(G1026,J1026)</x:f>
        <x:v>863.7162349300868</x:v>
      </x:c>
      <x:c r="L1026" s="18" t="n">
        <x:f>MOD(K1026-Settings!$B$32,Settings!$B$33)</x:f>
        <x:v>143.71623493008678</x:v>
      </x:c>
      <x:c r="M1026" s="18" t="n">
        <x:f>IF(L1026&lt;Settings!$B$30,IF(Settings!$B$30-L1026&gt;=I1026,K1026,K1026+(Settings!$B$30-L1026)+Settings!$B$31),K1026+(Settings!$B$33-L1026))</x:f>
        <x:v>863.7162349300868</x:v>
      </x:c>
      <x:c r="N1026" s="18" t="n">
        <x:f>M1026+I1026</x:f>
        <x:v>869.7362349300868</x:v>
      </x:c>
      <x:c r="O1026" s="18" t="n">
        <x:f>N1026-C1026</x:f>
        <x:v>435.73623493008677</x:v>
      </x:c>
      <x:c r="P1026" s="18" t="n">
        <x:f>F1026-C1026</x:f>
        <x:v>411.7529743774769</x:v>
      </x:c>
      <x:c r="Q1026" s="18" t="n">
        <x:f>K1026-G1026</x:f>
        <x:v>10.534751785492176</x:v>
      </x:c>
      <x:c r="R1026" s="18" t="n">
        <x:f>M1026-K1026</x:f>
        <x:v>0</x:v>
      </x:c>
      <x:c r="S1026" s="18" t="n">
        <x:f>P1026+Q1026+R1026</x:f>
        <x:v>422.2877261629691</x:v>
      </x:c>
      <x:c r="T1026" s="18" t="str">
        <x:f>IF(MOD(C1026-Settings!$B$32,Settings!$B$33)&lt;Settings!$B$30,"Up","Down")</x:f>
        <x:v>Up</x:v>
      </x:c>
      <x:c r="U1026" s="18" t="n">
        <x:f>IF(OR(I1026&gt;Settings!$B$30,O1026&gt;Settings!$B$37),0,1)</x:f>
        <x:v>1</x:v>
      </x:c>
      <x:c r="V1026" s="18" t="n">
        <x:f>IF(AND(U1026=1,O1026&lt;=Settings!$B$36),1,0)</x:f>
        <x:v>0</x:v>
      </x:c>
    </x:row>
    <x:row r="1027">
      <x:c r="A1027" t="n">
        <x:f>Arrivals!A1027</x:f>
        <x:v>9</x:v>
      </x:c>
      <x:c r="B1027" t="n">
        <x:f>Arrivals!B1027</x:f>
        <x:v>62</x:v>
      </x:c>
      <x:c r="C1027" s="18" t="n">
        <x:f>Arrivals!F1027</x:f>
        <x:v>439</x:v>
      </x:c>
      <x:c r="D1027" s="18" t="n">
        <x:f>Arrivals!J1027</x:f>
        <x:v>1.3416670272003572</x:v>
      </x:c>
      <x:c r="E1027" s="18" t="n">
        <x:f>G1026</x:f>
        <x:v>853.1814831445946</x:v>
      </x:c>
      <x:c r="F1027" s="18" t="n">
        <x:f>MAX(C1027,E1027)</x:f>
        <x:v>853.1814831445946</x:v>
      </x:c>
      <x:c r="G1027" s="18" t="n">
        <x:f>F1027+D1027</x:f>
        <x:v>854.523150171795</x:v>
      </x:c>
      <x:c r="H1027" s="18" t="n">
        <x:f>Arrivals!L1027</x:f>
        <x:v>75</x:v>
      </x:c>
      <x:c r="I1027" s="18" t="n">
        <x:f>H1027*8/ACE_Input!S67+ACE_Input!T67</x:f>
        <x:v>6.02</x:v>
      </x:c>
      <x:c r="J1027" s="18" t="n">
        <x:f>N1026</x:f>
        <x:v>869.7362349300868</x:v>
      </x:c>
      <x:c r="K1027" s="18" t="n">
        <x:f>MAX(G1027,J1027)</x:f>
        <x:v>869.7362349300868</x:v>
      </x:c>
      <x:c r="L1027" s="18" t="n">
        <x:f>MOD(K1027-Settings!$B$32,Settings!$B$33)</x:f>
        <x:v>149.73623493008677</x:v>
      </x:c>
      <x:c r="M1027" s="18" t="n">
        <x:f>IF(L1027&lt;Settings!$B$30,IF(Settings!$B$30-L1027&gt;=I1027,K1027,K1027+(Settings!$B$30-L1027)+Settings!$B$31),K1027+(Settings!$B$33-L1027))</x:f>
        <x:v>869.7362349300868</x:v>
      </x:c>
      <x:c r="N1027" s="18" t="n">
        <x:f>M1027+I1027</x:f>
        <x:v>875.7562349300867</x:v>
      </x:c>
      <x:c r="O1027" s="18" t="n">
        <x:f>N1027-C1027</x:f>
        <x:v>436.75623493008675</x:v>
      </x:c>
      <x:c r="P1027" s="18" t="n">
        <x:f>F1027-C1027</x:f>
        <x:v>414.1814831445946</x:v>
      </x:c>
      <x:c r="Q1027" s="18" t="n">
        <x:f>K1027-G1027</x:f>
        <x:v>15.213084758291757</x:v>
      </x:c>
      <x:c r="R1027" s="18" t="n">
        <x:f>M1027-K1027</x:f>
        <x:v>0</x:v>
      </x:c>
      <x:c r="S1027" s="18" t="n">
        <x:f>P1027+Q1027+R1027</x:f>
        <x:v>429.39456790288637</x:v>
      </x:c>
      <x:c r="T1027" s="18" t="str">
        <x:f>IF(MOD(C1027-Settings!$B$32,Settings!$B$33)&lt;Settings!$B$30,"Up","Down")</x:f>
        <x:v>Up</x:v>
      </x:c>
      <x:c r="U1027" s="18" t="n">
        <x:f>IF(OR(I1027&gt;Settings!$B$30,O1027&gt;Settings!$B$37),0,1)</x:f>
        <x:v>1</x:v>
      </x:c>
      <x:c r="V1027" s="18" t="n">
        <x:f>IF(AND(U1027=1,O1027&lt;=Settings!$B$36),1,0)</x:f>
        <x:v>0</x:v>
      </x:c>
    </x:row>
    <x:row r="1028">
      <x:c r="A1028" t="n">
        <x:f>Arrivals!A1028</x:f>
        <x:v>9</x:v>
      </x:c>
      <x:c r="B1028" t="n">
        <x:f>Arrivals!B1028</x:f>
        <x:v>63</x:v>
      </x:c>
      <x:c r="C1028" s="18" t="n">
        <x:f>Arrivals!F1028</x:f>
        <x:v>444</x:v>
      </x:c>
      <x:c r="D1028" s="18" t="n">
        <x:f>Arrivals!J1028</x:f>
        <x:v>25.104991201705836</x:v>
      </x:c>
      <x:c r="E1028" s="18" t="n">
        <x:f>G1027</x:f>
        <x:v>854.523150171795</x:v>
      </x:c>
      <x:c r="F1028" s="18" t="n">
        <x:f>MAX(C1028,E1028)</x:f>
        <x:v>854.523150171795</x:v>
      </x:c>
      <x:c r="G1028" s="18" t="n">
        <x:f>F1028+D1028</x:f>
        <x:v>879.6281413735009</x:v>
      </x:c>
      <x:c r="H1028" s="18" t="n">
        <x:f>Arrivals!L1028</x:f>
        <x:v>75</x:v>
      </x:c>
      <x:c r="I1028" s="18" t="n">
        <x:f>H1028*8/ACE_Input!S68+ACE_Input!T68</x:f>
        <x:v>6.02</x:v>
      </x:c>
      <x:c r="J1028" s="18" t="n">
        <x:f>N1027</x:f>
        <x:v>875.7562349300867</x:v>
      </x:c>
      <x:c r="K1028" s="18" t="n">
        <x:f>MAX(G1028,J1028)</x:f>
        <x:v>879.6281413735009</x:v>
      </x:c>
      <x:c r="L1028" s="18" t="n">
        <x:f>MOD(K1028-Settings!$B$32,Settings!$B$33)</x:f>
        <x:v>159.62814137350085</x:v>
      </x:c>
      <x:c r="M1028" s="18" t="n">
        <x:f>IF(L1028&lt;Settings!$B$30,IF(Settings!$B$30-L1028&gt;=I1028,K1028,K1028+(Settings!$B$30-L1028)+Settings!$B$31),K1028+(Settings!$B$33-L1028))</x:f>
        <x:v>879.6281413735009</x:v>
      </x:c>
      <x:c r="N1028" s="18" t="n">
        <x:f>M1028+I1028</x:f>
        <x:v>885.6481413735008</x:v>
      </x:c>
      <x:c r="O1028" s="18" t="n">
        <x:f>N1028-C1028</x:f>
        <x:v>441.64814137350083</x:v>
      </x:c>
      <x:c r="P1028" s="18" t="n">
        <x:f>F1028-C1028</x:f>
        <x:v>410.523150171795</x:v>
      </x:c>
      <x:c r="Q1028" s="18" t="n">
        <x:f>K1028-G1028</x:f>
        <x:v>0</x:v>
      </x:c>
      <x:c r="R1028" s="18" t="n">
        <x:f>M1028-K1028</x:f>
        <x:v>0</x:v>
      </x:c>
      <x:c r="S1028" s="18" t="n">
        <x:f>P1028+Q1028+R1028</x:f>
        <x:v>410.523150171795</x:v>
      </x:c>
      <x:c r="T1028" s="18" t="str">
        <x:f>IF(MOD(C1028-Settings!$B$32,Settings!$B$33)&lt;Settings!$B$30,"Up","Down")</x:f>
        <x:v>Up</x:v>
      </x:c>
      <x:c r="U1028" s="18" t="n">
        <x:f>IF(OR(I1028&gt;Settings!$B$30,O1028&gt;Settings!$B$37),0,1)</x:f>
        <x:v>1</x:v>
      </x:c>
      <x:c r="V1028" s="18" t="n">
        <x:f>IF(AND(U1028=1,O1028&lt;=Settings!$B$36),1,0)</x:f>
        <x:v>0</x:v>
      </x:c>
    </x:row>
    <x:row r="1029">
      <x:c r="A1029" t="n">
        <x:f>Arrivals!A1029</x:f>
        <x:v>9</x:v>
      </x:c>
      <x:c r="B1029" t="n">
        <x:f>Arrivals!B1029</x:f>
        <x:v>64</x:v>
      </x:c>
      <x:c r="C1029" s="18" t="n">
        <x:f>Arrivals!F1029</x:f>
        <x:v>449</x:v>
      </x:c>
      <x:c r="D1029" s="18" t="n">
        <x:f>Arrivals!J1029</x:f>
        <x:v>8.686559721516181</x:v>
      </x:c>
      <x:c r="E1029" s="18" t="n">
        <x:f>G1028</x:f>
        <x:v>879.6281413735009</x:v>
      </x:c>
      <x:c r="F1029" s="18" t="n">
        <x:f>MAX(C1029,E1029)</x:f>
        <x:v>879.6281413735009</x:v>
      </x:c>
      <x:c r="G1029" s="18" t="n">
        <x:f>F1029+D1029</x:f>
        <x:v>888.3147010950171</x:v>
      </x:c>
      <x:c r="H1029" s="18" t="n">
        <x:f>Arrivals!L1029</x:f>
        <x:v>75</x:v>
      </x:c>
      <x:c r="I1029" s="18" t="n">
        <x:f>H1029*8/ACE_Input!S69+ACE_Input!T69</x:f>
        <x:v>6.02</x:v>
      </x:c>
      <x:c r="J1029" s="18" t="n">
        <x:f>N1028</x:f>
        <x:v>885.6481413735008</x:v>
      </x:c>
      <x:c r="K1029" s="18" t="n">
        <x:f>MAX(G1029,J1029)</x:f>
        <x:v>888.3147010950171</x:v>
      </x:c>
      <x:c r="L1029" s="18" t="n">
        <x:f>MOD(K1029-Settings!$B$32,Settings!$B$33)</x:f>
        <x:v>168.31470109501709</x:v>
      </x:c>
      <x:c r="M1029" s="18" t="n">
        <x:f>IF(L1029&lt;Settings!$B$30,IF(Settings!$B$30-L1029&gt;=I1029,K1029,K1029+(Settings!$B$30-L1029)+Settings!$B$31),K1029+(Settings!$B$33-L1029))</x:f>
        <x:v>888.3147010950171</x:v>
      </x:c>
      <x:c r="N1029" s="18" t="n">
        <x:f>M1029+I1029</x:f>
        <x:v>894.3347010950171</x:v>
      </x:c>
      <x:c r="O1029" s="18" t="n">
        <x:f>N1029-C1029</x:f>
        <x:v>445.33470109501707</x:v>
      </x:c>
      <x:c r="P1029" s="18" t="n">
        <x:f>F1029-C1029</x:f>
        <x:v>430.62814137350085</x:v>
      </x:c>
      <x:c r="Q1029" s="18" t="n">
        <x:f>K1029-G1029</x:f>
        <x:v>0</x:v>
      </x:c>
      <x:c r="R1029" s="18" t="n">
        <x:f>M1029-K1029</x:f>
        <x:v>0</x:v>
      </x:c>
      <x:c r="S1029" s="18" t="n">
        <x:f>P1029+Q1029+R1029</x:f>
        <x:v>430.62814137350085</x:v>
      </x:c>
      <x:c r="T1029" s="18" t="str">
        <x:f>IF(MOD(C1029-Settings!$B$32,Settings!$B$33)&lt;Settings!$B$30,"Up","Down")</x:f>
        <x:v>Up</x:v>
      </x:c>
      <x:c r="U1029" s="18" t="n">
        <x:f>IF(OR(I1029&gt;Settings!$B$30,O1029&gt;Settings!$B$37),0,1)</x:f>
        <x:v>1</x:v>
      </x:c>
      <x:c r="V1029" s="18" t="n">
        <x:f>IF(AND(U1029=1,O1029&lt;=Settings!$B$36),1,0)</x:f>
        <x:v>0</x:v>
      </x:c>
    </x:row>
    <x:row r="1030">
      <x:c r="A1030" t="n">
        <x:f>Arrivals!A1030</x:f>
        <x:v>9</x:v>
      </x:c>
      <x:c r="B1030" t="n">
        <x:f>Arrivals!B1030</x:f>
        <x:v>65</x:v>
      </x:c>
      <x:c r="C1030" s="18" t="n">
        <x:f>Arrivals!F1030</x:f>
        <x:v>454</x:v>
      </x:c>
      <x:c r="D1030" s="18" t="n">
        <x:f>Arrivals!J1030</x:f>
        <x:v>21.60899088747581</x:v>
      </x:c>
      <x:c r="E1030" s="18" t="n">
        <x:f>G1029</x:f>
        <x:v>888.3147010950171</x:v>
      </x:c>
      <x:c r="F1030" s="18" t="n">
        <x:f>MAX(C1030,E1030)</x:f>
        <x:v>888.3147010950171</x:v>
      </x:c>
      <x:c r="G1030" s="18" t="n">
        <x:f>F1030+D1030</x:f>
        <x:v>909.9236919824929</x:v>
      </x:c>
      <x:c r="H1030" s="18" t="n">
        <x:f>Arrivals!L1030</x:f>
        <x:v>75</x:v>
      </x:c>
      <x:c r="I1030" s="18" t="n">
        <x:f>H1030*8/ACE_Input!S70+ACE_Input!T70</x:f>
        <x:v>6.02</x:v>
      </x:c>
      <x:c r="J1030" s="18" t="n">
        <x:f>N1029</x:f>
        <x:v>894.3347010950171</x:v>
      </x:c>
      <x:c r="K1030" s="18" t="n">
        <x:f>MAX(G1030,J1030)</x:f>
        <x:v>909.9236919824929</x:v>
      </x:c>
      <x:c r="L1030" s="18" t="n">
        <x:f>MOD(K1030-Settings!$B$32,Settings!$B$33)</x:f>
        <x:v>189.92369198249287</x:v>
      </x:c>
      <x:c r="M1030" s="18" t="n">
        <x:f>IF(L1030&lt;Settings!$B$30,IF(Settings!$B$30-L1030&gt;=I1030,K1030,K1030+(Settings!$B$30-L1030)+Settings!$B$31),K1030+(Settings!$B$33-L1030))</x:f>
        <x:v>909.9236919824929</x:v>
      </x:c>
      <x:c r="N1030" s="18" t="n">
        <x:f>M1030+I1030</x:f>
        <x:v>915.9436919824929</x:v>
      </x:c>
      <x:c r="O1030" s="18" t="n">
        <x:f>N1030-C1030</x:f>
        <x:v>461.94369198249285</x:v>
      </x:c>
      <x:c r="P1030" s="18" t="n">
        <x:f>F1030-C1030</x:f>
        <x:v>434.3147010950171</x:v>
      </x:c>
      <x:c r="Q1030" s="18" t="n">
        <x:f>K1030-G1030</x:f>
        <x:v>0</x:v>
      </x:c>
      <x:c r="R1030" s="18" t="n">
        <x:f>M1030-K1030</x:f>
        <x:v>0</x:v>
      </x:c>
      <x:c r="S1030" s="18" t="n">
        <x:f>P1030+Q1030+R1030</x:f>
        <x:v>434.3147010950171</x:v>
      </x:c>
      <x:c r="T1030" s="18" t="str">
        <x:f>IF(MOD(C1030-Settings!$B$32,Settings!$B$33)&lt;Settings!$B$30,"Up","Down")</x:f>
        <x:v>Up</x:v>
      </x:c>
      <x:c r="U1030" s="18" t="n">
        <x:f>IF(OR(I1030&gt;Settings!$B$30,O1030&gt;Settings!$B$37),0,1)</x:f>
        <x:v>1</x:v>
      </x:c>
      <x:c r="V1030" s="18" t="n">
        <x:f>IF(AND(U1030=1,O1030&lt;=Settings!$B$36),1,0)</x:f>
        <x:v>0</x:v>
      </x:c>
    </x:row>
    <x:row r="1031">
      <x:c r="A1031" t="n">
        <x:f>Arrivals!A1031</x:f>
        <x:v>9</x:v>
      </x:c>
      <x:c r="B1031" t="n">
        <x:f>Arrivals!B1031</x:f>
        <x:v>66</x:v>
      </x:c>
      <x:c r="C1031" s="18" t="n">
        <x:f>Arrivals!F1031</x:f>
        <x:v>459</x:v>
      </x:c>
      <x:c r="D1031" s="18" t="n">
        <x:f>Arrivals!J1031</x:f>
        <x:v>27.913954429906656</x:v>
      </x:c>
      <x:c r="E1031" s="18" t="n">
        <x:f>G1030</x:f>
        <x:v>909.9236919824929</x:v>
      </x:c>
      <x:c r="F1031" s="18" t="n">
        <x:f>MAX(C1031,E1031)</x:f>
        <x:v>909.9236919824929</x:v>
      </x:c>
      <x:c r="G1031" s="18" t="n">
        <x:f>F1031+D1031</x:f>
        <x:v>937.8376464123995</x:v>
      </x:c>
      <x:c r="H1031" s="18" t="n">
        <x:f>Arrivals!L1031</x:f>
        <x:v>75</x:v>
      </x:c>
      <x:c r="I1031" s="18" t="n">
        <x:f>H1031*8/ACE_Input!S71+ACE_Input!T71</x:f>
        <x:v>6.02</x:v>
      </x:c>
      <x:c r="J1031" s="18" t="n">
        <x:f>N1030</x:f>
        <x:v>915.9436919824929</x:v>
      </x:c>
      <x:c r="K1031" s="18" t="n">
        <x:f>MAX(G1031,J1031)</x:f>
        <x:v>937.8376464123995</x:v>
      </x:c>
      <x:c r="L1031" s="18" t="n">
        <x:f>MOD(K1031-Settings!$B$32,Settings!$B$33)</x:f>
        <x:v>217.83764641239952</x:v>
      </x:c>
      <x:c r="M1031" s="18" t="n">
        <x:f>IF(L1031&lt;Settings!$B$30,IF(Settings!$B$30-L1031&gt;=I1031,K1031,K1031+(Settings!$B$30-L1031)+Settings!$B$31),K1031+(Settings!$B$33-L1031))</x:f>
        <x:v>937.8376464123995</x:v>
      </x:c>
      <x:c r="N1031" s="18" t="n">
        <x:f>M1031+I1031</x:f>
        <x:v>943.8576464123995</x:v>
      </x:c>
      <x:c r="O1031" s="18" t="n">
        <x:f>N1031-C1031</x:f>
        <x:v>484.8576464123995</x:v>
      </x:c>
      <x:c r="P1031" s="18" t="n">
        <x:f>F1031-C1031</x:f>
        <x:v>450.92369198249287</x:v>
      </x:c>
      <x:c r="Q1031" s="18" t="n">
        <x:f>K1031-G1031</x:f>
        <x:v>0</x:v>
      </x:c>
      <x:c r="R1031" s="18" t="n">
        <x:f>M1031-K1031</x:f>
        <x:v>0</x:v>
      </x:c>
      <x:c r="S1031" s="18" t="n">
        <x:f>P1031+Q1031+R1031</x:f>
        <x:v>450.92369198249287</x:v>
      </x:c>
      <x:c r="T1031" s="18" t="str">
        <x:f>IF(MOD(C1031-Settings!$B$32,Settings!$B$33)&lt;Settings!$B$30,"Up","Down")</x:f>
        <x:v>Up</x:v>
      </x:c>
      <x:c r="U1031" s="18" t="n">
        <x:f>IF(OR(I1031&gt;Settings!$B$30,O1031&gt;Settings!$B$37),0,1)</x:f>
        <x:v>1</x:v>
      </x:c>
      <x:c r="V1031" s="18" t="n">
        <x:f>IF(AND(U1031=1,O1031&lt;=Settings!$B$36),1,0)</x:f>
        <x:v>0</x:v>
      </x:c>
    </x:row>
    <x:row r="1032">
      <x:c r="A1032" t="n">
        <x:f>Arrivals!A1032</x:f>
        <x:v>9</x:v>
      </x:c>
      <x:c r="B1032" t="n">
        <x:f>Arrivals!B1032</x:f>
        <x:v>67</x:v>
      </x:c>
      <x:c r="C1032" s="18" t="n">
        <x:f>Arrivals!F1032</x:f>
        <x:v>474</x:v>
      </x:c>
      <x:c r="D1032" s="18" t="n">
        <x:f>Arrivals!J1032</x:f>
        <x:v>7.47580227827731</x:v>
      </x:c>
      <x:c r="E1032" s="18" t="n">
        <x:f>G1031</x:f>
        <x:v>937.8376464123995</x:v>
      </x:c>
      <x:c r="F1032" s="18" t="n">
        <x:f>MAX(C1032,E1032)</x:f>
        <x:v>937.8376464123995</x:v>
      </x:c>
      <x:c r="G1032" s="18" t="n">
        <x:f>F1032+D1032</x:f>
        <x:v>945.3134486906769</x:v>
      </x:c>
      <x:c r="H1032" s="18" t="n">
        <x:f>Arrivals!L1032</x:f>
        <x:v>75</x:v>
      </x:c>
      <x:c r="I1032" s="18" t="n">
        <x:f>H1032*8/ACE_Input!S72+ACE_Input!T72</x:f>
        <x:v>6.02</x:v>
      </x:c>
      <x:c r="J1032" s="18" t="n">
        <x:f>N1031</x:f>
        <x:v>943.8576464123995</x:v>
      </x:c>
      <x:c r="K1032" s="18" t="n">
        <x:f>MAX(G1032,J1032)</x:f>
        <x:v>945.3134486906769</x:v>
      </x:c>
      <x:c r="L1032" s="18" t="n">
        <x:f>MOD(K1032-Settings!$B$32,Settings!$B$33)</x:f>
        <x:v>225.31344869067686</x:v>
      </x:c>
      <x:c r="M1032" s="18" t="n">
        <x:f>IF(L1032&lt;Settings!$B$30,IF(Settings!$B$30-L1032&gt;=I1032,K1032,K1032+(Settings!$B$30-L1032)+Settings!$B$31),K1032+(Settings!$B$33-L1032))</x:f>
        <x:v>945.3134486906769</x:v>
      </x:c>
      <x:c r="N1032" s="18" t="n">
        <x:f>M1032+I1032</x:f>
        <x:v>951.3334486906768</x:v>
      </x:c>
      <x:c r="O1032" s="18" t="n">
        <x:f>N1032-C1032</x:f>
        <x:v>477.33344869067685</x:v>
      </x:c>
      <x:c r="P1032" s="18" t="n">
        <x:f>F1032-C1032</x:f>
        <x:v>463.8376464123995</x:v>
      </x:c>
      <x:c r="Q1032" s="18" t="n">
        <x:f>K1032-G1032</x:f>
        <x:v>0</x:v>
      </x:c>
      <x:c r="R1032" s="18" t="n">
        <x:f>M1032-K1032</x:f>
        <x:v>0</x:v>
      </x:c>
      <x:c r="S1032" s="18" t="n">
        <x:f>P1032+Q1032+R1032</x:f>
        <x:v>463.8376464123995</x:v>
      </x:c>
      <x:c r="T1032" s="18" t="str">
        <x:f>IF(MOD(C1032-Settings!$B$32,Settings!$B$33)&lt;Settings!$B$30,"Up","Down")</x:f>
        <x:v>Up</x:v>
      </x:c>
      <x:c r="U1032" s="18" t="n">
        <x:f>IF(OR(I1032&gt;Settings!$B$30,O1032&gt;Settings!$B$37),0,1)</x:f>
        <x:v>1</x:v>
      </x:c>
      <x:c r="V1032" s="18" t="n">
        <x:f>IF(AND(U1032=1,O1032&lt;=Settings!$B$36),1,0)</x:f>
        <x:v>0</x:v>
      </x:c>
    </x:row>
    <x:row r="1033">
      <x:c r="A1033" t="n">
        <x:f>Arrivals!A1033</x:f>
        <x:v>9</x:v>
      </x:c>
      <x:c r="B1033" t="n">
        <x:f>Arrivals!B1033</x:f>
        <x:v>68</x:v>
      </x:c>
      <x:c r="C1033" s="18" t="n">
        <x:f>Arrivals!F1033</x:f>
        <x:v>479</x:v>
      </x:c>
      <x:c r="D1033" s="18" t="n">
        <x:f>Arrivals!J1033</x:f>
        <x:v>14.542579833332073</x:v>
      </x:c>
      <x:c r="E1033" s="18" t="n">
        <x:f>G1032</x:f>
        <x:v>945.3134486906769</x:v>
      </x:c>
      <x:c r="F1033" s="18" t="n">
        <x:f>MAX(C1033,E1033)</x:f>
        <x:v>945.3134486906769</x:v>
      </x:c>
      <x:c r="G1033" s="18" t="n">
        <x:f>F1033+D1033</x:f>
        <x:v>959.8560285240089</x:v>
      </x:c>
      <x:c r="H1033" s="18" t="n">
        <x:f>Arrivals!L1033</x:f>
        <x:v>75</x:v>
      </x:c>
      <x:c r="I1033" s="18" t="n">
        <x:f>H1033*8/ACE_Input!S73+ACE_Input!T73</x:f>
        <x:v>6.02</x:v>
      </x:c>
      <x:c r="J1033" s="18" t="n">
        <x:f>N1032</x:f>
        <x:v>951.3334486906768</x:v>
      </x:c>
      <x:c r="K1033" s="18" t="n">
        <x:f>MAX(G1033,J1033)</x:f>
        <x:v>959.8560285240089</x:v>
      </x:c>
      <x:c r="L1033" s="18" t="n">
        <x:f>MOD(K1033-Settings!$B$32,Settings!$B$33)</x:f>
        <x:v>239.85602852400893</x:v>
      </x:c>
      <x:c r="M1033" s="18" t="n">
        <x:f>IF(L1033&lt;Settings!$B$30,IF(Settings!$B$30-L1033&gt;=I1033,K1033,K1033+(Settings!$B$30-L1033)+Settings!$B$31),K1033+(Settings!$B$33-L1033))</x:f>
        <x:v>959.8560285240089</x:v>
      </x:c>
      <x:c r="N1033" s="18" t="n">
        <x:f>M1033+I1033</x:f>
        <x:v>965.8760285240089</x:v>
      </x:c>
      <x:c r="O1033" s="18" t="n">
        <x:f>N1033-C1033</x:f>
        <x:v>486.8760285240089</x:v>
      </x:c>
      <x:c r="P1033" s="18" t="n">
        <x:f>F1033-C1033</x:f>
        <x:v>466.31344869067686</x:v>
      </x:c>
      <x:c r="Q1033" s="18" t="n">
        <x:f>K1033-G1033</x:f>
        <x:v>0</x:v>
      </x:c>
      <x:c r="R1033" s="18" t="n">
        <x:f>M1033-K1033</x:f>
        <x:v>0</x:v>
      </x:c>
      <x:c r="S1033" s="18" t="n">
        <x:f>P1033+Q1033+R1033</x:f>
        <x:v>466.31344869067686</x:v>
      </x:c>
      <x:c r="T1033" s="18" t="str">
        <x:f>IF(MOD(C1033-Settings!$B$32,Settings!$B$33)&lt;Settings!$B$30,"Up","Down")</x:f>
        <x:v>Up</x:v>
      </x:c>
      <x:c r="U1033" s="18" t="n">
        <x:f>IF(OR(I1033&gt;Settings!$B$30,O1033&gt;Settings!$B$37),0,1)</x:f>
        <x:v>1</x:v>
      </x:c>
      <x:c r="V1033" s="18" t="n">
        <x:f>IF(AND(U1033=1,O1033&lt;=Settings!$B$36),1,0)</x:f>
        <x:v>0</x:v>
      </x:c>
    </x:row>
    <x:row r="1034">
      <x:c r="A1034" t="n">
        <x:f>Arrivals!A1034</x:f>
        <x:v>9</x:v>
      </x:c>
      <x:c r="B1034" t="n">
        <x:f>Arrivals!B1034</x:f>
        <x:v>69</x:v>
      </x:c>
      <x:c r="C1034" s="18" t="n">
        <x:f>Arrivals!F1034</x:f>
        <x:v>494</x:v>
      </x:c>
      <x:c r="D1034" s="18" t="n">
        <x:f>Arrivals!J1034</x:f>
        <x:v>11.608744074690366</x:v>
      </x:c>
      <x:c r="E1034" s="18" t="n">
        <x:f>G1033</x:f>
        <x:v>959.8560285240089</x:v>
      </x:c>
      <x:c r="F1034" s="18" t="n">
        <x:f>MAX(C1034,E1034)</x:f>
        <x:v>959.8560285240089</x:v>
      </x:c>
      <x:c r="G1034" s="18" t="n">
        <x:f>F1034+D1034</x:f>
        <x:v>971.4647725986993</x:v>
      </x:c>
      <x:c r="H1034" s="18" t="n">
        <x:f>Arrivals!L1034</x:f>
        <x:v>75</x:v>
      </x:c>
      <x:c r="I1034" s="18" t="n">
        <x:f>H1034*8/ACE_Input!S74+ACE_Input!T74</x:f>
        <x:v>6.02</x:v>
      </x:c>
      <x:c r="J1034" s="18" t="n">
        <x:f>N1033</x:f>
        <x:v>965.8760285240089</x:v>
      </x:c>
      <x:c r="K1034" s="18" t="n">
        <x:f>MAX(G1034,J1034)</x:f>
        <x:v>971.4647725986993</x:v>
      </x:c>
      <x:c r="L1034" s="18" t="n">
        <x:f>MOD(K1034-Settings!$B$32,Settings!$B$33)</x:f>
        <x:v>251.46477259869926</x:v>
      </x:c>
      <x:c r="M1034" s="18" t="n">
        <x:f>IF(L1034&lt;Settings!$B$30,IF(Settings!$B$30-L1034&gt;=I1034,K1034,K1034+(Settings!$B$30-L1034)+Settings!$B$31),K1034+(Settings!$B$33-L1034))</x:f>
        <x:v>971.4647725986993</x:v>
      </x:c>
      <x:c r="N1034" s="18" t="n">
        <x:f>M1034+I1034</x:f>
        <x:v>977.4847725986992</x:v>
      </x:c>
      <x:c r="O1034" s="18" t="n">
        <x:f>N1034-C1034</x:f>
        <x:v>483.48477259869924</x:v>
      </x:c>
      <x:c r="P1034" s="18" t="n">
        <x:f>F1034-C1034</x:f>
        <x:v>465.85602852400893</x:v>
      </x:c>
      <x:c r="Q1034" s="18" t="n">
        <x:f>K1034-G1034</x:f>
        <x:v>0</x:v>
      </x:c>
      <x:c r="R1034" s="18" t="n">
        <x:f>M1034-K1034</x:f>
        <x:v>0</x:v>
      </x:c>
      <x:c r="S1034" s="18" t="n">
        <x:f>P1034+Q1034+R1034</x:f>
        <x:v>465.85602852400893</x:v>
      </x:c>
      <x:c r="T1034" s="18" t="str">
        <x:f>IF(MOD(C1034-Settings!$B$32,Settings!$B$33)&lt;Settings!$B$30,"Up","Down")</x:f>
        <x:v>Up</x:v>
      </x:c>
      <x:c r="U1034" s="18" t="n">
        <x:f>IF(OR(I1034&gt;Settings!$B$30,O1034&gt;Settings!$B$37),0,1)</x:f>
        <x:v>1</x:v>
      </x:c>
      <x:c r="V1034" s="18" t="n">
        <x:f>IF(AND(U1034=1,O1034&lt;=Settings!$B$36),1,0)</x:f>
        <x:v>0</x:v>
      </x:c>
    </x:row>
    <x:row r="1035">
      <x:c r="A1035" t="n">
        <x:f>Arrivals!A1035</x:f>
        <x:v>9</x:v>
      </x:c>
      <x:c r="B1035" t="n">
        <x:f>Arrivals!B1035</x:f>
        <x:v>70</x:v>
      </x:c>
      <x:c r="C1035" s="18" t="n">
        <x:f>Arrivals!F1035</x:f>
        <x:v>499</x:v>
      </x:c>
      <x:c r="D1035" s="18" t="n">
        <x:f>Arrivals!J1035</x:f>
        <x:v>1.737652573923537</x:v>
      </x:c>
      <x:c r="E1035" s="18" t="n">
        <x:f>G1034</x:f>
        <x:v>971.4647725986993</x:v>
      </x:c>
      <x:c r="F1035" s="18" t="n">
        <x:f>MAX(C1035,E1035)</x:f>
        <x:v>971.4647725986993</x:v>
      </x:c>
      <x:c r="G1035" s="18" t="n">
        <x:f>F1035+D1035</x:f>
        <x:v>973.2024251726228</x:v>
      </x:c>
      <x:c r="H1035" s="18" t="n">
        <x:f>Arrivals!L1035</x:f>
        <x:v>75</x:v>
      </x:c>
      <x:c r="I1035" s="18" t="n">
        <x:f>H1035*8/ACE_Input!S75+ACE_Input!T75</x:f>
        <x:v>6.02</x:v>
      </x:c>
      <x:c r="J1035" s="18" t="n">
        <x:f>N1034</x:f>
        <x:v>977.4847725986992</x:v>
      </x:c>
      <x:c r="K1035" s="18" t="n">
        <x:f>MAX(G1035,J1035)</x:f>
        <x:v>977.4847725986992</x:v>
      </x:c>
      <x:c r="L1035" s="18" t="n">
        <x:f>MOD(K1035-Settings!$B$32,Settings!$B$33)</x:f>
        <x:v>257.48477259869924</x:v>
      </x:c>
      <x:c r="M1035" s="18" t="n">
        <x:f>IF(L1035&lt;Settings!$B$30,IF(Settings!$B$30-L1035&gt;=I1035,K1035,K1035+(Settings!$B$30-L1035)+Settings!$B$31),K1035+(Settings!$B$33-L1035))</x:f>
        <x:v>977.4847725986992</x:v>
      </x:c>
      <x:c r="N1035" s="18" t="n">
        <x:f>M1035+I1035</x:f>
        <x:v>983.5047725986992</x:v>
      </x:c>
      <x:c r="O1035" s="18" t="n">
        <x:f>N1035-C1035</x:f>
        <x:v>484.5047725986992</x:v>
      </x:c>
      <x:c r="P1035" s="18" t="n">
        <x:f>F1035-C1035</x:f>
        <x:v>472.46477259869926</x:v>
      </x:c>
      <x:c r="Q1035" s="18" t="n">
        <x:f>K1035-G1035</x:f>
        <x:v>4.282347426076399</x:v>
      </x:c>
      <x:c r="R1035" s="18" t="n">
        <x:f>M1035-K1035</x:f>
        <x:v>0</x:v>
      </x:c>
      <x:c r="S1035" s="18" t="n">
        <x:f>P1035+Q1035+R1035</x:f>
        <x:v>476.74712002477565</x:v>
      </x:c>
      <x:c r="T1035" s="18" t="str">
        <x:f>IF(MOD(C1035-Settings!$B$32,Settings!$B$33)&lt;Settings!$B$30,"Up","Down")</x:f>
        <x:v>Up</x:v>
      </x:c>
      <x:c r="U1035" s="18" t="n">
        <x:f>IF(OR(I1035&gt;Settings!$B$30,O1035&gt;Settings!$B$37),0,1)</x:f>
        <x:v>1</x:v>
      </x:c>
      <x:c r="V1035" s="18" t="n">
        <x:f>IF(AND(U1035=1,O1035&lt;=Settings!$B$36),1,0)</x:f>
        <x:v>0</x:v>
      </x:c>
    </x:row>
    <x:row r="1036">
      <x:c r="A1036" t="n">
        <x:f>Arrivals!A1036</x:f>
        <x:v>9</x:v>
      </x:c>
      <x:c r="B1036" t="n">
        <x:f>Arrivals!B1036</x:f>
        <x:v>71</x:v>
      </x:c>
      <x:c r="C1036" s="18" t="n">
        <x:f>Arrivals!F1036</x:f>
        <x:v>504</x:v>
      </x:c>
      <x:c r="D1036" s="18" t="n">
        <x:f>Arrivals!J1036</x:f>
        <x:v>15.537749138952954</x:v>
      </x:c>
      <x:c r="E1036" s="18" t="n">
        <x:f>G1035</x:f>
        <x:v>973.2024251726228</x:v>
      </x:c>
      <x:c r="F1036" s="18" t="n">
        <x:f>MAX(C1036,E1036)</x:f>
        <x:v>973.2024251726228</x:v>
      </x:c>
      <x:c r="G1036" s="18" t="n">
        <x:f>F1036+D1036</x:f>
        <x:v>988.7401743115757</x:v>
      </x:c>
      <x:c r="H1036" s="18" t="n">
        <x:f>Arrivals!L1036</x:f>
        <x:v>75</x:v>
      </x:c>
      <x:c r="I1036" s="18" t="n">
        <x:f>H1036*8/ACE_Input!S76+ACE_Input!T76</x:f>
        <x:v>6.02</x:v>
      </x:c>
      <x:c r="J1036" s="18" t="n">
        <x:f>N1035</x:f>
        <x:v>983.5047725986992</x:v>
      </x:c>
      <x:c r="K1036" s="18" t="n">
        <x:f>MAX(G1036,J1036)</x:f>
        <x:v>988.7401743115757</x:v>
      </x:c>
      <x:c r="L1036" s="18" t="n">
        <x:f>MOD(K1036-Settings!$B$32,Settings!$B$33)</x:f>
        <x:v>268.74017431157574</x:v>
      </x:c>
      <x:c r="M1036" s="18" t="n">
        <x:f>IF(L1036&lt;Settings!$B$30,IF(Settings!$B$30-L1036&gt;=I1036,K1036,K1036+(Settings!$B$30-L1036)+Settings!$B$31),K1036+(Settings!$B$33-L1036))</x:f>
        <x:v>988.7401743115757</x:v>
      </x:c>
      <x:c r="N1036" s="18" t="n">
        <x:f>M1036+I1036</x:f>
        <x:v>994.7601743115757</x:v>
      </x:c>
      <x:c r="O1036" s="18" t="n">
        <x:f>N1036-C1036</x:f>
        <x:v>490.7601743115757</x:v>
      </x:c>
      <x:c r="P1036" s="18" t="n">
        <x:f>F1036-C1036</x:f>
        <x:v>469.20242517262284</x:v>
      </x:c>
      <x:c r="Q1036" s="18" t="n">
        <x:f>K1036-G1036</x:f>
        <x:v>0</x:v>
      </x:c>
      <x:c r="R1036" s="18" t="n">
        <x:f>M1036-K1036</x:f>
        <x:v>0</x:v>
      </x:c>
      <x:c r="S1036" s="18" t="n">
        <x:f>P1036+Q1036+R1036</x:f>
        <x:v>469.20242517262284</x:v>
      </x:c>
      <x:c r="T1036" s="18" t="str">
        <x:f>IF(MOD(C1036-Settings!$B$32,Settings!$B$33)&lt;Settings!$B$30,"Up","Down")</x:f>
        <x:v>Up</x:v>
      </x:c>
      <x:c r="U1036" s="18" t="n">
        <x:f>IF(OR(I1036&gt;Settings!$B$30,O1036&gt;Settings!$B$37),0,1)</x:f>
        <x:v>1</x:v>
      </x:c>
      <x:c r="V1036" s="18" t="n">
        <x:f>IF(AND(U1036=1,O1036&lt;=Settings!$B$36),1,0)</x:f>
        <x:v>0</x:v>
      </x:c>
    </x:row>
    <x:row r="1037">
      <x:c r="A1037" t="n">
        <x:f>Arrivals!A1037</x:f>
        <x:v>9</x:v>
      </x:c>
      <x:c r="B1037" t="n">
        <x:f>Arrivals!B1037</x:f>
        <x:v>72</x:v>
      </x:c>
      <x:c r="C1037" s="18" t="n">
        <x:f>Arrivals!F1037</x:f>
        <x:v>509</x:v>
      </x:c>
      <x:c r="D1037" s="18" t="n">
        <x:f>Arrivals!J1037</x:f>
        <x:v>15.938348758480341</x:v>
      </x:c>
      <x:c r="E1037" s="18" t="n">
        <x:f>G1036</x:f>
        <x:v>988.7401743115757</x:v>
      </x:c>
      <x:c r="F1037" s="18" t="n">
        <x:f>MAX(C1037,E1037)</x:f>
        <x:v>988.7401743115757</x:v>
      </x:c>
      <x:c r="G1037" s="18" t="n">
        <x:f>F1037+D1037</x:f>
        <x:v>1004.678523070056</x:v>
      </x:c>
      <x:c r="H1037" s="18" t="n">
        <x:f>Arrivals!L1037</x:f>
        <x:v>75</x:v>
      </x:c>
      <x:c r="I1037" s="18" t="n">
        <x:f>H1037*8/ACE_Input!S77+ACE_Input!T77</x:f>
        <x:v>6.02</x:v>
      </x:c>
      <x:c r="J1037" s="18" t="n">
        <x:f>N1036</x:f>
        <x:v>994.7601743115757</x:v>
      </x:c>
      <x:c r="K1037" s="18" t="n">
        <x:f>MAX(G1037,J1037)</x:f>
        <x:v>1004.678523070056</x:v>
      </x:c>
      <x:c r="L1037" s="18" t="n">
        <x:f>MOD(K1037-Settings!$B$32,Settings!$B$33)</x:f>
        <x:v>284.67852307005603</x:v>
      </x:c>
      <x:c r="M1037" s="18" t="n">
        <x:f>IF(L1037&lt;Settings!$B$30,IF(Settings!$B$30-L1037&gt;=I1037,K1037,K1037+(Settings!$B$30-L1037)+Settings!$B$31),K1037+(Settings!$B$33-L1037))</x:f>
        <x:v>1004.678523070056</x:v>
      </x:c>
      <x:c r="N1037" s="18" t="n">
        <x:f>M1037+I1037</x:f>
        <x:v>1010.698523070056</x:v>
      </x:c>
      <x:c r="O1037" s="18" t="n">
        <x:f>N1037-C1037</x:f>
        <x:v>501.698523070056</x:v>
      </x:c>
      <x:c r="P1037" s="18" t="n">
        <x:f>F1037-C1037</x:f>
        <x:v>479.74017431157574</x:v>
      </x:c>
      <x:c r="Q1037" s="18" t="n">
        <x:f>K1037-G1037</x:f>
        <x:v>0</x:v>
      </x:c>
      <x:c r="R1037" s="18" t="n">
        <x:f>M1037-K1037</x:f>
        <x:v>0</x:v>
      </x:c>
      <x:c r="S1037" s="18" t="n">
        <x:f>P1037+Q1037+R1037</x:f>
        <x:v>479.74017431157574</x:v>
      </x:c>
      <x:c r="T1037" s="18" t="str">
        <x:f>IF(MOD(C1037-Settings!$B$32,Settings!$B$33)&lt;Settings!$B$30,"Up","Down")</x:f>
        <x:v>Up</x:v>
      </x:c>
      <x:c r="U1037" s="18" t="n">
        <x:f>IF(OR(I1037&gt;Settings!$B$30,O1037&gt;Settings!$B$37),0,1)</x:f>
        <x:v>1</x:v>
      </x:c>
      <x:c r="V1037" s="18" t="n">
        <x:f>IF(AND(U1037=1,O1037&lt;=Settings!$B$36),1,0)</x:f>
        <x:v>0</x:v>
      </x:c>
    </x:row>
    <x:row r="1038">
      <x:c r="A1038" t="n">
        <x:f>Arrivals!A1038</x:f>
        <x:v>9</x:v>
      </x:c>
      <x:c r="B1038" t="n">
        <x:f>Arrivals!B1038</x:f>
        <x:v>73</x:v>
      </x:c>
      <x:c r="C1038" s="18" t="n">
        <x:f>Arrivals!F1038</x:f>
        <x:v>514</x:v>
      </x:c>
      <x:c r="D1038" s="18" t="n">
        <x:f>Arrivals!J1038</x:f>
        <x:v>28.0366759147352</x:v>
      </x:c>
      <x:c r="E1038" s="18" t="n">
        <x:f>G1037</x:f>
        <x:v>1004.678523070056</x:v>
      </x:c>
      <x:c r="F1038" s="18" t="n">
        <x:f>MAX(C1038,E1038)</x:f>
        <x:v>1004.678523070056</x:v>
      </x:c>
      <x:c r="G1038" s="18" t="n">
        <x:f>F1038+D1038</x:f>
        <x:v>1032.7151989847912</x:v>
      </x:c>
      <x:c r="H1038" s="18" t="n">
        <x:f>Arrivals!L1038</x:f>
        <x:v>75</x:v>
      </x:c>
      <x:c r="I1038" s="18" t="n">
        <x:f>H1038*8/ACE_Input!S78+ACE_Input!T78</x:f>
        <x:v>6.02</x:v>
      </x:c>
      <x:c r="J1038" s="18" t="n">
        <x:f>N1037</x:f>
        <x:v>1010.698523070056</x:v>
      </x:c>
      <x:c r="K1038" s="18" t="n">
        <x:f>MAX(G1038,J1038)</x:f>
        <x:v>1032.7151989847912</x:v>
      </x:c>
      <x:c r="L1038" s="18" t="n">
        <x:f>MOD(K1038-Settings!$B$32,Settings!$B$33)</x:f>
        <x:v>312.7151989847912</x:v>
      </x:c>
      <x:c r="M1038" s="18" t="n">
        <x:f>IF(L1038&lt;Settings!$B$30,IF(Settings!$B$30-L1038&gt;=I1038,K1038,K1038+(Settings!$B$30-L1038)+Settings!$B$31),K1038+(Settings!$B$33-L1038))</x:f>
        <x:v>1032.7151989847912</x:v>
      </x:c>
      <x:c r="N1038" s="18" t="n">
        <x:f>M1038+I1038</x:f>
        <x:v>1038.7351989847912</x:v>
      </x:c>
      <x:c r="O1038" s="18" t="n">
        <x:f>N1038-C1038</x:f>
        <x:v>524.7351989847912</x:v>
      </x:c>
      <x:c r="P1038" s="18" t="n">
        <x:f>F1038-C1038</x:f>
        <x:v>490.67852307005603</x:v>
      </x:c>
      <x:c r="Q1038" s="18" t="n">
        <x:f>K1038-G1038</x:f>
        <x:v>0</x:v>
      </x:c>
      <x:c r="R1038" s="18" t="n">
        <x:f>M1038-K1038</x:f>
        <x:v>0</x:v>
      </x:c>
      <x:c r="S1038" s="18" t="n">
        <x:f>P1038+Q1038+R1038</x:f>
        <x:v>490.67852307005603</x:v>
      </x:c>
      <x:c r="T1038" s="18" t="str">
        <x:f>IF(MOD(C1038-Settings!$B$32,Settings!$B$33)&lt;Settings!$B$30,"Up","Down")</x:f>
        <x:v>Up</x:v>
      </x:c>
      <x:c r="U1038" s="18" t="n">
        <x:f>IF(OR(I1038&gt;Settings!$B$30,O1038&gt;Settings!$B$37),0,1)</x:f>
        <x:v>1</x:v>
      </x:c>
      <x:c r="V1038" s="18" t="n">
        <x:f>IF(AND(U1038=1,O1038&lt;=Settings!$B$36),1,0)</x:f>
        <x:v>0</x:v>
      </x:c>
    </x:row>
    <x:row r="1039">
      <x:c r="A1039" t="n">
        <x:f>Arrivals!A1039</x:f>
        <x:v>9</x:v>
      </x:c>
      <x:c r="B1039" t="n">
        <x:f>Arrivals!B1039</x:f>
        <x:v>74</x:v>
      </x:c>
      <x:c r="C1039" s="18" t="n">
        <x:f>Arrivals!F1039</x:f>
        <x:v>519</x:v>
      </x:c>
      <x:c r="D1039" s="18" t="n">
        <x:f>Arrivals!J1039</x:f>
        <x:v>2.174755829193259</x:v>
      </x:c>
      <x:c r="E1039" s="18" t="n">
        <x:f>G1038</x:f>
        <x:v>1032.7151989847912</x:v>
      </x:c>
      <x:c r="F1039" s="18" t="n">
        <x:f>MAX(C1039,E1039)</x:f>
        <x:v>1032.7151989847912</x:v>
      </x:c>
      <x:c r="G1039" s="18" t="n">
        <x:f>F1039+D1039</x:f>
        <x:v>1034.8899548139843</x:v>
      </x:c>
      <x:c r="H1039" s="18" t="n">
        <x:f>Arrivals!L1039</x:f>
        <x:v>75</x:v>
      </x:c>
      <x:c r="I1039" s="18" t="n">
        <x:f>H1039*8/ACE_Input!S79+ACE_Input!T79</x:f>
        <x:v>6.02</x:v>
      </x:c>
      <x:c r="J1039" s="18" t="n">
        <x:f>N1038</x:f>
        <x:v>1038.7351989847912</x:v>
      </x:c>
      <x:c r="K1039" s="18" t="n">
        <x:f>MAX(G1039,J1039)</x:f>
        <x:v>1038.7351989847912</x:v>
      </x:c>
      <x:c r="L1039" s="18" t="n">
        <x:f>MOD(K1039-Settings!$B$32,Settings!$B$33)</x:f>
        <x:v>318.73519898479117</x:v>
      </x:c>
      <x:c r="M1039" s="18" t="n">
        <x:f>IF(L1039&lt;Settings!$B$30,IF(Settings!$B$30-L1039&gt;=I1039,K1039,K1039+(Settings!$B$30-L1039)+Settings!$B$31),K1039+(Settings!$B$33-L1039))</x:f>
        <x:v>1038.7351989847912</x:v>
      </x:c>
      <x:c r="N1039" s="18" t="n">
        <x:f>M1039+I1039</x:f>
        <x:v>1044.7551989847911</x:v>
      </x:c>
      <x:c r="O1039" s="18" t="n">
        <x:f>N1039-C1039</x:f>
        <x:v>525.7551989847911</x:v>
      </x:c>
      <x:c r="P1039" s="18" t="n">
        <x:f>F1039-C1039</x:f>
        <x:v>513.7151989847912</x:v>
      </x:c>
      <x:c r="Q1039" s="18" t="n">
        <x:f>K1039-G1039</x:f>
        <x:v>3.8452441708068363</x:v>
      </x:c>
      <x:c r="R1039" s="18" t="n">
        <x:f>M1039-K1039</x:f>
        <x:v>0</x:v>
      </x:c>
      <x:c r="S1039" s="18" t="n">
        <x:f>P1039+Q1039+R1039</x:f>
        <x:v>517.560443155598</x:v>
      </x:c>
      <x:c r="T1039" s="18" t="str">
        <x:f>IF(MOD(C1039-Settings!$B$32,Settings!$B$33)&lt;Settings!$B$30,"Up","Down")</x:f>
        <x:v>Up</x:v>
      </x:c>
      <x:c r="U1039" s="18" t="n">
        <x:f>IF(OR(I1039&gt;Settings!$B$30,O1039&gt;Settings!$B$37),0,1)</x:f>
        <x:v>1</x:v>
      </x:c>
      <x:c r="V1039" s="18" t="n">
        <x:f>IF(AND(U1039=1,O1039&lt;=Settings!$B$36),1,0)</x:f>
        <x:v>0</x:v>
      </x:c>
    </x:row>
    <x:row r="1040">
      <x:c r="A1040" t="n">
        <x:f>Arrivals!A1040</x:f>
        <x:v>9</x:v>
      </x:c>
      <x:c r="B1040" t="n">
        <x:f>Arrivals!B1040</x:f>
        <x:v>75</x:v>
      </x:c>
      <x:c r="C1040" s="18" t="n">
        <x:f>Arrivals!F1040</x:f>
        <x:v>524</x:v>
      </x:c>
      <x:c r="D1040" s="18" t="n">
        <x:f>Arrivals!J1040</x:f>
        <x:v>24.0550250122253</x:v>
      </x:c>
      <x:c r="E1040" s="18" t="n">
        <x:f>G1039</x:f>
        <x:v>1034.8899548139843</x:v>
      </x:c>
      <x:c r="F1040" s="18" t="n">
        <x:f>MAX(C1040,E1040)</x:f>
        <x:v>1034.8899548139843</x:v>
      </x:c>
      <x:c r="G1040" s="18" t="n">
        <x:f>F1040+D1040</x:f>
        <x:v>1058.9449798262096</x:v>
      </x:c>
      <x:c r="H1040" s="18" t="n">
        <x:f>Arrivals!L1040</x:f>
        <x:v>75</x:v>
      </x:c>
      <x:c r="I1040" s="18" t="n">
        <x:f>H1040*8/ACE_Input!S80+ACE_Input!T80</x:f>
        <x:v>6.02</x:v>
      </x:c>
      <x:c r="J1040" s="18" t="n">
        <x:f>N1039</x:f>
        <x:v>1044.7551989847911</x:v>
      </x:c>
      <x:c r="K1040" s="18" t="n">
        <x:f>MAX(G1040,J1040)</x:f>
        <x:v>1058.9449798262096</x:v>
      </x:c>
      <x:c r="L1040" s="18" t="n">
        <x:f>MOD(K1040-Settings!$B$32,Settings!$B$33)</x:f>
        <x:v>338.94497982620965</x:v>
      </x:c>
      <x:c r="M1040" s="18" t="n">
        <x:f>IF(L1040&lt;Settings!$B$30,IF(Settings!$B$30-L1040&gt;=I1040,K1040,K1040+(Settings!$B$30-L1040)+Settings!$B$31),K1040+(Settings!$B$33-L1040))</x:f>
        <x:v>1058.9449798262096</x:v>
      </x:c>
      <x:c r="N1040" s="18" t="n">
        <x:f>M1040+I1040</x:f>
        <x:v>1064.9649798262096</x:v>
      </x:c>
      <x:c r="O1040" s="18" t="n">
        <x:f>N1040-C1040</x:f>
        <x:v>540.9649798262096</x:v>
      </x:c>
      <x:c r="P1040" s="18" t="n">
        <x:f>F1040-C1040</x:f>
        <x:v>510.88995481398433</x:v>
      </x:c>
      <x:c r="Q1040" s="18" t="n">
        <x:f>K1040-G1040</x:f>
        <x:v>0</x:v>
      </x:c>
      <x:c r="R1040" s="18" t="n">
        <x:f>M1040-K1040</x:f>
        <x:v>0</x:v>
      </x:c>
      <x:c r="S1040" s="18" t="n">
        <x:f>P1040+Q1040+R1040</x:f>
        <x:v>510.88995481398433</x:v>
      </x:c>
      <x:c r="T1040" s="18" t="str">
        <x:f>IF(MOD(C1040-Settings!$B$32,Settings!$B$33)&lt;Settings!$B$30,"Up","Down")</x:f>
        <x:v>Up</x:v>
      </x:c>
      <x:c r="U1040" s="18" t="n">
        <x:f>IF(OR(I1040&gt;Settings!$B$30,O1040&gt;Settings!$B$37),0,1)</x:f>
        <x:v>1</x:v>
      </x:c>
      <x:c r="V1040" s="18" t="n">
        <x:f>IF(AND(U1040=1,O1040&lt;=Settings!$B$36),1,0)</x:f>
        <x:v>0</x:v>
      </x:c>
    </x:row>
    <x:row r="1041">
      <x:c r="A1041" t="n">
        <x:f>Arrivals!A1041</x:f>
        <x:v>9</x:v>
      </x:c>
      <x:c r="B1041" t="n">
        <x:f>Arrivals!B1041</x:f>
        <x:v>76</x:v>
      </x:c>
      <x:c r="C1041" s="18" t="n">
        <x:f>Arrivals!F1041</x:f>
        <x:v>529</x:v>
      </x:c>
      <x:c r="D1041" s="18" t="n">
        <x:f>Arrivals!J1041</x:f>
        <x:v>20.97876444592255</x:v>
      </x:c>
      <x:c r="E1041" s="18" t="n">
        <x:f>G1040</x:f>
        <x:v>1058.9449798262096</x:v>
      </x:c>
      <x:c r="F1041" s="18" t="n">
        <x:f>MAX(C1041,E1041)</x:f>
        <x:v>1058.9449798262096</x:v>
      </x:c>
      <x:c r="G1041" s="18" t="n">
        <x:f>F1041+D1041</x:f>
        <x:v>1079.9237442721321</x:v>
      </x:c>
      <x:c r="H1041" s="18" t="n">
        <x:f>Arrivals!L1041</x:f>
        <x:v>75</x:v>
      </x:c>
      <x:c r="I1041" s="18" t="n">
        <x:f>H1041*8/ACE_Input!S81+ACE_Input!T81</x:f>
        <x:v>6.02</x:v>
      </x:c>
      <x:c r="J1041" s="18" t="n">
        <x:f>N1040</x:f>
        <x:v>1064.9649798262096</x:v>
      </x:c>
      <x:c r="K1041" s="18" t="n">
        <x:f>MAX(G1041,J1041)</x:f>
        <x:v>1079.9237442721321</x:v>
      </x:c>
      <x:c r="L1041" s="18" t="n">
        <x:f>MOD(K1041-Settings!$B$32,Settings!$B$33)</x:f>
        <x:v>359.9237442721321</x:v>
      </x:c>
      <x:c r="M1041" s="18" t="n">
        <x:f>IF(L1041&lt;Settings!$B$30,IF(Settings!$B$30-L1041&gt;=I1041,K1041,K1041+(Settings!$B$30-L1041)+Settings!$B$31),K1041+(Settings!$B$33-L1041))</x:f>
        <x:v>1079.9237442721321</x:v>
      </x:c>
      <x:c r="N1041" s="18" t="n">
        <x:f>M1041+I1041</x:f>
        <x:v>1085.943744272132</x:v>
      </x:c>
      <x:c r="O1041" s="18" t="n">
        <x:f>N1041-C1041</x:f>
        <x:v>556.9437442721321</x:v>
      </x:c>
      <x:c r="P1041" s="18" t="n">
        <x:f>F1041-C1041</x:f>
        <x:v>529.9449798262096</x:v>
      </x:c>
      <x:c r="Q1041" s="18" t="n">
        <x:f>K1041-G1041</x:f>
        <x:v>0</x:v>
      </x:c>
      <x:c r="R1041" s="18" t="n">
        <x:f>M1041-K1041</x:f>
        <x:v>0</x:v>
      </x:c>
      <x:c r="S1041" s="18" t="n">
        <x:f>P1041+Q1041+R1041</x:f>
        <x:v>529.9449798262096</x:v>
      </x:c>
      <x:c r="T1041" s="18" t="str">
        <x:f>IF(MOD(C1041-Settings!$B$32,Settings!$B$33)&lt;Settings!$B$30,"Up","Down")</x:f>
        <x:v>Up</x:v>
      </x:c>
      <x:c r="U1041" s="18" t="n">
        <x:f>IF(OR(I1041&gt;Settings!$B$30,O1041&gt;Settings!$B$37),0,1)</x:f>
        <x:v>1</x:v>
      </x:c>
      <x:c r="V1041" s="18" t="n">
        <x:f>IF(AND(U1041=1,O1041&lt;=Settings!$B$36),1,0)</x:f>
        <x:v>0</x:v>
      </x:c>
    </x:row>
    <x:row r="1042">
      <x:c r="A1042" t="n">
        <x:f>Arrivals!A1042</x:f>
        <x:v>9</x:v>
      </x:c>
      <x:c r="B1042" t="n">
        <x:f>Arrivals!B1042</x:f>
        <x:v>77</x:v>
      </x:c>
      <x:c r="C1042" s="18" t="n">
        <x:f>Arrivals!F1042</x:f>
        <x:v>534</x:v>
      </x:c>
      <x:c r="D1042" s="18" t="n">
        <x:f>Arrivals!J1042</x:f>
        <x:v>2.8035349023815597</x:v>
      </x:c>
      <x:c r="E1042" s="18" t="n">
        <x:f>G1041</x:f>
        <x:v>1079.9237442721321</x:v>
      </x:c>
      <x:c r="F1042" s="18" t="n">
        <x:f>MAX(C1042,E1042)</x:f>
        <x:v>1079.9237442721321</x:v>
      </x:c>
      <x:c r="G1042" s="18" t="n">
        <x:f>F1042+D1042</x:f>
        <x:v>1082.7272791745138</x:v>
      </x:c>
      <x:c r="H1042" s="18" t="n">
        <x:f>Arrivals!L1042</x:f>
        <x:v>75</x:v>
      </x:c>
      <x:c r="I1042" s="18" t="n">
        <x:f>H1042*8/ACE_Input!S82+ACE_Input!T82</x:f>
        <x:v>6.02</x:v>
      </x:c>
      <x:c r="J1042" s="18" t="n">
        <x:f>N1041</x:f>
        <x:v>1085.943744272132</x:v>
      </x:c>
      <x:c r="K1042" s="18" t="n">
        <x:f>MAX(G1042,J1042)</x:f>
        <x:v>1085.943744272132</x:v>
      </x:c>
      <x:c r="L1042" s="18" t="n">
        <x:f>MOD(K1042-Settings!$B$32,Settings!$B$33)</x:f>
        <x:v>365.9437442721321</x:v>
      </x:c>
      <x:c r="M1042" s="18" t="n">
        <x:f>IF(L1042&lt;Settings!$B$30,IF(Settings!$B$30-L1042&gt;=I1042,K1042,K1042+(Settings!$B$30-L1042)+Settings!$B$31),K1042+(Settings!$B$33-L1042))</x:f>
        <x:v>1085.943744272132</x:v>
      </x:c>
      <x:c r="N1042" s="18" t="n">
        <x:f>M1042+I1042</x:f>
        <x:v>1091.963744272132</x:v>
      </x:c>
      <x:c r="O1042" s="18" t="n">
        <x:f>N1042-C1042</x:f>
        <x:v>557.9637442721321</x:v>
      </x:c>
      <x:c r="P1042" s="18" t="n">
        <x:f>F1042-C1042</x:f>
        <x:v>545.9237442721321</x:v>
      </x:c>
      <x:c r="Q1042" s="18" t="n">
        <x:f>K1042-G1042</x:f>
        <x:v>3.216465097618311</x:v>
      </x:c>
      <x:c r="R1042" s="18" t="n">
        <x:f>M1042-K1042</x:f>
        <x:v>0</x:v>
      </x:c>
      <x:c r="S1042" s="18" t="n">
        <x:f>P1042+Q1042+R1042</x:f>
        <x:v>549.1402093697504</x:v>
      </x:c>
      <x:c r="T1042" s="18" t="str">
        <x:f>IF(MOD(C1042-Settings!$B$32,Settings!$B$33)&lt;Settings!$B$30,"Up","Down")</x:f>
        <x:v>Up</x:v>
      </x:c>
      <x:c r="U1042" s="18" t="n">
        <x:f>IF(OR(I1042&gt;Settings!$B$30,O1042&gt;Settings!$B$37),0,1)</x:f>
        <x:v>1</x:v>
      </x:c>
      <x:c r="V1042" s="18" t="n">
        <x:f>IF(AND(U1042=1,O1042&lt;=Settings!$B$36),1,0)</x:f>
        <x:v>0</x:v>
      </x:c>
    </x:row>
    <x:row r="1043">
      <x:c r="A1043" t="n">
        <x:f>Arrivals!A1043</x:f>
        <x:v>9</x:v>
      </x:c>
      <x:c r="B1043" t="n">
        <x:f>Arrivals!B1043</x:f>
        <x:v>78</x:v>
      </x:c>
      <x:c r="C1043" s="18" t="n">
        <x:f>Arrivals!F1043</x:f>
        <x:v>539</x:v>
      </x:c>
      <x:c r="D1043" s="18" t="n">
        <x:f>Arrivals!J1043</x:f>
        <x:v>11.998263424387133</x:v>
      </x:c>
      <x:c r="E1043" s="18" t="n">
        <x:f>G1042</x:f>
        <x:v>1082.7272791745138</x:v>
      </x:c>
      <x:c r="F1043" s="18" t="n">
        <x:f>MAX(C1043,E1043)</x:f>
        <x:v>1082.7272791745138</x:v>
      </x:c>
      <x:c r="G1043" s="18" t="n">
        <x:f>F1043+D1043</x:f>
        <x:v>1094.725542598901</x:v>
      </x:c>
      <x:c r="H1043" s="18" t="n">
        <x:f>Arrivals!L1043</x:f>
        <x:v>75</x:v>
      </x:c>
      <x:c r="I1043" s="18" t="n">
        <x:f>H1043*8/ACE_Input!S83+ACE_Input!T83</x:f>
        <x:v>6.02</x:v>
      </x:c>
      <x:c r="J1043" s="18" t="n">
        <x:f>N1042</x:f>
        <x:v>1091.963744272132</x:v>
      </x:c>
      <x:c r="K1043" s="18" t="n">
        <x:f>MAX(G1043,J1043)</x:f>
        <x:v>1094.725542598901</x:v>
      </x:c>
      <x:c r="L1043" s="18" t="n">
        <x:f>MOD(K1043-Settings!$B$32,Settings!$B$33)</x:f>
        <x:v>374.72554259890103</x:v>
      </x:c>
      <x:c r="M1043" s="18" t="n">
        <x:f>IF(L1043&lt;Settings!$B$30,IF(Settings!$B$30-L1043&gt;=I1043,K1043,K1043+(Settings!$B$30-L1043)+Settings!$B$31),K1043+(Settings!$B$33-L1043))</x:f>
        <x:v>1094.725542598901</x:v>
      </x:c>
      <x:c r="N1043" s="18" t="n">
        <x:f>M1043+I1043</x:f>
        <x:v>1100.745542598901</x:v>
      </x:c>
      <x:c r="O1043" s="18" t="n">
        <x:f>N1043-C1043</x:f>
        <x:v>561.745542598901</x:v>
      </x:c>
      <x:c r="P1043" s="18" t="n">
        <x:f>F1043-C1043</x:f>
        <x:v>543.7272791745138</x:v>
      </x:c>
      <x:c r="Q1043" s="18" t="n">
        <x:f>K1043-G1043</x:f>
        <x:v>0</x:v>
      </x:c>
      <x:c r="R1043" s="18" t="n">
        <x:f>M1043-K1043</x:f>
        <x:v>0</x:v>
      </x:c>
      <x:c r="S1043" s="18" t="n">
        <x:f>P1043+Q1043+R1043</x:f>
        <x:v>543.7272791745138</x:v>
      </x:c>
      <x:c r="T1043" s="18" t="str">
        <x:f>IF(MOD(C1043-Settings!$B$32,Settings!$B$33)&lt;Settings!$B$30,"Up","Down")</x:f>
        <x:v>Up</x:v>
      </x:c>
      <x:c r="U1043" s="18" t="n">
        <x:f>IF(OR(I1043&gt;Settings!$B$30,O1043&gt;Settings!$B$37),0,1)</x:f>
        <x:v>1</x:v>
      </x:c>
      <x:c r="V1043" s="18" t="n">
        <x:f>IF(AND(U1043=1,O1043&lt;=Settings!$B$36),1,0)</x:f>
        <x:v>0</x:v>
      </x:c>
    </x:row>
    <x:row r="1044">
      <x:c r="A1044" t="n">
        <x:f>Arrivals!A1044</x:f>
        <x:v>9</x:v>
      </x:c>
      <x:c r="B1044" t="n">
        <x:f>Arrivals!B1044</x:f>
        <x:v>79</x:v>
      </x:c>
      <x:c r="C1044" s="18" t="n">
        <x:f>Arrivals!F1044</x:f>
        <x:v>544</x:v>
      </x:c>
      <x:c r="D1044" s="18" t="n">
        <x:f>Arrivals!J1044</x:f>
        <x:v>2.026764893180714</x:v>
      </x:c>
      <x:c r="E1044" s="18" t="n">
        <x:f>G1043</x:f>
        <x:v>1094.725542598901</x:v>
      </x:c>
      <x:c r="F1044" s="18" t="n">
        <x:f>MAX(C1044,E1044)</x:f>
        <x:v>1094.725542598901</x:v>
      </x:c>
      <x:c r="G1044" s="18" t="n">
        <x:f>F1044+D1044</x:f>
        <x:v>1096.7523074920819</x:v>
      </x:c>
      <x:c r="H1044" s="18" t="n">
        <x:f>Arrivals!L1044</x:f>
        <x:v>75</x:v>
      </x:c>
      <x:c r="I1044" s="18" t="n">
        <x:f>H1044*8/ACE_Input!S84+ACE_Input!T84</x:f>
        <x:v>6.02</x:v>
      </x:c>
      <x:c r="J1044" s="18" t="n">
        <x:f>N1043</x:f>
        <x:v>1100.745542598901</x:v>
      </x:c>
      <x:c r="K1044" s="18" t="n">
        <x:f>MAX(G1044,J1044)</x:f>
        <x:v>1100.745542598901</x:v>
      </x:c>
      <x:c r="L1044" s="18" t="n">
        <x:f>MOD(K1044-Settings!$B$32,Settings!$B$33)</x:f>
        <x:v>380.745542598901</x:v>
      </x:c>
      <x:c r="M1044" s="18" t="n">
        <x:f>IF(L1044&lt;Settings!$B$30,IF(Settings!$B$30-L1044&gt;=I1044,K1044,K1044+(Settings!$B$30-L1044)+Settings!$B$31),K1044+(Settings!$B$33-L1044))</x:f>
        <x:v>1100.745542598901</x:v>
      </x:c>
      <x:c r="N1044" s="18" t="n">
        <x:f>M1044+I1044</x:f>
        <x:v>1106.765542598901</x:v>
      </x:c>
      <x:c r="O1044" s="18" t="n">
        <x:f>N1044-C1044</x:f>
        <x:v>562.765542598901</x:v>
      </x:c>
      <x:c r="P1044" s="18" t="n">
        <x:f>F1044-C1044</x:f>
        <x:v>550.725542598901</x:v>
      </x:c>
      <x:c r="Q1044" s="18" t="n">
        <x:f>K1044-G1044</x:f>
        <x:v>3.9932351068191565</x:v>
      </x:c>
      <x:c r="R1044" s="18" t="n">
        <x:f>M1044-K1044</x:f>
        <x:v>0</x:v>
      </x:c>
      <x:c r="S1044" s="18" t="n">
        <x:f>P1044+Q1044+R1044</x:f>
        <x:v>554.7187777057202</x:v>
      </x:c>
      <x:c r="T1044" s="18" t="str">
        <x:f>IF(MOD(C1044-Settings!$B$32,Settings!$B$33)&lt;Settings!$B$30,"Up","Down")</x:f>
        <x:v>Up</x:v>
      </x:c>
      <x:c r="U1044" s="18" t="n">
        <x:f>IF(OR(I1044&gt;Settings!$B$30,O1044&gt;Settings!$B$37),0,1)</x:f>
        <x:v>1</x:v>
      </x:c>
      <x:c r="V1044" s="18" t="n">
        <x:f>IF(AND(U1044=1,O1044&lt;=Settings!$B$36),1,0)</x:f>
        <x:v>0</x:v>
      </x:c>
    </x:row>
    <x:row r="1045">
      <x:c r="A1045" t="n">
        <x:f>Arrivals!A1045</x:f>
        <x:v>9</x:v>
      </x:c>
      <x:c r="B1045" t="n">
        <x:f>Arrivals!B1045</x:f>
        <x:v>80</x:v>
      </x:c>
      <x:c r="C1045" s="18" t="n">
        <x:f>Arrivals!F1045</x:f>
        <x:v>549</x:v>
      </x:c>
      <x:c r="D1045" s="18" t="n">
        <x:f>Arrivals!J1045</x:f>
        <x:v>25.234484259093207</x:v>
      </x:c>
      <x:c r="E1045" s="18" t="n">
        <x:f>G1044</x:f>
        <x:v>1096.7523074920819</x:v>
      </x:c>
      <x:c r="F1045" s="18" t="n">
        <x:f>MAX(C1045,E1045)</x:f>
        <x:v>1096.7523074920819</x:v>
      </x:c>
      <x:c r="G1045" s="18" t="n">
        <x:f>F1045+D1045</x:f>
        <x:v>1121.9867917511751</x:v>
      </x:c>
      <x:c r="H1045" s="18" t="n">
        <x:f>Arrivals!L1045</x:f>
        <x:v>75</x:v>
      </x:c>
      <x:c r="I1045" s="18" t="n">
        <x:f>H1045*8/ACE_Input!S85+ACE_Input!T85</x:f>
        <x:v>6.02</x:v>
      </x:c>
      <x:c r="J1045" s="18" t="n">
        <x:f>N1044</x:f>
        <x:v>1106.765542598901</x:v>
      </x:c>
      <x:c r="K1045" s="18" t="n">
        <x:f>MAX(G1045,J1045)</x:f>
        <x:v>1121.9867917511751</x:v>
      </x:c>
      <x:c r="L1045" s="18" t="n">
        <x:f>MOD(K1045-Settings!$B$32,Settings!$B$33)</x:f>
        <x:v>401.98679175117513</x:v>
      </x:c>
      <x:c r="M1045" s="18" t="n">
        <x:f>IF(L1045&lt;Settings!$B$30,IF(Settings!$B$30-L1045&gt;=I1045,K1045,K1045+(Settings!$B$30-L1045)+Settings!$B$31),K1045+(Settings!$B$33-L1045))</x:f>
        <x:v>1121.9867917511751</x:v>
      </x:c>
      <x:c r="N1045" s="18" t="n">
        <x:f>M1045+I1045</x:f>
        <x:v>1128.0067917511751</x:v>
      </x:c>
      <x:c r="O1045" s="18" t="n">
        <x:f>N1045-C1045</x:f>
        <x:v>579.0067917511751</x:v>
      </x:c>
      <x:c r="P1045" s="18" t="n">
        <x:f>F1045-C1045</x:f>
        <x:v>547.7523074920819</x:v>
      </x:c>
      <x:c r="Q1045" s="18" t="n">
        <x:f>K1045-G1045</x:f>
        <x:v>0</x:v>
      </x:c>
      <x:c r="R1045" s="18" t="n">
        <x:f>M1045-K1045</x:f>
        <x:v>0</x:v>
      </x:c>
      <x:c r="S1045" s="18" t="n">
        <x:f>P1045+Q1045+R1045</x:f>
        <x:v>547.7523074920819</x:v>
      </x:c>
      <x:c r="T1045" s="18" t="str">
        <x:f>IF(MOD(C1045-Settings!$B$32,Settings!$B$33)&lt;Settings!$B$30,"Up","Down")</x:f>
        <x:v>Up</x:v>
      </x:c>
      <x:c r="U1045" s="18" t="n">
        <x:f>IF(OR(I1045&gt;Settings!$B$30,O1045&gt;Settings!$B$37),0,1)</x:f>
        <x:v>1</x:v>
      </x:c>
      <x:c r="V1045" s="18" t="n">
        <x:f>IF(AND(U1045=1,O1045&lt;=Settings!$B$36),1,0)</x:f>
        <x:v>0</x:v>
      </x:c>
    </x:row>
    <x:row r="1046">
      <x:c r="A1046" t="n">
        <x:f>Arrivals!A1046</x:f>
        <x:v>9</x:v>
      </x:c>
      <x:c r="B1046" t="n">
        <x:f>Arrivals!B1046</x:f>
        <x:v>81</x:v>
      </x:c>
      <x:c r="C1046" s="18" t="n">
        <x:f>Arrivals!F1046</x:f>
        <x:v>554</x:v>
      </x:c>
      <x:c r="D1046" s="18" t="n">
        <x:f>Arrivals!J1046</x:f>
        <x:v>18.20944955400151</x:v>
      </x:c>
      <x:c r="E1046" s="18" t="n">
        <x:f>G1045</x:f>
        <x:v>1121.9867917511751</x:v>
      </x:c>
      <x:c r="F1046" s="18" t="n">
        <x:f>MAX(C1046,E1046)</x:f>
        <x:v>1121.9867917511751</x:v>
      </x:c>
      <x:c r="G1046" s="18" t="n">
        <x:f>F1046+D1046</x:f>
        <x:v>1140.1962413051767</x:v>
      </x:c>
      <x:c r="H1046" s="18" t="n">
        <x:f>Arrivals!L1046</x:f>
        <x:v>75</x:v>
      </x:c>
      <x:c r="I1046" s="18" t="n">
        <x:f>H1046*8/ACE_Input!S86+ACE_Input!T86</x:f>
        <x:v>6.02</x:v>
      </x:c>
      <x:c r="J1046" s="18" t="n">
        <x:f>N1045</x:f>
        <x:v>1128.0067917511751</x:v>
      </x:c>
      <x:c r="K1046" s="18" t="n">
        <x:f>MAX(G1046,J1046)</x:f>
        <x:v>1140.1962413051767</x:v>
      </x:c>
      <x:c r="L1046" s="18" t="n">
        <x:f>MOD(K1046-Settings!$B$32,Settings!$B$33)</x:f>
        <x:v>420.1962413051767</x:v>
      </x:c>
      <x:c r="M1046" s="18" t="n">
        <x:f>IF(L1046&lt;Settings!$B$30,IF(Settings!$B$30-L1046&gt;=I1046,K1046,K1046+(Settings!$B$30-L1046)+Settings!$B$31),K1046+(Settings!$B$33-L1046))</x:f>
        <x:v>1140.1962413051767</x:v>
      </x:c>
      <x:c r="N1046" s="18" t="n">
        <x:f>M1046+I1046</x:f>
        <x:v>1146.2162413051767</x:v>
      </x:c>
      <x:c r="O1046" s="18" t="n">
        <x:f>N1046-C1046</x:f>
        <x:v>592.2162413051767</x:v>
      </x:c>
      <x:c r="P1046" s="18" t="n">
        <x:f>F1046-C1046</x:f>
        <x:v>567.9867917511751</x:v>
      </x:c>
      <x:c r="Q1046" s="18" t="n">
        <x:f>K1046-G1046</x:f>
        <x:v>0</x:v>
      </x:c>
      <x:c r="R1046" s="18" t="n">
        <x:f>M1046-K1046</x:f>
        <x:v>0</x:v>
      </x:c>
      <x:c r="S1046" s="18" t="n">
        <x:f>P1046+Q1046+R1046</x:f>
        <x:v>567.9867917511751</x:v>
      </x:c>
      <x:c r="T1046" s="18" t="str">
        <x:f>IF(MOD(C1046-Settings!$B$32,Settings!$B$33)&lt;Settings!$B$30,"Up","Down")</x:f>
        <x:v>Up</x:v>
      </x:c>
      <x:c r="U1046" s="18" t="n">
        <x:f>IF(OR(I1046&gt;Settings!$B$30,O1046&gt;Settings!$B$37),0,1)</x:f>
        <x:v>1</x:v>
      </x:c>
      <x:c r="V1046" s="18" t="n">
        <x:f>IF(AND(U1046=1,O1046&lt;=Settings!$B$36),1,0)</x:f>
        <x:v>0</x:v>
      </x:c>
    </x:row>
    <x:row r="1047">
      <x:c r="A1047" t="n">
        <x:f>Arrivals!A1047</x:f>
        <x:v>9</x:v>
      </x:c>
      <x:c r="B1047" t="n">
        <x:f>Arrivals!B1047</x:f>
        <x:v>82</x:v>
      </x:c>
      <x:c r="C1047" s="18" t="n">
        <x:f>Arrivals!F1047</x:f>
        <x:v>559</x:v>
      </x:c>
      <x:c r="D1047" s="18" t="n">
        <x:f>Arrivals!J1047</x:f>
        <x:v>16.121193971528577</x:v>
      </x:c>
      <x:c r="E1047" s="18" t="n">
        <x:f>G1046</x:f>
        <x:v>1140.1962413051767</x:v>
      </x:c>
      <x:c r="F1047" s="18" t="n">
        <x:f>MAX(C1047,E1047)</x:f>
        <x:v>1140.1962413051767</x:v>
      </x:c>
      <x:c r="G1047" s="18" t="n">
        <x:f>F1047+D1047</x:f>
        <x:v>1156.3174352767053</x:v>
      </x:c>
      <x:c r="H1047" s="18" t="n">
        <x:f>Arrivals!L1047</x:f>
        <x:v>75</x:v>
      </x:c>
      <x:c r="I1047" s="18" t="n">
        <x:f>H1047*8/ACE_Input!S87+ACE_Input!T87</x:f>
        <x:v>6.02</x:v>
      </x:c>
      <x:c r="J1047" s="18" t="n">
        <x:f>N1046</x:f>
        <x:v>1146.2162413051767</x:v>
      </x:c>
      <x:c r="K1047" s="18" t="n">
        <x:f>MAX(G1047,J1047)</x:f>
        <x:v>1156.3174352767053</x:v>
      </x:c>
      <x:c r="L1047" s="18" t="n">
        <x:f>MOD(K1047-Settings!$B$32,Settings!$B$33)</x:f>
        <x:v>436.3174352767053</x:v>
      </x:c>
      <x:c r="M1047" s="18" t="n">
        <x:f>IF(L1047&lt;Settings!$B$30,IF(Settings!$B$30-L1047&gt;=I1047,K1047,K1047+(Settings!$B$30-L1047)+Settings!$B$31),K1047+(Settings!$B$33-L1047))</x:f>
        <x:v>1156.3174352767053</x:v>
      </x:c>
      <x:c r="N1047" s="18" t="n">
        <x:f>M1047+I1047</x:f>
        <x:v>1162.3374352767053</x:v>
      </x:c>
      <x:c r="O1047" s="18" t="n">
        <x:f>N1047-C1047</x:f>
        <x:v>603.3374352767053</x:v>
      </x:c>
      <x:c r="P1047" s="18" t="n">
        <x:f>F1047-C1047</x:f>
        <x:v>581.1962413051767</x:v>
      </x:c>
      <x:c r="Q1047" s="18" t="n">
        <x:f>K1047-G1047</x:f>
        <x:v>0</x:v>
      </x:c>
      <x:c r="R1047" s="18" t="n">
        <x:f>M1047-K1047</x:f>
        <x:v>0</x:v>
      </x:c>
      <x:c r="S1047" s="18" t="n">
        <x:f>P1047+Q1047+R1047</x:f>
        <x:v>581.1962413051767</x:v>
      </x:c>
      <x:c r="T1047" s="18" t="str">
        <x:f>IF(MOD(C1047-Settings!$B$32,Settings!$B$33)&lt;Settings!$B$30,"Up","Down")</x:f>
        <x:v>Up</x:v>
      </x:c>
      <x:c r="U1047" s="18" t="n">
        <x:f>IF(OR(I1047&gt;Settings!$B$30,O1047&gt;Settings!$B$37),0,1)</x:f>
        <x:v>1</x:v>
      </x:c>
      <x:c r="V1047" s="18" t="n">
        <x:f>IF(AND(U1047=1,O1047&lt;=Settings!$B$36),1,0)</x:f>
        <x:v>0</x:v>
      </x:c>
    </x:row>
    <x:row r="1048">
      <x:c r="A1048" t="n">
        <x:f>Arrivals!A1048</x:f>
        <x:v>9</x:v>
      </x:c>
      <x:c r="B1048" t="n">
        <x:f>Arrivals!B1048</x:f>
        <x:v>83</x:v>
      </x:c>
      <x:c r="C1048" s="18" t="n">
        <x:f>Arrivals!F1048</x:f>
        <x:v>564</x:v>
      </x:c>
      <x:c r="D1048" s="18" t="n">
        <x:f>Arrivals!J1048</x:f>
        <x:v>3.3135910267793096</x:v>
      </x:c>
      <x:c r="E1048" s="18" t="n">
        <x:f>G1047</x:f>
        <x:v>1156.3174352767053</x:v>
      </x:c>
      <x:c r="F1048" s="18" t="n">
        <x:f>MAX(C1048,E1048)</x:f>
        <x:v>1156.3174352767053</x:v>
      </x:c>
      <x:c r="G1048" s="18" t="n">
        <x:f>F1048+D1048</x:f>
        <x:v>1159.6310263034845</x:v>
      </x:c>
      <x:c r="H1048" s="18" t="n">
        <x:f>Arrivals!L1048</x:f>
        <x:v>75</x:v>
      </x:c>
      <x:c r="I1048" s="18" t="n">
        <x:f>H1048*8/ACE_Input!S88+ACE_Input!T88</x:f>
        <x:v>6.02</x:v>
      </x:c>
      <x:c r="J1048" s="18" t="n">
        <x:f>N1047</x:f>
        <x:v>1162.3374352767053</x:v>
      </x:c>
      <x:c r="K1048" s="18" t="n">
        <x:f>MAX(G1048,J1048)</x:f>
        <x:v>1162.3374352767053</x:v>
      </x:c>
      <x:c r="L1048" s="18" t="n">
        <x:f>MOD(K1048-Settings!$B$32,Settings!$B$33)</x:f>
        <x:v>442.33743527670526</x:v>
      </x:c>
      <x:c r="M1048" s="18" t="n">
        <x:f>IF(L1048&lt;Settings!$B$30,IF(Settings!$B$30-L1048&gt;=I1048,K1048,K1048+(Settings!$B$30-L1048)+Settings!$B$31),K1048+(Settings!$B$33-L1048))</x:f>
        <x:v>1162.3374352767053</x:v>
      </x:c>
      <x:c r="N1048" s="18" t="n">
        <x:f>M1048+I1048</x:f>
        <x:v>1168.3574352767052</x:v>
      </x:c>
      <x:c r="O1048" s="18" t="n">
        <x:f>N1048-C1048</x:f>
        <x:v>604.3574352767052</x:v>
      </x:c>
      <x:c r="P1048" s="18" t="n">
        <x:f>F1048-C1048</x:f>
        <x:v>592.3174352767053</x:v>
      </x:c>
      <x:c r="Q1048" s="18" t="n">
        <x:f>K1048-G1048</x:f>
        <x:v>2.706408973220732</x:v>
      </x:c>
      <x:c r="R1048" s="18" t="n">
        <x:f>M1048-K1048</x:f>
        <x:v>0</x:v>
      </x:c>
      <x:c r="S1048" s="18" t="n">
        <x:f>P1048+Q1048+R1048</x:f>
        <x:v>595.023844249926</x:v>
      </x:c>
      <x:c r="T1048" s="18" t="str">
        <x:f>IF(MOD(C1048-Settings!$B$32,Settings!$B$33)&lt;Settings!$B$30,"Up","Down")</x:f>
        <x:v>Up</x:v>
      </x:c>
      <x:c r="U1048" s="18" t="n">
        <x:f>IF(OR(I1048&gt;Settings!$B$30,O1048&gt;Settings!$B$37),0,1)</x:f>
        <x:v>1</x:v>
      </x:c>
      <x:c r="V1048" s="18" t="n">
        <x:f>IF(AND(U1048=1,O1048&lt;=Settings!$B$36),1,0)</x:f>
        <x:v>0</x:v>
      </x:c>
    </x:row>
    <x:row r="1049">
      <x:c r="A1049" t="n">
        <x:f>Arrivals!A1049</x:f>
        <x:v>9</x:v>
      </x:c>
      <x:c r="B1049" t="n">
        <x:f>Arrivals!B1049</x:f>
        <x:v>84</x:v>
      </x:c>
      <x:c r="C1049" s="18" t="n">
        <x:f>Arrivals!F1049</x:f>
        <x:v>569</x:v>
      </x:c>
      <x:c r="D1049" s="18" t="n">
        <x:f>Arrivals!J1049</x:f>
        <x:v>4.661052378565177</x:v>
      </x:c>
      <x:c r="E1049" s="18" t="n">
        <x:f>G1048</x:f>
        <x:v>1159.6310263034845</x:v>
      </x:c>
      <x:c r="F1049" s="18" t="n">
        <x:f>MAX(C1049,E1049)</x:f>
        <x:v>1159.6310263034845</x:v>
      </x:c>
      <x:c r="G1049" s="18" t="n">
        <x:f>F1049+D1049</x:f>
        <x:v>1164.2920786820498</x:v>
      </x:c>
      <x:c r="H1049" s="18" t="n">
        <x:f>Arrivals!L1049</x:f>
        <x:v>75</x:v>
      </x:c>
      <x:c r="I1049" s="18" t="n">
        <x:f>H1049*8/ACE_Input!S89+ACE_Input!T89</x:f>
        <x:v>6.02</x:v>
      </x:c>
      <x:c r="J1049" s="18" t="n">
        <x:f>N1048</x:f>
        <x:v>1168.3574352767052</x:v>
      </x:c>
      <x:c r="K1049" s="18" t="n">
        <x:f>MAX(G1049,J1049)</x:f>
        <x:v>1168.3574352767052</x:v>
      </x:c>
      <x:c r="L1049" s="18" t="n">
        <x:f>MOD(K1049-Settings!$B$32,Settings!$B$33)</x:f>
        <x:v>448.35743527670525</x:v>
      </x:c>
      <x:c r="M1049" s="18" t="n">
        <x:f>IF(L1049&lt;Settings!$B$30,IF(Settings!$B$30-L1049&gt;=I1049,K1049,K1049+(Settings!$B$30-L1049)+Settings!$B$31),K1049+(Settings!$B$33-L1049))</x:f>
        <x:v>1168.3574352767052</x:v>
      </x:c>
      <x:c r="N1049" s="18" t="n">
        <x:f>M1049+I1049</x:f>
        <x:v>1174.3774352767052</x:v>
      </x:c>
      <x:c r="O1049" s="18" t="n">
        <x:f>N1049-C1049</x:f>
        <x:v>605.3774352767052</x:v>
      </x:c>
      <x:c r="P1049" s="18" t="n">
        <x:f>F1049-C1049</x:f>
        <x:v>590.6310263034845</x:v>
      </x:c>
      <x:c r="Q1049" s="18" t="n">
        <x:f>K1049-G1049</x:f>
        <x:v>4.065356594655441</x:v>
      </x:c>
      <x:c r="R1049" s="18" t="n">
        <x:f>M1049-K1049</x:f>
        <x:v>0</x:v>
      </x:c>
      <x:c r="S1049" s="18" t="n">
        <x:f>P1049+Q1049+R1049</x:f>
        <x:v>594.69638289814</x:v>
      </x:c>
      <x:c r="T1049" s="18" t="str">
        <x:f>IF(MOD(C1049-Settings!$B$32,Settings!$B$33)&lt;Settings!$B$30,"Up","Down")</x:f>
        <x:v>Up</x:v>
      </x:c>
      <x:c r="U1049" s="18" t="n">
        <x:f>IF(OR(I1049&gt;Settings!$B$30,O1049&gt;Settings!$B$37),0,1)</x:f>
        <x:v>1</x:v>
      </x:c>
      <x:c r="V1049" s="18" t="n">
        <x:f>IF(AND(U1049=1,O1049&lt;=Settings!$B$36),1,0)</x:f>
        <x:v>0</x:v>
      </x:c>
    </x:row>
    <x:row r="1050">
      <x:c r="A1050" t="n">
        <x:f>Arrivals!A1050</x:f>
        <x:v>9</x:v>
      </x:c>
      <x:c r="B1050" t="n">
        <x:f>Arrivals!B1050</x:f>
        <x:v>85</x:v>
      </x:c>
      <x:c r="C1050" s="18" t="n">
        <x:f>Arrivals!F1050</x:f>
        <x:v>574</x:v>
      </x:c>
      <x:c r="D1050" s="18" t="n">
        <x:f>Arrivals!J1050</x:f>
        <x:v>15.420897116609787</x:v>
      </x:c>
      <x:c r="E1050" s="18" t="n">
        <x:f>G1049</x:f>
        <x:v>1164.2920786820498</x:v>
      </x:c>
      <x:c r="F1050" s="18" t="n">
        <x:f>MAX(C1050,E1050)</x:f>
        <x:v>1164.2920786820498</x:v>
      </x:c>
      <x:c r="G1050" s="18" t="n">
        <x:f>F1050+D1050</x:f>
        <x:v>1179.7129757986595</x:v>
      </x:c>
      <x:c r="H1050" s="18" t="n">
        <x:f>Arrivals!L1050</x:f>
        <x:v>75</x:v>
      </x:c>
      <x:c r="I1050" s="18" t="n">
        <x:f>H1050*8/ACE_Input!S90+ACE_Input!T90</x:f>
        <x:v>6.02</x:v>
      </x:c>
      <x:c r="J1050" s="18" t="n">
        <x:f>N1049</x:f>
        <x:v>1174.3774352767052</x:v>
      </x:c>
      <x:c r="K1050" s="18" t="n">
        <x:f>MAX(G1050,J1050)</x:f>
        <x:v>1179.7129757986595</x:v>
      </x:c>
      <x:c r="L1050" s="18" t="n">
        <x:f>MOD(K1050-Settings!$B$32,Settings!$B$33)</x:f>
        <x:v>459.7129757986595</x:v>
      </x:c>
      <x:c r="M1050" s="18" t="n">
        <x:f>IF(L1050&lt;Settings!$B$30,IF(Settings!$B$30-L1050&gt;=I1050,K1050,K1050+(Settings!$B$30-L1050)+Settings!$B$31),K1050+(Settings!$B$33-L1050))</x:f>
        <x:v>1179.7129757986595</x:v>
      </x:c>
      <x:c r="N1050" s="18" t="n">
        <x:f>M1050+I1050</x:f>
        <x:v>1185.7329757986595</x:v>
      </x:c>
      <x:c r="O1050" s="18" t="n">
        <x:f>N1050-C1050</x:f>
        <x:v>611.7329757986595</x:v>
      </x:c>
      <x:c r="P1050" s="18" t="n">
        <x:f>F1050-C1050</x:f>
        <x:v>590.2920786820498</x:v>
      </x:c>
      <x:c r="Q1050" s="18" t="n">
        <x:f>K1050-G1050</x:f>
        <x:v>0</x:v>
      </x:c>
      <x:c r="R1050" s="18" t="n">
        <x:f>M1050-K1050</x:f>
        <x:v>0</x:v>
      </x:c>
      <x:c r="S1050" s="18" t="n">
        <x:f>P1050+Q1050+R1050</x:f>
        <x:v>590.2920786820498</x:v>
      </x:c>
      <x:c r="T1050" s="18" t="str">
        <x:f>IF(MOD(C1050-Settings!$B$32,Settings!$B$33)&lt;Settings!$B$30,"Up","Down")</x:f>
        <x:v>Up</x:v>
      </x:c>
      <x:c r="U1050" s="18" t="n">
        <x:f>IF(OR(I1050&gt;Settings!$B$30,O1050&gt;Settings!$B$37),0,1)</x:f>
        <x:v>1</x:v>
      </x:c>
      <x:c r="V1050" s="18" t="n">
        <x:f>IF(AND(U1050=1,O1050&lt;=Settings!$B$36),1,0)</x:f>
        <x:v>0</x:v>
      </x:c>
    </x:row>
    <x:row r="1051">
      <x:c r="A1051" t="n">
        <x:f>Arrivals!A1051</x:f>
        <x:v>9</x:v>
      </x:c>
      <x:c r="B1051" t="n">
        <x:f>Arrivals!B1051</x:f>
        <x:v>86</x:v>
      </x:c>
      <x:c r="C1051" s="18" t="n">
        <x:f>Arrivals!F1051</x:f>
        <x:v>579</x:v>
      </x:c>
      <x:c r="D1051" s="18" t="n">
        <x:f>Arrivals!J1051</x:f>
        <x:v>13.719637877079057</x:v>
      </x:c>
      <x:c r="E1051" s="18" t="n">
        <x:f>G1050</x:f>
        <x:v>1179.7129757986595</x:v>
      </x:c>
      <x:c r="F1051" s="18" t="n">
        <x:f>MAX(C1051,E1051)</x:f>
        <x:v>1179.7129757986595</x:v>
      </x:c>
      <x:c r="G1051" s="18" t="n">
        <x:f>F1051+D1051</x:f>
        <x:v>1193.4326136757386</x:v>
      </x:c>
      <x:c r="H1051" s="18" t="n">
        <x:f>Arrivals!L1051</x:f>
        <x:v>75</x:v>
      </x:c>
      <x:c r="I1051" s="18" t="n">
        <x:f>H1051*8/ACE_Input!S91+ACE_Input!T91</x:f>
        <x:v>6.02</x:v>
      </x:c>
      <x:c r="J1051" s="18" t="n">
        <x:f>N1050</x:f>
        <x:v>1185.7329757986595</x:v>
      </x:c>
      <x:c r="K1051" s="18" t="n">
        <x:f>MAX(G1051,J1051)</x:f>
        <x:v>1193.4326136757386</x:v>
      </x:c>
      <x:c r="L1051" s="18" t="n">
        <x:f>MOD(K1051-Settings!$B$32,Settings!$B$33)</x:f>
        <x:v>473.4326136757386</x:v>
      </x:c>
      <x:c r="M1051" s="18" t="n">
        <x:f>IF(L1051&lt;Settings!$B$30,IF(Settings!$B$30-L1051&gt;=I1051,K1051,K1051+(Settings!$B$30-L1051)+Settings!$B$31),K1051+(Settings!$B$33-L1051))</x:f>
        <x:v>1193.4326136757386</x:v>
      </x:c>
      <x:c r="N1051" s="18" t="n">
        <x:f>M1051+I1051</x:f>
        <x:v>1199.4526136757386</x:v>
      </x:c>
      <x:c r="O1051" s="18" t="n">
        <x:f>N1051-C1051</x:f>
        <x:v>620.4526136757386</x:v>
      </x:c>
      <x:c r="P1051" s="18" t="n">
        <x:f>F1051-C1051</x:f>
        <x:v>600.7129757986595</x:v>
      </x:c>
      <x:c r="Q1051" s="18" t="n">
        <x:f>K1051-G1051</x:f>
        <x:v>0</x:v>
      </x:c>
      <x:c r="R1051" s="18" t="n">
        <x:f>M1051-K1051</x:f>
        <x:v>0</x:v>
      </x:c>
      <x:c r="S1051" s="18" t="n">
        <x:f>P1051+Q1051+R1051</x:f>
        <x:v>600.7129757986595</x:v>
      </x:c>
      <x:c r="T1051" s="18" t="str">
        <x:f>IF(MOD(C1051-Settings!$B$32,Settings!$B$33)&lt;Settings!$B$30,"Up","Down")</x:f>
        <x:v>Up</x:v>
      </x:c>
      <x:c r="U1051" s="18" t="n">
        <x:f>IF(OR(I1051&gt;Settings!$B$30,O1051&gt;Settings!$B$37),0,1)</x:f>
        <x:v>1</x:v>
      </x:c>
      <x:c r="V1051" s="18" t="n">
        <x:f>IF(AND(U1051=1,O1051&lt;=Settings!$B$36),1,0)</x:f>
        <x:v>0</x:v>
      </x:c>
    </x:row>
    <x:row r="1052">
      <x:c r="A1052" t="n">
        <x:f>Arrivals!A1052</x:f>
        <x:v>9</x:v>
      </x:c>
      <x:c r="B1052" t="n">
        <x:f>Arrivals!B1052</x:f>
        <x:v>87</x:v>
      </x:c>
      <x:c r="C1052" s="18" t="n">
        <x:f>Arrivals!F1052</x:f>
        <x:v>584</x:v>
      </x:c>
      <x:c r="D1052" s="18" t="n">
        <x:f>Arrivals!J1052</x:f>
        <x:v>8.997357407861635</x:v>
      </x:c>
      <x:c r="E1052" s="18" t="n">
        <x:f>G1051</x:f>
        <x:v>1193.4326136757386</x:v>
      </x:c>
      <x:c r="F1052" s="18" t="n">
        <x:f>MAX(C1052,E1052)</x:f>
        <x:v>1193.4326136757386</x:v>
      </x:c>
      <x:c r="G1052" s="18" t="n">
        <x:f>F1052+D1052</x:f>
        <x:v>1202.4299710836003</x:v>
      </x:c>
      <x:c r="H1052" s="18" t="n">
        <x:f>Arrivals!L1052</x:f>
        <x:v>75</x:v>
      </x:c>
      <x:c r="I1052" s="18" t="n">
        <x:f>H1052*8/ACE_Input!S92+ACE_Input!T92</x:f>
        <x:v>6.02</x:v>
      </x:c>
      <x:c r="J1052" s="18" t="n">
        <x:f>N1051</x:f>
        <x:v>1199.4526136757386</x:v>
      </x:c>
      <x:c r="K1052" s="18" t="n">
        <x:f>MAX(G1052,J1052)</x:f>
        <x:v>1202.4299710836003</x:v>
      </x:c>
      <x:c r="L1052" s="18" t="n">
        <x:f>MOD(K1052-Settings!$B$32,Settings!$B$33)</x:f>
        <x:v>482.4299710836003</x:v>
      </x:c>
      <x:c r="M1052" s="18" t="n">
        <x:f>IF(L1052&lt;Settings!$B$30,IF(Settings!$B$30-L1052&gt;=I1052,K1052,K1052+(Settings!$B$30-L1052)+Settings!$B$31),K1052+(Settings!$B$33-L1052))</x:f>
        <x:v>1202.4299710836003</x:v>
      </x:c>
      <x:c r="N1052" s="18" t="n">
        <x:f>M1052+I1052</x:f>
        <x:v>1208.4499710836003</x:v>
      </x:c>
      <x:c r="O1052" s="18" t="n">
        <x:f>N1052-C1052</x:f>
        <x:v>624.4499710836003</x:v>
      </x:c>
      <x:c r="P1052" s="18" t="n">
        <x:f>F1052-C1052</x:f>
        <x:v>609.4326136757386</x:v>
      </x:c>
      <x:c r="Q1052" s="18" t="n">
        <x:f>K1052-G1052</x:f>
        <x:v>0</x:v>
      </x:c>
      <x:c r="R1052" s="18" t="n">
        <x:f>M1052-K1052</x:f>
        <x:v>0</x:v>
      </x:c>
      <x:c r="S1052" s="18" t="n">
        <x:f>P1052+Q1052+R1052</x:f>
        <x:v>609.4326136757386</x:v>
      </x:c>
      <x:c r="T1052" s="18" t="str">
        <x:f>IF(MOD(C1052-Settings!$B$32,Settings!$B$33)&lt;Settings!$B$30,"Up","Down")</x:f>
        <x:v>Up</x:v>
      </x:c>
      <x:c r="U1052" s="18" t="n">
        <x:f>IF(OR(I1052&gt;Settings!$B$30,O1052&gt;Settings!$B$37),0,1)</x:f>
        <x:v>1</x:v>
      </x:c>
      <x:c r="V1052" s="18" t="n">
        <x:f>IF(AND(U1052=1,O1052&lt;=Settings!$B$36),1,0)</x:f>
        <x:v>0</x:v>
      </x:c>
    </x:row>
    <x:row r="1053">
      <x:c r="A1053" t="n">
        <x:f>Arrivals!A1053</x:f>
        <x:v>9</x:v>
      </x:c>
      <x:c r="B1053" t="n">
        <x:f>Arrivals!B1053</x:f>
        <x:v>88</x:v>
      </x:c>
      <x:c r="C1053" s="18" t="n">
        <x:f>Arrivals!F1053</x:f>
        <x:v>589</x:v>
      </x:c>
      <x:c r="D1053" s="18" t="n">
        <x:f>Arrivals!J1053</x:f>
        <x:v>2.4820232639089803</x:v>
      </x:c>
      <x:c r="E1053" s="18" t="n">
        <x:f>G1052</x:f>
        <x:v>1202.4299710836003</x:v>
      </x:c>
      <x:c r="F1053" s="18" t="n">
        <x:f>MAX(C1053,E1053)</x:f>
        <x:v>1202.4299710836003</x:v>
      </x:c>
      <x:c r="G1053" s="18" t="n">
        <x:f>F1053+D1053</x:f>
        <x:v>1204.9119943475093</x:v>
      </x:c>
      <x:c r="H1053" s="18" t="n">
        <x:f>Arrivals!L1053</x:f>
        <x:v>75</x:v>
      </x:c>
      <x:c r="I1053" s="18" t="n">
        <x:f>H1053*8/ACE_Input!S93+ACE_Input!T93</x:f>
        <x:v>6.02</x:v>
      </x:c>
      <x:c r="J1053" s="18" t="n">
        <x:f>N1052</x:f>
        <x:v>1208.4499710836003</x:v>
      </x:c>
      <x:c r="K1053" s="18" t="n">
        <x:f>MAX(G1053,J1053)</x:f>
        <x:v>1208.4499710836003</x:v>
      </x:c>
      <x:c r="L1053" s="18" t="n">
        <x:f>MOD(K1053-Settings!$B$32,Settings!$B$33)</x:f>
        <x:v>488.4499710836003</x:v>
      </x:c>
      <x:c r="M1053" s="18" t="n">
        <x:f>IF(L1053&lt;Settings!$B$30,IF(Settings!$B$30-L1053&gt;=I1053,K1053,K1053+(Settings!$B$30-L1053)+Settings!$B$31),K1053+(Settings!$B$33-L1053))</x:f>
        <x:v>1208.4499710836003</x:v>
      </x:c>
      <x:c r="N1053" s="18" t="n">
        <x:f>M1053+I1053</x:f>
        <x:v>1214.4699710836003</x:v>
      </x:c>
      <x:c r="O1053" s="18" t="n">
        <x:f>N1053-C1053</x:f>
        <x:v>625.4699710836003</x:v>
      </x:c>
      <x:c r="P1053" s="18" t="n">
        <x:f>F1053-C1053</x:f>
        <x:v>613.4299710836003</x:v>
      </x:c>
      <x:c r="Q1053" s="18" t="n">
        <x:f>K1053-G1053</x:f>
        <x:v>3.537976736090968</x:v>
      </x:c>
      <x:c r="R1053" s="18" t="n">
        <x:f>M1053-K1053</x:f>
        <x:v>0</x:v>
      </x:c>
      <x:c r="S1053" s="18" t="n">
        <x:f>P1053+Q1053+R1053</x:f>
        <x:v>616.9679478196913</x:v>
      </x:c>
      <x:c r="T1053" s="18" t="str">
        <x:f>IF(MOD(C1053-Settings!$B$32,Settings!$B$33)&lt;Settings!$B$30,"Up","Down")</x:f>
        <x:v>Up</x:v>
      </x:c>
      <x:c r="U1053" s="18" t="n">
        <x:f>IF(OR(I1053&gt;Settings!$B$30,O1053&gt;Settings!$B$37),0,1)</x:f>
        <x:v>1</x:v>
      </x:c>
      <x:c r="V1053" s="18" t="n">
        <x:f>IF(AND(U1053=1,O1053&lt;=Settings!$B$36),1,0)</x:f>
        <x:v>0</x:v>
      </x:c>
    </x:row>
    <x:row r="1054">
      <x:c r="A1054" t="n">
        <x:f>Arrivals!A1054</x:f>
        <x:v>9</x:v>
      </x:c>
      <x:c r="B1054" t="n">
        <x:f>Arrivals!B1054</x:f>
        <x:v>89</x:v>
      </x:c>
      <x:c r="C1054" s="18" t="n">
        <x:f>Arrivals!F1054</x:f>
        <x:v>594</x:v>
      </x:c>
      <x:c r="D1054" s="18" t="n">
        <x:f>Arrivals!J1054</x:f>
        <x:v>4.763614334059166</x:v>
      </x:c>
      <x:c r="E1054" s="18" t="n">
        <x:f>G1053</x:f>
        <x:v>1204.9119943475093</x:v>
      </x:c>
      <x:c r="F1054" s="18" t="n">
        <x:f>MAX(C1054,E1054)</x:f>
        <x:v>1204.9119943475093</x:v>
      </x:c>
      <x:c r="G1054" s="18" t="n">
        <x:f>F1054+D1054</x:f>
        <x:v>1209.6756086815685</x:v>
      </x:c>
      <x:c r="H1054" s="18" t="n">
        <x:f>Arrivals!L1054</x:f>
        <x:v>75</x:v>
      </x:c>
      <x:c r="I1054" s="18" t="n">
        <x:f>H1054*8/ACE_Input!S94+ACE_Input!T94</x:f>
        <x:v>6.02</x:v>
      </x:c>
      <x:c r="J1054" s="18" t="n">
        <x:f>N1053</x:f>
        <x:v>1214.4699710836003</x:v>
      </x:c>
      <x:c r="K1054" s="18" t="n">
        <x:f>MAX(G1054,J1054)</x:f>
        <x:v>1214.4699710836003</x:v>
      </x:c>
      <x:c r="L1054" s="18" t="n">
        <x:f>MOD(K1054-Settings!$B$32,Settings!$B$33)</x:f>
        <x:v>494.4699710836003</x:v>
      </x:c>
      <x:c r="M1054" s="18" t="n">
        <x:f>IF(L1054&lt;Settings!$B$30,IF(Settings!$B$30-L1054&gt;=I1054,K1054,K1054+(Settings!$B$30-L1054)+Settings!$B$31),K1054+(Settings!$B$33-L1054))</x:f>
        <x:v>1214.4699710836003</x:v>
      </x:c>
      <x:c r="N1054" s="18" t="n">
        <x:f>M1054+I1054</x:f>
        <x:v>1220.4899710836003</x:v>
      </x:c>
      <x:c r="O1054" s="18" t="n">
        <x:f>N1054-C1054</x:f>
        <x:v>626.4899710836003</x:v>
      </x:c>
      <x:c r="P1054" s="18" t="n">
        <x:f>F1054-C1054</x:f>
        <x:v>610.9119943475093</x:v>
      </x:c>
      <x:c r="Q1054" s="18" t="n">
        <x:f>K1054-G1054</x:f>
        <x:v>4.794362402031766</x:v>
      </x:c>
      <x:c r="R1054" s="18" t="n">
        <x:f>M1054-K1054</x:f>
        <x:v>0</x:v>
      </x:c>
      <x:c r="S1054" s="18" t="n">
        <x:f>P1054+Q1054+R1054</x:f>
        <x:v>615.7063567495411</x:v>
      </x:c>
      <x:c r="T1054" s="18" t="str">
        <x:f>IF(MOD(C1054-Settings!$B$32,Settings!$B$33)&lt;Settings!$B$30,"Up","Down")</x:f>
        <x:v>Up</x:v>
      </x:c>
      <x:c r="U1054" s="18" t="n">
        <x:f>IF(OR(I1054&gt;Settings!$B$30,O1054&gt;Settings!$B$37),0,1)</x:f>
        <x:v>1</x:v>
      </x:c>
      <x:c r="V1054" s="18" t="n">
        <x:f>IF(AND(U1054=1,O1054&lt;=Settings!$B$36),1,0)</x:f>
        <x:v>0</x:v>
      </x:c>
    </x:row>
    <x:row r="1055">
      <x:c r="A1055" t="n">
        <x:f>Arrivals!A1055</x:f>
        <x:v>9</x:v>
      </x:c>
      <x:c r="B1055" t="n">
        <x:f>Arrivals!B1055</x:f>
        <x:v>90</x:v>
      </x:c>
      <x:c r="C1055" s="18" t="n">
        <x:f>Arrivals!F1055</x:f>
        <x:v>599</x:v>
      </x:c>
      <x:c r="D1055" s="18" t="n">
        <x:f>Arrivals!J1055</x:f>
        <x:v>15.226797352017194</x:v>
      </x:c>
      <x:c r="E1055" s="18" t="n">
        <x:f>G1054</x:f>
        <x:v>1209.6756086815685</x:v>
      </x:c>
      <x:c r="F1055" s="18" t="n">
        <x:f>MAX(C1055,E1055)</x:f>
        <x:v>1209.6756086815685</x:v>
      </x:c>
      <x:c r="G1055" s="18" t="n">
        <x:f>F1055+D1055</x:f>
        <x:v>1224.9024060335857</x:v>
      </x:c>
      <x:c r="H1055" s="18" t="n">
        <x:f>Arrivals!L1055</x:f>
        <x:v>75</x:v>
      </x:c>
      <x:c r="I1055" s="18" t="n">
        <x:f>H1055*8/ACE_Input!S95+ACE_Input!T95</x:f>
        <x:v>6.02</x:v>
      </x:c>
      <x:c r="J1055" s="18" t="n">
        <x:f>N1054</x:f>
        <x:v>1220.4899710836003</x:v>
      </x:c>
      <x:c r="K1055" s="18" t="n">
        <x:f>MAX(G1055,J1055)</x:f>
        <x:v>1224.9024060335857</x:v>
      </x:c>
      <x:c r="L1055" s="18" t="n">
        <x:f>MOD(K1055-Settings!$B$32,Settings!$B$33)</x:f>
        <x:v>504.90240603358575</x:v>
      </x:c>
      <x:c r="M1055" s="18" t="n">
        <x:f>IF(L1055&lt;Settings!$B$30,IF(Settings!$B$30-L1055&gt;=I1055,K1055,K1055+(Settings!$B$30-L1055)+Settings!$B$31),K1055+(Settings!$B$33-L1055))</x:f>
        <x:v>1224.9024060335857</x:v>
      </x:c>
      <x:c r="N1055" s="18" t="n">
        <x:f>M1055+I1055</x:f>
        <x:v>1230.9224060335857</x:v>
      </x:c>
      <x:c r="O1055" s="18" t="n">
        <x:f>N1055-C1055</x:f>
        <x:v>631.9224060335857</x:v>
      </x:c>
      <x:c r="P1055" s="18" t="n">
        <x:f>F1055-C1055</x:f>
        <x:v>610.6756086815685</x:v>
      </x:c>
      <x:c r="Q1055" s="18" t="n">
        <x:f>K1055-G1055</x:f>
        <x:v>0</x:v>
      </x:c>
      <x:c r="R1055" s="18" t="n">
        <x:f>M1055-K1055</x:f>
        <x:v>0</x:v>
      </x:c>
      <x:c r="S1055" s="18" t="n">
        <x:f>P1055+Q1055+R1055</x:f>
        <x:v>610.6756086815685</x:v>
      </x:c>
      <x:c r="T1055" s="18" t="str">
        <x:f>IF(MOD(C1055-Settings!$B$32,Settings!$B$33)&lt;Settings!$B$30,"Up","Down")</x:f>
        <x:v>Up</x:v>
      </x:c>
      <x:c r="U1055" s="18" t="n">
        <x:f>IF(OR(I1055&gt;Settings!$B$30,O1055&gt;Settings!$B$37),0,1)</x:f>
        <x:v>1</x:v>
      </x:c>
      <x:c r="V1055" s="18" t="n">
        <x:f>IF(AND(U1055=1,O1055&lt;=Settings!$B$36),1,0)</x:f>
        <x:v>0</x:v>
      </x:c>
    </x:row>
    <x:row r="1056">
      <x:c r="A1056" t="n">
        <x:f>Arrivals!A1056</x:f>
        <x:v>9</x:v>
      </x:c>
      <x:c r="B1056" t="n">
        <x:f>Arrivals!B1056</x:f>
        <x:v>91</x:v>
      </x:c>
      <x:c r="C1056" s="18" t="n">
        <x:f>Arrivals!F1056</x:f>
        <x:v>604</x:v>
      </x:c>
      <x:c r="D1056" s="18" t="n">
        <x:f>Arrivals!J1056</x:f>
        <x:v>24.21814491966313</x:v>
      </x:c>
      <x:c r="E1056" s="18" t="n">
        <x:f>G1055</x:f>
        <x:v>1224.9024060335857</x:v>
      </x:c>
      <x:c r="F1056" s="18" t="n">
        <x:f>MAX(C1056,E1056)</x:f>
        <x:v>1224.9024060335857</x:v>
      </x:c>
      <x:c r="G1056" s="18" t="n">
        <x:f>F1056+D1056</x:f>
        <x:v>1249.1205509532488</x:v>
      </x:c>
      <x:c r="H1056" s="18" t="n">
        <x:f>Arrivals!L1056</x:f>
        <x:v>75</x:v>
      </x:c>
      <x:c r="I1056" s="18" t="n">
        <x:f>H1056*8/ACE_Input!S96+ACE_Input!T96</x:f>
        <x:v>6.02</x:v>
      </x:c>
      <x:c r="J1056" s="18" t="n">
        <x:f>N1055</x:f>
        <x:v>1230.9224060335857</x:v>
      </x:c>
      <x:c r="K1056" s="18" t="n">
        <x:f>MAX(G1056,J1056)</x:f>
        <x:v>1249.1205509532488</x:v>
      </x:c>
      <x:c r="L1056" s="18" t="n">
        <x:f>MOD(K1056-Settings!$B$32,Settings!$B$33)</x:f>
        <x:v>529.1205509532488</x:v>
      </x:c>
      <x:c r="M1056" s="18" t="n">
        <x:f>IF(L1056&lt;Settings!$B$30,IF(Settings!$B$30-L1056&gt;=I1056,K1056,K1056+(Settings!$B$30-L1056)+Settings!$B$31),K1056+(Settings!$B$33-L1056))</x:f>
        <x:v>1249.1205509532488</x:v>
      </x:c>
      <x:c r="N1056" s="18" t="n">
        <x:f>M1056+I1056</x:f>
        <x:v>1255.1405509532487</x:v>
      </x:c>
      <x:c r="O1056" s="18" t="n">
        <x:f>N1056-C1056</x:f>
        <x:v>651.1405509532487</x:v>
      </x:c>
      <x:c r="P1056" s="18" t="n">
        <x:f>F1056-C1056</x:f>
        <x:v>620.9024060335857</x:v>
      </x:c>
      <x:c r="Q1056" s="18" t="n">
        <x:f>K1056-G1056</x:f>
        <x:v>0</x:v>
      </x:c>
      <x:c r="R1056" s="18" t="n">
        <x:f>M1056-K1056</x:f>
        <x:v>0</x:v>
      </x:c>
      <x:c r="S1056" s="18" t="n">
        <x:f>P1056+Q1056+R1056</x:f>
        <x:v>620.9024060335857</x:v>
      </x:c>
      <x:c r="T1056" s="18" t="str">
        <x:f>IF(MOD(C1056-Settings!$B$32,Settings!$B$33)&lt;Settings!$B$30,"Up","Down")</x:f>
        <x:v>Down</x:v>
      </x:c>
      <x:c r="U1056" s="18" t="n">
        <x:f>IF(OR(I1056&gt;Settings!$B$30,O1056&gt;Settings!$B$37),0,1)</x:f>
        <x:v>1</x:v>
      </x:c>
      <x:c r="V1056" s="18" t="n">
        <x:f>IF(AND(U1056=1,O1056&lt;=Settings!$B$36),1,0)</x:f>
        <x:v>0</x:v>
      </x:c>
    </x:row>
    <x:row r="1057">
      <x:c r="A1057" t="n">
        <x:f>Arrivals!A1057</x:f>
        <x:v>9</x:v>
      </x:c>
      <x:c r="B1057" t="n">
        <x:f>Arrivals!B1057</x:f>
        <x:v>92</x:v>
      </x:c>
      <x:c r="C1057" s="18" t="n">
        <x:f>Arrivals!F1057</x:f>
        <x:v>609</x:v>
      </x:c>
      <x:c r="D1057" s="18" t="n">
        <x:f>Arrivals!J1057</x:f>
        <x:v>6.0369306928253685</x:v>
      </x:c>
      <x:c r="E1057" s="18" t="n">
        <x:f>G1056</x:f>
        <x:v>1249.1205509532488</x:v>
      </x:c>
      <x:c r="F1057" s="18" t="n">
        <x:f>MAX(C1057,E1057)</x:f>
        <x:v>1249.1205509532488</x:v>
      </x:c>
      <x:c r="G1057" s="18" t="n">
        <x:f>F1057+D1057</x:f>
        <x:v>1255.157481646074</x:v>
      </x:c>
      <x:c r="H1057" s="18" t="n">
        <x:f>Arrivals!L1057</x:f>
        <x:v>75</x:v>
      </x:c>
      <x:c r="I1057" s="18" t="n">
        <x:f>H1057*8/ACE_Input!S97+ACE_Input!T97</x:f>
        <x:v>6.02</x:v>
      </x:c>
      <x:c r="J1057" s="18" t="n">
        <x:f>N1056</x:f>
        <x:v>1255.1405509532487</x:v>
      </x:c>
      <x:c r="K1057" s="18" t="n">
        <x:f>MAX(G1057,J1057)</x:f>
        <x:v>1255.157481646074</x:v>
      </x:c>
      <x:c r="L1057" s="18" t="n">
        <x:f>MOD(K1057-Settings!$B$32,Settings!$B$33)</x:f>
        <x:v>535.1574816460741</x:v>
      </x:c>
      <x:c r="M1057" s="18" t="n">
        <x:f>IF(L1057&lt;Settings!$B$30,IF(Settings!$B$30-L1057&gt;=I1057,K1057,K1057+(Settings!$B$30-L1057)+Settings!$B$31),K1057+(Settings!$B$33-L1057))</x:f>
        <x:v>1255.157481646074</x:v>
      </x:c>
      <x:c r="N1057" s="18" t="n">
        <x:f>M1057+I1057</x:f>
        <x:v>1261.177481646074</x:v>
      </x:c>
      <x:c r="O1057" s="18" t="n">
        <x:f>N1057-C1057</x:f>
        <x:v>652.177481646074</x:v>
      </x:c>
      <x:c r="P1057" s="18" t="n">
        <x:f>F1057-C1057</x:f>
        <x:v>640.1205509532488</x:v>
      </x:c>
      <x:c r="Q1057" s="18" t="n">
        <x:f>K1057-G1057</x:f>
        <x:v>0</x:v>
      </x:c>
      <x:c r="R1057" s="18" t="n">
        <x:f>M1057-K1057</x:f>
        <x:v>0</x:v>
      </x:c>
      <x:c r="S1057" s="18" t="n">
        <x:f>P1057+Q1057+R1057</x:f>
        <x:v>640.1205509532488</x:v>
      </x:c>
      <x:c r="T1057" s="18" t="str">
        <x:f>IF(MOD(C1057-Settings!$B$32,Settings!$B$33)&lt;Settings!$B$30,"Up","Down")</x:f>
        <x:v>Down</x:v>
      </x:c>
      <x:c r="U1057" s="18" t="n">
        <x:f>IF(OR(I1057&gt;Settings!$B$30,O1057&gt;Settings!$B$37),0,1)</x:f>
        <x:v>1</x:v>
      </x:c>
      <x:c r="V1057" s="18" t="n">
        <x:f>IF(AND(U1057=1,O1057&lt;=Settings!$B$36),1,0)</x:f>
        <x:v>0</x:v>
      </x:c>
    </x:row>
    <x:row r="1058">
      <x:c r="A1058" t="n">
        <x:f>Arrivals!A1058</x:f>
        <x:v>9</x:v>
      </x:c>
      <x:c r="B1058" t="n">
        <x:f>Arrivals!B1058</x:f>
        <x:v>93</x:v>
      </x:c>
      <x:c r="C1058" s="18" t="n">
        <x:f>Arrivals!F1058</x:f>
        <x:v>614</x:v>
      </x:c>
      <x:c r="D1058" s="18" t="n">
        <x:f>Arrivals!J1058</x:f>
        <x:v>5.4208592996046585</x:v>
      </x:c>
      <x:c r="E1058" s="18" t="n">
        <x:f>G1057</x:f>
        <x:v>1255.157481646074</x:v>
      </x:c>
      <x:c r="F1058" s="18" t="n">
        <x:f>MAX(C1058,E1058)</x:f>
        <x:v>1255.157481646074</x:v>
      </x:c>
      <x:c r="G1058" s="18" t="n">
        <x:f>F1058+D1058</x:f>
        <x:v>1260.5783409456787</x:v>
      </x:c>
      <x:c r="H1058" s="18" t="n">
        <x:f>Arrivals!L1058</x:f>
        <x:v>75</x:v>
      </x:c>
      <x:c r="I1058" s="18" t="n">
        <x:f>H1058*8/ACE_Input!S98+ACE_Input!T98</x:f>
        <x:v>6.02</x:v>
      </x:c>
      <x:c r="J1058" s="18" t="n">
        <x:f>N1057</x:f>
        <x:v>1261.177481646074</x:v>
      </x:c>
      <x:c r="K1058" s="18" t="n">
        <x:f>MAX(G1058,J1058)</x:f>
        <x:v>1261.177481646074</x:v>
      </x:c>
      <x:c r="L1058" s="18" t="n">
        <x:f>MOD(K1058-Settings!$B$32,Settings!$B$33)</x:f>
        <x:v>541.177481646074</x:v>
      </x:c>
      <x:c r="M1058" s="18" t="n">
        <x:f>IF(L1058&lt;Settings!$B$30,IF(Settings!$B$30-L1058&gt;=I1058,K1058,K1058+(Settings!$B$30-L1058)+Settings!$B$31),K1058+(Settings!$B$33-L1058))</x:f>
        <x:v>1261.177481646074</x:v>
      </x:c>
      <x:c r="N1058" s="18" t="n">
        <x:f>M1058+I1058</x:f>
        <x:v>1267.197481646074</x:v>
      </x:c>
      <x:c r="O1058" s="18" t="n">
        <x:f>N1058-C1058</x:f>
        <x:v>653.197481646074</x:v>
      </x:c>
      <x:c r="P1058" s="18" t="n">
        <x:f>F1058-C1058</x:f>
        <x:v>641.1574816460741</x:v>
      </x:c>
      <x:c r="Q1058" s="18" t="n">
        <x:f>K1058-G1058</x:f>
        <x:v>0.59914070039531</x:v>
      </x:c>
      <x:c r="R1058" s="18" t="n">
        <x:f>M1058-K1058</x:f>
        <x:v>0</x:v>
      </x:c>
      <x:c r="S1058" s="18" t="n">
        <x:f>P1058+Q1058+R1058</x:f>
        <x:v>641.7566223464694</x:v>
      </x:c>
      <x:c r="T1058" s="18" t="str">
        <x:f>IF(MOD(C1058-Settings!$B$32,Settings!$B$33)&lt;Settings!$B$30,"Up","Down")</x:f>
        <x:v>Down</x:v>
      </x:c>
      <x:c r="U1058" s="18" t="n">
        <x:f>IF(OR(I1058&gt;Settings!$B$30,O1058&gt;Settings!$B$37),0,1)</x:f>
        <x:v>1</x:v>
      </x:c>
      <x:c r="V1058" s="18" t="n">
        <x:f>IF(AND(U1058=1,O1058&lt;=Settings!$B$36),1,0)</x:f>
        <x:v>0</x:v>
      </x:c>
    </x:row>
    <x:row r="1059">
      <x:c r="A1059" t="n">
        <x:f>Arrivals!A1059</x:f>
        <x:v>9</x:v>
      </x:c>
      <x:c r="B1059" t="n">
        <x:f>Arrivals!B1059</x:f>
        <x:v>94</x:v>
      </x:c>
      <x:c r="C1059" s="18" t="n">
        <x:f>Arrivals!F1059</x:f>
        <x:v>619</x:v>
      </x:c>
      <x:c r="D1059" s="18" t="n">
        <x:f>Arrivals!J1059</x:f>
        <x:v>65.9621845786385</x:v>
      </x:c>
      <x:c r="E1059" s="18" t="n">
        <x:f>G1058</x:f>
        <x:v>1260.5783409456787</x:v>
      </x:c>
      <x:c r="F1059" s="18" t="n">
        <x:f>MAX(C1059,E1059)</x:f>
        <x:v>1260.5783409456787</x:v>
      </x:c>
      <x:c r="G1059" s="18" t="n">
        <x:f>F1059+D1059</x:f>
        <x:v>1326.5405255243172</x:v>
      </x:c>
      <x:c r="H1059" s="18" t="n">
        <x:f>Arrivals!L1059</x:f>
        <x:v>75</x:v>
      </x:c>
      <x:c r="I1059" s="18" t="n">
        <x:f>H1059*8/ACE_Input!S99+ACE_Input!T99</x:f>
        <x:v>6.02</x:v>
      </x:c>
      <x:c r="J1059" s="18" t="n">
        <x:f>N1058</x:f>
        <x:v>1267.197481646074</x:v>
      </x:c>
      <x:c r="K1059" s="18" t="n">
        <x:f>MAX(G1059,J1059)</x:f>
        <x:v>1326.5405255243172</x:v>
      </x:c>
      <x:c r="L1059" s="18" t="n">
        <x:f>MOD(K1059-Settings!$B$32,Settings!$B$33)</x:f>
        <x:v>606.5405255243172</x:v>
      </x:c>
      <x:c r="M1059" s="18" t="n">
        <x:f>IF(L1059&lt;Settings!$B$30,IF(Settings!$B$30-L1059&gt;=I1059,K1059,K1059+(Settings!$B$30-L1059)+Settings!$B$31),K1059+(Settings!$B$33-L1059))</x:f>
        <x:v>1440</x:v>
      </x:c>
      <x:c r="N1059" s="18" t="n">
        <x:f>M1059+I1059</x:f>
        <x:v>1446.02</x:v>
      </x:c>
      <x:c r="O1059" s="18" t="n">
        <x:f>N1059-C1059</x:f>
        <x:v>827.02</x:v>
      </x:c>
      <x:c r="P1059" s="18" t="n">
        <x:f>F1059-C1059</x:f>
        <x:v>641.5783409456787</x:v>
      </x:c>
      <x:c r="Q1059" s="18" t="n">
        <x:f>K1059-G1059</x:f>
        <x:v>0</x:v>
      </x:c>
      <x:c r="R1059" s="18" t="n">
        <x:f>M1059-K1059</x:f>
        <x:v>113.45947447568278</x:v>
      </x:c>
      <x:c r="S1059" s="18" t="n">
        <x:f>P1059+Q1059+R1059</x:f>
        <x:v>755.0378154213615</x:v>
      </x:c>
      <x:c r="T1059" s="18" t="str">
        <x:f>IF(MOD(C1059-Settings!$B$32,Settings!$B$33)&lt;Settings!$B$30,"Up","Down")</x:f>
        <x:v>Down</x:v>
      </x:c>
      <x:c r="U1059" s="18" t="n">
        <x:f>IF(OR(I1059&gt;Settings!$B$30,O1059&gt;Settings!$B$37),0,1)</x:f>
        <x:v>1</x:v>
      </x:c>
      <x:c r="V1059" s="18" t="n">
        <x:f>IF(AND(U1059=1,O1059&lt;=Settings!$B$36),1,0)</x:f>
        <x:v>0</x:v>
      </x:c>
    </x:row>
    <x:row r="1060">
      <x:c r="A1060" t="n">
        <x:f>Arrivals!A1060</x:f>
        <x:v>9</x:v>
      </x:c>
      <x:c r="B1060" t="n">
        <x:f>Arrivals!B1060</x:f>
        <x:v>95</x:v>
      </x:c>
      <x:c r="C1060" s="18" t="n">
        <x:f>Arrivals!F1060</x:f>
        <x:v>624</x:v>
      </x:c>
      <x:c r="D1060" s="18" t="n">
        <x:f>Arrivals!J1060</x:f>
        <x:v>1.2222759399791645</x:v>
      </x:c>
      <x:c r="E1060" s="18" t="n">
        <x:f>G1059</x:f>
        <x:v>1326.5405255243172</x:v>
      </x:c>
      <x:c r="F1060" s="18" t="n">
        <x:f>MAX(C1060,E1060)</x:f>
        <x:v>1326.5405255243172</x:v>
      </x:c>
      <x:c r="G1060" s="18" t="n">
        <x:f>F1060+D1060</x:f>
        <x:v>1327.7628014642964</x:v>
      </x:c>
      <x:c r="H1060" s="18" t="n">
        <x:f>Arrivals!L1060</x:f>
        <x:v>75</x:v>
      </x:c>
      <x:c r="I1060" s="18" t="n">
        <x:f>H1060*8/ACE_Input!S100+ACE_Input!T100</x:f>
        <x:v>6.02</x:v>
      </x:c>
      <x:c r="J1060" s="18" t="n">
        <x:f>N1059</x:f>
        <x:v>1446.02</x:v>
      </x:c>
      <x:c r="K1060" s="18" t="n">
        <x:f>MAX(G1060,J1060)</x:f>
        <x:v>1446.02</x:v>
      </x:c>
      <x:c r="L1060" s="18" t="n">
        <x:f>MOD(K1060-Settings!$B$32,Settings!$B$33)</x:f>
        <x:v>6.019999999999982</x:v>
      </x:c>
      <x:c r="M1060" s="18" t="n">
        <x:f>IF(L1060&lt;Settings!$B$30,IF(Settings!$B$30-L1060&gt;=I1060,K1060,K1060+(Settings!$B$30-L1060)+Settings!$B$31),K1060+(Settings!$B$33-L1060))</x:f>
        <x:v>1446.02</x:v>
      </x:c>
      <x:c r="N1060" s="18" t="n">
        <x:f>M1060+I1060</x:f>
        <x:v>1452.04</x:v>
      </x:c>
      <x:c r="O1060" s="18" t="n">
        <x:f>N1060-C1060</x:f>
        <x:v>828.04</x:v>
      </x:c>
      <x:c r="P1060" s="18" t="n">
        <x:f>F1060-C1060</x:f>
        <x:v>702.5405255243172</x:v>
      </x:c>
      <x:c r="Q1060" s="18" t="n">
        <x:f>K1060-G1060</x:f>
        <x:v>118.25719853570354</x:v>
      </x:c>
      <x:c r="R1060" s="18" t="n">
        <x:f>M1060-K1060</x:f>
        <x:v>0</x:v>
      </x:c>
      <x:c r="S1060" s="18" t="n">
        <x:f>P1060+Q1060+R1060</x:f>
        <x:v>820.7977240600208</x:v>
      </x:c>
      <x:c r="T1060" s="18" t="str">
        <x:f>IF(MOD(C1060-Settings!$B$32,Settings!$B$33)&lt;Settings!$B$30,"Up","Down")</x:f>
        <x:v>Down</x:v>
      </x:c>
      <x:c r="U1060" s="18" t="n">
        <x:f>IF(OR(I1060&gt;Settings!$B$30,O1060&gt;Settings!$B$37),0,1)</x:f>
        <x:v>1</x:v>
      </x:c>
      <x:c r="V1060" s="18" t="n">
        <x:f>IF(AND(U1060=1,O1060&lt;=Settings!$B$36),1,0)</x:f>
        <x:v>0</x:v>
      </x:c>
    </x:row>
    <x:row r="1061">
      <x:c r="A1061" t="n">
        <x:f>Arrivals!A1061</x:f>
        <x:v>9</x:v>
      </x:c>
      <x:c r="B1061" t="n">
        <x:f>Arrivals!B1061</x:f>
        <x:v>96</x:v>
      </x:c>
      <x:c r="C1061" s="18" t="n">
        <x:f>Arrivals!F1061</x:f>
        <x:v>629</x:v>
      </x:c>
      <x:c r="D1061" s="18" t="n">
        <x:f>Arrivals!J1061</x:f>
        <x:v>11.044557005807125</x:v>
      </x:c>
      <x:c r="E1061" s="18" t="n">
        <x:f>G1060</x:f>
        <x:v>1327.7628014642964</x:v>
      </x:c>
      <x:c r="F1061" s="18" t="n">
        <x:f>MAX(C1061,E1061)</x:f>
        <x:v>1327.7628014642964</x:v>
      </x:c>
      <x:c r="G1061" s="18" t="n">
        <x:f>F1061+D1061</x:f>
        <x:v>1338.8073584701035</x:v>
      </x:c>
      <x:c r="H1061" s="18" t="n">
        <x:f>Arrivals!L1061</x:f>
        <x:v>75</x:v>
      </x:c>
      <x:c r="I1061" s="18" t="n">
        <x:f>H1061*8/ACE_Input!S101+ACE_Input!T101</x:f>
        <x:v>6.02</x:v>
      </x:c>
      <x:c r="J1061" s="18" t="n">
        <x:f>N1060</x:f>
        <x:v>1452.04</x:v>
      </x:c>
      <x:c r="K1061" s="18" t="n">
        <x:f>MAX(G1061,J1061)</x:f>
        <x:v>1452.04</x:v>
      </x:c>
      <x:c r="L1061" s="18" t="n">
        <x:f>MOD(K1061-Settings!$B$32,Settings!$B$33)</x:f>
        <x:v>12.039999999999964</x:v>
      </x:c>
      <x:c r="M1061" s="18" t="n">
        <x:f>IF(L1061&lt;Settings!$B$30,IF(Settings!$B$30-L1061&gt;=I1061,K1061,K1061+(Settings!$B$30-L1061)+Settings!$B$31),K1061+(Settings!$B$33-L1061))</x:f>
        <x:v>1452.04</x:v>
      </x:c>
      <x:c r="N1061" s="18" t="n">
        <x:f>M1061+I1061</x:f>
        <x:v>1458.06</x:v>
      </x:c>
      <x:c r="O1061" s="18" t="n">
        <x:f>N1061-C1061</x:f>
        <x:v>829.06</x:v>
      </x:c>
      <x:c r="P1061" s="18" t="n">
        <x:f>F1061-C1061</x:f>
        <x:v>698.7628014642964</x:v>
      </x:c>
      <x:c r="Q1061" s="18" t="n">
        <x:f>K1061-G1061</x:f>
        <x:v>113.23264152989645</x:v>
      </x:c>
      <x:c r="R1061" s="18" t="n">
        <x:f>M1061-K1061</x:f>
        <x:v>0</x:v>
      </x:c>
      <x:c r="S1061" s="18" t="n">
        <x:f>P1061+Q1061+R1061</x:f>
        <x:v>811.9954429941929</x:v>
      </x:c>
      <x:c r="T1061" s="18" t="str">
        <x:f>IF(MOD(C1061-Settings!$B$32,Settings!$B$33)&lt;Settings!$B$30,"Up","Down")</x:f>
        <x:v>Down</x:v>
      </x:c>
      <x:c r="U1061" s="18" t="n">
        <x:f>IF(OR(I1061&gt;Settings!$B$30,O1061&gt;Settings!$B$37),0,1)</x:f>
        <x:v>1</x:v>
      </x:c>
      <x:c r="V1061" s="18" t="n">
        <x:f>IF(AND(U1061=1,O1061&lt;=Settings!$B$36),1,0)</x:f>
        <x:v>0</x:v>
      </x:c>
    </x:row>
    <x:row r="1062">
      <x:c r="A1062" t="n">
        <x:f>Arrivals!A1062</x:f>
        <x:v>9</x:v>
      </x:c>
      <x:c r="B1062" t="n">
        <x:f>Arrivals!B1062</x:f>
        <x:v>97</x:v>
      </x:c>
      <x:c r="C1062" s="18" t="n">
        <x:f>Arrivals!F1062</x:f>
        <x:v>634</x:v>
      </x:c>
      <x:c r="D1062" s="18" t="n">
        <x:f>Arrivals!J1062</x:f>
        <x:v>12.045997329092437</x:v>
      </x:c>
      <x:c r="E1062" s="18" t="n">
        <x:f>G1061</x:f>
        <x:v>1338.8073584701035</x:v>
      </x:c>
      <x:c r="F1062" s="18" t="n">
        <x:f>MAX(C1062,E1062)</x:f>
        <x:v>1338.8073584701035</x:v>
      </x:c>
      <x:c r="G1062" s="18" t="n">
        <x:f>F1062+D1062</x:f>
        <x:v>1350.853355799196</x:v>
      </x:c>
      <x:c r="H1062" s="18" t="n">
        <x:f>Arrivals!L1062</x:f>
        <x:v>75</x:v>
      </x:c>
      <x:c r="I1062" s="18" t="n">
        <x:f>H1062*8/ACE_Input!S102+ACE_Input!T102</x:f>
        <x:v>6.02</x:v>
      </x:c>
      <x:c r="J1062" s="18" t="n">
        <x:f>N1061</x:f>
        <x:v>1458.06</x:v>
      </x:c>
      <x:c r="K1062" s="18" t="n">
        <x:f>MAX(G1062,J1062)</x:f>
        <x:v>1458.06</x:v>
      </x:c>
      <x:c r="L1062" s="18" t="n">
        <x:f>MOD(K1062-Settings!$B$32,Settings!$B$33)</x:f>
        <x:v>18.059999999999945</x:v>
      </x:c>
      <x:c r="M1062" s="18" t="n">
        <x:f>IF(L1062&lt;Settings!$B$30,IF(Settings!$B$30-L1062&gt;=I1062,K1062,K1062+(Settings!$B$30-L1062)+Settings!$B$31),K1062+(Settings!$B$33-L1062))</x:f>
        <x:v>1458.06</x:v>
      </x:c>
      <x:c r="N1062" s="18" t="n">
        <x:f>M1062+I1062</x:f>
        <x:v>1464.08</x:v>
      </x:c>
      <x:c r="O1062" s="18" t="n">
        <x:f>N1062-C1062</x:f>
        <x:v>830.0799999999999</x:v>
      </x:c>
      <x:c r="P1062" s="18" t="n">
        <x:f>F1062-C1062</x:f>
        <x:v>704.8073584701035</x:v>
      </x:c>
      <x:c r="Q1062" s="18" t="n">
        <x:f>K1062-G1062</x:f>
        <x:v>107.20664420080402</x:v>
      </x:c>
      <x:c r="R1062" s="18" t="n">
        <x:f>M1062-K1062</x:f>
        <x:v>0</x:v>
      </x:c>
      <x:c r="S1062" s="18" t="n">
        <x:f>P1062+Q1062+R1062</x:f>
        <x:v>812.0140026709075</x:v>
      </x:c>
      <x:c r="T1062" s="18" t="str">
        <x:f>IF(MOD(C1062-Settings!$B$32,Settings!$B$33)&lt;Settings!$B$30,"Up","Down")</x:f>
        <x:v>Down</x:v>
      </x:c>
      <x:c r="U1062" s="18" t="n">
        <x:f>IF(OR(I1062&gt;Settings!$B$30,O1062&gt;Settings!$B$37),0,1)</x:f>
        <x:v>1</x:v>
      </x:c>
      <x:c r="V1062" s="18" t="n">
        <x:f>IF(AND(U1062=1,O1062&lt;=Settings!$B$36),1,0)</x:f>
        <x:v>0</x:v>
      </x:c>
    </x:row>
    <x:row r="1063">
      <x:c r="A1063" t="n">
        <x:f>Arrivals!A1063</x:f>
        <x:v>9</x:v>
      </x:c>
      <x:c r="B1063" t="n">
        <x:f>Arrivals!B1063</x:f>
        <x:v>98</x:v>
      </x:c>
      <x:c r="C1063" s="18" t="n">
        <x:f>Arrivals!F1063</x:f>
        <x:v>639</x:v>
      </x:c>
      <x:c r="D1063" s="18" t="n">
        <x:f>Arrivals!J1063</x:f>
        <x:v>14.641195770153882</x:v>
      </x:c>
      <x:c r="E1063" s="18" t="n">
        <x:f>G1062</x:f>
        <x:v>1350.853355799196</x:v>
      </x:c>
      <x:c r="F1063" s="18" t="n">
        <x:f>MAX(C1063,E1063)</x:f>
        <x:v>1350.853355799196</x:v>
      </x:c>
      <x:c r="G1063" s="18" t="n">
        <x:f>F1063+D1063</x:f>
        <x:v>1365.4945515693498</x:v>
      </x:c>
      <x:c r="H1063" s="18" t="n">
        <x:f>Arrivals!L1063</x:f>
        <x:v>75</x:v>
      </x:c>
      <x:c r="I1063" s="18" t="n">
        <x:f>H1063*8/ACE_Input!S103+ACE_Input!T103</x:f>
        <x:v>6.02</x:v>
      </x:c>
      <x:c r="J1063" s="18" t="n">
        <x:f>N1062</x:f>
        <x:v>1464.08</x:v>
      </x:c>
      <x:c r="K1063" s="18" t="n">
        <x:f>MAX(G1063,J1063)</x:f>
        <x:v>1464.08</x:v>
      </x:c>
      <x:c r="L1063" s="18" t="n">
        <x:f>MOD(K1063-Settings!$B$32,Settings!$B$33)</x:f>
        <x:v>24.079999999999927</x:v>
      </x:c>
      <x:c r="M1063" s="18" t="n">
        <x:f>IF(L1063&lt;Settings!$B$30,IF(Settings!$B$30-L1063&gt;=I1063,K1063,K1063+(Settings!$B$30-L1063)+Settings!$B$31),K1063+(Settings!$B$33-L1063))</x:f>
        <x:v>1464.08</x:v>
      </x:c>
      <x:c r="N1063" s="18" t="n">
        <x:f>M1063+I1063</x:f>
        <x:v>1470.1</x:v>
      </x:c>
      <x:c r="O1063" s="18" t="n">
        <x:f>N1063-C1063</x:f>
        <x:v>831.0999999999999</x:v>
      </x:c>
      <x:c r="P1063" s="18" t="n">
        <x:f>F1063-C1063</x:f>
        <x:v>711.8533557991959</x:v>
      </x:c>
      <x:c r="Q1063" s="18" t="n">
        <x:f>K1063-G1063</x:f>
        <x:v>98.5854484306501</x:v>
      </x:c>
      <x:c r="R1063" s="18" t="n">
        <x:f>M1063-K1063</x:f>
        <x:v>0</x:v>
      </x:c>
      <x:c r="S1063" s="18" t="n">
        <x:f>P1063+Q1063+R1063</x:f>
        <x:v>810.438804229846</x:v>
      </x:c>
      <x:c r="T1063" s="18" t="str">
        <x:f>IF(MOD(C1063-Settings!$B$32,Settings!$B$33)&lt;Settings!$B$30,"Up","Down")</x:f>
        <x:v>Down</x:v>
      </x:c>
      <x:c r="U1063" s="18" t="n">
        <x:f>IF(OR(I1063&gt;Settings!$B$30,O1063&gt;Settings!$B$37),0,1)</x:f>
        <x:v>1</x:v>
      </x:c>
      <x:c r="V1063" s="18" t="n">
        <x:f>IF(AND(U1063=1,O1063&lt;=Settings!$B$36),1,0)</x:f>
        <x:v>0</x:v>
      </x:c>
    </x:row>
    <x:row r="1064">
      <x:c r="A1064" t="n">
        <x:f>Arrivals!A1064</x:f>
        <x:v>9</x:v>
      </x:c>
      <x:c r="B1064" t="n">
        <x:f>Arrivals!B1064</x:f>
        <x:v>99</x:v>
      </x:c>
      <x:c r="C1064" s="18" t="n">
        <x:f>Arrivals!F1064</x:f>
        <x:v>684</x:v>
      </x:c>
      <x:c r="D1064" s="18" t="n">
        <x:f>Arrivals!J1064</x:f>
        <x:v>9.879185129096246</x:v>
      </x:c>
      <x:c r="E1064" s="18" t="n">
        <x:f>G1063</x:f>
        <x:v>1365.4945515693498</x:v>
      </x:c>
      <x:c r="F1064" s="18" t="n">
        <x:f>MAX(C1064,E1064)</x:f>
        <x:v>1365.4945515693498</x:v>
      </x:c>
      <x:c r="G1064" s="18" t="n">
        <x:f>F1064+D1064</x:f>
        <x:v>1375.373736698446</x:v>
      </x:c>
      <x:c r="H1064" s="18" t="n">
        <x:f>Arrivals!L1064</x:f>
        <x:v>75</x:v>
      </x:c>
      <x:c r="I1064" s="18" t="n">
        <x:f>H1064*8/ACE_Input!S104+ACE_Input!T104</x:f>
        <x:v>6.02</x:v>
      </x:c>
      <x:c r="J1064" s="18" t="n">
        <x:f>N1063</x:f>
        <x:v>1470.1</x:v>
      </x:c>
      <x:c r="K1064" s="18" t="n">
        <x:f>MAX(G1064,J1064)</x:f>
        <x:v>1470.1</x:v>
      </x:c>
      <x:c r="L1064" s="18" t="n">
        <x:f>MOD(K1064-Settings!$B$32,Settings!$B$33)</x:f>
        <x:v>30.09999999999991</x:v>
      </x:c>
      <x:c r="M1064" s="18" t="n">
        <x:f>IF(L1064&lt;Settings!$B$30,IF(Settings!$B$30-L1064&gt;=I1064,K1064,K1064+(Settings!$B$30-L1064)+Settings!$B$31),K1064+(Settings!$B$33-L1064))</x:f>
        <x:v>1470.1</x:v>
      </x:c>
      <x:c r="N1064" s="18" t="n">
        <x:f>M1064+I1064</x:f>
        <x:v>1476.12</x:v>
      </x:c>
      <x:c r="O1064" s="18" t="n">
        <x:f>N1064-C1064</x:f>
        <x:v>792.1199999999999</x:v>
      </x:c>
      <x:c r="P1064" s="18" t="n">
        <x:f>F1064-C1064</x:f>
        <x:v>681.4945515693498</x:v>
      </x:c>
      <x:c r="Q1064" s="18" t="n">
        <x:f>K1064-G1064</x:f>
        <x:v>94.7262633015539</x:v>
      </x:c>
      <x:c r="R1064" s="18" t="n">
        <x:f>M1064-K1064</x:f>
        <x:v>0</x:v>
      </x:c>
      <x:c r="S1064" s="18" t="n">
        <x:f>P1064+Q1064+R1064</x:f>
        <x:v>776.2208148709037</x:v>
      </x:c>
      <x:c r="T1064" s="18" t="str">
        <x:f>IF(MOD(C1064-Settings!$B$32,Settings!$B$33)&lt;Settings!$B$30,"Up","Down")</x:f>
        <x:v>Down</x:v>
      </x:c>
      <x:c r="U1064" s="18" t="n">
        <x:f>IF(OR(I1064&gt;Settings!$B$30,O1064&gt;Settings!$B$37),0,1)</x:f>
        <x:v>1</x:v>
      </x:c>
      <x:c r="V1064" s="18" t="n">
        <x:f>IF(AND(U1064=1,O1064&lt;=Settings!$B$36),1,0)</x:f>
        <x:v>0</x:v>
      </x:c>
    </x:row>
    <x:row r="1065">
      <x:c r="A1065" t="n">
        <x:f>Arrivals!A1065</x:f>
        <x:v>9</x:v>
      </x:c>
      <x:c r="B1065" t="n">
        <x:f>Arrivals!B1065</x:f>
        <x:v>100</x:v>
      </x:c>
      <x:c r="C1065" s="18" t="n">
        <x:f>Arrivals!F1065</x:f>
        <x:v>689</x:v>
      </x:c>
      <x:c r="D1065" s="18" t="n">
        <x:f>Arrivals!J1065</x:f>
        <x:v>19.166979154552266</x:v>
      </x:c>
      <x:c r="E1065" s="18" t="n">
        <x:f>G1064</x:f>
        <x:v>1375.373736698446</x:v>
      </x:c>
      <x:c r="F1065" s="18" t="n">
        <x:f>MAX(C1065,E1065)</x:f>
        <x:v>1375.373736698446</x:v>
      </x:c>
      <x:c r="G1065" s="18" t="n">
        <x:f>F1065+D1065</x:f>
        <x:v>1394.5407158529983</x:v>
      </x:c>
      <x:c r="H1065" s="18" t="n">
        <x:f>Arrivals!L1065</x:f>
        <x:v>75</x:v>
      </x:c>
      <x:c r="I1065" s="18" t="n">
        <x:f>H1065*8/ACE_Input!S105+ACE_Input!T105</x:f>
        <x:v>6.02</x:v>
      </x:c>
      <x:c r="J1065" s="18" t="n">
        <x:f>N1064</x:f>
        <x:v>1476.12</x:v>
      </x:c>
      <x:c r="K1065" s="18" t="n">
        <x:f>MAX(G1065,J1065)</x:f>
        <x:v>1476.12</x:v>
      </x:c>
      <x:c r="L1065" s="18" t="n">
        <x:f>MOD(K1065-Settings!$B$32,Settings!$B$33)</x:f>
        <x:v>36.11999999999989</x:v>
      </x:c>
      <x:c r="M1065" s="18" t="n">
        <x:f>IF(L1065&lt;Settings!$B$30,IF(Settings!$B$30-L1065&gt;=I1065,K1065,K1065+(Settings!$B$30-L1065)+Settings!$B$31),K1065+(Settings!$B$33-L1065))</x:f>
        <x:v>1476.12</x:v>
      </x:c>
      <x:c r="N1065" s="18" t="n">
        <x:f>M1065+I1065</x:f>
        <x:v>1482.1399999999999</x:v>
      </x:c>
      <x:c r="O1065" s="18" t="n">
        <x:f>N1065-C1065</x:f>
        <x:v>793.1399999999999</x:v>
      </x:c>
      <x:c r="P1065" s="18" t="n">
        <x:f>F1065-C1065</x:f>
        <x:v>686.373736698446</x:v>
      </x:c>
      <x:c r="Q1065" s="18" t="n">
        <x:f>K1065-G1065</x:f>
        <x:v>81.57928414700154</x:v>
      </x:c>
      <x:c r="R1065" s="18" t="n">
        <x:f>M1065-K1065</x:f>
        <x:v>0</x:v>
      </x:c>
      <x:c r="S1065" s="18" t="n">
        <x:f>P1065+Q1065+R1065</x:f>
        <x:v>767.9530208454476</x:v>
      </x:c>
      <x:c r="T1065" s="18" t="str">
        <x:f>IF(MOD(C1065-Settings!$B$32,Settings!$B$33)&lt;Settings!$B$30,"Up","Down")</x:f>
        <x:v>Down</x:v>
      </x:c>
      <x:c r="U1065" s="18" t="n">
        <x:f>IF(OR(I1065&gt;Settings!$B$30,O1065&gt;Settings!$B$37),0,1)</x:f>
        <x:v>1</x:v>
      </x:c>
      <x:c r="V1065" s="18" t="n">
        <x:f>IF(AND(U1065=1,O1065&lt;=Settings!$B$36),1,0)</x:f>
        <x:v>0</x:v>
      </x:c>
    </x:row>
    <x:row r="1066">
      <x:c r="A1066"/>
      <x:c r="B1066"/>
      <x:c r="C1066" s="18"/>
      <x:c r="D1066" s="18"/>
      <x:c r="E1066" s="18"/>
      <x:c r="F1066" s="18"/>
      <x:c r="G1066" s="18"/>
      <x:c r="H1066" s="18"/>
      <x:c r="I1066" s="18"/>
      <x:c r="J1066" s="18"/>
      <x:c r="K1066" s="18"/>
      <x:c r="L1066" s="18"/>
      <x:c r="M1066" s="18"/>
      <x:c r="N1066" s="18"/>
      <x:c r="O1066" s="18"/>
      <x:c r="P1066" s="18"/>
      <x:c r="Q1066" s="18"/>
      <x:c r="R1066" s="18"/>
      <x:c r="S1066" s="18"/>
      <x:c r="T1066" s="18"/>
      <x:c r="U1066" s="18"/>
      <x:c r="V1066" s="18"/>
    </x:row>
    <x:row r="1067">
      <x:c r="A1067"/>
      <x:c r="B1067"/>
      <x:c r="C1067" s="18"/>
      <x:c r="D1067" s="18"/>
      <x:c r="E1067" s="18"/>
      <x:c r="F1067" s="18"/>
      <x:c r="G1067" s="18"/>
      <x:c r="H1067" s="18"/>
      <x:c r="I1067" s="18"/>
      <x:c r="J1067" s="18"/>
      <x:c r="K1067" s="18"/>
      <x:c r="L1067" s="18"/>
      <x:c r="M1067" s="18"/>
      <x:c r="N1067" s="18"/>
      <x:c r="O1067" s="18"/>
      <x:c r="P1067" s="18"/>
      <x:c r="Q1067" s="18"/>
      <x:c r="R1067" s="18"/>
      <x:c r="S1067" s="18"/>
      <x:c r="T1067" s="18"/>
      <x:c r="U1067" s="18"/>
      <x:c r="V1067" s="18"/>
    </x:row>
    <x:row r="1068">
      <x:c r="A1068"/>
      <x:c r="B1068"/>
      <x:c r="C1068" s="18"/>
      <x:c r="D1068" s="18"/>
      <x:c r="E1068" s="18"/>
      <x:c r="F1068" s="18"/>
      <x:c r="G1068" s="18"/>
      <x:c r="H1068" s="18"/>
      <x:c r="I1068" s="18"/>
      <x:c r="J1068" s="18"/>
      <x:c r="K1068" s="18"/>
      <x:c r="L1068" s="18"/>
      <x:c r="M1068" s="18"/>
      <x:c r="N1068" s="18"/>
      <x:c r="O1068" s="18"/>
      <x:c r="P1068" s="18"/>
      <x:c r="Q1068" s="18"/>
      <x:c r="R1068" s="18"/>
      <x:c r="S1068" s="18"/>
      <x:c r="T1068" s="18"/>
      <x:c r="U1068" s="18"/>
      <x:c r="V1068" s="18"/>
    </x:row>
    <x:row r="1069">
      <x:c r="A1069"/>
      <x:c r="B1069"/>
      <x:c r="C1069" s="18"/>
      <x:c r="D1069" s="18"/>
      <x:c r="E1069" s="18"/>
      <x:c r="F1069" s="18"/>
      <x:c r="G1069" s="18"/>
      <x:c r="H1069" s="18"/>
      <x:c r="I1069" s="18"/>
      <x:c r="J1069" s="18"/>
      <x:c r="K1069" s="18"/>
      <x:c r="L1069" s="18"/>
      <x:c r="M1069" s="18"/>
      <x:c r="N1069" s="18"/>
      <x:c r="O1069" s="18"/>
      <x:c r="P1069" s="18"/>
      <x:c r="Q1069" s="18"/>
      <x:c r="R1069" s="18"/>
      <x:c r="S1069" s="18"/>
      <x:c r="T1069" s="18"/>
      <x:c r="U1069" s="18"/>
      <x:c r="V1069" s="18"/>
    </x:row>
    <x:row r="1070">
      <x:c r="A1070"/>
      <x:c r="B1070"/>
      <x:c r="C1070" s="18"/>
      <x:c r="D1070" s="18"/>
      <x:c r="E1070" s="18"/>
      <x:c r="F1070" s="18"/>
      <x:c r="G1070" s="18"/>
      <x:c r="H1070" s="18"/>
      <x:c r="I1070" s="18"/>
      <x:c r="J1070" s="18"/>
      <x:c r="K1070" s="18"/>
      <x:c r="L1070" s="18"/>
      <x:c r="M1070" s="18"/>
      <x:c r="N1070" s="18"/>
      <x:c r="O1070" s="18"/>
      <x:c r="P1070" s="18"/>
      <x:c r="Q1070" s="18"/>
      <x:c r="R1070" s="18"/>
      <x:c r="S1070" s="18"/>
      <x:c r="T1070" s="18"/>
      <x:c r="U1070" s="18"/>
      <x:c r="V1070" s="18"/>
    </x:row>
    <x:row r="1071">
      <x:c r="A1071"/>
      <x:c r="B1071"/>
      <x:c r="C1071" s="18"/>
      <x:c r="D1071" s="18"/>
      <x:c r="E1071" s="18"/>
      <x:c r="F1071" s="18"/>
      <x:c r="G1071" s="18"/>
      <x:c r="H1071" s="18"/>
      <x:c r="I1071" s="18"/>
      <x:c r="J1071" s="18"/>
      <x:c r="K1071" s="18"/>
      <x:c r="L1071" s="18"/>
      <x:c r="M1071" s="18"/>
      <x:c r="N1071" s="18"/>
      <x:c r="O1071" s="18"/>
      <x:c r="P1071" s="18"/>
      <x:c r="Q1071" s="18"/>
      <x:c r="R1071" s="18"/>
      <x:c r="S1071" s="18"/>
      <x:c r="T1071" s="18"/>
      <x:c r="U1071" s="18"/>
      <x:c r="V1071" s="18"/>
    </x:row>
    <x:row r="1072">
      <x:c r="A1072"/>
      <x:c r="B1072"/>
      <x:c r="C1072" s="18"/>
      <x:c r="D1072" s="18"/>
      <x:c r="E1072" s="18"/>
      <x:c r="F1072" s="18"/>
      <x:c r="G1072" s="18"/>
      <x:c r="H1072" s="18"/>
      <x:c r="I1072" s="18"/>
      <x:c r="J1072" s="18"/>
      <x:c r="K1072" s="18"/>
      <x:c r="L1072" s="18"/>
      <x:c r="M1072" s="18"/>
      <x:c r="N1072" s="18"/>
      <x:c r="O1072" s="18"/>
      <x:c r="P1072" s="18"/>
      <x:c r="Q1072" s="18"/>
      <x:c r="R1072" s="18"/>
      <x:c r="S1072" s="18"/>
      <x:c r="T1072" s="18"/>
      <x:c r="U1072" s="18"/>
      <x:c r="V1072" s="18"/>
    </x:row>
    <x:row r="1073">
      <x:c r="A1073"/>
      <x:c r="B1073"/>
      <x:c r="C1073" s="18"/>
      <x:c r="D1073" s="18"/>
      <x:c r="E1073" s="18"/>
      <x:c r="F1073" s="18"/>
      <x:c r="G1073" s="18"/>
      <x:c r="H1073" s="18"/>
      <x:c r="I1073" s="18"/>
      <x:c r="J1073" s="18"/>
      <x:c r="K1073" s="18"/>
      <x:c r="L1073" s="18"/>
      <x:c r="M1073" s="18"/>
      <x:c r="N1073" s="18"/>
      <x:c r="O1073" s="18"/>
      <x:c r="P1073" s="18"/>
      <x:c r="Q1073" s="18"/>
      <x:c r="R1073" s="18"/>
      <x:c r="S1073" s="18"/>
      <x:c r="T1073" s="18"/>
      <x:c r="U1073" s="18"/>
      <x:c r="V1073" s="18"/>
    </x:row>
    <x:row r="1074">
      <x:c r="A1074"/>
      <x:c r="B1074"/>
      <x:c r="C1074" s="18"/>
      <x:c r="D1074" s="18"/>
      <x:c r="E1074" s="18"/>
      <x:c r="F1074" s="18"/>
      <x:c r="G1074" s="18"/>
      <x:c r="H1074" s="18"/>
      <x:c r="I1074" s="18"/>
      <x:c r="J1074" s="18"/>
      <x:c r="K1074" s="18"/>
      <x:c r="L1074" s="18"/>
      <x:c r="M1074" s="18"/>
      <x:c r="N1074" s="18"/>
      <x:c r="O1074" s="18"/>
      <x:c r="P1074" s="18"/>
      <x:c r="Q1074" s="18"/>
      <x:c r="R1074" s="18"/>
      <x:c r="S1074" s="18"/>
      <x:c r="T1074" s="18"/>
      <x:c r="U1074" s="18"/>
      <x:c r="V1074" s="18"/>
    </x:row>
    <x:row r="1075">
      <x:c r="A1075"/>
      <x:c r="B1075"/>
      <x:c r="C1075" s="18"/>
      <x:c r="D1075" s="18"/>
      <x:c r="E1075" s="18"/>
      <x:c r="F1075" s="18"/>
      <x:c r="G1075" s="18"/>
      <x:c r="H1075" s="18"/>
      <x:c r="I1075" s="18"/>
      <x:c r="J1075" s="18"/>
      <x:c r="K1075" s="18"/>
      <x:c r="L1075" s="18"/>
      <x:c r="M1075" s="18"/>
      <x:c r="N1075" s="18"/>
      <x:c r="O1075" s="18"/>
      <x:c r="P1075" s="18"/>
      <x:c r="Q1075" s="18"/>
      <x:c r="R1075" s="18"/>
      <x:c r="S1075" s="18"/>
      <x:c r="T1075" s="18"/>
      <x:c r="U1075" s="18"/>
      <x:c r="V1075" s="18"/>
    </x:row>
    <x:row r="1076">
      <x:c r="A1076"/>
      <x:c r="B1076"/>
      <x:c r="C1076" s="18"/>
      <x:c r="D1076" s="18"/>
      <x:c r="E1076" s="18"/>
      <x:c r="F1076" s="18"/>
      <x:c r="G1076" s="18"/>
      <x:c r="H1076" s="18"/>
      <x:c r="I1076" s="18"/>
      <x:c r="J1076" s="18"/>
      <x:c r="K1076" s="18"/>
      <x:c r="L1076" s="18"/>
      <x:c r="M1076" s="18"/>
      <x:c r="N1076" s="18"/>
      <x:c r="O1076" s="18"/>
      <x:c r="P1076" s="18"/>
      <x:c r="Q1076" s="18"/>
      <x:c r="R1076" s="18"/>
      <x:c r="S1076" s="18"/>
      <x:c r="T1076" s="18"/>
      <x:c r="U1076" s="18"/>
      <x:c r="V1076" s="18"/>
    </x:row>
    <x:row r="1077">
      <x:c r="A1077"/>
      <x:c r="B1077"/>
      <x:c r="C1077" s="18"/>
      <x:c r="D1077" s="18"/>
      <x:c r="E1077" s="18"/>
      <x:c r="F1077" s="18"/>
      <x:c r="G1077" s="18"/>
      <x:c r="H1077" s="18"/>
      <x:c r="I1077" s="18"/>
      <x:c r="J1077" s="18"/>
      <x:c r="K1077" s="18"/>
      <x:c r="L1077" s="18"/>
      <x:c r="M1077" s="18"/>
      <x:c r="N1077" s="18"/>
      <x:c r="O1077" s="18"/>
      <x:c r="P1077" s="18"/>
      <x:c r="Q1077" s="18"/>
      <x:c r="R1077" s="18"/>
      <x:c r="S1077" s="18"/>
      <x:c r="T1077" s="18"/>
      <x:c r="U1077" s="18"/>
      <x:c r="V1077" s="18"/>
    </x:row>
    <x:row r="1078">
      <x:c r="A1078"/>
      <x:c r="B1078"/>
      <x:c r="C1078" s="18"/>
      <x:c r="D1078" s="18"/>
      <x:c r="E1078" s="18"/>
      <x:c r="F1078" s="18"/>
      <x:c r="G1078" s="18"/>
      <x:c r="H1078" s="18"/>
      <x:c r="I1078" s="18"/>
      <x:c r="J1078" s="18"/>
      <x:c r="K1078" s="18"/>
      <x:c r="L1078" s="18"/>
      <x:c r="M1078" s="18"/>
      <x:c r="N1078" s="18"/>
      <x:c r="O1078" s="18"/>
      <x:c r="P1078" s="18"/>
      <x:c r="Q1078" s="18"/>
      <x:c r="R1078" s="18"/>
      <x:c r="S1078" s="18"/>
      <x:c r="T1078" s="18"/>
      <x:c r="U1078" s="18"/>
      <x:c r="V1078" s="18"/>
    </x:row>
    <x:row r="1079">
      <x:c r="A1079"/>
      <x:c r="B1079"/>
      <x:c r="C1079" s="18"/>
      <x:c r="D1079" s="18"/>
      <x:c r="E1079" s="18"/>
      <x:c r="F1079" s="18"/>
      <x:c r="G1079" s="18"/>
      <x:c r="H1079" s="18"/>
      <x:c r="I1079" s="18"/>
      <x:c r="J1079" s="18"/>
      <x:c r="K1079" s="18"/>
      <x:c r="L1079" s="18"/>
      <x:c r="M1079" s="18"/>
      <x:c r="N1079" s="18"/>
      <x:c r="O1079" s="18"/>
      <x:c r="P1079" s="18"/>
      <x:c r="Q1079" s="18"/>
      <x:c r="R1079" s="18"/>
      <x:c r="S1079" s="18"/>
      <x:c r="T1079" s="18"/>
      <x:c r="U1079" s="18"/>
      <x:c r="V1079" s="18"/>
    </x:row>
    <x:row r="1080">
      <x:c r="A1080"/>
      <x:c r="B1080"/>
      <x:c r="C1080" s="18"/>
      <x:c r="D1080" s="18"/>
      <x:c r="E1080" s="18"/>
      <x:c r="F1080" s="18"/>
      <x:c r="G1080" s="18"/>
      <x:c r="H1080" s="18"/>
      <x:c r="I1080" s="18"/>
      <x:c r="J1080" s="18"/>
      <x:c r="K1080" s="18"/>
      <x:c r="L1080" s="18"/>
      <x:c r="M1080" s="18"/>
      <x:c r="N1080" s="18"/>
      <x:c r="O1080" s="18"/>
      <x:c r="P1080" s="18"/>
      <x:c r="Q1080" s="18"/>
      <x:c r="R1080" s="18"/>
      <x:c r="S1080" s="18"/>
      <x:c r="T1080" s="18"/>
      <x:c r="U1080" s="18"/>
      <x:c r="V1080" s="18"/>
    </x:row>
    <x:row r="1081">
      <x:c r="A1081"/>
      <x:c r="B1081"/>
      <x:c r="C1081" s="18"/>
      <x:c r="D1081" s="18"/>
      <x:c r="E1081" s="18"/>
      <x:c r="F1081" s="18"/>
      <x:c r="G1081" s="18"/>
      <x:c r="H1081" s="18"/>
      <x:c r="I1081" s="18"/>
      <x:c r="J1081" s="18"/>
      <x:c r="K1081" s="18"/>
      <x:c r="L1081" s="18"/>
      <x:c r="M1081" s="18"/>
      <x:c r="N1081" s="18"/>
      <x:c r="O1081" s="18"/>
      <x:c r="P1081" s="18"/>
      <x:c r="Q1081" s="18"/>
      <x:c r="R1081" s="18"/>
      <x:c r="S1081" s="18"/>
      <x:c r="T1081" s="18"/>
      <x:c r="U1081" s="18"/>
      <x:c r="V1081" s="18"/>
    </x:row>
    <x:row r="1082">
      <x:c r="A1082"/>
      <x:c r="B1082"/>
      <x:c r="C1082" s="18"/>
      <x:c r="D1082" s="18"/>
      <x:c r="E1082" s="18"/>
      <x:c r="F1082" s="18"/>
      <x:c r="G1082" s="18"/>
      <x:c r="H1082" s="18"/>
      <x:c r="I1082" s="18"/>
      <x:c r="J1082" s="18"/>
      <x:c r="K1082" s="18"/>
      <x:c r="L1082" s="18"/>
      <x:c r="M1082" s="18"/>
      <x:c r="N1082" s="18"/>
      <x:c r="O1082" s="18"/>
      <x:c r="P1082" s="18"/>
      <x:c r="Q1082" s="18"/>
      <x:c r="R1082" s="18"/>
      <x:c r="S1082" s="18"/>
      <x:c r="T1082" s="18"/>
      <x:c r="U1082" s="18"/>
      <x:c r="V1082" s="18"/>
    </x:row>
    <x:row r="1083">
      <x:c r="A1083"/>
      <x:c r="B1083"/>
      <x:c r="C1083" s="18"/>
      <x:c r="D1083" s="18"/>
      <x:c r="E1083" s="18"/>
      <x:c r="F1083" s="18"/>
      <x:c r="G1083" s="18"/>
      <x:c r="H1083" s="18"/>
      <x:c r="I1083" s="18"/>
      <x:c r="J1083" s="18"/>
      <x:c r="K1083" s="18"/>
      <x:c r="L1083" s="18"/>
      <x:c r="M1083" s="18"/>
      <x:c r="N1083" s="18"/>
      <x:c r="O1083" s="18"/>
      <x:c r="P1083" s="18"/>
      <x:c r="Q1083" s="18"/>
      <x:c r="R1083" s="18"/>
      <x:c r="S1083" s="18"/>
      <x:c r="T1083" s="18"/>
      <x:c r="U1083" s="18"/>
      <x:c r="V1083" s="18"/>
    </x:row>
    <x:row r="1084">
      <x:c r="A1084"/>
      <x:c r="B1084"/>
      <x:c r="C1084" s="18"/>
      <x:c r="D1084" s="18"/>
      <x:c r="E1084" s="18"/>
      <x:c r="F1084" s="18"/>
      <x:c r="G1084" s="18"/>
      <x:c r="H1084" s="18"/>
      <x:c r="I1084" s="18"/>
      <x:c r="J1084" s="18"/>
      <x:c r="K1084" s="18"/>
      <x:c r="L1084" s="18"/>
      <x:c r="M1084" s="18"/>
      <x:c r="N1084" s="18"/>
      <x:c r="O1084" s="18"/>
      <x:c r="P1084" s="18"/>
      <x:c r="Q1084" s="18"/>
      <x:c r="R1084" s="18"/>
      <x:c r="S1084" s="18"/>
      <x:c r="T1084" s="18"/>
      <x:c r="U1084" s="18"/>
      <x:c r="V1084" s="18"/>
    </x:row>
    <x:row r="1085">
      <x:c r="A1085"/>
      <x:c r="B1085"/>
      <x:c r="C1085" s="18"/>
      <x:c r="D1085" s="18"/>
      <x:c r="E1085" s="18"/>
      <x:c r="F1085" s="18"/>
      <x:c r="G1085" s="18"/>
      <x:c r="H1085" s="18"/>
      <x:c r="I1085" s="18"/>
      <x:c r="J1085" s="18"/>
      <x:c r="K1085" s="18"/>
      <x:c r="L1085" s="18"/>
      <x:c r="M1085" s="18"/>
      <x:c r="N1085" s="18"/>
      <x:c r="O1085" s="18"/>
      <x:c r="P1085" s="18"/>
      <x:c r="Q1085" s="18"/>
      <x:c r="R1085" s="18"/>
      <x:c r="S1085" s="18"/>
      <x:c r="T1085" s="18"/>
      <x:c r="U1085" s="18"/>
      <x:c r="V1085" s="18"/>
    </x:row>
    <x:row r="1086">
      <x:c r="A1086" t="n">
        <x:f>Arrivals!A1086</x:f>
        <x:v>10</x:v>
      </x:c>
      <x:c r="B1086" t="n">
        <x:f>Arrivals!B1086</x:f>
        <x:v>1</x:v>
      </x:c>
      <x:c r="C1086" s="18" t="n">
        <x:f>Arrivals!F1086</x:f>
        <x:v>2</x:v>
      </x:c>
      <x:c r="D1086" s="18" t="n">
        <x:f>Arrivals!J1086</x:f>
        <x:v>8.236444807444856</x:v>
      </x:c>
      <x:c r="E1086" s="18" t="n">
        <x:f>0</x:f>
        <x:v>0</x:v>
      </x:c>
      <x:c r="F1086" s="18" t="n">
        <x:f>MAX(C1086,E1086)</x:f>
        <x:v>2</x:v>
      </x:c>
      <x:c r="G1086" s="18" t="n">
        <x:f>F1086+D1086</x:f>
        <x:v>10.236444807444856</x:v>
      </x:c>
      <x:c r="H1086" s="18" t="n">
        <x:f>Arrivals!L1086</x:f>
        <x:v>75</x:v>
      </x:c>
      <x:c r="I1086" s="18" t="n">
        <x:f>H1086*8/ACE_Input!S6+ACE_Input!T6</x:f>
        <x:v>6.02</x:v>
      </x:c>
      <x:c r="J1086" s="18" t="n">
        <x:f>0</x:f>
        <x:v>0</x:v>
      </x:c>
      <x:c r="K1086" s="18" t="n">
        <x:f>MAX(G1086,J1086)</x:f>
        <x:v>10.236444807444856</x:v>
      </x:c>
      <x:c r="L1086" s="18" t="n">
        <x:f>MOD(K1086-Settings!$B$32,Settings!$B$33)</x:f>
        <x:v>10.236444807444856</x:v>
      </x:c>
      <x:c r="M1086" s="18" t="n">
        <x:f>IF(L1086&lt;Settings!$B$30,IF(Settings!$B$30-L1086&gt;=I1086,K1086,K1086+(Settings!$B$30-L1086)+Settings!$B$31),K1086+(Settings!$B$33-L1086))</x:f>
        <x:v>10.236444807444856</x:v>
      </x:c>
      <x:c r="N1086" s="18" t="n">
        <x:f>M1086+I1086</x:f>
        <x:v>16.256444807444858</x:v>
      </x:c>
      <x:c r="O1086" s="18" t="n">
        <x:f>N1086-C1086</x:f>
        <x:v>14.256444807444858</x:v>
      </x:c>
      <x:c r="P1086" s="18" t="n">
        <x:f>F1086-C1086</x:f>
        <x:v>0</x:v>
      </x:c>
      <x:c r="Q1086" s="18" t="n">
        <x:f>K1086-G1086</x:f>
        <x:v>0</x:v>
      </x:c>
      <x:c r="R1086" s="18" t="n">
        <x:f>M1086-K1086</x:f>
        <x:v>0</x:v>
      </x:c>
      <x:c r="S1086" s="18" t="n">
        <x:f>P1086+Q1086+R1086</x:f>
        <x:v>0</x:v>
      </x:c>
      <x:c r="T1086" s="18" t="str">
        <x:f>IF(MOD(C1086-Settings!$B$32,Settings!$B$33)&lt;Settings!$B$30,"Up","Down")</x:f>
        <x:v>Up</x:v>
      </x:c>
      <x:c r="U1086" s="18" t="n">
        <x:f>IF(OR(I1086&gt;Settings!$B$30,O1086&gt;Settings!$B$37),0,1)</x:f>
        <x:v>1</x:v>
      </x:c>
      <x:c r="V1086" s="18" t="n">
        <x:f>IF(AND(U1086=1,O1086&lt;=Settings!$B$36),1,0)</x:f>
        <x:v>1</x:v>
      </x:c>
    </x:row>
    <x:row r="1087">
      <x:c r="A1087" t="n">
        <x:f>Arrivals!A1087</x:f>
        <x:v>10</x:v>
      </x:c>
      <x:c r="B1087" t="n">
        <x:f>Arrivals!B1087</x:f>
        <x:v>2</x:v>
      </x:c>
      <x:c r="C1087" s="18" t="n">
        <x:f>Arrivals!F1087</x:f>
        <x:v>7</x:v>
      </x:c>
      <x:c r="D1087" s="18" t="n">
        <x:f>Arrivals!J1087</x:f>
        <x:v>5.316673747378852</x:v>
      </x:c>
      <x:c r="E1087" s="18" t="n">
        <x:f>G1086</x:f>
        <x:v>10.236444807444856</x:v>
      </x:c>
      <x:c r="F1087" s="18" t="n">
        <x:f>MAX(C1087,E1087)</x:f>
        <x:v>10.236444807444856</x:v>
      </x:c>
      <x:c r="G1087" s="18" t="n">
        <x:f>F1087+D1087</x:f>
        <x:v>15.553118554823708</x:v>
      </x:c>
      <x:c r="H1087" s="18" t="n">
        <x:f>Arrivals!L1087</x:f>
        <x:v>75</x:v>
      </x:c>
      <x:c r="I1087" s="18" t="n">
        <x:f>H1087*8/ACE_Input!S7+ACE_Input!T7</x:f>
        <x:v>6.02</x:v>
      </x:c>
      <x:c r="J1087" s="18" t="n">
        <x:f>N1086</x:f>
        <x:v>16.256444807444858</x:v>
      </x:c>
      <x:c r="K1087" s="18" t="n">
        <x:f>MAX(G1087,J1087)</x:f>
        <x:v>16.256444807444858</x:v>
      </x:c>
      <x:c r="L1087" s="18" t="n">
        <x:f>MOD(K1087-Settings!$B$32,Settings!$B$33)</x:f>
        <x:v>16.256444807444858</x:v>
      </x:c>
      <x:c r="M1087" s="18" t="n">
        <x:f>IF(L1087&lt;Settings!$B$30,IF(Settings!$B$30-L1087&gt;=I1087,K1087,K1087+(Settings!$B$30-L1087)+Settings!$B$31),K1087+(Settings!$B$33-L1087))</x:f>
        <x:v>16.256444807444858</x:v>
      </x:c>
      <x:c r="N1087" s="18" t="n">
        <x:f>M1087+I1087</x:f>
        <x:v>22.276444807444857</x:v>
      </x:c>
      <x:c r="O1087" s="18" t="n">
        <x:f>N1087-C1087</x:f>
        <x:v>15.276444807444857</x:v>
      </x:c>
      <x:c r="P1087" s="18" t="n">
        <x:f>F1087-C1087</x:f>
        <x:v>3.2364448074448564</x:v>
      </x:c>
      <x:c r="Q1087" s="18" t="n">
        <x:f>K1087-G1087</x:f>
        <x:v>0.7033262526211495</x:v>
      </x:c>
      <x:c r="R1087" s="18" t="n">
        <x:f>M1087-K1087</x:f>
        <x:v>0</x:v>
      </x:c>
      <x:c r="S1087" s="18" t="n">
        <x:f>P1087+Q1087+R1087</x:f>
        <x:v>3.939771060066006</x:v>
      </x:c>
      <x:c r="T1087" s="18" t="str">
        <x:f>IF(MOD(C1087-Settings!$B$32,Settings!$B$33)&lt;Settings!$B$30,"Up","Down")</x:f>
        <x:v>Up</x:v>
      </x:c>
      <x:c r="U1087" s="18" t="n">
        <x:f>IF(OR(I1087&gt;Settings!$B$30,O1087&gt;Settings!$B$37),0,1)</x:f>
        <x:v>1</x:v>
      </x:c>
      <x:c r="V1087" s="18" t="n">
        <x:f>IF(AND(U1087=1,O1087&lt;=Settings!$B$36),1,0)</x:f>
        <x:v>1</x:v>
      </x:c>
    </x:row>
    <x:row r="1088">
      <x:c r="A1088" t="n">
        <x:f>Arrivals!A1088</x:f>
        <x:v>10</x:v>
      </x:c>
      <x:c r="B1088" t="n">
        <x:f>Arrivals!B1088</x:f>
        <x:v>3</x:v>
      </x:c>
      <x:c r="C1088" s="18" t="n">
        <x:f>Arrivals!F1088</x:f>
        <x:v>32</x:v>
      </x:c>
      <x:c r="D1088" s="18" t="n">
        <x:f>Arrivals!J1088</x:f>
        <x:v>14.857434423058617</x:v>
      </x:c>
      <x:c r="E1088" s="18" t="n">
        <x:f>G1087</x:f>
        <x:v>15.553118554823708</x:v>
      </x:c>
      <x:c r="F1088" s="18" t="n">
        <x:f>MAX(C1088,E1088)</x:f>
        <x:v>32</x:v>
      </x:c>
      <x:c r="G1088" s="18" t="n">
        <x:f>F1088+D1088</x:f>
        <x:v>46.85743442305862</x:v>
      </x:c>
      <x:c r="H1088" s="18" t="n">
        <x:f>Arrivals!L1088</x:f>
        <x:v>75</x:v>
      </x:c>
      <x:c r="I1088" s="18" t="n">
        <x:f>H1088*8/ACE_Input!S8+ACE_Input!T8</x:f>
        <x:v>6.02</x:v>
      </x:c>
      <x:c r="J1088" s="18" t="n">
        <x:f>N1087</x:f>
        <x:v>22.276444807444857</x:v>
      </x:c>
      <x:c r="K1088" s="18" t="n">
        <x:f>MAX(G1088,J1088)</x:f>
        <x:v>46.85743442305862</x:v>
      </x:c>
      <x:c r="L1088" s="18" t="n">
        <x:f>MOD(K1088-Settings!$B$32,Settings!$B$33)</x:f>
        <x:v>46.85743442305862</x:v>
      </x:c>
      <x:c r="M1088" s="18" t="n">
        <x:f>IF(L1088&lt;Settings!$B$30,IF(Settings!$B$30-L1088&gt;=I1088,K1088,K1088+(Settings!$B$30-L1088)+Settings!$B$31),K1088+(Settings!$B$33-L1088))</x:f>
        <x:v>46.85743442305862</x:v>
      </x:c>
      <x:c r="N1088" s="18" t="n">
        <x:f>M1088+I1088</x:f>
        <x:v>52.87743442305862</x:v>
      </x:c>
      <x:c r="O1088" s="18" t="n">
        <x:f>N1088-C1088</x:f>
        <x:v>20.877434423058617</x:v>
      </x:c>
      <x:c r="P1088" s="18" t="n">
        <x:f>F1088-C1088</x:f>
        <x:v>0</x:v>
      </x:c>
      <x:c r="Q1088" s="18" t="n">
        <x:f>K1088-G1088</x:f>
        <x:v>0</x:v>
      </x:c>
      <x:c r="R1088" s="18" t="n">
        <x:f>M1088-K1088</x:f>
        <x:v>0</x:v>
      </x:c>
      <x:c r="S1088" s="18" t="n">
        <x:f>P1088+Q1088+R1088</x:f>
        <x:v>0</x:v>
      </x:c>
      <x:c r="T1088" s="18" t="str">
        <x:f>IF(MOD(C1088-Settings!$B$32,Settings!$B$33)&lt;Settings!$B$30,"Up","Down")</x:f>
        <x:v>Up</x:v>
      </x:c>
      <x:c r="U1088" s="18" t="n">
        <x:f>IF(OR(I1088&gt;Settings!$B$30,O1088&gt;Settings!$B$37),0,1)</x:f>
        <x:v>1</x:v>
      </x:c>
      <x:c r="V1088" s="18" t="n">
        <x:f>IF(AND(U1088=1,O1088&lt;=Settings!$B$36),1,0)</x:f>
        <x:v>1</x:v>
      </x:c>
    </x:row>
    <x:row r="1089">
      <x:c r="A1089" t="n">
        <x:f>Arrivals!A1089</x:f>
        <x:v>10</x:v>
      </x:c>
      <x:c r="B1089" t="n">
        <x:f>Arrivals!B1089</x:f>
        <x:v>4</x:v>
      </x:c>
      <x:c r="C1089" s="18" t="n">
        <x:f>Arrivals!F1089</x:f>
        <x:v>37</x:v>
      </x:c>
      <x:c r="D1089" s="18" t="n">
        <x:f>Arrivals!J1089</x:f>
        <x:v>2.161936246743773</x:v>
      </x:c>
      <x:c r="E1089" s="18" t="n">
        <x:f>G1088</x:f>
        <x:v>46.85743442305862</x:v>
      </x:c>
      <x:c r="F1089" s="18" t="n">
        <x:f>MAX(C1089,E1089)</x:f>
        <x:v>46.85743442305862</x:v>
      </x:c>
      <x:c r="G1089" s="18" t="n">
        <x:f>F1089+D1089</x:f>
        <x:v>49.01937066980239</x:v>
      </x:c>
      <x:c r="H1089" s="18" t="n">
        <x:f>Arrivals!L1089</x:f>
        <x:v>75</x:v>
      </x:c>
      <x:c r="I1089" s="18" t="n">
        <x:f>H1089*8/ACE_Input!S9+ACE_Input!T9</x:f>
        <x:v>6.02</x:v>
      </x:c>
      <x:c r="J1089" s="18" t="n">
        <x:f>N1088</x:f>
        <x:v>52.87743442305862</x:v>
      </x:c>
      <x:c r="K1089" s="18" t="n">
        <x:f>MAX(G1089,J1089)</x:f>
        <x:v>52.87743442305862</x:v>
      </x:c>
      <x:c r="L1089" s="18" t="n">
        <x:f>MOD(K1089-Settings!$B$32,Settings!$B$33)</x:f>
        <x:v>52.87743442305862</x:v>
      </x:c>
      <x:c r="M1089" s="18" t="n">
        <x:f>IF(L1089&lt;Settings!$B$30,IF(Settings!$B$30-L1089&gt;=I1089,K1089,K1089+(Settings!$B$30-L1089)+Settings!$B$31),K1089+(Settings!$B$33-L1089))</x:f>
        <x:v>52.87743442305862</x:v>
      </x:c>
      <x:c r="N1089" s="18" t="n">
        <x:f>M1089+I1089</x:f>
        <x:v>58.89743442305861</x:v>
      </x:c>
      <x:c r="O1089" s="18" t="n">
        <x:f>N1089-C1089</x:f>
        <x:v>21.897434423058613</x:v>
      </x:c>
      <x:c r="P1089" s="18" t="n">
        <x:f>F1089-C1089</x:f>
        <x:v>9.85743442305862</x:v>
      </x:c>
      <x:c r="Q1089" s="18" t="n">
        <x:f>K1089-G1089</x:f>
        <x:v>3.858063753256225</x:v>
      </x:c>
      <x:c r="R1089" s="18" t="n">
        <x:f>M1089-K1089</x:f>
        <x:v>0</x:v>
      </x:c>
      <x:c r="S1089" s="18" t="n">
        <x:f>P1089+Q1089+R1089</x:f>
        <x:v>13.715498176314846</x:v>
      </x:c>
      <x:c r="T1089" s="18" t="str">
        <x:f>IF(MOD(C1089-Settings!$B$32,Settings!$B$33)&lt;Settings!$B$30,"Up","Down")</x:f>
        <x:v>Up</x:v>
      </x:c>
      <x:c r="U1089" s="18" t="n">
        <x:f>IF(OR(I1089&gt;Settings!$B$30,O1089&gt;Settings!$B$37),0,1)</x:f>
        <x:v>1</x:v>
      </x:c>
      <x:c r="V1089" s="18" t="n">
        <x:f>IF(AND(U1089=1,O1089&lt;=Settings!$B$36),1,0)</x:f>
        <x:v>1</x:v>
      </x:c>
    </x:row>
    <x:row r="1090">
      <x:c r="A1090" t="n">
        <x:f>Arrivals!A1090</x:f>
        <x:v>10</x:v>
      </x:c>
      <x:c r="B1090" t="n">
        <x:f>Arrivals!B1090</x:f>
        <x:v>5</x:v>
      </x:c>
      <x:c r="C1090" s="18" t="n">
        <x:f>Arrivals!F1090</x:f>
        <x:v>42</x:v>
      </x:c>
      <x:c r="D1090" s="18" t="n">
        <x:f>Arrivals!J1090</x:f>
        <x:v>25.29630591598491</x:v>
      </x:c>
      <x:c r="E1090" s="18" t="n">
        <x:f>G1089</x:f>
        <x:v>49.01937066980239</x:v>
      </x:c>
      <x:c r="F1090" s="18" t="n">
        <x:f>MAX(C1090,E1090)</x:f>
        <x:v>49.01937066980239</x:v>
      </x:c>
      <x:c r="G1090" s="18" t="n">
        <x:f>F1090+D1090</x:f>
        <x:v>74.3156765857873</x:v>
      </x:c>
      <x:c r="H1090" s="18" t="n">
        <x:f>Arrivals!L1090</x:f>
        <x:v>75</x:v>
      </x:c>
      <x:c r="I1090" s="18" t="n">
        <x:f>H1090*8/ACE_Input!S10+ACE_Input!T10</x:f>
        <x:v>6.02</x:v>
      </x:c>
      <x:c r="J1090" s="18" t="n">
        <x:f>N1089</x:f>
        <x:v>58.89743442305861</x:v>
      </x:c>
      <x:c r="K1090" s="18" t="n">
        <x:f>MAX(G1090,J1090)</x:f>
        <x:v>74.3156765857873</x:v>
      </x:c>
      <x:c r="L1090" s="18" t="n">
        <x:f>MOD(K1090-Settings!$B$32,Settings!$B$33)</x:f>
        <x:v>74.3156765857873</x:v>
      </x:c>
      <x:c r="M1090" s="18" t="n">
        <x:f>IF(L1090&lt;Settings!$B$30,IF(Settings!$B$30-L1090&gt;=I1090,K1090,K1090+(Settings!$B$30-L1090)+Settings!$B$31),K1090+(Settings!$B$33-L1090))</x:f>
        <x:v>74.3156765857873</x:v>
      </x:c>
      <x:c r="N1090" s="18" t="n">
        <x:f>M1090+I1090</x:f>
        <x:v>80.3356765857873</x:v>
      </x:c>
      <x:c r="O1090" s="18" t="n">
        <x:f>N1090-C1090</x:f>
        <x:v>38.3356765857873</x:v>
      </x:c>
      <x:c r="P1090" s="18" t="n">
        <x:f>F1090-C1090</x:f>
        <x:v>7.019370669802392</x:v>
      </x:c>
      <x:c r="Q1090" s="18" t="n">
        <x:f>K1090-G1090</x:f>
        <x:v>0</x:v>
      </x:c>
      <x:c r="R1090" s="18" t="n">
        <x:f>M1090-K1090</x:f>
        <x:v>0</x:v>
      </x:c>
      <x:c r="S1090" s="18" t="n">
        <x:f>P1090+Q1090+R1090</x:f>
        <x:v>7.019370669802392</x:v>
      </x:c>
      <x:c r="T1090" s="18" t="str">
        <x:f>IF(MOD(C1090-Settings!$B$32,Settings!$B$33)&lt;Settings!$B$30,"Up","Down")</x:f>
        <x:v>Up</x:v>
      </x:c>
      <x:c r="U1090" s="18" t="n">
        <x:f>IF(OR(I1090&gt;Settings!$B$30,O1090&gt;Settings!$B$37),0,1)</x:f>
        <x:v>1</x:v>
      </x:c>
      <x:c r="V1090" s="18" t="n">
        <x:f>IF(AND(U1090=1,O1090&lt;=Settings!$B$36),1,0)</x:f>
        <x:v>1</x:v>
      </x:c>
    </x:row>
    <x:row r="1091">
      <x:c r="A1091" t="n">
        <x:f>Arrivals!A1091</x:f>
        <x:v>10</x:v>
      </x:c>
      <x:c r="B1091" t="n">
        <x:f>Arrivals!B1091</x:f>
        <x:v>6</x:v>
      </x:c>
      <x:c r="C1091" s="18" t="n">
        <x:f>Arrivals!F1091</x:f>
        <x:v>47</x:v>
      </x:c>
      <x:c r="D1091" s="18" t="n">
        <x:f>Arrivals!J1091</x:f>
        <x:v>4.737439356905927</x:v>
      </x:c>
      <x:c r="E1091" s="18" t="n">
        <x:f>G1090</x:f>
        <x:v>74.3156765857873</x:v>
      </x:c>
      <x:c r="F1091" s="18" t="n">
        <x:f>MAX(C1091,E1091)</x:f>
        <x:v>74.3156765857873</x:v>
      </x:c>
      <x:c r="G1091" s="18" t="n">
        <x:f>F1091+D1091</x:f>
        <x:v>79.05311594269322</x:v>
      </x:c>
      <x:c r="H1091" s="18" t="n">
        <x:f>Arrivals!L1091</x:f>
        <x:v>75</x:v>
      </x:c>
      <x:c r="I1091" s="18" t="n">
        <x:f>H1091*8/ACE_Input!S11+ACE_Input!T11</x:f>
        <x:v>6.02</x:v>
      </x:c>
      <x:c r="J1091" s="18" t="n">
        <x:f>N1090</x:f>
        <x:v>80.3356765857873</x:v>
      </x:c>
      <x:c r="K1091" s="18" t="n">
        <x:f>MAX(G1091,J1091)</x:f>
        <x:v>80.3356765857873</x:v>
      </x:c>
      <x:c r="L1091" s="18" t="n">
        <x:f>MOD(K1091-Settings!$B$32,Settings!$B$33)</x:f>
        <x:v>80.3356765857873</x:v>
      </x:c>
      <x:c r="M1091" s="18" t="n">
        <x:f>IF(L1091&lt;Settings!$B$30,IF(Settings!$B$30-L1091&gt;=I1091,K1091,K1091+(Settings!$B$30-L1091)+Settings!$B$31),K1091+(Settings!$B$33-L1091))</x:f>
        <x:v>80.3356765857873</x:v>
      </x:c>
      <x:c r="N1091" s="18" t="n">
        <x:f>M1091+I1091</x:f>
        <x:v>86.3556765857873</x:v>
      </x:c>
      <x:c r="O1091" s="18" t="n">
        <x:f>N1091-C1091</x:f>
        <x:v>39.35567658578729</x:v>
      </x:c>
      <x:c r="P1091" s="18" t="n">
        <x:f>F1091-C1091</x:f>
        <x:v>27.3156765857873</x:v>
      </x:c>
      <x:c r="Q1091" s="18" t="n">
        <x:f>K1091-G1091</x:f>
        <x:v>1.2825606430940724</x:v>
      </x:c>
      <x:c r="R1091" s="18" t="n">
        <x:f>M1091-K1091</x:f>
        <x:v>0</x:v>
      </x:c>
      <x:c r="S1091" s="18" t="n">
        <x:f>P1091+Q1091+R1091</x:f>
        <x:v>28.598237228881374</x:v>
      </x:c>
      <x:c r="T1091" s="18" t="str">
        <x:f>IF(MOD(C1091-Settings!$B$32,Settings!$B$33)&lt;Settings!$B$30,"Up","Down")</x:f>
        <x:v>Up</x:v>
      </x:c>
      <x:c r="U1091" s="18" t="n">
        <x:f>IF(OR(I1091&gt;Settings!$B$30,O1091&gt;Settings!$B$37),0,1)</x:f>
        <x:v>1</x:v>
      </x:c>
      <x:c r="V1091" s="18" t="n">
        <x:f>IF(AND(U1091=1,O1091&lt;=Settings!$B$36),1,0)</x:f>
        <x:v>1</x:v>
      </x:c>
    </x:row>
    <x:row r="1092">
      <x:c r="A1092" t="n">
        <x:f>Arrivals!A1092</x:f>
        <x:v>10</x:v>
      </x:c>
      <x:c r="B1092" t="n">
        <x:f>Arrivals!B1092</x:f>
        <x:v>7</x:v>
      </x:c>
      <x:c r="C1092" s="18" t="n">
        <x:f>Arrivals!F1092</x:f>
        <x:v>52</x:v>
      </x:c>
      <x:c r="D1092" s="18" t="n">
        <x:f>Arrivals!J1092</x:f>
        <x:v>0.5304383024440975</x:v>
      </x:c>
      <x:c r="E1092" s="18" t="n">
        <x:f>G1091</x:f>
        <x:v>79.05311594269322</x:v>
      </x:c>
      <x:c r="F1092" s="18" t="n">
        <x:f>MAX(C1092,E1092)</x:f>
        <x:v>79.05311594269322</x:v>
      </x:c>
      <x:c r="G1092" s="18" t="n">
        <x:f>F1092+D1092</x:f>
        <x:v>79.58355424513732</x:v>
      </x:c>
      <x:c r="H1092" s="18" t="n">
        <x:f>Arrivals!L1092</x:f>
        <x:v>75</x:v>
      </x:c>
      <x:c r="I1092" s="18" t="n">
        <x:f>H1092*8/ACE_Input!S12+ACE_Input!T12</x:f>
        <x:v>6.02</x:v>
      </x:c>
      <x:c r="J1092" s="18" t="n">
        <x:f>N1091</x:f>
        <x:v>86.3556765857873</x:v>
      </x:c>
      <x:c r="K1092" s="18" t="n">
        <x:f>MAX(G1092,J1092)</x:f>
        <x:v>86.3556765857873</x:v>
      </x:c>
      <x:c r="L1092" s="18" t="n">
        <x:f>MOD(K1092-Settings!$B$32,Settings!$B$33)</x:f>
        <x:v>86.3556765857873</x:v>
      </x:c>
      <x:c r="M1092" s="18" t="n">
        <x:f>IF(L1092&lt;Settings!$B$30,IF(Settings!$B$30-L1092&gt;=I1092,K1092,K1092+(Settings!$B$30-L1092)+Settings!$B$31),K1092+(Settings!$B$33-L1092))</x:f>
        <x:v>86.3556765857873</x:v>
      </x:c>
      <x:c r="N1092" s="18" t="n">
        <x:f>M1092+I1092</x:f>
        <x:v>92.37567658578729</x:v>
      </x:c>
      <x:c r="O1092" s="18" t="n">
        <x:f>N1092-C1092</x:f>
        <x:v>40.37567658578729</x:v>
      </x:c>
      <x:c r="P1092" s="18" t="n">
        <x:f>F1092-C1092</x:f>
        <x:v>27.053115942693225</x:v>
      </x:c>
      <x:c r="Q1092" s="18" t="n">
        <x:f>K1092-G1092</x:f>
        <x:v>6.772122340649972</x:v>
      </x:c>
      <x:c r="R1092" s="18" t="n">
        <x:f>M1092-K1092</x:f>
        <x:v>0</x:v>
      </x:c>
      <x:c r="S1092" s="18" t="n">
        <x:f>P1092+Q1092+R1092</x:f>
        <x:v>33.8252382833432</x:v>
      </x:c>
      <x:c r="T1092" s="18" t="str">
        <x:f>IF(MOD(C1092-Settings!$B$32,Settings!$B$33)&lt;Settings!$B$30,"Up","Down")</x:f>
        <x:v>Up</x:v>
      </x:c>
      <x:c r="U1092" s="18" t="n">
        <x:f>IF(OR(I1092&gt;Settings!$B$30,O1092&gt;Settings!$B$37),0,1)</x:f>
        <x:v>1</x:v>
      </x:c>
      <x:c r="V1092" s="18" t="n">
        <x:f>IF(AND(U1092=1,O1092&lt;=Settings!$B$36),1,0)</x:f>
        <x:v>1</x:v>
      </x:c>
    </x:row>
    <x:row r="1093">
      <x:c r="A1093" t="n">
        <x:f>Arrivals!A1093</x:f>
        <x:v>10</x:v>
      </x:c>
      <x:c r="B1093" t="n">
        <x:f>Arrivals!B1093</x:f>
        <x:v>8</x:v>
      </x:c>
      <x:c r="C1093" s="18" t="n">
        <x:f>Arrivals!F1093</x:f>
        <x:v>57</x:v>
      </x:c>
      <x:c r="D1093" s="18" t="n">
        <x:f>Arrivals!J1093</x:f>
        <x:v>16.28298516970405</x:v>
      </x:c>
      <x:c r="E1093" s="18" t="n">
        <x:f>G1092</x:f>
        <x:v>79.58355424513732</x:v>
      </x:c>
      <x:c r="F1093" s="18" t="n">
        <x:f>MAX(C1093,E1093)</x:f>
        <x:v>79.58355424513732</x:v>
      </x:c>
      <x:c r="G1093" s="18" t="n">
        <x:f>F1093+D1093</x:f>
        <x:v>95.86653941484137</x:v>
      </x:c>
      <x:c r="H1093" s="18" t="n">
        <x:f>Arrivals!L1093</x:f>
        <x:v>75</x:v>
      </x:c>
      <x:c r="I1093" s="18" t="n">
        <x:f>H1093*8/ACE_Input!S13+ACE_Input!T13</x:f>
        <x:v>6.02</x:v>
      </x:c>
      <x:c r="J1093" s="18" t="n">
        <x:f>N1092</x:f>
        <x:v>92.37567658578729</x:v>
      </x:c>
      <x:c r="K1093" s="18" t="n">
        <x:f>MAX(G1093,J1093)</x:f>
        <x:v>95.86653941484137</x:v>
      </x:c>
      <x:c r="L1093" s="18" t="n">
        <x:f>MOD(K1093-Settings!$B$32,Settings!$B$33)</x:f>
        <x:v>95.86653941484137</x:v>
      </x:c>
      <x:c r="M1093" s="18" t="n">
        <x:f>IF(L1093&lt;Settings!$B$30,IF(Settings!$B$30-L1093&gt;=I1093,K1093,K1093+(Settings!$B$30-L1093)+Settings!$B$31),K1093+(Settings!$B$33-L1093))</x:f>
        <x:v>95.86653941484137</x:v>
      </x:c>
      <x:c r="N1093" s="18" t="n">
        <x:f>M1093+I1093</x:f>
        <x:v>101.88653941484137</x:v>
      </x:c>
      <x:c r="O1093" s="18" t="n">
        <x:f>N1093-C1093</x:f>
        <x:v>44.886539414841366</x:v>
      </x:c>
      <x:c r="P1093" s="18" t="n">
        <x:f>F1093-C1093</x:f>
        <x:v>22.58355424513732</x:v>
      </x:c>
      <x:c r="Q1093" s="18" t="n">
        <x:f>K1093-G1093</x:f>
        <x:v>0</x:v>
      </x:c>
      <x:c r="R1093" s="18" t="n">
        <x:f>M1093-K1093</x:f>
        <x:v>0</x:v>
      </x:c>
      <x:c r="S1093" s="18" t="n">
        <x:f>P1093+Q1093+R1093</x:f>
        <x:v>22.58355424513732</x:v>
      </x:c>
      <x:c r="T1093" s="18" t="str">
        <x:f>IF(MOD(C1093-Settings!$B$32,Settings!$B$33)&lt;Settings!$B$30,"Up","Down")</x:f>
        <x:v>Up</x:v>
      </x:c>
      <x:c r="U1093" s="18" t="n">
        <x:f>IF(OR(I1093&gt;Settings!$B$30,O1093&gt;Settings!$B$37),0,1)</x:f>
        <x:v>1</x:v>
      </x:c>
      <x:c r="V1093" s="18" t="n">
        <x:f>IF(AND(U1093=1,O1093&lt;=Settings!$B$36),1,0)</x:f>
        <x:v>1</x:v>
      </x:c>
    </x:row>
    <x:row r="1094">
      <x:c r="A1094" t="n">
        <x:f>Arrivals!A1094</x:f>
        <x:v>10</x:v>
      </x:c>
      <x:c r="B1094" t="n">
        <x:f>Arrivals!B1094</x:f>
        <x:v>9</x:v>
      </x:c>
      <x:c r="C1094" s="18" t="n">
        <x:f>Arrivals!F1094</x:f>
        <x:v>172</x:v>
      </x:c>
      <x:c r="D1094" s="18" t="n">
        <x:f>Arrivals!J1094</x:f>
        <x:v>44.6966580640743</x:v>
      </x:c>
      <x:c r="E1094" s="18" t="n">
        <x:f>G1093</x:f>
        <x:v>95.86653941484137</x:v>
      </x:c>
      <x:c r="F1094" s="18" t="n">
        <x:f>MAX(C1094,E1094)</x:f>
        <x:v>172</x:v>
      </x:c>
      <x:c r="G1094" s="18" t="n">
        <x:f>F1094+D1094</x:f>
        <x:v>216.6966580640743</x:v>
      </x:c>
      <x:c r="H1094" s="18" t="n">
        <x:f>Arrivals!L1094</x:f>
        <x:v>75</x:v>
      </x:c>
      <x:c r="I1094" s="18" t="n">
        <x:f>H1094*8/ACE_Input!S14+ACE_Input!T14</x:f>
        <x:v>6.02</x:v>
      </x:c>
      <x:c r="J1094" s="18" t="n">
        <x:f>N1093</x:f>
        <x:v>101.88653941484137</x:v>
      </x:c>
      <x:c r="K1094" s="18" t="n">
        <x:f>MAX(G1094,J1094)</x:f>
        <x:v>216.6966580640743</x:v>
      </x:c>
      <x:c r="L1094" s="18" t="n">
        <x:f>MOD(K1094-Settings!$B$32,Settings!$B$33)</x:f>
        <x:v>216.6966580640743</x:v>
      </x:c>
      <x:c r="M1094" s="18" t="n">
        <x:f>IF(L1094&lt;Settings!$B$30,IF(Settings!$B$30-L1094&gt;=I1094,K1094,K1094+(Settings!$B$30-L1094)+Settings!$B$31),K1094+(Settings!$B$33-L1094))</x:f>
        <x:v>216.6966580640743</x:v>
      </x:c>
      <x:c r="N1094" s="18" t="n">
        <x:f>M1094+I1094</x:f>
        <x:v>222.71665806407432</x:v>
      </x:c>
      <x:c r="O1094" s="18" t="n">
        <x:f>N1094-C1094</x:f>
        <x:v>50.71665806407432</x:v>
      </x:c>
      <x:c r="P1094" s="18" t="n">
        <x:f>F1094-C1094</x:f>
        <x:v>0</x:v>
      </x:c>
      <x:c r="Q1094" s="18" t="n">
        <x:f>K1094-G1094</x:f>
        <x:v>0</x:v>
      </x:c>
      <x:c r="R1094" s="18" t="n">
        <x:f>M1094-K1094</x:f>
        <x:v>0</x:v>
      </x:c>
      <x:c r="S1094" s="18" t="n">
        <x:f>P1094+Q1094+R1094</x:f>
        <x:v>0</x:v>
      </x:c>
      <x:c r="T1094" s="18" t="str">
        <x:f>IF(MOD(C1094-Settings!$B$32,Settings!$B$33)&lt;Settings!$B$30,"Up","Down")</x:f>
        <x:v>Up</x:v>
      </x:c>
      <x:c r="U1094" s="18" t="n">
        <x:f>IF(OR(I1094&gt;Settings!$B$30,O1094&gt;Settings!$B$37),0,1)</x:f>
        <x:v>1</x:v>
      </x:c>
      <x:c r="V1094" s="18" t="n">
        <x:f>IF(AND(U1094=1,O1094&lt;=Settings!$B$36),1,0)</x:f>
        <x:v>1</x:v>
      </x:c>
    </x:row>
    <x:row r="1095">
      <x:c r="A1095" t="n">
        <x:f>Arrivals!A1095</x:f>
        <x:v>10</x:v>
      </x:c>
      <x:c r="B1095" t="n">
        <x:f>Arrivals!B1095</x:f>
        <x:v>10</x:v>
      </x:c>
      <x:c r="C1095" s="18" t="n">
        <x:f>Arrivals!F1095</x:f>
        <x:v>177</x:v>
      </x:c>
      <x:c r="D1095" s="18" t="n">
        <x:f>Arrivals!J1095</x:f>
        <x:v>11.555563654042952</x:v>
      </x:c>
      <x:c r="E1095" s="18" t="n">
        <x:f>G1094</x:f>
        <x:v>216.6966580640743</x:v>
      </x:c>
      <x:c r="F1095" s="18" t="n">
        <x:f>MAX(C1095,E1095)</x:f>
        <x:v>216.6966580640743</x:v>
      </x:c>
      <x:c r="G1095" s="18" t="n">
        <x:f>F1095+D1095</x:f>
        <x:v>228.25222171811726</x:v>
      </x:c>
      <x:c r="H1095" s="18" t="n">
        <x:f>Arrivals!L1095</x:f>
        <x:v>75</x:v>
      </x:c>
      <x:c r="I1095" s="18" t="n">
        <x:f>H1095*8/ACE_Input!S15+ACE_Input!T15</x:f>
        <x:v>6.02</x:v>
      </x:c>
      <x:c r="J1095" s="18" t="n">
        <x:f>N1094</x:f>
        <x:v>222.71665806407432</x:v>
      </x:c>
      <x:c r="K1095" s="18" t="n">
        <x:f>MAX(G1095,J1095)</x:f>
        <x:v>228.25222171811726</x:v>
      </x:c>
      <x:c r="L1095" s="18" t="n">
        <x:f>MOD(K1095-Settings!$B$32,Settings!$B$33)</x:f>
        <x:v>228.25222171811726</x:v>
      </x:c>
      <x:c r="M1095" s="18" t="n">
        <x:f>IF(L1095&lt;Settings!$B$30,IF(Settings!$B$30-L1095&gt;=I1095,K1095,K1095+(Settings!$B$30-L1095)+Settings!$B$31),K1095+(Settings!$B$33-L1095))</x:f>
        <x:v>228.25222171811726</x:v>
      </x:c>
      <x:c r="N1095" s="18" t="n">
        <x:f>M1095+I1095</x:f>
        <x:v>234.27222171811727</x:v>
      </x:c>
      <x:c r="O1095" s="18" t="n">
        <x:f>N1095-C1095</x:f>
        <x:v>57.272221718117265</x:v>
      </x:c>
      <x:c r="P1095" s="18" t="n">
        <x:f>F1095-C1095</x:f>
        <x:v>39.69665806407431</x:v>
      </x:c>
      <x:c r="Q1095" s="18" t="n">
        <x:f>K1095-G1095</x:f>
        <x:v>0</x:v>
      </x:c>
      <x:c r="R1095" s="18" t="n">
        <x:f>M1095-K1095</x:f>
        <x:v>0</x:v>
      </x:c>
      <x:c r="S1095" s="18" t="n">
        <x:f>P1095+Q1095+R1095</x:f>
        <x:v>39.69665806407431</x:v>
      </x:c>
      <x:c r="T1095" s="18" t="str">
        <x:f>IF(MOD(C1095-Settings!$B$32,Settings!$B$33)&lt;Settings!$B$30,"Up","Down")</x:f>
        <x:v>Up</x:v>
      </x:c>
      <x:c r="U1095" s="18" t="n">
        <x:f>IF(OR(I1095&gt;Settings!$B$30,O1095&gt;Settings!$B$37),0,1)</x:f>
        <x:v>1</x:v>
      </x:c>
      <x:c r="V1095" s="18" t="n">
        <x:f>IF(AND(U1095=1,O1095&lt;=Settings!$B$36),1,0)</x:f>
        <x:v>1</x:v>
      </x:c>
    </x:row>
    <x:row r="1096">
      <x:c r="A1096" t="n">
        <x:f>Arrivals!A1096</x:f>
        <x:v>10</x:v>
      </x:c>
      <x:c r="B1096" t="n">
        <x:f>Arrivals!B1096</x:f>
        <x:v>11</x:v>
      </x:c>
      <x:c r="C1096" s="18" t="n">
        <x:f>Arrivals!F1096</x:f>
        <x:v>182</x:v>
      </x:c>
      <x:c r="D1096" s="18" t="n">
        <x:f>Arrivals!J1096</x:f>
        <x:v>17.269952203593682</x:v>
      </x:c>
      <x:c r="E1096" s="18" t="n">
        <x:f>G1095</x:f>
        <x:v>228.25222171811726</x:v>
      </x:c>
      <x:c r="F1096" s="18" t="n">
        <x:f>MAX(C1096,E1096)</x:f>
        <x:v>228.25222171811726</x:v>
      </x:c>
      <x:c r="G1096" s="18" t="n">
        <x:f>F1096+D1096</x:f>
        <x:v>245.52217392171093</x:v>
      </x:c>
      <x:c r="H1096" s="18" t="n">
        <x:f>Arrivals!L1096</x:f>
        <x:v>75</x:v>
      </x:c>
      <x:c r="I1096" s="18" t="n">
        <x:f>H1096*8/ACE_Input!S16+ACE_Input!T16</x:f>
        <x:v>6.02</x:v>
      </x:c>
      <x:c r="J1096" s="18" t="n">
        <x:f>N1095</x:f>
        <x:v>234.27222171811727</x:v>
      </x:c>
      <x:c r="K1096" s="18" t="n">
        <x:f>MAX(G1096,J1096)</x:f>
        <x:v>245.52217392171093</x:v>
      </x:c>
      <x:c r="L1096" s="18" t="n">
        <x:f>MOD(K1096-Settings!$B$32,Settings!$B$33)</x:f>
        <x:v>245.52217392171093</x:v>
      </x:c>
      <x:c r="M1096" s="18" t="n">
        <x:f>IF(L1096&lt;Settings!$B$30,IF(Settings!$B$30-L1096&gt;=I1096,K1096,K1096+(Settings!$B$30-L1096)+Settings!$B$31),K1096+(Settings!$B$33-L1096))</x:f>
        <x:v>245.52217392171093</x:v>
      </x:c>
      <x:c r="N1096" s="18" t="n">
        <x:f>M1096+I1096</x:f>
        <x:v>251.54217392171094</x:v>
      </x:c>
      <x:c r="O1096" s="18" t="n">
        <x:f>N1096-C1096</x:f>
        <x:v>69.54217392171094</x:v>
      </x:c>
      <x:c r="P1096" s="18" t="n">
        <x:f>F1096-C1096</x:f>
        <x:v>46.252221718117255</x:v>
      </x:c>
      <x:c r="Q1096" s="18" t="n">
        <x:f>K1096-G1096</x:f>
        <x:v>0</x:v>
      </x:c>
      <x:c r="R1096" s="18" t="n">
        <x:f>M1096-K1096</x:f>
        <x:v>0</x:v>
      </x:c>
      <x:c r="S1096" s="18" t="n">
        <x:f>P1096+Q1096+R1096</x:f>
        <x:v>46.252221718117255</x:v>
      </x:c>
      <x:c r="T1096" s="18" t="str">
        <x:f>IF(MOD(C1096-Settings!$B$32,Settings!$B$33)&lt;Settings!$B$30,"Up","Down")</x:f>
        <x:v>Up</x:v>
      </x:c>
      <x:c r="U1096" s="18" t="n">
        <x:f>IF(OR(I1096&gt;Settings!$B$30,O1096&gt;Settings!$B$37),0,1)</x:f>
        <x:v>1</x:v>
      </x:c>
      <x:c r="V1096" s="18" t="n">
        <x:f>IF(AND(U1096=1,O1096&lt;=Settings!$B$36),1,0)</x:f>
        <x:v>1</x:v>
      </x:c>
    </x:row>
    <x:row r="1097">
      <x:c r="A1097" t="n">
        <x:f>Arrivals!A1097</x:f>
        <x:v>10</x:v>
      </x:c>
      <x:c r="B1097" t="n">
        <x:f>Arrivals!B1097</x:f>
        <x:v>12</x:v>
      </x:c>
      <x:c r="C1097" s="18" t="n">
        <x:f>Arrivals!F1097</x:f>
        <x:v>187</x:v>
      </x:c>
      <x:c r="D1097" s="18" t="n">
        <x:f>Arrivals!J1097</x:f>
        <x:v>11.596245308210529</x:v>
      </x:c>
      <x:c r="E1097" s="18" t="n">
        <x:f>G1096</x:f>
        <x:v>245.52217392171093</x:v>
      </x:c>
      <x:c r="F1097" s="18" t="n">
        <x:f>MAX(C1097,E1097)</x:f>
        <x:v>245.52217392171093</x:v>
      </x:c>
      <x:c r="G1097" s="18" t="n">
        <x:f>F1097+D1097</x:f>
        <x:v>257.11841922992147</x:v>
      </x:c>
      <x:c r="H1097" s="18" t="n">
        <x:f>Arrivals!L1097</x:f>
        <x:v>75</x:v>
      </x:c>
      <x:c r="I1097" s="18" t="n">
        <x:f>H1097*8/ACE_Input!S17+ACE_Input!T17</x:f>
        <x:v>6.02</x:v>
      </x:c>
      <x:c r="J1097" s="18" t="n">
        <x:f>N1096</x:f>
        <x:v>251.54217392171094</x:v>
      </x:c>
      <x:c r="K1097" s="18" t="n">
        <x:f>MAX(G1097,J1097)</x:f>
        <x:v>257.11841922992147</x:v>
      </x:c>
      <x:c r="L1097" s="18" t="n">
        <x:f>MOD(K1097-Settings!$B$32,Settings!$B$33)</x:f>
        <x:v>257.11841922992147</x:v>
      </x:c>
      <x:c r="M1097" s="18" t="n">
        <x:f>IF(L1097&lt;Settings!$B$30,IF(Settings!$B$30-L1097&gt;=I1097,K1097,K1097+(Settings!$B$30-L1097)+Settings!$B$31),K1097+(Settings!$B$33-L1097))</x:f>
        <x:v>257.11841922992147</x:v>
      </x:c>
      <x:c r="N1097" s="18" t="n">
        <x:f>M1097+I1097</x:f>
        <x:v>263.13841922992145</x:v>
      </x:c>
      <x:c r="O1097" s="18" t="n">
        <x:f>N1097-C1097</x:f>
        <x:v>76.13841922992145</x:v>
      </x:c>
      <x:c r="P1097" s="18" t="n">
        <x:f>F1097-C1097</x:f>
        <x:v>58.52217392171093</x:v>
      </x:c>
      <x:c r="Q1097" s="18" t="n">
        <x:f>K1097-G1097</x:f>
        <x:v>0</x:v>
      </x:c>
      <x:c r="R1097" s="18" t="n">
        <x:f>M1097-K1097</x:f>
        <x:v>0</x:v>
      </x:c>
      <x:c r="S1097" s="18" t="n">
        <x:f>P1097+Q1097+R1097</x:f>
        <x:v>58.52217392171093</x:v>
      </x:c>
      <x:c r="T1097" s="18" t="str">
        <x:f>IF(MOD(C1097-Settings!$B$32,Settings!$B$33)&lt;Settings!$B$30,"Up","Down")</x:f>
        <x:v>Up</x:v>
      </x:c>
      <x:c r="U1097" s="18" t="n">
        <x:f>IF(OR(I1097&gt;Settings!$B$30,O1097&gt;Settings!$B$37),0,1)</x:f>
        <x:v>1</x:v>
      </x:c>
      <x:c r="V1097" s="18" t="n">
        <x:f>IF(AND(U1097=1,O1097&lt;=Settings!$B$36),1,0)</x:f>
        <x:v>1</x:v>
      </x:c>
    </x:row>
    <x:row r="1098">
      <x:c r="A1098" t="n">
        <x:f>Arrivals!A1098</x:f>
        <x:v>10</x:v>
      </x:c>
      <x:c r="B1098" t="n">
        <x:f>Arrivals!B1098</x:f>
        <x:v>13</x:v>
      </x:c>
      <x:c r="C1098" s="18" t="n">
        <x:f>Arrivals!F1098</x:f>
        <x:v>192</x:v>
      </x:c>
      <x:c r="D1098" s="18" t="n">
        <x:f>Arrivals!J1098</x:f>
        <x:v>7.800424873659781</x:v>
      </x:c>
      <x:c r="E1098" s="18" t="n">
        <x:f>G1097</x:f>
        <x:v>257.11841922992147</x:v>
      </x:c>
      <x:c r="F1098" s="18" t="n">
        <x:f>MAX(C1098,E1098)</x:f>
        <x:v>257.11841922992147</x:v>
      </x:c>
      <x:c r="G1098" s="18" t="n">
        <x:f>F1098+D1098</x:f>
        <x:v>264.91884410358125</x:v>
      </x:c>
      <x:c r="H1098" s="18" t="n">
        <x:f>Arrivals!L1098</x:f>
        <x:v>75</x:v>
      </x:c>
      <x:c r="I1098" s="18" t="n">
        <x:f>H1098*8/ACE_Input!S18+ACE_Input!T18</x:f>
        <x:v>6.02</x:v>
      </x:c>
      <x:c r="J1098" s="18" t="n">
        <x:f>N1097</x:f>
        <x:v>263.13841922992145</x:v>
      </x:c>
      <x:c r="K1098" s="18" t="n">
        <x:f>MAX(G1098,J1098)</x:f>
        <x:v>264.91884410358125</x:v>
      </x:c>
      <x:c r="L1098" s="18" t="n">
        <x:f>MOD(K1098-Settings!$B$32,Settings!$B$33)</x:f>
        <x:v>264.91884410358125</x:v>
      </x:c>
      <x:c r="M1098" s="18" t="n">
        <x:f>IF(L1098&lt;Settings!$B$30,IF(Settings!$B$30-L1098&gt;=I1098,K1098,K1098+(Settings!$B$30-L1098)+Settings!$B$31),K1098+(Settings!$B$33-L1098))</x:f>
        <x:v>264.91884410358125</x:v>
      </x:c>
      <x:c r="N1098" s="18" t="n">
        <x:f>M1098+I1098</x:f>
        <x:v>270.93884410358123</x:v>
      </x:c>
      <x:c r="O1098" s="18" t="n">
        <x:f>N1098-C1098</x:f>
        <x:v>78.93884410358123</x:v>
      </x:c>
      <x:c r="P1098" s="18" t="n">
        <x:f>F1098-C1098</x:f>
        <x:v>65.11841922992147</x:v>
      </x:c>
      <x:c r="Q1098" s="18" t="n">
        <x:f>K1098-G1098</x:f>
        <x:v>0</x:v>
      </x:c>
      <x:c r="R1098" s="18" t="n">
        <x:f>M1098-K1098</x:f>
        <x:v>0</x:v>
      </x:c>
      <x:c r="S1098" s="18" t="n">
        <x:f>P1098+Q1098+R1098</x:f>
        <x:v>65.11841922992147</x:v>
      </x:c>
      <x:c r="T1098" s="18" t="str">
        <x:f>IF(MOD(C1098-Settings!$B$32,Settings!$B$33)&lt;Settings!$B$30,"Up","Down")</x:f>
        <x:v>Up</x:v>
      </x:c>
      <x:c r="U1098" s="18" t="n">
        <x:f>IF(OR(I1098&gt;Settings!$B$30,O1098&gt;Settings!$B$37),0,1)</x:f>
        <x:v>1</x:v>
      </x:c>
      <x:c r="V1098" s="18" t="n">
        <x:f>IF(AND(U1098=1,O1098&lt;=Settings!$B$36),1,0)</x:f>
        <x:v>1</x:v>
      </x:c>
    </x:row>
    <x:row r="1099">
      <x:c r="A1099" t="n">
        <x:f>Arrivals!A1099</x:f>
        <x:v>10</x:v>
      </x:c>
      <x:c r="B1099" t="n">
        <x:f>Arrivals!B1099</x:f>
        <x:v>14</x:v>
      </x:c>
      <x:c r="C1099" s="18" t="n">
        <x:f>Arrivals!F1099</x:f>
        <x:v>197</x:v>
      </x:c>
      <x:c r="D1099" s="18" t="n">
        <x:f>Arrivals!J1099</x:f>
        <x:v>4.063978886166363</x:v>
      </x:c>
      <x:c r="E1099" s="18" t="n">
        <x:f>G1098</x:f>
        <x:v>264.91884410358125</x:v>
      </x:c>
      <x:c r="F1099" s="18" t="n">
        <x:f>MAX(C1099,E1099)</x:f>
        <x:v>264.91884410358125</x:v>
      </x:c>
      <x:c r="G1099" s="18" t="n">
        <x:f>F1099+D1099</x:f>
        <x:v>268.9828229897476</x:v>
      </x:c>
      <x:c r="H1099" s="18" t="n">
        <x:f>Arrivals!L1099</x:f>
        <x:v>75</x:v>
      </x:c>
      <x:c r="I1099" s="18" t="n">
        <x:f>H1099*8/ACE_Input!S19+ACE_Input!T19</x:f>
        <x:v>6.02</x:v>
      </x:c>
      <x:c r="J1099" s="18" t="n">
        <x:f>N1098</x:f>
        <x:v>270.93884410358123</x:v>
      </x:c>
      <x:c r="K1099" s="18" t="n">
        <x:f>MAX(G1099,J1099)</x:f>
        <x:v>270.93884410358123</x:v>
      </x:c>
      <x:c r="L1099" s="18" t="n">
        <x:f>MOD(K1099-Settings!$B$32,Settings!$B$33)</x:f>
        <x:v>270.93884410358123</x:v>
      </x:c>
      <x:c r="M1099" s="18" t="n">
        <x:f>IF(L1099&lt;Settings!$B$30,IF(Settings!$B$30-L1099&gt;=I1099,K1099,K1099+(Settings!$B$30-L1099)+Settings!$B$31),K1099+(Settings!$B$33-L1099))</x:f>
        <x:v>270.93884410358123</x:v>
      </x:c>
      <x:c r="N1099" s="18" t="n">
        <x:f>M1099+I1099</x:f>
        <x:v>276.9588441035812</x:v>
      </x:c>
      <x:c r="O1099" s="18" t="n">
        <x:f>N1099-C1099</x:f>
        <x:v>79.95884410358121</x:v>
      </x:c>
      <x:c r="P1099" s="18" t="n">
        <x:f>F1099-C1099</x:f>
        <x:v>67.91884410358125</x:v>
      </x:c>
      <x:c r="Q1099" s="18" t="n">
        <x:f>K1099-G1099</x:f>
        <x:v>1.9560211138336285</x:v>
      </x:c>
      <x:c r="R1099" s="18" t="n">
        <x:f>M1099-K1099</x:f>
        <x:v>0</x:v>
      </x:c>
      <x:c r="S1099" s="18" t="n">
        <x:f>P1099+Q1099+R1099</x:f>
        <x:v>69.87486521741488</x:v>
      </x:c>
      <x:c r="T1099" s="18" t="str">
        <x:f>IF(MOD(C1099-Settings!$B$32,Settings!$B$33)&lt;Settings!$B$30,"Up","Down")</x:f>
        <x:v>Up</x:v>
      </x:c>
      <x:c r="U1099" s="18" t="n">
        <x:f>IF(OR(I1099&gt;Settings!$B$30,O1099&gt;Settings!$B$37),0,1)</x:f>
        <x:v>1</x:v>
      </x:c>
      <x:c r="V1099" s="18" t="n">
        <x:f>IF(AND(U1099=1,O1099&lt;=Settings!$B$36),1,0)</x:f>
        <x:v>1</x:v>
      </x:c>
    </x:row>
    <x:row r="1100">
      <x:c r="A1100" t="n">
        <x:f>Arrivals!A1100</x:f>
        <x:v>10</x:v>
      </x:c>
      <x:c r="B1100" t="n">
        <x:f>Arrivals!B1100</x:f>
        <x:v>15</x:v>
      </x:c>
      <x:c r="C1100" s="18" t="n">
        <x:f>Arrivals!F1100</x:f>
        <x:v>202</x:v>
      </x:c>
      <x:c r="D1100" s="18" t="n">
        <x:f>Arrivals!J1100</x:f>
        <x:v>4.180609485789844</x:v>
      </x:c>
      <x:c r="E1100" s="18" t="n">
        <x:f>G1099</x:f>
        <x:v>268.9828229897476</x:v>
      </x:c>
      <x:c r="F1100" s="18" t="n">
        <x:f>MAX(C1100,E1100)</x:f>
        <x:v>268.9828229897476</x:v>
      </x:c>
      <x:c r="G1100" s="18" t="n">
        <x:f>F1100+D1100</x:f>
        <x:v>273.16343247553743</x:v>
      </x:c>
      <x:c r="H1100" s="18" t="n">
        <x:f>Arrivals!L1100</x:f>
        <x:v>75</x:v>
      </x:c>
      <x:c r="I1100" s="18" t="n">
        <x:f>H1100*8/ACE_Input!S20+ACE_Input!T20</x:f>
        <x:v>6.02</x:v>
      </x:c>
      <x:c r="J1100" s="18" t="n">
        <x:f>N1099</x:f>
        <x:v>276.9588441035812</x:v>
      </x:c>
      <x:c r="K1100" s="18" t="n">
        <x:f>MAX(G1100,J1100)</x:f>
        <x:v>276.9588441035812</x:v>
      </x:c>
      <x:c r="L1100" s="18" t="n">
        <x:f>MOD(K1100-Settings!$B$32,Settings!$B$33)</x:f>
        <x:v>276.9588441035812</x:v>
      </x:c>
      <x:c r="M1100" s="18" t="n">
        <x:f>IF(L1100&lt;Settings!$B$30,IF(Settings!$B$30-L1100&gt;=I1100,K1100,K1100+(Settings!$B$30-L1100)+Settings!$B$31),K1100+(Settings!$B$33-L1100))</x:f>
        <x:v>276.9588441035812</x:v>
      </x:c>
      <x:c r="N1100" s="18" t="n">
        <x:f>M1100+I1100</x:f>
        <x:v>282.9788441035812</x:v>
      </x:c>
      <x:c r="O1100" s="18" t="n">
        <x:f>N1100-C1100</x:f>
        <x:v>80.9788441035812</x:v>
      </x:c>
      <x:c r="P1100" s="18" t="n">
        <x:f>F1100-C1100</x:f>
        <x:v>66.9828229897476</x:v>
      </x:c>
      <x:c r="Q1100" s="18" t="n">
        <x:f>K1100-G1100</x:f>
        <x:v>3.79541162804378</x:v>
      </x:c>
      <x:c r="R1100" s="18" t="n">
        <x:f>M1100-K1100</x:f>
        <x:v>0</x:v>
      </x:c>
      <x:c r="S1100" s="18" t="n">
        <x:f>P1100+Q1100+R1100</x:f>
        <x:v>70.77823461779138</x:v>
      </x:c>
      <x:c r="T1100" s="18" t="str">
        <x:f>IF(MOD(C1100-Settings!$B$32,Settings!$B$33)&lt;Settings!$B$30,"Up","Down")</x:f>
        <x:v>Up</x:v>
      </x:c>
      <x:c r="U1100" s="18" t="n">
        <x:f>IF(OR(I1100&gt;Settings!$B$30,O1100&gt;Settings!$B$37),0,1)</x:f>
        <x:v>1</x:v>
      </x:c>
      <x:c r="V1100" s="18" t="n">
        <x:f>IF(AND(U1100=1,O1100&lt;=Settings!$B$36),1,0)</x:f>
        <x:v>1</x:v>
      </x:c>
    </x:row>
    <x:row r="1101">
      <x:c r="A1101" t="n">
        <x:f>Arrivals!A1101</x:f>
        <x:v>10</x:v>
      </x:c>
      <x:c r="B1101" t="n">
        <x:f>Arrivals!B1101</x:f>
        <x:v>16</x:v>
      </x:c>
      <x:c r="C1101" s="18" t="n">
        <x:f>Arrivals!F1101</x:f>
        <x:v>207</x:v>
      </x:c>
      <x:c r="D1101" s="18" t="n">
        <x:f>Arrivals!J1101</x:f>
        <x:v>2.004909044715542</x:v>
      </x:c>
      <x:c r="E1101" s="18" t="n">
        <x:f>G1100</x:f>
        <x:v>273.16343247553743</x:v>
      </x:c>
      <x:c r="F1101" s="18" t="n">
        <x:f>MAX(C1101,E1101)</x:f>
        <x:v>273.16343247553743</x:v>
      </x:c>
      <x:c r="G1101" s="18" t="n">
        <x:f>F1101+D1101</x:f>
        <x:v>275.16834152025297</x:v>
      </x:c>
      <x:c r="H1101" s="18" t="n">
        <x:f>Arrivals!L1101</x:f>
        <x:v>75</x:v>
      </x:c>
      <x:c r="I1101" s="18" t="n">
        <x:f>H1101*8/ACE_Input!S21+ACE_Input!T21</x:f>
        <x:v>6.02</x:v>
      </x:c>
      <x:c r="J1101" s="18" t="n">
        <x:f>N1100</x:f>
        <x:v>282.9788441035812</x:v>
      </x:c>
      <x:c r="K1101" s="18" t="n">
        <x:f>MAX(G1101,J1101)</x:f>
        <x:v>282.9788441035812</x:v>
      </x:c>
      <x:c r="L1101" s="18" t="n">
        <x:f>MOD(K1101-Settings!$B$32,Settings!$B$33)</x:f>
        <x:v>282.9788441035812</x:v>
      </x:c>
      <x:c r="M1101" s="18" t="n">
        <x:f>IF(L1101&lt;Settings!$B$30,IF(Settings!$B$30-L1101&gt;=I1101,K1101,K1101+(Settings!$B$30-L1101)+Settings!$B$31),K1101+(Settings!$B$33-L1101))</x:f>
        <x:v>282.9788441035812</x:v>
      </x:c>
      <x:c r="N1101" s="18" t="n">
        <x:f>M1101+I1101</x:f>
        <x:v>288.9988441035812</x:v>
      </x:c>
      <x:c r="O1101" s="18" t="n">
        <x:f>N1101-C1101</x:f>
        <x:v>81.99884410358118</x:v>
      </x:c>
      <x:c r="P1101" s="18" t="n">
        <x:f>F1101-C1101</x:f>
        <x:v>66.16343247553743</x:v>
      </x:c>
      <x:c r="Q1101" s="18" t="n">
        <x:f>K1101-G1101</x:f>
        <x:v>7.81050258332823</x:v>
      </x:c>
      <x:c r="R1101" s="18" t="n">
        <x:f>M1101-K1101</x:f>
        <x:v>0</x:v>
      </x:c>
      <x:c r="S1101" s="18" t="n">
        <x:f>P1101+Q1101+R1101</x:f>
        <x:v>73.97393505886566</x:v>
      </x:c>
      <x:c r="T1101" s="18" t="str">
        <x:f>IF(MOD(C1101-Settings!$B$32,Settings!$B$33)&lt;Settings!$B$30,"Up","Down")</x:f>
        <x:v>Up</x:v>
      </x:c>
      <x:c r="U1101" s="18" t="n">
        <x:f>IF(OR(I1101&gt;Settings!$B$30,O1101&gt;Settings!$B$37),0,1)</x:f>
        <x:v>1</x:v>
      </x:c>
      <x:c r="V1101" s="18" t="n">
        <x:f>IF(AND(U1101=1,O1101&lt;=Settings!$B$36),1,0)</x:f>
        <x:v>1</x:v>
      </x:c>
    </x:row>
    <x:row r="1102">
      <x:c r="A1102" t="n">
        <x:f>Arrivals!A1102</x:f>
        <x:v>10</x:v>
      </x:c>
      <x:c r="B1102" t="n">
        <x:f>Arrivals!B1102</x:f>
        <x:v>17</x:v>
      </x:c>
      <x:c r="C1102" s="18" t="n">
        <x:f>Arrivals!F1102</x:f>
        <x:v>212</x:v>
      </x:c>
      <x:c r="D1102" s="18" t="n">
        <x:f>Arrivals!J1102</x:f>
        <x:v>0.005602520024357777</x:v>
      </x:c>
      <x:c r="E1102" s="18" t="n">
        <x:f>G1101</x:f>
        <x:v>275.16834152025297</x:v>
      </x:c>
      <x:c r="F1102" s="18" t="n">
        <x:f>MAX(C1102,E1102)</x:f>
        <x:v>275.16834152025297</x:v>
      </x:c>
      <x:c r="G1102" s="18" t="n">
        <x:f>F1102+D1102</x:f>
        <x:v>275.1739440402773</x:v>
      </x:c>
      <x:c r="H1102" s="18" t="n">
        <x:f>Arrivals!L1102</x:f>
        <x:v>75</x:v>
      </x:c>
      <x:c r="I1102" s="18" t="n">
        <x:f>H1102*8/ACE_Input!S22+ACE_Input!T22</x:f>
        <x:v>6.02</x:v>
      </x:c>
      <x:c r="J1102" s="18" t="n">
        <x:f>N1101</x:f>
        <x:v>288.9988441035812</x:v>
      </x:c>
      <x:c r="K1102" s="18" t="n">
        <x:f>MAX(G1102,J1102)</x:f>
        <x:v>288.9988441035812</x:v>
      </x:c>
      <x:c r="L1102" s="18" t="n">
        <x:f>MOD(K1102-Settings!$B$32,Settings!$B$33)</x:f>
        <x:v>288.9988441035812</x:v>
      </x:c>
      <x:c r="M1102" s="18" t="n">
        <x:f>IF(L1102&lt;Settings!$B$30,IF(Settings!$B$30-L1102&gt;=I1102,K1102,K1102+(Settings!$B$30-L1102)+Settings!$B$31),K1102+(Settings!$B$33-L1102))</x:f>
        <x:v>288.9988441035812</x:v>
      </x:c>
      <x:c r="N1102" s="18" t="n">
        <x:f>M1102+I1102</x:f>
        <x:v>295.01884410358116</x:v>
      </x:c>
      <x:c r="O1102" s="18" t="n">
        <x:f>N1102-C1102</x:f>
        <x:v>83.01884410358116</x:v>
      </x:c>
      <x:c r="P1102" s="18" t="n">
        <x:f>F1102-C1102</x:f>
        <x:v>63.168341520252966</x:v>
      </x:c>
      <x:c r="Q1102" s="18" t="n">
        <x:f>K1102-G1102</x:f>
        <x:v>13.824900063303858</x:v>
      </x:c>
      <x:c r="R1102" s="18" t="n">
        <x:f>M1102-K1102</x:f>
        <x:v>0</x:v>
      </x:c>
      <x:c r="S1102" s="18" t="n">
        <x:f>P1102+Q1102+R1102</x:f>
        <x:v>76.99324158355682</x:v>
      </x:c>
      <x:c r="T1102" s="18" t="str">
        <x:f>IF(MOD(C1102-Settings!$B$32,Settings!$B$33)&lt;Settings!$B$30,"Up","Down")</x:f>
        <x:v>Up</x:v>
      </x:c>
      <x:c r="U1102" s="18" t="n">
        <x:f>IF(OR(I1102&gt;Settings!$B$30,O1102&gt;Settings!$B$37),0,1)</x:f>
        <x:v>1</x:v>
      </x:c>
      <x:c r="V1102" s="18" t="n">
        <x:f>IF(AND(U1102=1,O1102&lt;=Settings!$B$36),1,0)</x:f>
        <x:v>1</x:v>
      </x:c>
    </x:row>
    <x:row r="1103">
      <x:c r="A1103" t="n">
        <x:f>Arrivals!A1103</x:f>
        <x:v>10</x:v>
      </x:c>
      <x:c r="B1103" t="n">
        <x:f>Arrivals!B1103</x:f>
        <x:v>18</x:v>
      </x:c>
      <x:c r="C1103" s="18" t="n">
        <x:f>Arrivals!F1103</x:f>
        <x:v>217</x:v>
      </x:c>
      <x:c r="D1103" s="18" t="n">
        <x:f>Arrivals!J1103</x:f>
        <x:v>22.369230342338973</x:v>
      </x:c>
      <x:c r="E1103" s="18" t="n">
        <x:f>G1102</x:f>
        <x:v>275.1739440402773</x:v>
      </x:c>
      <x:c r="F1103" s="18" t="n">
        <x:f>MAX(C1103,E1103)</x:f>
        <x:v>275.1739440402773</x:v>
      </x:c>
      <x:c r="G1103" s="18" t="n">
        <x:f>F1103+D1103</x:f>
        <x:v>297.5431743826163</x:v>
      </x:c>
      <x:c r="H1103" s="18" t="n">
        <x:f>Arrivals!L1103</x:f>
        <x:v>75</x:v>
      </x:c>
      <x:c r="I1103" s="18" t="n">
        <x:f>H1103*8/ACE_Input!S23+ACE_Input!T23</x:f>
        <x:v>6.02</x:v>
      </x:c>
      <x:c r="J1103" s="18" t="n">
        <x:f>N1102</x:f>
        <x:v>295.01884410358116</x:v>
      </x:c>
      <x:c r="K1103" s="18" t="n">
        <x:f>MAX(G1103,J1103)</x:f>
        <x:v>297.5431743826163</x:v>
      </x:c>
      <x:c r="L1103" s="18" t="n">
        <x:f>MOD(K1103-Settings!$B$32,Settings!$B$33)</x:f>
        <x:v>297.5431743826163</x:v>
      </x:c>
      <x:c r="M1103" s="18" t="n">
        <x:f>IF(L1103&lt;Settings!$B$30,IF(Settings!$B$30-L1103&gt;=I1103,K1103,K1103+(Settings!$B$30-L1103)+Settings!$B$31),K1103+(Settings!$B$33-L1103))</x:f>
        <x:v>297.5431743826163</x:v>
      </x:c>
      <x:c r="N1103" s="18" t="n">
        <x:f>M1103+I1103</x:f>
        <x:v>303.5631743826163</x:v>
      </x:c>
      <x:c r="O1103" s="18" t="n">
        <x:f>N1103-C1103</x:f>
        <x:v>86.5631743826163</x:v>
      </x:c>
      <x:c r="P1103" s="18" t="n">
        <x:f>F1103-C1103</x:f>
        <x:v>58.17394404027732</x:v>
      </x:c>
      <x:c r="Q1103" s="18" t="n">
        <x:f>K1103-G1103</x:f>
        <x:v>0</x:v>
      </x:c>
      <x:c r="R1103" s="18" t="n">
        <x:f>M1103-K1103</x:f>
        <x:v>0</x:v>
      </x:c>
      <x:c r="S1103" s="18" t="n">
        <x:f>P1103+Q1103+R1103</x:f>
        <x:v>58.17394404027732</x:v>
      </x:c>
      <x:c r="T1103" s="18" t="str">
        <x:f>IF(MOD(C1103-Settings!$B$32,Settings!$B$33)&lt;Settings!$B$30,"Up","Down")</x:f>
        <x:v>Up</x:v>
      </x:c>
      <x:c r="U1103" s="18" t="n">
        <x:f>IF(OR(I1103&gt;Settings!$B$30,O1103&gt;Settings!$B$37),0,1)</x:f>
        <x:v>1</x:v>
      </x:c>
      <x:c r="V1103" s="18" t="n">
        <x:f>IF(AND(U1103=1,O1103&lt;=Settings!$B$36),1,0)</x:f>
        <x:v>1</x:v>
      </x:c>
    </x:row>
    <x:row r="1104">
      <x:c r="A1104" t="n">
        <x:f>Arrivals!A1104</x:f>
        <x:v>10</x:v>
      </x:c>
      <x:c r="B1104" t="n">
        <x:f>Arrivals!B1104</x:f>
        <x:v>19</x:v>
      </x:c>
      <x:c r="C1104" s="18" t="n">
        <x:f>Arrivals!F1104</x:f>
        <x:v>222</x:v>
      </x:c>
      <x:c r="D1104" s="18" t="n">
        <x:f>Arrivals!J1104</x:f>
        <x:v>4.662017985418167</x:v>
      </x:c>
      <x:c r="E1104" s="18" t="n">
        <x:f>G1103</x:f>
        <x:v>297.5431743826163</x:v>
      </x:c>
      <x:c r="F1104" s="18" t="n">
        <x:f>MAX(C1104,E1104)</x:f>
        <x:v>297.5431743826163</x:v>
      </x:c>
      <x:c r="G1104" s="18" t="n">
        <x:f>F1104+D1104</x:f>
        <x:v>302.2051923680345</x:v>
      </x:c>
      <x:c r="H1104" s="18" t="n">
        <x:f>Arrivals!L1104</x:f>
        <x:v>75</x:v>
      </x:c>
      <x:c r="I1104" s="18" t="n">
        <x:f>H1104*8/ACE_Input!S24+ACE_Input!T24</x:f>
        <x:v>6.02</x:v>
      </x:c>
      <x:c r="J1104" s="18" t="n">
        <x:f>N1103</x:f>
        <x:v>303.5631743826163</x:v>
      </x:c>
      <x:c r="K1104" s="18" t="n">
        <x:f>MAX(G1104,J1104)</x:f>
        <x:v>303.5631743826163</x:v>
      </x:c>
      <x:c r="L1104" s="18" t="n">
        <x:f>MOD(K1104-Settings!$B$32,Settings!$B$33)</x:f>
        <x:v>303.5631743826163</x:v>
      </x:c>
      <x:c r="M1104" s="18" t="n">
        <x:f>IF(L1104&lt;Settings!$B$30,IF(Settings!$B$30-L1104&gt;=I1104,K1104,K1104+(Settings!$B$30-L1104)+Settings!$B$31),K1104+(Settings!$B$33-L1104))</x:f>
        <x:v>303.5631743826163</x:v>
      </x:c>
      <x:c r="N1104" s="18" t="n">
        <x:f>M1104+I1104</x:f>
        <x:v>309.5831743826163</x:v>
      </x:c>
      <x:c r="O1104" s="18" t="n">
        <x:f>N1104-C1104</x:f>
        <x:v>87.58317438261628</x:v>
      </x:c>
      <x:c r="P1104" s="18" t="n">
        <x:f>F1104-C1104</x:f>
        <x:v>75.54317438261631</x:v>
      </x:c>
      <x:c r="Q1104" s="18" t="n">
        <x:f>K1104-G1104</x:f>
        <x:v>1.3579820145818076</x:v>
      </x:c>
      <x:c r="R1104" s="18" t="n">
        <x:f>M1104-K1104</x:f>
        <x:v>0</x:v>
      </x:c>
      <x:c r="S1104" s="18" t="n">
        <x:f>P1104+Q1104+R1104</x:f>
        <x:v>76.90115639719812</x:v>
      </x:c>
      <x:c r="T1104" s="18" t="str">
        <x:f>IF(MOD(C1104-Settings!$B$32,Settings!$B$33)&lt;Settings!$B$30,"Up","Down")</x:f>
        <x:v>Up</x:v>
      </x:c>
      <x:c r="U1104" s="18" t="n">
        <x:f>IF(OR(I1104&gt;Settings!$B$30,O1104&gt;Settings!$B$37),0,1)</x:f>
        <x:v>1</x:v>
      </x:c>
      <x:c r="V1104" s="18" t="n">
        <x:f>IF(AND(U1104=1,O1104&lt;=Settings!$B$36),1,0)</x:f>
        <x:v>1</x:v>
      </x:c>
    </x:row>
    <x:row r="1105">
      <x:c r="A1105" t="n">
        <x:f>Arrivals!A1105</x:f>
        <x:v>10</x:v>
      </x:c>
      <x:c r="B1105" t="n">
        <x:f>Arrivals!B1105</x:f>
        <x:v>20</x:v>
      </x:c>
      <x:c r="C1105" s="18" t="n">
        <x:f>Arrivals!F1105</x:f>
        <x:v>227</x:v>
      </x:c>
      <x:c r="D1105" s="18" t="n">
        <x:f>Arrivals!J1105</x:f>
        <x:v>12.27450958473727</x:v>
      </x:c>
      <x:c r="E1105" s="18" t="n">
        <x:f>G1104</x:f>
        <x:v>302.2051923680345</x:v>
      </x:c>
      <x:c r="F1105" s="18" t="n">
        <x:f>MAX(C1105,E1105)</x:f>
        <x:v>302.2051923680345</x:v>
      </x:c>
      <x:c r="G1105" s="18" t="n">
        <x:f>F1105+D1105</x:f>
        <x:v>314.47970195277173</x:v>
      </x:c>
      <x:c r="H1105" s="18" t="n">
        <x:f>Arrivals!L1105</x:f>
        <x:v>75</x:v>
      </x:c>
      <x:c r="I1105" s="18" t="n">
        <x:f>H1105*8/ACE_Input!S25+ACE_Input!T25</x:f>
        <x:v>6.02</x:v>
      </x:c>
      <x:c r="J1105" s="18" t="n">
        <x:f>N1104</x:f>
        <x:v>309.5831743826163</x:v>
      </x:c>
      <x:c r="K1105" s="18" t="n">
        <x:f>MAX(G1105,J1105)</x:f>
        <x:v>314.47970195277173</x:v>
      </x:c>
      <x:c r="L1105" s="18" t="n">
        <x:f>MOD(K1105-Settings!$B$32,Settings!$B$33)</x:f>
        <x:v>314.47970195277173</x:v>
      </x:c>
      <x:c r="M1105" s="18" t="n">
        <x:f>IF(L1105&lt;Settings!$B$30,IF(Settings!$B$30-L1105&gt;=I1105,K1105,K1105+(Settings!$B$30-L1105)+Settings!$B$31),K1105+(Settings!$B$33-L1105))</x:f>
        <x:v>314.47970195277173</x:v>
      </x:c>
      <x:c r="N1105" s="18" t="n">
        <x:f>M1105+I1105</x:f>
        <x:v>320.4997019527717</x:v>
      </x:c>
      <x:c r="O1105" s="18" t="n">
        <x:f>N1105-C1105</x:f>
        <x:v>93.49970195277172</x:v>
      </x:c>
      <x:c r="P1105" s="18" t="n">
        <x:f>F1105-C1105</x:f>
        <x:v>75.20519236803449</x:v>
      </x:c>
      <x:c r="Q1105" s="18" t="n">
        <x:f>K1105-G1105</x:f>
        <x:v>0</x:v>
      </x:c>
      <x:c r="R1105" s="18" t="n">
        <x:f>M1105-K1105</x:f>
        <x:v>0</x:v>
      </x:c>
      <x:c r="S1105" s="18" t="n">
        <x:f>P1105+Q1105+R1105</x:f>
        <x:v>75.20519236803449</x:v>
      </x:c>
      <x:c r="T1105" s="18" t="str">
        <x:f>IF(MOD(C1105-Settings!$B$32,Settings!$B$33)&lt;Settings!$B$30,"Up","Down")</x:f>
        <x:v>Up</x:v>
      </x:c>
      <x:c r="U1105" s="18" t="n">
        <x:f>IF(OR(I1105&gt;Settings!$B$30,O1105&gt;Settings!$B$37),0,1)</x:f>
        <x:v>1</x:v>
      </x:c>
      <x:c r="V1105" s="18" t="n">
        <x:f>IF(AND(U1105=1,O1105&lt;=Settings!$B$36),1,0)</x:f>
        <x:v>1</x:v>
      </x:c>
    </x:row>
    <x:row r="1106">
      <x:c r="A1106" t="n">
        <x:f>Arrivals!A1106</x:f>
        <x:v>10</x:v>
      </x:c>
      <x:c r="B1106" t="n">
        <x:f>Arrivals!B1106</x:f>
        <x:v>21</x:v>
      </x:c>
      <x:c r="C1106" s="18" t="n">
        <x:f>Arrivals!F1106</x:f>
        <x:v>232</x:v>
      </x:c>
      <x:c r="D1106" s="18" t="n">
        <x:f>Arrivals!J1106</x:f>
        <x:v>25.91604873875054</x:v>
      </x:c>
      <x:c r="E1106" s="18" t="n">
        <x:f>G1105</x:f>
        <x:v>314.47970195277173</x:v>
      </x:c>
      <x:c r="F1106" s="18" t="n">
        <x:f>MAX(C1106,E1106)</x:f>
        <x:v>314.47970195277173</x:v>
      </x:c>
      <x:c r="G1106" s="18" t="n">
        <x:f>F1106+D1106</x:f>
        <x:v>340.39575069152227</x:v>
      </x:c>
      <x:c r="H1106" s="18" t="n">
        <x:f>Arrivals!L1106</x:f>
        <x:v>75</x:v>
      </x:c>
      <x:c r="I1106" s="18" t="n">
        <x:f>H1106*8/ACE_Input!S26+ACE_Input!T26</x:f>
        <x:v>6.02</x:v>
      </x:c>
      <x:c r="J1106" s="18" t="n">
        <x:f>N1105</x:f>
        <x:v>320.4997019527717</x:v>
      </x:c>
      <x:c r="K1106" s="18" t="n">
        <x:f>MAX(G1106,J1106)</x:f>
        <x:v>340.39575069152227</x:v>
      </x:c>
      <x:c r="L1106" s="18" t="n">
        <x:f>MOD(K1106-Settings!$B$32,Settings!$B$33)</x:f>
        <x:v>340.39575069152227</x:v>
      </x:c>
      <x:c r="M1106" s="18" t="n">
        <x:f>IF(L1106&lt;Settings!$B$30,IF(Settings!$B$30-L1106&gt;=I1106,K1106,K1106+(Settings!$B$30-L1106)+Settings!$B$31),K1106+(Settings!$B$33-L1106))</x:f>
        <x:v>340.39575069152227</x:v>
      </x:c>
      <x:c r="N1106" s="18" t="n">
        <x:f>M1106+I1106</x:f>
        <x:v>346.41575069152225</x:v>
      </x:c>
      <x:c r="O1106" s="18" t="n">
        <x:f>N1106-C1106</x:f>
        <x:v>114.41575069152225</x:v>
      </x:c>
      <x:c r="P1106" s="18" t="n">
        <x:f>F1106-C1106</x:f>
        <x:v>82.47970195277173</x:v>
      </x:c>
      <x:c r="Q1106" s="18" t="n">
        <x:f>K1106-G1106</x:f>
        <x:v>0</x:v>
      </x:c>
      <x:c r="R1106" s="18" t="n">
        <x:f>M1106-K1106</x:f>
        <x:v>0</x:v>
      </x:c>
      <x:c r="S1106" s="18" t="n">
        <x:f>P1106+Q1106+R1106</x:f>
        <x:v>82.47970195277173</x:v>
      </x:c>
      <x:c r="T1106" s="18" t="str">
        <x:f>IF(MOD(C1106-Settings!$B$32,Settings!$B$33)&lt;Settings!$B$30,"Up","Down")</x:f>
        <x:v>Up</x:v>
      </x:c>
      <x:c r="U1106" s="18" t="n">
        <x:f>IF(OR(I1106&gt;Settings!$B$30,O1106&gt;Settings!$B$37),0,1)</x:f>
        <x:v>1</x:v>
      </x:c>
      <x:c r="V1106" s="18" t="n">
        <x:f>IF(AND(U1106=1,O1106&lt;=Settings!$B$36),1,0)</x:f>
        <x:v>1</x:v>
      </x:c>
    </x:row>
    <x:row r="1107">
      <x:c r="A1107" t="n">
        <x:f>Arrivals!A1107</x:f>
        <x:v>10</x:v>
      </x:c>
      <x:c r="B1107" t="n">
        <x:f>Arrivals!B1107</x:f>
        <x:v>22</x:v>
      </x:c>
      <x:c r="C1107" s="18" t="n">
        <x:f>Arrivals!F1107</x:f>
        <x:v>237</x:v>
      </x:c>
      <x:c r="D1107" s="18" t="n">
        <x:f>Arrivals!J1107</x:f>
        <x:v>1.1629986710877285</x:v>
      </x:c>
      <x:c r="E1107" s="18" t="n">
        <x:f>G1106</x:f>
        <x:v>340.39575069152227</x:v>
      </x:c>
      <x:c r="F1107" s="18" t="n">
        <x:f>MAX(C1107,E1107)</x:f>
        <x:v>340.39575069152227</x:v>
      </x:c>
      <x:c r="G1107" s="18" t="n">
        <x:f>F1107+D1107</x:f>
        <x:v>341.55874936261</x:v>
      </x:c>
      <x:c r="H1107" s="18" t="n">
        <x:f>Arrivals!L1107</x:f>
        <x:v>75</x:v>
      </x:c>
      <x:c r="I1107" s="18" t="n">
        <x:f>H1107*8/ACE_Input!S27+ACE_Input!T27</x:f>
        <x:v>6.02</x:v>
      </x:c>
      <x:c r="J1107" s="18" t="n">
        <x:f>N1106</x:f>
        <x:v>346.41575069152225</x:v>
      </x:c>
      <x:c r="K1107" s="18" t="n">
        <x:f>MAX(G1107,J1107)</x:f>
        <x:v>346.41575069152225</x:v>
      </x:c>
      <x:c r="L1107" s="18" t="n">
        <x:f>MOD(K1107-Settings!$B$32,Settings!$B$33)</x:f>
        <x:v>346.41575069152225</x:v>
      </x:c>
      <x:c r="M1107" s="18" t="n">
        <x:f>IF(L1107&lt;Settings!$B$30,IF(Settings!$B$30-L1107&gt;=I1107,K1107,K1107+(Settings!$B$30-L1107)+Settings!$B$31),K1107+(Settings!$B$33-L1107))</x:f>
        <x:v>346.41575069152225</x:v>
      </x:c>
      <x:c r="N1107" s="18" t="n">
        <x:f>M1107+I1107</x:f>
        <x:v>352.43575069152223</x:v>
      </x:c>
      <x:c r="O1107" s="18" t="n">
        <x:f>N1107-C1107</x:f>
        <x:v>115.43575069152223</x:v>
      </x:c>
      <x:c r="P1107" s="18" t="n">
        <x:f>F1107-C1107</x:f>
        <x:v>103.39575069152227</x:v>
      </x:c>
      <x:c r="Q1107" s="18" t="n">
        <x:f>K1107-G1107</x:f>
        <x:v>4.857001328912247</x:v>
      </x:c>
      <x:c r="R1107" s="18" t="n">
        <x:f>M1107-K1107</x:f>
        <x:v>0</x:v>
      </x:c>
      <x:c r="S1107" s="18" t="n">
        <x:f>P1107+Q1107+R1107</x:f>
        <x:v>108.25275202043451</x:v>
      </x:c>
      <x:c r="T1107" s="18" t="str">
        <x:f>IF(MOD(C1107-Settings!$B$32,Settings!$B$33)&lt;Settings!$B$30,"Up","Down")</x:f>
        <x:v>Up</x:v>
      </x:c>
      <x:c r="U1107" s="18" t="n">
        <x:f>IF(OR(I1107&gt;Settings!$B$30,O1107&gt;Settings!$B$37),0,1)</x:f>
        <x:v>1</x:v>
      </x:c>
      <x:c r="V1107" s="18" t="n">
        <x:f>IF(AND(U1107=1,O1107&lt;=Settings!$B$36),1,0)</x:f>
        <x:v>1</x:v>
      </x:c>
    </x:row>
    <x:row r="1108">
      <x:c r="A1108" t="n">
        <x:f>Arrivals!A1108</x:f>
        <x:v>10</x:v>
      </x:c>
      <x:c r="B1108" t="n">
        <x:f>Arrivals!B1108</x:f>
        <x:v>23</x:v>
      </x:c>
      <x:c r="C1108" s="18" t="n">
        <x:f>Arrivals!F1108</x:f>
        <x:v>242</x:v>
      </x:c>
      <x:c r="D1108" s="18" t="n">
        <x:f>Arrivals!J1108</x:f>
        <x:v>6.816263172874686</x:v>
      </x:c>
      <x:c r="E1108" s="18" t="n">
        <x:f>G1107</x:f>
        <x:v>341.55874936261</x:v>
      </x:c>
      <x:c r="F1108" s="18" t="n">
        <x:f>MAX(C1108,E1108)</x:f>
        <x:v>341.55874936261</x:v>
      </x:c>
      <x:c r="G1108" s="18" t="n">
        <x:f>F1108+D1108</x:f>
        <x:v>348.3750125354847</x:v>
      </x:c>
      <x:c r="H1108" s="18" t="n">
        <x:f>Arrivals!L1108</x:f>
        <x:v>75</x:v>
      </x:c>
      <x:c r="I1108" s="18" t="n">
        <x:f>H1108*8/ACE_Input!S28+ACE_Input!T28</x:f>
        <x:v>6.02</x:v>
      </x:c>
      <x:c r="J1108" s="18" t="n">
        <x:f>N1107</x:f>
        <x:v>352.43575069152223</x:v>
      </x:c>
      <x:c r="K1108" s="18" t="n">
        <x:f>MAX(G1108,J1108)</x:f>
        <x:v>352.43575069152223</x:v>
      </x:c>
      <x:c r="L1108" s="18" t="n">
        <x:f>MOD(K1108-Settings!$B$32,Settings!$B$33)</x:f>
        <x:v>352.43575069152223</x:v>
      </x:c>
      <x:c r="M1108" s="18" t="n">
        <x:f>IF(L1108&lt;Settings!$B$30,IF(Settings!$B$30-L1108&gt;=I1108,K1108,K1108+(Settings!$B$30-L1108)+Settings!$B$31),K1108+(Settings!$B$33-L1108))</x:f>
        <x:v>352.43575069152223</x:v>
      </x:c>
      <x:c r="N1108" s="18" t="n">
        <x:f>M1108+I1108</x:f>
        <x:v>358.4557506915222</x:v>
      </x:c>
      <x:c r="O1108" s="18" t="n">
        <x:f>N1108-C1108</x:f>
        <x:v>116.45575069152221</x:v>
      </x:c>
      <x:c r="P1108" s="18" t="n">
        <x:f>F1108-C1108</x:f>
        <x:v>99.55874936261</x:v>
      </x:c>
      <x:c r="Q1108" s="18" t="n">
        <x:f>K1108-G1108</x:f>
        <x:v>4.06073815603753</x:v>
      </x:c>
      <x:c r="R1108" s="18" t="n">
        <x:f>M1108-K1108</x:f>
        <x:v>0</x:v>
      </x:c>
      <x:c r="S1108" s="18" t="n">
        <x:f>P1108+Q1108+R1108</x:f>
        <x:v>103.61948751864753</x:v>
      </x:c>
      <x:c r="T1108" s="18" t="str">
        <x:f>IF(MOD(C1108-Settings!$B$32,Settings!$B$33)&lt;Settings!$B$30,"Up","Down")</x:f>
        <x:v>Up</x:v>
      </x:c>
      <x:c r="U1108" s="18" t="n">
        <x:f>IF(OR(I1108&gt;Settings!$B$30,O1108&gt;Settings!$B$37),0,1)</x:f>
        <x:v>1</x:v>
      </x:c>
      <x:c r="V1108" s="18" t="n">
        <x:f>IF(AND(U1108=1,O1108&lt;=Settings!$B$36),1,0)</x:f>
        <x:v>1</x:v>
      </x:c>
    </x:row>
    <x:row r="1109">
      <x:c r="A1109" t="n">
        <x:f>Arrivals!A1109</x:f>
        <x:v>10</x:v>
      </x:c>
      <x:c r="B1109" t="n">
        <x:f>Arrivals!B1109</x:f>
        <x:v>24</x:v>
      </x:c>
      <x:c r="C1109" s="18" t="n">
        <x:f>Arrivals!F1109</x:f>
        <x:v>247</x:v>
      </x:c>
      <x:c r="D1109" s="18" t="n">
        <x:f>Arrivals!J1109</x:f>
        <x:v>6.014912478177386</x:v>
      </x:c>
      <x:c r="E1109" s="18" t="n">
        <x:f>G1108</x:f>
        <x:v>348.3750125354847</x:v>
      </x:c>
      <x:c r="F1109" s="18" t="n">
        <x:f>MAX(C1109,E1109)</x:f>
        <x:v>348.3750125354847</x:v>
      </x:c>
      <x:c r="G1109" s="18" t="n">
        <x:f>F1109+D1109</x:f>
        <x:v>354.3899250136621</x:v>
      </x:c>
      <x:c r="H1109" s="18" t="n">
        <x:f>Arrivals!L1109</x:f>
        <x:v>75</x:v>
      </x:c>
      <x:c r="I1109" s="18" t="n">
        <x:f>H1109*8/ACE_Input!S29+ACE_Input!T29</x:f>
        <x:v>6.02</x:v>
      </x:c>
      <x:c r="J1109" s="18" t="n">
        <x:f>N1108</x:f>
        <x:v>358.4557506915222</x:v>
      </x:c>
      <x:c r="K1109" s="18" t="n">
        <x:f>MAX(G1109,J1109)</x:f>
        <x:v>358.4557506915222</x:v>
      </x:c>
      <x:c r="L1109" s="18" t="n">
        <x:f>MOD(K1109-Settings!$B$32,Settings!$B$33)</x:f>
        <x:v>358.4557506915222</x:v>
      </x:c>
      <x:c r="M1109" s="18" t="n">
        <x:f>IF(L1109&lt;Settings!$B$30,IF(Settings!$B$30-L1109&gt;=I1109,K1109,K1109+(Settings!$B$30-L1109)+Settings!$B$31),K1109+(Settings!$B$33-L1109))</x:f>
        <x:v>358.4557506915222</x:v>
      </x:c>
      <x:c r="N1109" s="18" t="n">
        <x:f>M1109+I1109</x:f>
        <x:v>364.4757506915222</x:v>
      </x:c>
      <x:c r="O1109" s="18" t="n">
        <x:f>N1109-C1109</x:f>
        <x:v>117.4757506915222</x:v>
      </x:c>
      <x:c r="P1109" s="18" t="n">
        <x:f>F1109-C1109</x:f>
        <x:v>101.3750125354847</x:v>
      </x:c>
      <x:c r="Q1109" s="18" t="n">
        <x:f>K1109-G1109</x:f>
        <x:v>4.0658256778601185</x:v>
      </x:c>
      <x:c r="R1109" s="18" t="n">
        <x:f>M1109-K1109</x:f>
        <x:v>0</x:v>
      </x:c>
      <x:c r="S1109" s="18" t="n">
        <x:f>P1109+Q1109+R1109</x:f>
        <x:v>105.44083821334482</x:v>
      </x:c>
      <x:c r="T1109" s="18" t="str">
        <x:f>IF(MOD(C1109-Settings!$B$32,Settings!$B$33)&lt;Settings!$B$30,"Up","Down")</x:f>
        <x:v>Up</x:v>
      </x:c>
      <x:c r="U1109" s="18" t="n">
        <x:f>IF(OR(I1109&gt;Settings!$B$30,O1109&gt;Settings!$B$37),0,1)</x:f>
        <x:v>1</x:v>
      </x:c>
      <x:c r="V1109" s="18" t="n">
        <x:f>IF(AND(U1109=1,O1109&lt;=Settings!$B$36),1,0)</x:f>
        <x:v>1</x:v>
      </x:c>
    </x:row>
    <x:row r="1110">
      <x:c r="A1110" t="n">
        <x:f>Arrivals!A1110</x:f>
        <x:v>10</x:v>
      </x:c>
      <x:c r="B1110" t="n">
        <x:f>Arrivals!B1110</x:f>
        <x:v>25</x:v>
      </x:c>
      <x:c r="C1110" s="18" t="n">
        <x:f>Arrivals!F1110</x:f>
        <x:v>252</x:v>
      </x:c>
      <x:c r="D1110" s="18" t="n">
        <x:f>Arrivals!J1110</x:f>
        <x:v>14.425118785028175</x:v>
      </x:c>
      <x:c r="E1110" s="18" t="n">
        <x:f>G1109</x:f>
        <x:v>354.3899250136621</x:v>
      </x:c>
      <x:c r="F1110" s="18" t="n">
        <x:f>MAX(C1110,E1110)</x:f>
        <x:v>354.3899250136621</x:v>
      </x:c>
      <x:c r="G1110" s="18" t="n">
        <x:f>F1110+D1110</x:f>
        <x:v>368.8150437986903</x:v>
      </x:c>
      <x:c r="H1110" s="18" t="n">
        <x:f>Arrivals!L1110</x:f>
        <x:v>75</x:v>
      </x:c>
      <x:c r="I1110" s="18" t="n">
        <x:f>H1110*8/ACE_Input!S30+ACE_Input!T30</x:f>
        <x:v>6.02</x:v>
      </x:c>
      <x:c r="J1110" s="18" t="n">
        <x:f>N1109</x:f>
        <x:v>364.4757506915222</x:v>
      </x:c>
      <x:c r="K1110" s="18" t="n">
        <x:f>MAX(G1110,J1110)</x:f>
        <x:v>368.8150437986903</x:v>
      </x:c>
      <x:c r="L1110" s="18" t="n">
        <x:f>MOD(K1110-Settings!$B$32,Settings!$B$33)</x:f>
        <x:v>368.8150437986903</x:v>
      </x:c>
      <x:c r="M1110" s="18" t="n">
        <x:f>IF(L1110&lt;Settings!$B$30,IF(Settings!$B$30-L1110&gt;=I1110,K1110,K1110+(Settings!$B$30-L1110)+Settings!$B$31),K1110+(Settings!$B$33-L1110))</x:f>
        <x:v>368.8150437986903</x:v>
      </x:c>
      <x:c r="N1110" s="18" t="n">
        <x:f>M1110+I1110</x:f>
        <x:v>374.83504379869026</x:v>
      </x:c>
      <x:c r="O1110" s="18" t="n">
        <x:f>N1110-C1110</x:f>
        <x:v>122.83504379869026</x:v>
      </x:c>
      <x:c r="P1110" s="18" t="n">
        <x:f>F1110-C1110</x:f>
        <x:v>102.3899250136621</x:v>
      </x:c>
      <x:c r="Q1110" s="18" t="n">
        <x:f>K1110-G1110</x:f>
        <x:v>0</x:v>
      </x:c>
      <x:c r="R1110" s="18" t="n">
        <x:f>M1110-K1110</x:f>
        <x:v>0</x:v>
      </x:c>
      <x:c r="S1110" s="18" t="n">
        <x:f>P1110+Q1110+R1110</x:f>
        <x:v>102.3899250136621</x:v>
      </x:c>
      <x:c r="T1110" s="18" t="str">
        <x:f>IF(MOD(C1110-Settings!$B$32,Settings!$B$33)&lt;Settings!$B$30,"Up","Down")</x:f>
        <x:v>Up</x:v>
      </x:c>
      <x:c r="U1110" s="18" t="n">
        <x:f>IF(OR(I1110&gt;Settings!$B$30,O1110&gt;Settings!$B$37),0,1)</x:f>
        <x:v>1</x:v>
      </x:c>
      <x:c r="V1110" s="18" t="n">
        <x:f>IF(AND(U1110=1,O1110&lt;=Settings!$B$36),1,0)</x:f>
        <x:v>0</x:v>
      </x:c>
    </x:row>
    <x:row r="1111">
      <x:c r="A1111" t="n">
        <x:f>Arrivals!A1111</x:f>
        <x:v>10</x:v>
      </x:c>
      <x:c r="B1111" t="n">
        <x:f>Arrivals!B1111</x:f>
        <x:v>26</x:v>
      </x:c>
      <x:c r="C1111" s="18" t="n">
        <x:f>Arrivals!F1111</x:f>
        <x:v>257</x:v>
      </x:c>
      <x:c r="D1111" s="18" t="n">
        <x:f>Arrivals!J1111</x:f>
        <x:v>6.415209926954059</x:v>
      </x:c>
      <x:c r="E1111" s="18" t="n">
        <x:f>G1110</x:f>
        <x:v>368.8150437986903</x:v>
      </x:c>
      <x:c r="F1111" s="18" t="n">
        <x:f>MAX(C1111,E1111)</x:f>
        <x:v>368.8150437986903</x:v>
      </x:c>
      <x:c r="G1111" s="18" t="n">
        <x:f>F1111+D1111</x:f>
        <x:v>375.23025372564433</x:v>
      </x:c>
      <x:c r="H1111" s="18" t="n">
        <x:f>Arrivals!L1111</x:f>
        <x:v>75</x:v>
      </x:c>
      <x:c r="I1111" s="18" t="n">
        <x:f>H1111*8/ACE_Input!S31+ACE_Input!T31</x:f>
        <x:v>6.02</x:v>
      </x:c>
      <x:c r="J1111" s="18" t="n">
        <x:f>N1110</x:f>
        <x:v>374.83504379869026</x:v>
      </x:c>
      <x:c r="K1111" s="18" t="n">
        <x:f>MAX(G1111,J1111)</x:f>
        <x:v>375.23025372564433</x:v>
      </x:c>
      <x:c r="L1111" s="18" t="n">
        <x:f>MOD(K1111-Settings!$B$32,Settings!$B$33)</x:f>
        <x:v>375.23025372564433</x:v>
      </x:c>
      <x:c r="M1111" s="18" t="n">
        <x:f>IF(L1111&lt;Settings!$B$30,IF(Settings!$B$30-L1111&gt;=I1111,K1111,K1111+(Settings!$B$30-L1111)+Settings!$B$31),K1111+(Settings!$B$33-L1111))</x:f>
        <x:v>375.23025372564433</x:v>
      </x:c>
      <x:c r="N1111" s="18" t="n">
        <x:f>M1111+I1111</x:f>
        <x:v>381.2502537256443</x:v>
      </x:c>
      <x:c r="O1111" s="18" t="n">
        <x:f>N1111-C1111</x:f>
        <x:v>124.25025372564431</x:v>
      </x:c>
      <x:c r="P1111" s="18" t="n">
        <x:f>F1111-C1111</x:f>
        <x:v>111.81504379869028</x:v>
      </x:c>
      <x:c r="Q1111" s="18" t="n">
        <x:f>K1111-G1111</x:f>
        <x:v>0</x:v>
      </x:c>
      <x:c r="R1111" s="18" t="n">
        <x:f>M1111-K1111</x:f>
        <x:v>0</x:v>
      </x:c>
      <x:c r="S1111" s="18" t="n">
        <x:f>P1111+Q1111+R1111</x:f>
        <x:v>111.81504379869028</x:v>
      </x:c>
      <x:c r="T1111" s="18" t="str">
        <x:f>IF(MOD(C1111-Settings!$B$32,Settings!$B$33)&lt;Settings!$B$30,"Up","Down")</x:f>
        <x:v>Up</x:v>
      </x:c>
      <x:c r="U1111" s="18" t="n">
        <x:f>IF(OR(I1111&gt;Settings!$B$30,O1111&gt;Settings!$B$37),0,1)</x:f>
        <x:v>1</x:v>
      </x:c>
      <x:c r="V1111" s="18" t="n">
        <x:f>IF(AND(U1111=1,O1111&lt;=Settings!$B$36),1,0)</x:f>
        <x:v>0</x:v>
      </x:c>
    </x:row>
    <x:row r="1112">
      <x:c r="A1112" t="n">
        <x:f>Arrivals!A1112</x:f>
        <x:v>10</x:v>
      </x:c>
      <x:c r="B1112" t="n">
        <x:f>Arrivals!B1112</x:f>
        <x:v>27</x:v>
      </x:c>
      <x:c r="C1112" s="18" t="n">
        <x:f>Arrivals!F1112</x:f>
        <x:v>262</x:v>
      </x:c>
      <x:c r="D1112" s="18" t="n">
        <x:f>Arrivals!J1112</x:f>
        <x:v>15.546987734194076</x:v>
      </x:c>
      <x:c r="E1112" s="18" t="n">
        <x:f>G1111</x:f>
        <x:v>375.23025372564433</x:v>
      </x:c>
      <x:c r="F1112" s="18" t="n">
        <x:f>MAX(C1112,E1112)</x:f>
        <x:v>375.23025372564433</x:v>
      </x:c>
      <x:c r="G1112" s="18" t="n">
        <x:f>F1112+D1112</x:f>
        <x:v>390.7772414598384</x:v>
      </x:c>
      <x:c r="H1112" s="18" t="n">
        <x:f>Arrivals!L1112</x:f>
        <x:v>75</x:v>
      </x:c>
      <x:c r="I1112" s="18" t="n">
        <x:f>H1112*8/ACE_Input!S32+ACE_Input!T32</x:f>
        <x:v>6.02</x:v>
      </x:c>
      <x:c r="J1112" s="18" t="n">
        <x:f>N1111</x:f>
        <x:v>381.2502537256443</x:v>
      </x:c>
      <x:c r="K1112" s="18" t="n">
        <x:f>MAX(G1112,J1112)</x:f>
        <x:v>390.7772414598384</x:v>
      </x:c>
      <x:c r="L1112" s="18" t="n">
        <x:f>MOD(K1112-Settings!$B$32,Settings!$B$33)</x:f>
        <x:v>390.7772414598384</x:v>
      </x:c>
      <x:c r="M1112" s="18" t="n">
        <x:f>IF(L1112&lt;Settings!$B$30,IF(Settings!$B$30-L1112&gt;=I1112,K1112,K1112+(Settings!$B$30-L1112)+Settings!$B$31),K1112+(Settings!$B$33-L1112))</x:f>
        <x:v>390.7772414598384</x:v>
      </x:c>
      <x:c r="N1112" s="18" t="n">
        <x:f>M1112+I1112</x:f>
        <x:v>396.7972414598384</x:v>
      </x:c>
      <x:c r="O1112" s="18" t="n">
        <x:f>N1112-C1112</x:f>
        <x:v>134.7972414598384</x:v>
      </x:c>
      <x:c r="P1112" s="18" t="n">
        <x:f>F1112-C1112</x:f>
        <x:v>113.23025372564433</x:v>
      </x:c>
      <x:c r="Q1112" s="18" t="n">
        <x:f>K1112-G1112</x:f>
        <x:v>0</x:v>
      </x:c>
      <x:c r="R1112" s="18" t="n">
        <x:f>M1112-K1112</x:f>
        <x:v>0</x:v>
      </x:c>
      <x:c r="S1112" s="18" t="n">
        <x:f>P1112+Q1112+R1112</x:f>
        <x:v>113.23025372564433</x:v>
      </x:c>
      <x:c r="T1112" s="18" t="str">
        <x:f>IF(MOD(C1112-Settings!$B$32,Settings!$B$33)&lt;Settings!$B$30,"Up","Down")</x:f>
        <x:v>Up</x:v>
      </x:c>
      <x:c r="U1112" s="18" t="n">
        <x:f>IF(OR(I1112&gt;Settings!$B$30,O1112&gt;Settings!$B$37),0,1)</x:f>
        <x:v>1</x:v>
      </x:c>
      <x:c r="V1112" s="18" t="n">
        <x:f>IF(AND(U1112=1,O1112&lt;=Settings!$B$36),1,0)</x:f>
        <x:v>0</x:v>
      </x:c>
    </x:row>
    <x:row r="1113">
      <x:c r="A1113" t="n">
        <x:f>Arrivals!A1113</x:f>
        <x:v>10</x:v>
      </x:c>
      <x:c r="B1113" t="n">
        <x:f>Arrivals!B1113</x:f>
        <x:v>28</x:v>
      </x:c>
      <x:c r="C1113" s="18" t="n">
        <x:f>Arrivals!F1113</x:f>
        <x:v>268</x:v>
      </x:c>
      <x:c r="D1113" s="18" t="n">
        <x:f>Arrivals!J1113</x:f>
        <x:v>3.9158436934402903</x:v>
      </x:c>
      <x:c r="E1113" s="18" t="n">
        <x:f>G1112</x:f>
        <x:v>390.7772414598384</x:v>
      </x:c>
      <x:c r="F1113" s="18" t="n">
        <x:f>MAX(C1113,E1113)</x:f>
        <x:v>390.7772414598384</x:v>
      </x:c>
      <x:c r="G1113" s="18" t="n">
        <x:f>F1113+D1113</x:f>
        <x:v>394.69308515327873</x:v>
      </x:c>
      <x:c r="H1113" s="18" t="n">
        <x:f>Arrivals!L1113</x:f>
        <x:v>75</x:v>
      </x:c>
      <x:c r="I1113" s="18" t="n">
        <x:f>H1113*8/ACE_Input!S33+ACE_Input!T33</x:f>
        <x:v>6.02</x:v>
      </x:c>
      <x:c r="J1113" s="18" t="n">
        <x:f>N1112</x:f>
        <x:v>396.7972414598384</x:v>
      </x:c>
      <x:c r="K1113" s="18" t="n">
        <x:f>MAX(G1113,J1113)</x:f>
        <x:v>396.7972414598384</x:v>
      </x:c>
      <x:c r="L1113" s="18" t="n">
        <x:f>MOD(K1113-Settings!$B$32,Settings!$B$33)</x:f>
        <x:v>396.7972414598384</x:v>
      </x:c>
      <x:c r="M1113" s="18" t="n">
        <x:f>IF(L1113&lt;Settings!$B$30,IF(Settings!$B$30-L1113&gt;=I1113,K1113,K1113+(Settings!$B$30-L1113)+Settings!$B$31),K1113+(Settings!$B$33-L1113))</x:f>
        <x:v>396.7972414598384</x:v>
      </x:c>
      <x:c r="N1113" s="18" t="n">
        <x:f>M1113+I1113</x:f>
        <x:v>402.8172414598384</x:v>
      </x:c>
      <x:c r="O1113" s="18" t="n">
        <x:f>N1113-C1113</x:f>
        <x:v>134.81724145983839</x:v>
      </x:c>
      <x:c r="P1113" s="18" t="n">
        <x:f>F1113-C1113</x:f>
        <x:v>122.77724145983842</x:v>
      </x:c>
      <x:c r="Q1113" s="18" t="n">
        <x:f>K1113-G1113</x:f>
        <x:v>2.1041563065596733</x:v>
      </x:c>
      <x:c r="R1113" s="18" t="n">
        <x:f>M1113-K1113</x:f>
        <x:v>0</x:v>
      </x:c>
      <x:c r="S1113" s="18" t="n">
        <x:f>P1113+Q1113+R1113</x:f>
        <x:v>124.8813977663981</x:v>
      </x:c>
      <x:c r="T1113" s="18" t="str">
        <x:f>IF(MOD(C1113-Settings!$B$32,Settings!$B$33)&lt;Settings!$B$30,"Up","Down")</x:f>
        <x:v>Up</x:v>
      </x:c>
      <x:c r="U1113" s="18" t="n">
        <x:f>IF(OR(I1113&gt;Settings!$B$30,O1113&gt;Settings!$B$37),0,1)</x:f>
        <x:v>1</x:v>
      </x:c>
      <x:c r="V1113" s="18" t="n">
        <x:f>IF(AND(U1113=1,O1113&lt;=Settings!$B$36),1,0)</x:f>
        <x:v>0</x:v>
      </x:c>
    </x:row>
    <x:row r="1114">
      <x:c r="A1114" t="n">
        <x:f>Arrivals!A1114</x:f>
        <x:v>10</x:v>
      </x:c>
      <x:c r="B1114" t="n">
        <x:f>Arrivals!B1114</x:f>
        <x:v>29</x:v>
      </x:c>
      <x:c r="C1114" s="18" t="n">
        <x:f>Arrivals!F1114</x:f>
        <x:v>273</x:v>
      </x:c>
      <x:c r="D1114" s="18" t="n">
        <x:f>Arrivals!J1114</x:f>
        <x:v>8.447294436364725</x:v>
      </x:c>
      <x:c r="E1114" s="18" t="n">
        <x:f>G1113</x:f>
        <x:v>394.69308515327873</x:v>
      </x:c>
      <x:c r="F1114" s="18" t="n">
        <x:f>MAX(C1114,E1114)</x:f>
        <x:v>394.69308515327873</x:v>
      </x:c>
      <x:c r="G1114" s="18" t="n">
        <x:f>F1114+D1114</x:f>
        <x:v>403.14037958964343</x:v>
      </x:c>
      <x:c r="H1114" s="18" t="n">
        <x:f>Arrivals!L1114</x:f>
        <x:v>75</x:v>
      </x:c>
      <x:c r="I1114" s="18" t="n">
        <x:f>H1114*8/ACE_Input!S34+ACE_Input!T34</x:f>
        <x:v>6.02</x:v>
      </x:c>
      <x:c r="J1114" s="18" t="n">
        <x:f>N1113</x:f>
        <x:v>402.8172414598384</x:v>
      </x:c>
      <x:c r="K1114" s="18" t="n">
        <x:f>MAX(G1114,J1114)</x:f>
        <x:v>403.14037958964343</x:v>
      </x:c>
      <x:c r="L1114" s="18" t="n">
        <x:f>MOD(K1114-Settings!$B$32,Settings!$B$33)</x:f>
        <x:v>403.14037958964343</x:v>
      </x:c>
      <x:c r="M1114" s="18" t="n">
        <x:f>IF(L1114&lt;Settings!$B$30,IF(Settings!$B$30-L1114&gt;=I1114,K1114,K1114+(Settings!$B$30-L1114)+Settings!$B$31),K1114+(Settings!$B$33-L1114))</x:f>
        <x:v>403.14037958964343</x:v>
      </x:c>
      <x:c r="N1114" s="18" t="n">
        <x:f>M1114+I1114</x:f>
        <x:v>409.1603795896434</x:v>
      </x:c>
      <x:c r="O1114" s="18" t="n">
        <x:f>N1114-C1114</x:f>
        <x:v>136.1603795896434</x:v>
      </x:c>
      <x:c r="P1114" s="18" t="n">
        <x:f>F1114-C1114</x:f>
        <x:v>121.69308515327873</x:v>
      </x:c>
      <x:c r="Q1114" s="18" t="n">
        <x:f>K1114-G1114</x:f>
        <x:v>0</x:v>
      </x:c>
      <x:c r="R1114" s="18" t="n">
        <x:f>M1114-K1114</x:f>
        <x:v>0</x:v>
      </x:c>
      <x:c r="S1114" s="18" t="n">
        <x:f>P1114+Q1114+R1114</x:f>
        <x:v>121.69308515327873</x:v>
      </x:c>
      <x:c r="T1114" s="18" t="str">
        <x:f>IF(MOD(C1114-Settings!$B$32,Settings!$B$33)&lt;Settings!$B$30,"Up","Down")</x:f>
        <x:v>Up</x:v>
      </x:c>
      <x:c r="U1114" s="18" t="n">
        <x:f>IF(OR(I1114&gt;Settings!$B$30,O1114&gt;Settings!$B$37),0,1)</x:f>
        <x:v>1</x:v>
      </x:c>
      <x:c r="V1114" s="18" t="n">
        <x:f>IF(AND(U1114=1,O1114&lt;=Settings!$B$36),1,0)</x:f>
        <x:v>0</x:v>
      </x:c>
    </x:row>
    <x:row r="1115">
      <x:c r="A1115" t="n">
        <x:f>Arrivals!A1115</x:f>
        <x:v>10</x:v>
      </x:c>
      <x:c r="B1115" t="n">
        <x:f>Arrivals!B1115</x:f>
        <x:v>30</x:v>
      </x:c>
      <x:c r="C1115" s="18" t="n">
        <x:f>Arrivals!F1115</x:f>
        <x:v>278</x:v>
      </x:c>
      <x:c r="D1115" s="18" t="n">
        <x:f>Arrivals!J1115</x:f>
        <x:v>15.265937498980083</x:v>
      </x:c>
      <x:c r="E1115" s="18" t="n">
        <x:f>G1114</x:f>
        <x:v>403.14037958964343</x:v>
      </x:c>
      <x:c r="F1115" s="18" t="n">
        <x:f>MAX(C1115,E1115)</x:f>
        <x:v>403.14037958964343</x:v>
      </x:c>
      <x:c r="G1115" s="18" t="n">
        <x:f>F1115+D1115</x:f>
        <x:v>418.4063170886235</x:v>
      </x:c>
      <x:c r="H1115" s="18" t="n">
        <x:f>Arrivals!L1115</x:f>
        <x:v>75</x:v>
      </x:c>
      <x:c r="I1115" s="18" t="n">
        <x:f>H1115*8/ACE_Input!S35+ACE_Input!T35</x:f>
        <x:v>6.02</x:v>
      </x:c>
      <x:c r="J1115" s="18" t="n">
        <x:f>N1114</x:f>
        <x:v>409.1603795896434</x:v>
      </x:c>
      <x:c r="K1115" s="18" t="n">
        <x:f>MAX(G1115,J1115)</x:f>
        <x:v>418.4063170886235</x:v>
      </x:c>
      <x:c r="L1115" s="18" t="n">
        <x:f>MOD(K1115-Settings!$B$32,Settings!$B$33)</x:f>
        <x:v>418.4063170886235</x:v>
      </x:c>
      <x:c r="M1115" s="18" t="n">
        <x:f>IF(L1115&lt;Settings!$B$30,IF(Settings!$B$30-L1115&gt;=I1115,K1115,K1115+(Settings!$B$30-L1115)+Settings!$B$31),K1115+(Settings!$B$33-L1115))</x:f>
        <x:v>418.4063170886235</x:v>
      </x:c>
      <x:c r="N1115" s="18" t="n">
        <x:f>M1115+I1115</x:f>
        <x:v>424.4263170886235</x:v>
      </x:c>
      <x:c r="O1115" s="18" t="n">
        <x:f>N1115-C1115</x:f>
        <x:v>146.42631708862348</x:v>
      </x:c>
      <x:c r="P1115" s="18" t="n">
        <x:f>F1115-C1115</x:f>
        <x:v>125.14037958964343</x:v>
      </x:c>
      <x:c r="Q1115" s="18" t="n">
        <x:f>K1115-G1115</x:f>
        <x:v>0</x:v>
      </x:c>
      <x:c r="R1115" s="18" t="n">
        <x:f>M1115-K1115</x:f>
        <x:v>0</x:v>
      </x:c>
      <x:c r="S1115" s="18" t="n">
        <x:f>P1115+Q1115+R1115</x:f>
        <x:v>125.14037958964343</x:v>
      </x:c>
      <x:c r="T1115" s="18" t="str">
        <x:f>IF(MOD(C1115-Settings!$B$32,Settings!$B$33)&lt;Settings!$B$30,"Up","Down")</x:f>
        <x:v>Up</x:v>
      </x:c>
      <x:c r="U1115" s="18" t="n">
        <x:f>IF(OR(I1115&gt;Settings!$B$30,O1115&gt;Settings!$B$37),0,1)</x:f>
        <x:v>1</x:v>
      </x:c>
      <x:c r="V1115" s="18" t="n">
        <x:f>IF(AND(U1115=1,O1115&lt;=Settings!$B$36),1,0)</x:f>
        <x:v>0</x:v>
      </x:c>
    </x:row>
    <x:row r="1116">
      <x:c r="A1116" t="n">
        <x:f>Arrivals!A1116</x:f>
        <x:v>10</x:v>
      </x:c>
      <x:c r="B1116" t="n">
        <x:f>Arrivals!B1116</x:f>
        <x:v>31</x:v>
      </x:c>
      <x:c r="C1116" s="18" t="n">
        <x:f>Arrivals!F1116</x:f>
        <x:v>283</x:v>
      </x:c>
      <x:c r="D1116" s="18" t="n">
        <x:f>Arrivals!J1116</x:f>
        <x:v>3.5141377127918068</x:v>
      </x:c>
      <x:c r="E1116" s="18" t="n">
        <x:f>G1115</x:f>
        <x:v>418.4063170886235</x:v>
      </x:c>
      <x:c r="F1116" s="18" t="n">
        <x:f>MAX(C1116,E1116)</x:f>
        <x:v>418.4063170886235</x:v>
      </x:c>
      <x:c r="G1116" s="18" t="n">
        <x:f>F1116+D1116</x:f>
        <x:v>421.9204548014153</x:v>
      </x:c>
      <x:c r="H1116" s="18" t="n">
        <x:f>Arrivals!L1116</x:f>
        <x:v>75</x:v>
      </x:c>
      <x:c r="I1116" s="18" t="n">
        <x:f>H1116*8/ACE_Input!S36+ACE_Input!T36</x:f>
        <x:v>6.02</x:v>
      </x:c>
      <x:c r="J1116" s="18" t="n">
        <x:f>N1115</x:f>
        <x:v>424.4263170886235</x:v>
      </x:c>
      <x:c r="K1116" s="18" t="n">
        <x:f>MAX(G1116,J1116)</x:f>
        <x:v>424.4263170886235</x:v>
      </x:c>
      <x:c r="L1116" s="18" t="n">
        <x:f>MOD(K1116-Settings!$B$32,Settings!$B$33)</x:f>
        <x:v>424.4263170886235</x:v>
      </x:c>
      <x:c r="M1116" s="18" t="n">
        <x:f>IF(L1116&lt;Settings!$B$30,IF(Settings!$B$30-L1116&gt;=I1116,K1116,K1116+(Settings!$B$30-L1116)+Settings!$B$31),K1116+(Settings!$B$33-L1116))</x:f>
        <x:v>424.4263170886235</x:v>
      </x:c>
      <x:c r="N1116" s="18" t="n">
        <x:f>M1116+I1116</x:f>
        <x:v>430.44631708862346</x:v>
      </x:c>
      <x:c r="O1116" s="18" t="n">
        <x:f>N1116-C1116</x:f>
        <x:v>147.44631708862346</x:v>
      </x:c>
      <x:c r="P1116" s="18" t="n">
        <x:f>F1116-C1116</x:f>
        <x:v>135.4063170886235</x:v>
      </x:c>
      <x:c r="Q1116" s="18" t="n">
        <x:f>K1116-G1116</x:f>
        <x:v>2.505862287208174</x:v>
      </x:c>
      <x:c r="R1116" s="18" t="n">
        <x:f>M1116-K1116</x:f>
        <x:v>0</x:v>
      </x:c>
      <x:c r="S1116" s="18" t="n">
        <x:f>P1116+Q1116+R1116</x:f>
        <x:v>137.91217937583167</x:v>
      </x:c>
      <x:c r="T1116" s="18" t="str">
        <x:f>IF(MOD(C1116-Settings!$B$32,Settings!$B$33)&lt;Settings!$B$30,"Up","Down")</x:f>
        <x:v>Up</x:v>
      </x:c>
      <x:c r="U1116" s="18" t="n">
        <x:f>IF(OR(I1116&gt;Settings!$B$30,O1116&gt;Settings!$B$37),0,1)</x:f>
        <x:v>1</x:v>
      </x:c>
      <x:c r="V1116" s="18" t="n">
        <x:f>IF(AND(U1116=1,O1116&lt;=Settings!$B$36),1,0)</x:f>
        <x:v>0</x:v>
      </x:c>
    </x:row>
    <x:row r="1117">
      <x:c r="A1117" t="n">
        <x:f>Arrivals!A1117</x:f>
        <x:v>10</x:v>
      </x:c>
      <x:c r="B1117" t="n">
        <x:f>Arrivals!B1117</x:f>
        <x:v>32</x:v>
      </x:c>
      <x:c r="C1117" s="18" t="n">
        <x:f>Arrivals!F1117</x:f>
        <x:v>288</x:v>
      </x:c>
      <x:c r="D1117" s="18" t="n">
        <x:f>Arrivals!J1117</x:f>
        <x:v>12.941812724246383</x:v>
      </x:c>
      <x:c r="E1117" s="18" t="n">
        <x:f>G1116</x:f>
        <x:v>421.9204548014153</x:v>
      </x:c>
      <x:c r="F1117" s="18" t="n">
        <x:f>MAX(C1117,E1117)</x:f>
        <x:v>421.9204548014153</x:v>
      </x:c>
      <x:c r="G1117" s="18" t="n">
        <x:f>F1117+D1117</x:f>
        <x:v>434.8622675256617</x:v>
      </x:c>
      <x:c r="H1117" s="18" t="n">
        <x:f>Arrivals!L1117</x:f>
        <x:v>75</x:v>
      </x:c>
      <x:c r="I1117" s="18" t="n">
        <x:f>H1117*8/ACE_Input!S37+ACE_Input!T37</x:f>
        <x:v>6.02</x:v>
      </x:c>
      <x:c r="J1117" s="18" t="n">
        <x:f>N1116</x:f>
        <x:v>430.44631708862346</x:v>
      </x:c>
      <x:c r="K1117" s="18" t="n">
        <x:f>MAX(G1117,J1117)</x:f>
        <x:v>434.8622675256617</x:v>
      </x:c>
      <x:c r="L1117" s="18" t="n">
        <x:f>MOD(K1117-Settings!$B$32,Settings!$B$33)</x:f>
        <x:v>434.8622675256617</x:v>
      </x:c>
      <x:c r="M1117" s="18" t="n">
        <x:f>IF(L1117&lt;Settings!$B$30,IF(Settings!$B$30-L1117&gt;=I1117,K1117,K1117+(Settings!$B$30-L1117)+Settings!$B$31),K1117+(Settings!$B$33-L1117))</x:f>
        <x:v>434.8622675256617</x:v>
      </x:c>
      <x:c r="N1117" s="18" t="n">
        <x:f>M1117+I1117</x:f>
        <x:v>440.8822675256617</x:v>
      </x:c>
      <x:c r="O1117" s="18" t="n">
        <x:f>N1117-C1117</x:f>
        <x:v>152.8822675256617</x:v>
      </x:c>
      <x:c r="P1117" s="18" t="n">
        <x:f>F1117-C1117</x:f>
        <x:v>133.9204548014153</x:v>
      </x:c>
      <x:c r="Q1117" s="18" t="n">
        <x:f>K1117-G1117</x:f>
        <x:v>0</x:v>
      </x:c>
      <x:c r="R1117" s="18" t="n">
        <x:f>M1117-K1117</x:f>
        <x:v>0</x:v>
      </x:c>
      <x:c r="S1117" s="18" t="n">
        <x:f>P1117+Q1117+R1117</x:f>
        <x:v>133.9204548014153</x:v>
      </x:c>
      <x:c r="T1117" s="18" t="str">
        <x:f>IF(MOD(C1117-Settings!$B$32,Settings!$B$33)&lt;Settings!$B$30,"Up","Down")</x:f>
        <x:v>Up</x:v>
      </x:c>
      <x:c r="U1117" s="18" t="n">
        <x:f>IF(OR(I1117&gt;Settings!$B$30,O1117&gt;Settings!$B$37),0,1)</x:f>
        <x:v>1</x:v>
      </x:c>
      <x:c r="V1117" s="18" t="n">
        <x:f>IF(AND(U1117=1,O1117&lt;=Settings!$B$36),1,0)</x:f>
        <x:v>0</x:v>
      </x:c>
    </x:row>
    <x:row r="1118">
      <x:c r="A1118" t="n">
        <x:f>Arrivals!A1118</x:f>
        <x:v>10</x:v>
      </x:c>
      <x:c r="B1118" t="n">
        <x:f>Arrivals!B1118</x:f>
        <x:v>33</x:v>
      </x:c>
      <x:c r="C1118" s="18" t="n">
        <x:f>Arrivals!F1118</x:f>
        <x:v>293</x:v>
      </x:c>
      <x:c r="D1118" s="18" t="n">
        <x:f>Arrivals!J1118</x:f>
        <x:v>17.17522592835593</x:v>
      </x:c>
      <x:c r="E1118" s="18" t="n">
        <x:f>G1117</x:f>
        <x:v>434.8622675256617</x:v>
      </x:c>
      <x:c r="F1118" s="18" t="n">
        <x:f>MAX(C1118,E1118)</x:f>
        <x:v>434.8622675256617</x:v>
      </x:c>
      <x:c r="G1118" s="18" t="n">
        <x:f>F1118+D1118</x:f>
        <x:v>452.03749345401764</x:v>
      </x:c>
      <x:c r="H1118" s="18" t="n">
        <x:f>Arrivals!L1118</x:f>
        <x:v>75</x:v>
      </x:c>
      <x:c r="I1118" s="18" t="n">
        <x:f>H1118*8/ACE_Input!S38+ACE_Input!T38</x:f>
        <x:v>6.02</x:v>
      </x:c>
      <x:c r="J1118" s="18" t="n">
        <x:f>N1117</x:f>
        <x:v>440.8822675256617</x:v>
      </x:c>
      <x:c r="K1118" s="18" t="n">
        <x:f>MAX(G1118,J1118)</x:f>
        <x:v>452.03749345401764</x:v>
      </x:c>
      <x:c r="L1118" s="18" t="n">
        <x:f>MOD(K1118-Settings!$B$32,Settings!$B$33)</x:f>
        <x:v>452.03749345401764</x:v>
      </x:c>
      <x:c r="M1118" s="18" t="n">
        <x:f>IF(L1118&lt;Settings!$B$30,IF(Settings!$B$30-L1118&gt;=I1118,K1118,K1118+(Settings!$B$30-L1118)+Settings!$B$31),K1118+(Settings!$B$33-L1118))</x:f>
        <x:v>452.03749345401764</x:v>
      </x:c>
      <x:c r="N1118" s="18" t="n">
        <x:f>M1118+I1118</x:f>
        <x:v>458.0574934540176</x:v>
      </x:c>
      <x:c r="O1118" s="18" t="n">
        <x:f>N1118-C1118</x:f>
        <x:v>165.05749345401762</x:v>
      </x:c>
      <x:c r="P1118" s="18" t="n">
        <x:f>F1118-C1118</x:f>
        <x:v>141.8622675256617</x:v>
      </x:c>
      <x:c r="Q1118" s="18" t="n">
        <x:f>K1118-G1118</x:f>
        <x:v>0</x:v>
      </x:c>
      <x:c r="R1118" s="18" t="n">
        <x:f>M1118-K1118</x:f>
        <x:v>0</x:v>
      </x:c>
      <x:c r="S1118" s="18" t="n">
        <x:f>P1118+Q1118+R1118</x:f>
        <x:v>141.8622675256617</x:v>
      </x:c>
      <x:c r="T1118" s="18" t="str">
        <x:f>IF(MOD(C1118-Settings!$B$32,Settings!$B$33)&lt;Settings!$B$30,"Up","Down")</x:f>
        <x:v>Up</x:v>
      </x:c>
      <x:c r="U1118" s="18" t="n">
        <x:f>IF(OR(I1118&gt;Settings!$B$30,O1118&gt;Settings!$B$37),0,1)</x:f>
        <x:v>1</x:v>
      </x:c>
      <x:c r="V1118" s="18" t="n">
        <x:f>IF(AND(U1118=1,O1118&lt;=Settings!$B$36),1,0)</x:f>
        <x:v>0</x:v>
      </x:c>
    </x:row>
    <x:row r="1119">
      <x:c r="A1119" t="n">
        <x:f>Arrivals!A1119</x:f>
        <x:v>10</x:v>
      </x:c>
      <x:c r="B1119" t="n">
        <x:f>Arrivals!B1119</x:f>
        <x:v>34</x:v>
      </x:c>
      <x:c r="C1119" s="18" t="n">
        <x:f>Arrivals!F1119</x:f>
        <x:v>298</x:v>
      </x:c>
      <x:c r="D1119" s="18" t="n">
        <x:f>Arrivals!J1119</x:f>
        <x:v>0.4276978612340943</x:v>
      </x:c>
      <x:c r="E1119" s="18" t="n">
        <x:f>G1118</x:f>
        <x:v>452.03749345401764</x:v>
      </x:c>
      <x:c r="F1119" s="18" t="n">
        <x:f>MAX(C1119,E1119)</x:f>
        <x:v>452.03749345401764</x:v>
      </x:c>
      <x:c r="G1119" s="18" t="n">
        <x:f>F1119+D1119</x:f>
        <x:v>452.46519131525173</x:v>
      </x:c>
      <x:c r="H1119" s="18" t="n">
        <x:f>Arrivals!L1119</x:f>
        <x:v>75</x:v>
      </x:c>
      <x:c r="I1119" s="18" t="n">
        <x:f>H1119*8/ACE_Input!S39+ACE_Input!T39</x:f>
        <x:v>6.02</x:v>
      </x:c>
      <x:c r="J1119" s="18" t="n">
        <x:f>N1118</x:f>
        <x:v>458.0574934540176</x:v>
      </x:c>
      <x:c r="K1119" s="18" t="n">
        <x:f>MAX(G1119,J1119)</x:f>
        <x:v>458.0574934540176</x:v>
      </x:c>
      <x:c r="L1119" s="18" t="n">
        <x:f>MOD(K1119-Settings!$B$32,Settings!$B$33)</x:f>
        <x:v>458.0574934540176</x:v>
      </x:c>
      <x:c r="M1119" s="18" t="n">
        <x:f>IF(L1119&lt;Settings!$B$30,IF(Settings!$B$30-L1119&gt;=I1119,K1119,K1119+(Settings!$B$30-L1119)+Settings!$B$31),K1119+(Settings!$B$33-L1119))</x:f>
        <x:v>458.0574934540176</x:v>
      </x:c>
      <x:c r="N1119" s="18" t="n">
        <x:f>M1119+I1119</x:f>
        <x:v>464.0774934540176</x:v>
      </x:c>
      <x:c r="O1119" s="18" t="n">
        <x:f>N1119-C1119</x:f>
        <x:v>166.0774934540176</x:v>
      </x:c>
      <x:c r="P1119" s="18" t="n">
        <x:f>F1119-C1119</x:f>
        <x:v>154.03749345401764</x:v>
      </x:c>
      <x:c r="Q1119" s="18" t="n">
        <x:f>K1119-G1119</x:f>
        <x:v>5.592302138765888</x:v>
      </x:c>
      <x:c r="R1119" s="18" t="n">
        <x:f>M1119-K1119</x:f>
        <x:v>0</x:v>
      </x:c>
      <x:c r="S1119" s="18" t="n">
        <x:f>P1119+Q1119+R1119</x:f>
        <x:v>159.62979559278352</x:v>
      </x:c>
      <x:c r="T1119" s="18" t="str">
        <x:f>IF(MOD(C1119-Settings!$B$32,Settings!$B$33)&lt;Settings!$B$30,"Up","Down")</x:f>
        <x:v>Up</x:v>
      </x:c>
      <x:c r="U1119" s="18" t="n">
        <x:f>IF(OR(I1119&gt;Settings!$B$30,O1119&gt;Settings!$B$37),0,1)</x:f>
        <x:v>1</x:v>
      </x:c>
      <x:c r="V1119" s="18" t="n">
        <x:f>IF(AND(U1119=1,O1119&lt;=Settings!$B$36),1,0)</x:f>
        <x:v>0</x:v>
      </x:c>
    </x:row>
    <x:row r="1120">
      <x:c r="A1120" t="n">
        <x:f>Arrivals!A1120</x:f>
        <x:v>10</x:v>
      </x:c>
      <x:c r="B1120" t="n">
        <x:f>Arrivals!B1120</x:f>
        <x:v>35</x:v>
      </x:c>
      <x:c r="C1120" s="18" t="n">
        <x:f>Arrivals!F1120</x:f>
        <x:v>303</x:v>
      </x:c>
      <x:c r="D1120" s="18" t="n">
        <x:f>Arrivals!J1120</x:f>
        <x:v>7.780416830301505</x:v>
      </x:c>
      <x:c r="E1120" s="18" t="n">
        <x:f>G1119</x:f>
        <x:v>452.46519131525173</x:v>
      </x:c>
      <x:c r="F1120" s="18" t="n">
        <x:f>MAX(C1120,E1120)</x:f>
        <x:v>452.46519131525173</x:v>
      </x:c>
      <x:c r="G1120" s="18" t="n">
        <x:f>F1120+D1120</x:f>
        <x:v>460.2456081455532</x:v>
      </x:c>
      <x:c r="H1120" s="18" t="n">
        <x:f>Arrivals!L1120</x:f>
        <x:v>75</x:v>
      </x:c>
      <x:c r="I1120" s="18" t="n">
        <x:f>H1120*8/ACE_Input!S40+ACE_Input!T40</x:f>
        <x:v>6.02</x:v>
      </x:c>
      <x:c r="J1120" s="18" t="n">
        <x:f>N1119</x:f>
        <x:v>464.0774934540176</x:v>
      </x:c>
      <x:c r="K1120" s="18" t="n">
        <x:f>MAX(G1120,J1120)</x:f>
        <x:v>464.0774934540176</x:v>
      </x:c>
      <x:c r="L1120" s="18" t="n">
        <x:f>MOD(K1120-Settings!$B$32,Settings!$B$33)</x:f>
        <x:v>464.0774934540176</x:v>
      </x:c>
      <x:c r="M1120" s="18" t="n">
        <x:f>IF(L1120&lt;Settings!$B$30,IF(Settings!$B$30-L1120&gt;=I1120,K1120,K1120+(Settings!$B$30-L1120)+Settings!$B$31),K1120+(Settings!$B$33-L1120))</x:f>
        <x:v>464.0774934540176</x:v>
      </x:c>
      <x:c r="N1120" s="18" t="n">
        <x:f>M1120+I1120</x:f>
        <x:v>470.0974934540176</x:v>
      </x:c>
      <x:c r="O1120" s="18" t="n">
        <x:f>N1120-C1120</x:f>
        <x:v>167.09749345401758</x:v>
      </x:c>
      <x:c r="P1120" s="18" t="n">
        <x:f>F1120-C1120</x:f>
        <x:v>149.46519131525173</x:v>
      </x:c>
      <x:c r="Q1120" s="18" t="n">
        <x:f>K1120-G1120</x:f>
        <x:v>3.8318853084643933</x:v>
      </x:c>
      <x:c r="R1120" s="18" t="n">
        <x:f>M1120-K1120</x:f>
        <x:v>0</x:v>
      </x:c>
      <x:c r="S1120" s="18" t="n">
        <x:f>P1120+Q1120+R1120</x:f>
        <x:v>153.29707662371612</x:v>
      </x:c>
      <x:c r="T1120" s="18" t="str">
        <x:f>IF(MOD(C1120-Settings!$B$32,Settings!$B$33)&lt;Settings!$B$30,"Up","Down")</x:f>
        <x:v>Up</x:v>
      </x:c>
      <x:c r="U1120" s="18" t="n">
        <x:f>IF(OR(I1120&gt;Settings!$B$30,O1120&gt;Settings!$B$37),0,1)</x:f>
        <x:v>1</x:v>
      </x:c>
      <x:c r="V1120" s="18" t="n">
        <x:f>IF(AND(U1120=1,O1120&lt;=Settings!$B$36),1,0)</x:f>
        <x:v>0</x:v>
      </x:c>
    </x:row>
    <x:row r="1121">
      <x:c r="A1121" t="n">
        <x:f>Arrivals!A1121</x:f>
        <x:v>10</x:v>
      </x:c>
      <x:c r="B1121" t="n">
        <x:f>Arrivals!B1121</x:f>
        <x:v>36</x:v>
      </x:c>
      <x:c r="C1121" s="18" t="n">
        <x:f>Arrivals!F1121</x:f>
        <x:v>308</x:v>
      </x:c>
      <x:c r="D1121" s="18" t="n">
        <x:f>Arrivals!J1121</x:f>
        <x:v>12.473068287079444</x:v>
      </x:c>
      <x:c r="E1121" s="18" t="n">
        <x:f>G1120</x:f>
        <x:v>460.2456081455532</x:v>
      </x:c>
      <x:c r="F1121" s="18" t="n">
        <x:f>MAX(C1121,E1121)</x:f>
        <x:v>460.2456081455532</x:v>
      </x:c>
      <x:c r="G1121" s="18" t="n">
        <x:f>F1121+D1121</x:f>
        <x:v>472.71867643263266</x:v>
      </x:c>
      <x:c r="H1121" s="18" t="n">
        <x:f>Arrivals!L1121</x:f>
        <x:v>75</x:v>
      </x:c>
      <x:c r="I1121" s="18" t="n">
        <x:f>H1121*8/ACE_Input!S41+ACE_Input!T41</x:f>
        <x:v>6.02</x:v>
      </x:c>
      <x:c r="J1121" s="18" t="n">
        <x:f>N1120</x:f>
        <x:v>470.0974934540176</x:v>
      </x:c>
      <x:c r="K1121" s="18" t="n">
        <x:f>MAX(G1121,J1121)</x:f>
        <x:v>472.71867643263266</x:v>
      </x:c>
      <x:c r="L1121" s="18" t="n">
        <x:f>MOD(K1121-Settings!$B$32,Settings!$B$33)</x:f>
        <x:v>472.71867643263266</x:v>
      </x:c>
      <x:c r="M1121" s="18" t="n">
        <x:f>IF(L1121&lt;Settings!$B$30,IF(Settings!$B$30-L1121&gt;=I1121,K1121,K1121+(Settings!$B$30-L1121)+Settings!$B$31),K1121+(Settings!$B$33-L1121))</x:f>
        <x:v>472.71867643263266</x:v>
      </x:c>
      <x:c r="N1121" s="18" t="n">
        <x:f>M1121+I1121</x:f>
        <x:v>478.73867643263264</x:v>
      </x:c>
      <x:c r="O1121" s="18" t="n">
        <x:f>N1121-C1121</x:f>
        <x:v>170.73867643263264</x:v>
      </x:c>
      <x:c r="P1121" s="18" t="n">
        <x:f>F1121-C1121</x:f>
        <x:v>152.2456081455532</x:v>
      </x:c>
      <x:c r="Q1121" s="18" t="n">
        <x:f>K1121-G1121</x:f>
        <x:v>0</x:v>
      </x:c>
      <x:c r="R1121" s="18" t="n">
        <x:f>M1121-K1121</x:f>
        <x:v>0</x:v>
      </x:c>
      <x:c r="S1121" s="18" t="n">
        <x:f>P1121+Q1121+R1121</x:f>
        <x:v>152.2456081455532</x:v>
      </x:c>
      <x:c r="T1121" s="18" t="str">
        <x:f>IF(MOD(C1121-Settings!$B$32,Settings!$B$33)&lt;Settings!$B$30,"Up","Down")</x:f>
        <x:v>Up</x:v>
      </x:c>
      <x:c r="U1121" s="18" t="n">
        <x:f>IF(OR(I1121&gt;Settings!$B$30,O1121&gt;Settings!$B$37),0,1)</x:f>
        <x:v>1</x:v>
      </x:c>
      <x:c r="V1121" s="18" t="n">
        <x:f>IF(AND(U1121=1,O1121&lt;=Settings!$B$36),1,0)</x:f>
        <x:v>0</x:v>
      </x:c>
    </x:row>
    <x:row r="1122">
      <x:c r="A1122" t="n">
        <x:f>Arrivals!A1122</x:f>
        <x:v>10</x:v>
      </x:c>
      <x:c r="B1122" t="n">
        <x:f>Arrivals!B1122</x:f>
        <x:v>37</x:v>
      </x:c>
      <x:c r="C1122" s="18" t="n">
        <x:f>Arrivals!F1122</x:f>
        <x:v>313</x:v>
      </x:c>
      <x:c r="D1122" s="18" t="n">
        <x:f>Arrivals!J1122</x:f>
        <x:v>0.6747167409162622</x:v>
      </x:c>
      <x:c r="E1122" s="18" t="n">
        <x:f>G1121</x:f>
        <x:v>472.71867643263266</x:v>
      </x:c>
      <x:c r="F1122" s="18" t="n">
        <x:f>MAX(C1122,E1122)</x:f>
        <x:v>472.71867643263266</x:v>
      </x:c>
      <x:c r="G1122" s="18" t="n">
        <x:f>F1122+D1122</x:f>
        <x:v>473.39339317354893</x:v>
      </x:c>
      <x:c r="H1122" s="18" t="n">
        <x:f>Arrivals!L1122</x:f>
        <x:v>75</x:v>
      </x:c>
      <x:c r="I1122" s="18" t="n">
        <x:f>H1122*8/ACE_Input!S42+ACE_Input!T42</x:f>
        <x:v>6.02</x:v>
      </x:c>
      <x:c r="J1122" s="18" t="n">
        <x:f>N1121</x:f>
        <x:v>478.73867643263264</x:v>
      </x:c>
      <x:c r="K1122" s="18" t="n">
        <x:f>MAX(G1122,J1122)</x:f>
        <x:v>478.73867643263264</x:v>
      </x:c>
      <x:c r="L1122" s="18" t="n">
        <x:f>MOD(K1122-Settings!$B$32,Settings!$B$33)</x:f>
        <x:v>478.73867643263264</x:v>
      </x:c>
      <x:c r="M1122" s="18" t="n">
        <x:f>IF(L1122&lt;Settings!$B$30,IF(Settings!$B$30-L1122&gt;=I1122,K1122,K1122+(Settings!$B$30-L1122)+Settings!$B$31),K1122+(Settings!$B$33-L1122))</x:f>
        <x:v>478.73867643263264</x:v>
      </x:c>
      <x:c r="N1122" s="18" t="n">
        <x:f>M1122+I1122</x:f>
        <x:v>484.7586764326326</x:v>
      </x:c>
      <x:c r="O1122" s="18" t="n">
        <x:f>N1122-C1122</x:f>
        <x:v>171.75867643263263</x:v>
      </x:c>
      <x:c r="P1122" s="18" t="n">
        <x:f>F1122-C1122</x:f>
        <x:v>159.71867643263266</x:v>
      </x:c>
      <x:c r="Q1122" s="18" t="n">
        <x:f>K1122-G1122</x:f>
        <x:v>5.345283259083715</x:v>
      </x:c>
      <x:c r="R1122" s="18" t="n">
        <x:f>M1122-K1122</x:f>
        <x:v>0</x:v>
      </x:c>
      <x:c r="S1122" s="18" t="n">
        <x:f>P1122+Q1122+R1122</x:f>
        <x:v>165.06395969171638</x:v>
      </x:c>
      <x:c r="T1122" s="18" t="str">
        <x:f>IF(MOD(C1122-Settings!$B$32,Settings!$B$33)&lt;Settings!$B$30,"Up","Down")</x:f>
        <x:v>Up</x:v>
      </x:c>
      <x:c r="U1122" s="18" t="n">
        <x:f>IF(OR(I1122&gt;Settings!$B$30,O1122&gt;Settings!$B$37),0,1)</x:f>
        <x:v>1</x:v>
      </x:c>
      <x:c r="V1122" s="18" t="n">
        <x:f>IF(AND(U1122=1,O1122&lt;=Settings!$B$36),1,0)</x:f>
        <x:v>0</x:v>
      </x:c>
    </x:row>
    <x:row r="1123">
      <x:c r="A1123" t="n">
        <x:f>Arrivals!A1123</x:f>
        <x:v>10</x:v>
      </x:c>
      <x:c r="B1123" t="n">
        <x:f>Arrivals!B1123</x:f>
        <x:v>38</x:v>
      </x:c>
      <x:c r="C1123" s="18" t="n">
        <x:f>Arrivals!F1123</x:f>
        <x:v>318</x:v>
      </x:c>
      <x:c r="D1123" s="18" t="n">
        <x:f>Arrivals!J1123</x:f>
        <x:v>30.479926727279796</x:v>
      </x:c>
      <x:c r="E1123" s="18" t="n">
        <x:f>G1122</x:f>
        <x:v>473.39339317354893</x:v>
      </x:c>
      <x:c r="F1123" s="18" t="n">
        <x:f>MAX(C1123,E1123)</x:f>
        <x:v>473.39339317354893</x:v>
      </x:c>
      <x:c r="G1123" s="18" t="n">
        <x:f>F1123+D1123</x:f>
        <x:v>503.87331990082873</x:v>
      </x:c>
      <x:c r="H1123" s="18" t="n">
        <x:f>Arrivals!L1123</x:f>
        <x:v>75</x:v>
      </x:c>
      <x:c r="I1123" s="18" t="n">
        <x:f>H1123*8/ACE_Input!S43+ACE_Input!T43</x:f>
        <x:v>6.02</x:v>
      </x:c>
      <x:c r="J1123" s="18" t="n">
        <x:f>N1122</x:f>
        <x:v>484.7586764326326</x:v>
      </x:c>
      <x:c r="K1123" s="18" t="n">
        <x:f>MAX(G1123,J1123)</x:f>
        <x:v>503.87331990082873</x:v>
      </x:c>
      <x:c r="L1123" s="18" t="n">
        <x:f>MOD(K1123-Settings!$B$32,Settings!$B$33)</x:f>
        <x:v>503.87331990082873</x:v>
      </x:c>
      <x:c r="M1123" s="18" t="n">
        <x:f>IF(L1123&lt;Settings!$B$30,IF(Settings!$B$30-L1123&gt;=I1123,K1123,K1123+(Settings!$B$30-L1123)+Settings!$B$31),K1123+(Settings!$B$33-L1123))</x:f>
        <x:v>503.87331990082873</x:v>
      </x:c>
      <x:c r="N1123" s="18" t="n">
        <x:f>M1123+I1123</x:f>
        <x:v>509.8933199008287</x:v>
      </x:c>
      <x:c r="O1123" s="18" t="n">
        <x:f>N1123-C1123</x:f>
        <x:v>191.89331990082871</x:v>
      </x:c>
      <x:c r="P1123" s="18" t="n">
        <x:f>F1123-C1123</x:f>
        <x:v>155.39339317354893</x:v>
      </x:c>
      <x:c r="Q1123" s="18" t="n">
        <x:f>K1123-G1123</x:f>
        <x:v>0</x:v>
      </x:c>
      <x:c r="R1123" s="18" t="n">
        <x:f>M1123-K1123</x:f>
        <x:v>0</x:v>
      </x:c>
      <x:c r="S1123" s="18" t="n">
        <x:f>P1123+Q1123+R1123</x:f>
        <x:v>155.39339317354893</x:v>
      </x:c>
      <x:c r="T1123" s="18" t="str">
        <x:f>IF(MOD(C1123-Settings!$B$32,Settings!$B$33)&lt;Settings!$B$30,"Up","Down")</x:f>
        <x:v>Up</x:v>
      </x:c>
      <x:c r="U1123" s="18" t="n">
        <x:f>IF(OR(I1123&gt;Settings!$B$30,O1123&gt;Settings!$B$37),0,1)</x:f>
        <x:v>1</x:v>
      </x:c>
      <x:c r="V1123" s="18" t="n">
        <x:f>IF(AND(U1123=1,O1123&lt;=Settings!$B$36),1,0)</x:f>
        <x:v>0</x:v>
      </x:c>
    </x:row>
    <x:row r="1124">
      <x:c r="A1124" t="n">
        <x:f>Arrivals!A1124</x:f>
        <x:v>10</x:v>
      </x:c>
      <x:c r="B1124" t="n">
        <x:f>Arrivals!B1124</x:f>
        <x:v>39</x:v>
      </x:c>
      <x:c r="C1124" s="18" t="n">
        <x:f>Arrivals!F1124</x:f>
        <x:v>323</x:v>
      </x:c>
      <x:c r="D1124" s="18" t="n">
        <x:f>Arrivals!J1124</x:f>
        <x:v>7.947344185384297</x:v>
      </x:c>
      <x:c r="E1124" s="18" t="n">
        <x:f>G1123</x:f>
        <x:v>503.87331990082873</x:v>
      </x:c>
      <x:c r="F1124" s="18" t="n">
        <x:f>MAX(C1124,E1124)</x:f>
        <x:v>503.87331990082873</x:v>
      </x:c>
      <x:c r="G1124" s="18" t="n">
        <x:f>F1124+D1124</x:f>
        <x:v>511.820664086213</x:v>
      </x:c>
      <x:c r="H1124" s="18" t="n">
        <x:f>Arrivals!L1124</x:f>
        <x:v>75</x:v>
      </x:c>
      <x:c r="I1124" s="18" t="n">
        <x:f>H1124*8/ACE_Input!S44+ACE_Input!T44</x:f>
        <x:v>6.02</x:v>
      </x:c>
      <x:c r="J1124" s="18" t="n">
        <x:f>N1123</x:f>
        <x:v>509.8933199008287</x:v>
      </x:c>
      <x:c r="K1124" s="18" t="n">
        <x:f>MAX(G1124,J1124)</x:f>
        <x:v>511.820664086213</x:v>
      </x:c>
      <x:c r="L1124" s="18" t="n">
        <x:f>MOD(K1124-Settings!$B$32,Settings!$B$33)</x:f>
        <x:v>511.820664086213</x:v>
      </x:c>
      <x:c r="M1124" s="18" t="n">
        <x:f>IF(L1124&lt;Settings!$B$30,IF(Settings!$B$30-L1124&gt;=I1124,K1124,K1124+(Settings!$B$30-L1124)+Settings!$B$31),K1124+(Settings!$B$33-L1124))</x:f>
        <x:v>511.820664086213</x:v>
      </x:c>
      <x:c r="N1124" s="18" t="n">
        <x:f>M1124+I1124</x:f>
        <x:v>517.840664086213</x:v>
      </x:c>
      <x:c r="O1124" s="18" t="n">
        <x:f>N1124-C1124</x:f>
        <x:v>194.840664086213</x:v>
      </x:c>
      <x:c r="P1124" s="18" t="n">
        <x:f>F1124-C1124</x:f>
        <x:v>180.87331990082873</x:v>
      </x:c>
      <x:c r="Q1124" s="18" t="n">
        <x:f>K1124-G1124</x:f>
        <x:v>0</x:v>
      </x:c>
      <x:c r="R1124" s="18" t="n">
        <x:f>M1124-K1124</x:f>
        <x:v>0</x:v>
      </x:c>
      <x:c r="S1124" s="18" t="n">
        <x:f>P1124+Q1124+R1124</x:f>
        <x:v>180.87331990082873</x:v>
      </x:c>
      <x:c r="T1124" s="18" t="str">
        <x:f>IF(MOD(C1124-Settings!$B$32,Settings!$B$33)&lt;Settings!$B$30,"Up","Down")</x:f>
        <x:v>Up</x:v>
      </x:c>
      <x:c r="U1124" s="18" t="n">
        <x:f>IF(OR(I1124&gt;Settings!$B$30,O1124&gt;Settings!$B$37),0,1)</x:f>
        <x:v>1</x:v>
      </x:c>
      <x:c r="V1124" s="18" t="n">
        <x:f>IF(AND(U1124=1,O1124&lt;=Settings!$B$36),1,0)</x:f>
        <x:v>0</x:v>
      </x:c>
    </x:row>
    <x:row r="1125">
      <x:c r="A1125" t="n">
        <x:f>Arrivals!A1125</x:f>
        <x:v>10</x:v>
      </x:c>
      <x:c r="B1125" t="n">
        <x:f>Arrivals!B1125</x:f>
        <x:v>40</x:v>
      </x:c>
      <x:c r="C1125" s="18" t="n">
        <x:f>Arrivals!F1125</x:f>
        <x:v>328</x:v>
      </x:c>
      <x:c r="D1125" s="18" t="n">
        <x:f>Arrivals!J1125</x:f>
        <x:v>0.6327140391693482</x:v>
      </x:c>
      <x:c r="E1125" s="18" t="n">
        <x:f>G1124</x:f>
        <x:v>511.820664086213</x:v>
      </x:c>
      <x:c r="F1125" s="18" t="n">
        <x:f>MAX(C1125,E1125)</x:f>
        <x:v>511.820664086213</x:v>
      </x:c>
      <x:c r="G1125" s="18" t="n">
        <x:f>F1125+D1125</x:f>
        <x:v>512.4533781253824</x:v>
      </x:c>
      <x:c r="H1125" s="18" t="n">
        <x:f>Arrivals!L1125</x:f>
        <x:v>75</x:v>
      </x:c>
      <x:c r="I1125" s="18" t="n">
        <x:f>H1125*8/ACE_Input!S45+ACE_Input!T45</x:f>
        <x:v>6.02</x:v>
      </x:c>
      <x:c r="J1125" s="18" t="n">
        <x:f>N1124</x:f>
        <x:v>517.840664086213</x:v>
      </x:c>
      <x:c r="K1125" s="18" t="n">
        <x:f>MAX(G1125,J1125)</x:f>
        <x:v>517.840664086213</x:v>
      </x:c>
      <x:c r="L1125" s="18" t="n">
        <x:f>MOD(K1125-Settings!$B$32,Settings!$B$33)</x:f>
        <x:v>517.840664086213</x:v>
      </x:c>
      <x:c r="M1125" s="18" t="n">
        <x:f>IF(L1125&lt;Settings!$B$30,IF(Settings!$B$30-L1125&gt;=I1125,K1125,K1125+(Settings!$B$30-L1125)+Settings!$B$31),K1125+(Settings!$B$33-L1125))</x:f>
        <x:v>517.840664086213</x:v>
      </x:c>
      <x:c r="N1125" s="18" t="n">
        <x:f>M1125+I1125</x:f>
        <x:v>523.860664086213</x:v>
      </x:c>
      <x:c r="O1125" s="18" t="n">
        <x:f>N1125-C1125</x:f>
        <x:v>195.86066408621298</x:v>
      </x:c>
      <x:c r="P1125" s="18" t="n">
        <x:f>F1125-C1125</x:f>
        <x:v>183.82066408621301</x:v>
      </x:c>
      <x:c r="Q1125" s="18" t="n">
        <x:f>K1125-G1125</x:f>
        <x:v>5.387285960830582</x:v>
      </x:c>
      <x:c r="R1125" s="18" t="n">
        <x:f>M1125-K1125</x:f>
        <x:v>0</x:v>
      </x:c>
      <x:c r="S1125" s="18" t="n">
        <x:f>P1125+Q1125+R1125</x:f>
        <x:v>189.2079500470436</x:v>
      </x:c>
      <x:c r="T1125" s="18" t="str">
        <x:f>IF(MOD(C1125-Settings!$B$32,Settings!$B$33)&lt;Settings!$B$30,"Up","Down")</x:f>
        <x:v>Up</x:v>
      </x:c>
      <x:c r="U1125" s="18" t="n">
        <x:f>IF(OR(I1125&gt;Settings!$B$30,O1125&gt;Settings!$B$37),0,1)</x:f>
        <x:v>1</x:v>
      </x:c>
      <x:c r="V1125" s="18" t="n">
        <x:f>IF(AND(U1125=1,O1125&lt;=Settings!$B$36),1,0)</x:f>
        <x:v>0</x:v>
      </x:c>
    </x:row>
    <x:row r="1126">
      <x:c r="A1126" t="n">
        <x:f>Arrivals!A1126</x:f>
        <x:v>10</x:v>
      </x:c>
      <x:c r="B1126" t="n">
        <x:f>Arrivals!B1126</x:f>
        <x:v>41</x:v>
      </x:c>
      <x:c r="C1126" s="18" t="n">
        <x:f>Arrivals!F1126</x:f>
        <x:v>333</x:v>
      </x:c>
      <x:c r="D1126" s="18" t="n">
        <x:f>Arrivals!J1126</x:f>
        <x:v>2.8566392432190666</x:v>
      </x:c>
      <x:c r="E1126" s="18" t="n">
        <x:f>G1125</x:f>
        <x:v>512.4533781253824</x:v>
      </x:c>
      <x:c r="F1126" s="18" t="n">
        <x:f>MAX(C1126,E1126)</x:f>
        <x:v>512.4533781253824</x:v>
      </x:c>
      <x:c r="G1126" s="18" t="n">
        <x:f>F1126+D1126</x:f>
        <x:v>515.3100173686015</x:v>
      </x:c>
      <x:c r="H1126" s="18" t="n">
        <x:f>Arrivals!L1126</x:f>
        <x:v>75</x:v>
      </x:c>
      <x:c r="I1126" s="18" t="n">
        <x:f>H1126*8/ACE_Input!S46+ACE_Input!T46</x:f>
        <x:v>6.02</x:v>
      </x:c>
      <x:c r="J1126" s="18" t="n">
        <x:f>N1125</x:f>
        <x:v>523.860664086213</x:v>
      </x:c>
      <x:c r="K1126" s="18" t="n">
        <x:f>MAX(G1126,J1126)</x:f>
        <x:v>523.860664086213</x:v>
      </x:c>
      <x:c r="L1126" s="18" t="n">
        <x:f>MOD(K1126-Settings!$B$32,Settings!$B$33)</x:f>
        <x:v>523.860664086213</x:v>
      </x:c>
      <x:c r="M1126" s="18" t="n">
        <x:f>IF(L1126&lt;Settings!$B$30,IF(Settings!$B$30-L1126&gt;=I1126,K1126,K1126+(Settings!$B$30-L1126)+Settings!$B$31),K1126+(Settings!$B$33-L1126))</x:f>
        <x:v>523.860664086213</x:v>
      </x:c>
      <x:c r="N1126" s="18" t="n">
        <x:f>M1126+I1126</x:f>
        <x:v>529.880664086213</x:v>
      </x:c>
      <x:c r="O1126" s="18" t="n">
        <x:f>N1126-C1126</x:f>
        <x:v>196.88066408621296</x:v>
      </x:c>
      <x:c r="P1126" s="18" t="n">
        <x:f>F1126-C1126</x:f>
        <x:v>179.45337812538241</x:v>
      </x:c>
      <x:c r="Q1126" s="18" t="n">
        <x:f>K1126-G1126</x:f>
        <x:v>8.550646717611471</x:v>
      </x:c>
      <x:c r="R1126" s="18" t="n">
        <x:f>M1126-K1126</x:f>
        <x:v>0</x:v>
      </x:c>
      <x:c r="S1126" s="18" t="n">
        <x:f>P1126+Q1126+R1126</x:f>
        <x:v>188.00402484299389</x:v>
      </x:c>
      <x:c r="T1126" s="18" t="str">
        <x:f>IF(MOD(C1126-Settings!$B$32,Settings!$B$33)&lt;Settings!$B$30,"Up","Down")</x:f>
        <x:v>Up</x:v>
      </x:c>
      <x:c r="U1126" s="18" t="n">
        <x:f>IF(OR(I1126&gt;Settings!$B$30,O1126&gt;Settings!$B$37),0,1)</x:f>
        <x:v>1</x:v>
      </x:c>
      <x:c r="V1126" s="18" t="n">
        <x:f>IF(AND(U1126=1,O1126&lt;=Settings!$B$36),1,0)</x:f>
        <x:v>0</x:v>
      </x:c>
    </x:row>
    <x:row r="1127">
      <x:c r="A1127" t="n">
        <x:f>Arrivals!A1127</x:f>
        <x:v>10</x:v>
      </x:c>
      <x:c r="B1127" t="n">
        <x:f>Arrivals!B1127</x:f>
        <x:v>42</x:v>
      </x:c>
      <x:c r="C1127" s="18" t="n">
        <x:f>Arrivals!F1127</x:f>
        <x:v>338</x:v>
      </x:c>
      <x:c r="D1127" s="18" t="n">
        <x:f>Arrivals!J1127</x:f>
        <x:v>5.795421239446437</x:v>
      </x:c>
      <x:c r="E1127" s="18" t="n">
        <x:f>G1126</x:f>
        <x:v>515.3100173686015</x:v>
      </x:c>
      <x:c r="F1127" s="18" t="n">
        <x:f>MAX(C1127,E1127)</x:f>
        <x:v>515.3100173686015</x:v>
      </x:c>
      <x:c r="G1127" s="18" t="n">
        <x:f>F1127+D1127</x:f>
        <x:v>521.105438608048</x:v>
      </x:c>
      <x:c r="H1127" s="18" t="n">
        <x:f>Arrivals!L1127</x:f>
        <x:v>75</x:v>
      </x:c>
      <x:c r="I1127" s="18" t="n">
        <x:f>H1127*8/ACE_Input!S47+ACE_Input!T47</x:f>
        <x:v>6.02</x:v>
      </x:c>
      <x:c r="J1127" s="18" t="n">
        <x:f>N1126</x:f>
        <x:v>529.880664086213</x:v>
      </x:c>
      <x:c r="K1127" s="18" t="n">
        <x:f>MAX(G1127,J1127)</x:f>
        <x:v>529.880664086213</x:v>
      </x:c>
      <x:c r="L1127" s="18" t="n">
        <x:f>MOD(K1127-Settings!$B$32,Settings!$B$33)</x:f>
        <x:v>529.880664086213</x:v>
      </x:c>
      <x:c r="M1127" s="18" t="n">
        <x:f>IF(L1127&lt;Settings!$B$30,IF(Settings!$B$30-L1127&gt;=I1127,K1127,K1127+(Settings!$B$30-L1127)+Settings!$B$31),K1127+(Settings!$B$33-L1127))</x:f>
        <x:v>529.880664086213</x:v>
      </x:c>
      <x:c r="N1127" s="18" t="n">
        <x:f>M1127+I1127</x:f>
        <x:v>535.9006640862129</x:v>
      </x:c>
      <x:c r="O1127" s="18" t="n">
        <x:f>N1127-C1127</x:f>
        <x:v>197.90066408621294</x:v>
      </x:c>
      <x:c r="P1127" s="18" t="n">
        <x:f>F1127-C1127</x:f>
        <x:v>177.3100173686015</x:v>
      </x:c>
      <x:c r="Q1127" s="18" t="n">
        <x:f>K1127-G1127</x:f>
        <x:v>8.775225478164998</x:v>
      </x:c>
      <x:c r="R1127" s="18" t="n">
        <x:f>M1127-K1127</x:f>
        <x:v>0</x:v>
      </x:c>
      <x:c r="S1127" s="18" t="n">
        <x:f>P1127+Q1127+R1127</x:f>
        <x:v>186.0852428467665</x:v>
      </x:c>
      <x:c r="T1127" s="18" t="str">
        <x:f>IF(MOD(C1127-Settings!$B$32,Settings!$B$33)&lt;Settings!$B$30,"Up","Down")</x:f>
        <x:v>Up</x:v>
      </x:c>
      <x:c r="U1127" s="18" t="n">
        <x:f>IF(OR(I1127&gt;Settings!$B$30,O1127&gt;Settings!$B$37),0,1)</x:f>
        <x:v>1</x:v>
      </x:c>
      <x:c r="V1127" s="18" t="n">
        <x:f>IF(AND(U1127=1,O1127&lt;=Settings!$B$36),1,0)</x:f>
        <x:v>0</x:v>
      </x:c>
    </x:row>
    <x:row r="1128">
      <x:c r="A1128" t="n">
        <x:f>Arrivals!A1128</x:f>
        <x:v>10</x:v>
      </x:c>
      <x:c r="B1128" t="n">
        <x:f>Arrivals!B1128</x:f>
        <x:v>43</x:v>
      </x:c>
      <x:c r="C1128" s="18" t="n">
        <x:f>Arrivals!F1128</x:f>
        <x:v>343</x:v>
      </x:c>
      <x:c r="D1128" s="18" t="n">
        <x:f>Arrivals!J1128</x:f>
        <x:v>17.143495642428682</x:v>
      </x:c>
      <x:c r="E1128" s="18" t="n">
        <x:f>G1127</x:f>
        <x:v>521.105438608048</x:v>
      </x:c>
      <x:c r="F1128" s="18" t="n">
        <x:f>MAX(C1128,E1128)</x:f>
        <x:v>521.105438608048</x:v>
      </x:c>
      <x:c r="G1128" s="18" t="n">
        <x:f>F1128+D1128</x:f>
        <x:v>538.2489342504766</x:v>
      </x:c>
      <x:c r="H1128" s="18" t="n">
        <x:f>Arrivals!L1128</x:f>
        <x:v>75</x:v>
      </x:c>
      <x:c r="I1128" s="18" t="n">
        <x:f>H1128*8/ACE_Input!S48+ACE_Input!T48</x:f>
        <x:v>6.02</x:v>
      </x:c>
      <x:c r="J1128" s="18" t="n">
        <x:f>N1127</x:f>
        <x:v>535.9006640862129</x:v>
      </x:c>
      <x:c r="K1128" s="18" t="n">
        <x:f>MAX(G1128,J1128)</x:f>
        <x:v>538.2489342504766</x:v>
      </x:c>
      <x:c r="L1128" s="18" t="n">
        <x:f>MOD(K1128-Settings!$B$32,Settings!$B$33)</x:f>
        <x:v>538.2489342504766</x:v>
      </x:c>
      <x:c r="M1128" s="18" t="n">
        <x:f>IF(L1128&lt;Settings!$B$30,IF(Settings!$B$30-L1128&gt;=I1128,K1128,K1128+(Settings!$B$30-L1128)+Settings!$B$31),K1128+(Settings!$B$33-L1128))</x:f>
        <x:v>538.2489342504766</x:v>
      </x:c>
      <x:c r="N1128" s="18" t="n">
        <x:f>M1128+I1128</x:f>
        <x:v>544.2689342504766</x:v>
      </x:c>
      <x:c r="O1128" s="18" t="n">
        <x:f>N1128-C1128</x:f>
        <x:v>201.2689342504766</x:v>
      </x:c>
      <x:c r="P1128" s="18" t="n">
        <x:f>F1128-C1128</x:f>
        <x:v>178.10543860804796</x:v>
      </x:c>
      <x:c r="Q1128" s="18" t="n">
        <x:f>K1128-G1128</x:f>
        <x:v>0</x:v>
      </x:c>
      <x:c r="R1128" s="18" t="n">
        <x:f>M1128-K1128</x:f>
        <x:v>0</x:v>
      </x:c>
      <x:c r="S1128" s="18" t="n">
        <x:f>P1128+Q1128+R1128</x:f>
        <x:v>178.10543860804796</x:v>
      </x:c>
      <x:c r="T1128" s="18" t="str">
        <x:f>IF(MOD(C1128-Settings!$B$32,Settings!$B$33)&lt;Settings!$B$30,"Up","Down")</x:f>
        <x:v>Up</x:v>
      </x:c>
      <x:c r="U1128" s="18" t="n">
        <x:f>IF(OR(I1128&gt;Settings!$B$30,O1128&gt;Settings!$B$37),0,1)</x:f>
        <x:v>1</x:v>
      </x:c>
      <x:c r="V1128" s="18" t="n">
        <x:f>IF(AND(U1128=1,O1128&lt;=Settings!$B$36),1,0)</x:f>
        <x:v>0</x:v>
      </x:c>
    </x:row>
    <x:row r="1129">
      <x:c r="A1129" t="n">
        <x:f>Arrivals!A1129</x:f>
        <x:v>10</x:v>
      </x:c>
      <x:c r="B1129" t="n">
        <x:f>Arrivals!B1129</x:f>
        <x:v>44</x:v>
      </x:c>
      <x:c r="C1129" s="18" t="n">
        <x:f>Arrivals!F1129</x:f>
        <x:v>348</x:v>
      </x:c>
      <x:c r="D1129" s="18" t="n">
        <x:f>Arrivals!J1129</x:f>
        <x:v>6.116674768766756</x:v>
      </x:c>
      <x:c r="E1129" s="18" t="n">
        <x:f>G1128</x:f>
        <x:v>538.2489342504766</x:v>
      </x:c>
      <x:c r="F1129" s="18" t="n">
        <x:f>MAX(C1129,E1129)</x:f>
        <x:v>538.2489342504766</x:v>
      </x:c>
      <x:c r="G1129" s="18" t="n">
        <x:f>F1129+D1129</x:f>
        <x:v>544.3656090192434</x:v>
      </x:c>
      <x:c r="H1129" s="18" t="n">
        <x:f>Arrivals!L1129</x:f>
        <x:v>75</x:v>
      </x:c>
      <x:c r="I1129" s="18" t="n">
        <x:f>H1129*8/ACE_Input!S49+ACE_Input!T49</x:f>
        <x:v>6.02</x:v>
      </x:c>
      <x:c r="J1129" s="18" t="n">
        <x:f>N1128</x:f>
        <x:v>544.2689342504766</x:v>
      </x:c>
      <x:c r="K1129" s="18" t="n">
        <x:f>MAX(G1129,J1129)</x:f>
        <x:v>544.3656090192434</x:v>
      </x:c>
      <x:c r="L1129" s="18" t="n">
        <x:f>MOD(K1129-Settings!$B$32,Settings!$B$33)</x:f>
        <x:v>544.3656090192434</x:v>
      </x:c>
      <x:c r="M1129" s="18" t="n">
        <x:f>IF(L1129&lt;Settings!$B$30,IF(Settings!$B$30-L1129&gt;=I1129,K1129,K1129+(Settings!$B$30-L1129)+Settings!$B$31),K1129+(Settings!$B$33-L1129))</x:f>
        <x:v>544.3656090192434</x:v>
      </x:c>
      <x:c r="N1129" s="18" t="n">
        <x:f>M1129+I1129</x:f>
        <x:v>550.3856090192434</x:v>
      </x:c>
      <x:c r="O1129" s="18" t="n">
        <x:f>N1129-C1129</x:f>
        <x:v>202.38560901924336</x:v>
      </x:c>
      <x:c r="P1129" s="18" t="n">
        <x:f>F1129-C1129</x:f>
        <x:v>190.24893425047662</x:v>
      </x:c>
      <x:c r="Q1129" s="18" t="n">
        <x:f>K1129-G1129</x:f>
        <x:v>0</x:v>
      </x:c>
      <x:c r="R1129" s="18" t="n">
        <x:f>M1129-K1129</x:f>
        <x:v>0</x:v>
      </x:c>
      <x:c r="S1129" s="18" t="n">
        <x:f>P1129+Q1129+R1129</x:f>
        <x:v>190.24893425047662</x:v>
      </x:c>
      <x:c r="T1129" s="18" t="str">
        <x:f>IF(MOD(C1129-Settings!$B$32,Settings!$B$33)&lt;Settings!$B$30,"Up","Down")</x:f>
        <x:v>Up</x:v>
      </x:c>
      <x:c r="U1129" s="18" t="n">
        <x:f>IF(OR(I1129&gt;Settings!$B$30,O1129&gt;Settings!$B$37),0,1)</x:f>
        <x:v>1</x:v>
      </x:c>
      <x:c r="V1129" s="18" t="n">
        <x:f>IF(AND(U1129=1,O1129&lt;=Settings!$B$36),1,0)</x:f>
        <x:v>0</x:v>
      </x:c>
    </x:row>
    <x:row r="1130">
      <x:c r="A1130" t="n">
        <x:f>Arrivals!A1130</x:f>
        <x:v>10</x:v>
      </x:c>
      <x:c r="B1130" t="n">
        <x:f>Arrivals!B1130</x:f>
        <x:v>45</x:v>
      </x:c>
      <x:c r="C1130" s="18" t="n">
        <x:f>Arrivals!F1130</x:f>
        <x:v>354</x:v>
      </x:c>
      <x:c r="D1130" s="18" t="n">
        <x:f>Arrivals!J1130</x:f>
        <x:v>13.441216370028595</x:v>
      </x:c>
      <x:c r="E1130" s="18" t="n">
        <x:f>G1129</x:f>
        <x:v>544.3656090192434</x:v>
      </x:c>
      <x:c r="F1130" s="18" t="n">
        <x:f>MAX(C1130,E1130)</x:f>
        <x:v>544.3656090192434</x:v>
      </x:c>
      <x:c r="G1130" s="18" t="n">
        <x:f>F1130+D1130</x:f>
        <x:v>557.8068253892719</x:v>
      </x:c>
      <x:c r="H1130" s="18" t="n">
        <x:f>Arrivals!L1130</x:f>
        <x:v>75</x:v>
      </x:c>
      <x:c r="I1130" s="18" t="n">
        <x:f>H1130*8/ACE_Input!S50+ACE_Input!T50</x:f>
        <x:v>6.02</x:v>
      </x:c>
      <x:c r="J1130" s="18" t="n">
        <x:f>N1129</x:f>
        <x:v>550.3856090192434</x:v>
      </x:c>
      <x:c r="K1130" s="18" t="n">
        <x:f>MAX(G1130,J1130)</x:f>
        <x:v>557.8068253892719</x:v>
      </x:c>
      <x:c r="L1130" s="18" t="n">
        <x:f>MOD(K1130-Settings!$B$32,Settings!$B$33)</x:f>
        <x:v>557.8068253892719</x:v>
      </x:c>
      <x:c r="M1130" s="18" t="n">
        <x:f>IF(L1130&lt;Settings!$B$30,IF(Settings!$B$30-L1130&gt;=I1130,K1130,K1130+(Settings!$B$30-L1130)+Settings!$B$31),K1130+(Settings!$B$33-L1130))</x:f>
        <x:v>557.8068253892719</x:v>
      </x:c>
      <x:c r="N1130" s="18" t="n">
        <x:f>M1130+I1130</x:f>
        <x:v>563.8268253892719</x:v>
      </x:c>
      <x:c r="O1130" s="18" t="n">
        <x:f>N1130-C1130</x:f>
        <x:v>209.8268253892719</x:v>
      </x:c>
      <x:c r="P1130" s="18" t="n">
        <x:f>F1130-C1130</x:f>
        <x:v>190.36560901924338</x:v>
      </x:c>
      <x:c r="Q1130" s="18" t="n">
        <x:f>K1130-G1130</x:f>
        <x:v>0</x:v>
      </x:c>
      <x:c r="R1130" s="18" t="n">
        <x:f>M1130-K1130</x:f>
        <x:v>0</x:v>
      </x:c>
      <x:c r="S1130" s="18" t="n">
        <x:f>P1130+Q1130+R1130</x:f>
        <x:v>190.36560901924338</x:v>
      </x:c>
      <x:c r="T1130" s="18" t="str">
        <x:f>IF(MOD(C1130-Settings!$B$32,Settings!$B$33)&lt;Settings!$B$30,"Up","Down")</x:f>
        <x:v>Up</x:v>
      </x:c>
      <x:c r="U1130" s="18" t="n">
        <x:f>IF(OR(I1130&gt;Settings!$B$30,O1130&gt;Settings!$B$37),0,1)</x:f>
        <x:v>1</x:v>
      </x:c>
      <x:c r="V1130" s="18" t="n">
        <x:f>IF(AND(U1130=1,O1130&lt;=Settings!$B$36),1,0)</x:f>
        <x:v>0</x:v>
      </x:c>
    </x:row>
    <x:row r="1131">
      <x:c r="A1131" t="n">
        <x:f>Arrivals!A1131</x:f>
        <x:v>10</x:v>
      </x:c>
      <x:c r="B1131" t="n">
        <x:f>Arrivals!B1131</x:f>
        <x:v>46</x:v>
      </x:c>
      <x:c r="C1131" s="18" t="n">
        <x:f>Arrivals!F1131</x:f>
        <x:v>359</x:v>
      </x:c>
      <x:c r="D1131" s="18" t="n">
        <x:f>Arrivals!J1131</x:f>
        <x:v>17.70532963629956</x:v>
      </x:c>
      <x:c r="E1131" s="18" t="n">
        <x:f>G1130</x:f>
        <x:v>557.8068253892719</x:v>
      </x:c>
      <x:c r="F1131" s="18" t="n">
        <x:f>MAX(C1131,E1131)</x:f>
        <x:v>557.8068253892719</x:v>
      </x:c>
      <x:c r="G1131" s="18" t="n">
        <x:f>F1131+D1131</x:f>
        <x:v>575.5121550255715</x:v>
      </x:c>
      <x:c r="H1131" s="18" t="n">
        <x:f>Arrivals!L1131</x:f>
        <x:v>75</x:v>
      </x:c>
      <x:c r="I1131" s="18" t="n">
        <x:f>H1131*8/ACE_Input!S51+ACE_Input!T51</x:f>
        <x:v>6.02</x:v>
      </x:c>
      <x:c r="J1131" s="18" t="n">
        <x:f>N1130</x:f>
        <x:v>563.8268253892719</x:v>
      </x:c>
      <x:c r="K1131" s="18" t="n">
        <x:f>MAX(G1131,J1131)</x:f>
        <x:v>575.5121550255715</x:v>
      </x:c>
      <x:c r="L1131" s="18" t="n">
        <x:f>MOD(K1131-Settings!$B$32,Settings!$B$33)</x:f>
        <x:v>575.5121550255715</x:v>
      </x:c>
      <x:c r="M1131" s="18" t="n">
        <x:f>IF(L1131&lt;Settings!$B$30,IF(Settings!$B$30-L1131&gt;=I1131,K1131,K1131+(Settings!$B$30-L1131)+Settings!$B$31),K1131+(Settings!$B$33-L1131))</x:f>
        <x:v>575.5121550255715</x:v>
      </x:c>
      <x:c r="N1131" s="18" t="n">
        <x:f>M1131+I1131</x:f>
        <x:v>581.5321550255715</x:v>
      </x:c>
      <x:c r="O1131" s="18" t="n">
        <x:f>N1131-C1131</x:f>
        <x:v>222.53215502557146</x:v>
      </x:c>
      <x:c r="P1131" s="18" t="n">
        <x:f>F1131-C1131</x:f>
        <x:v>198.80682538927192</x:v>
      </x:c>
      <x:c r="Q1131" s="18" t="n">
        <x:f>K1131-G1131</x:f>
        <x:v>0</x:v>
      </x:c>
      <x:c r="R1131" s="18" t="n">
        <x:f>M1131-K1131</x:f>
        <x:v>0</x:v>
      </x:c>
      <x:c r="S1131" s="18" t="n">
        <x:f>P1131+Q1131+R1131</x:f>
        <x:v>198.80682538927192</x:v>
      </x:c>
      <x:c r="T1131" s="18" t="str">
        <x:f>IF(MOD(C1131-Settings!$B$32,Settings!$B$33)&lt;Settings!$B$30,"Up","Down")</x:f>
        <x:v>Up</x:v>
      </x:c>
      <x:c r="U1131" s="18" t="n">
        <x:f>IF(OR(I1131&gt;Settings!$B$30,O1131&gt;Settings!$B$37),0,1)</x:f>
        <x:v>1</x:v>
      </x:c>
      <x:c r="V1131" s="18" t="n">
        <x:f>IF(AND(U1131=1,O1131&lt;=Settings!$B$36),1,0)</x:f>
        <x:v>0</x:v>
      </x:c>
    </x:row>
    <x:row r="1132">
      <x:c r="A1132" t="n">
        <x:f>Arrivals!A1132</x:f>
        <x:v>10</x:v>
      </x:c>
      <x:c r="B1132" t="n">
        <x:f>Arrivals!B1132</x:f>
        <x:v>47</x:v>
      </x:c>
      <x:c r="C1132" s="18" t="n">
        <x:f>Arrivals!F1132</x:f>
        <x:v>364</x:v>
      </x:c>
      <x:c r="D1132" s="18" t="n">
        <x:f>Arrivals!J1132</x:f>
        <x:v>11.715578601957354</x:v>
      </x:c>
      <x:c r="E1132" s="18" t="n">
        <x:f>G1131</x:f>
        <x:v>575.5121550255715</x:v>
      </x:c>
      <x:c r="F1132" s="18" t="n">
        <x:f>MAX(C1132,E1132)</x:f>
        <x:v>575.5121550255715</x:v>
      </x:c>
      <x:c r="G1132" s="18" t="n">
        <x:f>F1132+D1132</x:f>
        <x:v>587.2277336275288</x:v>
      </x:c>
      <x:c r="H1132" s="18" t="n">
        <x:f>Arrivals!L1132</x:f>
        <x:v>75</x:v>
      </x:c>
      <x:c r="I1132" s="18" t="n">
        <x:f>H1132*8/ACE_Input!S52+ACE_Input!T52</x:f>
        <x:v>6.02</x:v>
      </x:c>
      <x:c r="J1132" s="18" t="n">
        <x:f>N1131</x:f>
        <x:v>581.5321550255715</x:v>
      </x:c>
      <x:c r="K1132" s="18" t="n">
        <x:f>MAX(G1132,J1132)</x:f>
        <x:v>587.2277336275288</x:v>
      </x:c>
      <x:c r="L1132" s="18" t="n">
        <x:f>MOD(K1132-Settings!$B$32,Settings!$B$33)</x:f>
        <x:v>587.2277336275288</x:v>
      </x:c>
      <x:c r="M1132" s="18" t="n">
        <x:f>IF(L1132&lt;Settings!$B$30,IF(Settings!$B$30-L1132&gt;=I1132,K1132,K1132+(Settings!$B$30-L1132)+Settings!$B$31),K1132+(Settings!$B$33-L1132))</x:f>
        <x:v>587.2277336275288</x:v>
      </x:c>
      <x:c r="N1132" s="18" t="n">
        <x:f>M1132+I1132</x:f>
        <x:v>593.2477336275288</x:v>
      </x:c>
      <x:c r="O1132" s="18" t="n">
        <x:f>N1132-C1132</x:f>
        <x:v>229.24773362752876</x:v>
      </x:c>
      <x:c r="P1132" s="18" t="n">
        <x:f>F1132-C1132</x:f>
        <x:v>211.51215502557147</x:v>
      </x:c>
      <x:c r="Q1132" s="18" t="n">
        <x:f>K1132-G1132</x:f>
        <x:v>0</x:v>
      </x:c>
      <x:c r="R1132" s="18" t="n">
        <x:f>M1132-K1132</x:f>
        <x:v>0</x:v>
      </x:c>
      <x:c r="S1132" s="18" t="n">
        <x:f>P1132+Q1132+R1132</x:f>
        <x:v>211.51215502557147</x:v>
      </x:c>
      <x:c r="T1132" s="18" t="str">
        <x:f>IF(MOD(C1132-Settings!$B$32,Settings!$B$33)&lt;Settings!$B$30,"Up","Down")</x:f>
        <x:v>Up</x:v>
      </x:c>
      <x:c r="U1132" s="18" t="n">
        <x:f>IF(OR(I1132&gt;Settings!$B$30,O1132&gt;Settings!$B$37),0,1)</x:f>
        <x:v>1</x:v>
      </x:c>
      <x:c r="V1132" s="18" t="n">
        <x:f>IF(AND(U1132=1,O1132&lt;=Settings!$B$36),1,0)</x:f>
        <x:v>0</x:v>
      </x:c>
    </x:row>
    <x:row r="1133">
      <x:c r="A1133" t="n">
        <x:f>Arrivals!A1133</x:f>
        <x:v>10</x:v>
      </x:c>
      <x:c r="B1133" t="n">
        <x:f>Arrivals!B1133</x:f>
        <x:v>48</x:v>
      </x:c>
      <x:c r="C1133" s="18" t="n">
        <x:f>Arrivals!F1133</x:f>
        <x:v>369</x:v>
      </x:c>
      <x:c r="D1133" s="18" t="n">
        <x:f>Arrivals!J1133</x:f>
        <x:v>16.76986065171522</x:v>
      </x:c>
      <x:c r="E1133" s="18" t="n">
        <x:f>G1132</x:f>
        <x:v>587.2277336275288</x:v>
      </x:c>
      <x:c r="F1133" s="18" t="n">
        <x:f>MAX(C1133,E1133)</x:f>
        <x:v>587.2277336275288</x:v>
      </x:c>
      <x:c r="G1133" s="18" t="n">
        <x:f>F1133+D1133</x:f>
        <x:v>603.997594279244</x:v>
      </x:c>
      <x:c r="H1133" s="18" t="n">
        <x:f>Arrivals!L1133</x:f>
        <x:v>75</x:v>
      </x:c>
      <x:c r="I1133" s="18" t="n">
        <x:f>H1133*8/ACE_Input!S53+ACE_Input!T53</x:f>
        <x:v>6.02</x:v>
      </x:c>
      <x:c r="J1133" s="18" t="n">
        <x:f>N1132</x:f>
        <x:v>593.2477336275288</x:v>
      </x:c>
      <x:c r="K1133" s="18" t="n">
        <x:f>MAX(G1133,J1133)</x:f>
        <x:v>603.997594279244</x:v>
      </x:c>
      <x:c r="L1133" s="18" t="n">
        <x:f>MOD(K1133-Settings!$B$32,Settings!$B$33)</x:f>
        <x:v>603.997594279244</x:v>
      </x:c>
      <x:c r="M1133" s="18" t="n">
        <x:f>IF(L1133&lt;Settings!$B$30,IF(Settings!$B$30-L1133&gt;=I1133,K1133,K1133+(Settings!$B$30-L1133)+Settings!$B$31),K1133+(Settings!$B$33-L1133))</x:f>
        <x:v>720</x:v>
      </x:c>
      <x:c r="N1133" s="18" t="n">
        <x:f>M1133+I1133</x:f>
        <x:v>726.02</x:v>
      </x:c>
      <x:c r="O1133" s="18" t="n">
        <x:f>N1133-C1133</x:f>
        <x:v>357.02</x:v>
      </x:c>
      <x:c r="P1133" s="18" t="n">
        <x:f>F1133-C1133</x:f>
        <x:v>218.22773362752878</x:v>
      </x:c>
      <x:c r="Q1133" s="18" t="n">
        <x:f>K1133-G1133</x:f>
        <x:v>0</x:v>
      </x:c>
      <x:c r="R1133" s="18" t="n">
        <x:f>M1133-K1133</x:f>
        <x:v>116.00240572075597</x:v>
      </x:c>
      <x:c r="S1133" s="18" t="n">
        <x:f>P1133+Q1133+R1133</x:f>
        <x:v>334.23013934828475</x:v>
      </x:c>
      <x:c r="T1133" s="18" t="str">
        <x:f>IF(MOD(C1133-Settings!$B$32,Settings!$B$33)&lt;Settings!$B$30,"Up","Down")</x:f>
        <x:v>Up</x:v>
      </x:c>
      <x:c r="U1133" s="18" t="n">
        <x:f>IF(OR(I1133&gt;Settings!$B$30,O1133&gt;Settings!$B$37),0,1)</x:f>
        <x:v>1</x:v>
      </x:c>
      <x:c r="V1133" s="18" t="n">
        <x:f>IF(AND(U1133=1,O1133&lt;=Settings!$B$36),1,0)</x:f>
        <x:v>0</x:v>
      </x:c>
    </x:row>
    <x:row r="1134">
      <x:c r="A1134" t="n">
        <x:f>Arrivals!A1134</x:f>
        <x:v>10</x:v>
      </x:c>
      <x:c r="B1134" t="n">
        <x:f>Arrivals!B1134</x:f>
        <x:v>49</x:v>
      </x:c>
      <x:c r="C1134" s="18" t="n">
        <x:f>Arrivals!F1134</x:f>
        <x:v>374</x:v>
      </x:c>
      <x:c r="D1134" s="18" t="n">
        <x:f>Arrivals!J1134</x:f>
        <x:v>0.26974224485801085</x:v>
      </x:c>
      <x:c r="E1134" s="18" t="n">
        <x:f>G1133</x:f>
        <x:v>603.997594279244</x:v>
      </x:c>
      <x:c r="F1134" s="18" t="n">
        <x:f>MAX(C1134,E1134)</x:f>
        <x:v>603.997594279244</x:v>
      </x:c>
      <x:c r="G1134" s="18" t="n">
        <x:f>F1134+D1134</x:f>
        <x:v>604.267336524102</x:v>
      </x:c>
      <x:c r="H1134" s="18" t="n">
        <x:f>Arrivals!L1134</x:f>
        <x:v>75</x:v>
      </x:c>
      <x:c r="I1134" s="18" t="n">
        <x:f>H1134*8/ACE_Input!S54+ACE_Input!T54</x:f>
        <x:v>6.02</x:v>
      </x:c>
      <x:c r="J1134" s="18" t="n">
        <x:f>N1133</x:f>
        <x:v>726.02</x:v>
      </x:c>
      <x:c r="K1134" s="18" t="n">
        <x:f>MAX(G1134,J1134)</x:f>
        <x:v>726.02</x:v>
      </x:c>
      <x:c r="L1134" s="18" t="n">
        <x:f>MOD(K1134-Settings!$B$32,Settings!$B$33)</x:f>
        <x:v>6.019999999999982</x:v>
      </x:c>
      <x:c r="M1134" s="18" t="n">
        <x:f>IF(L1134&lt;Settings!$B$30,IF(Settings!$B$30-L1134&gt;=I1134,K1134,K1134+(Settings!$B$30-L1134)+Settings!$B$31),K1134+(Settings!$B$33-L1134))</x:f>
        <x:v>726.02</x:v>
      </x:c>
      <x:c r="N1134" s="18" t="n">
        <x:f>M1134+I1134</x:f>
        <x:v>732.04</x:v>
      </x:c>
      <x:c r="O1134" s="18" t="n">
        <x:f>N1134-C1134</x:f>
        <x:v>358.03999999999996</x:v>
      </x:c>
      <x:c r="P1134" s="18" t="n">
        <x:f>F1134-C1134</x:f>
        <x:v>229.99759427924403</x:v>
      </x:c>
      <x:c r="Q1134" s="18" t="n">
        <x:f>K1134-G1134</x:f>
        <x:v>121.75266347589798</x:v>
      </x:c>
      <x:c r="R1134" s="18" t="n">
        <x:f>M1134-K1134</x:f>
        <x:v>0</x:v>
      </x:c>
      <x:c r="S1134" s="18" t="n">
        <x:f>P1134+Q1134+R1134</x:f>
        <x:v>351.750257755142</x:v>
      </x:c>
      <x:c r="T1134" s="18" t="str">
        <x:f>IF(MOD(C1134-Settings!$B$32,Settings!$B$33)&lt;Settings!$B$30,"Up","Down")</x:f>
        <x:v>Up</x:v>
      </x:c>
      <x:c r="U1134" s="18" t="n">
        <x:f>IF(OR(I1134&gt;Settings!$B$30,O1134&gt;Settings!$B$37),0,1)</x:f>
        <x:v>1</x:v>
      </x:c>
      <x:c r="V1134" s="18" t="n">
        <x:f>IF(AND(U1134=1,O1134&lt;=Settings!$B$36),1,0)</x:f>
        <x:v>0</x:v>
      </x:c>
    </x:row>
    <x:row r="1135">
      <x:c r="A1135" t="n">
        <x:f>Arrivals!A1135</x:f>
        <x:v>10</x:v>
      </x:c>
      <x:c r="B1135" t="n">
        <x:f>Arrivals!B1135</x:f>
        <x:v>50</x:v>
      </x:c>
      <x:c r="C1135" s="18" t="n">
        <x:f>Arrivals!F1135</x:f>
        <x:v>379</x:v>
      </x:c>
      <x:c r="D1135" s="18" t="n">
        <x:f>Arrivals!J1135</x:f>
        <x:v>10.466629224705965</x:v>
      </x:c>
      <x:c r="E1135" s="18" t="n">
        <x:f>G1134</x:f>
        <x:v>604.267336524102</x:v>
      </x:c>
      <x:c r="F1135" s="18" t="n">
        <x:f>MAX(C1135,E1135)</x:f>
        <x:v>604.267336524102</x:v>
      </x:c>
      <x:c r="G1135" s="18" t="n">
        <x:f>F1135+D1135</x:f>
        <x:v>614.7339657488079</x:v>
      </x:c>
      <x:c r="H1135" s="18" t="n">
        <x:f>Arrivals!L1135</x:f>
        <x:v>75</x:v>
      </x:c>
      <x:c r="I1135" s="18" t="n">
        <x:f>H1135*8/ACE_Input!S55+ACE_Input!T55</x:f>
        <x:v>6.02</x:v>
      </x:c>
      <x:c r="J1135" s="18" t="n">
        <x:f>N1134</x:f>
        <x:v>732.04</x:v>
      </x:c>
      <x:c r="K1135" s="18" t="n">
        <x:f>MAX(G1135,J1135)</x:f>
        <x:v>732.04</x:v>
      </x:c>
      <x:c r="L1135" s="18" t="n">
        <x:f>MOD(K1135-Settings!$B$32,Settings!$B$33)</x:f>
        <x:v>12.039999999999964</x:v>
      </x:c>
      <x:c r="M1135" s="18" t="n">
        <x:f>IF(L1135&lt;Settings!$B$30,IF(Settings!$B$30-L1135&gt;=I1135,K1135,K1135+(Settings!$B$30-L1135)+Settings!$B$31),K1135+(Settings!$B$33-L1135))</x:f>
        <x:v>732.04</x:v>
      </x:c>
      <x:c r="N1135" s="18" t="n">
        <x:f>M1135+I1135</x:f>
        <x:v>738.06</x:v>
      </x:c>
      <x:c r="O1135" s="18" t="n">
        <x:f>N1135-C1135</x:f>
        <x:v>359.05999999999995</x:v>
      </x:c>
      <x:c r="P1135" s="18" t="n">
        <x:f>F1135-C1135</x:f>
        <x:v>225.267336524102</x:v>
      </x:c>
      <x:c r="Q1135" s="18" t="n">
        <x:f>K1135-G1135</x:f>
        <x:v>117.30603425119205</x:v>
      </x:c>
      <x:c r="R1135" s="18" t="n">
        <x:f>M1135-K1135</x:f>
        <x:v>0</x:v>
      </x:c>
      <x:c r="S1135" s="18" t="n">
        <x:f>P1135+Q1135+R1135</x:f>
        <x:v>342.57337077529405</x:v>
      </x:c>
      <x:c r="T1135" s="18" t="str">
        <x:f>IF(MOD(C1135-Settings!$B$32,Settings!$B$33)&lt;Settings!$B$30,"Up","Down")</x:f>
        <x:v>Up</x:v>
      </x:c>
      <x:c r="U1135" s="18" t="n">
        <x:f>IF(OR(I1135&gt;Settings!$B$30,O1135&gt;Settings!$B$37),0,1)</x:f>
        <x:v>1</x:v>
      </x:c>
      <x:c r="V1135" s="18" t="n">
        <x:f>IF(AND(U1135=1,O1135&lt;=Settings!$B$36),1,0)</x:f>
        <x:v>0</x:v>
      </x:c>
    </x:row>
    <x:row r="1136">
      <x:c r="A1136" t="n">
        <x:f>Arrivals!A1136</x:f>
        <x:v>10</x:v>
      </x:c>
      <x:c r="B1136" t="n">
        <x:f>Arrivals!B1136</x:f>
        <x:v>51</x:v>
      </x:c>
      <x:c r="C1136" s="18" t="n">
        <x:f>Arrivals!F1136</x:f>
        <x:v>384</x:v>
      </x:c>
      <x:c r="D1136" s="18" t="n">
        <x:f>Arrivals!J1136</x:f>
        <x:v>4.09961586560816</x:v>
      </x:c>
      <x:c r="E1136" s="18" t="n">
        <x:f>G1135</x:f>
        <x:v>614.7339657488079</x:v>
      </x:c>
      <x:c r="F1136" s="18" t="n">
        <x:f>MAX(C1136,E1136)</x:f>
        <x:v>614.7339657488079</x:v>
      </x:c>
      <x:c r="G1136" s="18" t="n">
        <x:f>F1136+D1136</x:f>
        <x:v>618.8335816144161</x:v>
      </x:c>
      <x:c r="H1136" s="18" t="n">
        <x:f>Arrivals!L1136</x:f>
        <x:v>75</x:v>
      </x:c>
      <x:c r="I1136" s="18" t="n">
        <x:f>H1136*8/ACE_Input!S56+ACE_Input!T56</x:f>
        <x:v>6.02</x:v>
      </x:c>
      <x:c r="J1136" s="18" t="n">
        <x:f>N1135</x:f>
        <x:v>738.06</x:v>
      </x:c>
      <x:c r="K1136" s="18" t="n">
        <x:f>MAX(G1136,J1136)</x:f>
        <x:v>738.06</x:v>
      </x:c>
      <x:c r="L1136" s="18" t="n">
        <x:f>MOD(K1136-Settings!$B$32,Settings!$B$33)</x:f>
        <x:v>18.059999999999945</x:v>
      </x:c>
      <x:c r="M1136" s="18" t="n">
        <x:f>IF(L1136&lt;Settings!$B$30,IF(Settings!$B$30-L1136&gt;=I1136,K1136,K1136+(Settings!$B$30-L1136)+Settings!$B$31),K1136+(Settings!$B$33-L1136))</x:f>
        <x:v>738.06</x:v>
      </x:c>
      <x:c r="N1136" s="18" t="n">
        <x:f>M1136+I1136</x:f>
        <x:v>744.0799999999999</x:v>
      </x:c>
      <x:c r="O1136" s="18" t="n">
        <x:f>N1136-C1136</x:f>
        <x:v>360.0799999999999</x:v>
      </x:c>
      <x:c r="P1136" s="18" t="n">
        <x:f>F1136-C1136</x:f>
        <x:v>230.73396574880792</x:v>
      </x:c>
      <x:c r="Q1136" s="18" t="n">
        <x:f>K1136-G1136</x:f>
        <x:v>119.22641838558388</x:v>
      </x:c>
      <x:c r="R1136" s="18" t="n">
        <x:f>M1136-K1136</x:f>
        <x:v>0</x:v>
      </x:c>
      <x:c r="S1136" s="18" t="n">
        <x:f>P1136+Q1136+R1136</x:f>
        <x:v>349.9603841343918</x:v>
      </x:c>
      <x:c r="T1136" s="18" t="str">
        <x:f>IF(MOD(C1136-Settings!$B$32,Settings!$B$33)&lt;Settings!$B$30,"Up","Down")</x:f>
        <x:v>Up</x:v>
      </x:c>
      <x:c r="U1136" s="18" t="n">
        <x:f>IF(OR(I1136&gt;Settings!$B$30,O1136&gt;Settings!$B$37),0,1)</x:f>
        <x:v>1</x:v>
      </x:c>
      <x:c r="V1136" s="18" t="n">
        <x:f>IF(AND(U1136=1,O1136&lt;=Settings!$B$36),1,0)</x:f>
        <x:v>0</x:v>
      </x:c>
    </x:row>
    <x:row r="1137">
      <x:c r="A1137" t="n">
        <x:f>Arrivals!A1137</x:f>
        <x:v>10</x:v>
      </x:c>
      <x:c r="B1137" t="n">
        <x:f>Arrivals!B1137</x:f>
        <x:v>52</x:v>
      </x:c>
      <x:c r="C1137" s="18" t="n">
        <x:f>Arrivals!F1137</x:f>
        <x:v>389</x:v>
      </x:c>
      <x:c r="D1137" s="18" t="n">
        <x:f>Arrivals!J1137</x:f>
        <x:v>20.25808140097972</x:v>
      </x:c>
      <x:c r="E1137" s="18" t="n">
        <x:f>G1136</x:f>
        <x:v>618.8335816144161</x:v>
      </x:c>
      <x:c r="F1137" s="18" t="n">
        <x:f>MAX(C1137,E1137)</x:f>
        <x:v>618.8335816144161</x:v>
      </x:c>
      <x:c r="G1137" s="18" t="n">
        <x:f>F1137+D1137</x:f>
        <x:v>639.0916630153957</x:v>
      </x:c>
      <x:c r="H1137" s="18" t="n">
        <x:f>Arrivals!L1137</x:f>
        <x:v>75</x:v>
      </x:c>
      <x:c r="I1137" s="18" t="n">
        <x:f>H1137*8/ACE_Input!S57+ACE_Input!T57</x:f>
        <x:v>6.02</x:v>
      </x:c>
      <x:c r="J1137" s="18" t="n">
        <x:f>N1136</x:f>
        <x:v>744.0799999999999</x:v>
      </x:c>
      <x:c r="K1137" s="18" t="n">
        <x:f>MAX(G1137,J1137)</x:f>
        <x:v>744.0799999999999</x:v>
      </x:c>
      <x:c r="L1137" s="18" t="n">
        <x:f>MOD(K1137-Settings!$B$32,Settings!$B$33)</x:f>
        <x:v>24.079999999999927</x:v>
      </x:c>
      <x:c r="M1137" s="18" t="n">
        <x:f>IF(L1137&lt;Settings!$B$30,IF(Settings!$B$30-L1137&gt;=I1137,K1137,K1137+(Settings!$B$30-L1137)+Settings!$B$31),K1137+(Settings!$B$33-L1137))</x:f>
        <x:v>744.0799999999999</x:v>
      </x:c>
      <x:c r="N1137" s="18" t="n">
        <x:f>M1137+I1137</x:f>
        <x:v>750.0999999999999</x:v>
      </x:c>
      <x:c r="O1137" s="18" t="n">
        <x:f>N1137-C1137</x:f>
        <x:v>361.0999999999999</x:v>
      </x:c>
      <x:c r="P1137" s="18" t="n">
        <x:f>F1137-C1137</x:f>
        <x:v>229.83358161441606</x:v>
      </x:c>
      <x:c r="Q1137" s="18" t="n">
        <x:f>K1137-G1137</x:f>
        <x:v>104.98833698460419</x:v>
      </x:c>
      <x:c r="R1137" s="18" t="n">
        <x:f>M1137-K1137</x:f>
        <x:v>0</x:v>
      </x:c>
      <x:c r="S1137" s="18" t="n">
        <x:f>P1137+Q1137+R1137</x:f>
        <x:v>334.82191859902025</x:v>
      </x:c>
      <x:c r="T1137" s="18" t="str">
        <x:f>IF(MOD(C1137-Settings!$B$32,Settings!$B$33)&lt;Settings!$B$30,"Up","Down")</x:f>
        <x:v>Up</x:v>
      </x:c>
      <x:c r="U1137" s="18" t="n">
        <x:f>IF(OR(I1137&gt;Settings!$B$30,O1137&gt;Settings!$B$37),0,1)</x:f>
        <x:v>1</x:v>
      </x:c>
      <x:c r="V1137" s="18" t="n">
        <x:f>IF(AND(U1137=1,O1137&lt;=Settings!$B$36),1,0)</x:f>
        <x:v>0</x:v>
      </x:c>
    </x:row>
    <x:row r="1138">
      <x:c r="A1138" t="n">
        <x:f>Arrivals!A1138</x:f>
        <x:v>10</x:v>
      </x:c>
      <x:c r="B1138" t="n">
        <x:f>Arrivals!B1138</x:f>
        <x:v>53</x:v>
      </x:c>
      <x:c r="C1138" s="18" t="n">
        <x:f>Arrivals!F1138</x:f>
        <x:v>394</x:v>
      </x:c>
      <x:c r="D1138" s="18" t="n">
        <x:f>Arrivals!J1138</x:f>
        <x:v>1.4071911654847726</x:v>
      </x:c>
      <x:c r="E1138" s="18" t="n">
        <x:f>G1137</x:f>
        <x:v>639.0916630153957</x:v>
      </x:c>
      <x:c r="F1138" s="18" t="n">
        <x:f>MAX(C1138,E1138)</x:f>
        <x:v>639.0916630153957</x:v>
      </x:c>
      <x:c r="G1138" s="18" t="n">
        <x:f>F1138+D1138</x:f>
        <x:v>640.4988541808805</x:v>
      </x:c>
      <x:c r="H1138" s="18" t="n">
        <x:f>Arrivals!L1138</x:f>
        <x:v>75</x:v>
      </x:c>
      <x:c r="I1138" s="18" t="n">
        <x:f>H1138*8/ACE_Input!S58+ACE_Input!T58</x:f>
        <x:v>6.02</x:v>
      </x:c>
      <x:c r="J1138" s="18" t="n">
        <x:f>N1137</x:f>
        <x:v>750.0999999999999</x:v>
      </x:c>
      <x:c r="K1138" s="18" t="n">
        <x:f>MAX(G1138,J1138)</x:f>
        <x:v>750.0999999999999</x:v>
      </x:c>
      <x:c r="L1138" s="18" t="n">
        <x:f>MOD(K1138-Settings!$B$32,Settings!$B$33)</x:f>
        <x:v>30.09999999999991</x:v>
      </x:c>
      <x:c r="M1138" s="18" t="n">
        <x:f>IF(L1138&lt;Settings!$B$30,IF(Settings!$B$30-L1138&gt;=I1138,K1138,K1138+(Settings!$B$30-L1138)+Settings!$B$31),K1138+(Settings!$B$33-L1138))</x:f>
        <x:v>750.0999999999999</x:v>
      </x:c>
      <x:c r="N1138" s="18" t="n">
        <x:f>M1138+I1138</x:f>
        <x:v>756.1199999999999</x:v>
      </x:c>
      <x:c r="O1138" s="18" t="n">
        <x:f>N1138-C1138</x:f>
        <x:v>362.1199999999999</x:v>
      </x:c>
      <x:c r="P1138" s="18" t="n">
        <x:f>F1138-C1138</x:f>
        <x:v>245.09166301539574</x:v>
      </x:c>
      <x:c r="Q1138" s="18" t="n">
        <x:f>K1138-G1138</x:f>
        <x:v>109.60114581911944</x:v>
      </x:c>
      <x:c r="R1138" s="18" t="n">
        <x:f>M1138-K1138</x:f>
        <x:v>0</x:v>
      </x:c>
      <x:c r="S1138" s="18" t="n">
        <x:f>P1138+Q1138+R1138</x:f>
        <x:v>354.6928088345152</x:v>
      </x:c>
      <x:c r="T1138" s="18" t="str">
        <x:f>IF(MOD(C1138-Settings!$B$32,Settings!$B$33)&lt;Settings!$B$30,"Up","Down")</x:f>
        <x:v>Up</x:v>
      </x:c>
      <x:c r="U1138" s="18" t="n">
        <x:f>IF(OR(I1138&gt;Settings!$B$30,O1138&gt;Settings!$B$37),0,1)</x:f>
        <x:v>1</x:v>
      </x:c>
      <x:c r="V1138" s="18" t="n">
        <x:f>IF(AND(U1138=1,O1138&lt;=Settings!$B$36),1,0)</x:f>
        <x:v>0</x:v>
      </x:c>
    </x:row>
    <x:row r="1139">
      <x:c r="A1139" t="n">
        <x:f>Arrivals!A1139</x:f>
        <x:v>10</x:v>
      </x:c>
      <x:c r="B1139" t="n">
        <x:f>Arrivals!B1139</x:f>
        <x:v>54</x:v>
      </x:c>
      <x:c r="C1139" s="18" t="n">
        <x:f>Arrivals!F1139</x:f>
        <x:v>399</x:v>
      </x:c>
      <x:c r="D1139" s="18" t="n">
        <x:f>Arrivals!J1139</x:f>
        <x:v>15.152995515224081</x:v>
      </x:c>
      <x:c r="E1139" s="18" t="n">
        <x:f>G1138</x:f>
        <x:v>640.4988541808805</x:v>
      </x:c>
      <x:c r="F1139" s="18" t="n">
        <x:f>MAX(C1139,E1139)</x:f>
        <x:v>640.4988541808805</x:v>
      </x:c>
      <x:c r="G1139" s="18" t="n">
        <x:f>F1139+D1139</x:f>
        <x:v>655.6518496961046</x:v>
      </x:c>
      <x:c r="H1139" s="18" t="n">
        <x:f>Arrivals!L1139</x:f>
        <x:v>75</x:v>
      </x:c>
      <x:c r="I1139" s="18" t="n">
        <x:f>H1139*8/ACE_Input!S59+ACE_Input!T59</x:f>
        <x:v>6.02</x:v>
      </x:c>
      <x:c r="J1139" s="18" t="n">
        <x:f>N1138</x:f>
        <x:v>756.1199999999999</x:v>
      </x:c>
      <x:c r="K1139" s="18" t="n">
        <x:f>MAX(G1139,J1139)</x:f>
        <x:v>756.1199999999999</x:v>
      </x:c>
      <x:c r="L1139" s="18" t="n">
        <x:f>MOD(K1139-Settings!$B$32,Settings!$B$33)</x:f>
        <x:v>36.11999999999989</x:v>
      </x:c>
      <x:c r="M1139" s="18" t="n">
        <x:f>IF(L1139&lt;Settings!$B$30,IF(Settings!$B$30-L1139&gt;=I1139,K1139,K1139+(Settings!$B$30-L1139)+Settings!$B$31),K1139+(Settings!$B$33-L1139))</x:f>
        <x:v>756.1199999999999</x:v>
      </x:c>
      <x:c r="N1139" s="18" t="n">
        <x:f>M1139+I1139</x:f>
        <x:v>762.1399999999999</x:v>
      </x:c>
      <x:c r="O1139" s="18" t="n">
        <x:f>N1139-C1139</x:f>
        <x:v>363.1399999999999</x:v>
      </x:c>
      <x:c r="P1139" s="18" t="n">
        <x:f>F1139-C1139</x:f>
        <x:v>241.49885418088047</x:v>
      </x:c>
      <x:c r="Q1139" s="18" t="n">
        <x:f>K1139-G1139</x:f>
        <x:v>100.4681503038953</x:v>
      </x:c>
      <x:c r="R1139" s="18" t="n">
        <x:f>M1139-K1139</x:f>
        <x:v>0</x:v>
      </x:c>
      <x:c r="S1139" s="18" t="n">
        <x:f>P1139+Q1139+R1139</x:f>
        <x:v>341.96700448477577</x:v>
      </x:c>
      <x:c r="T1139" s="18" t="str">
        <x:f>IF(MOD(C1139-Settings!$B$32,Settings!$B$33)&lt;Settings!$B$30,"Up","Down")</x:f>
        <x:v>Up</x:v>
      </x:c>
      <x:c r="U1139" s="18" t="n">
        <x:f>IF(OR(I1139&gt;Settings!$B$30,O1139&gt;Settings!$B$37),0,1)</x:f>
        <x:v>1</x:v>
      </x:c>
      <x:c r="V1139" s="18" t="n">
        <x:f>IF(AND(U1139=1,O1139&lt;=Settings!$B$36),1,0)</x:f>
        <x:v>0</x:v>
      </x:c>
    </x:row>
    <x:row r="1140">
      <x:c r="A1140" t="n">
        <x:f>Arrivals!A1140</x:f>
        <x:v>10</x:v>
      </x:c>
      <x:c r="B1140" t="n">
        <x:f>Arrivals!B1140</x:f>
        <x:v>55</x:v>
      </x:c>
      <x:c r="C1140" s="18" t="n">
        <x:f>Arrivals!F1140</x:f>
        <x:v>404</x:v>
      </x:c>
      <x:c r="D1140" s="18" t="n">
        <x:f>Arrivals!J1140</x:f>
        <x:v>15.158986800038607</x:v>
      </x:c>
      <x:c r="E1140" s="18" t="n">
        <x:f>G1139</x:f>
        <x:v>655.6518496961046</x:v>
      </x:c>
      <x:c r="F1140" s="18" t="n">
        <x:f>MAX(C1140,E1140)</x:f>
        <x:v>655.6518496961046</x:v>
      </x:c>
      <x:c r="G1140" s="18" t="n">
        <x:f>F1140+D1140</x:f>
        <x:v>670.8108364961432</x:v>
      </x:c>
      <x:c r="H1140" s="18" t="n">
        <x:f>Arrivals!L1140</x:f>
        <x:v>75</x:v>
      </x:c>
      <x:c r="I1140" s="18" t="n">
        <x:f>H1140*8/ACE_Input!S60+ACE_Input!T60</x:f>
        <x:v>6.02</x:v>
      </x:c>
      <x:c r="J1140" s="18" t="n">
        <x:f>N1139</x:f>
        <x:v>762.1399999999999</x:v>
      </x:c>
      <x:c r="K1140" s="18" t="n">
        <x:f>MAX(G1140,J1140)</x:f>
        <x:v>762.1399999999999</x:v>
      </x:c>
      <x:c r="L1140" s="18" t="n">
        <x:f>MOD(K1140-Settings!$B$32,Settings!$B$33)</x:f>
        <x:v>42.13999999999987</x:v>
      </x:c>
      <x:c r="M1140" s="18" t="n">
        <x:f>IF(L1140&lt;Settings!$B$30,IF(Settings!$B$30-L1140&gt;=I1140,K1140,K1140+(Settings!$B$30-L1140)+Settings!$B$31),K1140+(Settings!$B$33-L1140))</x:f>
        <x:v>762.1399999999999</x:v>
      </x:c>
      <x:c r="N1140" s="18" t="n">
        <x:f>M1140+I1140</x:f>
        <x:v>768.1599999999999</x:v>
      </x:c>
      <x:c r="O1140" s="18" t="n">
        <x:f>N1140-C1140</x:f>
        <x:v>364.15999999999985</x:v>
      </x:c>
      <x:c r="P1140" s="18" t="n">
        <x:f>F1140-C1140</x:f>
        <x:v>251.6518496961046</x:v>
      </x:c>
      <x:c r="Q1140" s="18" t="n">
        <x:f>K1140-G1140</x:f>
        <x:v>91.32916350385665</x:v>
      </x:c>
      <x:c r="R1140" s="18" t="n">
        <x:f>M1140-K1140</x:f>
        <x:v>0</x:v>
      </x:c>
      <x:c r="S1140" s="18" t="n">
        <x:f>P1140+Q1140+R1140</x:f>
        <x:v>342.98101319996124</x:v>
      </x:c>
      <x:c r="T1140" s="18" t="str">
        <x:f>IF(MOD(C1140-Settings!$B$32,Settings!$B$33)&lt;Settings!$B$30,"Up","Down")</x:f>
        <x:v>Up</x:v>
      </x:c>
      <x:c r="U1140" s="18" t="n">
        <x:f>IF(OR(I1140&gt;Settings!$B$30,O1140&gt;Settings!$B$37),0,1)</x:f>
        <x:v>1</x:v>
      </x:c>
      <x:c r="V1140" s="18" t="n">
        <x:f>IF(AND(U1140=1,O1140&lt;=Settings!$B$36),1,0)</x:f>
        <x:v>0</x:v>
      </x:c>
    </x:row>
    <x:row r="1141">
      <x:c r="A1141" t="n">
        <x:f>Arrivals!A1141</x:f>
        <x:v>10</x:v>
      </x:c>
      <x:c r="B1141" t="n">
        <x:f>Arrivals!B1141</x:f>
        <x:v>56</x:v>
      </x:c>
      <x:c r="C1141" s="18" t="n">
        <x:f>Arrivals!F1141</x:f>
        <x:v>409</x:v>
      </x:c>
      <x:c r="D1141" s="18" t="n">
        <x:f>Arrivals!J1141</x:f>
        <x:v>1.1365037291685547</x:v>
      </x:c>
      <x:c r="E1141" s="18" t="n">
        <x:f>G1140</x:f>
        <x:v>670.8108364961432</x:v>
      </x:c>
      <x:c r="F1141" s="18" t="n">
        <x:f>MAX(C1141,E1141)</x:f>
        <x:v>670.8108364961432</x:v>
      </x:c>
      <x:c r="G1141" s="18" t="n">
        <x:f>F1141+D1141</x:f>
        <x:v>671.9473402253118</x:v>
      </x:c>
      <x:c r="H1141" s="18" t="n">
        <x:f>Arrivals!L1141</x:f>
        <x:v>75</x:v>
      </x:c>
      <x:c r="I1141" s="18" t="n">
        <x:f>H1141*8/ACE_Input!S61+ACE_Input!T61</x:f>
        <x:v>6.02</x:v>
      </x:c>
      <x:c r="J1141" s="18" t="n">
        <x:f>N1140</x:f>
        <x:v>768.1599999999999</x:v>
      </x:c>
      <x:c r="K1141" s="18" t="n">
        <x:f>MAX(G1141,J1141)</x:f>
        <x:v>768.1599999999999</x:v>
      </x:c>
      <x:c r="L1141" s="18" t="n">
        <x:f>MOD(K1141-Settings!$B$32,Settings!$B$33)</x:f>
        <x:v>48.159999999999854</x:v>
      </x:c>
      <x:c r="M1141" s="18" t="n">
        <x:f>IF(L1141&lt;Settings!$B$30,IF(Settings!$B$30-L1141&gt;=I1141,K1141,K1141+(Settings!$B$30-L1141)+Settings!$B$31),K1141+(Settings!$B$33-L1141))</x:f>
        <x:v>768.1599999999999</x:v>
      </x:c>
      <x:c r="N1141" s="18" t="n">
        <x:f>M1141+I1141</x:f>
        <x:v>774.1799999999998</x:v>
      </x:c>
      <x:c r="O1141" s="18" t="n">
        <x:f>N1141-C1141</x:f>
        <x:v>365.17999999999984</x:v>
      </x:c>
      <x:c r="P1141" s="18" t="n">
        <x:f>F1141-C1141</x:f>
        <x:v>261.8108364961432</x:v>
      </x:c>
      <x:c r="Q1141" s="18" t="n">
        <x:f>K1141-G1141</x:f>
        <x:v>96.21265977468806</x:v>
      </x:c>
      <x:c r="R1141" s="18" t="n">
        <x:f>M1141-K1141</x:f>
        <x:v>0</x:v>
      </x:c>
      <x:c r="S1141" s="18" t="n">
        <x:f>P1141+Q1141+R1141</x:f>
        <x:v>358.0234962708313</x:v>
      </x:c>
      <x:c r="T1141" s="18" t="str">
        <x:f>IF(MOD(C1141-Settings!$B$32,Settings!$B$33)&lt;Settings!$B$30,"Up","Down")</x:f>
        <x:v>Up</x:v>
      </x:c>
      <x:c r="U1141" s="18" t="n">
        <x:f>IF(OR(I1141&gt;Settings!$B$30,O1141&gt;Settings!$B$37),0,1)</x:f>
        <x:v>1</x:v>
      </x:c>
      <x:c r="V1141" s="18" t="n">
        <x:f>IF(AND(U1141=1,O1141&lt;=Settings!$B$36),1,0)</x:f>
        <x:v>0</x:v>
      </x:c>
    </x:row>
    <x:row r="1142">
      <x:c r="A1142" t="n">
        <x:f>Arrivals!A1142</x:f>
        <x:v>10</x:v>
      </x:c>
      <x:c r="B1142" t="n">
        <x:f>Arrivals!B1142</x:f>
        <x:v>57</x:v>
      </x:c>
      <x:c r="C1142" s="18" t="n">
        <x:f>Arrivals!F1142</x:f>
        <x:v>414</x:v>
      </x:c>
      <x:c r="D1142" s="18" t="n">
        <x:f>Arrivals!J1142</x:f>
        <x:v>15.080353673655393</x:v>
      </x:c>
      <x:c r="E1142" s="18" t="n">
        <x:f>G1141</x:f>
        <x:v>671.9473402253118</x:v>
      </x:c>
      <x:c r="F1142" s="18" t="n">
        <x:f>MAX(C1142,E1142)</x:f>
        <x:v>671.9473402253118</x:v>
      </x:c>
      <x:c r="G1142" s="18" t="n">
        <x:f>F1142+D1142</x:f>
        <x:v>687.0276938989672</x:v>
      </x:c>
      <x:c r="H1142" s="18" t="n">
        <x:f>Arrivals!L1142</x:f>
        <x:v>75</x:v>
      </x:c>
      <x:c r="I1142" s="18" t="n">
        <x:f>H1142*8/ACE_Input!S62+ACE_Input!T62</x:f>
        <x:v>6.02</x:v>
      </x:c>
      <x:c r="J1142" s="18" t="n">
        <x:f>N1141</x:f>
        <x:v>774.1799999999998</x:v>
      </x:c>
      <x:c r="K1142" s="18" t="n">
        <x:f>MAX(G1142,J1142)</x:f>
        <x:v>774.1799999999998</x:v>
      </x:c>
      <x:c r="L1142" s="18" t="n">
        <x:f>MOD(K1142-Settings!$B$32,Settings!$B$33)</x:f>
        <x:v>54.179999999999836</x:v>
      </x:c>
      <x:c r="M1142" s="18" t="n">
        <x:f>IF(L1142&lt;Settings!$B$30,IF(Settings!$B$30-L1142&gt;=I1142,K1142,K1142+(Settings!$B$30-L1142)+Settings!$B$31),K1142+(Settings!$B$33-L1142))</x:f>
        <x:v>774.1799999999998</x:v>
      </x:c>
      <x:c r="N1142" s="18" t="n">
        <x:f>M1142+I1142</x:f>
        <x:v>780.1999999999998</x:v>
      </x:c>
      <x:c r="O1142" s="18" t="n">
        <x:f>N1142-C1142</x:f>
        <x:v>366.1999999999998</x:v>
      </x:c>
      <x:c r="P1142" s="18" t="n">
        <x:f>F1142-C1142</x:f>
        <x:v>257.9473402253118</x:v>
      </x:c>
      <x:c r="Q1142" s="18" t="n">
        <x:f>K1142-G1142</x:f>
        <x:v>87.15230610103265</x:v>
      </x:c>
      <x:c r="R1142" s="18" t="n">
        <x:f>M1142-K1142</x:f>
        <x:v>0</x:v>
      </x:c>
      <x:c r="S1142" s="18" t="n">
        <x:f>P1142+Q1142+R1142</x:f>
        <x:v>345.09964632634444</x:v>
      </x:c>
      <x:c r="T1142" s="18" t="str">
        <x:f>IF(MOD(C1142-Settings!$B$32,Settings!$B$33)&lt;Settings!$B$30,"Up","Down")</x:f>
        <x:v>Up</x:v>
      </x:c>
      <x:c r="U1142" s="18" t="n">
        <x:f>IF(OR(I1142&gt;Settings!$B$30,O1142&gt;Settings!$B$37),0,1)</x:f>
        <x:v>1</x:v>
      </x:c>
      <x:c r="V1142" s="18" t="n">
        <x:f>IF(AND(U1142=1,O1142&lt;=Settings!$B$36),1,0)</x:f>
        <x:v>0</x:v>
      </x:c>
    </x:row>
    <x:row r="1143">
      <x:c r="A1143" t="n">
        <x:f>Arrivals!A1143</x:f>
        <x:v>10</x:v>
      </x:c>
      <x:c r="B1143" t="n">
        <x:f>Arrivals!B1143</x:f>
        <x:v>58</x:v>
      </x:c>
      <x:c r="C1143" s="18" t="n">
        <x:f>Arrivals!F1143</x:f>
        <x:v>419</x:v>
      </x:c>
      <x:c r="D1143" s="18" t="n">
        <x:f>Arrivals!J1143</x:f>
        <x:v>22.764848147221542</x:v>
      </x:c>
      <x:c r="E1143" s="18" t="n">
        <x:f>G1142</x:f>
        <x:v>687.0276938989672</x:v>
      </x:c>
      <x:c r="F1143" s="18" t="n">
        <x:f>MAX(C1143,E1143)</x:f>
        <x:v>687.0276938989672</x:v>
      </x:c>
      <x:c r="G1143" s="18" t="n">
        <x:f>F1143+D1143</x:f>
        <x:v>709.7925420461887</x:v>
      </x:c>
      <x:c r="H1143" s="18" t="n">
        <x:f>Arrivals!L1143</x:f>
        <x:v>75</x:v>
      </x:c>
      <x:c r="I1143" s="18" t="n">
        <x:f>H1143*8/ACE_Input!S63+ACE_Input!T63</x:f>
        <x:v>6.02</x:v>
      </x:c>
      <x:c r="J1143" s="18" t="n">
        <x:f>N1142</x:f>
        <x:v>780.1999999999998</x:v>
      </x:c>
      <x:c r="K1143" s="18" t="n">
        <x:f>MAX(G1143,J1143)</x:f>
        <x:v>780.1999999999998</x:v>
      </x:c>
      <x:c r="L1143" s="18" t="n">
        <x:f>MOD(K1143-Settings!$B$32,Settings!$B$33)</x:f>
        <x:v>60.19999999999982</x:v>
      </x:c>
      <x:c r="M1143" s="18" t="n">
        <x:f>IF(L1143&lt;Settings!$B$30,IF(Settings!$B$30-L1143&gt;=I1143,K1143,K1143+(Settings!$B$30-L1143)+Settings!$B$31),K1143+(Settings!$B$33-L1143))</x:f>
        <x:v>780.1999999999998</x:v>
      </x:c>
      <x:c r="N1143" s="18" t="n">
        <x:f>M1143+I1143</x:f>
        <x:v>786.2199999999998</x:v>
      </x:c>
      <x:c r="O1143" s="18" t="n">
        <x:f>N1143-C1143</x:f>
        <x:v>367.2199999999998</x:v>
      </x:c>
      <x:c r="P1143" s="18" t="n">
        <x:f>F1143-C1143</x:f>
        <x:v>268.0276938989672</x:v>
      </x:c>
      <x:c r="Q1143" s="18" t="n">
        <x:f>K1143-G1143</x:f>
        <x:v>70.4074579538111</x:v>
      </x:c>
      <x:c r="R1143" s="18" t="n">
        <x:f>M1143-K1143</x:f>
        <x:v>0</x:v>
      </x:c>
      <x:c r="S1143" s="18" t="n">
        <x:f>P1143+Q1143+R1143</x:f>
        <x:v>338.4351518527783</x:v>
      </x:c>
      <x:c r="T1143" s="18" t="str">
        <x:f>IF(MOD(C1143-Settings!$B$32,Settings!$B$33)&lt;Settings!$B$30,"Up","Down")</x:f>
        <x:v>Up</x:v>
      </x:c>
      <x:c r="U1143" s="18" t="n">
        <x:f>IF(OR(I1143&gt;Settings!$B$30,O1143&gt;Settings!$B$37),0,1)</x:f>
        <x:v>1</x:v>
      </x:c>
      <x:c r="V1143" s="18" t="n">
        <x:f>IF(AND(U1143=1,O1143&lt;=Settings!$B$36),1,0)</x:f>
        <x:v>0</x:v>
      </x:c>
    </x:row>
    <x:row r="1144">
      <x:c r="A1144" t="n">
        <x:f>Arrivals!A1144</x:f>
        <x:v>10</x:v>
      </x:c>
      <x:c r="B1144" t="n">
        <x:f>Arrivals!B1144</x:f>
        <x:v>59</x:v>
      </x:c>
      <x:c r="C1144" s="18" t="n">
        <x:f>Arrivals!F1144</x:f>
        <x:v>424</x:v>
      </x:c>
      <x:c r="D1144" s="18" t="n">
        <x:f>Arrivals!J1144</x:f>
        <x:v>20.963326435102818</x:v>
      </x:c>
      <x:c r="E1144" s="18" t="n">
        <x:f>G1143</x:f>
        <x:v>709.7925420461887</x:v>
      </x:c>
      <x:c r="F1144" s="18" t="n">
        <x:f>MAX(C1144,E1144)</x:f>
        <x:v>709.7925420461887</x:v>
      </x:c>
      <x:c r="G1144" s="18" t="n">
        <x:f>F1144+D1144</x:f>
        <x:v>730.7558684812915</x:v>
      </x:c>
      <x:c r="H1144" s="18" t="n">
        <x:f>Arrivals!L1144</x:f>
        <x:v>75</x:v>
      </x:c>
      <x:c r="I1144" s="18" t="n">
        <x:f>H1144*8/ACE_Input!S64+ACE_Input!T64</x:f>
        <x:v>6.02</x:v>
      </x:c>
      <x:c r="J1144" s="18" t="n">
        <x:f>N1143</x:f>
        <x:v>786.2199999999998</x:v>
      </x:c>
      <x:c r="K1144" s="18" t="n">
        <x:f>MAX(G1144,J1144)</x:f>
        <x:v>786.2199999999998</x:v>
      </x:c>
      <x:c r="L1144" s="18" t="n">
        <x:f>MOD(K1144-Settings!$B$32,Settings!$B$33)</x:f>
        <x:v>66.2199999999998</x:v>
      </x:c>
      <x:c r="M1144" s="18" t="n">
        <x:f>IF(L1144&lt;Settings!$B$30,IF(Settings!$B$30-L1144&gt;=I1144,K1144,K1144+(Settings!$B$30-L1144)+Settings!$B$31),K1144+(Settings!$B$33-L1144))</x:f>
        <x:v>786.2199999999998</x:v>
      </x:c>
      <x:c r="N1144" s="18" t="n">
        <x:f>M1144+I1144</x:f>
        <x:v>792.2399999999998</x:v>
      </x:c>
      <x:c r="O1144" s="18" t="n">
        <x:f>N1144-C1144</x:f>
        <x:v>368.2399999999998</x:v>
      </x:c>
      <x:c r="P1144" s="18" t="n">
        <x:f>F1144-C1144</x:f>
        <x:v>285.7925420461887</x:v>
      </x:c>
      <x:c r="Q1144" s="18" t="n">
        <x:f>K1144-G1144</x:f>
        <x:v>55.464131518708314</x:v>
      </x:c>
      <x:c r="R1144" s="18" t="n">
        <x:f>M1144-K1144</x:f>
        <x:v>0</x:v>
      </x:c>
      <x:c r="S1144" s="18" t="n">
        <x:f>P1144+Q1144+R1144</x:f>
        <x:v>341.256673564897</x:v>
      </x:c>
      <x:c r="T1144" s="18" t="str">
        <x:f>IF(MOD(C1144-Settings!$B$32,Settings!$B$33)&lt;Settings!$B$30,"Up","Down")</x:f>
        <x:v>Up</x:v>
      </x:c>
      <x:c r="U1144" s="18" t="n">
        <x:f>IF(OR(I1144&gt;Settings!$B$30,O1144&gt;Settings!$B$37),0,1)</x:f>
        <x:v>1</x:v>
      </x:c>
      <x:c r="V1144" s="18" t="n">
        <x:f>IF(AND(U1144=1,O1144&lt;=Settings!$B$36),1,0)</x:f>
        <x:v>0</x:v>
      </x:c>
    </x:row>
    <x:row r="1145">
      <x:c r="A1145" t="n">
        <x:f>Arrivals!A1145</x:f>
        <x:v>10</x:v>
      </x:c>
      <x:c r="B1145" t="n">
        <x:f>Arrivals!B1145</x:f>
        <x:v>60</x:v>
      </x:c>
      <x:c r="C1145" s="18" t="n">
        <x:f>Arrivals!F1145</x:f>
        <x:v>429</x:v>
      </x:c>
      <x:c r="D1145" s="18" t="n">
        <x:f>Arrivals!J1145</x:f>
        <x:v>6.998343385752543</x:v>
      </x:c>
      <x:c r="E1145" s="18" t="n">
        <x:f>G1144</x:f>
        <x:v>730.7558684812915</x:v>
      </x:c>
      <x:c r="F1145" s="18" t="n">
        <x:f>MAX(C1145,E1145)</x:f>
        <x:v>730.7558684812915</x:v>
      </x:c>
      <x:c r="G1145" s="18" t="n">
        <x:f>F1145+D1145</x:f>
        <x:v>737.754211867044</x:v>
      </x:c>
      <x:c r="H1145" s="18" t="n">
        <x:f>Arrivals!L1145</x:f>
        <x:v>75</x:v>
      </x:c>
      <x:c r="I1145" s="18" t="n">
        <x:f>H1145*8/ACE_Input!S65+ACE_Input!T65</x:f>
        <x:v>6.02</x:v>
      </x:c>
      <x:c r="J1145" s="18" t="n">
        <x:f>N1144</x:f>
        <x:v>792.2399999999998</x:v>
      </x:c>
      <x:c r="K1145" s="18" t="n">
        <x:f>MAX(G1145,J1145)</x:f>
        <x:v>792.2399999999998</x:v>
      </x:c>
      <x:c r="L1145" s="18" t="n">
        <x:f>MOD(K1145-Settings!$B$32,Settings!$B$33)</x:f>
        <x:v>72.23999999999978</x:v>
      </x:c>
      <x:c r="M1145" s="18" t="n">
        <x:f>IF(L1145&lt;Settings!$B$30,IF(Settings!$B$30-L1145&gt;=I1145,K1145,K1145+(Settings!$B$30-L1145)+Settings!$B$31),K1145+(Settings!$B$33-L1145))</x:f>
        <x:v>792.2399999999998</x:v>
      </x:c>
      <x:c r="N1145" s="18" t="n">
        <x:f>M1145+I1145</x:f>
        <x:v>798.2599999999998</x:v>
      </x:c>
      <x:c r="O1145" s="18" t="n">
        <x:f>N1145-C1145</x:f>
        <x:v>369.25999999999976</x:v>
      </x:c>
      <x:c r="P1145" s="18" t="n">
        <x:f>F1145-C1145</x:f>
        <x:v>301.7558684812915</x:v>
      </x:c>
      <x:c r="Q1145" s="18" t="n">
        <x:f>K1145-G1145</x:f>
        <x:v>54.485788132955804</x:v>
      </x:c>
      <x:c r="R1145" s="18" t="n">
        <x:f>M1145-K1145</x:f>
        <x:v>0</x:v>
      </x:c>
      <x:c r="S1145" s="18" t="n">
        <x:f>P1145+Q1145+R1145</x:f>
        <x:v>356.2416566142473</x:v>
      </x:c>
      <x:c r="T1145" s="18" t="str">
        <x:f>IF(MOD(C1145-Settings!$B$32,Settings!$B$33)&lt;Settings!$B$30,"Up","Down")</x:f>
        <x:v>Up</x:v>
      </x:c>
      <x:c r="U1145" s="18" t="n">
        <x:f>IF(OR(I1145&gt;Settings!$B$30,O1145&gt;Settings!$B$37),0,1)</x:f>
        <x:v>1</x:v>
      </x:c>
      <x:c r="V1145" s="18" t="n">
        <x:f>IF(AND(U1145=1,O1145&lt;=Settings!$B$36),1,0)</x:f>
        <x:v>0</x:v>
      </x:c>
    </x:row>
    <x:row r="1146">
      <x:c r="A1146" t="n">
        <x:f>Arrivals!A1146</x:f>
        <x:v>10</x:v>
      </x:c>
      <x:c r="B1146" t="n">
        <x:f>Arrivals!B1146</x:f>
        <x:v>61</x:v>
      </x:c>
      <x:c r="C1146" s="18" t="n">
        <x:f>Arrivals!F1146</x:f>
        <x:v>434</x:v>
      </x:c>
      <x:c r="D1146" s="18" t="n">
        <x:f>Arrivals!J1146</x:f>
        <x:v>19.831141727802144</x:v>
      </x:c>
      <x:c r="E1146" s="18" t="n">
        <x:f>G1145</x:f>
        <x:v>737.754211867044</x:v>
      </x:c>
      <x:c r="F1146" s="18" t="n">
        <x:f>MAX(C1146,E1146)</x:f>
        <x:v>737.754211867044</x:v>
      </x:c>
      <x:c r="G1146" s="18" t="n">
        <x:f>F1146+D1146</x:f>
        <x:v>757.5853535948461</x:v>
      </x:c>
      <x:c r="H1146" s="18" t="n">
        <x:f>Arrivals!L1146</x:f>
        <x:v>75</x:v>
      </x:c>
      <x:c r="I1146" s="18" t="n">
        <x:f>H1146*8/ACE_Input!S66+ACE_Input!T66</x:f>
        <x:v>6.02</x:v>
      </x:c>
      <x:c r="J1146" s="18" t="n">
        <x:f>N1145</x:f>
        <x:v>798.2599999999998</x:v>
      </x:c>
      <x:c r="K1146" s="18" t="n">
        <x:f>MAX(G1146,J1146)</x:f>
        <x:v>798.2599999999998</x:v>
      </x:c>
      <x:c r="L1146" s="18" t="n">
        <x:f>MOD(K1146-Settings!$B$32,Settings!$B$33)</x:f>
        <x:v>78.25999999999976</x:v>
      </x:c>
      <x:c r="M1146" s="18" t="n">
        <x:f>IF(L1146&lt;Settings!$B$30,IF(Settings!$B$30-L1146&gt;=I1146,K1146,K1146+(Settings!$B$30-L1146)+Settings!$B$31),K1146+(Settings!$B$33-L1146))</x:f>
        <x:v>798.2599999999998</x:v>
      </x:c>
      <x:c r="N1146" s="18" t="n">
        <x:f>M1146+I1146</x:f>
        <x:v>804.2799999999997</x:v>
      </x:c>
      <x:c r="O1146" s="18" t="n">
        <x:f>N1146-C1146</x:f>
        <x:v>370.27999999999975</x:v>
      </x:c>
      <x:c r="P1146" s="18" t="n">
        <x:f>F1146-C1146</x:f>
        <x:v>303.754211867044</x:v>
      </x:c>
      <x:c r="Q1146" s="18" t="n">
        <x:f>K1146-G1146</x:f>
        <x:v>40.67464640515368</x:v>
      </x:c>
      <x:c r="R1146" s="18" t="n">
        <x:f>M1146-K1146</x:f>
        <x:v>0</x:v>
      </x:c>
      <x:c r="S1146" s="18" t="n">
        <x:f>P1146+Q1146+R1146</x:f>
        <x:v>344.42885827219766</x:v>
      </x:c>
      <x:c r="T1146" s="18" t="str">
        <x:f>IF(MOD(C1146-Settings!$B$32,Settings!$B$33)&lt;Settings!$B$30,"Up","Down")</x:f>
        <x:v>Up</x:v>
      </x:c>
      <x:c r="U1146" s="18" t="n">
        <x:f>IF(OR(I1146&gt;Settings!$B$30,O1146&gt;Settings!$B$37),0,1)</x:f>
        <x:v>1</x:v>
      </x:c>
      <x:c r="V1146" s="18" t="n">
        <x:f>IF(AND(U1146=1,O1146&lt;=Settings!$B$36),1,0)</x:f>
        <x:v>0</x:v>
      </x:c>
    </x:row>
    <x:row r="1147">
      <x:c r="A1147" t="n">
        <x:f>Arrivals!A1147</x:f>
        <x:v>10</x:v>
      </x:c>
      <x:c r="B1147" t="n">
        <x:f>Arrivals!B1147</x:f>
        <x:v>62</x:v>
      </x:c>
      <x:c r="C1147" s="18" t="n">
        <x:f>Arrivals!F1147</x:f>
        <x:v>439</x:v>
      </x:c>
      <x:c r="D1147" s="18" t="n">
        <x:f>Arrivals!J1147</x:f>
        <x:v>10.492782116815011</x:v>
      </x:c>
      <x:c r="E1147" s="18" t="n">
        <x:f>G1146</x:f>
        <x:v>757.5853535948461</x:v>
      </x:c>
      <x:c r="F1147" s="18" t="n">
        <x:f>MAX(C1147,E1147)</x:f>
        <x:v>757.5853535948461</x:v>
      </x:c>
      <x:c r="G1147" s="18" t="n">
        <x:f>F1147+D1147</x:f>
        <x:v>768.078135711661</x:v>
      </x:c>
      <x:c r="H1147" s="18" t="n">
        <x:f>Arrivals!L1147</x:f>
        <x:v>75</x:v>
      </x:c>
      <x:c r="I1147" s="18" t="n">
        <x:f>H1147*8/ACE_Input!S67+ACE_Input!T67</x:f>
        <x:v>6.02</x:v>
      </x:c>
      <x:c r="J1147" s="18" t="n">
        <x:f>N1146</x:f>
        <x:v>804.2799999999997</x:v>
      </x:c>
      <x:c r="K1147" s="18" t="n">
        <x:f>MAX(G1147,J1147)</x:f>
        <x:v>804.2799999999997</x:v>
      </x:c>
      <x:c r="L1147" s="18" t="n">
        <x:f>MOD(K1147-Settings!$B$32,Settings!$B$33)</x:f>
        <x:v>84.27999999999975</x:v>
      </x:c>
      <x:c r="M1147" s="18" t="n">
        <x:f>IF(L1147&lt;Settings!$B$30,IF(Settings!$B$30-L1147&gt;=I1147,K1147,K1147+(Settings!$B$30-L1147)+Settings!$B$31),K1147+(Settings!$B$33-L1147))</x:f>
        <x:v>804.2799999999997</x:v>
      </x:c>
      <x:c r="N1147" s="18" t="n">
        <x:f>M1147+I1147</x:f>
        <x:v>810.2999999999997</x:v>
      </x:c>
      <x:c r="O1147" s="18" t="n">
        <x:f>N1147-C1147</x:f>
        <x:v>371.2999999999997</x:v>
      </x:c>
      <x:c r="P1147" s="18" t="n">
        <x:f>F1147-C1147</x:f>
        <x:v>318.5853535948461</x:v>
      </x:c>
      <x:c r="Q1147" s="18" t="n">
        <x:f>K1147-G1147</x:f>
        <x:v>36.2018642883387</x:v>
      </x:c>
      <x:c r="R1147" s="18" t="n">
        <x:f>M1147-K1147</x:f>
        <x:v>0</x:v>
      </x:c>
      <x:c r="S1147" s="18" t="n">
        <x:f>P1147+Q1147+R1147</x:f>
        <x:v>354.7872178831848</x:v>
      </x:c>
      <x:c r="T1147" s="18" t="str">
        <x:f>IF(MOD(C1147-Settings!$B$32,Settings!$B$33)&lt;Settings!$B$30,"Up","Down")</x:f>
        <x:v>Up</x:v>
      </x:c>
      <x:c r="U1147" s="18" t="n">
        <x:f>IF(OR(I1147&gt;Settings!$B$30,O1147&gt;Settings!$B$37),0,1)</x:f>
        <x:v>1</x:v>
      </x:c>
      <x:c r="V1147" s="18" t="n">
        <x:f>IF(AND(U1147=1,O1147&lt;=Settings!$B$36),1,0)</x:f>
        <x:v>0</x:v>
      </x:c>
    </x:row>
    <x:row r="1148">
      <x:c r="A1148" t="n">
        <x:f>Arrivals!A1148</x:f>
        <x:v>10</x:v>
      </x:c>
      <x:c r="B1148" t="n">
        <x:f>Arrivals!B1148</x:f>
        <x:v>63</x:v>
      </x:c>
      <x:c r="C1148" s="18" t="n">
        <x:f>Arrivals!F1148</x:f>
        <x:v>444</x:v>
      </x:c>
      <x:c r="D1148" s="18" t="n">
        <x:f>Arrivals!J1148</x:f>
        <x:v>10.542349465034125</x:v>
      </x:c>
      <x:c r="E1148" s="18" t="n">
        <x:f>G1147</x:f>
        <x:v>768.078135711661</x:v>
      </x:c>
      <x:c r="F1148" s="18" t="n">
        <x:f>MAX(C1148,E1148)</x:f>
        <x:v>768.078135711661</x:v>
      </x:c>
      <x:c r="G1148" s="18" t="n">
        <x:f>F1148+D1148</x:f>
        <x:v>778.6204851766952</x:v>
      </x:c>
      <x:c r="H1148" s="18" t="n">
        <x:f>Arrivals!L1148</x:f>
        <x:v>75</x:v>
      </x:c>
      <x:c r="I1148" s="18" t="n">
        <x:f>H1148*8/ACE_Input!S68+ACE_Input!T68</x:f>
        <x:v>6.02</x:v>
      </x:c>
      <x:c r="J1148" s="18" t="n">
        <x:f>N1147</x:f>
        <x:v>810.2999999999997</x:v>
      </x:c>
      <x:c r="K1148" s="18" t="n">
        <x:f>MAX(G1148,J1148)</x:f>
        <x:v>810.2999999999997</x:v>
      </x:c>
      <x:c r="L1148" s="18" t="n">
        <x:f>MOD(K1148-Settings!$B$32,Settings!$B$33)</x:f>
        <x:v>90.29999999999973</x:v>
      </x:c>
      <x:c r="M1148" s="18" t="n">
        <x:f>IF(L1148&lt;Settings!$B$30,IF(Settings!$B$30-L1148&gt;=I1148,K1148,K1148+(Settings!$B$30-L1148)+Settings!$B$31),K1148+(Settings!$B$33-L1148))</x:f>
        <x:v>810.2999999999997</x:v>
      </x:c>
      <x:c r="N1148" s="18" t="n">
        <x:f>M1148+I1148</x:f>
        <x:v>816.3199999999997</x:v>
      </x:c>
      <x:c r="O1148" s="18" t="n">
        <x:f>N1148-C1148</x:f>
        <x:v>372.3199999999997</x:v>
      </x:c>
      <x:c r="P1148" s="18" t="n">
        <x:f>F1148-C1148</x:f>
        <x:v>324.07813571166105</x:v>
      </x:c>
      <x:c r="Q1148" s="18" t="n">
        <x:f>K1148-G1148</x:f>
        <x:v>31.679514823304544</x:v>
      </x:c>
      <x:c r="R1148" s="18" t="n">
        <x:f>M1148-K1148</x:f>
        <x:v>0</x:v>
      </x:c>
      <x:c r="S1148" s="18" t="n">
        <x:f>P1148+Q1148+R1148</x:f>
        <x:v>355.7576505349656</x:v>
      </x:c>
      <x:c r="T1148" s="18" t="str">
        <x:f>IF(MOD(C1148-Settings!$B$32,Settings!$B$33)&lt;Settings!$B$30,"Up","Down")</x:f>
        <x:v>Up</x:v>
      </x:c>
      <x:c r="U1148" s="18" t="n">
        <x:f>IF(OR(I1148&gt;Settings!$B$30,O1148&gt;Settings!$B$37),0,1)</x:f>
        <x:v>1</x:v>
      </x:c>
      <x:c r="V1148" s="18" t="n">
        <x:f>IF(AND(U1148=1,O1148&lt;=Settings!$B$36),1,0)</x:f>
        <x:v>0</x:v>
      </x:c>
    </x:row>
    <x:row r="1149">
      <x:c r="A1149" t="n">
        <x:f>Arrivals!A1149</x:f>
        <x:v>10</x:v>
      </x:c>
      <x:c r="B1149" t="n">
        <x:f>Arrivals!B1149</x:f>
        <x:v>64</x:v>
      </x:c>
      <x:c r="C1149" s="18" t="n">
        <x:f>Arrivals!F1149</x:f>
        <x:v>449</x:v>
      </x:c>
      <x:c r="D1149" s="18" t="n">
        <x:f>Arrivals!J1149</x:f>
        <x:v>7.897797792050502</x:v>
      </x:c>
      <x:c r="E1149" s="18" t="n">
        <x:f>G1148</x:f>
        <x:v>778.6204851766952</x:v>
      </x:c>
      <x:c r="F1149" s="18" t="n">
        <x:f>MAX(C1149,E1149)</x:f>
        <x:v>778.6204851766952</x:v>
      </x:c>
      <x:c r="G1149" s="18" t="n">
        <x:f>F1149+D1149</x:f>
        <x:v>786.5182829687457</x:v>
      </x:c>
      <x:c r="H1149" s="18" t="n">
        <x:f>Arrivals!L1149</x:f>
        <x:v>75</x:v>
      </x:c>
      <x:c r="I1149" s="18" t="n">
        <x:f>H1149*8/ACE_Input!S69+ACE_Input!T69</x:f>
        <x:v>6.02</x:v>
      </x:c>
      <x:c r="J1149" s="18" t="n">
        <x:f>N1148</x:f>
        <x:v>816.3199999999997</x:v>
      </x:c>
      <x:c r="K1149" s="18" t="n">
        <x:f>MAX(G1149,J1149)</x:f>
        <x:v>816.3199999999997</x:v>
      </x:c>
      <x:c r="L1149" s="18" t="n">
        <x:f>MOD(K1149-Settings!$B$32,Settings!$B$33)</x:f>
        <x:v>96.31999999999971</x:v>
      </x:c>
      <x:c r="M1149" s="18" t="n">
        <x:f>IF(L1149&lt;Settings!$B$30,IF(Settings!$B$30-L1149&gt;=I1149,K1149,K1149+(Settings!$B$30-L1149)+Settings!$B$31),K1149+(Settings!$B$33-L1149))</x:f>
        <x:v>816.3199999999997</x:v>
      </x:c>
      <x:c r="N1149" s="18" t="n">
        <x:f>M1149+I1149</x:f>
        <x:v>822.3399999999997</x:v>
      </x:c>
      <x:c r="O1149" s="18" t="n">
        <x:f>N1149-C1149</x:f>
        <x:v>373.3399999999997</x:v>
      </x:c>
      <x:c r="P1149" s="18" t="n">
        <x:f>F1149-C1149</x:f>
        <x:v>329.6204851766952</x:v>
      </x:c>
      <x:c r="Q1149" s="18" t="n">
        <x:f>K1149-G1149</x:f>
        <x:v>29.801717031254043</x:v>
      </x:c>
      <x:c r="R1149" s="18" t="n">
        <x:f>M1149-K1149</x:f>
        <x:v>0</x:v>
      </x:c>
      <x:c r="S1149" s="18" t="n">
        <x:f>P1149+Q1149+R1149</x:f>
        <x:v>359.4222022079492</x:v>
      </x:c>
      <x:c r="T1149" s="18" t="str">
        <x:f>IF(MOD(C1149-Settings!$B$32,Settings!$B$33)&lt;Settings!$B$30,"Up","Down")</x:f>
        <x:v>Up</x:v>
      </x:c>
      <x:c r="U1149" s="18" t="n">
        <x:f>IF(OR(I1149&gt;Settings!$B$30,O1149&gt;Settings!$B$37),0,1)</x:f>
        <x:v>1</x:v>
      </x:c>
      <x:c r="V1149" s="18" t="n">
        <x:f>IF(AND(U1149=1,O1149&lt;=Settings!$B$36),1,0)</x:f>
        <x:v>0</x:v>
      </x:c>
    </x:row>
    <x:row r="1150">
      <x:c r="A1150" t="n">
        <x:f>Arrivals!A1150</x:f>
        <x:v>10</x:v>
      </x:c>
      <x:c r="B1150" t="n">
        <x:f>Arrivals!B1150</x:f>
        <x:v>65</x:v>
      </x:c>
      <x:c r="C1150" s="18" t="n">
        <x:f>Arrivals!F1150</x:f>
        <x:v>454</x:v>
      </x:c>
      <x:c r="D1150" s="18" t="n">
        <x:f>Arrivals!J1150</x:f>
        <x:v>2.568910885222847</x:v>
      </x:c>
      <x:c r="E1150" s="18" t="n">
        <x:f>G1149</x:f>
        <x:v>786.5182829687457</x:v>
      </x:c>
      <x:c r="F1150" s="18" t="n">
        <x:f>MAX(C1150,E1150)</x:f>
        <x:v>786.5182829687457</x:v>
      </x:c>
      <x:c r="G1150" s="18" t="n">
        <x:f>F1150+D1150</x:f>
        <x:v>789.0871938539685</x:v>
      </x:c>
      <x:c r="H1150" s="18" t="n">
        <x:f>Arrivals!L1150</x:f>
        <x:v>75</x:v>
      </x:c>
      <x:c r="I1150" s="18" t="n">
        <x:f>H1150*8/ACE_Input!S70+ACE_Input!T70</x:f>
        <x:v>6.02</x:v>
      </x:c>
      <x:c r="J1150" s="18" t="n">
        <x:f>N1149</x:f>
        <x:v>822.3399999999997</x:v>
      </x:c>
      <x:c r="K1150" s="18" t="n">
        <x:f>MAX(G1150,J1150)</x:f>
        <x:v>822.3399999999997</x:v>
      </x:c>
      <x:c r="L1150" s="18" t="n">
        <x:f>MOD(K1150-Settings!$B$32,Settings!$B$33)</x:f>
        <x:v>102.33999999999969</x:v>
      </x:c>
      <x:c r="M1150" s="18" t="n">
        <x:f>IF(L1150&lt;Settings!$B$30,IF(Settings!$B$30-L1150&gt;=I1150,K1150,K1150+(Settings!$B$30-L1150)+Settings!$B$31),K1150+(Settings!$B$33-L1150))</x:f>
        <x:v>822.3399999999997</x:v>
      </x:c>
      <x:c r="N1150" s="18" t="n">
        <x:f>M1150+I1150</x:f>
        <x:v>828.3599999999997</x:v>
      </x:c>
      <x:c r="O1150" s="18" t="n">
        <x:f>N1150-C1150</x:f>
        <x:v>374.3599999999997</x:v>
      </x:c>
      <x:c r="P1150" s="18" t="n">
        <x:f>F1150-C1150</x:f>
        <x:v>332.51828296874567</x:v>
      </x:c>
      <x:c r="Q1150" s="18" t="n">
        <x:f>K1150-G1150</x:f>
        <x:v>33.25280614603116</x:v>
      </x:c>
      <x:c r="R1150" s="18" t="n">
        <x:f>M1150-K1150</x:f>
        <x:v>0</x:v>
      </x:c>
      <x:c r="S1150" s="18" t="n">
        <x:f>P1150+Q1150+R1150</x:f>
        <x:v>365.7710891147768</x:v>
      </x:c>
      <x:c r="T1150" s="18" t="str">
        <x:f>IF(MOD(C1150-Settings!$B$32,Settings!$B$33)&lt;Settings!$B$30,"Up","Down")</x:f>
        <x:v>Up</x:v>
      </x:c>
      <x:c r="U1150" s="18" t="n">
        <x:f>IF(OR(I1150&gt;Settings!$B$30,O1150&gt;Settings!$B$37),0,1)</x:f>
        <x:v>1</x:v>
      </x:c>
      <x:c r="V1150" s="18" t="n">
        <x:f>IF(AND(U1150=1,O1150&lt;=Settings!$B$36),1,0)</x:f>
        <x:v>0</x:v>
      </x:c>
    </x:row>
    <x:row r="1151">
      <x:c r="A1151" t="n">
        <x:f>Arrivals!A1151</x:f>
        <x:v>10</x:v>
      </x:c>
      <x:c r="B1151" t="n">
        <x:f>Arrivals!B1151</x:f>
        <x:v>66</x:v>
      </x:c>
      <x:c r="C1151" s="18" t="n">
        <x:f>Arrivals!F1151</x:f>
        <x:v>459</x:v>
      </x:c>
      <x:c r="D1151" s="18" t="n">
        <x:f>Arrivals!J1151</x:f>
        <x:v>31.186887219768145</x:v>
      </x:c>
      <x:c r="E1151" s="18" t="n">
        <x:f>G1150</x:f>
        <x:v>789.0871938539685</x:v>
      </x:c>
      <x:c r="F1151" s="18" t="n">
        <x:f>MAX(C1151,E1151)</x:f>
        <x:v>789.0871938539685</x:v>
      </x:c>
      <x:c r="G1151" s="18" t="n">
        <x:f>F1151+D1151</x:f>
        <x:v>820.2740810737366</x:v>
      </x:c>
      <x:c r="H1151" s="18" t="n">
        <x:f>Arrivals!L1151</x:f>
        <x:v>75</x:v>
      </x:c>
      <x:c r="I1151" s="18" t="n">
        <x:f>H1151*8/ACE_Input!S71+ACE_Input!T71</x:f>
        <x:v>6.02</x:v>
      </x:c>
      <x:c r="J1151" s="18" t="n">
        <x:f>N1150</x:f>
        <x:v>828.3599999999997</x:v>
      </x:c>
      <x:c r="K1151" s="18" t="n">
        <x:f>MAX(G1151,J1151)</x:f>
        <x:v>828.3599999999997</x:v>
      </x:c>
      <x:c r="L1151" s="18" t="n">
        <x:f>MOD(K1151-Settings!$B$32,Settings!$B$33)</x:f>
        <x:v>108.35999999999967</x:v>
      </x:c>
      <x:c r="M1151" s="18" t="n">
        <x:f>IF(L1151&lt;Settings!$B$30,IF(Settings!$B$30-L1151&gt;=I1151,K1151,K1151+(Settings!$B$30-L1151)+Settings!$B$31),K1151+(Settings!$B$33-L1151))</x:f>
        <x:v>828.3599999999997</x:v>
      </x:c>
      <x:c r="N1151" s="18" t="n">
        <x:f>M1151+I1151</x:f>
        <x:v>834.3799999999997</x:v>
      </x:c>
      <x:c r="O1151" s="18" t="n">
        <x:f>N1151-C1151</x:f>
        <x:v>375.37999999999965</x:v>
      </x:c>
      <x:c r="P1151" s="18" t="n">
        <x:f>F1151-C1151</x:f>
        <x:v>330.08719385396853</x:v>
      </x:c>
      <x:c r="Q1151" s="18" t="n">
        <x:f>K1151-G1151</x:f>
        <x:v>8.085918926263048</x:v>
      </x:c>
      <x:c r="R1151" s="18" t="n">
        <x:f>M1151-K1151</x:f>
        <x:v>0</x:v>
      </x:c>
      <x:c r="S1151" s="18" t="n">
        <x:f>P1151+Q1151+R1151</x:f>
        <x:v>338.1731127802316</x:v>
      </x:c>
      <x:c r="T1151" s="18" t="str">
        <x:f>IF(MOD(C1151-Settings!$B$32,Settings!$B$33)&lt;Settings!$B$30,"Up","Down")</x:f>
        <x:v>Up</x:v>
      </x:c>
      <x:c r="U1151" s="18" t="n">
        <x:f>IF(OR(I1151&gt;Settings!$B$30,O1151&gt;Settings!$B$37),0,1)</x:f>
        <x:v>1</x:v>
      </x:c>
      <x:c r="V1151" s="18" t="n">
        <x:f>IF(AND(U1151=1,O1151&lt;=Settings!$B$36),1,0)</x:f>
        <x:v>0</x:v>
      </x:c>
    </x:row>
    <x:row r="1152">
      <x:c r="A1152" t="n">
        <x:f>Arrivals!A1152</x:f>
        <x:v>10</x:v>
      </x:c>
      <x:c r="B1152" t="n">
        <x:f>Arrivals!B1152</x:f>
        <x:v>67</x:v>
      </x:c>
      <x:c r="C1152" s="18" t="n">
        <x:f>Arrivals!F1152</x:f>
        <x:v>474</x:v>
      </x:c>
      <x:c r="D1152" s="18" t="n">
        <x:f>Arrivals!J1152</x:f>
        <x:v>4.612975305808796</x:v>
      </x:c>
      <x:c r="E1152" s="18" t="n">
        <x:f>G1151</x:f>
        <x:v>820.2740810737366</x:v>
      </x:c>
      <x:c r="F1152" s="18" t="n">
        <x:f>MAX(C1152,E1152)</x:f>
        <x:v>820.2740810737366</x:v>
      </x:c>
      <x:c r="G1152" s="18" t="n">
        <x:f>F1152+D1152</x:f>
        <x:v>824.8870563795455</x:v>
      </x:c>
      <x:c r="H1152" s="18" t="n">
        <x:f>Arrivals!L1152</x:f>
        <x:v>75</x:v>
      </x:c>
      <x:c r="I1152" s="18" t="n">
        <x:f>H1152*8/ACE_Input!S72+ACE_Input!T72</x:f>
        <x:v>6.02</x:v>
      </x:c>
      <x:c r="J1152" s="18" t="n">
        <x:f>N1151</x:f>
        <x:v>834.3799999999997</x:v>
      </x:c>
      <x:c r="K1152" s="18" t="n">
        <x:f>MAX(G1152,J1152)</x:f>
        <x:v>834.3799999999997</x:v>
      </x:c>
      <x:c r="L1152" s="18" t="n">
        <x:f>MOD(K1152-Settings!$B$32,Settings!$B$33)</x:f>
        <x:v>114.37999999999965</x:v>
      </x:c>
      <x:c r="M1152" s="18" t="n">
        <x:f>IF(L1152&lt;Settings!$B$30,IF(Settings!$B$30-L1152&gt;=I1152,K1152,K1152+(Settings!$B$30-L1152)+Settings!$B$31),K1152+(Settings!$B$33-L1152))</x:f>
        <x:v>834.3799999999997</x:v>
      </x:c>
      <x:c r="N1152" s="18" t="n">
        <x:f>M1152+I1152</x:f>
        <x:v>840.3999999999996</x:v>
      </x:c>
      <x:c r="O1152" s="18" t="n">
        <x:f>N1152-C1152</x:f>
        <x:v>366.39999999999964</x:v>
      </x:c>
      <x:c r="P1152" s="18" t="n">
        <x:f>F1152-C1152</x:f>
        <x:v>346.2740810737366</x:v>
      </x:c>
      <x:c r="Q1152" s="18" t="n">
        <x:f>K1152-G1152</x:f>
        <x:v>9.492943620454184</x:v>
      </x:c>
      <x:c r="R1152" s="18" t="n">
        <x:f>M1152-K1152</x:f>
        <x:v>0</x:v>
      </x:c>
      <x:c r="S1152" s="18" t="n">
        <x:f>P1152+Q1152+R1152</x:f>
        <x:v>355.7670246941908</x:v>
      </x:c>
      <x:c r="T1152" s="18" t="str">
        <x:f>IF(MOD(C1152-Settings!$B$32,Settings!$B$33)&lt;Settings!$B$30,"Up","Down")</x:f>
        <x:v>Up</x:v>
      </x:c>
      <x:c r="U1152" s="18" t="n">
        <x:f>IF(OR(I1152&gt;Settings!$B$30,O1152&gt;Settings!$B$37),0,1)</x:f>
        <x:v>1</x:v>
      </x:c>
      <x:c r="V1152" s="18" t="n">
        <x:f>IF(AND(U1152=1,O1152&lt;=Settings!$B$36),1,0)</x:f>
        <x:v>0</x:v>
      </x:c>
    </x:row>
    <x:row r="1153">
      <x:c r="A1153" t="n">
        <x:f>Arrivals!A1153</x:f>
        <x:v>10</x:v>
      </x:c>
      <x:c r="B1153" t="n">
        <x:f>Arrivals!B1153</x:f>
        <x:v>68</x:v>
      </x:c>
      <x:c r="C1153" s="18" t="n">
        <x:f>Arrivals!F1153</x:f>
        <x:v>479</x:v>
      </x:c>
      <x:c r="D1153" s="18" t="n">
        <x:f>Arrivals!J1153</x:f>
        <x:v>41.86792333061576</x:v>
      </x:c>
      <x:c r="E1153" s="18" t="n">
        <x:f>G1152</x:f>
        <x:v>824.8870563795455</x:v>
      </x:c>
      <x:c r="F1153" s="18" t="n">
        <x:f>MAX(C1153,E1153)</x:f>
        <x:v>824.8870563795455</x:v>
      </x:c>
      <x:c r="G1153" s="18" t="n">
        <x:f>F1153+D1153</x:f>
        <x:v>866.7549797101613</x:v>
      </x:c>
      <x:c r="H1153" s="18" t="n">
        <x:f>Arrivals!L1153</x:f>
        <x:v>75</x:v>
      </x:c>
      <x:c r="I1153" s="18" t="n">
        <x:f>H1153*8/ACE_Input!S73+ACE_Input!T73</x:f>
        <x:v>6.02</x:v>
      </x:c>
      <x:c r="J1153" s="18" t="n">
        <x:f>N1152</x:f>
        <x:v>840.3999999999996</x:v>
      </x:c>
      <x:c r="K1153" s="18" t="n">
        <x:f>MAX(G1153,J1153)</x:f>
        <x:v>866.7549797101613</x:v>
      </x:c>
      <x:c r="L1153" s="18" t="n">
        <x:f>MOD(K1153-Settings!$B$32,Settings!$B$33)</x:f>
        <x:v>146.75497971016125</x:v>
      </x:c>
      <x:c r="M1153" s="18" t="n">
        <x:f>IF(L1153&lt;Settings!$B$30,IF(Settings!$B$30-L1153&gt;=I1153,K1153,K1153+(Settings!$B$30-L1153)+Settings!$B$31),K1153+(Settings!$B$33-L1153))</x:f>
        <x:v>866.7549797101613</x:v>
      </x:c>
      <x:c r="N1153" s="18" t="n">
        <x:f>M1153+I1153</x:f>
        <x:v>872.7749797101612</x:v>
      </x:c>
      <x:c r="O1153" s="18" t="n">
        <x:f>N1153-C1153</x:f>
        <x:v>393.77497971016123</x:v>
      </x:c>
      <x:c r="P1153" s="18" t="n">
        <x:f>F1153-C1153</x:f>
        <x:v>345.88705637954547</x:v>
      </x:c>
      <x:c r="Q1153" s="18" t="n">
        <x:f>K1153-G1153</x:f>
        <x:v>0</x:v>
      </x:c>
      <x:c r="R1153" s="18" t="n">
        <x:f>M1153-K1153</x:f>
        <x:v>0</x:v>
      </x:c>
      <x:c r="S1153" s="18" t="n">
        <x:f>P1153+Q1153+R1153</x:f>
        <x:v>345.88705637954547</x:v>
      </x:c>
      <x:c r="T1153" s="18" t="str">
        <x:f>IF(MOD(C1153-Settings!$B$32,Settings!$B$33)&lt;Settings!$B$30,"Up","Down")</x:f>
        <x:v>Up</x:v>
      </x:c>
      <x:c r="U1153" s="18" t="n">
        <x:f>IF(OR(I1153&gt;Settings!$B$30,O1153&gt;Settings!$B$37),0,1)</x:f>
        <x:v>1</x:v>
      </x:c>
      <x:c r="V1153" s="18" t="n">
        <x:f>IF(AND(U1153=1,O1153&lt;=Settings!$B$36),1,0)</x:f>
        <x:v>0</x:v>
      </x:c>
    </x:row>
    <x:row r="1154">
      <x:c r="A1154" t="n">
        <x:f>Arrivals!A1154</x:f>
        <x:v>10</x:v>
      </x:c>
      <x:c r="B1154" t="n">
        <x:f>Arrivals!B1154</x:f>
        <x:v>69</x:v>
      </x:c>
      <x:c r="C1154" s="18" t="n">
        <x:f>Arrivals!F1154</x:f>
        <x:v>494</x:v>
      </x:c>
      <x:c r="D1154" s="18" t="n">
        <x:f>Arrivals!J1154</x:f>
        <x:v>23.228528017328237</x:v>
      </x:c>
      <x:c r="E1154" s="18" t="n">
        <x:f>G1153</x:f>
        <x:v>866.7549797101613</x:v>
      </x:c>
      <x:c r="F1154" s="18" t="n">
        <x:f>MAX(C1154,E1154)</x:f>
        <x:v>866.7549797101613</x:v>
      </x:c>
      <x:c r="G1154" s="18" t="n">
        <x:f>F1154+D1154</x:f>
        <x:v>889.9835077274895</x:v>
      </x:c>
      <x:c r="H1154" s="18" t="n">
        <x:f>Arrivals!L1154</x:f>
        <x:v>75</x:v>
      </x:c>
      <x:c r="I1154" s="18" t="n">
        <x:f>H1154*8/ACE_Input!S74+ACE_Input!T74</x:f>
        <x:v>6.02</x:v>
      </x:c>
      <x:c r="J1154" s="18" t="n">
        <x:f>N1153</x:f>
        <x:v>872.7749797101612</x:v>
      </x:c>
      <x:c r="K1154" s="18" t="n">
        <x:f>MAX(G1154,J1154)</x:f>
        <x:v>889.9835077274895</x:v>
      </x:c>
      <x:c r="L1154" s="18" t="n">
        <x:f>MOD(K1154-Settings!$B$32,Settings!$B$33)</x:f>
        <x:v>169.9835077274895</x:v>
      </x:c>
      <x:c r="M1154" s="18" t="n">
        <x:f>IF(L1154&lt;Settings!$B$30,IF(Settings!$B$30-L1154&gt;=I1154,K1154,K1154+(Settings!$B$30-L1154)+Settings!$B$31),K1154+(Settings!$B$33-L1154))</x:f>
        <x:v>889.9835077274895</x:v>
      </x:c>
      <x:c r="N1154" s="18" t="n">
        <x:f>M1154+I1154</x:f>
        <x:v>896.0035077274895</x:v>
      </x:c>
      <x:c r="O1154" s="18" t="n">
        <x:f>N1154-C1154</x:f>
        <x:v>402.0035077274895</x:v>
      </x:c>
      <x:c r="P1154" s="18" t="n">
        <x:f>F1154-C1154</x:f>
        <x:v>372.75497971016125</x:v>
      </x:c>
      <x:c r="Q1154" s="18" t="n">
        <x:f>K1154-G1154</x:f>
        <x:v>0</x:v>
      </x:c>
      <x:c r="R1154" s="18" t="n">
        <x:f>M1154-K1154</x:f>
        <x:v>0</x:v>
      </x:c>
      <x:c r="S1154" s="18" t="n">
        <x:f>P1154+Q1154+R1154</x:f>
        <x:v>372.75497971016125</x:v>
      </x:c>
      <x:c r="T1154" s="18" t="str">
        <x:f>IF(MOD(C1154-Settings!$B$32,Settings!$B$33)&lt;Settings!$B$30,"Up","Down")</x:f>
        <x:v>Up</x:v>
      </x:c>
      <x:c r="U1154" s="18" t="n">
        <x:f>IF(OR(I1154&gt;Settings!$B$30,O1154&gt;Settings!$B$37),0,1)</x:f>
        <x:v>1</x:v>
      </x:c>
      <x:c r="V1154" s="18" t="n">
        <x:f>IF(AND(U1154=1,O1154&lt;=Settings!$B$36),1,0)</x:f>
        <x:v>0</x:v>
      </x:c>
    </x:row>
    <x:row r="1155">
      <x:c r="A1155" t="n">
        <x:f>Arrivals!A1155</x:f>
        <x:v>10</x:v>
      </x:c>
      <x:c r="B1155" t="n">
        <x:f>Arrivals!B1155</x:f>
        <x:v>70</x:v>
      </x:c>
      <x:c r="C1155" s="18" t="n">
        <x:f>Arrivals!F1155</x:f>
        <x:v>499</x:v>
      </x:c>
      <x:c r="D1155" s="18" t="n">
        <x:f>Arrivals!J1155</x:f>
        <x:v>5.847912246556249</x:v>
      </x:c>
      <x:c r="E1155" s="18" t="n">
        <x:f>G1154</x:f>
        <x:v>889.9835077274895</x:v>
      </x:c>
      <x:c r="F1155" s="18" t="n">
        <x:f>MAX(C1155,E1155)</x:f>
        <x:v>889.9835077274895</x:v>
      </x:c>
      <x:c r="G1155" s="18" t="n">
        <x:f>F1155+D1155</x:f>
        <x:v>895.8314199740457</x:v>
      </x:c>
      <x:c r="H1155" s="18" t="n">
        <x:f>Arrivals!L1155</x:f>
        <x:v>75</x:v>
      </x:c>
      <x:c r="I1155" s="18" t="n">
        <x:f>H1155*8/ACE_Input!S75+ACE_Input!T75</x:f>
        <x:v>6.02</x:v>
      </x:c>
      <x:c r="J1155" s="18" t="n">
        <x:f>N1154</x:f>
        <x:v>896.0035077274895</x:v>
      </x:c>
      <x:c r="K1155" s="18" t="n">
        <x:f>MAX(G1155,J1155)</x:f>
        <x:v>896.0035077274895</x:v>
      </x:c>
      <x:c r="L1155" s="18" t="n">
        <x:f>MOD(K1155-Settings!$B$32,Settings!$B$33)</x:f>
        <x:v>176.00350772748948</x:v>
      </x:c>
      <x:c r="M1155" s="18" t="n">
        <x:f>IF(L1155&lt;Settings!$B$30,IF(Settings!$B$30-L1155&gt;=I1155,K1155,K1155+(Settings!$B$30-L1155)+Settings!$B$31),K1155+(Settings!$B$33-L1155))</x:f>
        <x:v>896.0035077274895</x:v>
      </x:c>
      <x:c r="N1155" s="18" t="n">
        <x:f>M1155+I1155</x:f>
        <x:v>902.0235077274895</x:v>
      </x:c>
      <x:c r="O1155" s="18" t="n">
        <x:f>N1155-C1155</x:f>
        <x:v>403.02350772748946</x:v>
      </x:c>
      <x:c r="P1155" s="18" t="n">
        <x:f>F1155-C1155</x:f>
        <x:v>390.9835077274895</x:v>
      </x:c>
      <x:c r="Q1155" s="18" t="n">
        <x:f>K1155-G1155</x:f>
        <x:v>0.17208775344374772</x:v>
      </x:c>
      <x:c r="R1155" s="18" t="n">
        <x:f>M1155-K1155</x:f>
        <x:v>0</x:v>
      </x:c>
      <x:c r="S1155" s="18" t="n">
        <x:f>P1155+Q1155+R1155</x:f>
        <x:v>391.15559548093324</x:v>
      </x:c>
      <x:c r="T1155" s="18" t="str">
        <x:f>IF(MOD(C1155-Settings!$B$32,Settings!$B$33)&lt;Settings!$B$30,"Up","Down")</x:f>
        <x:v>Up</x:v>
      </x:c>
      <x:c r="U1155" s="18" t="n">
        <x:f>IF(OR(I1155&gt;Settings!$B$30,O1155&gt;Settings!$B$37),0,1)</x:f>
        <x:v>1</x:v>
      </x:c>
      <x:c r="V1155" s="18" t="n">
        <x:f>IF(AND(U1155=1,O1155&lt;=Settings!$B$36),1,0)</x:f>
        <x:v>0</x:v>
      </x:c>
    </x:row>
    <x:row r="1156">
      <x:c r="A1156" t="n">
        <x:f>Arrivals!A1156</x:f>
        <x:v>10</x:v>
      </x:c>
      <x:c r="B1156" t="n">
        <x:f>Arrivals!B1156</x:f>
        <x:v>71</x:v>
      </x:c>
      <x:c r="C1156" s="18" t="n">
        <x:f>Arrivals!F1156</x:f>
        <x:v>504</x:v>
      </x:c>
      <x:c r="D1156" s="18" t="n">
        <x:f>Arrivals!J1156</x:f>
        <x:v>0.22965518581123678</x:v>
      </x:c>
      <x:c r="E1156" s="18" t="n">
        <x:f>G1155</x:f>
        <x:v>895.8314199740457</x:v>
      </x:c>
      <x:c r="F1156" s="18" t="n">
        <x:f>MAX(C1156,E1156)</x:f>
        <x:v>895.8314199740457</x:v>
      </x:c>
      <x:c r="G1156" s="18" t="n">
        <x:f>F1156+D1156</x:f>
        <x:v>896.061075159857</x:v>
      </x:c>
      <x:c r="H1156" s="18" t="n">
        <x:f>Arrivals!L1156</x:f>
        <x:v>75</x:v>
      </x:c>
      <x:c r="I1156" s="18" t="n">
        <x:f>H1156*8/ACE_Input!S76+ACE_Input!T76</x:f>
        <x:v>6.02</x:v>
      </x:c>
      <x:c r="J1156" s="18" t="n">
        <x:f>N1155</x:f>
        <x:v>902.0235077274895</x:v>
      </x:c>
      <x:c r="K1156" s="18" t="n">
        <x:f>MAX(G1156,J1156)</x:f>
        <x:v>902.0235077274895</x:v>
      </x:c>
      <x:c r="L1156" s="18" t="n">
        <x:f>MOD(K1156-Settings!$B$32,Settings!$B$33)</x:f>
        <x:v>182.02350772748946</x:v>
      </x:c>
      <x:c r="M1156" s="18" t="n">
        <x:f>IF(L1156&lt;Settings!$B$30,IF(Settings!$B$30-L1156&gt;=I1156,K1156,K1156+(Settings!$B$30-L1156)+Settings!$B$31),K1156+(Settings!$B$33-L1156))</x:f>
        <x:v>902.0235077274895</x:v>
      </x:c>
      <x:c r="N1156" s="18" t="n">
        <x:f>M1156+I1156</x:f>
        <x:v>908.0435077274894</x:v>
      </x:c>
      <x:c r="O1156" s="18" t="n">
        <x:f>N1156-C1156</x:f>
        <x:v>404.04350772748944</x:v>
      </x:c>
      <x:c r="P1156" s="18" t="n">
        <x:f>F1156-C1156</x:f>
        <x:v>391.83141997404573</x:v>
      </x:c>
      <x:c r="Q1156" s="18" t="n">
        <x:f>K1156-G1156</x:f>
        <x:v>5.962432567632504</x:v>
      </x:c>
      <x:c r="R1156" s="18" t="n">
        <x:f>M1156-K1156</x:f>
        <x:v>0</x:v>
      </x:c>
      <x:c r="S1156" s="18" t="n">
        <x:f>P1156+Q1156+R1156</x:f>
        <x:v>397.79385254167823</x:v>
      </x:c>
      <x:c r="T1156" s="18" t="str">
        <x:f>IF(MOD(C1156-Settings!$B$32,Settings!$B$33)&lt;Settings!$B$30,"Up","Down")</x:f>
        <x:v>Up</x:v>
      </x:c>
      <x:c r="U1156" s="18" t="n">
        <x:f>IF(OR(I1156&gt;Settings!$B$30,O1156&gt;Settings!$B$37),0,1)</x:f>
        <x:v>1</x:v>
      </x:c>
      <x:c r="V1156" s="18" t="n">
        <x:f>IF(AND(U1156=1,O1156&lt;=Settings!$B$36),1,0)</x:f>
        <x:v>0</x:v>
      </x:c>
    </x:row>
    <x:row r="1157">
      <x:c r="A1157" t="n">
        <x:f>Arrivals!A1157</x:f>
        <x:v>10</x:v>
      </x:c>
      <x:c r="B1157" t="n">
        <x:f>Arrivals!B1157</x:f>
        <x:v>72</x:v>
      </x:c>
      <x:c r="C1157" s="18" t="n">
        <x:f>Arrivals!F1157</x:f>
        <x:v>509</x:v>
      </x:c>
      <x:c r="D1157" s="18" t="n">
        <x:f>Arrivals!J1157</x:f>
        <x:v>10.784271536109351</x:v>
      </x:c>
      <x:c r="E1157" s="18" t="n">
        <x:f>G1156</x:f>
        <x:v>896.061075159857</x:v>
      </x:c>
      <x:c r="F1157" s="18" t="n">
        <x:f>MAX(C1157,E1157)</x:f>
        <x:v>896.061075159857</x:v>
      </x:c>
      <x:c r="G1157" s="18" t="n">
        <x:f>F1157+D1157</x:f>
        <x:v>906.8453466959663</x:v>
      </x:c>
      <x:c r="H1157" s="18" t="n">
        <x:f>Arrivals!L1157</x:f>
        <x:v>75</x:v>
      </x:c>
      <x:c r="I1157" s="18" t="n">
        <x:f>H1157*8/ACE_Input!S77+ACE_Input!T77</x:f>
        <x:v>6.02</x:v>
      </x:c>
      <x:c r="J1157" s="18" t="n">
        <x:f>N1156</x:f>
        <x:v>908.0435077274894</x:v>
      </x:c>
      <x:c r="K1157" s="18" t="n">
        <x:f>MAX(G1157,J1157)</x:f>
        <x:v>908.0435077274894</x:v>
      </x:c>
      <x:c r="L1157" s="18" t="n">
        <x:f>MOD(K1157-Settings!$B$32,Settings!$B$33)</x:f>
        <x:v>188.04350772748944</x:v>
      </x:c>
      <x:c r="M1157" s="18" t="n">
        <x:f>IF(L1157&lt;Settings!$B$30,IF(Settings!$B$30-L1157&gt;=I1157,K1157,K1157+(Settings!$B$30-L1157)+Settings!$B$31),K1157+(Settings!$B$33-L1157))</x:f>
        <x:v>908.0435077274894</x:v>
      </x:c>
      <x:c r="N1157" s="18" t="n">
        <x:f>M1157+I1157</x:f>
        <x:v>914.0635077274894</x:v>
      </x:c>
      <x:c r="O1157" s="18" t="n">
        <x:f>N1157-C1157</x:f>
        <x:v>405.0635077274894</x:v>
      </x:c>
      <x:c r="P1157" s="18" t="n">
        <x:f>F1157-C1157</x:f>
        <x:v>387.06107515985695</x:v>
      </x:c>
      <x:c r="Q1157" s="18" t="n">
        <x:f>K1157-G1157</x:f>
        <x:v>1.1981610315231137</x:v>
      </x:c>
      <x:c r="R1157" s="18" t="n">
        <x:f>M1157-K1157</x:f>
        <x:v>0</x:v>
      </x:c>
      <x:c r="S1157" s="18" t="n">
        <x:f>P1157+Q1157+R1157</x:f>
        <x:v>388.25923619138007</x:v>
      </x:c>
      <x:c r="T1157" s="18" t="str">
        <x:f>IF(MOD(C1157-Settings!$B$32,Settings!$B$33)&lt;Settings!$B$30,"Up","Down")</x:f>
        <x:v>Up</x:v>
      </x:c>
      <x:c r="U1157" s="18" t="n">
        <x:f>IF(OR(I1157&gt;Settings!$B$30,O1157&gt;Settings!$B$37),0,1)</x:f>
        <x:v>1</x:v>
      </x:c>
      <x:c r="V1157" s="18" t="n">
        <x:f>IF(AND(U1157=1,O1157&lt;=Settings!$B$36),1,0)</x:f>
        <x:v>0</x:v>
      </x:c>
    </x:row>
    <x:row r="1158">
      <x:c r="A1158" t="n">
        <x:f>Arrivals!A1158</x:f>
        <x:v>10</x:v>
      </x:c>
      <x:c r="B1158" t="n">
        <x:f>Arrivals!B1158</x:f>
        <x:v>73</x:v>
      </x:c>
      <x:c r="C1158" s="18" t="n">
        <x:f>Arrivals!F1158</x:f>
        <x:v>514</x:v>
      </x:c>
      <x:c r="D1158" s="18" t="n">
        <x:f>Arrivals!J1158</x:f>
        <x:v>20.679591469473102</x:v>
      </x:c>
      <x:c r="E1158" s="18" t="n">
        <x:f>G1157</x:f>
        <x:v>906.8453466959663</x:v>
      </x:c>
      <x:c r="F1158" s="18" t="n">
        <x:f>MAX(C1158,E1158)</x:f>
        <x:v>906.8453466959663</x:v>
      </x:c>
      <x:c r="G1158" s="18" t="n">
        <x:f>F1158+D1158</x:f>
        <x:v>927.5249381654394</x:v>
      </x:c>
      <x:c r="H1158" s="18" t="n">
        <x:f>Arrivals!L1158</x:f>
        <x:v>75</x:v>
      </x:c>
      <x:c r="I1158" s="18" t="n">
        <x:f>H1158*8/ACE_Input!S78+ACE_Input!T78</x:f>
        <x:v>6.02</x:v>
      </x:c>
      <x:c r="J1158" s="18" t="n">
        <x:f>N1157</x:f>
        <x:v>914.0635077274894</x:v>
      </x:c>
      <x:c r="K1158" s="18" t="n">
        <x:f>MAX(G1158,J1158)</x:f>
        <x:v>927.5249381654394</x:v>
      </x:c>
      <x:c r="L1158" s="18" t="n">
        <x:f>MOD(K1158-Settings!$B$32,Settings!$B$33)</x:f>
        <x:v>207.52493816543938</x:v>
      </x:c>
      <x:c r="M1158" s="18" t="n">
        <x:f>IF(L1158&lt;Settings!$B$30,IF(Settings!$B$30-L1158&gt;=I1158,K1158,K1158+(Settings!$B$30-L1158)+Settings!$B$31),K1158+(Settings!$B$33-L1158))</x:f>
        <x:v>927.5249381654394</x:v>
      </x:c>
      <x:c r="N1158" s="18" t="n">
        <x:f>M1158+I1158</x:f>
        <x:v>933.5449381654394</x:v>
      </x:c>
      <x:c r="O1158" s="18" t="n">
        <x:f>N1158-C1158</x:f>
        <x:v>419.54493816543936</x:v>
      </x:c>
      <x:c r="P1158" s="18" t="n">
        <x:f>F1158-C1158</x:f>
        <x:v>392.8453466959663</x:v>
      </x:c>
      <x:c r="Q1158" s="18" t="n">
        <x:f>K1158-G1158</x:f>
        <x:v>0</x:v>
      </x:c>
      <x:c r="R1158" s="18" t="n">
        <x:f>M1158-K1158</x:f>
        <x:v>0</x:v>
      </x:c>
      <x:c r="S1158" s="18" t="n">
        <x:f>P1158+Q1158+R1158</x:f>
        <x:v>392.8453466959663</x:v>
      </x:c>
      <x:c r="T1158" s="18" t="str">
        <x:f>IF(MOD(C1158-Settings!$B$32,Settings!$B$33)&lt;Settings!$B$30,"Up","Down")</x:f>
        <x:v>Up</x:v>
      </x:c>
      <x:c r="U1158" s="18" t="n">
        <x:f>IF(OR(I1158&gt;Settings!$B$30,O1158&gt;Settings!$B$37),0,1)</x:f>
        <x:v>1</x:v>
      </x:c>
      <x:c r="V1158" s="18" t="n">
        <x:f>IF(AND(U1158=1,O1158&lt;=Settings!$B$36),1,0)</x:f>
        <x:v>0</x:v>
      </x:c>
    </x:row>
    <x:row r="1159">
      <x:c r="A1159" t="n">
        <x:f>Arrivals!A1159</x:f>
        <x:v>10</x:v>
      </x:c>
      <x:c r="B1159" t="n">
        <x:f>Arrivals!B1159</x:f>
        <x:v>74</x:v>
      </x:c>
      <x:c r="C1159" s="18" t="n">
        <x:f>Arrivals!F1159</x:f>
        <x:v>519</x:v>
      </x:c>
      <x:c r="D1159" s="18" t="n">
        <x:f>Arrivals!J1159</x:f>
        <x:v>5.138314059450067</x:v>
      </x:c>
      <x:c r="E1159" s="18" t="n">
        <x:f>G1158</x:f>
        <x:v>927.5249381654394</x:v>
      </x:c>
      <x:c r="F1159" s="18" t="n">
        <x:f>MAX(C1159,E1159)</x:f>
        <x:v>927.5249381654394</x:v>
      </x:c>
      <x:c r="G1159" s="18" t="n">
        <x:f>F1159+D1159</x:f>
        <x:v>932.6632522248894</x:v>
      </x:c>
      <x:c r="H1159" s="18" t="n">
        <x:f>Arrivals!L1159</x:f>
        <x:v>75</x:v>
      </x:c>
      <x:c r="I1159" s="18" t="n">
        <x:f>H1159*8/ACE_Input!S79+ACE_Input!T79</x:f>
        <x:v>6.02</x:v>
      </x:c>
      <x:c r="J1159" s="18" t="n">
        <x:f>N1158</x:f>
        <x:v>933.5449381654394</x:v>
      </x:c>
      <x:c r="K1159" s="18" t="n">
        <x:f>MAX(G1159,J1159)</x:f>
        <x:v>933.5449381654394</x:v>
      </x:c>
      <x:c r="L1159" s="18" t="n">
        <x:f>MOD(K1159-Settings!$B$32,Settings!$B$33)</x:f>
        <x:v>213.54493816543936</x:v>
      </x:c>
      <x:c r="M1159" s="18" t="n">
        <x:f>IF(L1159&lt;Settings!$B$30,IF(Settings!$B$30-L1159&gt;=I1159,K1159,K1159+(Settings!$B$30-L1159)+Settings!$B$31),K1159+(Settings!$B$33-L1159))</x:f>
        <x:v>933.5449381654394</x:v>
      </x:c>
      <x:c r="N1159" s="18" t="n">
        <x:f>M1159+I1159</x:f>
        <x:v>939.5649381654393</x:v>
      </x:c>
      <x:c r="O1159" s="18" t="n">
        <x:f>N1159-C1159</x:f>
        <x:v>420.56493816543934</x:v>
      </x:c>
      <x:c r="P1159" s="18" t="n">
        <x:f>F1159-C1159</x:f>
        <x:v>408.5249381654394</x:v>
      </x:c>
      <x:c r="Q1159" s="18" t="n">
        <x:f>K1159-G1159</x:f>
        <x:v>0.8816859405499144</x:v>
      </x:c>
      <x:c r="R1159" s="18" t="n">
        <x:f>M1159-K1159</x:f>
        <x:v>0</x:v>
      </x:c>
      <x:c r="S1159" s="18" t="n">
        <x:f>P1159+Q1159+R1159</x:f>
        <x:v>409.4066241059893</x:v>
      </x:c>
      <x:c r="T1159" s="18" t="str">
        <x:f>IF(MOD(C1159-Settings!$B$32,Settings!$B$33)&lt;Settings!$B$30,"Up","Down")</x:f>
        <x:v>Up</x:v>
      </x:c>
      <x:c r="U1159" s="18" t="n">
        <x:f>IF(OR(I1159&gt;Settings!$B$30,O1159&gt;Settings!$B$37),0,1)</x:f>
        <x:v>1</x:v>
      </x:c>
      <x:c r="V1159" s="18" t="n">
        <x:f>IF(AND(U1159=1,O1159&lt;=Settings!$B$36),1,0)</x:f>
        <x:v>0</x:v>
      </x:c>
    </x:row>
    <x:row r="1160">
      <x:c r="A1160" t="n">
        <x:f>Arrivals!A1160</x:f>
        <x:v>10</x:v>
      </x:c>
      <x:c r="B1160" t="n">
        <x:f>Arrivals!B1160</x:f>
        <x:v>75</x:v>
      </x:c>
      <x:c r="C1160" s="18" t="n">
        <x:f>Arrivals!F1160</x:f>
        <x:v>524</x:v>
      </x:c>
      <x:c r="D1160" s="18" t="n">
        <x:f>Arrivals!J1160</x:f>
        <x:v>1.505264487978999</x:v>
      </x:c>
      <x:c r="E1160" s="18" t="n">
        <x:f>G1159</x:f>
        <x:v>932.6632522248894</x:v>
      </x:c>
      <x:c r="F1160" s="18" t="n">
        <x:f>MAX(C1160,E1160)</x:f>
        <x:v>932.6632522248894</x:v>
      </x:c>
      <x:c r="G1160" s="18" t="n">
        <x:f>F1160+D1160</x:f>
        <x:v>934.1685167128685</x:v>
      </x:c>
      <x:c r="H1160" s="18" t="n">
        <x:f>Arrivals!L1160</x:f>
        <x:v>75</x:v>
      </x:c>
      <x:c r="I1160" s="18" t="n">
        <x:f>H1160*8/ACE_Input!S80+ACE_Input!T80</x:f>
        <x:v>6.02</x:v>
      </x:c>
      <x:c r="J1160" s="18" t="n">
        <x:f>N1159</x:f>
        <x:v>939.5649381654393</x:v>
      </x:c>
      <x:c r="K1160" s="18" t="n">
        <x:f>MAX(G1160,J1160)</x:f>
        <x:v>939.5649381654393</x:v>
      </x:c>
      <x:c r="L1160" s="18" t="n">
        <x:f>MOD(K1160-Settings!$B$32,Settings!$B$33)</x:f>
        <x:v>219.56493816543934</x:v>
      </x:c>
      <x:c r="M1160" s="18" t="n">
        <x:f>IF(L1160&lt;Settings!$B$30,IF(Settings!$B$30-L1160&gt;=I1160,K1160,K1160+(Settings!$B$30-L1160)+Settings!$B$31),K1160+(Settings!$B$33-L1160))</x:f>
        <x:v>939.5649381654393</x:v>
      </x:c>
      <x:c r="N1160" s="18" t="n">
        <x:f>M1160+I1160</x:f>
        <x:v>945.5849381654393</x:v>
      </x:c>
      <x:c r="O1160" s="18" t="n">
        <x:f>N1160-C1160</x:f>
        <x:v>421.5849381654393</x:v>
      </x:c>
      <x:c r="P1160" s="18" t="n">
        <x:f>F1160-C1160</x:f>
        <x:v>408.66325222488945</x:v>
      </x:c>
      <x:c r="Q1160" s="18" t="n">
        <x:f>K1160-G1160</x:f>
        <x:v>5.3964214525708485</x:v>
      </x:c>
      <x:c r="R1160" s="18" t="n">
        <x:f>M1160-K1160</x:f>
        <x:v>0</x:v>
      </x:c>
      <x:c r="S1160" s="18" t="n">
        <x:f>P1160+Q1160+R1160</x:f>
        <x:v>414.0596736774603</x:v>
      </x:c>
      <x:c r="T1160" s="18" t="str">
        <x:f>IF(MOD(C1160-Settings!$B$32,Settings!$B$33)&lt;Settings!$B$30,"Up","Down")</x:f>
        <x:v>Up</x:v>
      </x:c>
      <x:c r="U1160" s="18" t="n">
        <x:f>IF(OR(I1160&gt;Settings!$B$30,O1160&gt;Settings!$B$37),0,1)</x:f>
        <x:v>1</x:v>
      </x:c>
      <x:c r="V1160" s="18" t="n">
        <x:f>IF(AND(U1160=1,O1160&lt;=Settings!$B$36),1,0)</x:f>
        <x:v>0</x:v>
      </x:c>
    </x:row>
    <x:row r="1161">
      <x:c r="A1161" t="n">
        <x:f>Arrivals!A1161</x:f>
        <x:v>10</x:v>
      </x:c>
      <x:c r="B1161" t="n">
        <x:f>Arrivals!B1161</x:f>
        <x:v>76</x:v>
      </x:c>
      <x:c r="C1161" s="18" t="n">
        <x:f>Arrivals!F1161</x:f>
        <x:v>529</x:v>
      </x:c>
      <x:c r="D1161" s="18" t="n">
        <x:f>Arrivals!J1161</x:f>
        <x:v>5.738235895431955</x:v>
      </x:c>
      <x:c r="E1161" s="18" t="n">
        <x:f>G1160</x:f>
        <x:v>934.1685167128685</x:v>
      </x:c>
      <x:c r="F1161" s="18" t="n">
        <x:f>MAX(C1161,E1161)</x:f>
        <x:v>934.1685167128685</x:v>
      </x:c>
      <x:c r="G1161" s="18" t="n">
        <x:f>F1161+D1161</x:f>
        <x:v>939.9067526083004</x:v>
      </x:c>
      <x:c r="H1161" s="18" t="n">
        <x:f>Arrivals!L1161</x:f>
        <x:v>75</x:v>
      </x:c>
      <x:c r="I1161" s="18" t="n">
        <x:f>H1161*8/ACE_Input!S81+ACE_Input!T81</x:f>
        <x:v>6.02</x:v>
      </x:c>
      <x:c r="J1161" s="18" t="n">
        <x:f>N1160</x:f>
        <x:v>945.5849381654393</x:v>
      </x:c>
      <x:c r="K1161" s="18" t="n">
        <x:f>MAX(G1161,J1161)</x:f>
        <x:v>945.5849381654393</x:v>
      </x:c>
      <x:c r="L1161" s="18" t="n">
        <x:f>MOD(K1161-Settings!$B$32,Settings!$B$33)</x:f>
        <x:v>225.58493816543933</x:v>
      </x:c>
      <x:c r="M1161" s="18" t="n">
        <x:f>IF(L1161&lt;Settings!$B$30,IF(Settings!$B$30-L1161&gt;=I1161,K1161,K1161+(Settings!$B$30-L1161)+Settings!$B$31),K1161+(Settings!$B$33-L1161))</x:f>
        <x:v>945.5849381654393</x:v>
      </x:c>
      <x:c r="N1161" s="18" t="n">
        <x:f>M1161+I1161</x:f>
        <x:v>951.6049381654393</x:v>
      </x:c>
      <x:c r="O1161" s="18" t="n">
        <x:f>N1161-C1161</x:f>
        <x:v>422.6049381654393</x:v>
      </x:c>
      <x:c r="P1161" s="18" t="n">
        <x:f>F1161-C1161</x:f>
        <x:v>405.1685167128685</x:v>
      </x:c>
      <x:c r="Q1161" s="18" t="n">
        <x:f>K1161-G1161</x:f>
        <x:v>5.6781855571389315</x:v>
      </x:c>
      <x:c r="R1161" s="18" t="n">
        <x:f>M1161-K1161</x:f>
        <x:v>0</x:v>
      </x:c>
      <x:c r="S1161" s="18" t="n">
        <x:f>P1161+Q1161+R1161</x:f>
        <x:v>410.8467022700074</x:v>
      </x:c>
      <x:c r="T1161" s="18" t="str">
        <x:f>IF(MOD(C1161-Settings!$B$32,Settings!$B$33)&lt;Settings!$B$30,"Up","Down")</x:f>
        <x:v>Up</x:v>
      </x:c>
      <x:c r="U1161" s="18" t="n">
        <x:f>IF(OR(I1161&gt;Settings!$B$30,O1161&gt;Settings!$B$37),0,1)</x:f>
        <x:v>1</x:v>
      </x:c>
      <x:c r="V1161" s="18" t="n">
        <x:f>IF(AND(U1161=1,O1161&lt;=Settings!$B$36),1,0)</x:f>
        <x:v>0</x:v>
      </x:c>
    </x:row>
    <x:row r="1162">
      <x:c r="A1162" t="n">
        <x:f>Arrivals!A1162</x:f>
        <x:v>10</x:v>
      </x:c>
      <x:c r="B1162" t="n">
        <x:f>Arrivals!B1162</x:f>
        <x:v>77</x:v>
      </x:c>
      <x:c r="C1162" s="18" t="n">
        <x:f>Arrivals!F1162</x:f>
        <x:v>534</x:v>
      </x:c>
      <x:c r="D1162" s="18" t="n">
        <x:f>Arrivals!J1162</x:f>
        <x:v>3.11131000664978</x:v>
      </x:c>
      <x:c r="E1162" s="18" t="n">
        <x:f>G1161</x:f>
        <x:v>939.9067526083004</x:v>
      </x:c>
      <x:c r="F1162" s="18" t="n">
        <x:f>MAX(C1162,E1162)</x:f>
        <x:v>939.9067526083004</x:v>
      </x:c>
      <x:c r="G1162" s="18" t="n">
        <x:f>F1162+D1162</x:f>
        <x:v>943.0180626149502</x:v>
      </x:c>
      <x:c r="H1162" s="18" t="n">
        <x:f>Arrivals!L1162</x:f>
        <x:v>75</x:v>
      </x:c>
      <x:c r="I1162" s="18" t="n">
        <x:f>H1162*8/ACE_Input!S82+ACE_Input!T82</x:f>
        <x:v>6.02</x:v>
      </x:c>
      <x:c r="J1162" s="18" t="n">
        <x:f>N1161</x:f>
        <x:v>951.6049381654393</x:v>
      </x:c>
      <x:c r="K1162" s="18" t="n">
        <x:f>MAX(G1162,J1162)</x:f>
        <x:v>951.6049381654393</x:v>
      </x:c>
      <x:c r="L1162" s="18" t="n">
        <x:f>MOD(K1162-Settings!$B$32,Settings!$B$33)</x:f>
        <x:v>231.6049381654393</x:v>
      </x:c>
      <x:c r="M1162" s="18" t="n">
        <x:f>IF(L1162&lt;Settings!$B$30,IF(Settings!$B$30-L1162&gt;=I1162,K1162,K1162+(Settings!$B$30-L1162)+Settings!$B$31),K1162+(Settings!$B$33-L1162))</x:f>
        <x:v>951.6049381654393</x:v>
      </x:c>
      <x:c r="N1162" s="18" t="n">
        <x:f>M1162+I1162</x:f>
        <x:v>957.6249381654393</x:v>
      </x:c>
      <x:c r="O1162" s="18" t="n">
        <x:f>N1162-C1162</x:f>
        <x:v>423.6249381654393</x:v>
      </x:c>
      <x:c r="P1162" s="18" t="n">
        <x:f>F1162-C1162</x:f>
        <x:v>405.9067526083004</x:v>
      </x:c>
      <x:c r="Q1162" s="18" t="n">
        <x:f>K1162-G1162</x:f>
        <x:v>8.58687555048914</x:v>
      </x:c>
      <x:c r="R1162" s="18" t="n">
        <x:f>M1162-K1162</x:f>
        <x:v>0</x:v>
      </x:c>
      <x:c r="S1162" s="18" t="n">
        <x:f>P1162+Q1162+R1162</x:f>
        <x:v>414.49362815878953</x:v>
      </x:c>
      <x:c r="T1162" s="18" t="str">
        <x:f>IF(MOD(C1162-Settings!$B$32,Settings!$B$33)&lt;Settings!$B$30,"Up","Down")</x:f>
        <x:v>Up</x:v>
      </x:c>
      <x:c r="U1162" s="18" t="n">
        <x:f>IF(OR(I1162&gt;Settings!$B$30,O1162&gt;Settings!$B$37),0,1)</x:f>
        <x:v>1</x:v>
      </x:c>
      <x:c r="V1162" s="18" t="n">
        <x:f>IF(AND(U1162=1,O1162&lt;=Settings!$B$36),1,0)</x:f>
        <x:v>0</x:v>
      </x:c>
    </x:row>
    <x:row r="1163">
      <x:c r="A1163" t="n">
        <x:f>Arrivals!A1163</x:f>
        <x:v>10</x:v>
      </x:c>
      <x:c r="B1163" t="n">
        <x:f>Arrivals!B1163</x:f>
        <x:v>78</x:v>
      </x:c>
      <x:c r="C1163" s="18" t="n">
        <x:f>Arrivals!F1163</x:f>
        <x:v>539</x:v>
      </x:c>
      <x:c r="D1163" s="18" t="n">
        <x:f>Arrivals!J1163</x:f>
        <x:v>9.531096985416664</x:v>
      </x:c>
      <x:c r="E1163" s="18" t="n">
        <x:f>G1162</x:f>
        <x:v>943.0180626149502</x:v>
      </x:c>
      <x:c r="F1163" s="18" t="n">
        <x:f>MAX(C1163,E1163)</x:f>
        <x:v>943.0180626149502</x:v>
      </x:c>
      <x:c r="G1163" s="18" t="n">
        <x:f>F1163+D1163</x:f>
        <x:v>952.5491596003668</x:v>
      </x:c>
      <x:c r="H1163" s="18" t="n">
        <x:f>Arrivals!L1163</x:f>
        <x:v>75</x:v>
      </x:c>
      <x:c r="I1163" s="18" t="n">
        <x:f>H1163*8/ACE_Input!S83+ACE_Input!T83</x:f>
        <x:v>6.02</x:v>
      </x:c>
      <x:c r="J1163" s="18" t="n">
        <x:f>N1162</x:f>
        <x:v>957.6249381654393</x:v>
      </x:c>
      <x:c r="K1163" s="18" t="n">
        <x:f>MAX(G1163,J1163)</x:f>
        <x:v>957.6249381654393</x:v>
      </x:c>
      <x:c r="L1163" s="18" t="n">
        <x:f>MOD(K1163-Settings!$B$32,Settings!$B$33)</x:f>
        <x:v>237.6249381654393</x:v>
      </x:c>
      <x:c r="M1163" s="18" t="n">
        <x:f>IF(L1163&lt;Settings!$B$30,IF(Settings!$B$30-L1163&gt;=I1163,K1163,K1163+(Settings!$B$30-L1163)+Settings!$B$31),K1163+(Settings!$B$33-L1163))</x:f>
        <x:v>957.6249381654393</x:v>
      </x:c>
      <x:c r="N1163" s="18" t="n">
        <x:f>M1163+I1163</x:f>
        <x:v>963.6449381654393</x:v>
      </x:c>
      <x:c r="O1163" s="18" t="n">
        <x:f>N1163-C1163</x:f>
        <x:v>424.64493816543927</x:v>
      </x:c>
      <x:c r="P1163" s="18" t="n">
        <x:f>F1163-C1163</x:f>
        <x:v>404.01806261495017</x:v>
      </x:c>
      <x:c r="Q1163" s="18" t="n">
        <x:f>K1163-G1163</x:f>
        <x:v>5.075778565072483</x:v>
      </x:c>
      <x:c r="R1163" s="18" t="n">
        <x:f>M1163-K1163</x:f>
        <x:v>0</x:v>
      </x:c>
      <x:c r="S1163" s="18" t="n">
        <x:f>P1163+Q1163+R1163</x:f>
        <x:v>409.09384118002265</x:v>
      </x:c>
      <x:c r="T1163" s="18" t="str">
        <x:f>IF(MOD(C1163-Settings!$B$32,Settings!$B$33)&lt;Settings!$B$30,"Up","Down")</x:f>
        <x:v>Up</x:v>
      </x:c>
      <x:c r="U1163" s="18" t="n">
        <x:f>IF(OR(I1163&gt;Settings!$B$30,O1163&gt;Settings!$B$37),0,1)</x:f>
        <x:v>1</x:v>
      </x:c>
      <x:c r="V1163" s="18" t="n">
        <x:f>IF(AND(U1163=1,O1163&lt;=Settings!$B$36),1,0)</x:f>
        <x:v>0</x:v>
      </x:c>
    </x:row>
    <x:row r="1164">
      <x:c r="A1164" t="n">
        <x:f>Arrivals!A1164</x:f>
        <x:v>10</x:v>
      </x:c>
      <x:c r="B1164" t="n">
        <x:f>Arrivals!B1164</x:f>
        <x:v>79</x:v>
      </x:c>
      <x:c r="C1164" s="18" t="n">
        <x:f>Arrivals!F1164</x:f>
        <x:v>544</x:v>
      </x:c>
      <x:c r="D1164" s="18" t="n">
        <x:f>Arrivals!J1164</x:f>
        <x:v>12.297941653987111</x:v>
      </x:c>
      <x:c r="E1164" s="18" t="n">
        <x:f>G1163</x:f>
        <x:v>952.5491596003668</x:v>
      </x:c>
      <x:c r="F1164" s="18" t="n">
        <x:f>MAX(C1164,E1164)</x:f>
        <x:v>952.5491596003668</x:v>
      </x:c>
      <x:c r="G1164" s="18" t="n">
        <x:f>F1164+D1164</x:f>
        <x:v>964.8471012543539</x:v>
      </x:c>
      <x:c r="H1164" s="18" t="n">
        <x:f>Arrivals!L1164</x:f>
        <x:v>75</x:v>
      </x:c>
      <x:c r="I1164" s="18" t="n">
        <x:f>H1164*8/ACE_Input!S84+ACE_Input!T84</x:f>
        <x:v>6.02</x:v>
      </x:c>
      <x:c r="J1164" s="18" t="n">
        <x:f>N1163</x:f>
        <x:v>963.6449381654393</x:v>
      </x:c>
      <x:c r="K1164" s="18" t="n">
        <x:f>MAX(G1164,J1164)</x:f>
        <x:v>964.8471012543539</x:v>
      </x:c>
      <x:c r="L1164" s="18" t="n">
        <x:f>MOD(K1164-Settings!$B$32,Settings!$B$33)</x:f>
        <x:v>244.8471012543539</x:v>
      </x:c>
      <x:c r="M1164" s="18" t="n">
        <x:f>IF(L1164&lt;Settings!$B$30,IF(Settings!$B$30-L1164&gt;=I1164,K1164,K1164+(Settings!$B$30-L1164)+Settings!$B$31),K1164+(Settings!$B$33-L1164))</x:f>
        <x:v>964.8471012543539</x:v>
      </x:c>
      <x:c r="N1164" s="18" t="n">
        <x:f>M1164+I1164</x:f>
        <x:v>970.8671012543539</x:v>
      </x:c>
      <x:c r="O1164" s="18" t="n">
        <x:f>N1164-C1164</x:f>
        <x:v>426.8671012543539</x:v>
      </x:c>
      <x:c r="P1164" s="18" t="n">
        <x:f>F1164-C1164</x:f>
        <x:v>408.5491596003668</x:v>
      </x:c>
      <x:c r="Q1164" s="18" t="n">
        <x:f>K1164-G1164</x:f>
        <x:v>0</x:v>
      </x:c>
      <x:c r="R1164" s="18" t="n">
        <x:f>M1164-K1164</x:f>
        <x:v>0</x:v>
      </x:c>
      <x:c r="S1164" s="18" t="n">
        <x:f>P1164+Q1164+R1164</x:f>
        <x:v>408.5491596003668</x:v>
      </x:c>
      <x:c r="T1164" s="18" t="str">
        <x:f>IF(MOD(C1164-Settings!$B$32,Settings!$B$33)&lt;Settings!$B$30,"Up","Down")</x:f>
        <x:v>Up</x:v>
      </x:c>
      <x:c r="U1164" s="18" t="n">
        <x:f>IF(OR(I1164&gt;Settings!$B$30,O1164&gt;Settings!$B$37),0,1)</x:f>
        <x:v>1</x:v>
      </x:c>
      <x:c r="V1164" s="18" t="n">
        <x:f>IF(AND(U1164=1,O1164&lt;=Settings!$B$36),1,0)</x:f>
        <x:v>0</x:v>
      </x:c>
    </x:row>
    <x:row r="1165">
      <x:c r="A1165" t="n">
        <x:f>Arrivals!A1165</x:f>
        <x:v>10</x:v>
      </x:c>
      <x:c r="B1165" t="n">
        <x:f>Arrivals!B1165</x:f>
        <x:v>80</x:v>
      </x:c>
      <x:c r="C1165" s="18" t="n">
        <x:f>Arrivals!F1165</x:f>
        <x:v>549</x:v>
      </x:c>
      <x:c r="D1165" s="18" t="n">
        <x:f>Arrivals!J1165</x:f>
        <x:v>13.426326595852762</x:v>
      </x:c>
      <x:c r="E1165" s="18" t="n">
        <x:f>G1164</x:f>
        <x:v>964.8471012543539</x:v>
      </x:c>
      <x:c r="F1165" s="18" t="n">
        <x:f>MAX(C1165,E1165)</x:f>
        <x:v>964.8471012543539</x:v>
      </x:c>
      <x:c r="G1165" s="18" t="n">
        <x:f>F1165+D1165</x:f>
        <x:v>978.2734278502066</x:v>
      </x:c>
      <x:c r="H1165" s="18" t="n">
        <x:f>Arrivals!L1165</x:f>
        <x:v>75</x:v>
      </x:c>
      <x:c r="I1165" s="18" t="n">
        <x:f>H1165*8/ACE_Input!S85+ACE_Input!T85</x:f>
        <x:v>6.02</x:v>
      </x:c>
      <x:c r="J1165" s="18" t="n">
        <x:f>N1164</x:f>
        <x:v>970.8671012543539</x:v>
      </x:c>
      <x:c r="K1165" s="18" t="n">
        <x:f>MAX(G1165,J1165)</x:f>
        <x:v>978.2734278502066</x:v>
      </x:c>
      <x:c r="L1165" s="18" t="n">
        <x:f>MOD(K1165-Settings!$B$32,Settings!$B$33)</x:f>
        <x:v>258.27342785020664</x:v>
      </x:c>
      <x:c r="M1165" s="18" t="n">
        <x:f>IF(L1165&lt;Settings!$B$30,IF(Settings!$B$30-L1165&gt;=I1165,K1165,K1165+(Settings!$B$30-L1165)+Settings!$B$31),K1165+(Settings!$B$33-L1165))</x:f>
        <x:v>978.2734278502066</x:v>
      </x:c>
      <x:c r="N1165" s="18" t="n">
        <x:f>M1165+I1165</x:f>
        <x:v>984.2934278502066</x:v>
      </x:c>
      <x:c r="O1165" s="18" t="n">
        <x:f>N1165-C1165</x:f>
        <x:v>435.2934278502066</x:v>
      </x:c>
      <x:c r="P1165" s="18" t="n">
        <x:f>F1165-C1165</x:f>
        <x:v>415.8471012543539</x:v>
      </x:c>
      <x:c r="Q1165" s="18" t="n">
        <x:f>K1165-G1165</x:f>
        <x:v>0</x:v>
      </x:c>
      <x:c r="R1165" s="18" t="n">
        <x:f>M1165-K1165</x:f>
        <x:v>0</x:v>
      </x:c>
      <x:c r="S1165" s="18" t="n">
        <x:f>P1165+Q1165+R1165</x:f>
        <x:v>415.8471012543539</x:v>
      </x:c>
      <x:c r="T1165" s="18" t="str">
        <x:f>IF(MOD(C1165-Settings!$B$32,Settings!$B$33)&lt;Settings!$B$30,"Up","Down")</x:f>
        <x:v>Up</x:v>
      </x:c>
      <x:c r="U1165" s="18" t="n">
        <x:f>IF(OR(I1165&gt;Settings!$B$30,O1165&gt;Settings!$B$37),0,1)</x:f>
        <x:v>1</x:v>
      </x:c>
      <x:c r="V1165" s="18" t="n">
        <x:f>IF(AND(U1165=1,O1165&lt;=Settings!$B$36),1,0)</x:f>
        <x:v>0</x:v>
      </x:c>
    </x:row>
    <x:row r="1166">
      <x:c r="A1166" t="n">
        <x:f>Arrivals!A1166</x:f>
        <x:v>10</x:v>
      </x:c>
      <x:c r="B1166" t="n">
        <x:f>Arrivals!B1166</x:f>
        <x:v>81</x:v>
      </x:c>
      <x:c r="C1166" s="18" t="n">
        <x:f>Arrivals!F1166</x:f>
        <x:v>554</x:v>
      </x:c>
      <x:c r="D1166" s="18" t="n">
        <x:f>Arrivals!J1166</x:f>
        <x:v>39.702435185877775</x:v>
      </x:c>
      <x:c r="E1166" s="18" t="n">
        <x:f>G1165</x:f>
        <x:v>978.2734278502066</x:v>
      </x:c>
      <x:c r="F1166" s="18" t="n">
        <x:f>MAX(C1166,E1166)</x:f>
        <x:v>978.2734278502066</x:v>
      </x:c>
      <x:c r="G1166" s="18" t="n">
        <x:f>F1166+D1166</x:f>
        <x:v>1017.9758630360844</x:v>
      </x:c>
      <x:c r="H1166" s="18" t="n">
        <x:f>Arrivals!L1166</x:f>
        <x:v>75</x:v>
      </x:c>
      <x:c r="I1166" s="18" t="n">
        <x:f>H1166*8/ACE_Input!S86+ACE_Input!T86</x:f>
        <x:v>6.02</x:v>
      </x:c>
      <x:c r="J1166" s="18" t="n">
        <x:f>N1165</x:f>
        <x:v>984.2934278502066</x:v>
      </x:c>
      <x:c r="K1166" s="18" t="n">
        <x:f>MAX(G1166,J1166)</x:f>
        <x:v>1017.9758630360844</x:v>
      </x:c>
      <x:c r="L1166" s="18" t="n">
        <x:f>MOD(K1166-Settings!$B$32,Settings!$B$33)</x:f>
        <x:v>297.97586303608443</x:v>
      </x:c>
      <x:c r="M1166" s="18" t="n">
        <x:f>IF(L1166&lt;Settings!$B$30,IF(Settings!$B$30-L1166&gt;=I1166,K1166,K1166+(Settings!$B$30-L1166)+Settings!$B$31),K1166+(Settings!$B$33-L1166))</x:f>
        <x:v>1017.9758630360844</x:v>
      </x:c>
      <x:c r="N1166" s="18" t="n">
        <x:f>M1166+I1166</x:f>
        <x:v>1023.9958630360844</x:v>
      </x:c>
      <x:c r="O1166" s="18" t="n">
        <x:f>N1166-C1166</x:f>
        <x:v>469.9958630360844</x:v>
      </x:c>
      <x:c r="P1166" s="18" t="n">
        <x:f>F1166-C1166</x:f>
        <x:v>424.27342785020664</x:v>
      </x:c>
      <x:c r="Q1166" s="18" t="n">
        <x:f>K1166-G1166</x:f>
        <x:v>0</x:v>
      </x:c>
      <x:c r="R1166" s="18" t="n">
        <x:f>M1166-K1166</x:f>
        <x:v>0</x:v>
      </x:c>
      <x:c r="S1166" s="18" t="n">
        <x:f>P1166+Q1166+R1166</x:f>
        <x:v>424.27342785020664</x:v>
      </x:c>
      <x:c r="T1166" s="18" t="str">
        <x:f>IF(MOD(C1166-Settings!$B$32,Settings!$B$33)&lt;Settings!$B$30,"Up","Down")</x:f>
        <x:v>Up</x:v>
      </x:c>
      <x:c r="U1166" s="18" t="n">
        <x:f>IF(OR(I1166&gt;Settings!$B$30,O1166&gt;Settings!$B$37),0,1)</x:f>
        <x:v>1</x:v>
      </x:c>
      <x:c r="V1166" s="18" t="n">
        <x:f>IF(AND(U1166=1,O1166&lt;=Settings!$B$36),1,0)</x:f>
        <x:v>0</x:v>
      </x:c>
    </x:row>
    <x:row r="1167">
      <x:c r="A1167" t="n">
        <x:f>Arrivals!A1167</x:f>
        <x:v>10</x:v>
      </x:c>
      <x:c r="B1167" t="n">
        <x:f>Arrivals!B1167</x:f>
        <x:v>82</x:v>
      </x:c>
      <x:c r="C1167" s="18" t="n">
        <x:f>Arrivals!F1167</x:f>
        <x:v>559</x:v>
      </x:c>
      <x:c r="D1167" s="18" t="n">
        <x:f>Arrivals!J1167</x:f>
        <x:v>5.614650840671107</x:v>
      </x:c>
      <x:c r="E1167" s="18" t="n">
        <x:f>G1166</x:f>
        <x:v>1017.9758630360844</x:v>
      </x:c>
      <x:c r="F1167" s="18" t="n">
        <x:f>MAX(C1167,E1167)</x:f>
        <x:v>1017.9758630360844</x:v>
      </x:c>
      <x:c r="G1167" s="18" t="n">
        <x:f>F1167+D1167</x:f>
        <x:v>1023.5905138767555</x:v>
      </x:c>
      <x:c r="H1167" s="18" t="n">
        <x:f>Arrivals!L1167</x:f>
        <x:v>75</x:v>
      </x:c>
      <x:c r="I1167" s="18" t="n">
        <x:f>H1167*8/ACE_Input!S87+ACE_Input!T87</x:f>
        <x:v>6.02</x:v>
      </x:c>
      <x:c r="J1167" s="18" t="n">
        <x:f>N1166</x:f>
        <x:v>1023.9958630360844</x:v>
      </x:c>
      <x:c r="K1167" s="18" t="n">
        <x:f>MAX(G1167,J1167)</x:f>
        <x:v>1023.9958630360844</x:v>
      </x:c>
      <x:c r="L1167" s="18" t="n">
        <x:f>MOD(K1167-Settings!$B$32,Settings!$B$33)</x:f>
        <x:v>303.9958630360844</x:v>
      </x:c>
      <x:c r="M1167" s="18" t="n">
        <x:f>IF(L1167&lt;Settings!$B$30,IF(Settings!$B$30-L1167&gt;=I1167,K1167,K1167+(Settings!$B$30-L1167)+Settings!$B$31),K1167+(Settings!$B$33-L1167))</x:f>
        <x:v>1023.9958630360844</x:v>
      </x:c>
      <x:c r="N1167" s="18" t="n">
        <x:f>M1167+I1167</x:f>
        <x:v>1030.0158630360845</x:v>
      </x:c>
      <x:c r="O1167" s="18" t="n">
        <x:f>N1167-C1167</x:f>
        <x:v>471.0158630360845</x:v>
      </x:c>
      <x:c r="P1167" s="18" t="n">
        <x:f>F1167-C1167</x:f>
        <x:v>458.97586303608443</x:v>
      </x:c>
      <x:c r="Q1167" s="18" t="n">
        <x:f>K1167-G1167</x:f>
        <x:v>0.4053491593289209</x:v>
      </x:c>
      <x:c r="R1167" s="18" t="n">
        <x:f>M1167-K1167</x:f>
        <x:v>0</x:v>
      </x:c>
      <x:c r="S1167" s="18" t="n">
        <x:f>P1167+Q1167+R1167</x:f>
        <x:v>459.38121219541335</x:v>
      </x:c>
      <x:c r="T1167" s="18" t="str">
        <x:f>IF(MOD(C1167-Settings!$B$32,Settings!$B$33)&lt;Settings!$B$30,"Up","Down")</x:f>
        <x:v>Up</x:v>
      </x:c>
      <x:c r="U1167" s="18" t="n">
        <x:f>IF(OR(I1167&gt;Settings!$B$30,O1167&gt;Settings!$B$37),0,1)</x:f>
        <x:v>1</x:v>
      </x:c>
      <x:c r="V1167" s="18" t="n">
        <x:f>IF(AND(U1167=1,O1167&lt;=Settings!$B$36),1,0)</x:f>
        <x:v>0</x:v>
      </x:c>
    </x:row>
    <x:row r="1168">
      <x:c r="A1168" t="n">
        <x:f>Arrivals!A1168</x:f>
        <x:v>10</x:v>
      </x:c>
      <x:c r="B1168" t="n">
        <x:f>Arrivals!B1168</x:f>
        <x:v>83</x:v>
      </x:c>
      <x:c r="C1168" s="18" t="n">
        <x:f>Arrivals!F1168</x:f>
        <x:v>564</x:v>
      </x:c>
      <x:c r="D1168" s="18" t="n">
        <x:f>Arrivals!J1168</x:f>
        <x:v>5.612933017957728</x:v>
      </x:c>
      <x:c r="E1168" s="18" t="n">
        <x:f>G1167</x:f>
        <x:v>1023.5905138767555</x:v>
      </x:c>
      <x:c r="F1168" s="18" t="n">
        <x:f>MAX(C1168,E1168)</x:f>
        <x:v>1023.5905138767555</x:v>
      </x:c>
      <x:c r="G1168" s="18" t="n">
        <x:f>F1168+D1168</x:f>
        <x:v>1029.2034468947131</x:v>
      </x:c>
      <x:c r="H1168" s="18" t="n">
        <x:f>Arrivals!L1168</x:f>
        <x:v>75</x:v>
      </x:c>
      <x:c r="I1168" s="18" t="n">
        <x:f>H1168*8/ACE_Input!S88+ACE_Input!T88</x:f>
        <x:v>6.02</x:v>
      </x:c>
      <x:c r="J1168" s="18" t="n">
        <x:f>N1167</x:f>
        <x:v>1030.0158630360845</x:v>
      </x:c>
      <x:c r="K1168" s="18" t="n">
        <x:f>MAX(G1168,J1168)</x:f>
        <x:v>1030.0158630360845</x:v>
      </x:c>
      <x:c r="L1168" s="18" t="n">
        <x:f>MOD(K1168-Settings!$B$32,Settings!$B$33)</x:f>
        <x:v>310.0158630360845</x:v>
      </x:c>
      <x:c r="M1168" s="18" t="n">
        <x:f>IF(L1168&lt;Settings!$B$30,IF(Settings!$B$30-L1168&gt;=I1168,K1168,K1168+(Settings!$B$30-L1168)+Settings!$B$31),K1168+(Settings!$B$33-L1168))</x:f>
        <x:v>1030.0158630360845</x:v>
      </x:c>
      <x:c r="N1168" s="18" t="n">
        <x:f>M1168+I1168</x:f>
        <x:v>1036.0358630360845</x:v>
      </x:c>
      <x:c r="O1168" s="18" t="n">
        <x:f>N1168-C1168</x:f>
        <x:v>472.0358630360845</x:v>
      </x:c>
      <x:c r="P1168" s="18" t="n">
        <x:f>F1168-C1168</x:f>
        <x:v>459.5905138767555</x:v>
      </x:c>
      <x:c r="Q1168" s="18" t="n">
        <x:f>K1168-G1168</x:f>
        <x:v>0.8124161413713864</x:v>
      </x:c>
      <x:c r="R1168" s="18" t="n">
        <x:f>M1168-K1168</x:f>
        <x:v>0</x:v>
      </x:c>
      <x:c r="S1168" s="18" t="n">
        <x:f>P1168+Q1168+R1168</x:f>
        <x:v>460.4029300181269</x:v>
      </x:c>
      <x:c r="T1168" s="18" t="str">
        <x:f>IF(MOD(C1168-Settings!$B$32,Settings!$B$33)&lt;Settings!$B$30,"Up","Down")</x:f>
        <x:v>Up</x:v>
      </x:c>
      <x:c r="U1168" s="18" t="n">
        <x:f>IF(OR(I1168&gt;Settings!$B$30,O1168&gt;Settings!$B$37),0,1)</x:f>
        <x:v>1</x:v>
      </x:c>
      <x:c r="V1168" s="18" t="n">
        <x:f>IF(AND(U1168=1,O1168&lt;=Settings!$B$36),1,0)</x:f>
        <x:v>0</x:v>
      </x:c>
    </x:row>
    <x:row r="1169">
      <x:c r="A1169" t="n">
        <x:f>Arrivals!A1169</x:f>
        <x:v>10</x:v>
      </x:c>
      <x:c r="B1169" t="n">
        <x:f>Arrivals!B1169</x:f>
        <x:v>84</x:v>
      </x:c>
      <x:c r="C1169" s="18" t="n">
        <x:f>Arrivals!F1169</x:f>
        <x:v>569</x:v>
      </x:c>
      <x:c r="D1169" s="18" t="n">
        <x:f>Arrivals!J1169</x:f>
        <x:v>24.170322664113286</x:v>
      </x:c>
      <x:c r="E1169" s="18" t="n">
        <x:f>G1168</x:f>
        <x:v>1029.2034468947131</x:v>
      </x:c>
      <x:c r="F1169" s="18" t="n">
        <x:f>MAX(C1169,E1169)</x:f>
        <x:v>1029.2034468947131</x:v>
      </x:c>
      <x:c r="G1169" s="18" t="n">
        <x:f>F1169+D1169</x:f>
        <x:v>1053.3737695588263</x:v>
      </x:c>
      <x:c r="H1169" s="18" t="n">
        <x:f>Arrivals!L1169</x:f>
        <x:v>75</x:v>
      </x:c>
      <x:c r="I1169" s="18" t="n">
        <x:f>H1169*8/ACE_Input!S89+ACE_Input!T89</x:f>
        <x:v>6.02</x:v>
      </x:c>
      <x:c r="J1169" s="18" t="n">
        <x:f>N1168</x:f>
        <x:v>1036.0358630360845</x:v>
      </x:c>
      <x:c r="K1169" s="18" t="n">
        <x:f>MAX(G1169,J1169)</x:f>
        <x:v>1053.3737695588263</x:v>
      </x:c>
      <x:c r="L1169" s="18" t="n">
        <x:f>MOD(K1169-Settings!$B$32,Settings!$B$33)</x:f>
        <x:v>333.3737695588263</x:v>
      </x:c>
      <x:c r="M1169" s="18" t="n">
        <x:f>IF(L1169&lt;Settings!$B$30,IF(Settings!$B$30-L1169&gt;=I1169,K1169,K1169+(Settings!$B$30-L1169)+Settings!$B$31),K1169+(Settings!$B$33-L1169))</x:f>
        <x:v>1053.3737695588263</x:v>
      </x:c>
      <x:c r="N1169" s="18" t="n">
        <x:f>M1169+I1169</x:f>
        <x:v>1059.3937695588263</x:v>
      </x:c>
      <x:c r="O1169" s="18" t="n">
        <x:f>N1169-C1169</x:f>
        <x:v>490.3937695588263</x:v>
      </x:c>
      <x:c r="P1169" s="18" t="n">
        <x:f>F1169-C1169</x:f>
        <x:v>460.2034468947131</x:v>
      </x:c>
      <x:c r="Q1169" s="18" t="n">
        <x:f>K1169-G1169</x:f>
        <x:v>0</x:v>
      </x:c>
      <x:c r="R1169" s="18" t="n">
        <x:f>M1169-K1169</x:f>
        <x:v>0</x:v>
      </x:c>
      <x:c r="S1169" s="18" t="n">
        <x:f>P1169+Q1169+R1169</x:f>
        <x:v>460.2034468947131</x:v>
      </x:c>
      <x:c r="T1169" s="18" t="str">
        <x:f>IF(MOD(C1169-Settings!$B$32,Settings!$B$33)&lt;Settings!$B$30,"Up","Down")</x:f>
        <x:v>Up</x:v>
      </x:c>
      <x:c r="U1169" s="18" t="n">
        <x:f>IF(OR(I1169&gt;Settings!$B$30,O1169&gt;Settings!$B$37),0,1)</x:f>
        <x:v>1</x:v>
      </x:c>
      <x:c r="V1169" s="18" t="n">
        <x:f>IF(AND(U1169=1,O1169&lt;=Settings!$B$36),1,0)</x:f>
        <x:v>0</x:v>
      </x:c>
    </x:row>
    <x:row r="1170">
      <x:c r="A1170" t="n">
        <x:f>Arrivals!A1170</x:f>
        <x:v>10</x:v>
      </x:c>
      <x:c r="B1170" t="n">
        <x:f>Arrivals!B1170</x:f>
        <x:v>85</x:v>
      </x:c>
      <x:c r="C1170" s="18" t="n">
        <x:f>Arrivals!F1170</x:f>
        <x:v>574</x:v>
      </x:c>
      <x:c r="D1170" s="18" t="n">
        <x:f>Arrivals!J1170</x:f>
        <x:v>7.760622596515047</x:v>
      </x:c>
      <x:c r="E1170" s="18" t="n">
        <x:f>G1169</x:f>
        <x:v>1053.3737695588263</x:v>
      </x:c>
      <x:c r="F1170" s="18" t="n">
        <x:f>MAX(C1170,E1170)</x:f>
        <x:v>1053.3737695588263</x:v>
      </x:c>
      <x:c r="G1170" s="18" t="n">
        <x:f>F1170+D1170</x:f>
        <x:v>1061.1343921553414</x:v>
      </x:c>
      <x:c r="H1170" s="18" t="n">
        <x:f>Arrivals!L1170</x:f>
        <x:v>75</x:v>
      </x:c>
      <x:c r="I1170" s="18" t="n">
        <x:f>H1170*8/ACE_Input!S90+ACE_Input!T90</x:f>
        <x:v>6.02</x:v>
      </x:c>
      <x:c r="J1170" s="18" t="n">
        <x:f>N1169</x:f>
        <x:v>1059.3937695588263</x:v>
      </x:c>
      <x:c r="K1170" s="18" t="n">
        <x:f>MAX(G1170,J1170)</x:f>
        <x:v>1061.1343921553414</x:v>
      </x:c>
      <x:c r="L1170" s="18" t="n">
        <x:f>MOD(K1170-Settings!$B$32,Settings!$B$33)</x:f>
        <x:v>341.1343921553414</x:v>
      </x:c>
      <x:c r="M1170" s="18" t="n">
        <x:f>IF(L1170&lt;Settings!$B$30,IF(Settings!$B$30-L1170&gt;=I1170,K1170,K1170+(Settings!$B$30-L1170)+Settings!$B$31),K1170+(Settings!$B$33-L1170))</x:f>
        <x:v>1061.1343921553414</x:v>
      </x:c>
      <x:c r="N1170" s="18" t="n">
        <x:f>M1170+I1170</x:f>
        <x:v>1067.1543921553414</x:v>
      </x:c>
      <x:c r="O1170" s="18" t="n">
        <x:f>N1170-C1170</x:f>
        <x:v>493.1543921553414</x:v>
      </x:c>
      <x:c r="P1170" s="18" t="n">
        <x:f>F1170-C1170</x:f>
        <x:v>479.3737695588263</x:v>
      </x:c>
      <x:c r="Q1170" s="18" t="n">
        <x:f>K1170-G1170</x:f>
        <x:v>0</x:v>
      </x:c>
      <x:c r="R1170" s="18" t="n">
        <x:f>M1170-K1170</x:f>
        <x:v>0</x:v>
      </x:c>
      <x:c r="S1170" s="18" t="n">
        <x:f>P1170+Q1170+R1170</x:f>
        <x:v>479.3737695588263</x:v>
      </x:c>
      <x:c r="T1170" s="18" t="str">
        <x:f>IF(MOD(C1170-Settings!$B$32,Settings!$B$33)&lt;Settings!$B$30,"Up","Down")</x:f>
        <x:v>Up</x:v>
      </x:c>
      <x:c r="U1170" s="18" t="n">
        <x:f>IF(OR(I1170&gt;Settings!$B$30,O1170&gt;Settings!$B$37),0,1)</x:f>
        <x:v>1</x:v>
      </x:c>
      <x:c r="V1170" s="18" t="n">
        <x:f>IF(AND(U1170=1,O1170&lt;=Settings!$B$36),1,0)</x:f>
        <x:v>0</x:v>
      </x:c>
    </x:row>
    <x:row r="1171">
      <x:c r="A1171" t="n">
        <x:f>Arrivals!A1171</x:f>
        <x:v>10</x:v>
      </x:c>
      <x:c r="B1171" t="n">
        <x:f>Arrivals!B1171</x:f>
        <x:v>86</x:v>
      </x:c>
      <x:c r="C1171" s="18" t="n">
        <x:f>Arrivals!F1171</x:f>
        <x:v>579</x:v>
      </x:c>
      <x:c r="D1171" s="18" t="n">
        <x:f>Arrivals!J1171</x:f>
        <x:v>1.7794633202592764</x:v>
      </x:c>
      <x:c r="E1171" s="18" t="n">
        <x:f>G1170</x:f>
        <x:v>1061.1343921553414</x:v>
      </x:c>
      <x:c r="F1171" s="18" t="n">
        <x:f>MAX(C1171,E1171)</x:f>
        <x:v>1061.1343921553414</x:v>
      </x:c>
      <x:c r="G1171" s="18" t="n">
        <x:f>F1171+D1171</x:f>
        <x:v>1062.9138554756007</x:v>
      </x:c>
      <x:c r="H1171" s="18" t="n">
        <x:f>Arrivals!L1171</x:f>
        <x:v>75</x:v>
      </x:c>
      <x:c r="I1171" s="18" t="n">
        <x:f>H1171*8/ACE_Input!S91+ACE_Input!T91</x:f>
        <x:v>6.02</x:v>
      </x:c>
      <x:c r="J1171" s="18" t="n">
        <x:f>N1170</x:f>
        <x:v>1067.1543921553414</x:v>
      </x:c>
      <x:c r="K1171" s="18" t="n">
        <x:f>MAX(G1171,J1171)</x:f>
        <x:v>1067.1543921553414</x:v>
      </x:c>
      <x:c r="L1171" s="18" t="n">
        <x:f>MOD(K1171-Settings!$B$32,Settings!$B$33)</x:f>
        <x:v>347.1543921553414</x:v>
      </x:c>
      <x:c r="M1171" s="18" t="n">
        <x:f>IF(L1171&lt;Settings!$B$30,IF(Settings!$B$30-L1171&gt;=I1171,K1171,K1171+(Settings!$B$30-L1171)+Settings!$B$31),K1171+(Settings!$B$33-L1171))</x:f>
        <x:v>1067.1543921553414</x:v>
      </x:c>
      <x:c r="N1171" s="18" t="n">
        <x:f>M1171+I1171</x:f>
        <x:v>1073.1743921553414</x:v>
      </x:c>
      <x:c r="O1171" s="18" t="n">
        <x:f>N1171-C1171</x:f>
        <x:v>494.17439215534137</x:v>
      </x:c>
      <x:c r="P1171" s="18" t="n">
        <x:f>F1171-C1171</x:f>
        <x:v>482.1343921553414</x:v>
      </x:c>
      <x:c r="Q1171" s="18" t="n">
        <x:f>K1171-G1171</x:f>
        <x:v>4.240536679740671</x:v>
      </x:c>
      <x:c r="R1171" s="18" t="n">
        <x:f>M1171-K1171</x:f>
        <x:v>0</x:v>
      </x:c>
      <x:c r="S1171" s="18" t="n">
        <x:f>P1171+Q1171+R1171</x:f>
        <x:v>486.3749288350821</x:v>
      </x:c>
      <x:c r="T1171" s="18" t="str">
        <x:f>IF(MOD(C1171-Settings!$B$32,Settings!$B$33)&lt;Settings!$B$30,"Up","Down")</x:f>
        <x:v>Up</x:v>
      </x:c>
      <x:c r="U1171" s="18" t="n">
        <x:f>IF(OR(I1171&gt;Settings!$B$30,O1171&gt;Settings!$B$37),0,1)</x:f>
        <x:v>1</x:v>
      </x:c>
      <x:c r="V1171" s="18" t="n">
        <x:f>IF(AND(U1171=1,O1171&lt;=Settings!$B$36),1,0)</x:f>
        <x:v>0</x:v>
      </x:c>
    </x:row>
    <x:row r="1172">
      <x:c r="A1172" t="n">
        <x:f>Arrivals!A1172</x:f>
        <x:v>10</x:v>
      </x:c>
      <x:c r="B1172" t="n">
        <x:f>Arrivals!B1172</x:f>
        <x:v>87</x:v>
      </x:c>
      <x:c r="C1172" s="18" t="n">
        <x:f>Arrivals!F1172</x:f>
        <x:v>584</x:v>
      </x:c>
      <x:c r="D1172" s="18" t="n">
        <x:f>Arrivals!J1172</x:f>
        <x:v>4.3318984565661</x:v>
      </x:c>
      <x:c r="E1172" s="18" t="n">
        <x:f>G1171</x:f>
        <x:v>1062.9138554756007</x:v>
      </x:c>
      <x:c r="F1172" s="18" t="n">
        <x:f>MAX(C1172,E1172)</x:f>
        <x:v>1062.9138554756007</x:v>
      </x:c>
      <x:c r="G1172" s="18" t="n">
        <x:f>F1172+D1172</x:f>
        <x:v>1067.2457539321667</x:v>
      </x:c>
      <x:c r="H1172" s="18" t="n">
        <x:f>Arrivals!L1172</x:f>
        <x:v>75</x:v>
      </x:c>
      <x:c r="I1172" s="18" t="n">
        <x:f>H1172*8/ACE_Input!S92+ACE_Input!T92</x:f>
        <x:v>6.02</x:v>
      </x:c>
      <x:c r="J1172" s="18" t="n">
        <x:f>N1171</x:f>
        <x:v>1073.1743921553414</x:v>
      </x:c>
      <x:c r="K1172" s="18" t="n">
        <x:f>MAX(G1172,J1172)</x:f>
        <x:v>1073.1743921553414</x:v>
      </x:c>
      <x:c r="L1172" s="18" t="n">
        <x:f>MOD(K1172-Settings!$B$32,Settings!$B$33)</x:f>
        <x:v>353.17439215534137</x:v>
      </x:c>
      <x:c r="M1172" s="18" t="n">
        <x:f>IF(L1172&lt;Settings!$B$30,IF(Settings!$B$30-L1172&gt;=I1172,K1172,K1172+(Settings!$B$30-L1172)+Settings!$B$31),K1172+(Settings!$B$33-L1172))</x:f>
        <x:v>1073.1743921553414</x:v>
      </x:c>
      <x:c r="N1172" s="18" t="n">
        <x:f>M1172+I1172</x:f>
        <x:v>1079.1943921553413</x:v>
      </x:c>
      <x:c r="O1172" s="18" t="n">
        <x:f>N1172-C1172</x:f>
        <x:v>495.19439215534135</x:v>
      </x:c>
      <x:c r="P1172" s="18" t="n">
        <x:f>F1172-C1172</x:f>
        <x:v>478.9138554756007</x:v>
      </x:c>
      <x:c r="Q1172" s="18" t="n">
        <x:f>K1172-G1172</x:f>
        <x:v>5.92863822317463</x:v>
      </x:c>
      <x:c r="R1172" s="18" t="n">
        <x:f>M1172-K1172</x:f>
        <x:v>0</x:v>
      </x:c>
      <x:c r="S1172" s="18" t="n">
        <x:f>P1172+Q1172+R1172</x:f>
        <x:v>484.84249369877534</x:v>
      </x:c>
      <x:c r="T1172" s="18" t="str">
        <x:f>IF(MOD(C1172-Settings!$B$32,Settings!$B$33)&lt;Settings!$B$30,"Up","Down")</x:f>
        <x:v>Up</x:v>
      </x:c>
      <x:c r="U1172" s="18" t="n">
        <x:f>IF(OR(I1172&gt;Settings!$B$30,O1172&gt;Settings!$B$37),0,1)</x:f>
        <x:v>1</x:v>
      </x:c>
      <x:c r="V1172" s="18" t="n">
        <x:f>IF(AND(U1172=1,O1172&lt;=Settings!$B$36),1,0)</x:f>
        <x:v>0</x:v>
      </x:c>
    </x:row>
    <x:row r="1173">
      <x:c r="A1173" t="n">
        <x:f>Arrivals!A1173</x:f>
        <x:v>10</x:v>
      </x:c>
      <x:c r="B1173" t="n">
        <x:f>Arrivals!B1173</x:f>
        <x:v>88</x:v>
      </x:c>
      <x:c r="C1173" s="18" t="n">
        <x:f>Arrivals!F1173</x:f>
        <x:v>589</x:v>
      </x:c>
      <x:c r="D1173" s="18" t="n">
        <x:f>Arrivals!J1173</x:f>
        <x:v>17.891752782152032</x:v>
      </x:c>
      <x:c r="E1173" s="18" t="n">
        <x:f>G1172</x:f>
        <x:v>1067.2457539321667</x:v>
      </x:c>
      <x:c r="F1173" s="18" t="n">
        <x:f>MAX(C1173,E1173)</x:f>
        <x:v>1067.2457539321667</x:v>
      </x:c>
      <x:c r="G1173" s="18" t="n">
        <x:f>F1173+D1173</x:f>
        <x:v>1085.1375067143188</x:v>
      </x:c>
      <x:c r="H1173" s="18" t="n">
        <x:f>Arrivals!L1173</x:f>
        <x:v>75</x:v>
      </x:c>
      <x:c r="I1173" s="18" t="n">
        <x:f>H1173*8/ACE_Input!S93+ACE_Input!T93</x:f>
        <x:v>6.02</x:v>
      </x:c>
      <x:c r="J1173" s="18" t="n">
        <x:f>N1172</x:f>
        <x:v>1079.1943921553413</x:v>
      </x:c>
      <x:c r="K1173" s="18" t="n">
        <x:f>MAX(G1173,J1173)</x:f>
        <x:v>1085.1375067143188</x:v>
      </x:c>
      <x:c r="L1173" s="18" t="n">
        <x:f>MOD(K1173-Settings!$B$32,Settings!$B$33)</x:f>
        <x:v>365.13750671431876</x:v>
      </x:c>
      <x:c r="M1173" s="18" t="n">
        <x:f>IF(L1173&lt;Settings!$B$30,IF(Settings!$B$30-L1173&gt;=I1173,K1173,K1173+(Settings!$B$30-L1173)+Settings!$B$31),K1173+(Settings!$B$33-L1173))</x:f>
        <x:v>1085.1375067143188</x:v>
      </x:c>
      <x:c r="N1173" s="18" t="n">
        <x:f>M1173+I1173</x:f>
        <x:v>1091.1575067143187</x:v>
      </x:c>
      <x:c r="O1173" s="18" t="n">
        <x:f>N1173-C1173</x:f>
        <x:v>502.15750671431874</x:v>
      </x:c>
      <x:c r="P1173" s="18" t="n">
        <x:f>F1173-C1173</x:f>
        <x:v>478.24575393216674</x:v>
      </x:c>
      <x:c r="Q1173" s="18" t="n">
        <x:f>K1173-G1173</x:f>
        <x:v>0</x:v>
      </x:c>
      <x:c r="R1173" s="18" t="n">
        <x:f>M1173-K1173</x:f>
        <x:v>0</x:v>
      </x:c>
      <x:c r="S1173" s="18" t="n">
        <x:f>P1173+Q1173+R1173</x:f>
        <x:v>478.24575393216674</x:v>
      </x:c>
      <x:c r="T1173" s="18" t="str">
        <x:f>IF(MOD(C1173-Settings!$B$32,Settings!$B$33)&lt;Settings!$B$30,"Up","Down")</x:f>
        <x:v>Up</x:v>
      </x:c>
      <x:c r="U1173" s="18" t="n">
        <x:f>IF(OR(I1173&gt;Settings!$B$30,O1173&gt;Settings!$B$37),0,1)</x:f>
        <x:v>1</x:v>
      </x:c>
      <x:c r="V1173" s="18" t="n">
        <x:f>IF(AND(U1173=1,O1173&lt;=Settings!$B$36),1,0)</x:f>
        <x:v>0</x:v>
      </x:c>
    </x:row>
    <x:row r="1174">
      <x:c r="A1174" t="n">
        <x:f>Arrivals!A1174</x:f>
        <x:v>10</x:v>
      </x:c>
      <x:c r="B1174" t="n">
        <x:f>Arrivals!B1174</x:f>
        <x:v>89</x:v>
      </x:c>
      <x:c r="C1174" s="18" t="n">
        <x:f>Arrivals!F1174</x:f>
        <x:v>594</x:v>
      </x:c>
      <x:c r="D1174" s="18" t="n">
        <x:f>Arrivals!J1174</x:f>
        <x:v>24.461011704464937</x:v>
      </x:c>
      <x:c r="E1174" s="18" t="n">
        <x:f>G1173</x:f>
        <x:v>1085.1375067143188</x:v>
      </x:c>
      <x:c r="F1174" s="18" t="n">
        <x:f>MAX(C1174,E1174)</x:f>
        <x:v>1085.1375067143188</x:v>
      </x:c>
      <x:c r="G1174" s="18" t="n">
        <x:f>F1174+D1174</x:f>
        <x:v>1109.5985184187837</x:v>
      </x:c>
      <x:c r="H1174" s="18" t="n">
        <x:f>Arrivals!L1174</x:f>
        <x:v>75</x:v>
      </x:c>
      <x:c r="I1174" s="18" t="n">
        <x:f>H1174*8/ACE_Input!S94+ACE_Input!T94</x:f>
        <x:v>6.02</x:v>
      </x:c>
      <x:c r="J1174" s="18" t="n">
        <x:f>N1173</x:f>
        <x:v>1091.1575067143187</x:v>
      </x:c>
      <x:c r="K1174" s="18" t="n">
        <x:f>MAX(G1174,J1174)</x:f>
        <x:v>1109.5985184187837</x:v>
      </x:c>
      <x:c r="L1174" s="18" t="n">
        <x:f>MOD(K1174-Settings!$B$32,Settings!$B$33)</x:f>
        <x:v>389.59851841878367</x:v>
      </x:c>
      <x:c r="M1174" s="18" t="n">
        <x:f>IF(L1174&lt;Settings!$B$30,IF(Settings!$B$30-L1174&gt;=I1174,K1174,K1174+(Settings!$B$30-L1174)+Settings!$B$31),K1174+(Settings!$B$33-L1174))</x:f>
        <x:v>1109.5985184187837</x:v>
      </x:c>
      <x:c r="N1174" s="18" t="n">
        <x:f>M1174+I1174</x:f>
        <x:v>1115.6185184187837</x:v>
      </x:c>
      <x:c r="O1174" s="18" t="n">
        <x:f>N1174-C1174</x:f>
        <x:v>521.6185184187837</x:v>
      </x:c>
      <x:c r="P1174" s="18" t="n">
        <x:f>F1174-C1174</x:f>
        <x:v>491.13750671431876</x:v>
      </x:c>
      <x:c r="Q1174" s="18" t="n">
        <x:f>K1174-G1174</x:f>
        <x:v>0</x:v>
      </x:c>
      <x:c r="R1174" s="18" t="n">
        <x:f>M1174-K1174</x:f>
        <x:v>0</x:v>
      </x:c>
      <x:c r="S1174" s="18" t="n">
        <x:f>P1174+Q1174+R1174</x:f>
        <x:v>491.13750671431876</x:v>
      </x:c>
      <x:c r="T1174" s="18" t="str">
        <x:f>IF(MOD(C1174-Settings!$B$32,Settings!$B$33)&lt;Settings!$B$30,"Up","Down")</x:f>
        <x:v>Up</x:v>
      </x:c>
      <x:c r="U1174" s="18" t="n">
        <x:f>IF(OR(I1174&gt;Settings!$B$30,O1174&gt;Settings!$B$37),0,1)</x:f>
        <x:v>1</x:v>
      </x:c>
      <x:c r="V1174" s="18" t="n">
        <x:f>IF(AND(U1174=1,O1174&lt;=Settings!$B$36),1,0)</x:f>
        <x:v>0</x:v>
      </x:c>
    </x:row>
    <x:row r="1175">
      <x:c r="A1175" t="n">
        <x:f>Arrivals!A1175</x:f>
        <x:v>10</x:v>
      </x:c>
      <x:c r="B1175" t="n">
        <x:f>Arrivals!B1175</x:f>
        <x:v>90</x:v>
      </x:c>
      <x:c r="C1175" s="18" t="n">
        <x:f>Arrivals!F1175</x:f>
        <x:v>599</x:v>
      </x:c>
      <x:c r="D1175" s="18" t="n">
        <x:f>Arrivals!J1175</x:f>
        <x:v>1.9029638020881654</x:v>
      </x:c>
      <x:c r="E1175" s="18" t="n">
        <x:f>G1174</x:f>
        <x:v>1109.5985184187837</x:v>
      </x:c>
      <x:c r="F1175" s="18" t="n">
        <x:f>MAX(C1175,E1175)</x:f>
        <x:v>1109.5985184187837</x:v>
      </x:c>
      <x:c r="G1175" s="18" t="n">
        <x:f>F1175+D1175</x:f>
        <x:v>1111.5014822208718</x:v>
      </x:c>
      <x:c r="H1175" s="18" t="n">
        <x:f>Arrivals!L1175</x:f>
        <x:v>75</x:v>
      </x:c>
      <x:c r="I1175" s="18" t="n">
        <x:f>H1175*8/ACE_Input!S95+ACE_Input!T95</x:f>
        <x:v>6.02</x:v>
      </x:c>
      <x:c r="J1175" s="18" t="n">
        <x:f>N1174</x:f>
        <x:v>1115.6185184187837</x:v>
      </x:c>
      <x:c r="K1175" s="18" t="n">
        <x:f>MAX(G1175,J1175)</x:f>
        <x:v>1115.6185184187837</x:v>
      </x:c>
      <x:c r="L1175" s="18" t="n">
        <x:f>MOD(K1175-Settings!$B$32,Settings!$B$33)</x:f>
        <x:v>395.61851841878365</x:v>
      </x:c>
      <x:c r="M1175" s="18" t="n">
        <x:f>IF(L1175&lt;Settings!$B$30,IF(Settings!$B$30-L1175&gt;=I1175,K1175,K1175+(Settings!$B$30-L1175)+Settings!$B$31),K1175+(Settings!$B$33-L1175))</x:f>
        <x:v>1115.6185184187837</x:v>
      </x:c>
      <x:c r="N1175" s="18" t="n">
        <x:f>M1175+I1175</x:f>
        <x:v>1121.6385184187836</x:v>
      </x:c>
      <x:c r="O1175" s="18" t="n">
        <x:f>N1175-C1175</x:f>
        <x:v>522.6385184187836</x:v>
      </x:c>
      <x:c r="P1175" s="18" t="n">
        <x:f>F1175-C1175</x:f>
        <x:v>510.59851841878367</x:v>
      </x:c>
      <x:c r="Q1175" s="18" t="n">
        <x:f>K1175-G1175</x:f>
        <x:v>4.11703619791183</x:v>
      </x:c>
      <x:c r="R1175" s="18" t="n">
        <x:f>M1175-K1175</x:f>
        <x:v>0</x:v>
      </x:c>
      <x:c r="S1175" s="18" t="n">
        <x:f>P1175+Q1175+R1175</x:f>
        <x:v>514.7155546166955</x:v>
      </x:c>
      <x:c r="T1175" s="18" t="str">
        <x:f>IF(MOD(C1175-Settings!$B$32,Settings!$B$33)&lt;Settings!$B$30,"Up","Down")</x:f>
        <x:v>Up</x:v>
      </x:c>
      <x:c r="U1175" s="18" t="n">
        <x:f>IF(OR(I1175&gt;Settings!$B$30,O1175&gt;Settings!$B$37),0,1)</x:f>
        <x:v>1</x:v>
      </x:c>
      <x:c r="V1175" s="18" t="n">
        <x:f>IF(AND(U1175=1,O1175&lt;=Settings!$B$36),1,0)</x:f>
        <x:v>0</x:v>
      </x:c>
    </x:row>
    <x:row r="1176">
      <x:c r="A1176" t="n">
        <x:f>Arrivals!A1176</x:f>
        <x:v>10</x:v>
      </x:c>
      <x:c r="B1176" t="n">
        <x:f>Arrivals!B1176</x:f>
        <x:v>91</x:v>
      </x:c>
      <x:c r="C1176" s="18" t="n">
        <x:f>Arrivals!F1176</x:f>
        <x:v>604</x:v>
      </x:c>
      <x:c r="D1176" s="18" t="n">
        <x:f>Arrivals!J1176</x:f>
        <x:v>13.385108280737832</x:v>
      </x:c>
      <x:c r="E1176" s="18" t="n">
        <x:f>G1175</x:f>
        <x:v>1111.5014822208718</x:v>
      </x:c>
      <x:c r="F1176" s="18" t="n">
        <x:f>MAX(C1176,E1176)</x:f>
        <x:v>1111.5014822208718</x:v>
      </x:c>
      <x:c r="G1176" s="18" t="n">
        <x:f>F1176+D1176</x:f>
        <x:v>1124.8865905016096</x:v>
      </x:c>
      <x:c r="H1176" s="18" t="n">
        <x:f>Arrivals!L1176</x:f>
        <x:v>75</x:v>
      </x:c>
      <x:c r="I1176" s="18" t="n">
        <x:f>H1176*8/ACE_Input!S96+ACE_Input!T96</x:f>
        <x:v>6.02</x:v>
      </x:c>
      <x:c r="J1176" s="18" t="n">
        <x:f>N1175</x:f>
        <x:v>1121.6385184187836</x:v>
      </x:c>
      <x:c r="K1176" s="18" t="n">
        <x:f>MAX(G1176,J1176)</x:f>
        <x:v>1124.8865905016096</x:v>
      </x:c>
      <x:c r="L1176" s="18" t="n">
        <x:f>MOD(K1176-Settings!$B$32,Settings!$B$33)</x:f>
        <x:v>404.8865905016096</x:v>
      </x:c>
      <x:c r="M1176" s="18" t="n">
        <x:f>IF(L1176&lt;Settings!$B$30,IF(Settings!$B$30-L1176&gt;=I1176,K1176,K1176+(Settings!$B$30-L1176)+Settings!$B$31),K1176+(Settings!$B$33-L1176))</x:f>
        <x:v>1124.8865905016096</x:v>
      </x:c>
      <x:c r="N1176" s="18" t="n">
        <x:f>M1176+I1176</x:f>
        <x:v>1130.9065905016096</x:v>
      </x:c>
      <x:c r="O1176" s="18" t="n">
        <x:f>N1176-C1176</x:f>
        <x:v>526.9065905016096</x:v>
      </x:c>
      <x:c r="P1176" s="18" t="n">
        <x:f>F1176-C1176</x:f>
        <x:v>507.5014822208718</x:v>
      </x:c>
      <x:c r="Q1176" s="18" t="n">
        <x:f>K1176-G1176</x:f>
        <x:v>0</x:v>
      </x:c>
      <x:c r="R1176" s="18" t="n">
        <x:f>M1176-K1176</x:f>
        <x:v>0</x:v>
      </x:c>
      <x:c r="S1176" s="18" t="n">
        <x:f>P1176+Q1176+R1176</x:f>
        <x:v>507.5014822208718</x:v>
      </x:c>
      <x:c r="T1176" s="18" t="str">
        <x:f>IF(MOD(C1176-Settings!$B$32,Settings!$B$33)&lt;Settings!$B$30,"Up","Down")</x:f>
        <x:v>Down</x:v>
      </x:c>
      <x:c r="U1176" s="18" t="n">
        <x:f>IF(OR(I1176&gt;Settings!$B$30,O1176&gt;Settings!$B$37),0,1)</x:f>
        <x:v>1</x:v>
      </x:c>
      <x:c r="V1176" s="18" t="n">
        <x:f>IF(AND(U1176=1,O1176&lt;=Settings!$B$36),1,0)</x:f>
        <x:v>0</x:v>
      </x:c>
    </x:row>
    <x:row r="1177">
      <x:c r="A1177" t="n">
        <x:f>Arrivals!A1177</x:f>
        <x:v>10</x:v>
      </x:c>
      <x:c r="B1177" t="n">
        <x:f>Arrivals!B1177</x:f>
        <x:v>92</x:v>
      </x:c>
      <x:c r="C1177" s="18" t="n">
        <x:f>Arrivals!F1177</x:f>
        <x:v>609</x:v>
      </x:c>
      <x:c r="D1177" s="18" t="n">
        <x:f>Arrivals!J1177</x:f>
        <x:v>0.9161207933854023</x:v>
      </x:c>
      <x:c r="E1177" s="18" t="n">
        <x:f>G1176</x:f>
        <x:v>1124.8865905016096</x:v>
      </x:c>
      <x:c r="F1177" s="18" t="n">
        <x:f>MAX(C1177,E1177)</x:f>
        <x:v>1124.8865905016096</x:v>
      </x:c>
      <x:c r="G1177" s="18" t="n">
        <x:f>F1177+D1177</x:f>
        <x:v>1125.8027112949949</x:v>
      </x:c>
      <x:c r="H1177" s="18" t="n">
        <x:f>Arrivals!L1177</x:f>
        <x:v>75</x:v>
      </x:c>
      <x:c r="I1177" s="18" t="n">
        <x:f>H1177*8/ACE_Input!S97+ACE_Input!T97</x:f>
        <x:v>6.02</x:v>
      </x:c>
      <x:c r="J1177" s="18" t="n">
        <x:f>N1176</x:f>
        <x:v>1130.9065905016096</x:v>
      </x:c>
      <x:c r="K1177" s="18" t="n">
        <x:f>MAX(G1177,J1177)</x:f>
        <x:v>1130.9065905016096</x:v>
      </x:c>
      <x:c r="L1177" s="18" t="n">
        <x:f>MOD(K1177-Settings!$B$32,Settings!$B$33)</x:f>
        <x:v>410.90659050160957</x:v>
      </x:c>
      <x:c r="M1177" s="18" t="n">
        <x:f>IF(L1177&lt;Settings!$B$30,IF(Settings!$B$30-L1177&gt;=I1177,K1177,K1177+(Settings!$B$30-L1177)+Settings!$B$31),K1177+(Settings!$B$33-L1177))</x:f>
        <x:v>1130.9065905016096</x:v>
      </x:c>
      <x:c r="N1177" s="18" t="n">
        <x:f>M1177+I1177</x:f>
        <x:v>1136.9265905016096</x:v>
      </x:c>
      <x:c r="O1177" s="18" t="n">
        <x:f>N1177-C1177</x:f>
        <x:v>527.9265905016096</x:v>
      </x:c>
      <x:c r="P1177" s="18" t="n">
        <x:f>F1177-C1177</x:f>
        <x:v>515.8865905016096</x:v>
      </x:c>
      <x:c r="Q1177" s="18" t="n">
        <x:f>K1177-G1177</x:f>
        <x:v>5.1038792066146925</x:v>
      </x:c>
      <x:c r="R1177" s="18" t="n">
        <x:f>M1177-K1177</x:f>
        <x:v>0</x:v>
      </x:c>
      <x:c r="S1177" s="18" t="n">
        <x:f>P1177+Q1177+R1177</x:f>
        <x:v>520.9904697082243</x:v>
      </x:c>
      <x:c r="T1177" s="18" t="str">
        <x:f>IF(MOD(C1177-Settings!$B$32,Settings!$B$33)&lt;Settings!$B$30,"Up","Down")</x:f>
        <x:v>Down</x:v>
      </x:c>
      <x:c r="U1177" s="18" t="n">
        <x:f>IF(OR(I1177&gt;Settings!$B$30,O1177&gt;Settings!$B$37),0,1)</x:f>
        <x:v>1</x:v>
      </x:c>
      <x:c r="V1177" s="18" t="n">
        <x:f>IF(AND(U1177=1,O1177&lt;=Settings!$B$36),1,0)</x:f>
        <x:v>0</x:v>
      </x:c>
    </x:row>
    <x:row r="1178">
      <x:c r="A1178" t="n">
        <x:f>Arrivals!A1178</x:f>
        <x:v>10</x:v>
      </x:c>
      <x:c r="B1178" t="n">
        <x:f>Arrivals!B1178</x:f>
        <x:v>93</x:v>
      </x:c>
      <x:c r="C1178" s="18" t="n">
        <x:f>Arrivals!F1178</x:f>
        <x:v>614</x:v>
      </x:c>
      <x:c r="D1178" s="18" t="n">
        <x:f>Arrivals!J1178</x:f>
        <x:v>5.136785033772308</x:v>
      </x:c>
      <x:c r="E1178" s="18" t="n">
        <x:f>G1177</x:f>
        <x:v>1125.8027112949949</x:v>
      </x:c>
      <x:c r="F1178" s="18" t="n">
        <x:f>MAX(C1178,E1178)</x:f>
        <x:v>1125.8027112949949</x:v>
      </x:c>
      <x:c r="G1178" s="18" t="n">
        <x:f>F1178+D1178</x:f>
        <x:v>1130.9394963287673</x:v>
      </x:c>
      <x:c r="H1178" s="18" t="n">
        <x:f>Arrivals!L1178</x:f>
        <x:v>75</x:v>
      </x:c>
      <x:c r="I1178" s="18" t="n">
        <x:f>H1178*8/ACE_Input!S98+ACE_Input!T98</x:f>
        <x:v>6.02</x:v>
      </x:c>
      <x:c r="J1178" s="18" t="n">
        <x:f>N1177</x:f>
        <x:v>1136.9265905016096</x:v>
      </x:c>
      <x:c r="K1178" s="18" t="n">
        <x:f>MAX(G1178,J1178)</x:f>
        <x:v>1136.9265905016096</x:v>
      </x:c>
      <x:c r="L1178" s="18" t="n">
        <x:f>MOD(K1178-Settings!$B$32,Settings!$B$33)</x:f>
        <x:v>416.92659050160955</x:v>
      </x:c>
      <x:c r="M1178" s="18" t="n">
        <x:f>IF(L1178&lt;Settings!$B$30,IF(Settings!$B$30-L1178&gt;=I1178,K1178,K1178+(Settings!$B$30-L1178)+Settings!$B$31),K1178+(Settings!$B$33-L1178))</x:f>
        <x:v>1136.9265905016096</x:v>
      </x:c>
      <x:c r="N1178" s="18" t="n">
        <x:f>M1178+I1178</x:f>
        <x:v>1142.9465905016095</x:v>
      </x:c>
      <x:c r="O1178" s="18" t="n">
        <x:f>N1178-C1178</x:f>
        <x:v>528.9465905016095</x:v>
      </x:c>
      <x:c r="P1178" s="18" t="n">
        <x:f>F1178-C1178</x:f>
        <x:v>511.8027112949949</x:v>
      </x:c>
      <x:c r="Q1178" s="18" t="n">
        <x:f>K1178-G1178</x:f>
        <x:v>5.987094172842262</x:v>
      </x:c>
      <x:c r="R1178" s="18" t="n">
        <x:f>M1178-K1178</x:f>
        <x:v>0</x:v>
      </x:c>
      <x:c r="S1178" s="18" t="n">
        <x:f>P1178+Q1178+R1178</x:f>
        <x:v>517.7898054678371</x:v>
      </x:c>
      <x:c r="T1178" s="18" t="str">
        <x:f>IF(MOD(C1178-Settings!$B$32,Settings!$B$33)&lt;Settings!$B$30,"Up","Down")</x:f>
        <x:v>Down</x:v>
      </x:c>
      <x:c r="U1178" s="18" t="n">
        <x:f>IF(OR(I1178&gt;Settings!$B$30,O1178&gt;Settings!$B$37),0,1)</x:f>
        <x:v>1</x:v>
      </x:c>
      <x:c r="V1178" s="18" t="n">
        <x:f>IF(AND(U1178=1,O1178&lt;=Settings!$B$36),1,0)</x:f>
        <x:v>0</x:v>
      </x:c>
    </x:row>
    <x:row r="1179">
      <x:c r="A1179" t="n">
        <x:f>Arrivals!A1179</x:f>
        <x:v>10</x:v>
      </x:c>
      <x:c r="B1179" t="n">
        <x:f>Arrivals!B1179</x:f>
        <x:v>94</x:v>
      </x:c>
      <x:c r="C1179" s="18" t="n">
        <x:f>Arrivals!F1179</x:f>
        <x:v>619</x:v>
      </x:c>
      <x:c r="D1179" s="18" t="n">
        <x:f>Arrivals!J1179</x:f>
        <x:v>15.370163574840525</x:v>
      </x:c>
      <x:c r="E1179" s="18" t="n">
        <x:f>G1178</x:f>
        <x:v>1130.9394963287673</x:v>
      </x:c>
      <x:c r="F1179" s="18" t="n">
        <x:f>MAX(C1179,E1179)</x:f>
        <x:v>1130.9394963287673</x:v>
      </x:c>
      <x:c r="G1179" s="18" t="n">
        <x:f>F1179+D1179</x:f>
        <x:v>1146.3096599036078</x:v>
      </x:c>
      <x:c r="H1179" s="18" t="n">
        <x:f>Arrivals!L1179</x:f>
        <x:v>75</x:v>
      </x:c>
      <x:c r="I1179" s="18" t="n">
        <x:f>H1179*8/ACE_Input!S99+ACE_Input!T99</x:f>
        <x:v>6.02</x:v>
      </x:c>
      <x:c r="J1179" s="18" t="n">
        <x:f>N1178</x:f>
        <x:v>1142.9465905016095</x:v>
      </x:c>
      <x:c r="K1179" s="18" t="n">
        <x:f>MAX(G1179,J1179)</x:f>
        <x:v>1146.3096599036078</x:v>
      </x:c>
      <x:c r="L1179" s="18" t="n">
        <x:f>MOD(K1179-Settings!$B$32,Settings!$B$33)</x:f>
        <x:v>426.3096599036078</x:v>
      </x:c>
      <x:c r="M1179" s="18" t="n">
        <x:f>IF(L1179&lt;Settings!$B$30,IF(Settings!$B$30-L1179&gt;=I1179,K1179,K1179+(Settings!$B$30-L1179)+Settings!$B$31),K1179+(Settings!$B$33-L1179))</x:f>
        <x:v>1146.3096599036078</x:v>
      </x:c>
      <x:c r="N1179" s="18" t="n">
        <x:f>M1179+I1179</x:f>
        <x:v>1152.3296599036078</x:v>
      </x:c>
      <x:c r="O1179" s="18" t="n">
        <x:f>N1179-C1179</x:f>
        <x:v>533.3296599036078</x:v>
      </x:c>
      <x:c r="P1179" s="18" t="n">
        <x:f>F1179-C1179</x:f>
        <x:v>511.9394963287673</x:v>
      </x:c>
      <x:c r="Q1179" s="18" t="n">
        <x:f>K1179-G1179</x:f>
        <x:v>0</x:v>
      </x:c>
      <x:c r="R1179" s="18" t="n">
        <x:f>M1179-K1179</x:f>
        <x:v>0</x:v>
      </x:c>
      <x:c r="S1179" s="18" t="n">
        <x:f>P1179+Q1179+R1179</x:f>
        <x:v>511.9394963287673</x:v>
      </x:c>
      <x:c r="T1179" s="18" t="str">
        <x:f>IF(MOD(C1179-Settings!$B$32,Settings!$B$33)&lt;Settings!$B$30,"Up","Down")</x:f>
        <x:v>Down</x:v>
      </x:c>
      <x:c r="U1179" s="18" t="n">
        <x:f>IF(OR(I1179&gt;Settings!$B$30,O1179&gt;Settings!$B$37),0,1)</x:f>
        <x:v>1</x:v>
      </x:c>
      <x:c r="V1179" s="18" t="n">
        <x:f>IF(AND(U1179=1,O1179&lt;=Settings!$B$36),1,0)</x:f>
        <x:v>0</x:v>
      </x:c>
    </x:row>
    <x:row r="1180">
      <x:c r="A1180" t="n">
        <x:f>Arrivals!A1180</x:f>
        <x:v>10</x:v>
      </x:c>
      <x:c r="B1180" t="n">
        <x:f>Arrivals!B1180</x:f>
        <x:v>95</x:v>
      </x:c>
      <x:c r="C1180" s="18" t="n">
        <x:f>Arrivals!F1180</x:f>
        <x:v>624</x:v>
      </x:c>
      <x:c r="D1180" s="18" t="n">
        <x:f>Arrivals!J1180</x:f>
        <x:v>49.078139193244056</x:v>
      </x:c>
      <x:c r="E1180" s="18" t="n">
        <x:f>G1179</x:f>
        <x:v>1146.3096599036078</x:v>
      </x:c>
      <x:c r="F1180" s="18" t="n">
        <x:f>MAX(C1180,E1180)</x:f>
        <x:v>1146.3096599036078</x:v>
      </x:c>
      <x:c r="G1180" s="18" t="n">
        <x:f>F1180+D1180</x:f>
        <x:v>1195.3877990968517</x:v>
      </x:c>
      <x:c r="H1180" s="18" t="n">
        <x:f>Arrivals!L1180</x:f>
        <x:v>75</x:v>
      </x:c>
      <x:c r="I1180" s="18" t="n">
        <x:f>H1180*8/ACE_Input!S100+ACE_Input!T100</x:f>
        <x:v>6.02</x:v>
      </x:c>
      <x:c r="J1180" s="18" t="n">
        <x:f>N1179</x:f>
        <x:v>1152.3296599036078</x:v>
      </x:c>
      <x:c r="K1180" s="18" t="n">
        <x:f>MAX(G1180,J1180)</x:f>
        <x:v>1195.3877990968517</x:v>
      </x:c>
      <x:c r="L1180" s="18" t="n">
        <x:f>MOD(K1180-Settings!$B$32,Settings!$B$33)</x:f>
        <x:v>475.3877990968517</x:v>
      </x:c>
      <x:c r="M1180" s="18" t="n">
        <x:f>IF(L1180&lt;Settings!$B$30,IF(Settings!$B$30-L1180&gt;=I1180,K1180,K1180+(Settings!$B$30-L1180)+Settings!$B$31),K1180+(Settings!$B$33-L1180))</x:f>
        <x:v>1195.3877990968517</x:v>
      </x:c>
      <x:c r="N1180" s="18" t="n">
        <x:f>M1180+I1180</x:f>
        <x:v>1201.4077990968517</x:v>
      </x:c>
      <x:c r="O1180" s="18" t="n">
        <x:f>N1180-C1180</x:f>
        <x:v>577.4077990968517</x:v>
      </x:c>
      <x:c r="P1180" s="18" t="n">
        <x:f>F1180-C1180</x:f>
        <x:v>522.3096599036078</x:v>
      </x:c>
      <x:c r="Q1180" s="18" t="n">
        <x:f>K1180-G1180</x:f>
        <x:v>0</x:v>
      </x:c>
      <x:c r="R1180" s="18" t="n">
        <x:f>M1180-K1180</x:f>
        <x:v>0</x:v>
      </x:c>
      <x:c r="S1180" s="18" t="n">
        <x:f>P1180+Q1180+R1180</x:f>
        <x:v>522.3096599036078</x:v>
      </x:c>
      <x:c r="T1180" s="18" t="str">
        <x:f>IF(MOD(C1180-Settings!$B$32,Settings!$B$33)&lt;Settings!$B$30,"Up","Down")</x:f>
        <x:v>Down</x:v>
      </x:c>
      <x:c r="U1180" s="18" t="n">
        <x:f>IF(OR(I1180&gt;Settings!$B$30,O1180&gt;Settings!$B$37),0,1)</x:f>
        <x:v>1</x:v>
      </x:c>
      <x:c r="V1180" s="18" t="n">
        <x:f>IF(AND(U1180=1,O1180&lt;=Settings!$B$36),1,0)</x:f>
        <x:v>0</x:v>
      </x:c>
    </x:row>
    <x:row r="1181">
      <x:c r="A1181" t="n">
        <x:f>Arrivals!A1181</x:f>
        <x:v>10</x:v>
      </x:c>
      <x:c r="B1181" t="n">
        <x:f>Arrivals!B1181</x:f>
        <x:v>96</x:v>
      </x:c>
      <x:c r="C1181" s="18" t="n">
        <x:f>Arrivals!F1181</x:f>
        <x:v>629</x:v>
      </x:c>
      <x:c r="D1181" s="18" t="n">
        <x:f>Arrivals!J1181</x:f>
        <x:v>11.61328720130255</x:v>
      </x:c>
      <x:c r="E1181" s="18" t="n">
        <x:f>G1180</x:f>
        <x:v>1195.3877990968517</x:v>
      </x:c>
      <x:c r="F1181" s="18" t="n">
        <x:f>MAX(C1181,E1181)</x:f>
        <x:v>1195.3877990968517</x:v>
      </x:c>
      <x:c r="G1181" s="18" t="n">
        <x:f>F1181+D1181</x:f>
        <x:v>1207.0010862981542</x:v>
      </x:c>
      <x:c r="H1181" s="18" t="n">
        <x:f>Arrivals!L1181</x:f>
        <x:v>75</x:v>
      </x:c>
      <x:c r="I1181" s="18" t="n">
        <x:f>H1181*8/ACE_Input!S101+ACE_Input!T101</x:f>
        <x:v>6.02</x:v>
      </x:c>
      <x:c r="J1181" s="18" t="n">
        <x:f>N1180</x:f>
        <x:v>1201.4077990968517</x:v>
      </x:c>
      <x:c r="K1181" s="18" t="n">
        <x:f>MAX(G1181,J1181)</x:f>
        <x:v>1207.0010862981542</x:v>
      </x:c>
      <x:c r="L1181" s="18" t="n">
        <x:f>MOD(K1181-Settings!$B$32,Settings!$B$33)</x:f>
        <x:v>487.0010862981542</x:v>
      </x:c>
      <x:c r="M1181" s="18" t="n">
        <x:f>IF(L1181&lt;Settings!$B$30,IF(Settings!$B$30-L1181&gt;=I1181,K1181,K1181+(Settings!$B$30-L1181)+Settings!$B$31),K1181+(Settings!$B$33-L1181))</x:f>
        <x:v>1207.0010862981542</x:v>
      </x:c>
      <x:c r="N1181" s="18" t="n">
        <x:f>M1181+I1181</x:f>
        <x:v>1213.0210862981542</x:v>
      </x:c>
      <x:c r="O1181" s="18" t="n">
        <x:f>N1181-C1181</x:f>
        <x:v>584.0210862981542</x:v>
      </x:c>
      <x:c r="P1181" s="18" t="n">
        <x:f>F1181-C1181</x:f>
        <x:v>566.3877990968517</x:v>
      </x:c>
      <x:c r="Q1181" s="18" t="n">
        <x:f>K1181-G1181</x:f>
        <x:v>0</x:v>
      </x:c>
      <x:c r="R1181" s="18" t="n">
        <x:f>M1181-K1181</x:f>
        <x:v>0</x:v>
      </x:c>
      <x:c r="S1181" s="18" t="n">
        <x:f>P1181+Q1181+R1181</x:f>
        <x:v>566.3877990968517</x:v>
      </x:c>
      <x:c r="T1181" s="18" t="str">
        <x:f>IF(MOD(C1181-Settings!$B$32,Settings!$B$33)&lt;Settings!$B$30,"Up","Down")</x:f>
        <x:v>Down</x:v>
      </x:c>
      <x:c r="U1181" s="18" t="n">
        <x:f>IF(OR(I1181&gt;Settings!$B$30,O1181&gt;Settings!$B$37),0,1)</x:f>
        <x:v>1</x:v>
      </x:c>
      <x:c r="V1181" s="18" t="n">
        <x:f>IF(AND(U1181=1,O1181&lt;=Settings!$B$36),1,0)</x:f>
        <x:v>0</x:v>
      </x:c>
    </x:row>
    <x:row r="1182">
      <x:c r="A1182" t="n">
        <x:f>Arrivals!A1182</x:f>
        <x:v>10</x:v>
      </x:c>
      <x:c r="B1182" t="n">
        <x:f>Arrivals!B1182</x:f>
        <x:v>97</x:v>
      </x:c>
      <x:c r="C1182" s="18" t="n">
        <x:f>Arrivals!F1182</x:f>
        <x:v>634</x:v>
      </x:c>
      <x:c r="D1182" s="18" t="n">
        <x:f>Arrivals!J1182</x:f>
        <x:v>9.65585008630926</x:v>
      </x:c>
      <x:c r="E1182" s="18" t="n">
        <x:f>G1181</x:f>
        <x:v>1207.0010862981542</x:v>
      </x:c>
      <x:c r="F1182" s="18" t="n">
        <x:f>MAX(C1182,E1182)</x:f>
        <x:v>1207.0010862981542</x:v>
      </x:c>
      <x:c r="G1182" s="18" t="n">
        <x:f>F1182+D1182</x:f>
        <x:v>1216.6569363844635</x:v>
      </x:c>
      <x:c r="H1182" s="18" t="n">
        <x:f>Arrivals!L1182</x:f>
        <x:v>75</x:v>
      </x:c>
      <x:c r="I1182" s="18" t="n">
        <x:f>H1182*8/ACE_Input!S102+ACE_Input!T102</x:f>
        <x:v>6.02</x:v>
      </x:c>
      <x:c r="J1182" s="18" t="n">
        <x:f>N1181</x:f>
        <x:v>1213.0210862981542</x:v>
      </x:c>
      <x:c r="K1182" s="18" t="n">
        <x:f>MAX(G1182,J1182)</x:f>
        <x:v>1216.6569363844635</x:v>
      </x:c>
      <x:c r="L1182" s="18" t="n">
        <x:f>MOD(K1182-Settings!$B$32,Settings!$B$33)</x:f>
        <x:v>496.6569363844635</x:v>
      </x:c>
      <x:c r="M1182" s="18" t="n">
        <x:f>IF(L1182&lt;Settings!$B$30,IF(Settings!$B$30-L1182&gt;=I1182,K1182,K1182+(Settings!$B$30-L1182)+Settings!$B$31),K1182+(Settings!$B$33-L1182))</x:f>
        <x:v>1216.6569363844635</x:v>
      </x:c>
      <x:c r="N1182" s="18" t="n">
        <x:f>M1182+I1182</x:f>
        <x:v>1222.6769363844635</x:v>
      </x:c>
      <x:c r="O1182" s="18" t="n">
        <x:f>N1182-C1182</x:f>
        <x:v>588.6769363844635</x:v>
      </x:c>
      <x:c r="P1182" s="18" t="n">
        <x:f>F1182-C1182</x:f>
        <x:v>573.0010862981542</x:v>
      </x:c>
      <x:c r="Q1182" s="18" t="n">
        <x:f>K1182-G1182</x:f>
        <x:v>0</x:v>
      </x:c>
      <x:c r="R1182" s="18" t="n">
        <x:f>M1182-K1182</x:f>
        <x:v>0</x:v>
      </x:c>
      <x:c r="S1182" s="18" t="n">
        <x:f>P1182+Q1182+R1182</x:f>
        <x:v>573.0010862981542</x:v>
      </x:c>
      <x:c r="T1182" s="18" t="str">
        <x:f>IF(MOD(C1182-Settings!$B$32,Settings!$B$33)&lt;Settings!$B$30,"Up","Down")</x:f>
        <x:v>Down</x:v>
      </x:c>
      <x:c r="U1182" s="18" t="n">
        <x:f>IF(OR(I1182&gt;Settings!$B$30,O1182&gt;Settings!$B$37),0,1)</x:f>
        <x:v>1</x:v>
      </x:c>
      <x:c r="V1182" s="18" t="n">
        <x:f>IF(AND(U1182=1,O1182&lt;=Settings!$B$36),1,0)</x:f>
        <x:v>0</x:v>
      </x:c>
    </x:row>
    <x:row r="1183">
      <x:c r="A1183" t="n">
        <x:f>Arrivals!A1183</x:f>
        <x:v>10</x:v>
      </x:c>
      <x:c r="B1183" t="n">
        <x:f>Arrivals!B1183</x:f>
        <x:v>98</x:v>
      </x:c>
      <x:c r="C1183" s="18" t="n">
        <x:f>Arrivals!F1183</x:f>
        <x:v>639</x:v>
      </x:c>
      <x:c r="D1183" s="18" t="n">
        <x:f>Arrivals!J1183</x:f>
        <x:v>2.5904378063043643</x:v>
      </x:c>
      <x:c r="E1183" s="18" t="n">
        <x:f>G1182</x:f>
        <x:v>1216.6569363844635</x:v>
      </x:c>
      <x:c r="F1183" s="18" t="n">
        <x:f>MAX(C1183,E1183)</x:f>
        <x:v>1216.6569363844635</x:v>
      </x:c>
      <x:c r="G1183" s="18" t="n">
        <x:f>F1183+D1183</x:f>
        <x:v>1219.247374190768</x:v>
      </x:c>
      <x:c r="H1183" s="18" t="n">
        <x:f>Arrivals!L1183</x:f>
        <x:v>75</x:v>
      </x:c>
      <x:c r="I1183" s="18" t="n">
        <x:f>H1183*8/ACE_Input!S103+ACE_Input!T103</x:f>
        <x:v>6.02</x:v>
      </x:c>
      <x:c r="J1183" s="18" t="n">
        <x:f>N1182</x:f>
        <x:v>1222.6769363844635</x:v>
      </x:c>
      <x:c r="K1183" s="18" t="n">
        <x:f>MAX(G1183,J1183)</x:f>
        <x:v>1222.6769363844635</x:v>
      </x:c>
      <x:c r="L1183" s="18" t="n">
        <x:f>MOD(K1183-Settings!$B$32,Settings!$B$33)</x:f>
        <x:v>502.6769363844635</x:v>
      </x:c>
      <x:c r="M1183" s="18" t="n">
        <x:f>IF(L1183&lt;Settings!$B$30,IF(Settings!$B$30-L1183&gt;=I1183,K1183,K1183+(Settings!$B$30-L1183)+Settings!$B$31),K1183+(Settings!$B$33-L1183))</x:f>
        <x:v>1222.6769363844635</x:v>
      </x:c>
      <x:c r="N1183" s="18" t="n">
        <x:f>M1183+I1183</x:f>
        <x:v>1228.6969363844635</x:v>
      </x:c>
      <x:c r="O1183" s="18" t="n">
        <x:f>N1183-C1183</x:f>
        <x:v>589.6969363844635</x:v>
      </x:c>
      <x:c r="P1183" s="18" t="n">
        <x:f>F1183-C1183</x:f>
        <x:v>577.6569363844635</x:v>
      </x:c>
      <x:c r="Q1183" s="18" t="n">
        <x:f>K1183-G1183</x:f>
        <x:v>3.429562193695574</x:v>
      </x:c>
      <x:c r="R1183" s="18" t="n">
        <x:f>M1183-K1183</x:f>
        <x:v>0</x:v>
      </x:c>
      <x:c r="S1183" s="18" t="n">
        <x:f>P1183+Q1183+R1183</x:f>
        <x:v>581.0864985781591</x:v>
      </x:c>
      <x:c r="T1183" s="18" t="str">
        <x:f>IF(MOD(C1183-Settings!$B$32,Settings!$B$33)&lt;Settings!$B$30,"Up","Down")</x:f>
        <x:v>Down</x:v>
      </x:c>
      <x:c r="U1183" s="18" t="n">
        <x:f>IF(OR(I1183&gt;Settings!$B$30,O1183&gt;Settings!$B$37),0,1)</x:f>
        <x:v>1</x:v>
      </x:c>
      <x:c r="V1183" s="18" t="n">
        <x:f>IF(AND(U1183=1,O1183&lt;=Settings!$B$36),1,0)</x:f>
        <x:v>0</x:v>
      </x:c>
    </x:row>
    <x:row r="1184">
      <x:c r="A1184" t="n">
        <x:f>Arrivals!A1184</x:f>
        <x:v>10</x:v>
      </x:c>
      <x:c r="B1184" t="n">
        <x:f>Arrivals!B1184</x:f>
        <x:v>99</x:v>
      </x:c>
      <x:c r="C1184" s="18" t="n">
        <x:f>Arrivals!F1184</x:f>
        <x:v>684</x:v>
      </x:c>
      <x:c r="D1184" s="18" t="n">
        <x:f>Arrivals!J1184</x:f>
        <x:v>3.3523128710859322</x:v>
      </x:c>
      <x:c r="E1184" s="18" t="n">
        <x:f>G1183</x:f>
        <x:v>1219.247374190768</x:v>
      </x:c>
      <x:c r="F1184" s="18" t="n">
        <x:f>MAX(C1184,E1184)</x:f>
        <x:v>1219.247374190768</x:v>
      </x:c>
      <x:c r="G1184" s="18" t="n">
        <x:f>F1184+D1184</x:f>
        <x:v>1222.599687061854</x:v>
      </x:c>
      <x:c r="H1184" s="18" t="n">
        <x:f>Arrivals!L1184</x:f>
        <x:v>75</x:v>
      </x:c>
      <x:c r="I1184" s="18" t="n">
        <x:f>H1184*8/ACE_Input!S104+ACE_Input!T104</x:f>
        <x:v>6.02</x:v>
      </x:c>
      <x:c r="J1184" s="18" t="n">
        <x:f>N1183</x:f>
        <x:v>1228.6969363844635</x:v>
      </x:c>
      <x:c r="K1184" s="18" t="n">
        <x:f>MAX(G1184,J1184)</x:f>
        <x:v>1228.6969363844635</x:v>
      </x:c>
      <x:c r="L1184" s="18" t="n">
        <x:f>MOD(K1184-Settings!$B$32,Settings!$B$33)</x:f>
        <x:v>508.69693638446347</x:v>
      </x:c>
      <x:c r="M1184" s="18" t="n">
        <x:f>IF(L1184&lt;Settings!$B$30,IF(Settings!$B$30-L1184&gt;=I1184,K1184,K1184+(Settings!$B$30-L1184)+Settings!$B$31),K1184+(Settings!$B$33-L1184))</x:f>
        <x:v>1228.6969363844635</x:v>
      </x:c>
      <x:c r="N1184" s="18" t="n">
        <x:f>M1184+I1184</x:f>
        <x:v>1234.7169363844635</x:v>
      </x:c>
      <x:c r="O1184" s="18" t="n">
        <x:f>N1184-C1184</x:f>
        <x:v>550.7169363844635</x:v>
      </x:c>
      <x:c r="P1184" s="18" t="n">
        <x:f>F1184-C1184</x:f>
        <x:v>535.2473741907679</x:v>
      </x:c>
      <x:c r="Q1184" s="18" t="n">
        <x:f>K1184-G1184</x:f>
        <x:v>6.097249322609514</x:v>
      </x:c>
      <x:c r="R1184" s="18" t="n">
        <x:f>M1184-K1184</x:f>
        <x:v>0</x:v>
      </x:c>
      <x:c r="S1184" s="18" t="n">
        <x:f>P1184+Q1184+R1184</x:f>
        <x:v>541.3446235133774</x:v>
      </x:c>
      <x:c r="T1184" s="18" t="str">
        <x:f>IF(MOD(C1184-Settings!$B$32,Settings!$B$33)&lt;Settings!$B$30,"Up","Down")</x:f>
        <x:v>Down</x:v>
      </x:c>
      <x:c r="U1184" s="18" t="n">
        <x:f>IF(OR(I1184&gt;Settings!$B$30,O1184&gt;Settings!$B$37),0,1)</x:f>
        <x:v>1</x:v>
      </x:c>
      <x:c r="V1184" s="18" t="n">
        <x:f>IF(AND(U1184=1,O1184&lt;=Settings!$B$36),1,0)</x:f>
        <x:v>0</x:v>
      </x:c>
    </x:row>
    <x:row r="1185">
      <x:c r="A1185" t="n">
        <x:f>Arrivals!A1185</x:f>
        <x:v>10</x:v>
      </x:c>
      <x:c r="B1185" t="n">
        <x:f>Arrivals!B1185</x:f>
        <x:v>100</x:v>
      </x:c>
      <x:c r="C1185" s="18" t="n">
        <x:f>Arrivals!F1185</x:f>
        <x:v>689</x:v>
      </x:c>
      <x:c r="D1185" s="18" t="n">
        <x:f>Arrivals!J1185</x:f>
        <x:v>6.188682696748172</x:v>
      </x:c>
      <x:c r="E1185" s="18" t="n">
        <x:f>G1184</x:f>
        <x:v>1222.599687061854</x:v>
      </x:c>
      <x:c r="F1185" s="18" t="n">
        <x:f>MAX(C1185,E1185)</x:f>
        <x:v>1222.599687061854</x:v>
      </x:c>
      <x:c r="G1185" s="18" t="n">
        <x:f>F1185+D1185</x:f>
        <x:v>1228.7883697586021</x:v>
      </x:c>
      <x:c r="H1185" s="18" t="n">
        <x:f>Arrivals!L1185</x:f>
        <x:v>75</x:v>
      </x:c>
      <x:c r="I1185" s="18" t="n">
        <x:f>H1185*8/ACE_Input!S105+ACE_Input!T105</x:f>
        <x:v>6.02</x:v>
      </x:c>
      <x:c r="J1185" s="18" t="n">
        <x:f>N1184</x:f>
        <x:v>1234.7169363844635</x:v>
      </x:c>
      <x:c r="K1185" s="18" t="n">
        <x:f>MAX(G1185,J1185)</x:f>
        <x:v>1234.7169363844635</x:v>
      </x:c>
      <x:c r="L1185" s="18" t="n">
        <x:f>MOD(K1185-Settings!$B$32,Settings!$B$33)</x:f>
        <x:v>514.7169363844635</x:v>
      </x:c>
      <x:c r="M1185" s="18" t="n">
        <x:f>IF(L1185&lt;Settings!$B$30,IF(Settings!$B$30-L1185&gt;=I1185,K1185,K1185+(Settings!$B$30-L1185)+Settings!$B$31),K1185+(Settings!$B$33-L1185))</x:f>
        <x:v>1234.7169363844635</x:v>
      </x:c>
      <x:c r="N1185" s="18" t="n">
        <x:f>M1185+I1185</x:f>
        <x:v>1240.7369363844634</x:v>
      </x:c>
      <x:c r="O1185" s="18" t="n">
        <x:f>N1185-C1185</x:f>
        <x:v>551.7369363844634</x:v>
      </x:c>
      <x:c r="P1185" s="18" t="n">
        <x:f>F1185-C1185</x:f>
        <x:v>533.599687061854</x:v>
      </x:c>
      <x:c r="Q1185" s="18" t="n">
        <x:f>K1185-G1185</x:f>
        <x:v>5.928566625861322</x:v>
      </x:c>
      <x:c r="R1185" s="18" t="n">
        <x:f>M1185-K1185</x:f>
        <x:v>0</x:v>
      </x:c>
      <x:c r="S1185" s="18" t="n">
        <x:f>P1185+Q1185+R1185</x:f>
        <x:v>539.5282536877153</x:v>
      </x:c>
      <x:c r="T1185" s="18" t="str">
        <x:f>IF(MOD(C1185-Settings!$B$32,Settings!$B$33)&lt;Settings!$B$30,"Up","Down")</x:f>
        <x:v>Down</x:v>
      </x:c>
      <x:c r="U1185" s="18" t="n">
        <x:f>IF(OR(I1185&gt;Settings!$B$30,O1185&gt;Settings!$B$37),0,1)</x:f>
        <x:v>1</x:v>
      </x:c>
      <x:c r="V1185" s="18" t="n">
        <x:f>IF(AND(U1185=1,O1185&lt;=Settings!$B$36),1,0)</x:f>
        <x:v>0</x:v>
      </x:c>
    </x:row>
    <x:row r="1186">
      <x:c r="A1186"/>
      <x:c r="B1186"/>
      <x:c r="C1186" s="18"/>
      <x:c r="D1186" s="18"/>
      <x:c r="E1186" s="18"/>
      <x:c r="F1186" s="18"/>
      <x:c r="G1186" s="18"/>
      <x:c r="H1186" s="18"/>
      <x:c r="I1186" s="18"/>
      <x:c r="J1186" s="18"/>
      <x:c r="K1186" s="18"/>
      <x:c r="L1186" s="18"/>
      <x:c r="M1186" s="18"/>
      <x:c r="N1186" s="18"/>
      <x:c r="O1186" s="18"/>
      <x:c r="P1186" s="18"/>
      <x:c r="Q1186" s="18"/>
      <x:c r="R1186" s="18"/>
      <x:c r="S1186" s="18"/>
      <x:c r="T1186" s="18"/>
      <x:c r="U1186" s="18"/>
      <x:c r="V1186" s="18"/>
    </x:row>
    <x:row r="1187">
      <x:c r="A1187"/>
      <x:c r="B1187"/>
      <x:c r="C1187" s="18"/>
      <x:c r="D1187" s="18"/>
      <x:c r="E1187" s="18"/>
      <x:c r="F1187" s="18"/>
      <x:c r="G1187" s="18"/>
      <x:c r="H1187" s="18"/>
      <x:c r="I1187" s="18"/>
      <x:c r="J1187" s="18"/>
      <x:c r="K1187" s="18"/>
      <x:c r="L1187" s="18"/>
      <x:c r="M1187" s="18"/>
      <x:c r="N1187" s="18"/>
      <x:c r="O1187" s="18"/>
      <x:c r="P1187" s="18"/>
      <x:c r="Q1187" s="18"/>
      <x:c r="R1187" s="18"/>
      <x:c r="S1187" s="18"/>
      <x:c r="T1187" s="18"/>
      <x:c r="U1187" s="18"/>
      <x:c r="V1187" s="18"/>
    </x:row>
    <x:row r="1188">
      <x:c r="A1188"/>
      <x:c r="B1188"/>
      <x:c r="C1188" s="18"/>
      <x:c r="D1188" s="18"/>
      <x:c r="E1188" s="18"/>
      <x:c r="F1188" s="18"/>
      <x:c r="G1188" s="18"/>
      <x:c r="H1188" s="18"/>
      <x:c r="I1188" s="18"/>
      <x:c r="J1188" s="18"/>
      <x:c r="K1188" s="18"/>
      <x:c r="L1188" s="18"/>
      <x:c r="M1188" s="18"/>
      <x:c r="N1188" s="18"/>
      <x:c r="O1188" s="18"/>
      <x:c r="P1188" s="18"/>
      <x:c r="Q1188" s="18"/>
      <x:c r="R1188" s="18"/>
      <x:c r="S1188" s="18"/>
      <x:c r="T1188" s="18"/>
      <x:c r="U1188" s="18"/>
      <x:c r="V1188" s="18"/>
    </x:row>
    <x:row r="1189">
      <x:c r="A1189"/>
      <x:c r="B1189"/>
      <x:c r="C1189" s="18"/>
      <x:c r="D1189" s="18"/>
      <x:c r="E1189" s="18"/>
      <x:c r="F1189" s="18"/>
      <x:c r="G1189" s="18"/>
      <x:c r="H1189" s="18"/>
      <x:c r="I1189" s="18"/>
      <x:c r="J1189" s="18"/>
      <x:c r="K1189" s="18"/>
      <x:c r="L1189" s="18"/>
      <x:c r="M1189" s="18"/>
      <x:c r="N1189" s="18"/>
      <x:c r="O1189" s="18"/>
      <x:c r="P1189" s="18"/>
      <x:c r="Q1189" s="18"/>
      <x:c r="R1189" s="18"/>
      <x:c r="S1189" s="18"/>
      <x:c r="T1189" s="18"/>
      <x:c r="U1189" s="18"/>
      <x:c r="V1189" s="18"/>
    </x:row>
    <x:row r="1190">
      <x:c r="A1190"/>
      <x:c r="B1190"/>
      <x:c r="C1190" s="18"/>
      <x:c r="D1190" s="18"/>
      <x:c r="E1190" s="18"/>
      <x:c r="F1190" s="18"/>
      <x:c r="G1190" s="18"/>
      <x:c r="H1190" s="18"/>
      <x:c r="I1190" s="18"/>
      <x:c r="J1190" s="18"/>
      <x:c r="K1190" s="18"/>
      <x:c r="L1190" s="18"/>
      <x:c r="M1190" s="18"/>
      <x:c r="N1190" s="18"/>
      <x:c r="O1190" s="18"/>
      <x:c r="P1190" s="18"/>
      <x:c r="Q1190" s="18"/>
      <x:c r="R1190" s="18"/>
      <x:c r="S1190" s="18"/>
      <x:c r="T1190" s="18"/>
      <x:c r="U1190" s="18"/>
      <x:c r="V1190" s="18"/>
    </x:row>
    <x:row r="1191">
      <x:c r="A1191"/>
      <x:c r="B1191"/>
      <x:c r="C1191" s="18"/>
      <x:c r="D1191" s="18"/>
      <x:c r="E1191" s="18"/>
      <x:c r="F1191" s="18"/>
      <x:c r="G1191" s="18"/>
      <x:c r="H1191" s="18"/>
      <x:c r="I1191" s="18"/>
      <x:c r="J1191" s="18"/>
      <x:c r="K1191" s="18"/>
      <x:c r="L1191" s="18"/>
      <x:c r="M1191" s="18"/>
      <x:c r="N1191" s="18"/>
      <x:c r="O1191" s="18"/>
      <x:c r="P1191" s="18"/>
      <x:c r="Q1191" s="18"/>
      <x:c r="R1191" s="18"/>
      <x:c r="S1191" s="18"/>
      <x:c r="T1191" s="18"/>
      <x:c r="U1191" s="18"/>
      <x:c r="V1191" s="18"/>
    </x:row>
    <x:row r="1192">
      <x:c r="A1192"/>
      <x:c r="B1192"/>
      <x:c r="C1192" s="18"/>
      <x:c r="D1192" s="18"/>
      <x:c r="E1192" s="18"/>
      <x:c r="F1192" s="18"/>
      <x:c r="G1192" s="18"/>
      <x:c r="H1192" s="18"/>
      <x:c r="I1192" s="18"/>
      <x:c r="J1192" s="18"/>
      <x:c r="K1192" s="18"/>
      <x:c r="L1192" s="18"/>
      <x:c r="M1192" s="18"/>
      <x:c r="N1192" s="18"/>
      <x:c r="O1192" s="18"/>
      <x:c r="P1192" s="18"/>
      <x:c r="Q1192" s="18"/>
      <x:c r="R1192" s="18"/>
      <x:c r="S1192" s="18"/>
      <x:c r="T1192" s="18"/>
      <x:c r="U1192" s="18"/>
      <x:c r="V1192" s="18"/>
    </x:row>
    <x:row r="1193">
      <x:c r="A1193"/>
      <x:c r="B1193"/>
      <x:c r="C1193" s="18"/>
      <x:c r="D1193" s="18"/>
      <x:c r="E1193" s="18"/>
      <x:c r="F1193" s="18"/>
      <x:c r="G1193" s="18"/>
      <x:c r="H1193" s="18"/>
      <x:c r="I1193" s="18"/>
      <x:c r="J1193" s="18"/>
      <x:c r="K1193" s="18"/>
      <x:c r="L1193" s="18"/>
      <x:c r="M1193" s="18"/>
      <x:c r="N1193" s="18"/>
      <x:c r="O1193" s="18"/>
      <x:c r="P1193" s="18"/>
      <x:c r="Q1193" s="18"/>
      <x:c r="R1193" s="18"/>
      <x:c r="S1193" s="18"/>
      <x:c r="T1193" s="18"/>
      <x:c r="U1193" s="18"/>
      <x:c r="V1193" s="18"/>
    </x:row>
    <x:row r="1194">
      <x:c r="A1194"/>
      <x:c r="B1194"/>
      <x:c r="C1194" s="18"/>
      <x:c r="D1194" s="18"/>
      <x:c r="E1194" s="18"/>
      <x:c r="F1194" s="18"/>
      <x:c r="G1194" s="18"/>
      <x:c r="H1194" s="18"/>
      <x:c r="I1194" s="18"/>
      <x:c r="J1194" s="18"/>
      <x:c r="K1194" s="18"/>
      <x:c r="L1194" s="18"/>
      <x:c r="M1194" s="18"/>
      <x:c r="N1194" s="18"/>
      <x:c r="O1194" s="18"/>
      <x:c r="P1194" s="18"/>
      <x:c r="Q1194" s="18"/>
      <x:c r="R1194" s="18"/>
      <x:c r="S1194" s="18"/>
      <x:c r="T1194" s="18"/>
      <x:c r="U1194" s="18"/>
      <x:c r="V1194" s="18"/>
    </x:row>
    <x:row r="1195">
      <x:c r="A1195"/>
      <x:c r="B1195"/>
      <x:c r="C1195" s="18"/>
      <x:c r="D1195" s="18"/>
      <x:c r="E1195" s="18"/>
      <x:c r="F1195" s="18"/>
      <x:c r="G1195" s="18"/>
      <x:c r="H1195" s="18"/>
      <x:c r="I1195" s="18"/>
      <x:c r="J1195" s="18"/>
      <x:c r="K1195" s="18"/>
      <x:c r="L1195" s="18"/>
      <x:c r="M1195" s="18"/>
      <x:c r="N1195" s="18"/>
      <x:c r="O1195" s="18"/>
      <x:c r="P1195" s="18"/>
      <x:c r="Q1195" s="18"/>
      <x:c r="R1195" s="18"/>
      <x:c r="S1195" s="18"/>
      <x:c r="T1195" s="18"/>
      <x:c r="U1195" s="18"/>
      <x:c r="V1195" s="18"/>
    </x:row>
    <x:row r="1196">
      <x:c r="A1196"/>
      <x:c r="B1196"/>
      <x:c r="C1196" s="18"/>
      <x:c r="D1196" s="18"/>
      <x:c r="E1196" s="18"/>
      <x:c r="F1196" s="18"/>
      <x:c r="G1196" s="18"/>
      <x:c r="H1196" s="18"/>
      <x:c r="I1196" s="18"/>
      <x:c r="J1196" s="18"/>
      <x:c r="K1196" s="18"/>
      <x:c r="L1196" s="18"/>
      <x:c r="M1196" s="18"/>
      <x:c r="N1196" s="18"/>
      <x:c r="O1196" s="18"/>
      <x:c r="P1196" s="18"/>
      <x:c r="Q1196" s="18"/>
      <x:c r="R1196" s="18"/>
      <x:c r="S1196" s="18"/>
      <x:c r="T1196" s="18"/>
      <x:c r="U1196" s="18"/>
      <x:c r="V1196" s="18"/>
    </x:row>
    <x:row r="1197">
      <x:c r="A1197"/>
      <x:c r="B1197"/>
      <x:c r="C1197" s="18"/>
      <x:c r="D1197" s="18"/>
      <x:c r="E1197" s="18"/>
      <x:c r="F1197" s="18"/>
      <x:c r="G1197" s="18"/>
      <x:c r="H1197" s="18"/>
      <x:c r="I1197" s="18"/>
      <x:c r="J1197" s="18"/>
      <x:c r="K1197" s="18"/>
      <x:c r="L1197" s="18"/>
      <x:c r="M1197" s="18"/>
      <x:c r="N1197" s="18"/>
      <x:c r="O1197" s="18"/>
      <x:c r="P1197" s="18"/>
      <x:c r="Q1197" s="18"/>
      <x:c r="R1197" s="18"/>
      <x:c r="S1197" s="18"/>
      <x:c r="T1197" s="18"/>
      <x:c r="U1197" s="18"/>
      <x:c r="V1197" s="18"/>
    </x:row>
    <x:row r="1198">
      <x:c r="A1198"/>
      <x:c r="B1198"/>
      <x:c r="C1198" s="18"/>
      <x:c r="D1198" s="18"/>
      <x:c r="E1198" s="18"/>
      <x:c r="F1198" s="18"/>
      <x:c r="G1198" s="18"/>
      <x:c r="H1198" s="18"/>
      <x:c r="I1198" s="18"/>
      <x:c r="J1198" s="18"/>
      <x:c r="K1198" s="18"/>
      <x:c r="L1198" s="18"/>
      <x:c r="M1198" s="18"/>
      <x:c r="N1198" s="18"/>
      <x:c r="O1198" s="18"/>
      <x:c r="P1198" s="18"/>
      <x:c r="Q1198" s="18"/>
      <x:c r="R1198" s="18"/>
      <x:c r="S1198" s="18"/>
      <x:c r="T1198" s="18"/>
      <x:c r="U1198" s="18"/>
      <x:c r="V1198" s="18"/>
    </x:row>
    <x:row r="1199">
      <x:c r="A1199"/>
      <x:c r="B1199"/>
      <x:c r="C1199" s="18"/>
      <x:c r="D1199" s="18"/>
      <x:c r="E1199" s="18"/>
      <x:c r="F1199" s="18"/>
      <x:c r="G1199" s="18"/>
      <x:c r="H1199" s="18"/>
      <x:c r="I1199" s="18"/>
      <x:c r="J1199" s="18"/>
      <x:c r="K1199" s="18"/>
      <x:c r="L1199" s="18"/>
      <x:c r="M1199" s="18"/>
      <x:c r="N1199" s="18"/>
      <x:c r="O1199" s="18"/>
      <x:c r="P1199" s="18"/>
      <x:c r="Q1199" s="18"/>
      <x:c r="R1199" s="18"/>
      <x:c r="S1199" s="18"/>
      <x:c r="T1199" s="18"/>
      <x:c r="U1199" s="18"/>
      <x:c r="V1199" s="18"/>
    </x:row>
    <x:row r="1200">
      <x:c r="A1200"/>
      <x:c r="B1200"/>
      <x:c r="C1200" s="18"/>
      <x:c r="D1200" s="18"/>
      <x:c r="E1200" s="18"/>
      <x:c r="F1200" s="18"/>
      <x:c r="G1200" s="18"/>
      <x:c r="H1200" s="18"/>
      <x:c r="I1200" s="18"/>
      <x:c r="J1200" s="18"/>
      <x:c r="K1200" s="18"/>
      <x:c r="L1200" s="18"/>
      <x:c r="M1200" s="18"/>
      <x:c r="N1200" s="18"/>
      <x:c r="O1200" s="18"/>
      <x:c r="P1200" s="18"/>
      <x:c r="Q1200" s="18"/>
      <x:c r="R1200" s="18"/>
      <x:c r="S1200" s="18"/>
      <x:c r="T1200" s="18"/>
      <x:c r="U1200" s="18"/>
      <x:c r="V1200" s="18"/>
    </x:row>
    <x:row r="1201">
      <x:c r="A1201"/>
      <x:c r="B1201"/>
      <x:c r="C1201" s="18"/>
      <x:c r="D1201" s="18"/>
      <x:c r="E1201" s="18"/>
      <x:c r="F1201" s="18"/>
      <x:c r="G1201" s="18"/>
      <x:c r="H1201" s="18"/>
      <x:c r="I1201" s="18"/>
      <x:c r="J1201" s="18"/>
      <x:c r="K1201" s="18"/>
      <x:c r="L1201" s="18"/>
      <x:c r="M1201" s="18"/>
      <x:c r="N1201" s="18"/>
      <x:c r="O1201" s="18"/>
      <x:c r="P1201" s="18"/>
      <x:c r="Q1201" s="18"/>
      <x:c r="R1201" s="18"/>
      <x:c r="S1201" s="18"/>
      <x:c r="T1201" s="18"/>
      <x:c r="U1201" s="18"/>
      <x:c r="V1201" s="18"/>
    </x:row>
    <x:row r="1202">
      <x:c r="A1202"/>
      <x:c r="B1202"/>
      <x:c r="C1202" s="18"/>
      <x:c r="D1202" s="18"/>
      <x:c r="E1202" s="18"/>
      <x:c r="F1202" s="18"/>
      <x:c r="G1202" s="18"/>
      <x:c r="H1202" s="18"/>
      <x:c r="I1202" s="18"/>
      <x:c r="J1202" s="18"/>
      <x:c r="K1202" s="18"/>
      <x:c r="L1202" s="18"/>
      <x:c r="M1202" s="18"/>
      <x:c r="N1202" s="18"/>
      <x:c r="O1202" s="18"/>
      <x:c r="P1202" s="18"/>
      <x:c r="Q1202" s="18"/>
      <x:c r="R1202" s="18"/>
      <x:c r="S1202" s="18"/>
      <x:c r="T1202" s="18"/>
      <x:c r="U1202" s="18"/>
      <x:c r="V1202" s="18"/>
    </x:row>
    <x:row r="1203">
      <x:c r="A1203"/>
      <x:c r="B1203"/>
      <x:c r="C1203" s="18"/>
      <x:c r="D1203" s="18"/>
      <x:c r="E1203" s="18"/>
      <x:c r="F1203" s="18"/>
      <x:c r="G1203" s="18"/>
      <x:c r="H1203" s="18"/>
      <x:c r="I1203" s="18"/>
      <x:c r="J1203" s="18"/>
      <x:c r="K1203" s="18"/>
      <x:c r="L1203" s="18"/>
      <x:c r="M1203" s="18"/>
      <x:c r="N1203" s="18"/>
      <x:c r="O1203" s="18"/>
      <x:c r="P1203" s="18"/>
      <x:c r="Q1203" s="18"/>
      <x:c r="R1203" s="18"/>
      <x:c r="S1203" s="18"/>
      <x:c r="T1203" s="18"/>
      <x:c r="U1203" s="18"/>
      <x:c r="V1203" s="18"/>
    </x:row>
    <x:row r="1204">
      <x:c r="A1204"/>
      <x:c r="B1204"/>
      <x:c r="C1204" s="18"/>
      <x:c r="D1204" s="18"/>
      <x:c r="E1204" s="18"/>
      <x:c r="F1204" s="18"/>
      <x:c r="G1204" s="18"/>
      <x:c r="H1204" s="18"/>
      <x:c r="I1204" s="18"/>
      <x:c r="J1204" s="18"/>
      <x:c r="K1204" s="18"/>
      <x:c r="L1204" s="18"/>
      <x:c r="M1204" s="18"/>
      <x:c r="N1204" s="18"/>
      <x:c r="O1204" s="18"/>
      <x:c r="P1204" s="18"/>
      <x:c r="Q1204" s="18"/>
      <x:c r="R1204" s="18"/>
      <x:c r="S1204" s="18"/>
      <x:c r="T1204" s="18"/>
      <x:c r="U1204" s="18"/>
      <x:c r="V1204" s="18"/>
    </x:row>
    <x:row r="1205">
      <x:c r="A1205"/>
      <x:c r="B1205"/>
      <x:c r="C1205" s="18"/>
      <x:c r="D1205" s="18"/>
      <x:c r="E1205" s="18"/>
      <x:c r="F1205" s="18"/>
      <x:c r="G1205" s="18"/>
      <x:c r="H1205" s="18"/>
      <x:c r="I1205" s="18"/>
      <x:c r="J1205" s="18"/>
      <x:c r="K1205" s="18"/>
      <x:c r="L1205" s="18"/>
      <x:c r="M1205" s="18"/>
      <x:c r="N1205" s="18"/>
      <x:c r="O1205" s="18"/>
      <x:c r="P1205" s="18"/>
      <x:c r="Q1205" s="18"/>
      <x:c r="R1205" s="18"/>
      <x:c r="S1205" s="18"/>
      <x:c r="T1205" s="18"/>
      <x:c r="U1205" s="18"/>
      <x:c r="V1205" s="18"/>
    </x:row>
  </x:sheetData>
  <x:mergeCells>
    <x:mergeCell ref="A1:V1"/>
    <x:mergeCell ref="A2:V3"/>
  </x:mergeCells>
  <x:pageMargins left="0.7" right="0.7" top="0.75" bottom="0.75" header="0.3" footer="0.3"/>
</x:worksheet>
</file>

<file path=xl/worksheets/sheet6.xml><?xml version="1.0" encoding="utf-8"?>
<x:worksheet xmlns:x="http://schemas.openxmlformats.org/spreadsheetml/2006/main">
  <x:sheetFormatPr defaultRowHeight="15"/>
  <x:cols>
    <x:col min="1" max="1" width="65" hidden="0" customWidth="1"/>
    <x:col min="2" max="2" width="55" hidden="0" customWidth="1"/>
    <x:col min="3" max="3" width="70" hidden="0" customWidth="1"/>
  </x:cols>
  <x:sheetData>
    <x:row r="1" ht="34" customHeight="1">
      <x:c r="A1" s="7" t="str">
        <x:v>CONDITIONAL COMPARISON — source fit incomplete; not an empirical architecture finding</x:v>
      </x:c>
      <x:c r="B1" s="7"/>
      <x:c r="C1" s="7"/>
    </x:row>
    <x:row r="2" ht="22" customHeight="1">
      <x:c r="A2" s="3"/>
      <x:c r="B2" s="3"/>
      <x:c r="C2" s="3"/>
    </x:row>
    <x:row r="3" ht="22" customHeight="1">
      <x:c r="A3" s="3"/>
      <x:c r="B3" s="3"/>
      <x:c r="C3" s="3"/>
    </x:row>
    <x:row r="4" ht="22" customHeight="1">
      <x:c r="A4" s="3"/>
      <x:c r="B4" s="3"/>
      <x:c r="C4" s="3"/>
    </x:row>
    <x:row r="5" ht="22" customHeight="1">
      <x:c r="A5" s="3" t="str">
        <x:v>Latency statistic in use:</x:v>
      </x:c>
      <x:c r="B5" s="3" t="str">
        <x:f>Settings!$B$40</x:f>
        <x:v>Mean</x:v>
      </x:c>
      <x:c r="C5" s="3"/>
    </x:row>
    <x:row r="6" ht="22" customHeight="1">
      <x:c r="A6" s="3"/>
      <x:c r="B6" s="3"/>
      <x:c r="C6" s="3"/>
    </x:row>
    <x:row r="7" ht="22" customHeight="1">
      <x:c r="A7" s="3" t="str">
        <x:v>OUTCOME 1: LATENCY  (ground minus edge, seconds)</x:v>
      </x:c>
      <x:c r="B7" s="3"/>
      <x:c r="C7" s="3"/>
    </x:row>
    <x:row r="8" ht="22" customHeight="1">
      <x:c r="A8" s="3" t="str">
        <x:v>Null hypothesis</x:v>
      </x:c>
      <x:c r="B8" s="3" t="str">
        <x:f>Settings!$B$43</x:f>
        <x:v>Edge processing does not reduce the selected latency measure.</x:v>
      </x:c>
      <x:c r="C8" s="3" t="str">
        <x:v>Editable on Settings. Nothing is locked into the sheet.</x:v>
      </x:c>
    </x:row>
    <x:row r="9" ht="22" customHeight="1">
      <x:c r="A9" s="3" t="str">
        <x:v>Replications used (n)</x:v>
      </x:c>
      <x:c r="B9" s="3" t="n">
        <x:f>COUNT(Replications!V6:V15)</x:f>
        <x:v>10</x:v>
      </x:c>
      <x:c r="C9" s="3" t="str">
        <x:v>Follows the Replications input.</x:v>
      </x:c>
    </x:row>
    <x:row r="10" ht="22" customHeight="1">
      <x:c r="A10" s="3" t="str">
        <x:v>Mean paired difference</x:v>
      </x:c>
      <x:c r="B10" s="3" t="n">
        <x:f>AVERAGE(Replications!V6:V15)</x:f>
        <x:v>787.6759034351313</x:v>
      </x:c>
      <x:c r="C10" s="3" t="str">
        <x:v>Positive favours the edge path.</x:v>
      </x:c>
    </x:row>
    <x:row r="11" ht="22" customHeight="1">
      <x:c r="A11" s="3" t="str">
        <x:v>Standard deviation</x:v>
      </x:c>
      <x:c r="B11" s="3" t="n">
        <x:f>STDEV(Replications!V6:V15)</x:f>
        <x:v>63.9167660108058</x:v>
      </x:c>
      <x:c r="C11" s="3"/>
    </x:row>
    <x:row r="12" ht="22" customHeight="1">
      <x:c r="A12" s="3" t="str">
        <x:v>Standard error</x:v>
      </x:c>
      <x:c r="B12" s="3" t="n">
        <x:f>B11/SQRT(B9)</x:f>
        <x:v>20.212256126618076</x:v>
      </x:c>
      <x:c r="C12" s="3"/>
    </x:row>
    <x:row r="13" ht="22" customHeight="1">
      <x:c r="A13" s="3" t="str">
        <x:v>t critical (two-sided)</x:v>
      </x:c>
      <x:c r="B13" s="3" t="n">
        <x:f>T.INV(1-Settings!$B$38/2,B9-1)</x:f>
        <x:v>2.2621571582187063</x:v>
      </x:c>
      <x:c r="C13" s="3" t="str">
        <x:v>0.05 with 9 degrees of freedom gives 2.2622.</x:v>
      </x:c>
    </x:row>
    <x:row r="14" ht="22" customHeight="1">
      <x:c r="A14" s="3" t="str">
        <x:v>Half width</x:v>
      </x:c>
      <x:c r="B14" s="3" t="n">
        <x:f>B13*B12</x:f>
        <x:v>45.723299880578985</x:v>
      </x:c>
      <x:c r="C14" s="3"/>
    </x:row>
    <x:row r="15" ht="22" customHeight="1">
      <x:c r="A15" s="3" t="str">
        <x:v>Confidence interval, lower</x:v>
      </x:c>
      <x:c r="B15" s="3" t="n">
        <x:f>B10-B14</x:f>
        <x:v>741.9526035545523</x:v>
      </x:c>
      <x:c r="C15" s="3"/>
    </x:row>
    <x:row r="16" ht="22" customHeight="1">
      <x:c r="A16" s="3" t="str">
        <x:v>Confidence interval, upper</x:v>
      </x:c>
      <x:c r="B16" s="3" t="n">
        <x:f>B10+B14</x:f>
        <x:v>833.3992033157103</x:v>
      </x:c>
      <x:c r="C16" s="3"/>
    </x:row>
    <x:row r="17" ht="22" customHeight="1">
      <x:c r="A17" s="3" t="str">
        <x:v>Zero-effect reference</x:v>
      </x:c>
      <x:c r="B17" s="3" t="n">
        <x:v>0</x:v>
      </x:c>
      <x:c r="C17" s="3" t="str">
        <x:v>No difference between the two architectures.</x:v>
      </x:c>
    </x:row>
    <x:row r="18" ht="22" customHeight="1">
      <x:c r="A18" s="3" t="str">
        <x:v>Reading</x:v>
      </x:c>
      <x:c r="B18" s="3" t="str">
        <x:f>IF(B15&gt;0,"Model interval above zero — assumptions only",IF(B16&lt;0,"Model interval below zero — assumptions only","Conditional interval includes zero"))</x:f>
        <x:v>Model interval above zero — assumptions only</x:v>
      </x:c>
      <x:c r="C18" s="3" t="str">
        <x:v>Deliberately not worded as H1 proven.</x:v>
      </x:c>
    </x:row>
    <x:row r="19" ht="22" customHeight="1">
      <x:c r="A19" s="3"/>
      <x:c r="B19" s="3"/>
      <x:c r="C19" s="3"/>
    </x:row>
    <x:row r="20" ht="22" customHeight="1">
      <x:c r="A20" s="3"/>
      <x:c r="B20" s="3"/>
      <x:c r="C20" s="3"/>
    </x:row>
    <x:row r="21" ht="22" customHeight="1">
      <x:c r="A21" s="3" t="str">
        <x:v>OUTCOME 2: AVAILABILITY  (edge minus ground, share within deadline)</x:v>
      </x:c>
      <x:c r="B21" s="3"/>
      <x:c r="C21" s="3"/>
    </x:row>
    <x:row r="22" ht="22" customHeight="1">
      <x:c r="A22" s="3" t="str">
        <x:v>Null hypothesis</x:v>
      </x:c>
      <x:c r="B22" s="3" t="str">
        <x:f>Settings!$B$45</x:f>
        <x:v>Edge availability is not higher than ground availability.</x:v>
      </x:c>
      <x:c r="C22" s="3" t="str">
        <x:v>Editable on Settings. Nothing is locked into the sheet.</x:v>
      </x:c>
    </x:row>
    <x:row r="23" ht="22" customHeight="1">
      <x:c r="A23" s="3" t="str">
        <x:v>Replications used (n)</x:v>
      </x:c>
      <x:c r="B23" s="3" t="n">
        <x:f>COUNT(Replications!W6:W15)</x:f>
        <x:v>10</x:v>
      </x:c>
      <x:c r="C23" s="3" t="str">
        <x:v>Follows the Replications input.</x:v>
      </x:c>
    </x:row>
    <x:row r="24" ht="22" customHeight="1">
      <x:c r="A24" s="3" t="str">
        <x:v>Mean paired difference</x:v>
      </x:c>
      <x:c r="B24" s="3" t="n">
        <x:f>AVERAGE(Replications!W6:W15)</x:f>
        <x:v>0.183</x:v>
      </x:c>
      <x:c r="C24" s="3" t="str">
        <x:v>Positive favours the edge path.</x:v>
      </x:c>
    </x:row>
    <x:row r="25" ht="22" customHeight="1">
      <x:c r="A25" s="3" t="str">
        <x:v>Standard deviation</x:v>
      </x:c>
      <x:c r="B25" s="3" t="n">
        <x:f>STDEV(Replications!W6:W15)</x:f>
        <x:v>0.09345824973989426</x:v>
      </x:c>
      <x:c r="C25" s="3"/>
    </x:row>
    <x:row r="26" ht="22" customHeight="1">
      <x:c r="A26" s="3" t="str">
        <x:v>Standard error</x:v>
      </x:c>
      <x:c r="B26" s="3" t="n">
        <x:f>B25/SQRT(B23)</x:f>
        <x:v>0.029554093531090488</x:v>
      </x:c>
      <x:c r="C26" s="3"/>
    </x:row>
    <x:row r="27" ht="22" customHeight="1">
      <x:c r="A27" s="3" t="str">
        <x:v>t critical (two-sided)</x:v>
      </x:c>
      <x:c r="B27" s="3" t="n">
        <x:f>T.INV(1-Settings!$B$38/2,B23-1)</x:f>
        <x:v>2.2621571582187063</x:v>
      </x:c>
      <x:c r="C27" s="3" t="str">
        <x:v>0.05 with 9 degrees of freedom gives 2.2622.</x:v>
      </x:c>
    </x:row>
    <x:row r="28" ht="22" customHeight="1">
      <x:c r="A28" s="3" t="str">
        <x:v>Half width</x:v>
      </x:c>
      <x:c r="B28" s="3" t="n">
        <x:f>B27*B26</x:f>
        <x:v>0.0668560042360215</x:v>
      </x:c>
      <x:c r="C28" s="3"/>
    </x:row>
    <x:row r="29" ht="22" customHeight="1">
      <x:c r="A29" s="3" t="str">
        <x:v>Confidence interval, lower</x:v>
      </x:c>
      <x:c r="B29" s="3" t="n">
        <x:f>B24-B28</x:f>
        <x:v>0.11614399576397849</x:v>
      </x:c>
      <x:c r="C29" s="3"/>
    </x:row>
    <x:row r="30" ht="22" customHeight="1">
      <x:c r="A30" s="3" t="str">
        <x:v>Confidence interval, upper</x:v>
      </x:c>
      <x:c r="B30" s="3" t="n">
        <x:f>B24+B28</x:f>
        <x:v>0.2498560042360215</x:v>
      </x:c>
      <x:c r="C30" s="3"/>
    </x:row>
    <x:row r="31" ht="22" customHeight="1">
      <x:c r="A31" s="3" t="str">
        <x:v>Zero-effect reference</x:v>
      </x:c>
      <x:c r="B31" s="3" t="n">
        <x:v>0</x:v>
      </x:c>
      <x:c r="C31" s="3" t="str">
        <x:v>No difference between the two architectures.</x:v>
      </x:c>
    </x:row>
    <x:row r="32" ht="22" customHeight="1">
      <x:c r="A32" s="3" t="str">
        <x:v>Reading</x:v>
      </x:c>
      <x:c r="B32" s="3" t="str">
        <x:f>IF(B29&gt;0,"Model interval above zero — assumptions only",IF(B30&lt;0,"Model interval below zero — assumptions only","Conditional interval includes zero"))</x:f>
        <x:v>Model interval above zero — assumptions only</x:v>
      </x:c>
      <x:c r="C32" s="3" t="str">
        <x:v>Deliberately not worded as H1 proven.</x:v>
      </x:c>
    </x:row>
    <x:row r="33" ht="22" customHeight="1">
      <x:c r="A33" s="3" t="str">
        <x:v>Acceptable-loss margin (preservation only)</x:v>
      </x:c>
      <x:c r="B33" s="3" t="n">
        <x:f>Settings!$B$39</x:f>
        <x:v>0.02</x:v>
      </x:c>
      <x:c r="C33" s="3" t="str">
        <x:v>Recorded before testing. Shown separately, never merged with the improvement test.</x:v>
      </x:c>
    </x:row>
    <x:row r="34" ht="22" customHeight="1">
      <x:c r="A34" s="3"/>
      <x:c r="B34" s="3"/>
      <x:c r="C34" s="3"/>
    </x:row>
    <x:row r="35" ht="22" customHeight="1">
      <x:c r="A35" s="3"/>
      <x:c r="B35" s="3"/>
      <x:c r="C35" s="3"/>
    </x:row>
    <x:row r="36" ht="22" customHeight="1">
      <x:c r="A36" s="3" t="str">
        <x:v>SUPPORTING FIGURES</x:v>
      </x:c>
      <x:c r="B36" s="3"/>
      <x:c r="C36" s="3"/>
    </x:row>
    <x:row r="37" ht="22" customHeight="1">
      <x:c r="A37" s="3" t="str">
        <x:v>Mean delivered share, ground</x:v>
      </x:c>
      <x:c r="B37" s="3" t="n">
        <x:f>AVERAGE(Replications!I6:I15)</x:f>
        <x:v>0.45899999999999996</x:v>
      </x:c>
      <x:c r="C37" s="3" t="str">
        <x:v>Observations delivered inside the staleness limit.</x:v>
      </x:c>
    </x:row>
    <x:row r="38" ht="22" customHeight="1">
      <x:c r="A38" s="3" t="str">
        <x:v>Mean delivered share, edge</x:v>
      </x:c>
      <x:c r="B38" s="3" t="n">
        <x:f>AVERAGE(Replications!S6:S15)</x:f>
        <x:v>1</x:v>
      </x:c>
      <x:c r="C38" s="3"/>
    </x:row>
    <x:row r="39" ht="22" customHeight="1">
      <x:c r="A39" s="3" t="str">
        <x:v>Mean recovery wait, ground (s)</x:v>
      </x:c>
      <x:c r="B39" s="3" t="n">
        <x:f>AVERAGE(Replications!G6:G15)</x:f>
        <x:v>143.0200000000004</x:v>
      </x:c>
      <x:c r="C39" s="3" t="str">
        <x:v>Affected observations only.</x:v>
      </x:c>
    </x:row>
    <x:row r="40" ht="22" customHeight="1">
      <x:c r="A40" s="3" t="str">
        <x:v>Mean recovery wait, edge (s)</x:v>
      </x:c>
      <x:c r="B40" s="3" t="n">
        <x:f>AVERAGE(Replications!Q6:Q15)</x:f>
        <x:v>120.0255351423793</x:v>
      </x:c>
      <x:c r="C40" s="3"/>
    </x:row>
    <x:row r="41" ht="22" customHeight="1">
      <x:c r="A41" s="3" t="str">
        <x:v>Link uptime share</x:v>
      </x:c>
      <x:c r="B41" s="3" t="n">
        <x:f>AVERAGE(Replications!Z6:Z15)</x:f>
        <x:v>0.8695652173913044</x:v>
      </x:c>
      <x:c r="C41" s="3" t="str">
        <x:v>Identical for both paths by design.</x:v>
      </x:c>
    </x:row>
    <x:row r="42" ht="22" customHeight="1">
      <x:c r="A42" s="3" t="str">
        <x:v>Link downtime in window (s)</x:v>
      </x:c>
      <x:c r="B42" s="3" t="n">
        <x:f>AVERAGE(Replications!Y6:Y15)</x:f>
        <x:v>90</x:v>
      </x:c>
      <x:c r="C42" s="3"/>
    </x:row>
    <x:row r="43" ht="22" customHeight="1">
      <x:c r="A43" s="3"/>
      <x:c r="B43" s="3"/>
      <x:c r="C43" s="3"/>
    </x:row>
    <x:row r="44" ht="22" customHeight="1">
      <x:c r="A44" s="3" t="str">
        <x:v>CIs quantify synthetic service-draw variation conditional on this ONE fixed trace and these assumptions. They do not include measurement, timing, parameter, event-selection or external-validity uncertainty. Mean completion time includes stale-flagged jobs.</x:v>
      </x:c>
      <x:c r="B44" s="3"/>
      <x:c r="C44" s="3"/>
    </x:row>
    <x:row r="45" ht="22" customHeight="1">
      <x:c r="A45" s="3"/>
      <x:c r="B45" s="3"/>
      <x:c r="C45" s="3"/>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 t="str">
        <x:v>Replications  -  one row per replication, matched traffic in both paths</x:v>
      </x:c>
      <x:c r="B1" s="7"/>
      <x:c r="C1" s="7"/>
      <x:c r="D1" s="7"/>
      <x:c r="E1" s="7"/>
      <x:c r="F1" s="7"/>
      <x:c r="G1" s="7"/>
      <x:c r="H1" s="7"/>
      <x:c r="I1" s="7"/>
      <x:c r="J1" s="7"/>
      <x:c r="K1" s="7"/>
      <x:c r="L1" s="7"/>
      <x:c r="M1" s="7"/>
      <x:c r="N1" s="7"/>
      <x:c r="O1" s="7"/>
      <x:c r="P1" s="7"/>
      <x:c r="Q1" s="7"/>
      <x:c r="R1" s="7"/>
      <x:c r="S1" s="7"/>
      <x:c r="T1" s="7"/>
      <x:c r="U1" s="7"/>
      <x:c r="V1" s="7"/>
      <x:c r="W1" s="7"/>
      <x:c r="X1" s="7"/>
      <x:c r="Y1" s="7"/>
      <x:c r="Z1" s="7"/>
    </x:row>
    <x:row r="2" ht="22" customHeight="1">
      <x:c r="A2" s="3" t="str">
        <x:v>One fixed, 100-observation empirical trace; ten paired synthetic service replications. These are not ten independent OPS-SAT passes.</x:v>
      </x:c>
      <x:c r="B2" s="3"/>
      <x:c r="C2" s="3"/>
      <x:c r="D2" s="3"/>
      <x:c r="E2" s="3"/>
      <x:c r="F2" s="3"/>
      <x:c r="G2" s="3"/>
      <x:c r="H2" s="3"/>
      <x:c r="I2" s="3"/>
      <x:c r="J2" s="3"/>
      <x:c r="K2" s="3"/>
      <x:c r="L2" s="3"/>
      <x:c r="M2" s="3"/>
      <x:c r="N2" s="3"/>
      <x:c r="O2" s="3"/>
      <x:c r="P2" s="3"/>
      <x:c r="Q2" s="3"/>
      <x:c r="R2" s="3"/>
      <x:c r="S2" s="3"/>
      <x:c r="T2" s="3"/>
      <x:c r="U2" s="3"/>
      <x:c r="V2" s="3"/>
      <x:c r="W2" s="3"/>
      <x:c r="X2" s="3"/>
      <x:c r="Y2" s="3"/>
      <x:c r="Z2" s="3"/>
    </x:row>
    <x:row r="3" ht="22" customHeight="1">
      <x:c r="A3" s="3"/>
      <x:c r="B3" s="3"/>
      <x:c r="C3" s="3"/>
      <x:c r="D3" s="3"/>
      <x:c r="E3" s="3"/>
      <x:c r="F3" s="3"/>
      <x:c r="G3" s="3"/>
      <x:c r="H3" s="3"/>
      <x:c r="I3" s="3"/>
      <x:c r="J3" s="3"/>
      <x:c r="K3" s="3"/>
      <x:c r="L3" s="3"/>
      <x:c r="M3" s="3"/>
      <x:c r="N3" s="3"/>
      <x:c r="O3" s="3"/>
      <x:c r="P3" s="3"/>
      <x:c r="Q3" s="3"/>
      <x:c r="R3" s="3"/>
      <x:c r="S3" s="3"/>
      <x:c r="T3" s="3"/>
      <x:c r="U3" s="3"/>
      <x:c r="V3" s="3"/>
      <x:c r="W3" s="3"/>
      <x:c r="X3" s="3"/>
      <x:c r="Y3" s="3"/>
      <x:c r="Z3" s="3"/>
    </x:row>
    <x:row r="4" ht="22" customHeight="1">
      <x:c r="A4" s="3"/>
      <x:c r="B4" s="3"/>
      <x:c r="C4" s="3"/>
      <x:c r="D4" s="3"/>
      <x:c r="E4" s="3"/>
      <x:c r="F4" s="3"/>
      <x:c r="G4" s="3"/>
      <x:c r="H4" s="3"/>
      <x:c r="I4" s="3"/>
      <x:c r="J4" s="3"/>
      <x:c r="K4" s="3"/>
      <x:c r="L4" s="3"/>
      <x:c r="M4" s="3"/>
      <x:c r="N4" s="3"/>
      <x:c r="O4" s="3"/>
      <x:c r="P4" s="3"/>
      <x:c r="Q4" s="3"/>
      <x:c r="R4" s="3"/>
      <x:c r="S4" s="3"/>
      <x:c r="T4" s="3"/>
      <x:c r="U4" s="3"/>
      <x:c r="V4" s="3"/>
      <x:c r="W4" s="3"/>
      <x:c r="X4" s="3"/>
      <x:c r="Y4" s="3"/>
      <x:c r="Z4" s="3"/>
    </x:row>
    <x:row r="5" ht="22" customHeight="1">
      <x:c r="A5" s="3" t="str">
        <x:v>Rep</x:v>
      </x:c>
      <x:c r="B5" s="3" t="str">
        <x:v>Ground selected latency (s)</x:v>
      </x:c>
      <x:c r="C5" s="3" t="str">
        <x:v>Ground mean (s)</x:v>
      </x:c>
      <x:c r="D5" s="3" t="str">
        <x:v>Ground median (s)</x:v>
      </x:c>
      <x:c r="E5" s="3" t="str">
        <x:v>Ground P90 (s)</x:v>
      </x:c>
      <x:c r="F5" s="3" t="str">
        <x:v>Ground mean queueing delay (s)</x:v>
      </x:c>
      <x:c r="G5" s="3" t="str">
        <x:v>Ground mean recovery wait (s)</x:v>
      </x:c>
      <x:c r="H5" s="3" t="str">
        <x:v>Ground affected by outage</x:v>
      </x:c>
      <x:c r="I5" s="3" t="str">
        <x:v>Ground delivered (share)</x:v>
      </x:c>
      <x:c r="J5" s="3" t="str">
        <x:v>Ground within deadline (share)</x:v>
      </x:c>
      <x:c r="K5" s="3" t="str">
        <x:v>Ground last delivery (s)</x:v>
      </x:c>
      <x:c r="L5" s="3" t="str">
        <x:v>Edge selected latency (s)</x:v>
      </x:c>
      <x:c r="M5" s="3" t="str">
        <x:v>Edge mean (s)</x:v>
      </x:c>
      <x:c r="N5" s="3" t="str">
        <x:v>Edge median (s)</x:v>
      </x:c>
      <x:c r="O5" s="3" t="str">
        <x:v>Edge P90 (s)</x:v>
      </x:c>
      <x:c r="P5" s="3" t="str">
        <x:v>Edge mean queueing delay (s)</x:v>
      </x:c>
      <x:c r="Q5" s="3" t="str">
        <x:v>Edge mean recovery wait (s)</x:v>
      </x:c>
      <x:c r="R5" s="3" t="str">
        <x:v>Edge affected by outage</x:v>
      </x:c>
      <x:c r="S5" s="3" t="str">
        <x:v>Edge delivered (share)</x:v>
      </x:c>
      <x:c r="T5" s="3" t="str">
        <x:v>Edge within deadline (share)</x:v>
      </x:c>
      <x:c r="U5" s="3" t="str">
        <x:v>Edge last delivery (s)</x:v>
      </x:c>
      <x:c r="V5" s="3" t="str">
        <x:v>Latency benefit, ground minus edge (s)</x:v>
      </x:c>
      <x:c r="W5" s="3" t="str">
        <x:v>Availability benefit, edge minus ground</x:v>
      </x:c>
      <x:c r="X5" s="3" t="str">
        <x:v>Link uptime in window (s)</x:v>
      </x:c>
      <x:c r="Y5" s="3" t="str">
        <x:v>Link downtime in window (s)</x:v>
      </x:c>
      <x:c r="Z5" s="3" t="str">
        <x:v>Link uptime (share)</x:v>
      </x:c>
    </x:row>
    <x:row r="6" ht="22" customHeight="1">
      <x:c r="A6" s="3" t="n">
        <x:f>1</x:f>
        <x:v>1</x:v>
      </x:c>
      <x:c r="B6" s="3" t="n">
        <x:f>IF(Settings!$B$40="Median",D6,IF(Settings!$B$40="P90",E6,C6))</x:f>
        <x:v>1067.6433833916303</x:v>
      </x:c>
      <x:c r="C6" s="3" t="n">
        <x:f>AVERAGE(RGS_Ground_Run!Q6:Q105)</x:f>
        <x:v>1067.6433833916303</x:v>
      </x:c>
      <x:c r="D6" s="3" t="n">
        <x:f>MEDIAN(RGS_Ground_Run!Q6:Q105)</x:f>
        <x:v>1121.9325462062668</x:v>
      </x:c>
      <x:c r="E6" s="3" t="n">
        <x:f>PERCENTILE(RGS_Ground_Run!Q6:Q105,0.9)</x:f>
        <x:v>1996.750566084194</x:v>
      </x:c>
      <x:c r="F6" s="3" t="n">
        <x:f>AVERAGE(RGS_Ground_Run!U6:U105)</x:f>
        <x:v>1040.1119999999996</x:v>
      </x:c>
      <x:c r="G6" s="3" t="n">
        <x:f>IF(COUNTIF(RGS_Ground_Run!S6:S105,"&gt;0")=0,0,SUMIF(RGS_Ground_Run!S6:S105,"&gt;0",RGS_Ground_Run!S6:S105)/COUNTIF(RGS_Ground_Run!S6:S105,"&gt;0"))</x:f>
        <x:v>143.02000000000038</x:v>
      </x:c>
      <x:c r="H6" s="3" t="n">
        <x:f>COUNTIF(RGS_Ground_Run!S6:S105,"&gt;0")</x:f>
        <x:v>4</x:v>
      </x:c>
      <x:c r="I6" s="3" t="n">
        <x:f>AVERAGE(RGS_Ground_Run!W6:W105)</x:f>
        <x:v>0.45</x:v>
      </x:c>
      <x:c r="J6" s="3" t="n">
        <x:f>AVERAGE(RGS_Ground_Run!X6:X105)</x:f>
        <x:v>0.1</x:v>
      </x:c>
      <x:c r="K6" s="3" t="n">
        <x:f>MAX(RGS_Ground_Run!P6:P105)</x:f>
        <x:v>2988.4376894079564</x:v>
      </x:c>
      <x:c r="L6" s="3" t="n">
        <x:f>IF(Settings!$B$40="Median",N6,IF(Settings!$B$40="P90",O6,M6))</x:f>
        <x:v>198.2280133331837</x:v>
      </x:c>
      <x:c r="M6" s="3" t="n">
        <x:f>AVERAGE(Edge_Run!O6:O105)</x:f>
        <x:v>198.2280133331837</x:v>
      </x:c>
      <x:c r="N6" s="3" t="n">
        <x:f>MEDIAN(Edge_Run!O6:O105)</x:f>
        <x:v>153.68271121032774</x:v>
      </x:c>
      <x:c r="O6" s="3" t="n">
        <x:f>PERCENTILE(Edge_Run!O6:O105,0.9)</x:f>
        <x:v>419.24399932899195</x:v>
      </x:c>
      <x:c r="P6" s="3" t="n">
        <x:f>AVERAGE(Edge_Run!S6:S105)</x:f>
        <x:v>181.67386315829197</x:v>
      </x:c>
      <x:c r="Q6" s="3" t="n">
        <x:f>IF(COUNTIF(Edge_Run!R6:R105,"&gt;0")=0,0,SUMIF(Edge_Run!R6:R105,"&gt;0",Edge_Run!R6:R105)/COUNTIF(Edge_Run!R6:R105,"&gt;0"))</x:f>
        <x:v>117.26905507366052</x:v>
      </x:c>
      <x:c r="R6" s="3" t="n">
        <x:f>COUNTIF(Edge_Run!R6:R105,"&gt;0")</x:f>
        <x:v>1</x:v>
      </x:c>
      <x:c r="S6" s="3" t="n">
        <x:f>AVERAGE(Edge_Run!U6:U105)</x:f>
        <x:v>1</x:v>
      </x:c>
      <x:c r="T6" s="3" t="n">
        <x:f>AVERAGE(Edge_Run!V6:V105)</x:f>
        <x:v>0.45</x:v>
      </x:c>
      <x:c r="U6" s="3" t="n">
        <x:f>MAX(Edge_Run!N6:N105)</x:f>
        <x:v>1143.8320460547461</x:v>
      </x:c>
      <x:c r="V6" s="3" t="n">
        <x:f>B6-L6</x:f>
        <x:v>869.4153700584466</x:v>
      </x:c>
      <x:c r="W6" s="3" t="n">
        <x:f>T6-J6</x:f>
        <x:v>0.35</x:v>
      </x:c>
      <x:c r="X6" s="3" t="n">
        <x:f>(INT((Settings!$B$10-Settings!$B$32+(Settings!$B$33*1000))/Settings!$B$33)*Settings!$B$30+MIN(MOD(Settings!$B$10-Settings!$B$32+(Settings!$B$33*1000),Settings!$B$33),Settings!$B$30))-(INT((-Settings!$B$32+(Settings!$B$33*1000))/Settings!$B$33)*Settings!$B$30+MIN(MOD(-Settings!$B$32+(Settings!$B$33*1000),Settings!$B$33),Settings!$B$30))</x:f>
        <x:v>600</x:v>
      </x:c>
      <x:c r="Y6" s="3" t="n">
        <x:f>Settings!$B$10-X6</x:f>
        <x:v>90</x:v>
      </x:c>
      <x:c r="Z6" s="3" t="n">
        <x:f>X6/Settings!$B$10</x:f>
        <x:v>0.8695652173913043</x:v>
      </x:c>
    </x:row>
    <x:row r="7" ht="22" customHeight="1">
      <x:c r="A7" s="3" t="n">
        <x:f>2</x:f>
        <x:v>2</x:v>
      </x:c>
      <x:c r="B7" s="3" t="n">
        <x:f>IF(Settings!$B$40="Median",D7,IF(Settings!$B$40="P90",E7,C7))</x:f>
        <x:v>1068.5117513034854</x:v>
      </x:c>
      <x:c r="C7" s="3" t="n">
        <x:f>AVERAGE(RGS_Ground_Run!Q126:Q225)</x:f>
        <x:v>1068.5117513034854</x:v>
      </x:c>
      <x:c r="D7" s="3" t="n">
        <x:f>MEDIAN(RGS_Ground_Run!Q126:Q225)</x:f>
        <x:v>1123.2496554952672</x:v>
      </x:c>
      <x:c r="E7" s="3" t="n">
        <x:f>PERCENTILE(RGS_Ground_Run!Q126:Q225,0.9)</x:f>
        <x:v>2000.0063034846855</x:v>
      </x:c>
      <x:c r="F7" s="3" t="n">
        <x:f>AVERAGE(RGS_Ground_Run!U126:U225)</x:f>
        <x:v>1040.1920725815191</x:v>
      </x:c>
      <x:c r="G7" s="3" t="n">
        <x:f>IF(COUNTIF(RGS_Ground_Run!S126:S225,"&gt;0")=0,0,SUMIF(RGS_Ground_Run!S126:S225,"&gt;0",RGS_Ground_Run!S126:S225)/COUNTIF(RGS_Ground_Run!S126:S225,"&gt;0"))</x:f>
        <x:v>143.02000000000038</x:v>
      </x:c>
      <x:c r="H7" s="3" t="n">
        <x:f>COUNTIF(RGS_Ground_Run!S126:S225,"&gt;0")</x:f>
        <x:v>4</x:v>
      </x:c>
      <x:c r="I7" s="3" t="n">
        <x:f>AVERAGE(RGS_Ground_Run!W126:W225)</x:f>
        <x:v>0.46</x:v>
      </x:c>
      <x:c r="J7" s="3" t="n">
        <x:f>AVERAGE(RGS_Ground_Run!X126:X225)</x:f>
        <x:v>0.09</x:v>
      </x:c>
      <x:c r="K7" s="3" t="n">
        <x:f>MAX(RGS_Ground_Run!P126:P225)</x:f>
        <x:v>2979.362614953732</x:v>
      </x:c>
      <x:c r="L7" s="3" t="n">
        <x:f>IF(Settings!$B$40="Median",N7,IF(Settings!$B$40="P90",O7,M7))</x:f>
        <x:v>352.6134285622849</x:v>
      </x:c>
      <x:c r="M7" s="3" t="n">
        <x:f>AVERAGE(Edge_Run!O126:O225)</x:f>
        <x:v>352.6134285622849</x:v>
      </x:c>
      <x:c r="N7" s="3" t="n">
        <x:f>MEDIAN(Edge_Run!O126:O225)</x:f>
        <x:v>389.66999999999985</x:v>
      </x:c>
      <x:c r="O7" s="3" t="n">
        <x:f>PERCENTILE(Edge_Run!O126:O225,0.9)</x:f>
        <x:v>596.9808419746934</x:v>
      </x:c>
      <x:c r="P7" s="3" t="n">
        <x:f>AVERAGE(Edge_Run!S126:S225)</x:f>
        <x:v>333.6943923963863</x:v>
      </x:c>
      <x:c r="Q7" s="3" t="n">
        <x:f>IF(COUNTIF(Edge_Run!R126:R225,"&gt;0")=0,0,SUMIF(Edge_Run!R126:R225,"&gt;0",Edge_Run!R126:R225)/COUNTIF(Edge_Run!R126:R225,"&gt;0"))</x:f>
        <x:v>125.02390888347657</x:v>
      </x:c>
      <x:c r="R7" s="3" t="n">
        <x:f>COUNTIF(Edge_Run!R126:R225,"&gt;0")</x:f>
        <x:v>1</x:v>
      </x:c>
      <x:c r="S7" s="3" t="n">
        <x:f>AVERAGE(Edge_Run!U126:U225)</x:f>
        <x:v>1</x:v>
      </x:c>
      <x:c r="T7" s="3" t="n">
        <x:f>AVERAGE(Edge_Run!V126:V225)</x:f>
        <x:v>0.15</x:v>
      </x:c>
      <x:c r="U7" s="3" t="n">
        <x:f>MAX(Edge_Run!N126:N225)</x:f>
        <x:v>1317.4212109011523</x:v>
      </x:c>
      <x:c r="V7" s="3" t="n">
        <x:f>B7-L7</x:f>
        <x:v>715.8983227412004</x:v>
      </x:c>
      <x:c r="W7" s="3" t="n">
        <x:f>T7-J7</x:f>
        <x:v>0.06</x:v>
      </x:c>
      <x:c r="X7" s="3" t="n">
        <x:f>(INT((Settings!$B$10-Settings!$B$32+(Settings!$B$33*1000))/Settings!$B$33)*Settings!$B$30+MIN(MOD(Settings!$B$10-Settings!$B$32+(Settings!$B$33*1000),Settings!$B$33),Settings!$B$30))-(INT((-Settings!$B$32+(Settings!$B$33*1000))/Settings!$B$33)*Settings!$B$30+MIN(MOD(-Settings!$B$32+(Settings!$B$33*1000),Settings!$B$33),Settings!$B$30))</x:f>
        <x:v>600</x:v>
      </x:c>
      <x:c r="Y7" s="3" t="n">
        <x:f>Settings!$B$10-X7</x:f>
        <x:v>90</x:v>
      </x:c>
      <x:c r="Z7" s="3" t="n">
        <x:f>X7/Settings!$B$10</x:f>
        <x:v>0.8695652173913043</x:v>
      </x:c>
    </x:row>
    <x:row r="8" ht="22" customHeight="1">
      <x:c r="A8" s="3" t="n">
        <x:f>3</x:f>
        <x:v>3</x:v>
      </x:c>
      <x:c r="B8" s="3" t="n">
        <x:f>IF(Settings!$B$40="Median",D8,IF(Settings!$B$40="P90",E8,C8))</x:f>
        <x:v>1067.4277896530723</x:v>
      </x:c>
      <x:c r="C8" s="3" t="n">
        <x:f>AVERAGE(RGS_Ground_Run!Q246:Q345)</x:f>
        <x:v>1067.4277896530723</x:v>
      </x:c>
      <x:c r="D8" s="3" t="n">
        <x:f>MEDIAN(RGS_Ground_Run!Q246:Q345)</x:f>
        <x:v>1122.5845294334154</x:v>
      </x:c>
      <x:c r="E8" s="3" t="n">
        <x:f>PERCENTILE(RGS_Ground_Run!Q246:Q345,0.9)</x:f>
        <x:v>1995.8709685301444</x:v>
      </x:c>
      <x:c r="F8" s="3" t="n">
        <x:f>AVERAGE(RGS_Ground_Run!U246:U345)</x:f>
        <x:v>1040.1119999999996</x:v>
      </x:c>
      <x:c r="G8" s="3" t="n">
        <x:f>IF(COUNTIF(RGS_Ground_Run!S246:S345,"&gt;0")=0,0,SUMIF(RGS_Ground_Run!S246:S345,"&gt;0",RGS_Ground_Run!S246:S345)/COUNTIF(RGS_Ground_Run!S246:S345,"&gt;0"))</x:f>
        <x:v>143.02000000000038</x:v>
      </x:c>
      <x:c r="H8" s="3" t="n">
        <x:f>COUNTIF(RGS_Ground_Run!S246:S345,"&gt;0")</x:f>
        <x:v>4</x:v>
      </x:c>
      <x:c r="I8" s="3" t="n">
        <x:f>AVERAGE(RGS_Ground_Run!W246:W345)</x:f>
        <x:v>0.46</x:v>
      </x:c>
      <x:c r="J8" s="3" t="n">
        <x:f>AVERAGE(RGS_Ground_Run!X246:X345)</x:f>
        <x:v>0.11</x:v>
      </x:c>
      <x:c r="K8" s="3" t="n">
        <x:f>MAX(RGS_Ground_Run!P246:P345)</x:f>
        <x:v>2976.8024469723655</x:v>
      </x:c>
      <x:c r="L8" s="3" t="n">
        <x:f>IF(Settings!$B$40="Median",N8,IF(Settings!$B$40="P90",O8,M8))</x:f>
        <x:v>223.2607508772993</x:v>
      </x:c>
      <x:c r="M8" s="3" t="n">
        <x:f>AVERAGE(Edge_Run!O246:O345)</x:f>
        <x:v>223.2607508772993</x:v>
      </x:c>
      <x:c r="N8" s="3" t="n">
        <x:f>MEDIAN(Edge_Run!O246:O345)</x:f>
        <x:v>280.57703400567067</x:v>
      </x:c>
      <x:c r="O8" s="3" t="n">
        <x:f>PERCENTILE(Edge_Run!O246:O345,0.9)</x:f>
        <x:v>411.65572443899856</x:v>
      </x:c>
      <x:c r="P8" s="3" t="n">
        <x:f>AVERAGE(Edge_Run!S246:S345)</x:f>
        <x:v>207.3533819180817</x:v>
      </x:c>
      <x:c r="Q8" s="3" t="n">
        <x:f>IF(COUNTIF(Edge_Run!R246:R345,"&gt;0")=0,0,SUMIF(Edge_Run!R246:R345,"&gt;0",Edge_Run!R246:R345)/COUNTIF(Edge_Run!R246:R345,"&gt;0"))</x:f>
        <x:v>109.47342765137853</x:v>
      </x:c>
      <x:c r="R8" s="3" t="n">
        <x:f>COUNTIF(Edge_Run!R246:R345,"&gt;0")</x:f>
        <x:v>1</x:v>
      </x:c>
      <x:c r="S8" s="3" t="n">
        <x:f>AVERAGE(Edge_Run!U246:U345)</x:f>
        <x:v>1</x:v>
      </x:c>
      <x:c r="T8" s="3" t="n">
        <x:f>AVERAGE(Edge_Run!V246:V345)</x:f>
        <x:v>0.38</x:v>
      </x:c>
      <x:c r="U8" s="3" t="n">
        <x:f>MAX(Edge_Run!N246:N345)</x:f>
        <x:v>1086.9076641431234</x:v>
      </x:c>
      <x:c r="V8" s="3" t="n">
        <x:f>B8-L8</x:f>
        <x:v>844.167038775773</x:v>
      </x:c>
      <x:c r="W8" s="3" t="n">
        <x:f>T8-J8</x:f>
        <x:v>0.27</x:v>
      </x:c>
      <x:c r="X8" s="3" t="n">
        <x:f>(INT((Settings!$B$10-Settings!$B$32+(Settings!$B$33*1000))/Settings!$B$33)*Settings!$B$30+MIN(MOD(Settings!$B$10-Settings!$B$32+(Settings!$B$33*1000),Settings!$B$33),Settings!$B$30))-(INT((-Settings!$B$32+(Settings!$B$33*1000))/Settings!$B$33)*Settings!$B$30+MIN(MOD(-Settings!$B$32+(Settings!$B$33*1000),Settings!$B$33),Settings!$B$30))</x:f>
        <x:v>600</x:v>
      </x:c>
      <x:c r="Y8" s="3" t="n">
        <x:f>Settings!$B$10-X8</x:f>
        <x:v>90</x:v>
      </x:c>
      <x:c r="Z8" s="3" t="n">
        <x:f>X8/Settings!$B$10</x:f>
        <x:v>0.8695652173913043</x:v>
      </x:c>
    </x:row>
    <x:row r="9" ht="22" customHeight="1">
      <x:c r="A9" s="3" t="n">
        <x:f>4</x:f>
        <x:v>4</x:v>
      </x:c>
      <x:c r="B9" s="3" t="n">
        <x:f>IF(Settings!$B$40="Median",D9,IF(Settings!$B$40="P90",E9,C9))</x:f>
        <x:v>1068.075732594693</x:v>
      </x:c>
      <x:c r="C9" s="3" t="n">
        <x:f>AVERAGE(RGS_Ground_Run!Q366:Q465)</x:f>
        <x:v>1068.075732594693</x:v>
      </x:c>
      <x:c r="D9" s="3" t="n">
        <x:f>MEDIAN(RGS_Ground_Run!Q366:Q465)</x:f>
        <x:v>1119.2504244970628</x:v>
      </x:c>
      <x:c r="E9" s="3" t="n">
        <x:f>PERCENTILE(RGS_Ground_Run!Q366:Q465,0.9)</x:f>
        <x:v>1999.1211680294186</x:v>
      </x:c>
      <x:c r="F9" s="3" t="n">
        <x:f>AVERAGE(RGS_Ground_Run!U366:U465)</x:f>
        <x:v>1040.1119999999996</x:v>
      </x:c>
      <x:c r="G9" s="3" t="n">
        <x:f>IF(COUNTIF(RGS_Ground_Run!S366:S465,"&gt;0")=0,0,SUMIF(RGS_Ground_Run!S366:S465,"&gt;0",RGS_Ground_Run!S366:S465)/COUNTIF(RGS_Ground_Run!S366:S465,"&gt;0"))</x:f>
        <x:v>143.02000000000038</x:v>
      </x:c>
      <x:c r="H9" s="3" t="n">
        <x:f>COUNTIF(RGS_Ground_Run!S366:S465,"&gt;0")</x:f>
        <x:v>4</x:v>
      </x:c>
      <x:c r="I9" s="3" t="n">
        <x:f>AVERAGE(RGS_Ground_Run!W366:W465)</x:f>
        <x:v>0.46</x:v>
      </x:c>
      <x:c r="J9" s="3" t="n">
        <x:f>AVERAGE(RGS_Ground_Run!X366:X465)</x:f>
        <x:v>0.11</x:v>
      </x:c>
      <x:c r="K9" s="3" t="n">
        <x:f>MAX(RGS_Ground_Run!P366:P465)</x:f>
        <x:v>2981.9695887241132</x:v>
      </x:c>
      <x:c r="L9" s="3" t="n">
        <x:f>IF(Settings!$B$40="Median",N9,IF(Settings!$B$40="P90",O9,M9))</x:f>
        <x:v>359.9674886888429</x:v>
      </x:c>
      <x:c r="M9" s="3" t="n">
        <x:f>AVERAGE(Edge_Run!O366:O465)</x:f>
        <x:v>359.9674886888429</x:v>
      </x:c>
      <x:c r="N9" s="3" t="n">
        <x:f>MEDIAN(Edge_Run!O366:O465)</x:f>
        <x:v>425.78999999999974</x:v>
      </x:c>
      <x:c r="O9" s="3" t="n">
        <x:f>PERCENTILE(Edge_Run!O366:O465,0.9)</x:f>
        <x:v>602.1645780514485</x:v>
      </x:c>
      <x:c r="P9" s="3" t="n">
        <x:f>AVERAGE(Edge_Run!S366:S465)</x:f>
        <x:v>342.1162909047647</x:v>
      </x:c>
      <x:c r="Q9" s="3" t="n">
        <x:f>IF(COUNTIF(Edge_Run!R366:R465,"&gt;0")=0,0,SUMIF(Edge_Run!R366:R465,"&gt;0",Edge_Run!R366:R465)/COUNTIF(Edge_Run!R366:R465,"&gt;0"))</x:f>
        <x:v>119.35350386682796</x:v>
      </x:c>
      <x:c r="R9" s="3" t="n">
        <x:f>COUNTIF(Edge_Run!R366:R465,"&gt;0")</x:f>
        <x:v>1</x:v>
      </x:c>
      <x:c r="S9" s="3" t="n">
        <x:f>AVERAGE(Edge_Run!U366:U465)</x:f>
        <x:v>1</x:v>
      </x:c>
      <x:c r="T9" s="3" t="n">
        <x:f>AVERAGE(Edge_Run!V366:V465)</x:f>
        <x:v>0.24</x:v>
      </x:c>
      <x:c r="U9" s="3" t="n">
        <x:f>MAX(Edge_Run!N366:N465)</x:f>
        <x:v>1290.3709857288584</x:v>
      </x:c>
      <x:c r="V9" s="3" t="n">
        <x:f>B9-L9</x:f>
        <x:v>708.10824390585</x:v>
      </x:c>
      <x:c r="W9" s="3" t="n">
        <x:f>T9-J9</x:f>
        <x:v>0.13</x:v>
      </x:c>
      <x:c r="X9" s="3" t="n">
        <x:f>(INT((Settings!$B$10-Settings!$B$32+(Settings!$B$33*1000))/Settings!$B$33)*Settings!$B$30+MIN(MOD(Settings!$B$10-Settings!$B$32+(Settings!$B$33*1000),Settings!$B$33),Settings!$B$30))-(INT((-Settings!$B$32+(Settings!$B$33*1000))/Settings!$B$33)*Settings!$B$30+MIN(MOD(-Settings!$B$32+(Settings!$B$33*1000),Settings!$B$33),Settings!$B$30))</x:f>
        <x:v>600</x:v>
      </x:c>
      <x:c r="Y9" s="3" t="n">
        <x:f>Settings!$B$10-X9</x:f>
        <x:v>90</x:v>
      </x:c>
      <x:c r="Z9" s="3" t="n">
        <x:f>X9/Settings!$B$10</x:f>
        <x:v>0.8695652173913043</x:v>
      </x:c>
    </x:row>
    <x:row r="10" ht="22" customHeight="1">
      <x:c r="A10" s="3" t="n">
        <x:f>5</x:f>
        <x:v>5</x:v>
      </x:c>
      <x:c r="B10" s="3" t="n">
        <x:f>IF(Settings!$B$40="Median",D10,IF(Settings!$B$40="P90",E10,C10))</x:f>
        <x:v>1067.6202941527604</x:v>
      </x:c>
      <x:c r="C10" s="3" t="n">
        <x:f>AVERAGE(RGS_Ground_Run!Q486:Q585)</x:f>
        <x:v>1067.6202941527604</x:v>
      </x:c>
      <x:c r="D10" s="3" t="n">
        <x:f>MEDIAN(RGS_Ground_Run!Q486:Q585)</x:f>
        <x:v>1123.4695525201485</x:v>
      </x:c>
      <x:c r="E10" s="3" t="n">
        <x:f>PERCENTILE(RGS_Ground_Run!Q486:Q585,0.9)</x:f>
        <x:v>1995.7059580132259</x:v>
      </x:c>
      <x:c r="F10" s="3" t="n">
        <x:f>AVERAGE(RGS_Ground_Run!U486:U585)</x:f>
        <x:v>1040.1119999999996</x:v>
      </x:c>
      <x:c r="G10" s="3" t="n">
        <x:f>IF(COUNTIF(RGS_Ground_Run!S486:S585,"&gt;0")=0,0,SUMIF(RGS_Ground_Run!S486:S585,"&gt;0",RGS_Ground_Run!S486:S585)/COUNTIF(RGS_Ground_Run!S486:S585,"&gt;0"))</x:f>
        <x:v>143.02000000000038</x:v>
      </x:c>
      <x:c r="H10" s="3" t="n">
        <x:f>COUNTIF(RGS_Ground_Run!S486:S585,"&gt;0")</x:f>
        <x:v>4</x:v>
      </x:c>
      <x:c r="I10" s="3" t="n">
        <x:f>AVERAGE(RGS_Ground_Run!W486:W585)</x:f>
        <x:v>0.46</x:v>
      </x:c>
      <x:c r="J10" s="3" t="n">
        <x:f>AVERAGE(RGS_Ground_Run!X486:X585)</x:f>
        <x:v>0.11</x:v>
      </x:c>
      <x:c r="K10" s="3" t="n">
        <x:f>MAX(RGS_Ground_Run!P486:P585)</x:f>
        <x:v>2977.96648023478</x:v>
      </x:c>
      <x:c r="L10" s="3" t="n">
        <x:f>IF(Settings!$B$40="Median",N10,IF(Settings!$B$40="P90",O10,M10))</x:f>
        <x:v>276.19405429161935</x:v>
      </x:c>
      <x:c r="M10" s="3" t="n">
        <x:f>AVERAGE(Edge_Run!O486:O585)</x:f>
        <x:v>276.19405429161935</x:v>
      </x:c>
      <x:c r="N10" s="3" t="n">
        <x:f>MEDIAN(Edge_Run!O486:O585)</x:f>
        <x:v>382.8299999999997</x:v>
      </x:c>
      <x:c r="O10" s="3" t="n">
        <x:f>PERCENTILE(Edge_Run!O486:O585,0.9)</x:f>
        <x:v>451.13607962503454</x:v>
      </x:c>
      <x:c r="P10" s="3" t="n">
        <x:f>AVERAGE(Edge_Run!S486:S585)</x:f>
        <x:v>259.70917183333916</x:v>
      </x:c>
      <x:c r="Q10" s="3" t="n">
        <x:f>IF(COUNTIF(Edge_Run!R486:R585,"&gt;0")=0,0,SUMIF(Edge_Run!R486:R585,"&gt;0",Edge_Run!R486:R585)/COUNTIF(Edge_Run!R486:R585,"&gt;0"))</x:f>
        <x:v>125.78323560914771</x:v>
      </x:c>
      <x:c r="R10" s="3" t="n">
        <x:f>COUNTIF(Edge_Run!R486:R585,"&gt;0")</x:f>
        <x:v>1</x:v>
      </x:c>
      <x:c r="S10" s="3" t="n">
        <x:f>AVERAGE(Edge_Run!U486:U585)</x:f>
        <x:v>1</x:v>
      </x:c>
      <x:c r="T10" s="3" t="n">
        <x:f>AVERAGE(Edge_Run!V486:V585)</x:f>
        <x:v>0.27</x:v>
      </x:c>
      <x:c r="U10" s="3" t="n">
        <x:f>MAX(Edge_Run!N486:N585)</x:f>
        <x:v>1174.2628347276593</x:v>
      </x:c>
      <x:c r="V10" s="3" t="n">
        <x:f>B10-L10</x:f>
        <x:v>791.4262398611411</x:v>
      </x:c>
      <x:c r="W10" s="3" t="n">
        <x:f>T10-J10</x:f>
        <x:v>0.16000000000000003</x:v>
      </x:c>
      <x:c r="X10" s="3" t="n">
        <x:f>(INT((Settings!$B$10-Settings!$B$32+(Settings!$B$33*1000))/Settings!$B$33)*Settings!$B$30+MIN(MOD(Settings!$B$10-Settings!$B$32+(Settings!$B$33*1000),Settings!$B$33),Settings!$B$30))-(INT((-Settings!$B$32+(Settings!$B$33*1000))/Settings!$B$33)*Settings!$B$30+MIN(MOD(-Settings!$B$32+(Settings!$B$33*1000),Settings!$B$33),Settings!$B$30))</x:f>
        <x:v>600</x:v>
      </x:c>
      <x:c r="Y10" s="3" t="n">
        <x:f>Settings!$B$10-X10</x:f>
        <x:v>90</x:v>
      </x:c>
      <x:c r="Z10" s="3" t="n">
        <x:f>X10/Settings!$B$10</x:f>
        <x:v>0.8695652173913043</x:v>
      </x:c>
    </x:row>
    <x:row r="11" ht="22" customHeight="1">
      <x:c r="A11" s="3" t="n">
        <x:f>6</x:f>
        <x:v>6</x:v>
      </x:c>
      <x:c r="B11" s="3" t="n">
        <x:f>IF(Settings!$B$40="Median",D11,IF(Settings!$B$40="P90",E11,C11))</x:f>
        <x:v>1068.0754935919397</x:v>
      </x:c>
      <x:c r="C11" s="3" t="n">
        <x:f>AVERAGE(RGS_Ground_Run!Q606:Q705)</x:f>
        <x:v>1068.0754935919397</x:v>
      </x:c>
      <x:c r="D11" s="3" t="n">
        <x:f>MEDIAN(RGS_Ground_Run!Q606:Q705)</x:f>
        <x:v>1119.6918310507504</x:v>
      </x:c>
      <x:c r="E11" s="3" t="n">
        <x:f>PERCENTILE(RGS_Ground_Run!Q606:Q705,0.9)</x:f>
        <x:v>1997.5609356650032</x:v>
      </x:c>
      <x:c r="F11" s="3" t="n">
        <x:f>AVERAGE(RGS_Ground_Run!U606:U705)</x:f>
        <x:v>1040.1119999999996</x:v>
      </x:c>
      <x:c r="G11" s="3" t="n">
        <x:f>IF(COUNTIF(RGS_Ground_Run!S606:S705,"&gt;0")=0,0,SUMIF(RGS_Ground_Run!S606:S705,"&gt;0",RGS_Ground_Run!S606:S705)/COUNTIF(RGS_Ground_Run!S606:S705,"&gt;0"))</x:f>
        <x:v>143.02000000000038</x:v>
      </x:c>
      <x:c r="H11" s="3" t="n">
        <x:f>COUNTIF(RGS_Ground_Run!S606:S705,"&gt;0")</x:f>
        <x:v>4</x:v>
      </x:c>
      <x:c r="I11" s="3" t="n">
        <x:f>AVERAGE(RGS_Ground_Run!W606:W705)</x:f>
        <x:v>0.46</x:v>
      </x:c>
      <x:c r="J11" s="3" t="n">
        <x:f>AVERAGE(RGS_Ground_Run!X606:X705)</x:f>
        <x:v>0.11</x:v>
      </x:c>
      <x:c r="K11" s="3" t="n">
        <x:f>MAX(RGS_Ground_Run!P606:P705)</x:f>
        <x:v>2992.0170582231913</x:v>
      </x:c>
      <x:c r="L11" s="3" t="n">
        <x:f>IF(Settings!$B$40="Median",N11,IF(Settings!$B$40="P90",O11,M11))</x:f>
        <x:v>313.9422608571777</x:v>
      </x:c>
      <x:c r="M11" s="3" t="n">
        <x:f>AVERAGE(Edge_Run!O606:O705)</x:f>
        <x:v>313.9422608571777</x:v>
      </x:c>
      <x:c r="N11" s="3" t="n">
        <x:f>MEDIAN(Edge_Run!O606:O705)</x:f>
        <x:v>383.64999999999986</x:v>
      </x:c>
      <x:c r="O11" s="3" t="n">
        <x:f>PERCENTILE(Edge_Run!O606:O705,0.9)</x:f>
        <x:v>544.95993497497</x:v>
      </x:c>
      <x:c r="P11" s="3" t="n">
        <x:f>AVERAGE(Edge_Run!S606:S705)</x:f>
        <x:v>296.091780081359</x:v>
      </x:c>
      <x:c r="Q11" s="3" t="n">
        <x:f>IF(COUNTIF(Edge_Run!R606:R705,"&gt;0")=0,0,SUMIF(Edge_Run!R606:R705,"&gt;0",Edge_Run!R606:R705)/COUNTIF(Edge_Run!R606:R705,"&gt;0"))</x:f>
        <x:v>120.41110663702932</x:v>
      </x:c>
      <x:c r="R11" s="3" t="n">
        <x:f>COUNTIF(Edge_Run!R606:R705,"&gt;0")</x:f>
        <x:v>1</x:v>
      </x:c>
      <x:c r="S11" s="3" t="n">
        <x:f>AVERAGE(Edge_Run!U606:U705)</x:f>
        <x:v>1</x:v>
      </x:c>
      <x:c r="T11" s="3" t="n">
        <x:f>AVERAGE(Edge_Run!V606:V705)</x:f>
        <x:v>0.2</x:v>
      </x:c>
      <x:c r="U11" s="3" t="n">
        <x:f>MAX(Edge_Run!N606:N705)</x:f>
        <x:v>1284.1239808415048</x:v>
      </x:c>
      <x:c r="V11" s="3" t="n">
        <x:f>B11-L11</x:f>
        <x:v>754.133232734762</x:v>
      </x:c>
      <x:c r="W11" s="3" t="n">
        <x:f>T11-J11</x:f>
        <x:v>0.09000000000000001</x:v>
      </x:c>
      <x:c r="X11" s="3" t="n">
        <x:f>(INT((Settings!$B$10-Settings!$B$32+(Settings!$B$33*1000))/Settings!$B$33)*Settings!$B$30+MIN(MOD(Settings!$B$10-Settings!$B$32+(Settings!$B$33*1000),Settings!$B$33),Settings!$B$30))-(INT((-Settings!$B$32+(Settings!$B$33*1000))/Settings!$B$33)*Settings!$B$30+MIN(MOD(-Settings!$B$32+(Settings!$B$33*1000),Settings!$B$33),Settings!$B$30))</x:f>
        <x:v>600</x:v>
      </x:c>
      <x:c r="Y11" s="3" t="n">
        <x:f>Settings!$B$10-X11</x:f>
        <x:v>90</x:v>
      </x:c>
      <x:c r="Z11" s="3" t="n">
        <x:f>X11/Settings!$B$10</x:f>
        <x:v>0.8695652173913043</x:v>
      </x:c>
    </x:row>
    <x:row r="12" ht="22" customHeight="1">
      <x:c r="A12" s="3" t="n">
        <x:f>7</x:f>
        <x:v>7</x:v>
      </x:c>
      <x:c r="B12" s="3" t="n">
        <x:f>IF(Settings!$B$40="Median",D12,IF(Settings!$B$40="P90",E12,C12))</x:f>
        <x:v>1067.3533305521935</x:v>
      </x:c>
      <x:c r="C12" s="3" t="n">
        <x:f>AVERAGE(RGS_Ground_Run!Q726:Q825)</x:f>
        <x:v>1067.3533305521935</x:v>
      </x:c>
      <x:c r="D12" s="3" t="n">
        <x:f>MEDIAN(RGS_Ground_Run!Q726:Q825)</x:f>
        <x:v>1124.9097655710443</x:v>
      </x:c>
      <x:c r="E12" s="3" t="n">
        <x:f>PERCENTILE(RGS_Ground_Run!Q726:Q825,0.9)</x:f>
        <x:v>2002.544273151918</x:v>
      </x:c>
      <x:c r="F12" s="3" t="n">
        <x:f>AVERAGE(RGS_Ground_Run!U726:U825)</x:f>
        <x:v>1040.1119999999996</x:v>
      </x:c>
      <x:c r="G12" s="3" t="n">
        <x:f>IF(COUNTIF(RGS_Ground_Run!S726:S825,"&gt;0")=0,0,SUMIF(RGS_Ground_Run!S726:S825,"&gt;0",RGS_Ground_Run!S726:S825)/COUNTIF(RGS_Ground_Run!S726:S825,"&gt;0"))</x:f>
        <x:v>143.02000000000038</x:v>
      </x:c>
      <x:c r="H12" s="3" t="n">
        <x:f>COUNTIF(RGS_Ground_Run!S726:S825,"&gt;0")</x:f>
        <x:v>4</x:v>
      </x:c>
      <x:c r="I12" s="3" t="n">
        <x:f>AVERAGE(RGS_Ground_Run!W726:W825)</x:f>
        <x:v>0.46</x:v>
      </x:c>
      <x:c r="J12" s="3" t="n">
        <x:f>AVERAGE(RGS_Ground_Run!X726:X825)</x:f>
        <x:v>0.11</x:v>
      </x:c>
      <x:c r="K12" s="3" t="n">
        <x:f>MAX(RGS_Ground_Run!P726:P825)</x:f>
        <x:v>2979.615084119734</x:v>
      </x:c>
      <x:c r="L12" s="3" t="n">
        <x:f>IF(Settings!$B$40="Median",N12,IF(Settings!$B$40="P90",O12,M12))</x:f>
        <x:v>231.1490930221671</x:v>
      </x:c>
      <x:c r="M12" s="3" t="n">
        <x:f>AVERAGE(Edge_Run!O726:O825)</x:f>
        <x:v>231.1490930221671</x:v>
      </x:c>
      <x:c r="N12" s="3" t="n">
        <x:f>MEDIAN(Edge_Run!O726:O825)</x:f>
        <x:v>271.91365628375615</x:v>
      </x:c>
      <x:c r="O12" s="3" t="n">
        <x:f>PERCENTILE(Edge_Run!O726:O825,0.9)</x:f>
        <x:v>379.21235252875056</x:v>
      </x:c>
      <x:c r="P12" s="3" t="n">
        <x:f>AVERAGE(Edge_Run!S726:S825)</x:f>
        <x:v>215.4651013655855</x:v>
      </x:c>
      <x:c r="Q12" s="3" t="n">
        <x:f>IF(COUNTIF(Edge_Run!R726:R825,"&gt;0")=0,0,SUMIF(Edge_Run!R726:R825,"&gt;0",Edge_Run!R726:R825)/COUNTIF(Edge_Run!R726:R825,"&gt;0"))</x:f>
        <x:v>125.74059164769255</x:v>
      </x:c>
      <x:c r="R12" s="3" t="n">
        <x:f>COUNTIF(Edge_Run!R726:R825,"&gt;0")</x:f>
        <x:v>1</x:v>
      </x:c>
      <x:c r="S12" s="3" t="n">
        <x:f>AVERAGE(Edge_Run!U726:U825)</x:f>
        <x:v>1</x:v>
      </x:c>
      <x:c r="T12" s="3" t="n">
        <x:f>AVERAGE(Edge_Run!V726:V825)</x:f>
        <x:v>0.36</x:v>
      </x:c>
      <x:c r="U12" s="3" t="n">
        <x:f>MAX(Edge_Run!N726:N825)</x:f>
        <x:v>1070.1891038420774</x:v>
      </x:c>
      <x:c r="V12" s="3" t="n">
        <x:f>B12-L12</x:f>
        <x:v>836.2042375300264</x:v>
      </x:c>
      <x:c r="W12" s="3" t="n">
        <x:f>T12-J12</x:f>
        <x:v>0.25</x:v>
      </x:c>
      <x:c r="X12" s="3" t="n">
        <x:f>(INT((Settings!$B$10-Settings!$B$32+(Settings!$B$33*1000))/Settings!$B$33)*Settings!$B$30+MIN(MOD(Settings!$B$10-Settings!$B$32+(Settings!$B$33*1000),Settings!$B$33),Settings!$B$30))-(INT((-Settings!$B$32+(Settings!$B$33*1000))/Settings!$B$33)*Settings!$B$30+MIN(MOD(-Settings!$B$32+(Settings!$B$33*1000),Settings!$B$33),Settings!$B$30))</x:f>
        <x:v>600</x:v>
      </x:c>
      <x:c r="Y12" s="3" t="n">
        <x:f>Settings!$B$10-X12</x:f>
        <x:v>90</x:v>
      </x:c>
      <x:c r="Z12" s="3" t="n">
        <x:f>X12/Settings!$B$10</x:f>
        <x:v>0.8695652173913043</x:v>
      </x:c>
    </x:row>
    <x:row r="13" ht="22" customHeight="1">
      <x:c r="A13" s="3" t="n">
        <x:f>8</x:f>
        <x:v>8</x:v>
      </x:c>
      <x:c r="B13" s="3" t="n">
        <x:f>IF(Settings!$B$40="Median",D13,IF(Settings!$B$40="P90",E13,C13))</x:f>
        <x:v>1067.467064774559</x:v>
      </x:c>
      <x:c r="C13" s="3" t="n">
        <x:f>AVERAGE(RGS_Ground_Run!Q846:Q945)</x:f>
        <x:v>1067.467064774559</x:v>
      </x:c>
      <x:c r="D13" s="3" t="n">
        <x:f>MEDIAN(RGS_Ground_Run!Q846:Q945)</x:f>
        <x:v>1120.2417646592312</x:v>
      </x:c>
      <x:c r="E13" s="3" t="n">
        <x:f>PERCENTILE(RGS_Ground_Run!Q846:Q945,0.9)</x:f>
        <x:v>1996.5260033008065</x:v>
      </x:c>
      <x:c r="F13" s="3" t="n">
        <x:f>AVERAGE(RGS_Ground_Run!U846:U945)</x:f>
        <x:v>1040.1119999999996</x:v>
      </x:c>
      <x:c r="G13" s="3" t="n">
        <x:f>IF(COUNTIF(RGS_Ground_Run!S846:S945,"&gt;0")=0,0,SUMIF(RGS_Ground_Run!S846:S945,"&gt;0",RGS_Ground_Run!S846:S945)/COUNTIF(RGS_Ground_Run!S846:S945,"&gt;0"))</x:f>
        <x:v>143.02000000000038</x:v>
      </x:c>
      <x:c r="H13" s="3" t="n">
        <x:f>COUNTIF(RGS_Ground_Run!S846:S945,"&gt;0")</x:f>
        <x:v>4</x:v>
      </x:c>
      <x:c r="I13" s="3" t="n">
        <x:f>AVERAGE(RGS_Ground_Run!W846:W945)</x:f>
        <x:v>0.46</x:v>
      </x:c>
      <x:c r="J13" s="3" t="n">
        <x:f>AVERAGE(RGS_Ground_Run!X846:X945)</x:f>
        <x:v>0.11</x:v>
      </x:c>
      <x:c r="K13" s="3" t="n">
        <x:f>MAX(RGS_Ground_Run!P846:P945)</x:f>
        <x:v>2976.933578538043</x:v>
      </x:c>
      <x:c r="L13" s="3" t="n">
        <x:f>IF(Settings!$B$40="Median",N13,IF(Settings!$B$40="P90",O13,M13))</x:f>
        <x:v>201.6089571313474</x:v>
      </x:c>
      <x:c r="M13" s="3" t="n">
        <x:f>AVERAGE(Edge_Run!O846:O945)</x:f>
        <x:v>201.6089571313474</x:v>
      </x:c>
      <x:c r="N13" s="3" t="n">
        <x:f>MEDIAN(Edge_Run!O846:O945)</x:f>
        <x:v>164.9545889472505</x:v>
      </x:c>
      <x:c r="O13" s="3" t="n">
        <x:f>PERCENTILE(Edge_Run!O846:O945,0.9)</x:f>
        <x:v>420.80108315136926</x:v>
      </x:c>
      <x:c r="P13" s="3" t="n">
        <x:f>AVERAGE(Edge_Run!S846:S945)</x:f>
        <x:v>185.58376280766993</x:v>
      </x:c>
      <x:c r="Q13" s="3" t="n">
        <x:f>IF(COUNTIF(Edge_Run!R846:R945,"&gt;0")=0,0,SUMIF(Edge_Run!R846:R945,"&gt;0",Edge_Run!R846:R945)/COUNTIF(Edge_Run!R846:R945,"&gt;0"))</x:f>
        <x:v>121.93809749085608</x:v>
      </x:c>
      <x:c r="R13" s="3" t="n">
        <x:f>COUNTIF(Edge_Run!R846:R945,"&gt;0")</x:f>
        <x:v>1</x:v>
      </x:c>
      <x:c r="S13" s="3" t="n">
        <x:f>AVERAGE(Edge_Run!U846:U945)</x:f>
        <x:v>1</x:v>
      </x:c>
      <x:c r="T13" s="3" t="n">
        <x:f>AVERAGE(Edge_Run!V846:V945)</x:f>
        <x:v>0.37</x:v>
      </x:c>
      <x:c r="U13" s="3" t="n">
        <x:f>MAX(Edge_Run!N846:N945)</x:f>
        <x:v>1109.5117127760552</x:v>
      </x:c>
      <x:c r="V13" s="3" t="n">
        <x:f>B13-L13</x:f>
        <x:v>865.8581076432116</x:v>
      </x:c>
      <x:c r="W13" s="3" t="n">
        <x:f>T13-J13</x:f>
        <x:v>0.26</x:v>
      </x:c>
      <x:c r="X13" s="3" t="n">
        <x:f>(INT((Settings!$B$10-Settings!$B$32+(Settings!$B$33*1000))/Settings!$B$33)*Settings!$B$30+MIN(MOD(Settings!$B$10-Settings!$B$32+(Settings!$B$33*1000),Settings!$B$33),Settings!$B$30))-(INT((-Settings!$B$32+(Settings!$B$33*1000))/Settings!$B$33)*Settings!$B$30+MIN(MOD(-Settings!$B$32+(Settings!$B$33*1000),Settings!$B$33),Settings!$B$30))</x:f>
        <x:v>600</x:v>
      </x:c>
      <x:c r="Y13" s="3" t="n">
        <x:f>Settings!$B$10-X13</x:f>
        <x:v>90</x:v>
      </x:c>
      <x:c r="Z13" s="3" t="n">
        <x:f>X13/Settings!$B$10</x:f>
        <x:v>0.8695652173913043</x:v>
      </x:c>
    </x:row>
    <x:row r="14" ht="22" customHeight="1">
      <x:c r="A14" s="3" t="n">
        <x:f>9</x:f>
        <x:v>9</x:v>
      </x:c>
      <x:c r="B14" s="3" t="n">
        <x:f>IF(Settings!$B$40="Median",D14,IF(Settings!$B$40="P90",E14,C14))</x:f>
        <x:v>1068.4790391807105</x:v>
      </x:c>
      <x:c r="C14" s="3" t="n">
        <x:f>AVERAGE(RGS_Ground_Run!Q966:Q1065)</x:f>
        <x:v>1068.4790391807105</x:v>
      </x:c>
      <x:c r="D14" s="3" t="n">
        <x:f>MEDIAN(RGS_Ground_Run!Q966:Q1065)</x:f>
        <x:v>1131.6526854205113</x:v>
      </x:c>
      <x:c r="E14" s="3" t="n">
        <x:f>PERCENTILE(RGS_Ground_Run!Q966:Q1065,0.9)</x:f>
        <x:v>2000.6373107029272</x:v>
      </x:c>
      <x:c r="F14" s="3" t="n">
        <x:f>AVERAGE(RGS_Ground_Run!U966:U1065)</x:f>
        <x:v>1040.1119999999996</x:v>
      </x:c>
      <x:c r="G14" s="3" t="n">
        <x:f>IF(COUNTIF(RGS_Ground_Run!S966:S1065,"&gt;0")=0,0,SUMIF(RGS_Ground_Run!S966:S1065,"&gt;0",RGS_Ground_Run!S966:S1065)/COUNTIF(RGS_Ground_Run!S966:S1065,"&gt;0"))</x:f>
        <x:v>143.02000000000038</x:v>
      </x:c>
      <x:c r="H14" s="3" t="n">
        <x:f>COUNTIF(RGS_Ground_Run!S966:S1065,"&gt;0")</x:f>
        <x:v>4</x:v>
      </x:c>
      <x:c r="I14" s="3" t="n">
        <x:f>AVERAGE(RGS_Ground_Run!W966:W1065)</x:f>
        <x:v>0.46</x:v>
      </x:c>
      <x:c r="J14" s="3" t="n">
        <x:f>AVERAGE(RGS_Ground_Run!X966:X1065)</x:f>
        <x:v>0.11</x:v>
      </x:c>
      <x:c r="K14" s="3" t="n">
        <x:f>MAX(RGS_Ground_Run!P966:P1065)</x:f>
        <x:v>2982.4689930515174</x:v>
      </x:c>
      <x:c r="L14" s="3" t="n">
        <x:f>IF(Settings!$B$40="Median",N14,IF(Settings!$B$40="P90",O14,M14))</x:f>
        <x:v>356.5752863772265</x:v>
      </x:c>
      <x:c r="M14" s="3" t="n">
        <x:f>AVERAGE(Edge_Run!O966:O1065)</x:f>
        <x:v>356.5752863772265</x:v>
      </x:c>
      <x:c r="N14" s="3" t="n">
        <x:f>MEDIAN(Edge_Run!O966:O1065)</x:f>
        <x:v>389.66999999999985</x:v>
      </x:c>
      <x:c r="O14" s="3" t="n">
        <x:f>PERCENTILE(Edge_Run!O966:O1065,0.9)</x:f>
        <x:v>633.8442205255521</x:v>
      </x:c>
      <x:c r="P14" s="3" t="n">
        <x:f>AVERAGE(Edge_Run!S966:S1065)</x:f>
        <x:v>337.5141688350939</x:v>
      </x:c>
      <x:c r="Q14" s="3" t="n">
        <x:f>IF(COUNTIF(Edge_Run!R966:R1065,"&gt;0")=0,0,SUMIF(Edge_Run!R966:R1065,"&gt;0",Edge_Run!R966:R1065)/COUNTIF(Edge_Run!R966:R1065,"&gt;0"))</x:f>
        <x:v>119.26001884296772</x:v>
      </x:c>
      <x:c r="R14" s="3" t="n">
        <x:f>COUNTIF(Edge_Run!R966:R1065,"&gt;0")</x:f>
        <x:v>2</x:v>
      </x:c>
      <x:c r="S14" s="3" t="n">
        <x:f>AVERAGE(Edge_Run!U966:U1065)</x:f>
        <x:v>1</x:v>
      </x:c>
      <x:c r="T14" s="3" t="n">
        <x:f>AVERAGE(Edge_Run!V966:V1065)</x:f>
        <x:v>0.24</x:v>
      </x:c>
      <x:c r="U14" s="3" t="n">
        <x:f>MAX(Edge_Run!N966:N1065)</x:f>
        <x:v>1482.1399999999999</x:v>
      </x:c>
      <x:c r="V14" s="3" t="n">
        <x:f>B14-L14</x:f>
        <x:v>711.9037528034839</x:v>
      </x:c>
      <x:c r="W14" s="3" t="n">
        <x:f>T14-J14</x:f>
        <x:v>0.13</x:v>
      </x:c>
      <x:c r="X14" s="3" t="n">
        <x:f>(INT((Settings!$B$10-Settings!$B$32+(Settings!$B$33*1000))/Settings!$B$33)*Settings!$B$30+MIN(MOD(Settings!$B$10-Settings!$B$32+(Settings!$B$33*1000),Settings!$B$33),Settings!$B$30))-(INT((-Settings!$B$32+(Settings!$B$33*1000))/Settings!$B$33)*Settings!$B$30+MIN(MOD(-Settings!$B$32+(Settings!$B$33*1000),Settings!$B$33),Settings!$B$30))</x:f>
        <x:v>600</x:v>
      </x:c>
      <x:c r="Y14" s="3" t="n">
        <x:f>Settings!$B$10-X14</x:f>
        <x:v>90</x:v>
      </x:c>
      <x:c r="Z14" s="3" t="n">
        <x:f>X14/Settings!$B$10</x:f>
        <x:v>0.8695652173913043</x:v>
      </x:c>
    </x:row>
    <x:row r="15" ht="22" customHeight="1">
      <x:c r="A15" s="3" t="n">
        <x:f>10</x:f>
        <x:v>10</x:v>
      </x:c>
      <x:c r="B15" s="3" t="n">
        <x:f>IF(Settings!$B$40="Median",D15,IF(Settings!$B$40="P90",E15,C15))</x:f>
        <x:v>1067.9126934257608</x:v>
      </x:c>
      <x:c r="C15" s="3" t="n">
        <x:f>AVERAGE(RGS_Ground_Run!Q1086:Q1185)</x:f>
        <x:v>1067.9126934257608</x:v>
      </x:c>
      <x:c r="D15" s="3" t="n">
        <x:f>MEDIAN(RGS_Ground_Run!Q1086:Q1185)</x:f>
        <x:v>1120.9777075150523</x:v>
      </x:c>
      <x:c r="E15" s="3" t="n">
        <x:f>PERCENTILE(RGS_Ground_Run!Q1086:Q1185,0.9)</x:f>
        <x:v>1996.2790594166509</x:v>
      </x:c>
      <x:c r="F15" s="3" t="n">
        <x:f>AVERAGE(RGS_Ground_Run!U1086:U1185)</x:f>
        <x:v>1040.1119999999996</x:v>
      </x:c>
      <x:c r="G15" s="3" t="n">
        <x:f>IF(COUNTIF(RGS_Ground_Run!S1086:S1185,"&gt;0")=0,0,SUMIF(RGS_Ground_Run!S1086:S1185,"&gt;0",RGS_Ground_Run!S1086:S1185)/COUNTIF(RGS_Ground_Run!S1086:S1185,"&gt;0"))</x:f>
        <x:v>143.02000000000038</x:v>
      </x:c>
      <x:c r="H15" s="3" t="n">
        <x:f>COUNTIF(RGS_Ground_Run!S1086:S1185,"&gt;0")</x:f>
        <x:v>4</x:v>
      </x:c>
      <x:c r="I15" s="3" t="n">
        <x:f>AVERAGE(RGS_Ground_Run!W1086:W1185)</x:f>
        <x:v>0.46</x:v>
      </x:c>
      <x:c r="J15" s="3" t="n">
        <x:f>AVERAGE(RGS_Ground_Run!X1086:X1185)</x:f>
        <x:v>0.11</x:v>
      </x:c>
      <x:c r="K15" s="3" t="n">
        <x:f>MAX(RGS_Ground_Run!P1086:P1185)</x:f>
        <x:v>2978.142894232249</x:v>
      </x:c>
      <x:c r="L15" s="3" t="n">
        <x:f>IF(Settings!$B$40="Median",N15,IF(Settings!$B$40="P90",O15,M15))</x:f>
        <x:v>288.2682051283429</x:v>
      </x:c>
      <x:c r="M15" s="3" t="n">
        <x:f>AVERAGE(Edge_Run!O1086:O1185)</x:f>
        <x:v>288.2682051283429</x:v>
      </x:c>
      <x:c r="N15" s="3" t="n">
        <x:f>MEDIAN(Edge_Run!O1086:O1185)</x:f>
        <x:v>359.56999999999994</x:v>
      </x:c>
      <x:c r="O15" s="3" t="n">
        <x:f>PERCENTILE(Edge_Run!O1086:O1185,0.9)</x:f>
        <x:v>523.0653256270663</x:v>
      </x:c>
      <x:c r="P15" s="3" t="n">
        <x:f>AVERAGE(Edge_Run!S1086:S1185)</x:f>
        <x:v>270.9061248510602</x:v>
      </x:c>
      <x:c r="Q15" s="3" t="n">
        <x:f>IF(COUNTIF(Edge_Run!R1086:R1185,"&gt;0")=0,0,SUMIF(Edge_Run!R1086:R1185,"&gt;0",Edge_Run!R1086:R1185)/COUNTIF(Edge_Run!R1086:R1185,"&gt;0"))</x:f>
        <x:v>116.00240572075597</x:v>
      </x:c>
      <x:c r="R15" s="3" t="n">
        <x:f>COUNTIF(Edge_Run!R1086:R1185,"&gt;0")</x:f>
        <x:v>1</x:v>
      </x:c>
      <x:c r="S15" s="3" t="n">
        <x:f>AVERAGE(Edge_Run!U1086:U1185)</x:f>
        <x:v>1</x:v>
      </x:c>
      <x:c r="T15" s="3" t="n">
        <x:f>AVERAGE(Edge_Run!V1086:V1185)</x:f>
        <x:v>0.24</x:v>
      </x:c>
      <x:c r="U15" s="3" t="n">
        <x:f>MAX(Edge_Run!N1086:N1185)</x:f>
        <x:v>1240.7369363844634</x:v>
      </x:c>
      <x:c r="V15" s="3" t="n">
        <x:f>B15-L15</x:f>
        <x:v>779.6444882974179</x:v>
      </x:c>
      <x:c r="W15" s="3" t="n">
        <x:f>T15-J15</x:f>
        <x:v>0.13</x:v>
      </x:c>
      <x:c r="X15" s="3" t="n">
        <x:f>(INT((Settings!$B$10-Settings!$B$32+(Settings!$B$33*1000))/Settings!$B$33)*Settings!$B$30+MIN(MOD(Settings!$B$10-Settings!$B$32+(Settings!$B$33*1000),Settings!$B$33),Settings!$B$30))-(INT((-Settings!$B$32+(Settings!$B$33*1000))/Settings!$B$33)*Settings!$B$30+MIN(MOD(-Settings!$B$32+(Settings!$B$33*1000),Settings!$B$33),Settings!$B$30))</x:f>
        <x:v>600</x:v>
      </x:c>
      <x:c r="Y15" s="3" t="n">
        <x:f>Settings!$B$10-X15</x:f>
        <x:v>90</x:v>
      </x:c>
      <x:c r="Z15" s="3" t="n">
        <x:f>X15/Settings!$B$10</x:f>
        <x:v>0.8695652173913043</x:v>
      </x:c>
    </x:row>
    <x:row r="16" ht="22" customHeight="1">
      <x:c r="A16" s="3"/>
      <x:c r="B16" s="3"/>
      <x:c r="C16" s="3"/>
      <x:c r="D16" s="3"/>
      <x:c r="E16" s="3"/>
      <x:c r="F16" s="3"/>
      <x:c r="G16" s="3"/>
      <x:c r="H16" s="3"/>
      <x:c r="I16" s="3"/>
      <x:c r="J16" s="3"/>
      <x:c r="K16" s="3"/>
      <x:c r="L16" s="3"/>
      <x:c r="M16" s="3"/>
      <x:c r="N16" s="3"/>
      <x:c r="O16" s="3"/>
      <x:c r="P16" s="3"/>
      <x:c r="Q16" s="3"/>
      <x:c r="R16" s="3"/>
      <x:c r="S16" s="3"/>
      <x:c r="T16" s="3"/>
      <x:c r="U16" s="3"/>
      <x:c r="V16" s="3"/>
      <x:c r="W16" s="3"/>
      <x:c r="X16" s="3"/>
      <x:c r="Y16" s="3"/>
      <x:c r="Z16" s="3"/>
    </x:row>
    <x:row r="17" ht="22" customHeight="1">
      <x:c r="A17" s="3" t="str">
        <x:v>Rows beyond the Replications input on Settings are still calculated but ignored by Comparison. Each row reads only the first N observations of its block, so the entities input works without macros.</x:v>
      </x:c>
      <x:c r="B17" s="3"/>
      <x:c r="C17" s="3"/>
      <x:c r="D17" s="3"/>
      <x:c r="E17" s="3"/>
      <x:c r="F17" s="3"/>
      <x:c r="G17" s="3"/>
      <x:c r="H17" s="3"/>
      <x:c r="I17" s="3"/>
      <x:c r="J17" s="3"/>
      <x:c r="K17" s="3"/>
      <x:c r="L17" s="3"/>
      <x:c r="M17" s="3"/>
      <x:c r="N17" s="3"/>
      <x:c r="O17" s="3"/>
      <x:c r="P17" s="3"/>
      <x:c r="Q17" s="3"/>
      <x:c r="R17" s="3"/>
      <x:c r="S17" s="3"/>
      <x:c r="T17" s="3"/>
      <x:c r="U17" s="3"/>
      <x:c r="V17" s="3"/>
      <x:c r="W17" s="3"/>
      <x:c r="X17" s="3"/>
      <x:c r="Y17" s="3"/>
      <x:c r="Z17" s="3"/>
    </x:row>
    <x:row r="18" ht="22" customHeight="1">
      <x:c r="A18" s="3" t="str">
        <x:v>Recovery wait is the time an observation spent waiting for the link to come back, averaged over the observations that were actually affected. Link uptime is identical for both paths by design.</x:v>
      </x:c>
      <x:c r="B18" s="3"/>
      <x:c r="C18" s="3"/>
      <x:c r="D18" s="3"/>
      <x:c r="E18" s="3"/>
      <x:c r="F18" s="3"/>
      <x:c r="G18" s="3"/>
      <x:c r="H18" s="3"/>
      <x:c r="I18" s="3"/>
      <x:c r="J18" s="3"/>
      <x:c r="K18" s="3"/>
      <x:c r="L18" s="3"/>
      <x:c r="M18" s="3"/>
      <x:c r="N18" s="3"/>
      <x:c r="O18" s="3"/>
      <x:c r="P18" s="3"/>
      <x:c r="Q18" s="3"/>
      <x:c r="R18" s="3"/>
      <x:c r="S18" s="3"/>
      <x:c r="T18" s="3"/>
      <x:c r="U18" s="3"/>
      <x:c r="V18" s="3"/>
      <x:c r="W18" s="3"/>
      <x:c r="X18" s="3"/>
      <x:c r="Y18" s="3"/>
      <x:c r="Z18" s="3"/>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7" t="str">
        <x:v>Manual Test Check  -  five-entity deterministic queue against hand-calculated waits</x:v>
      </x:c>
      <x:c r="B1" s="7"/>
      <x:c r="C1" s="7"/>
      <x:c r="D1" s="7"/>
      <x:c r="E1" s="7"/>
      <x:c r="F1" s="7"/>
      <x:c r="G1" s="7"/>
      <x:c r="H1" s="7"/>
    </x:row>
    <x:row r="2" ht="22" customHeight="1">
      <x:c r="A2" s="3"/>
      <x:c r="B2" s="3"/>
      <x:c r="C2" s="3"/>
      <x:c r="D2" s="3"/>
      <x:c r="E2" s="3"/>
      <x:c r="F2" s="3"/>
      <x:c r="G2" s="3"/>
      <x:c r="H2" s="3"/>
    </x:row>
    <x:row r="3" ht="22" customHeight="1">
      <x:c r="A3" s="3"/>
      <x:c r="B3" s="3"/>
      <x:c r="C3" s="3"/>
      <x:c r="D3" s="3"/>
      <x:c r="E3" s="3"/>
      <x:c r="F3" s="3"/>
      <x:c r="G3" s="3"/>
      <x:c r="H3" s="3"/>
    </x:row>
    <x:row r="4" ht="22" customHeight="1">
      <x:c r="A4" s="3"/>
      <x:c r="B4" s="3"/>
      <x:c r="C4" s="3"/>
      <x:c r="D4" s="3"/>
      <x:c r="E4" s="3"/>
      <x:c r="F4" s="3"/>
      <x:c r="G4" s="3"/>
      <x:c r="H4" s="3"/>
    </x:row>
    <x:row r="5" ht="22" customHeight="1">
      <x:c r="A5" s="3" t="str">
        <x:v>Entity</x:v>
      </x:c>
      <x:c r="B5" s="3" t="str">
        <x:v>Arrival (s)</x:v>
      </x:c>
      <x:c r="C5" s="3" t="str">
        <x:v>Service time (s)</x:v>
      </x:c>
      <x:c r="D5" s="3" t="str">
        <x:v>Service start (s)</x:v>
      </x:c>
      <x:c r="E5" s="3" t="str">
        <x:v>Departure (s)</x:v>
      </x:c>
      <x:c r="F5" s="3" t="str">
        <x:v>Wait, model (s)</x:v>
      </x:c>
      <x:c r="G5" s="3" t="str">
        <x:v>Wait, hand-calculated (s)</x:v>
      </x:c>
      <x:c r="H5" s="3" t="str">
        <x:v>Check</x:v>
      </x:c>
    </x:row>
    <x:row r="6" ht="22" customHeight="1">
      <x:c r="A6" s="3" t="n">
        <x:v>1</x:v>
      </x:c>
      <x:c r="B6" s="3" t="n">
        <x:v>0</x:v>
      </x:c>
      <x:c r="C6" s="3" t="n">
        <x:v>3</x:v>
      </x:c>
      <x:c r="D6" s="3" t="n">
        <x:f>B6</x:f>
        <x:v>0</x:v>
      </x:c>
      <x:c r="E6" s="3" t="n">
        <x:f>D6+C6</x:f>
        <x:v>3</x:v>
      </x:c>
      <x:c r="F6" s="3" t="n">
        <x:f>D6-B6</x:f>
        <x:v>0</x:v>
      </x:c>
      <x:c r="G6" s="3" t="n">
        <x:v>0</x:v>
      </x:c>
      <x:c r="H6" s="3" t="str">
        <x:f>IF(ABS(F6-G6)&lt;0.000001,"OK","CHECK")</x:f>
        <x:v>OK</x:v>
      </x:c>
    </x:row>
    <x:row r="7" ht="22" customHeight="1">
      <x:c r="A7" s="3" t="n">
        <x:v>2</x:v>
      </x:c>
      <x:c r="B7" s="3" t="n">
        <x:v>1</x:v>
      </x:c>
      <x:c r="C7" s="3" t="n">
        <x:v>2</x:v>
      </x:c>
      <x:c r="D7" s="3" t="n">
        <x:f>MAX(B7,E6)</x:f>
        <x:v>3</x:v>
      </x:c>
      <x:c r="E7" s="3" t="n">
        <x:f>D7+C7</x:f>
        <x:v>5</x:v>
      </x:c>
      <x:c r="F7" s="3" t="n">
        <x:f>D7-B7</x:f>
        <x:v>2</x:v>
      </x:c>
      <x:c r="G7" s="3" t="n">
        <x:v>2</x:v>
      </x:c>
      <x:c r="H7" s="3" t="str">
        <x:f>IF(ABS(F7-G7)&lt;0.000001,"OK","CHECK")</x:f>
        <x:v>OK</x:v>
      </x:c>
    </x:row>
    <x:row r="8" ht="22" customHeight="1">
      <x:c r="A8" s="3" t="n">
        <x:v>3</x:v>
      </x:c>
      <x:c r="B8" s="3" t="n">
        <x:v>2</x:v>
      </x:c>
      <x:c r="C8" s="3" t="n">
        <x:v>4</x:v>
      </x:c>
      <x:c r="D8" s="3" t="n">
        <x:f>MAX(B8,E7)</x:f>
        <x:v>5</x:v>
      </x:c>
      <x:c r="E8" s="3" t="n">
        <x:f>D8+C8</x:f>
        <x:v>9</x:v>
      </x:c>
      <x:c r="F8" s="3" t="n">
        <x:f>D8-B8</x:f>
        <x:v>3</x:v>
      </x:c>
      <x:c r="G8" s="3" t="n">
        <x:v>3</x:v>
      </x:c>
      <x:c r="H8" s="3" t="str">
        <x:f>IF(ABS(F8-G8)&lt;0.000001,"OK","CHECK")</x:f>
        <x:v>OK</x:v>
      </x:c>
    </x:row>
    <x:row r="9" ht="22" customHeight="1">
      <x:c r="A9" s="3" t="n">
        <x:v>4</x:v>
      </x:c>
      <x:c r="B9" s="3" t="n">
        <x:v>3</x:v>
      </x:c>
      <x:c r="C9" s="3" t="n">
        <x:v>1</x:v>
      </x:c>
      <x:c r="D9" s="3" t="n">
        <x:f>MAX(B9,E8)</x:f>
        <x:v>9</x:v>
      </x:c>
      <x:c r="E9" s="3" t="n">
        <x:f>D9+C9</x:f>
        <x:v>10</x:v>
      </x:c>
      <x:c r="F9" s="3" t="n">
        <x:f>D9-B9</x:f>
        <x:v>6</x:v>
      </x:c>
      <x:c r="G9" s="3" t="n">
        <x:v>6</x:v>
      </x:c>
      <x:c r="H9" s="3" t="str">
        <x:f>IF(ABS(F9-G9)&lt;0.000001,"OK","CHECK")</x:f>
        <x:v>OK</x:v>
      </x:c>
    </x:row>
    <x:row r="10" ht="22" customHeight="1">
      <x:c r="A10" s="3" t="n">
        <x:v>5</x:v>
      </x:c>
      <x:c r="B10" s="3" t="n">
        <x:v>10</x:v>
      </x:c>
      <x:c r="C10" s="3" t="n">
        <x:v>2</x:v>
      </x:c>
      <x:c r="D10" s="3" t="n">
        <x:f>MAX(B10,E9)</x:f>
        <x:v>10</x:v>
      </x:c>
      <x:c r="E10" s="3" t="n">
        <x:f>D10+C10</x:f>
        <x:v>12</x:v>
      </x:c>
      <x:c r="F10" s="3" t="n">
        <x:f>D10-B10</x:f>
        <x:v>0</x:v>
      </x:c>
      <x:c r="G10" s="3" t="n">
        <x:v>0</x:v>
      </x:c>
      <x:c r="H10" s="3" t="str">
        <x:f>IF(ABS(F10-G10)&lt;0.000001,"OK","CHECK")</x:f>
        <x:v>OK</x:v>
      </x:c>
    </x:row>
    <x:row r="11" ht="22" customHeight="1">
      <x:c r="A11" s="3"/>
      <x:c r="B11" s="3"/>
      <x:c r="C11" s="3"/>
      <x:c r="D11" s="3"/>
      <x:c r="E11" s="3"/>
      <x:c r="F11" s="3"/>
      <x:c r="G11" s="3"/>
      <x:c r="H11" s="3"/>
    </x:row>
    <x:row r="12" ht="22" customHeight="1">
      <x:c r="A12" s="3" t="str">
        <x:v>Every check must read OK. The hand column is typed in, not calculated.</x:v>
      </x:c>
      <x:c r="B12" s="3"/>
      <x:c r="C12" s="3"/>
      <x:c r="D12" s="3"/>
      <x:c r="E12" s="3"/>
      <x:c r="F12" s="3"/>
      <x:c r="G12" s="3"/>
      <x:c r="H12" s="3"/>
    </x:row>
    <x:row r="13" ht="22" customHeight="1">
      <x:c r="A13" s="3" t="str">
        <x:v>Worked by hand: entity 1 starts at 0 and leaves at 3. Entity 2 arrives at 1, waits until 3, leaves at 5. Entity 3 arrives at 2, waits until 5, leaves at 9. Entity 4 arrives at 3, waits until 9, leaves at 10. Entity 5 arrives at 10 and starts at once.</x:v>
      </x:c>
      <x:c r="B13" s="3"/>
      <x:c r="C13" s="3"/>
      <x:c r="D13" s="3"/>
      <x:c r="E13" s="3"/>
      <x:c r="F13" s="3"/>
      <x:c r="G13" s="3"/>
      <x:c r="H13" s="3"/>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5" hidden="0" customWidth="1"/>
    <x:col min="2" max="2" width="45" hidden="0" customWidth="1"/>
    <x:col min="3" max="3" width="45" hidden="0" customWidth="1"/>
    <x:col min="4" max="4" width="45" hidden="0" customWidth="1"/>
  </x:cols>
  <x:sheetData>
    <x:row r="1" ht="52" customHeight="1">
      <x:c r="A1" s="7" t="str">
        <x:v>MATLAB_Map  -  which SimEvents block replaces which Excel calculation</x:v>
      </x:c>
      <x:c r="B1" s="7"/>
      <x:c r="C1" s="7"/>
      <x:c r="D1" s="7"/>
    </x:row>
    <x:row r="2" ht="52" customHeight="1">
      <x:c r="A2" s="3" t="str">
        <x:v>Current synchronized diagnostic instructions: see Yasir_Handoff. Empirical COMM decoding/parameter fit is OPEN; not an approved production baseline.</x:v>
      </x:c>
      <x:c r="B2" s="3"/>
      <x:c r="C2" s="3"/>
      <x:c r="D2" s="3"/>
    </x:row>
    <x:row r="3" ht="52" customHeight="1">
      <x:c r="A3" s="3"/>
      <x:c r="B3" s="3"/>
      <x:c r="C3" s="3"/>
      <x:c r="D3" s="3"/>
    </x:row>
    <x:row r="4" ht="52" customHeight="1">
      <x:c r="A4" s="3"/>
      <x:c r="B4" s="3"/>
      <x:c r="C4" s="3"/>
      <x:c r="D4" s="3"/>
    </x:row>
    <x:row r="5" ht="52" customHeight="1">
      <x:c r="A5" s="3" t="str">
        <x:v>Excel calculation</x:v>
      </x:c>
      <x:c r="B5" s="3" t="str">
        <x:v>Sheet and columns</x:v>
      </x:c>
      <x:c r="C5" s="3" t="str">
        <x:v>SimEvents equivalent</x:v>
      </x:c>
      <x:c r="D5" s="3" t="str">
        <x:v>Note</x:v>
      </x:c>
    </x:row>
    <x:row r="6" ht="52" customHeight="1">
      <x:c r="A6" s="3" t="str">
        <x:v>Interarrival times from the seeded generator</x:v>
      </x:c>
      <x:c r="B6" s="3" t="str">
        <x:v>Arrivals, C to F</x:v>
      </x:c>
      <x:c r="C6" s="3" t="str">
        <x:v>Entity Generator with a preset seed</x:v>
      </x:c>
      <x:c r="D6" s="3" t="str">
        <x:v>Same inverse-transform method as HW5.</x:v>
      </x:c>
    </x:row>
    <x:row r="7" ht="52" customHeight="1">
      <x:c r="A7" s="3" t="str">
        <x:v>Processing time draw</x:v>
      </x:c>
      <x:c r="B7" s="3" t="str">
        <x:v>Arrivals, I and J</x:v>
      </x:c>
      <x:c r="C7" s="3" t="str">
        <x:v>Entity Server service time</x:v>
      </x:c>
      <x:c r="D7" s="3" t="str">
        <x:v>One draw shared by both paths keeps the comparison matched.</x:v>
      </x:c>
    </x:row>
    <x:row r="8" ht="52" customHeight="1">
      <x:c r="A8" s="3" t="str">
        <x:v>Service start = MAX(arrival, previous departure)</x:v>
      </x:c>
      <x:c r="B8" s="3" t="str">
        <x:v>03 and 04, processor columns</x:v>
      </x:c>
      <x:c r="C8" s="3" t="str">
        <x:v>Entity Queue plus Entity Server</x:v>
      </x:c>
      <x:c r="D8" s="3" t="str">
        <x:v>Single server, first in first out, capacity 1.</x:v>
      </x:c>
    </x:row>
    <x:row r="9" ht="52" customHeight="1">
      <x:c r="A9" s="3" t="str">
        <x:v>Transmission time from volume and link rate</x:v>
      </x:c>
      <x:c r="B9" s="3" t="str">
        <x:v>03 col E, 04 col I</x:v>
      </x:c>
      <x:c r="C9" s="3" t="str">
        <x:v>Entity Server representing the downlink</x:v>
      </x:c>
      <x:c r="D9" s="3" t="str">
        <x:v>Volume differs between the paths, the rate does not.</x:v>
      </x:c>
    </x:row>
    <x:row r="10" ht="52" customHeight="1">
      <x:c r="A10" s="3" t="str">
        <x:v>Link up and down schedule</x:v>
      </x:c>
      <x:c r="B10" s="3" t="str">
        <x:v>03 col I and J, 04 col L and M</x:v>
      </x:c>
      <x:c r="C10" s="3" t="str">
        <x:v>Entity Gate driven by a schedule signal</x:v>
      </x:c>
      <x:c r="D10" s="3" t="str">
        <x:v>Identical schedule in both models.</x:v>
      </x:c>
    </x:row>
    <x:row r="11" ht="52" customHeight="1">
      <x:c r="A11" s="3" t="str">
        <x:v>Delivered and dropped flags</x:v>
      </x:c>
      <x:c r="B11" s="3" t="str">
        <x:v>03 col W, 04 col U</x:v>
      </x:c>
      <x:c r="C11" s="3" t="str">
        <x:v>Entity Terminator plus an attribute test</x:v>
      </x:c>
      <x:c r="D11" s="3" t="str">
        <x:v>Staleness limit decides the drop.</x:v>
      </x:c>
    </x:row>
    <x:row r="12" ht="52" customHeight="1">
      <x:c r="A12" s="3" t="str">
        <x:v>Per-replication statistics</x:v>
      </x:c>
      <x:c r="B12" s="3" t="str">
        <x:v>Replications</x:v>
      </x:c>
      <x:c r="C12" s="3" t="str">
        <x:v>Simulation Data Inspector or logged signals</x:v>
      </x:c>
      <x:c r="D12" s="3" t="str">
        <x:v>Same statistics as the HW9 script.</x:v>
      </x:c>
    </x:row>
    <x:row r="13" ht="52" customHeight="1">
      <x:c r="A13" s="3" t="str">
        <x:v>Confidence interval across replications</x:v>
      </x:c>
      <x:c r="B13" s="3" t="str">
        <x:v>Comparison</x:v>
      </x:c>
      <x:c r="C13" s="3" t="str">
        <x:v>HW9_Nino_RunReplications_CI.m pattern</x:v>
      </x:c>
      <x:c r="D13" s="3" t="str">
        <x:v>Mean, standard deviation, standard error, t critical, interval.</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44" hidden="0" customWidth="1"/>
    <x:col min="2" max="2" width="44" hidden="0" customWidth="1"/>
    <x:col min="3" max="3" width="44" hidden="0" customWidth="1"/>
    <x:col min="4" max="4" width="44" hidden="0" customWidth="1"/>
  </x:cols>
  <x:sheetData>
    <x:row r="1" ht="60" customHeight="1">
      <x:c r="A1" s="67" t="str">
        <x:v>Runtime compatibility</x:v>
      </x:c>
      <x:c r="B1" s="67" t="str">
        <x:v>Initial probe</x:v>
      </x:c>
      <x:c r="C1" s="67" t="str">
        <x:v>Resolution</x:v>
      </x:c>
      <x:c r="D1" s="67" t="str">
        <x:v>Final status</x:v>
      </x:c>
      <x:c r="E1"/>
      <x:c r="F1"/>
      <x:c r="G1"/>
      <x:c r="H1"/>
    </x:row>
    <x:row r="2" ht="60" customHeight="1">
      <x:c r="A2" s="35" t="str">
        <x:v>OFFSET / INDIRECT</x:v>
      </x:c>
      <x:c r="B2" s="35" t="str">
        <x:v>Not supported by calculation runtime</x:v>
      </x:c>
      <x:c r="C2" s="35" t="str">
        <x:v>Use explicit ranges for the frozen cohort; Excel source itself is not defective</x:v>
      </x:c>
      <x:c r="D2" s="35" t="str">
        <x:v>RESOLVED</x:v>
      </x:c>
      <x:c r="E2"/>
      <x:c r="F2"/>
      <x:c r="G2"/>
      <x:c r="H2"/>
    </x:row>
    <x:row r="3" ht="60" customHeight="1">
      <x:c r="A3" s="35" t="str">
        <x:v>TINV in runtime</x:v>
      </x:c>
      <x:c r="B3" s="35" t="str">
        <x:v>Wrong tail in runtime alias</x:v>
      </x:c>
      <x:c r="C3" s="35" t="str">
        <x:v>Use mathematically equivalent T.INV(1-alpha/2,df); cross-check numerical value</x:v>
      </x:c>
      <x:c r="D3" s="35" t="str">
        <x:v>RESOLVED</x:v>
      </x:c>
      <x:c r="E3"/>
      <x:c r="F3"/>
      <x:c r="G3"/>
      <x:c r="H3"/>
    </x:row>
    <x:row r="4" ht="60" customHeight="1">
      <x:c r="A4" s="35" t="str">
        <x:v>Shared formula import</x:v>
      </x:c>
      <x:c r="B4" s="35" t="str">
        <x:v>Follower formulas can be opaque</x:v>
      </x:c>
      <x:c r="C4" s="35" t="str">
        <x:v>Write every core recurrence formula explicitly and compare all run cells</x:v>
      </x:c>
      <x:c r="D4" s="35" t="str">
        <x:v>RESOLVED</x:v>
      </x:c>
      <x:c r="E4"/>
      <x:c r="F4"/>
      <x:c r="G4"/>
      <x:c r="H4"/>
    </x:row>
    <x:row r="5" ht="60" customHeight="1">
      <x:c r="A5" s="35" t="str">
        <x:v>Scope</x:v>
      </x:c>
      <x:c r="B5" s="35" t="str">
        <x:v>Workbook recalculated with artifact_tool</x:v>
      </x:c>
      <x:c r="C5" s="35" t="str">
        <x:v>Not an execution of Microsoft Excel or MATLAB; exported XLSX retains live formulas</x:v>
      </x:c>
      <x:c r="D5" s="35" t="str">
        <x:v>DISCLOSED</x:v>
      </x:c>
      <x:c r="E5"/>
      <x:c r="F5"/>
      <x:c r="G5"/>
      <x:c r="H5"/>
    </x:row>
    <x:row r="6">
      <x:c r="A6"/>
      <x:c r="B6"/>
      <x:c r="C6"/>
      <x:c r="D6"/>
      <x:c r="E6"/>
      <x:c r="F6"/>
      <x:c r="G6"/>
      <x:c r="H6"/>
    </x:row>
    <x:row r="7">
      <x:c r="A7"/>
      <x:c r="B7"/>
      <x:c r="C7"/>
      <x:c r="D7"/>
      <x:c r="E7"/>
      <x:c r="F7"/>
      <x:c r="G7"/>
      <x:c r="H7"/>
    </x:row>
    <x:row r="8">
      <x:c r="A8"/>
      <x:c r="B8"/>
      <x:c r="C8"/>
      <x:c r="D8"/>
      <x:c r="E8"/>
      <x:c r="F8"/>
      <x:c r="G8"/>
      <x:c r="H8"/>
    </x:row>
    <x:row r="9">
      <x:c r="A9"/>
      <x:c r="B9"/>
      <x:c r="C9"/>
      <x:c r="D9"/>
      <x:c r="E9"/>
      <x:c r="F9"/>
      <x:c r="G9"/>
      <x:c r="H9"/>
    </x:row>
    <x:row r="10">
      <x:c r="A10"/>
      <x:c r="B10"/>
      <x:c r="C10"/>
      <x:c r="D10"/>
      <x:c r="E10"/>
      <x:c r="F10"/>
      <x:c r="G10"/>
      <x:c r="H10"/>
    </x:row>
    <x:row r="11">
      <x:c r="A11"/>
      <x:c r="B11"/>
      <x:c r="C11"/>
      <x:c r="D11"/>
      <x:c r="E11"/>
      <x:c r="F11"/>
      <x:c r="G11"/>
      <x:c r="H11"/>
    </x:row>
    <x:row r="12">
      <x:c r="A12"/>
      <x:c r="B12"/>
      <x:c r="C12"/>
      <x:c r="D12"/>
      <x:c r="E12"/>
      <x:c r="F12"/>
      <x:c r="G12"/>
      <x:c r="H12"/>
    </x:row>
    <x:row r="13">
      <x:c r="A13"/>
      <x:c r="B13"/>
      <x:c r="C13"/>
      <x:c r="D13"/>
      <x:c r="E13"/>
      <x:c r="F13"/>
      <x:c r="G13"/>
      <x:c r="H13"/>
    </x:row>
    <x:row r="14">
      <x:c r="A14"/>
      <x:c r="B14"/>
      <x:c r="C14"/>
      <x:c r="D14"/>
      <x:c r="E14"/>
      <x:c r="F14"/>
      <x:c r="G14"/>
      <x:c r="H14"/>
    </x:row>
    <x:row r="15">
      <x:c r="A15"/>
      <x:c r="B15"/>
      <x:c r="C15"/>
      <x:c r="D15"/>
      <x:c r="E15"/>
      <x:c r="F15"/>
      <x:c r="G15"/>
      <x:c r="H15"/>
    </x:row>
    <x:row r="16">
      <x:c r="A16"/>
      <x:c r="B16"/>
      <x:c r="C16"/>
      <x:c r="D16"/>
      <x:c r="E16"/>
      <x:c r="F16"/>
      <x:c r="G16"/>
      <x:c r="H16"/>
    </x:row>
    <x:row r="17">
      <x:c r="A17"/>
      <x:c r="B17"/>
      <x:c r="C17"/>
      <x:c r="D17"/>
      <x:c r="E17"/>
      <x:c r="F17"/>
      <x:c r="G17"/>
      <x:c r="H17"/>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row r="26">
      <x:c r="A26"/>
      <x:c r="B26"/>
      <x:c r="C26"/>
      <x:c r="D26"/>
      <x:c r="E26"/>
      <x:c r="F26"/>
      <x:c r="G26"/>
      <x:c r="H26"/>
    </x:row>
    <x:row r="27">
      <x:c r="A27"/>
      <x:c r="B27"/>
      <x:c r="C27"/>
      <x:c r="D27"/>
      <x:c r="E27"/>
      <x:c r="F27"/>
      <x:c r="G27"/>
      <x:c r="H27"/>
    </x:row>
    <x:row r="28">
      <x:c r="A28"/>
      <x:c r="B28"/>
      <x:c r="C28"/>
      <x:c r="D28"/>
      <x:c r="E28"/>
      <x:c r="F28"/>
      <x:c r="G28"/>
      <x:c r="H28"/>
    </x:row>
    <x:row r="29">
      <x:c r="A29"/>
      <x:c r="B29"/>
      <x:c r="C29"/>
      <x:c r="D29"/>
      <x:c r="E29"/>
      <x:c r="F29"/>
      <x:c r="G29"/>
      <x:c r="H29"/>
    </x:row>
    <x:row r="30">
      <x:c r="A30"/>
      <x:c r="B30"/>
      <x:c r="C30"/>
      <x:c r="D30"/>
      <x:c r="E30"/>
      <x:c r="F30"/>
      <x:c r="G30"/>
      <x:c r="H30"/>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7" hidden="0" customWidth="1"/>
    <x:col min="2" max="2" width="110" hidden="0" customWidth="1"/>
  </x:cols>
  <x:sheetData>
    <x:row r="1" ht="34" customHeight="1">
      <x:c r="A1" s="21" t="str">
        <x:v>Unmodified v9 INTRO text</x:v>
      </x:c>
      <x:c r="B1" s="21"/>
    </x:row>
    <x:row r="2" ht="23" customHeight="1">
      <x:c r="A2" s="25" t="str">
        <x:v>Historical baseline text. Current experiment status and deviations are on INTRO and Change_Log.</x:v>
      </x:c>
      <x:c r="B2" s="25"/>
    </x:row>
    <x:row r="3" ht="23" customHeight="1">
      <x:c r="A3" s="25"/>
      <x:c r="B3" s="25"/>
    </x:row>
    <x:row r="4">
      <x:c r="A4" s="2"/>
      <x:c r="B4" s="2"/>
    </x:row>
    <x:row r="5" ht="42" customHeight="1">
      <x:c r="A5" s="15" t="str">
        <x:v>Original row</x:v>
      </x:c>
      <x:c r="B5" s="15" t="str">
        <x:v>Text</x:v>
      </x:c>
    </x:row>
    <x:row r="6" ht="52" customHeight="1">
      <x:c r="A6" s="32" t="n">
        <x:v>2</x:v>
      </x:c>
      <x:c r="B6" s="34" t="str">
        <x:v>PURPOSE</x:v>
      </x:c>
    </x:row>
    <x:row r="7" ht="52" customHeight="1">
      <x:c r="A7" s="32" t="n">
        <x:v>3</x:v>
      </x:c>
      <x:c r="B7" s="34" t="str">
        <x:v>A small, inspectable discrete-event simulation of two architectures carrying the same traffic under the same link conditions, built in plain Excel formulas with no macros. Phase 1 of the Read Me handoff: agree the logic here, then translate it to MATLAB and SimEvents.</x:v>
      </x:c>
    </x:row>
    <x:row r="8" ht="52" customHeight="1">
      <x:c r="A8" s="32" t="n">
        <x:v>5</x:v>
      </x:c>
      <x:c r="B8" s="34" t="str">
        <x:v>THE TWO PATHS</x:v>
      </x:c>
    </x:row>
    <x:row r="9" ht="52" customHeight="1">
      <x:c r="A9" s="32" t="n">
        <x:v>6</x:v>
      </x:c>
      <x:c r="B9" s="34" t="str">
        <x:v>Ground-centric:  observation arrives  &gt;  wait for link  &gt;  downlink full volume  &gt;  ground processing  &gt;  delivered.</x:v>
      </x:c>
    </x:row>
    <x:row r="10" ht="52" customHeight="1">
      <x:c r="A10" s="32" t="n">
        <x:v>7</x:v>
      </x:c>
      <x:c r="B10" s="34" t="str">
        <x:v>Bounded orbital edge:  observation arrives  &gt;  onboard processing (slower, reduces volume)  &gt;  wait for link  &gt;  downlink reduced volume  &gt;  delivered to the same endpoint.</x:v>
      </x:c>
    </x:row>
    <x:row r="11" ht="52" customHeight="1">
      <x:c r="A11" s="32" t="n">
        <x:v>8</x:v>
      </x:c>
      <x:c r="B11" s="34" t="str">
        <x:v>Both paths use the identical arrival stream, the identical processing draws and the identical link schedule.</x:v>
      </x:c>
    </x:row>
    <x:row r="12" ht="52" customHeight="1">
      <x:c r="A12" s="32" t="n">
        <x:v>10</x:v>
      </x:c>
      <x:c r="B12" s="34" t="str">
        <x:v>SHEETS</x:v>
      </x:c>
    </x:row>
    <x:row r="13" ht="52" customHeight="1">
      <x:c r="A13" s="32" t="n">
        <x:v>11</x:v>
      </x:c>
      <x:c r="B13" s="34" t="str">
        <x:v>Settings      Every input. Blue on yellow is yours to change.</x:v>
      </x:c>
    </x:row>
    <x:row r="14" ht="52" customHeight="1">
      <x:c r="A14" s="32" t="n">
        <x:v>12</x:v>
      </x:c>
      <x:c r="B14" s="34" t="str">
        <x:v>Arrivals      Shared random streams: arrivals, processing demands, volumes.</x:v>
      </x:c>
    </x:row>
    <x:row r="15" ht="52" customHeight="1">
      <x:c r="A15" s="32" t="n">
        <x:v>13</x:v>
      </x:c>
      <x:c r="B15" s="34" t="str">
        <x:v>Ground_Run    Event calculation for the ground path, one row per observation.</x:v>
      </x:c>
    </x:row>
    <x:row r="16" ht="52" customHeight="1">
      <x:c r="A16" s="32" t="n">
        <x:v>14</x:v>
      </x:c>
      <x:c r="B16" s="34" t="str">
        <x:v>Edge_Run      Event calculation for the edge path, one row per observation.</x:v>
      </x:c>
    </x:row>
    <x:row r="17" ht="52" customHeight="1">
      <x:c r="A17" s="32" t="n">
        <x:v>15</x:v>
      </x:c>
      <x:c r="B17" s="34" t="str">
        <x:v>Replications  Per-replication results for both paths, the paired difference, uptime and downtime.</x:v>
      </x:c>
    </x:row>
    <x:row r="18" ht="52" customHeight="1">
      <x:c r="A18" s="32" t="n">
        <x:v>16</x:v>
      </x:c>
      <x:c r="B18" s="34" t="str">
        <x:v>Comparison    Mean difference, 95% interval, zero reference, supporting figures and the chart.</x:v>
      </x:c>
    </x:row>
    <x:row r="19" ht="52" customHeight="1">
      <x:c r="A19" s="32" t="n">
        <x:v>17</x:v>
      </x:c>
      <x:c r="B19" s="34" t="str">
        <x:v>Hand_Check    Five-entity deterministic queue against hand-calculated waits.</x:v>
      </x:c>
    </x:row>
    <x:row r="20" ht="52" customHeight="1">
      <x:c r="A20" s="32" t="n">
        <x:v>18</x:v>
      </x:c>
      <x:c r="B20" s="34" t="str">
        <x:v>MATLAB_Map    Which SimEvents block replaces which Excel calculation.</x:v>
      </x:c>
    </x:row>
    <x:row r="21" ht="52" customHeight="1">
      <x:c r="A21" s="32" t="n">
        <x:v>19</x:v>
      </x:c>
      <x:c r="B21" s="34" t="str">
        <x:v>Version_Log   Change history and authorship.</x:v>
      </x:c>
    </x:row>
    <x:row r="22" ht="52" customHeight="1">
      <x:c r="A22" s="32" t="n">
        <x:v>21</x:v>
      </x:c>
      <x:c r="B22" s="34" t="str">
        <x:v>GRID LIMITS, PLEASE READ</x:v>
      </x:c>
    </x:row>
    <x:row r="23" ht="52" customHeight="1">
      <x:c r="A23" s="32" t="n">
        <x:v>22</x:v>
      </x:c>
      <x:c r="B23" s="34" t="str">
        <x:v>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x:v>
      </x:c>
    </x:row>
    <x:row r="24" ht="52" customHeight="1">
      <x:c r="A24" s="32" t="n">
        <x:v>24</x:v>
      </x:c>
      <x:c r="B24" s="34" t="str">
        <x:v>RANDOM NUMBERS</x:v>
      </x:c>
    </x:row>
    <x:row r="25" ht="52" customHeight="1">
      <x:c r="A25" s="32" t="n">
        <x:v>25</x:v>
      </x:c>
      <x:c r="B25" s="34" t="str">
        <x:v>The HW5 generator: X = MOD(16807 * X, 2147483647), then U = X / 2147483647, then time = -mean * LN(U). Seeds live in Settings and each replication uses its own seed, as in the HW9 script, so every run reproduces.</x:v>
      </x:c>
    </x:row>
    <x:row r="26" ht="52" customHeight="1">
      <x:c r="A26" s="32" t="n">
        <x:v>27</x:v>
      </x:c>
      <x:c r="B26" s="34" t="str">
        <x:v>QUEUE LOGIC</x:v>
      </x:c>
    </x:row>
    <x:row r="27" ht="52" customHeight="1">
      <x:c r="A27" s="32" t="n">
        <x:v>28</x:v>
      </x:c>
      <x:c r="B27" s="34" t="str">
        <x:v>Single server, first in first out, as in HW5: service start = MAX(arrival, previous departure). Waiting is reported in three separate parts: wait for the processor, wait in the link queue, and wait for the link to come back after an interruption.</x:v>
      </x:c>
    </x:row>
    <x:row r="28" ht="52" customHeight="1">
      <x:c r="A28" s="32" t="n">
        <x:v>30</x:v>
      </x:c>
      <x:c r="B28" s="34" t="str">
        <x:v>MEASURES</x:v>
      </x:c>
    </x:row>
    <x:row r="29" ht="52" customHeight="1">
      <x:c r="A29" s="32" t="n">
        <x:v>31</x:v>
      </x:c>
      <x:c r="B29" s="34" t="str">
        <x:v>End-to-end latency: arrival to delivery at the same endpoint. Mean, median and P90 are all calculated, and the one used for the test is chosen on Settings before running, not after.</x:v>
      </x:c>
    </x:row>
    <x:row r="30" ht="52" customHeight="1">
      <x:c r="A30" s="32" t="n">
        <x:v>32</x:v>
      </x:c>
      <x:c r="B30" s="34" t="str">
        <x:v>Queueing delay: waiting only, split three ways as above.</x:v>
      </x:c>
    </x:row>
    <x:row r="31" ht="52" customHeight="1">
      <x:c r="A31" s="32" t="n">
        <x:v>33</x:v>
      </x:c>
      <x:c r="B31" s="34" t="str">
        <x:v>Service availability: share of observations delivered inside the service deadline.</x:v>
      </x:c>
    </x:row>
    <x:row r="32" ht="52" customHeight="1">
      <x:c r="A32" s="32" t="n">
        <x:v>34</x:v>
      </x:c>
      <x:c r="B32" s="34" t="str">
        <x:v>Delivered and dropped: an observation not delivered by the staleness limit counts as dropped, not delivered.</x:v>
      </x:c>
    </x:row>
    <x:row r="33" ht="52" customHeight="1">
      <x:c r="A33" s="32" t="n">
        <x:v>35</x:v>
      </x:c>
      <x:c r="B33" s="34" t="str">
        <x:v>Recovery wait: how long an affected observation waited for the link to return, averaged over affected observations only, with the count shown beside it.</x:v>
      </x:c>
    </x:row>
    <x:row r="34" ht="52" customHeight="1">
      <x:c r="A34" s="32" t="n">
        <x:v>36</x:v>
      </x:c>
      <x:c r="B34" s="34" t="str">
        <x:v>Link uptime and downtime: measured across the scheduled assessment window, identical for both paths.</x:v>
      </x:c>
    </x:row>
    <x:row r="35" ht="52" customHeight="1">
      <x:c r="A35" s="32" t="n">
        <x:v>38</x:v>
      </x:c>
      <x:c r="B35" s="34" t="str">
        <x:v>ACCEPTANCE TESTS YOU CAN RUN</x:v>
      </x:c>
    </x:row>
    <x:row r="36" ht="52" customHeight="1">
      <x:c r="A36" s="32" t="n">
        <x:v>39</x:v>
      </x:c>
      <x:c r="B36" s="34" t="str">
        <x:v>Test 1  Hand calculation. Hand_Check compares model waits with waits worked out by hand. All must read OK.</x:v>
      </x:c>
    </x:row>
    <x:row r="37" ht="52" customHeight="1">
      <x:c r="A37" s="32" t="n">
        <x:v>40</x:v>
      </x:c>
      <x:c r="B37" s="34" t="str">
        <x:v>Test 2  Matched identical case. Set the output fraction (B25) to 1 and both processing means (B21 and B24) to 0. Both paths reduce to the same link queue and every latency difference on Replications must read exactly 0. This has been run and it does.</x:v>
      </x:c>
    </x:row>
    <x:row r="38" ht="52" customHeight="1">
      <x:c r="A38" s="32" t="n">
        <x:v>41</x:v>
      </x:c>
      <x:c r="B38" s="34" t="str">
        <x:v>Test 3  Unfavourable case. Raise the onboard processing mean (B24) well above the ground mean (B21), or set the output fraction (B25) near 1. The edge path then performs worse, as it must be able to.</x:v>
      </x:c>
    </x:row>
    <x:row r="39" ht="52" customHeight="1">
      <x:c r="A39" s="32" t="n">
        <x:v>42</x:v>
      </x:c>
      <x:c r="B39" s="34" t="str">
        <x:v>Test 4  Repeatability. Reopen without changing a seed. Every number must be identical.</x:v>
      </x:c>
    </x:row>
    <x:row r="40" ht="52" customHeight="1">
      <x:c r="A40" s="32" t="n">
        <x:v>43</x:v>
      </x:c>
      <x:c r="B40" s="34" t="str">
        <x:v>Test 5  Working inputs. Change Entities per replication (B8) or Replications (B9) within the grid limits and the results sheets change with them.</x:v>
      </x:c>
    </x:row>
    <x:row r="41" ht="52" customHeight="1">
      <x:c r="A41" s="32" t="n">
        <x:v>45</x:v>
      </x:c>
      <x:c r="B41" s="34" t="str">
        <x:v>ASSUMPTIONS TO AGREE</x:v>
      </x:c>
    </x:row>
    <x:row r="42" ht="52" customHeight="1">
      <x:c r="A42" s="32" t="n">
        <x:v>46</x:v>
      </x:c>
      <x:c r="B42" s="34" t="str">
        <x:v>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x:v>
      </x:c>
    </x:row>
    <x:row r="43" ht="52" customHeight="1">
      <x:c r="A43" s="32" t="n">
        <x:v>48</x:v>
      </x:c>
      <x:c r="B43" s="34" t="str">
        <x:v>NOT IN THIS STAGE</x:v>
      </x:c>
    </x:row>
    <x:row r="44" ht="52" customHeight="1">
      <x:c r="A44" s="32" t="n">
        <x:v>49</x:v>
      </x:c>
      <x:c r="B44" s="34" t="str">
        <x:v>No data import, no source register, no dashboard pages, no advisor deck export, no multi-node routing or retries, no buffer limits. Those belong to later stages once this logic is agreed.</x:v>
      </x:c>
    </x:row>
    <x:row r="45" ht="52" customHeight="1">
      <x:c r="A45" s="32" t="n">
        <x:v>51</x:v>
      </x:c>
      <x:c r="B45" s="34" t="str">
        <x:v>STATUS</x:v>
      </x:c>
    </x:row>
    <x:row r="46" ht="52" customHeight="1">
      <x:c r="A46" s="32" t="n">
        <x:v>52</x:v>
      </x:c>
      <x:c r="B46" s="34" t="str">
        <x:v>Demonstration only. Every number here is a simulated test value used to prove the logic. None of it is a measurement, a benchmark, or evidence for or against any hypothesis.</x:v>
      </x:c>
    </x:row>
    <x:row r="47" ht="52" customHeight="1">
      <x:c r="B47" s="35"/>
    </x:row>
    <x:row r="48" ht="52" customHeight="1">
      <x:c r="B48" s="35"/>
    </x:row>
    <x:row r="49" ht="52" customHeight="1">
      <x:c r="B49" s="35"/>
    </x:row>
    <x:row r="50" ht="52" customHeight="1">
      <x:c r="B50" s="35"/>
    </x:row>
    <x:row r="51" ht="52" customHeight="1">
      <x:c r="B51" s="35"/>
    </x:row>
    <x:row r="52" ht="52" customHeight="1">
      <x:c r="B52" s="35"/>
    </x:row>
    <x:row r="53" ht="52" customHeight="1">
      <x:c r="B53" s="35"/>
    </x:row>
    <x:row r="54" ht="52" customHeight="1">
      <x:c r="B54" s="35"/>
    </x:row>
    <x:row r="55" ht="52" customHeight="1">
      <x:c r="B55" s="35"/>
    </x:row>
    <x:row r="56" ht="52" customHeight="1">
      <x:c r="B56" s="35"/>
    </x:row>
    <x:row r="57" ht="52" customHeight="1">
      <x:c r="B57" s="35"/>
    </x:row>
    <x:row r="58" ht="52" customHeight="1">
      <x:c r="B58" s="35"/>
    </x:row>
    <x:row r="59" ht="52" customHeight="1">
      <x:c r="B59" s="35"/>
    </x:row>
    <x:row r="60" ht="52" customHeight="1">
      <x:c r="B60" s="35"/>
    </x:row>
    <x:row r="61" ht="52" customHeight="1">
      <x:c r="B61" s="35"/>
    </x:row>
    <x:row r="62" ht="52" customHeight="1">
      <x:c r="B62" s="35"/>
    </x:row>
    <x:row r="63" ht="52" customHeight="1">
      <x:c r="B63" s="35"/>
    </x:row>
    <x:row r="64" ht="52" customHeight="1">
      <x:c r="B64" s="35"/>
    </x:row>
    <x:row r="65" ht="52" customHeight="1">
      <x:c r="B65" s="35"/>
    </x:row>
    <x:row r="66" ht="52" customHeight="1">
      <x:c r="B66" s="35"/>
    </x:row>
    <x:row r="67" ht="52" customHeight="1">
      <x:c r="B67" s="35"/>
    </x:row>
    <x:row r="68" ht="52" customHeight="1">
      <x:c r="B68" s="35"/>
    </x:row>
    <x:row r="69" ht="52" customHeight="1">
      <x:c r="B69" s="35"/>
    </x:row>
    <x:row r="70" ht="52" customHeight="1">
      <x:c r="B70" s="35"/>
    </x:row>
  </x:sheetData>
  <x:mergeCells>
    <x:mergeCell ref="A1:B1"/>
    <x:mergeCell ref="A2:B3"/>
  </x:mergeCells>
  <x:pageMargins left="0.7" right="0.7" top="0.75" bottom="0.75" header="0.3" footer="0.3"/>
</x:worksheet>
</file>

<file path=xl/worksheets/sheet12.xml><?xml version="1.0" encoding="utf-8"?>
<x:worksheet xmlns:x="http://schemas.openxmlformats.org/spreadsheetml/2006/main">
  <x:sheetFormatPr defaultRowHeight="15"/>
  <x:cols>
    <x:col min="1" max="1" width="39" hidden="0" customWidth="1"/>
    <x:col min="2" max="2" width="51" hidden="0" customWidth="1"/>
    <x:col min="3" max="3" width="103" hidden="0" customWidth="1"/>
  </x:cols>
  <x:sheetData>
    <x:row r="1" ht="34" customHeight="1">
      <x:c r="A1" s="21" t="str">
        <x:v>SIMULTANEOUS ACE | experiment protocol</x:v>
      </x:c>
      <x:c r="B1" s="21"/>
      <x:c r="C1" s="21"/>
    </x:row>
    <x:row r="2" ht="23" customHeight="1">
      <x:c r="A2" s="25" t="str">
        <x:v>Read these rules before interpreting any output. All source originals remain unchanged.</x:v>
      </x:c>
      <x:c r="B2" s="25"/>
      <x:c r="C2" s="25"/>
    </x:row>
    <x:row r="3" ht="23" customHeight="1">
      <x:c r="A3" s="25"/>
      <x:c r="B3" s="25"/>
      <x:c r="C3" s="25"/>
    </x:row>
    <x:row r="4">
      <x:c r="A4" s="2"/>
      <x:c r="B4" s="2"/>
      <x:c r="C4" s="2"/>
    </x:row>
    <x:row r="5" ht="42" customHeight="1">
      <x:c r="A5" s="15" t="str">
        <x:v>Control</x:v>
      </x:c>
      <x:c r="B5" s="15" t="str">
        <x:v>Value</x:v>
      </x:c>
      <x:c r="C5" s="15" t="str">
        <x:v>Interpretation</x:v>
      </x:c>
    </x:row>
    <x:row r="6" ht="46" customHeight="1">
      <x:c r="A6" s="34" t="str">
        <x:v>Experiment ID</x:v>
      </x:c>
      <x:c r="B6" s="34" t="str">
        <x:v>OPS-SAT-ACE-SIM-02</x:v>
      </x:c>
      <x:c r="C6" s="34" t="str">
        <x:v>QUALIFIED PASS — synchronized state-data and conditional DES; no empirical link-performance claim.</x:v>
      </x:c>
    </x:row>
    <x:row r="7" ht="46" customHeight="1">
      <x:c r="A7" s="34" t="str">
        <x:v>Source epoch UTC</x:v>
      </x:c>
      <x:c r="B7" s="34" t="n">
        <x:v>1643391769</x:v>
      </x:c>
      <x:c r="C7" s="34" t="str">
        <x:v>2022-01-28 17:42:49 UTC; integer seconds since 1970</x:v>
      </x:c>
    </x:row>
    <x:row r="8" ht="46" customHeight="1">
      <x:c r="A8" s="34" t="str">
        <x:v>Window end UTC</x:v>
      </x:c>
      <x:c r="B8" s="34" t="n">
        <x:v>1643392459</x:v>
      </x:c>
      <x:c r="C8" s="34" t="str">
        <x:v>2022-01-28 17:54:19 UTC; endpoints inclusive</x:v>
      </x:c>
    </x:row>
    <x:row r="9" ht="46" customHeight="1">
      <x:c r="A9" s="34" t="str">
        <x:v>COMM association tolerance (s)</x:v>
      </x:c>
      <x:c r="B9" s="34" t="n">
        <x:v>10</x:v>
      </x:c>
      <x:c r="C9" s="34" t="str">
        <x:v>Analyst as-of rule = median distinct reception cadence; not a clock-error bound</x:v>
      </x:c>
    </x:row>
    <x:row r="10" ht="46" customHeight="1">
      <x:c r="A10" s="34" t="str">
        <x:v>Accepted telemetry observations</x:v>
      </x:c>
      <x:c r="B10" s="34" t="n">
        <x:v>100</x:v>
      </x:c>
      <x:c r="C10" s="34" t="str">
        <x:v>Frozen cohort; no upsampling or repeated observed rows within a replication</x:v>
      </x:c>
    </x:row>
    <x:row r="11" ht="46" customHeight="1">
      <x:c r="A11" s="34" t="str">
        <x:v>Candidate telemetry observations</x:v>
      </x:c>
      <x:c r="B11" s="34" t="n">
        <x:v>111</x:v>
      </x:c>
      <x:c r="C11" s="34" t="str">
        <x:v>11 fail the 10-second as-of freshness criterion</x:v>
      </x:c>
    </x:row>
    <x:row r="12" ht="46" customHeight="1">
      <x:c r="A12" s="34" t="str">
        <x:v>Replications</x:v>
      </x:c>
      <x:c r="B12" s="34" t="n">
        <x:v>10</x:v>
      </x:c>
      <x:c r="C12" s="34" t="str">
        <x:v>Same observed trace, different paired synthetic service draws</x:v>
      </x:c>
    </x:row>
    <x:row r="13" ht="46" customHeight="1">
      <x:c r="A13" s="34" t="str">
        <x:v>Active empirical cohort</x:v>
      </x:c>
      <x:c r="B13" s="34" t="str">
        <x:v>100 observations × 10 conditional runs</x:v>
      </x:c>
      <x:c r="C13" s="34" t="str">
        <x:v>1,000 paired simulated entities; only 100 distinct retained measurements</x:v>
      </x:c>
    </x:row>
    <x:row r="14" ht="46" customHeight="1">
      <x:c r="A14" s="34" t="str">
        <x:v>Join direction</x:v>
      </x:c>
      <x:c r="B14" s="34" t="str">
        <x:v>Latest preceding validated-header beacon</x:v>
      </x:c>
      <x:c r="C14" s="34" t="str">
        <x:v>Prefer CRC-verified witness at the same time; keep no-CRC flags; no continuous-availability inference.</x:v>
      </x:c>
    </x:row>
    <x:row r="15" ht="46" customHeight="1">
      <x:c r="A15" s="34" t="str">
        <x:v>ENV join</x:v>
      </x:c>
      <x:c r="B15" s="34" t="str">
        <x:v>UTC minute bin [minute,minute+60 s)</x:v>
      </x:c>
      <x:c r="C15" s="34" t="str">
        <x:v>Retrospective context only. OMNI minute averages are not online forecasts</x:v>
      </x:c>
    </x:row>
    <x:row r="16" ht="46" customHeight="1">
      <x:c r="A16" s="34" t="str">
        <x:v>Release gate</x:v>
      </x:c>
      <x:c r="B16" s="34" t="str">
        <x:v>QUALIFIED PASS — STATE-DATA FIT</x:v>
      </x:c>
      <x:c r="C16" s="34" t="str">
        <x:v>Payload decoding/admission completed; rate/delay/outage remain synthetic under the governing workflow.</x:v>
      </x:c>
    </x:row>
    <x:row r="17" ht="46" customHeight="1">
      <x:c r="A17" s="34" t="str">
        <x:v>Performance scope</x:v>
      </x:c>
      <x:c r="B17" s="34" t="str">
        <x:v>Empirical-state / synthetic-performance DES</x:v>
      </x:c>
      <x:c r="C17" s="34" t="str">
        <x:v>Raw radio fields and derived counter activity are attributes, not hidden rate or outage substitutions.</x:v>
      </x:c>
    </x:row>
    <x:row r="18" ht="46" customHeight="1">
      <x:c r="A18" s="34" t="str">
        <x:v>Selection timing</x:v>
      </x:c>
      <x:c r="B18" s="34" t="str">
        <x:v>Timestamp/QC rule before primary 100-row comparison</x:v>
      </x:c>
      <x:c r="C18" s="34" t="str">
        <x:v>No selection on Ground/Edge outcomes; report 5/10/20/30-second match counts</x:v>
      </x:c>
    </x:row>
    <x:row r="19" ht="46" customHeight="1">
      <x:c r="A19" s="34" t="str">
        <x:v>Simultaneity meaning</x:v>
      </x:c>
      <x:c r="B19" s="34" t="str">
        <x:v>Co-temporal context with an explicit tolerance</x:v>
      </x:c>
      <x:c r="C19" s="34" t="str">
        <x:v>Not exact packet identity, not a same-instant match, and not an ENV causal test</x:v>
      </x:c>
    </x:row>
    <x:row r="20" ht="46" customHeight="1">
      <x:c r="A20" s="34" t="str">
        <x:v>Processing timing</x:v>
      </x:c>
      <x:c r="B20" s="34" t="str">
        <x:v>Park–Miller draws shared by both paths</x:v>
      </x:c>
      <x:c r="C20" s="34" t="str">
        <x:v>Seed=54321+1000*rep; multiplier16807; modulus2147483647</x:v>
      </x:c>
    </x:row>
    <x:row r="21" ht="46" customHeight="1">
      <x:c r="A21" s="34" t="str">
        <x:v>Staleness semantics</x:v>
      </x:c>
      <x:c r="B21" s="34" t="str">
        <x:v>Legacy post-hoc classification</x:v>
      </x:c>
      <x:c r="C21" s="34" t="str">
        <x:v>Stale jobs remain in modeled queues; completion-time means include stale-flagged jobs</x:v>
      </x:c>
    </x:row>
    <x:row r="22" ht="46" customHeight="1">
      <x:c r="A22" s="34" t="str">
        <x:v>Post-window behavior</x:v>
      </x:c>
      <x:c r="B22" s="34" t="str">
        <x:v>Synthetic schedule extrapolation</x:v>
      </x:c>
      <x:c r="C22" s="34" t="str">
        <x:v>Source acquisition ends at t=690 s; simulated completions may occur later</x:v>
      </x:c>
    </x:row>
    <x:row r="23" ht="46" customHeight="1">
      <x:c r="A23" s="34" t="str">
        <x:v>Entity semantics</x:v>
      </x:c>
      <x:c r="B23" s="34" t="str">
        <x:v>One retained telemetry sample replayed as an observation</x:v>
      </x:c>
      <x:c r="C23" s="34" t="str">
        <x:v>Not a measured inference task; task bytes and service demand remain assumptions</x:v>
      </x:c>
    </x:row>
    <x:row r="24" ht="46" customHeight="1">
      <x:c r="A24" s="34" t="str">
        <x:v>Segmentation caution</x:v>
      </x:c>
      <x:c r="B24" s="34" t="str">
        <x:v>Full segment features and labels are offline context</x:v>
      </x:c>
      <x:c r="C24" s="34" t="str">
        <x:v>Two segments cross window edges; no claim that full features were available at sample time</x:v>
      </x:c>
    </x:row>
    <x:row r="25" ht="46" customHeight="1">
      <x:c r="A25" s="34" t="str">
        <x:v>Configuration date</x:v>
      </x:c>
      <x:c r="B25" s="34" t="str">
        <x:v>2026-09-23 (America/Los_Angeles)</x:v>
      </x:c>
      <x:c r="C25" s="34" t="str">
        <x:v>Analysis uses the supplied data only; external docs clarify semantics</x:v>
      </x:c>
    </x:row>
    <x:row r="26" ht="70" customHeight="1">
      <x:c r="A26" s="35" t="str">
        <x:v>Decoder execution</x:v>
      </x:c>
      <x:c r="B26" s="35" t="str">
        <x:v>Schema-driven adapter from uploaded opssat1.ksy + uploaded Scrambler</x:v>
      </x:c>
      <x:c r="C26" s="35" t="str">
        <x:v>Kaitai compiler was not executed. Independent field reader and CRC32-C checks verify bounded output.</x:v>
      </x:c>
    </x:row>
    <x:row r="27" ht="70" customHeight="1">
      <x:c r="A27" s="35" t="str">
        <x:v>Decoder rejection</x:v>
      </x:c>
      <x:c r="B27" s="35" t="str">
        <x:v>JSON row 160; 17:47:29 UTC</x:v>
      </x:c>
      <x:c r="C27" s="35" t="str">
        <x:v>Malformed AX.25 source callsign. Valid-header duplicate retains beacon 24, marked no retained CRC.</x:v>
      </x:c>
    </x:row>
    <x:row r="28" ht="70" customHeight="1">
      <x:c r="A28" s="35" t="str">
        <x:v>CRC sensitivity</x:v>
      </x:c>
      <x:c r="B28" s="35" t="str">
        <x:v>100 qualified / 90 CRC-only at 10 s</x:v>
      </x:c>
      <x:c r="C28" s="35" t="str">
        <x:v>Full cohort has 10 observations whose latest beacon lacks retained CRC; no cohort is called a new independent experiment.</x:v>
      </x:c>
    </x:row>
    <x:row r="29" ht="70" customHeight="1">
      <x:c r="A29" s="35" t="str">
        <x:v>Performance calibration</x:v>
      </x:c>
      <x:c r="B29" s="35" t="str">
        <x:v>NOT ESTABLISHED</x:v>
      </x:c>
      <x:c r="C29" s="35" t="str">
        <x:v>An operational capacity/delay/outage trace would be a further input, not a prerequisite to this conditional state-data prototype.</x:v>
      </x:c>
    </x:row>
  </x:sheetData>
  <x:mergeCells>
    <x:mergeCell ref="A1:C1"/>
    <x:mergeCell ref="A2:C3"/>
  </x:mergeCells>
  <x:pageMargins left="0.7" right="0.7" top="0.75" bottom="0.75" header="0.3" footer="0.3"/>
</x:worksheet>
</file>

<file path=xl/worksheets/sheet13.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28" hidden="0" customWidth="1"/>
    <x:col min="25" max="25" width="28" hidden="0" customWidth="1"/>
    <x:col min="26" max="26" width="17" hidden="0" customWidth="1"/>
    <x:col min="27" max="27" width="17" hidden="0" customWidth="1"/>
    <x:col min="28" max="28" width="17" hidden="0" customWidth="1"/>
    <x:col min="29" max="29" width="17" hidden="0" customWidth="1"/>
  </x:cols>
  <x:sheetData>
    <x:row r="1" ht="34" customHeight="1">
      <x:c r="A1" s="21" t="str">
        <x:v>OPSSAT-AD | six intersecting segment records</x:v>
      </x:c>
      <x:c r="B1" s="21"/>
      <x:c r="C1" s="21"/>
      <x:c r="D1" s="21"/>
      <x:c r="E1" s="21"/>
      <x:c r="F1" s="21"/>
      <x:c r="G1" s="21"/>
      <x:c r="H1" s="21"/>
      <x:c r="I1" s="21"/>
      <x:c r="J1" s="21"/>
      <x:c r="K1" s="21"/>
      <x:c r="L1" s="21"/>
      <x:c r="M1" s="21"/>
      <x:c r="N1" s="21"/>
      <x:c r="O1" s="21"/>
      <x:c r="P1" s="21"/>
      <x:c r="Q1" s="21"/>
      <x:c r="R1" s="21"/>
      <x:c r="S1" s="21"/>
      <x:c r="T1" s="21"/>
      <x:c r="U1" s="21"/>
      <x:c r="V1" s="21"/>
      <x:c r="W1" s="21"/>
      <x:c r="X1" s="21"/>
      <x:c r="Y1" s="21"/>
      <x:c r="Z1" s="21"/>
      <x:c r="AA1" s="21"/>
      <x:c r="AB1" s="21"/>
      <x:c r="AC1" s="21"/>
    </x:row>
    <x:row r="2" ht="23" customHeight="1">
      <x:c r="A2" s="25" t="str">
        <x:v>Full engineered features preserved as offline segment context. No feature or anomaly label is converted into seconds, throughput, confidence or processing load.</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c r="AA2" s="25"/>
      <x:c r="AB2" s="25"/>
      <x:c r="AC2" s="25"/>
    </x:row>
    <x:row r="3" ht="23" customHeight="1">
      <x:c r="A3" s="25"/>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row>
    <x:row r="5" ht="42" customHeight="1">
      <x:c r="A5" s="15" t="str">
        <x:v>segment</x:v>
      </x:c>
      <x:c r="B5" s="15" t="str">
        <x:v>anomaly</x:v>
      </x:c>
      <x:c r="C5" s="15" t="str">
        <x:v>train</x:v>
      </x:c>
      <x:c r="D5" s="15" t="str">
        <x:v>channel</x:v>
      </x:c>
      <x:c r="E5" s="15" t="str">
        <x:v>sampling</x:v>
      </x:c>
      <x:c r="F5" s="15" t="str">
        <x:v>duration</x:v>
      </x:c>
      <x:c r="G5" s="15" t="str">
        <x:v>len</x:v>
      </x:c>
      <x:c r="H5" s="15" t="str">
        <x:v>mean</x:v>
      </x:c>
      <x:c r="I5" s="15" t="str">
        <x:v>var</x:v>
      </x:c>
      <x:c r="J5" s="15" t="str">
        <x:v>std</x:v>
      </x:c>
      <x:c r="K5" s="15" t="str">
        <x:v>kurtosis</x:v>
      </x:c>
      <x:c r="L5" s="15" t="str">
        <x:v>skew</x:v>
      </x:c>
      <x:c r="M5" s="15" t="str">
        <x:v>n_peaks</x:v>
      </x:c>
      <x:c r="N5" s="15" t="str">
        <x:v>smooth10_n_peaks</x:v>
      </x:c>
      <x:c r="O5" s="15" t="str">
        <x:v>smooth20_n_peaks</x:v>
      </x:c>
      <x:c r="P5" s="15" t="str">
        <x:v>diff_peaks</x:v>
      </x:c>
      <x:c r="Q5" s="15" t="str">
        <x:v>diff2_peaks</x:v>
      </x:c>
      <x:c r="R5" s="15" t="str">
        <x:v>diff_var</x:v>
      </x:c>
      <x:c r="S5" s="15" t="str">
        <x:v>diff2_var</x:v>
      </x:c>
      <x:c r="T5" s="15" t="str">
        <x:v>gaps_squared</x:v>
      </x:c>
      <x:c r="U5" s="15" t="str">
        <x:v>len_weighted</x:v>
      </x:c>
      <x:c r="V5" s="15" t="str">
        <x:v>var_div_duration</x:v>
      </x:c>
      <x:c r="W5" s="15" t="str">
        <x:v>var_div_len</x:v>
      </x:c>
      <x:c r="X5" s="15" t="str">
        <x:v>Start UTC</x:v>
      </x:c>
      <x:c r="Y5" s="15" t="str">
        <x:v>End UTC</x:v>
      </x:c>
      <x:c r="Z5" s="15" t="str">
        <x:v>Raw row count</x:v>
      </x:c>
      <x:c r="AA5" s="15" t="str">
        <x:v>Candidate samples</x:v>
      </x:c>
      <x:c r="AB5" s="15" t="str">
        <x:v>Retained samples</x:v>
      </x:c>
      <x:c r="AC5" s="15" t="str">
        <x:v>Boundary</x:v>
      </x:c>
    </x:row>
    <x:row r="6" ht="22" customHeight="1">
      <x:c r="A6" s="32" t="n">
        <x:v>1352</x:v>
      </x:c>
      <x:c r="B6" s="32" t="n">
        <x:v>1</x:v>
      </x:c>
      <x:c r="C6" s="32" t="n">
        <x:v>1</x:v>
      </x:c>
      <x:c r="D6" s="32" t="str">
        <x:v>CADC0873</x:v>
      </x:c>
      <x:c r="E6" s="32" t="n">
        <x:v>5</x:v>
      </x:c>
      <x:c r="F6" s="32" t="n">
        <x:v>110</x:v>
      </x:c>
      <x:c r="G6" s="32" t="n">
        <x:v>23</x:v>
      </x:c>
      <x:c r="H6" s="32" t="n">
        <x:v>-0.000004031308347826087</x:v>
      </x:c>
      <x:c r="I6" s="32" t="n">
        <x:v>2.839556335022182e-10</x:v>
      </x:c>
      <x:c r="J6" s="32" t="n">
        <x:v>0.000016850983161294127</x:v>
      </x:c>
      <x:c r="K6" s="32" t="n">
        <x:v>-0.4473788611046765</x:v>
      </x:c>
      <x:c r="L6" s="32" t="n">
        <x:v>-0.3838735558993096</x:v>
      </x:c>
      <x:c r="M6" s="32" t="n">
        <x:v>1</x:v>
      </x:c>
      <x:c r="N6" s="32" t="n">
        <x:v>1</x:v>
      </x:c>
      <x:c r="O6" s="32" t="n">
        <x:v>0</x:v>
      </x:c>
      <x:c r="P6" s="32" t="n">
        <x:v>4</x:v>
      </x:c>
      <x:c r="Q6" s="32" t="n">
        <x:v>3</x:v>
      </x:c>
      <x:c r="R6" s="32" t="n">
        <x:v>4.597485660815142e-11</x:v>
      </x:c>
      <x:c r="S6" s="32" t="n">
        <x:v>7.944306839406918e-11</x:v>
      </x:c>
      <x:c r="T6" s="32" t="n">
        <x:v>550</x:v>
      </x:c>
      <x:c r="U6" s="32" t="n">
        <x:v>115</x:v>
      </x:c>
      <x:c r="V6" s="32" t="n">
        <x:v>2.5814148500201653e-12</x:v>
      </x:c>
      <x:c r="W6" s="32" t="n">
        <x:v>1.2345897108792094e-11</x:v>
      </x:c>
      <x:c r="X6" s="208" t="n">
        <x:v>44589.73762731482</x:v>
      </x:c>
      <x:c r="Y6" s="208" t="n">
        <x:v>44589.738900462966</x:v>
      </x:c>
      <x:c r="Z6" s="32" t="n">
        <x:v>23</x:v>
      </x:c>
      <x:c r="AA6" s="32" t="n">
        <x:v>15</x:v>
      </x:c>
      <x:c r="AB6" s="32" t="n">
        <x:v>8</x:v>
      </x:c>
      <x:c r="AC6" s="32" t="str">
        <x:v>LEFT-CLIPPED</x:v>
      </x:c>
    </x:row>
    <x:row r="7" ht="22" customHeight="1">
      <x:c r="A7" s="32" t="n">
        <x:v>1353</x:v>
      </x:c>
      <x:c r="B7" s="32" t="n">
        <x:v>0</x:v>
      </x:c>
      <x:c r="C7" s="32" t="n">
        <x:v>0</x:v>
      </x:c>
      <x:c r="D7" s="32" t="str">
        <x:v>CADC0873</x:v>
      </x:c>
      <x:c r="E7" s="32" t="n">
        <x:v>5</x:v>
      </x:c>
      <x:c r="F7" s="32" t="n">
        <x:v>111</x:v>
      </x:c>
      <x:c r="G7" s="32" t="n">
        <x:v>23</x:v>
      </x:c>
      <x:c r="H7" s="32" t="n">
        <x:v>0.0000020435606521739134</x:v>
      </x:c>
      <x:c r="I7" s="32" t="n">
        <x:v>7.182991097920963e-10</x:v>
      </x:c>
      <x:c r="J7" s="32" t="n">
        <x:v>0.000026801102771940118</x:v>
      </x:c>
      <x:c r="K7" s="32" t="n">
        <x:v>-1.5255370319205894</x:v>
      </x:c>
      <x:c r="L7" s="32" t="n">
        <x:v>-0.03958521915712103</x:v>
      </x:c>
      <x:c r="M7" s="32" t="n">
        <x:v>1</x:v>
      </x:c>
      <x:c r="N7" s="32" t="n">
        <x:v>1</x:v>
      </x:c>
      <x:c r="O7" s="32" t="n">
        <x:v>2</x:v>
      </x:c>
      <x:c r="P7" s="32" t="n">
        <x:v>2</x:v>
      </x:c>
      <x:c r="Q7" s="32" t="n">
        <x:v>4</x:v>
      </x:c>
      <x:c r="R7" s="32" t="n">
        <x:v>5.701921669959029e-11</x:v>
      </x:c>
      <x:c r="S7" s="32" t="n">
        <x:v>6.173595701178572e-12</x:v>
      </x:c>
      <x:c r="T7" s="32" t="n">
        <x:v>561</x:v>
      </x:c>
      <x:c r="U7" s="32" t="n">
        <x:v>115</x:v>
      </x:c>
      <x:c r="V7" s="32" t="n">
        <x:v>6.471163151280147e-12</x:v>
      </x:c>
      <x:c r="W7" s="32" t="n">
        <x:v>3.123039607791723e-11</x:v>
      </x:c>
      <x:c r="X7" s="208" t="n">
        <x:v>44589.74005787037</x:v>
      </x:c>
      <x:c r="Y7" s="208" t="n">
        <x:v>44589.74134259259</x:v>
      </x:c>
      <x:c r="Z7" s="32" t="n">
        <x:v>23</x:v>
      </x:c>
      <x:c r="AA7" s="32" t="n">
        <x:v>23</x:v>
      </x:c>
      <x:c r="AB7" s="32" t="n">
        <x:v>23</x:v>
      </x:c>
      <x:c r="AC7" s="32" t="str">
        <x:v>INSIDE</x:v>
      </x:c>
    </x:row>
    <x:row r="8" ht="22" customHeight="1">
      <x:c r="A8" s="32" t="n">
        <x:v>1354</x:v>
      </x:c>
      <x:c r="B8" s="32" t="n">
        <x:v>0</x:v>
      </x:c>
      <x:c r="C8" s="32" t="n">
        <x:v>1</x:v>
      </x:c>
      <x:c r="D8" s="32" t="str">
        <x:v>CADC0873</x:v>
      </x:c>
      <x:c r="E8" s="32" t="n">
        <x:v>5</x:v>
      </x:c>
      <x:c r="F8" s="32" t="n">
        <x:v>91</x:v>
      </x:c>
      <x:c r="G8" s="32" t="n">
        <x:v>19</x:v>
      </x:c>
      <x:c r="H8" s="32" t="n">
        <x:v>-0.0000017333336842105264</x:v>
      </x:c>
      <x:c r="I8" s="32" t="n">
        <x:v>3.2172046783788644e-10</x:v>
      </x:c>
      <x:c r="J8" s="32" t="n">
        <x:v>0.00001793656789460811</x:v>
      </x:c>
      <x:c r="K8" s="32" t="n">
        <x:v>-1.388080490791135</x:v>
      </x:c>
      <x:c r="L8" s="32" t="n">
        <x:v>-0.20712092802470777</x:v>
      </x:c>
      <x:c r="M8" s="32" t="n">
        <x:v>1</x:v>
      </x:c>
      <x:c r="N8" s="32" t="n">
        <x:v>1</x:v>
      </x:c>
      <x:c r="O8" s="32" t="n">
        <x:v>2</x:v>
      </x:c>
      <x:c r="P8" s="32" t="n">
        <x:v>1</x:v>
      </x:c>
      <x:c r="Q8" s="32" t="n">
        <x:v>3</x:v>
      </x:c>
      <x:c r="R8" s="32" t="n">
        <x:v>3.760354014844445e-11</x:v>
      </x:c>
      <x:c r="S8" s="32" t="n">
        <x:v>3.318608583118343e-12</x:v>
      </x:c>
      <x:c r="T8" s="32" t="n">
        <x:v>461</x:v>
      </x:c>
      <x:c r="U8" s="32" t="n">
        <x:v>95</x:v>
      </x:c>
      <x:c r="V8" s="32" t="n">
        <x:v>3.5353897564602905e-12</x:v>
      </x:c>
      <x:c r="W8" s="32" t="n">
        <x:v>1.6932656201994024e-11</x:v>
      </x:c>
      <x:c r="X8" s="208" t="n">
        <x:v>44589.74140046296</x:v>
      </x:c>
      <x:c r="Y8" s="208" t="n">
        <x:v>44589.7424537037</x:v>
      </x:c>
      <x:c r="Z8" s="32" t="n">
        <x:v>19</x:v>
      </x:c>
      <x:c r="AA8" s="32" t="n">
        <x:v>19</x:v>
      </x:c>
      <x:c r="AB8" s="32" t="n">
        <x:v>19</x:v>
      </x:c>
      <x:c r="AC8" s="32" t="str">
        <x:v>INSIDE</x:v>
      </x:c>
    </x:row>
    <x:row r="9" ht="22" customHeight="1">
      <x:c r="A9" s="32" t="n">
        <x:v>1355</x:v>
      </x:c>
      <x:c r="B9" s="32" t="n">
        <x:v>0</x:v>
      </x:c>
      <x:c r="C9" s="32" t="n">
        <x:v>1</x:v>
      </x:c>
      <x:c r="D9" s="32" t="str">
        <x:v>CADC0873</x:v>
      </x:c>
      <x:c r="E9" s="32" t="n">
        <x:v>5</x:v>
      </x:c>
      <x:c r="F9" s="32" t="n">
        <x:v>100</x:v>
      </x:c>
      <x:c r="G9" s="32" t="n">
        <x:v>21</x:v>
      </x:c>
      <x:c r="H9" s="32" t="n">
        <x:v>0.000005470256666666667</x:v>
      </x:c>
      <x:c r="I9" s="32" t="n">
        <x:v>5.390563998946221e-10</x:v>
      </x:c>
      <x:c r="J9" s="32" t="n">
        <x:v>0.000023217588158433298</x:v>
      </x:c>
      <x:c r="K9" s="32" t="n">
        <x:v>-1.5056533898849118</x:v>
      </x:c>
      <x:c r="L9" s="32" t="n">
        <x:v>-0.11550865122222734</x:v>
      </x:c>
      <x:c r="M9" s="32" t="n">
        <x:v>1</x:v>
      </x:c>
      <x:c r="N9" s="32" t="n">
        <x:v>1</x:v>
      </x:c>
      <x:c r="O9" s="32" t="n">
        <x:v>2</x:v>
      </x:c>
      <x:c r="P9" s="32" t="n">
        <x:v>1</x:v>
      </x:c>
      <x:c r="Q9" s="32" t="n">
        <x:v>4</x:v>
      </x:c>
      <x:c r="R9" s="32" t="n">
        <x:v>5.1556346985145005e-11</x:v>
      </x:c>
      <x:c r="S9" s="32" t="n">
        <x:v>4.175102389206094e-12</x:v>
      </x:c>
      <x:c r="T9" s="32" t="n">
        <x:v>500</x:v>
      </x:c>
      <x:c r="U9" s="32" t="n">
        <x:v>105</x:v>
      </x:c>
      <x:c r="V9" s="32" t="n">
        <x:v>5.3905639989462215e-12</x:v>
      </x:c>
      <x:c r="W9" s="32" t="n">
        <x:v>2.5669352375934387e-11</x:v>
      </x:c>
      <x:c r="X9" s="208" t="n">
        <x:v>44589.74251157408</x:v>
      </x:c>
      <x:c r="Y9" s="208" t="n">
        <x:v>44589.74366898148</x:v>
      </x:c>
      <x:c r="Z9" s="32" t="n">
        <x:v>21</x:v>
      </x:c>
      <x:c r="AA9" s="32" t="n">
        <x:v>21</x:v>
      </x:c>
      <x:c r="AB9" s="32" t="n">
        <x:v>18</x:v>
      </x:c>
      <x:c r="AC9" s="32" t="str">
        <x:v>INSIDE</x:v>
      </x:c>
    </x:row>
    <x:row r="10" ht="22" customHeight="1">
      <x:c r="A10" s="32" t="n">
        <x:v>1356</x:v>
      </x:c>
      <x:c r="B10" s="32" t="n">
        <x:v>0</x:v>
      </x:c>
      <x:c r="C10" s="32" t="n">
        <x:v>1</x:v>
      </x:c>
      <x:c r="D10" s="32" t="str">
        <x:v>CADC0873</x:v>
      </x:c>
      <x:c r="E10" s="32" t="n">
        <x:v>5</x:v>
      </x:c>
      <x:c r="F10" s="32" t="n">
        <x:v>105</x:v>
      </x:c>
      <x:c r="G10" s="32" t="n">
        <x:v>22</x:v>
      </x:c>
      <x:c r="H10" s="32" t="n">
        <x:v>0.0000010673751818181813</x:v>
      </x:c>
      <x:c r="I10" s="32" t="n">
        <x:v>5.348326215352766e-10</x:v>
      </x:c>
      <x:c r="J10" s="32" t="n">
        <x:v>0.000023126448528368477</x:v>
      </x:c>
      <x:c r="K10" s="32" t="n">
        <x:v>-1.5542387994928757</x:v>
      </x:c>
      <x:c r="L10" s="32" t="n">
        <x:v>-0.027764496653958977</x:v>
      </x:c>
      <x:c r="M10" s="32" t="n">
        <x:v>1</x:v>
      </x:c>
      <x:c r="N10" s="32" t="n">
        <x:v>1</x:v>
      </x:c>
      <x:c r="O10" s="32" t="n">
        <x:v>2</x:v>
      </x:c>
      <x:c r="P10" s="32" t="n">
        <x:v>1</x:v>
      </x:c>
      <x:c r="Q10" s="32" t="n">
        <x:v>4</x:v>
      </x:c>
      <x:c r="R10" s="32" t="n">
        <x:v>4.6098651218782206e-11</x:v>
      </x:c>
      <x:c r="S10" s="32" t="n">
        <x:v>4.649486982513798e-12</x:v>
      </x:c>
      <x:c r="T10" s="32" t="n">
        <x:v>525</x:v>
      </x:c>
      <x:c r="U10" s="32" t="n">
        <x:v>110</x:v>
      </x:c>
      <x:c r="V10" s="32" t="n">
        <x:v>5.093644014621682e-12</x:v>
      </x:c>
      <x:c r="W10" s="32" t="n">
        <x:v>2.4310573706148934e-11</x:v>
      </x:c>
      <x:c r="X10" s="208" t="n">
        <x:v>44589.743726851855</x:v>
      </x:c>
      <x:c r="Y10" s="208" t="n">
        <x:v>44589.744942129626</x:v>
      </x:c>
      <x:c r="Z10" s="32" t="n">
        <x:v>22</x:v>
      </x:c>
      <x:c r="AA10" s="32" t="n">
        <x:v>22</x:v>
      </x:c>
      <x:c r="AB10" s="32" t="n">
        <x:v>21</x:v>
      </x:c>
      <x:c r="AC10" s="32" t="str">
        <x:v>INSIDE</x:v>
      </x:c>
    </x:row>
    <x:row r="11" ht="22" customHeight="1">
      <x:c r="A11" s="32" t="n">
        <x:v>1357</x:v>
      </x:c>
      <x:c r="B11" s="32" t="n">
        <x:v>1</x:v>
      </x:c>
      <x:c r="C11" s="32" t="n">
        <x:v>1</x:v>
      </x:c>
      <x:c r="D11" s="32" t="str">
        <x:v>CADC0873</x:v>
      </x:c>
      <x:c r="E11" s="32" t="n">
        <x:v>5</x:v>
      </x:c>
      <x:c r="F11" s="32" t="n">
        <x:v>95</x:v>
      </x:c>
      <x:c r="G11" s="32" t="n">
        <x:v>12</x:v>
      </x:c>
      <x:c r="H11" s="32" t="n">
        <x:v>-0.000006186182333333333</x:v>
      </x:c>
      <x:c r="I11" s="32" t="n">
        <x:v>3.4089968768501656e-10</x:v>
      </x:c>
      <x:c r="J11" s="32" t="n">
        <x:v>0.00001846346900463227</x:v>
      </x:c>
      <x:c r="K11" s="32" t="n">
        <x:v>-1.254778529775978</x:v>
      </x:c>
      <x:c r="L11" s="32" t="n">
        <x:v>0.4470030046905356</x:v>
      </x:c>
      <x:c r="M11" s="32" t="n">
        <x:v>1</x:v>
      </x:c>
      <x:c r="N11" s="32" t="n">
        <x:v>1</x:v>
      </x:c>
      <x:c r="O11" s="32" t="n">
        <x:v>1</x:v>
      </x:c>
      <x:c r="P11" s="32" t="n">
        <x:v>1</x:v>
      </x:c>
      <x:c r="Q11" s="32" t="n">
        <x:v>1</x:v>
      </x:c>
      <x:c r="R11" s="32" t="n">
        <x:v>1.8566245010338655e-10</x:v>
      </x:c>
      <x:c r="S11" s="32" t="n">
        <x:v>3.1322433998470634e-10</x:v>
      </x:c>
      <x:c r="T11" s="32" t="n">
        <x:v>2275</x:v>
      </x:c>
      <x:c r="U11" s="32" t="n">
        <x:v>60</x:v>
      </x:c>
      <x:c r="V11" s="32" t="n">
        <x:v>3.5884177651054373e-12</x:v>
      </x:c>
      <x:c r="W11" s="32" t="n">
        <x:v>2.8408307307084712e-11</x:v>
      </x:c>
      <x:c r="X11" s="208" t="n">
        <x:v>44589.745</x:v>
      </x:c>
      <x:c r="Y11" s="208" t="n">
        <x:v>44589.746099537035</x:v>
      </x:c>
      <x:c r="Z11" s="32" t="n">
        <x:v>12</x:v>
      </x:c>
      <x:c r="AA11" s="32" t="n">
        <x:v>11</x:v>
      </x:c>
      <x:c r="AB11" s="32" t="n">
        <x:v>11</x:v>
      </x:c>
      <x:c r="AC11" s="32" t="str">
        <x:v>RIGHT-CLIPPED</x:v>
      </x:c>
    </x:row>
  </x:sheetData>
  <x:mergeCells>
    <x:mergeCell ref="A1:AC1"/>
    <x:mergeCell ref="A2:AC3"/>
  </x:mergeCells>
  <x:pageMargins left="0.7" right="0.7" top="0.75" bottom="0.75" header="0.3" footer="0.3"/>
</x:worksheet>
</file>

<file path=xl/worksheets/sheet14.xml><?xml version="1.0" encoding="utf-8"?>
<x:worksheet xmlns:x="http://schemas.openxmlformats.org/spreadsheetml/2006/main">
  <x:sheetFormatPr defaultRowHeight="15"/>
  <x:cols>
    <x:col min="1" max="1" width="17" hidden="0" customWidth="1"/>
    <x:col min="2" max="2" width="17" hidden="0" customWidth="1"/>
    <x:col min="3" max="3" width="28"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s>
  <x:sheetData>
    <x:row r="1" ht="34" customHeight="1">
      <x:c r="A1" s="21" t="str">
        <x:v>OPSSAT-AD | chronological bridge</x:v>
      </x:c>
      <x:c r="B1" s="21"/>
      <x:c r="C1" s="21"/>
      <x:c r="D1" s="21"/>
      <x:c r="E1" s="21"/>
      <x:c r="F1" s="21"/>
      <x:c r="G1" s="21"/>
      <x:c r="H1" s="21"/>
      <x:c r="I1" s="21"/>
      <x:c r="J1" s="21"/>
    </x:row>
    <x:row r="2" ht="23" customHeight="1">
      <x:c r="A2" s="25" t="str">
        <x:v>120 original telemetry rows from the six segments; 111 lie inside the bounded window. Source value units are not specified in these CSV columns.</x:v>
      </x:c>
      <x:c r="B2" s="25"/>
      <x:c r="C2" s="25"/>
      <x:c r="D2" s="25"/>
      <x:c r="E2" s="25"/>
      <x:c r="F2" s="25"/>
      <x:c r="G2" s="25"/>
      <x:c r="H2" s="25"/>
      <x:c r="I2" s="25"/>
      <x:c r="J2" s="25"/>
    </x:row>
    <x:row r="3" ht="23" customHeight="1">
      <x:c r="A3" s="25"/>
      <x:c r="B3" s="25"/>
      <x:c r="C3" s="25"/>
      <x:c r="D3" s="25"/>
      <x:c r="E3" s="25"/>
      <x:c r="F3" s="25"/>
      <x:c r="G3" s="25"/>
      <x:c r="H3" s="25"/>
      <x:c r="I3" s="25"/>
      <x:c r="J3" s="25"/>
    </x:row>
    <x:row r="4">
      <x:c r="A4" s="2"/>
      <x:c r="B4" s="2"/>
      <x:c r="C4" s="2"/>
      <x:c r="D4" s="2"/>
      <x:c r="E4" s="2"/>
      <x:c r="F4" s="2"/>
      <x:c r="G4" s="2"/>
      <x:c r="H4" s="2"/>
      <x:c r="I4" s="2"/>
      <x:c r="J4" s="2"/>
    </x:row>
    <x:row r="5" ht="42" customHeight="1">
      <x:c r="A5" s="15" t="str">
        <x:v>Source CSV row</x:v>
      </x:c>
      <x:c r="B5" s="15" t="str">
        <x:v>Channel</x:v>
      </x:c>
      <x:c r="C5" s="15" t="str">
        <x:v>Timestamp UTC</x:v>
      </x:c>
      <x:c r="D5" s="15" t="str">
        <x:v>Value (source units)</x:v>
      </x:c>
      <x:c r="E5" s="15" t="str">
        <x:v>Label</x:v>
      </x:c>
      <x:c r="F5" s="15" t="str">
        <x:v>Sampling (s)</x:v>
      </x:c>
      <x:c r="G5" s="15" t="str">
        <x:v>Anomaly</x:v>
      </x:c>
      <x:c r="H5" s="15" t="str">
        <x:v>Segment</x:v>
      </x:c>
      <x:c r="I5" s="15" t="str">
        <x:v>Train</x:v>
      </x:c>
      <x:c r="J5" s="15" t="str">
        <x:v>Unix seconds</x:v>
      </x:c>
    </x:row>
    <x:row r="6" ht="22" customHeight="1">
      <x:c r="A6" s="32" t="n">
        <x:v>242240</x:v>
      </x:c>
      <x:c r="B6" s="32" t="str">
        <x:v>CADC0873</x:v>
      </x:c>
      <x:c r="C6" s="208" t="n">
        <x:v>44589.73762731482</x:v>
      </x:c>
      <x:c r="D6" s="38" t="n">
        <x:v>-0.0000359092</x:v>
      </x:c>
      <x:c r="E6" s="32" t="str">
        <x:v>anomaly</x:v>
      </x:c>
      <x:c r="F6" s="32" t="n">
        <x:v>5</x:v>
      </x:c>
      <x:c r="G6" s="32" t="n">
        <x:v>1</x:v>
      </x:c>
      <x:c r="H6" s="32" t="n">
        <x:v>1352</x:v>
      </x:c>
      <x:c r="I6" s="32" t="n">
        <x:v>1</x:v>
      </x:c>
      <x:c r="J6" s="32" t="n">
        <x:v>1643391731</x:v>
      </x:c>
    </x:row>
    <x:row r="7" ht="22" customHeight="1">
      <x:c r="A7" s="32" t="n">
        <x:v>242241</x:v>
      </x:c>
      <x:c r="B7" s="32" t="str">
        <x:v>CADC0873</x:v>
      </x:c>
      <x:c r="C7" s="208" t="n">
        <x:v>44589.73768518519</x:v>
      </x:c>
      <x:c r="D7" s="38" t="n">
        <x:v>-0.0000349962</x:v>
      </x:c>
      <x:c r="E7" s="32" t="str">
        <x:v>anomaly</x:v>
      </x:c>
      <x:c r="F7" s="32" t="n">
        <x:v>5</x:v>
      </x:c>
      <x:c r="G7" s="32" t="n">
        <x:v>1</x:v>
      </x:c>
      <x:c r="H7" s="32" t="n">
        <x:v>1352</x:v>
      </x:c>
      <x:c r="I7" s="32" t="n">
        <x:v>1</x:v>
      </x:c>
      <x:c r="J7" s="32" t="n">
        <x:v>1643391736</x:v>
      </x:c>
    </x:row>
    <x:row r="8" ht="22" customHeight="1">
      <x:c r="A8" s="32" t="n">
        <x:v>242242</x:v>
      </x:c>
      <x:c r="B8" s="32" t="str">
        <x:v>CADC0873</x:v>
      </x:c>
      <x:c r="C8" s="208" t="n">
        <x:v>44589.73774305556</x:v>
      </x:c>
      <x:c r="D8" s="38" t="n">
        <x:v>-0.0000329433</x:v>
      </x:c>
      <x:c r="E8" s="32" t="str">
        <x:v>anomaly</x:v>
      </x:c>
      <x:c r="F8" s="32" t="n">
        <x:v>5</x:v>
      </x:c>
      <x:c r="G8" s="32" t="n">
        <x:v>1</x:v>
      </x:c>
      <x:c r="H8" s="32" t="n">
        <x:v>1352</x:v>
      </x:c>
      <x:c r="I8" s="32" t="n">
        <x:v>1</x:v>
      </x:c>
      <x:c r="J8" s="32" t="n">
        <x:v>1643391741</x:v>
      </x:c>
    </x:row>
    <x:row r="9" ht="22" customHeight="1">
      <x:c r="A9" s="32" t="n">
        <x:v>242243</x:v>
      </x:c>
      <x:c r="B9" s="32" t="str">
        <x:v>CADC0873</x:v>
      </x:c>
      <x:c r="C9" s="208" t="n">
        <x:v>44589.73780092593</x:v>
      </x:c>
      <x:c r="D9" s="38" t="n">
        <x:v>-0.0000278865</x:v>
      </x:c>
      <x:c r="E9" s="32" t="str">
        <x:v>anomaly</x:v>
      </x:c>
      <x:c r="F9" s="32" t="n">
        <x:v>5</x:v>
      </x:c>
      <x:c r="G9" s="32" t="n">
        <x:v>1</x:v>
      </x:c>
      <x:c r="H9" s="32" t="n">
        <x:v>1352</x:v>
      </x:c>
      <x:c r="I9" s="32" t="n">
        <x:v>1</x:v>
      </x:c>
      <x:c r="J9" s="32" t="n">
        <x:v>1643391746</x:v>
      </x:c>
    </x:row>
    <x:row r="10" ht="22" customHeight="1">
      <x:c r="A10" s="32" t="n">
        <x:v>242244</x:v>
      </x:c>
      <x:c r="B10" s="32" t="str">
        <x:v>CADC0873</x:v>
      </x:c>
      <x:c r="C10" s="208" t="n">
        <x:v>44589.737858796296</x:v>
      </x:c>
      <x:c r="D10" s="38" t="n">
        <x:v>-0.0000217408</x:v>
      </x:c>
      <x:c r="E10" s="32" t="str">
        <x:v>anomaly</x:v>
      </x:c>
      <x:c r="F10" s="32" t="n">
        <x:v>5</x:v>
      </x:c>
      <x:c r="G10" s="32" t="n">
        <x:v>1</x:v>
      </x:c>
      <x:c r="H10" s="32" t="n">
        <x:v>1352</x:v>
      </x:c>
      <x:c r="I10" s="32" t="n">
        <x:v>1</x:v>
      </x:c>
      <x:c r="J10" s="32" t="n">
        <x:v>1643391751</x:v>
      </x:c>
    </x:row>
    <x:row r="11" ht="22" customHeight="1">
      <x:c r="A11" s="32" t="n">
        <x:v>242245</x:v>
      </x:c>
      <x:c r="B11" s="32" t="str">
        <x:v>CADC0873</x:v>
      </x:c>
      <x:c r="C11" s="208" t="n">
        <x:v>44589.737916666665</x:v>
      </x:c>
      <x:c r="D11" s="38" t="n">
        <x:v>-0.0000142123</x:v>
      </x:c>
      <x:c r="E11" s="32" t="str">
        <x:v>anomaly</x:v>
      </x:c>
      <x:c r="F11" s="32" t="n">
        <x:v>5</x:v>
      </x:c>
      <x:c r="G11" s="32" t="n">
        <x:v>1</x:v>
      </x:c>
      <x:c r="H11" s="32" t="n">
        <x:v>1352</x:v>
      </x:c>
      <x:c r="I11" s="32" t="n">
        <x:v>1</x:v>
      </x:c>
      <x:c r="J11" s="32" t="n">
        <x:v>1643391756</x:v>
      </x:c>
    </x:row>
    <x:row r="12" ht="22" customHeight="1">
      <x:c r="A12" s="32" t="n">
        <x:v>242246</x:v>
      </x:c>
      <x:c r="B12" s="32" t="str">
        <x:v>CADC0873</x:v>
      </x:c>
      <x:c r="C12" s="208" t="n">
        <x:v>44589.737974537034</x:v>
      </x:c>
      <x:c r="D12" s="38" t="n">
        <x:v>-0.000006121</x:v>
      </x:c>
      <x:c r="E12" s="32" t="str">
        <x:v>anomaly</x:v>
      </x:c>
      <x:c r="F12" s="32" t="n">
        <x:v>5</x:v>
      </x:c>
      <x:c r="G12" s="32" t="n">
        <x:v>1</x:v>
      </x:c>
      <x:c r="H12" s="32" t="n">
        <x:v>1352</x:v>
      </x:c>
      <x:c r="I12" s="32" t="n">
        <x:v>1</x:v>
      </x:c>
      <x:c r="J12" s="32" t="n">
        <x:v>1643391761</x:v>
      </x:c>
    </x:row>
    <x:row r="13" ht="22" customHeight="1">
      <x:c r="A13" s="32" t="n">
        <x:v>242247</x:v>
      </x:c>
      <x:c r="B13" s="32" t="str">
        <x:v>CADC0873</x:v>
      </x:c>
      <x:c r="C13" s="208" t="n">
        <x:v>44589.738032407404</x:v>
      </x:c>
      <x:c r="D13" s="38" t="n">
        <x:v>6.17619e-7</x:v>
      </x:c>
      <x:c r="E13" s="32" t="str">
        <x:v>anomaly</x:v>
      </x:c>
      <x:c r="F13" s="32" t="n">
        <x:v>5</x:v>
      </x:c>
      <x:c r="G13" s="32" t="n">
        <x:v>1</x:v>
      </x:c>
      <x:c r="H13" s="32" t="n">
        <x:v>1352</x:v>
      </x:c>
      <x:c r="I13" s="32" t="n">
        <x:v>1</x:v>
      </x:c>
      <x:c r="J13" s="32" t="n">
        <x:v>1643391766</x:v>
      </x:c>
    </x:row>
    <x:row r="14" ht="22" customHeight="1">
      <x:c r="A14" s="32" t="n">
        <x:v>242248</x:v>
      </x:c>
      <x:c r="B14" s="32" t="str">
        <x:v>CADC0873</x:v>
      </x:c>
      <x:c r="C14" s="208" t="n">
        <x:v>44589.73809027778</x:v>
      </x:c>
      <x:c r="D14" s="38" t="n">
        <x:v>0</x:v>
      </x:c>
      <x:c r="E14" s="32" t="str">
        <x:v>anomaly</x:v>
      </x:c>
      <x:c r="F14" s="32" t="n">
        <x:v>5</x:v>
      </x:c>
      <x:c r="G14" s="32" t="n">
        <x:v>1</x:v>
      </x:c>
      <x:c r="H14" s="32" t="n">
        <x:v>1352</x:v>
      </x:c>
      <x:c r="I14" s="32" t="n">
        <x:v>1</x:v>
      </x:c>
      <x:c r="J14" s="32" t="n">
        <x:v>1643391771</x:v>
      </x:c>
    </x:row>
    <x:row r="15" ht="22" customHeight="1">
      <x:c r="A15" s="32" t="n">
        <x:v>242249</x:v>
      </x:c>
      <x:c r="B15" s="32" t="str">
        <x:v>CADC0873</x:v>
      </x:c>
      <x:c r="C15" s="208" t="n">
        <x:v>44589.73814814815</x:v>
      </x:c>
      <x:c r="D15" s="38" t="n">
        <x:v>0</x:v>
      </x:c>
      <x:c r="E15" s="32" t="str">
        <x:v>anomaly</x:v>
      </x:c>
      <x:c r="F15" s="32" t="n">
        <x:v>5</x:v>
      </x:c>
      <x:c r="G15" s="32" t="n">
        <x:v>1</x:v>
      </x:c>
      <x:c r="H15" s="32" t="n">
        <x:v>1352</x:v>
      </x:c>
      <x:c r="I15" s="32" t="n">
        <x:v>1</x:v>
      </x:c>
      <x:c r="J15" s="32" t="n">
        <x:v>1643391776</x:v>
      </x:c>
    </x:row>
    <x:row r="16" ht="22" customHeight="1">
      <x:c r="A16" s="32" t="n">
        <x:v>242250</x:v>
      </x:c>
      <x:c r="B16" s="32" t="str">
        <x:v>CADC0873</x:v>
      </x:c>
      <x:c r="C16" s="208" t="n">
        <x:v>44589.73820601852</x:v>
      </x:c>
      <x:c r="D16" s="38" t="n">
        <x:v>0</x:v>
      </x:c>
      <x:c r="E16" s="32" t="str">
        <x:v>anomaly</x:v>
      </x:c>
      <x:c r="F16" s="32" t="n">
        <x:v>5</x:v>
      </x:c>
      <x:c r="G16" s="32" t="n">
        <x:v>1</x:v>
      </x:c>
      <x:c r="H16" s="32" t="n">
        <x:v>1352</x:v>
      </x:c>
      <x:c r="I16" s="32" t="n">
        <x:v>1</x:v>
      </x:c>
      <x:c r="J16" s="32" t="n">
        <x:v>1643391781</x:v>
      </x:c>
    </x:row>
    <x:row r="17" ht="22" customHeight="1">
      <x:c r="A17" s="32" t="n">
        <x:v>242251</x:v>
      </x:c>
      <x:c r="B17" s="32" t="str">
        <x:v>CADC0873</x:v>
      </x:c>
      <x:c r="C17" s="208" t="n">
        <x:v>44589.73826388889</x:v>
      </x:c>
      <x:c r="D17" s="38" t="n">
        <x:v>0</x:v>
      </x:c>
      <x:c r="E17" s="32" t="str">
        <x:v>anomaly</x:v>
      </x:c>
      <x:c r="F17" s="32" t="n">
        <x:v>5</x:v>
      </x:c>
      <x:c r="G17" s="32" t="n">
        <x:v>1</x:v>
      </x:c>
      <x:c r="H17" s="32" t="n">
        <x:v>1352</x:v>
      </x:c>
      <x:c r="I17" s="32" t="n">
        <x:v>1</x:v>
      </x:c>
      <x:c r="J17" s="32" t="n">
        <x:v>1643391786</x:v>
      </x:c>
    </x:row>
    <x:row r="18" ht="22" customHeight="1">
      <x:c r="A18" s="32" t="n">
        <x:v>242252</x:v>
      </x:c>
      <x:c r="B18" s="32" t="str">
        <x:v>CADC0873</x:v>
      </x:c>
      <x:c r="C18" s="208" t="n">
        <x:v>44589.73832175926</x:v>
      </x:c>
      <x:c r="D18" s="38" t="n">
        <x:v>0</x:v>
      </x:c>
      <x:c r="E18" s="32" t="str">
        <x:v>anomaly</x:v>
      </x:c>
      <x:c r="F18" s="32" t="n">
        <x:v>5</x:v>
      </x:c>
      <x:c r="G18" s="32" t="n">
        <x:v>1</x:v>
      </x:c>
      <x:c r="H18" s="32" t="n">
        <x:v>1352</x:v>
      </x:c>
      <x:c r="I18" s="32" t="n">
        <x:v>1</x:v>
      </x:c>
      <x:c r="J18" s="32" t="n">
        <x:v>1643391791</x:v>
      </x:c>
    </x:row>
    <x:row r="19" ht="22" customHeight="1">
      <x:c r="A19" s="32" t="n">
        <x:v>242253</x:v>
      </x:c>
      <x:c r="B19" s="32" t="str">
        <x:v>CADC0873</x:v>
      </x:c>
      <x:c r="C19" s="208" t="n">
        <x:v>44589.73837962963</x:v>
      </x:c>
      <x:c r="D19" s="38" t="n">
        <x:v>0.0000254757</x:v>
      </x:c>
      <x:c r="E19" s="32" t="str">
        <x:v>anomaly</x:v>
      </x:c>
      <x:c r="F19" s="32" t="n">
        <x:v>5</x:v>
      </x:c>
      <x:c r="G19" s="32" t="n">
        <x:v>1</x:v>
      </x:c>
      <x:c r="H19" s="32" t="n">
        <x:v>1352</x:v>
      </x:c>
      <x:c r="I19" s="32" t="n">
        <x:v>1</x:v>
      </x:c>
      <x:c r="J19" s="32" t="n">
        <x:v>1643391796</x:v>
      </x:c>
    </x:row>
    <x:row r="20" ht="22" customHeight="1">
      <x:c r="A20" s="32" t="n">
        <x:v>242254</x:v>
      </x:c>
      <x:c r="B20" s="32" t="str">
        <x:v>CADC0873</x:v>
      </x:c>
      <x:c r="C20" s="208" t="n">
        <x:v>44589.7384375</x:v>
      </x:c>
      <x:c r="D20" s="38" t="n">
        <x:v>0.0000235264</x:v>
      </x:c>
      <x:c r="E20" s="32" t="str">
        <x:v>anomaly</x:v>
      </x:c>
      <x:c r="F20" s="32" t="n">
        <x:v>5</x:v>
      </x:c>
      <x:c r="G20" s="32" t="n">
        <x:v>1</x:v>
      </x:c>
      <x:c r="H20" s="32" t="n">
        <x:v>1352</x:v>
      </x:c>
      <x:c r="I20" s="32" t="n">
        <x:v>1</x:v>
      </x:c>
      <x:c r="J20" s="32" t="n">
        <x:v>1643391801</x:v>
      </x:c>
    </x:row>
    <x:row r="21" ht="22" customHeight="1">
      <x:c r="A21" s="32" t="n">
        <x:v>242255</x:v>
      </x:c>
      <x:c r="B21" s="32" t="str">
        <x:v>CADC0873</x:v>
      </x:c>
      <x:c r="C21" s="208" t="n">
        <x:v>44589.73849537037</x:v>
      </x:c>
      <x:c r="D21" s="38" t="n">
        <x:v>0.0000161786</x:v>
      </x:c>
      <x:c r="E21" s="32" t="str">
        <x:v>anomaly</x:v>
      </x:c>
      <x:c r="F21" s="32" t="n">
        <x:v>5</x:v>
      </x:c>
      <x:c r="G21" s="32" t="n">
        <x:v>1</x:v>
      </x:c>
      <x:c r="H21" s="32" t="n">
        <x:v>1352</x:v>
      </x:c>
      <x:c r="I21" s="32" t="n">
        <x:v>1</x:v>
      </x:c>
      <x:c r="J21" s="32" t="n">
        <x:v>1643391806</x:v>
      </x:c>
    </x:row>
    <x:row r="22" ht="22" customHeight="1">
      <x:c r="A22" s="32" t="n">
        <x:v>242256</x:v>
      </x:c>
      <x:c r="B22" s="32" t="str">
        <x:v>CADC0873</x:v>
      </x:c>
      <x:c r="C22" s="208" t="n">
        <x:v>44589.73855324074</x:v>
      </x:c>
      <x:c r="D22" s="38" t="n">
        <x:v>0.0000146847</x:v>
      </x:c>
      <x:c r="E22" s="32" t="str">
        <x:v>anomaly</x:v>
      </x:c>
      <x:c r="F22" s="32" t="n">
        <x:v>5</x:v>
      </x:c>
      <x:c r="G22" s="32" t="n">
        <x:v>1</x:v>
      </x:c>
      <x:c r="H22" s="32" t="n">
        <x:v>1352</x:v>
      </x:c>
      <x:c r="I22" s="32" t="n">
        <x:v>1</x:v>
      </x:c>
      <x:c r="J22" s="32" t="n">
        <x:v>1643391811</x:v>
      </x:c>
    </x:row>
    <x:row r="23" ht="22" customHeight="1">
      <x:c r="A23" s="32" t="n">
        <x:v>242257</x:v>
      </x:c>
      <x:c r="B23" s="32" t="str">
        <x:v>CADC0873</x:v>
      </x:c>
      <x:c r="C23" s="208" t="n">
        <x:v>44589.73861111111</x:v>
      </x:c>
      <x:c r="D23" s="38" t="n">
        <x:v>0.00000681515</x:v>
      </x:c>
      <x:c r="E23" s="32" t="str">
        <x:v>anomaly</x:v>
      </x:c>
      <x:c r="F23" s="32" t="n">
        <x:v>5</x:v>
      </x:c>
      <x:c r="G23" s="32" t="n">
        <x:v>1</x:v>
      </x:c>
      <x:c r="H23" s="32" t="n">
        <x:v>1352</x:v>
      </x:c>
      <x:c r="I23" s="32" t="n">
        <x:v>1</x:v>
      </x:c>
      <x:c r="J23" s="32" t="n">
        <x:v>1643391816</x:v>
      </x:c>
    </x:row>
    <x:row r="24" ht="22" customHeight="1">
      <x:c r="A24" s="32" t="n">
        <x:v>242258</x:v>
      </x:c>
      <x:c r="B24" s="32" t="str">
        <x:v>CADC0873</x:v>
      </x:c>
      <x:c r="C24" s="208" t="n">
        <x:v>44589.73866898148</x:v>
      </x:c>
      <x:c r="D24" s="38" t="n">
        <x:v>0.00000594652</x:v>
      </x:c>
      <x:c r="E24" s="32" t="str">
        <x:v>anomaly</x:v>
      </x:c>
      <x:c r="F24" s="32" t="n">
        <x:v>5</x:v>
      </x:c>
      <x:c r="G24" s="32" t="n">
        <x:v>1</x:v>
      </x:c>
      <x:c r="H24" s="32" t="n">
        <x:v>1352</x:v>
      </x:c>
      <x:c r="I24" s="32" t="n">
        <x:v>1</x:v>
      </x:c>
      <x:c r="J24" s="32" t="n">
        <x:v>1643391821</x:v>
      </x:c>
    </x:row>
    <x:row r="25" ht="22" customHeight="1">
      <x:c r="A25" s="32" t="n">
        <x:v>242259</x:v>
      </x:c>
      <x:c r="B25" s="32" t="str">
        <x:v>CADC0873</x:v>
      </x:c>
      <x:c r="C25" s="208" t="n">
        <x:v>44589.73872685185</x:v>
      </x:c>
      <x:c r="D25" s="38" t="n">
        <x:v>1.15919e-7</x:v>
      </x:c>
      <x:c r="E25" s="32" t="str">
        <x:v>anomaly</x:v>
      </x:c>
      <x:c r="F25" s="32" t="n">
        <x:v>5</x:v>
      </x:c>
      <x:c r="G25" s="32" t="n">
        <x:v>1</x:v>
      </x:c>
      <x:c r="H25" s="32" t="n">
        <x:v>1352</x:v>
      </x:c>
      <x:c r="I25" s="32" t="n">
        <x:v>1</x:v>
      </x:c>
      <x:c r="J25" s="32" t="n">
        <x:v>1643391826</x:v>
      </x:c>
    </x:row>
    <x:row r="26" ht="22" customHeight="1">
      <x:c r="A26" s="32" t="n">
        <x:v>242260</x:v>
      </x:c>
      <x:c r="B26" s="32" t="str">
        <x:v>CADC0873</x:v>
      </x:c>
      <x:c r="C26" s="208" t="n">
        <x:v>44589.73878472222</x:v>
      </x:c>
      <x:c r="D26" s="38" t="n">
        <x:v>-0.00000268024</x:v>
      </x:c>
      <x:c r="E26" s="32" t="str">
        <x:v>anomaly</x:v>
      </x:c>
      <x:c r="F26" s="32" t="n">
        <x:v>5</x:v>
      </x:c>
      <x:c r="G26" s="32" t="n">
        <x:v>1</x:v>
      </x:c>
      <x:c r="H26" s="32" t="n">
        <x:v>1352</x:v>
      </x:c>
      <x:c r="I26" s="32" t="n">
        <x:v>1</x:v>
      </x:c>
      <x:c r="J26" s="32" t="n">
        <x:v>1643391831</x:v>
      </x:c>
    </x:row>
    <x:row r="27" ht="22" customHeight="1">
      <x:c r="A27" s="32" t="n">
        <x:v>242261</x:v>
      </x:c>
      <x:c r="B27" s="32" t="str">
        <x:v>CADC0873</x:v>
      </x:c>
      <x:c r="C27" s="208" t="n">
        <x:v>44589.73884259259</x:v>
      </x:c>
      <x:c r="D27" s="38" t="n">
        <x:v>-0.0000051494</x:v>
      </x:c>
      <x:c r="E27" s="32" t="str">
        <x:v>anomaly</x:v>
      </x:c>
      <x:c r="F27" s="32" t="n">
        <x:v>5</x:v>
      </x:c>
      <x:c r="G27" s="32" t="n">
        <x:v>1</x:v>
      </x:c>
      <x:c r="H27" s="32" t="n">
        <x:v>1352</x:v>
      </x:c>
      <x:c r="I27" s="32" t="n">
        <x:v>1</x:v>
      </x:c>
      <x:c r="J27" s="32" t="n">
        <x:v>1643391836</x:v>
      </x:c>
    </x:row>
    <x:row r="28" ht="22" customHeight="1">
      <x:c r="A28" s="32" t="n">
        <x:v>242262</x:v>
      </x:c>
      <x:c r="B28" s="32" t="str">
        <x:v>CADC0873</x:v>
      </x:c>
      <x:c r="C28" s="208" t="n">
        <x:v>44589.738900462966</x:v>
      </x:c>
      <x:c r="D28" s="38" t="n">
        <x:v>-0.00000444176</x:v>
      </x:c>
      <x:c r="E28" s="32" t="str">
        <x:v>anomaly</x:v>
      </x:c>
      <x:c r="F28" s="32" t="n">
        <x:v>5</x:v>
      </x:c>
      <x:c r="G28" s="32" t="n">
        <x:v>1</x:v>
      </x:c>
      <x:c r="H28" s="32" t="n">
        <x:v>1352</x:v>
      </x:c>
      <x:c r="I28" s="32" t="n">
        <x:v>1</x:v>
      </x:c>
      <x:c r="J28" s="32" t="n">
        <x:v>1643391841</x:v>
      </x:c>
    </x:row>
    <x:row r="29" ht="22" customHeight="1">
      <x:c r="A29" s="32" t="n">
        <x:v>242263</x:v>
      </x:c>
      <x:c r="B29" s="32" t="str">
        <x:v>CADC0873</x:v>
      </x:c>
      <x:c r="C29" s="208" t="n">
        <x:v>44589.74005787037</x:v>
      </x:c>
      <x:c r="D29" s="38" t="n">
        <x:v>-0.0000364344</x:v>
      </x:c>
      <x:c r="E29" s="32" t="str">
        <x:v>anomaly</x:v>
      </x:c>
      <x:c r="F29" s="32" t="n">
        <x:v>5</x:v>
      </x:c>
      <x:c r="G29" s="32" t="n">
        <x:v>0</x:v>
      </x:c>
      <x:c r="H29" s="32" t="n">
        <x:v>1353</x:v>
      </x:c>
      <x:c r="I29" s="32" t="n">
        <x:v>0</x:v>
      </x:c>
      <x:c r="J29" s="32" t="n">
        <x:v>1643391941</x:v>
      </x:c>
    </x:row>
    <x:row r="30" ht="22" customHeight="1">
      <x:c r="A30" s="32" t="n">
        <x:v>242264</x:v>
      </x:c>
      <x:c r="B30" s="32" t="str">
        <x:v>CADC0873</x:v>
      </x:c>
      <x:c r="C30" s="208" t="n">
        <x:v>44589.740115740744</x:v>
      </x:c>
      <x:c r="D30" s="38" t="n">
        <x:v>-0.0000337577</x:v>
      </x:c>
      <x:c r="E30" s="32" t="str">
        <x:v>anomaly</x:v>
      </x:c>
      <x:c r="F30" s="32" t="n">
        <x:v>5</x:v>
      </x:c>
      <x:c r="G30" s="32" t="n">
        <x:v>0</x:v>
      </x:c>
      <x:c r="H30" s="32" t="n">
        <x:v>1353</x:v>
      </x:c>
      <x:c r="I30" s="32" t="n">
        <x:v>0</x:v>
      </x:c>
      <x:c r="J30" s="32" t="n">
        <x:v>1643391946</x:v>
      </x:c>
    </x:row>
    <x:row r="31" ht="22" customHeight="1">
      <x:c r="A31" s="32" t="n">
        <x:v>242265</x:v>
      </x:c>
      <x:c r="B31" s="32" t="str">
        <x:v>CADC0873</x:v>
      </x:c>
      <x:c r="C31" s="208" t="n">
        <x:v>44589.74017361111</x:v>
      </x:c>
      <x:c r="D31" s="38" t="n">
        <x:v>-0.0000286368</x:v>
      </x:c>
      <x:c r="E31" s="32" t="str">
        <x:v>anomaly</x:v>
      </x:c>
      <x:c r="F31" s="32" t="n">
        <x:v>5</x:v>
      </x:c>
      <x:c r="G31" s="32" t="n">
        <x:v>0</x:v>
      </x:c>
      <x:c r="H31" s="32" t="n">
        <x:v>1353</x:v>
      </x:c>
      <x:c r="I31" s="32" t="n">
        <x:v>0</x:v>
      </x:c>
      <x:c r="J31" s="32" t="n">
        <x:v>1643391951</x:v>
      </x:c>
    </x:row>
    <x:row r="32" ht="22" customHeight="1">
      <x:c r="A32" s="32" t="n">
        <x:v>242266</x:v>
      </x:c>
      <x:c r="B32" s="32" t="str">
        <x:v>CADC0873</x:v>
      </x:c>
      <x:c r="C32" s="208" t="n">
        <x:v>44589.74023148148</x:v>
      </x:c>
      <x:c r="D32" s="38" t="n">
        <x:v>-0.0000209138</x:v>
      </x:c>
      <x:c r="E32" s="32" t="str">
        <x:v>anomaly</x:v>
      </x:c>
      <x:c r="F32" s="32" t="n">
        <x:v>5</x:v>
      </x:c>
      <x:c r="G32" s="32" t="n">
        <x:v>0</x:v>
      </x:c>
      <x:c r="H32" s="32" t="n">
        <x:v>1353</x:v>
      </x:c>
      <x:c r="I32" s="32" t="n">
        <x:v>0</x:v>
      </x:c>
      <x:c r="J32" s="32" t="n">
        <x:v>1643391956</x:v>
      </x:c>
    </x:row>
    <x:row r="33" ht="22" customHeight="1">
      <x:c r="A33" s="32" t="n">
        <x:v>242267</x:v>
      </x:c>
      <x:c r="B33" s="32" t="str">
        <x:v>CADC0873</x:v>
      </x:c>
      <x:c r="C33" s="208" t="n">
        <x:v>44589.74028935185</x:v>
      </x:c>
      <x:c r="D33" s="38" t="n">
        <x:v>-0.0000117926</x:v>
      </x:c>
      <x:c r="E33" s="32" t="str">
        <x:v>anomaly</x:v>
      </x:c>
      <x:c r="F33" s="32" t="n">
        <x:v>5</x:v>
      </x:c>
      <x:c r="G33" s="32" t="n">
        <x:v>0</x:v>
      </x:c>
      <x:c r="H33" s="32" t="n">
        <x:v>1353</x:v>
      </x:c>
      <x:c r="I33" s="32" t="n">
        <x:v>0</x:v>
      </x:c>
      <x:c r="J33" s="32" t="n">
        <x:v>1643391961</x:v>
      </x:c>
    </x:row>
    <x:row r="34" ht="22" customHeight="1">
      <x:c r="A34" s="32" t="n">
        <x:v>242268</x:v>
      </x:c>
      <x:c r="B34" s="32" t="str">
        <x:v>CADC0873</x:v>
      </x:c>
      <x:c r="C34" s="208" t="n">
        <x:v>44589.74034722222</x:v>
      </x:c>
      <x:c r="D34" s="38" t="n">
        <x:v>-4.65125e-7</x:v>
      </x:c>
      <x:c r="E34" s="32" t="str">
        <x:v>anomaly</x:v>
      </x:c>
      <x:c r="F34" s="32" t="n">
        <x:v>5</x:v>
      </x:c>
      <x:c r="G34" s="32" t="n">
        <x:v>0</x:v>
      </x:c>
      <x:c r="H34" s="32" t="n">
        <x:v>1353</x:v>
      </x:c>
      <x:c r="I34" s="32" t="n">
        <x:v>0</x:v>
      </x:c>
      <x:c r="J34" s="32" t="n">
        <x:v>1643391966</x:v>
      </x:c>
    </x:row>
    <x:row r="35" ht="22" customHeight="1">
      <x:c r="A35" s="32" t="n">
        <x:v>242269</x:v>
      </x:c>
      <x:c r="B35" s="32" t="str">
        <x:v>CADC0873</x:v>
      </x:c>
      <x:c r="C35" s="208" t="n">
        <x:v>44589.74040509259</x:v>
      </x:c>
      <x:c r="D35" s="38" t="n">
        <x:v>0.00000972193</x:v>
      </x:c>
      <x:c r="E35" s="32" t="str">
        <x:v>anomaly</x:v>
      </x:c>
      <x:c r="F35" s="32" t="n">
        <x:v>5</x:v>
      </x:c>
      <x:c r="G35" s="32" t="n">
        <x:v>0</x:v>
      </x:c>
      <x:c r="H35" s="32" t="n">
        <x:v>1353</x:v>
      </x:c>
      <x:c r="I35" s="32" t="n">
        <x:v>0</x:v>
      </x:c>
      <x:c r="J35" s="32" t="n">
        <x:v>1643391971</x:v>
      </x:c>
    </x:row>
    <x:row r="36" ht="22" customHeight="1">
      <x:c r="A36" s="32" t="n">
        <x:v>242270</x:v>
      </x:c>
      <x:c r="B36" s="32" t="str">
        <x:v>CADC0873</x:v>
      </x:c>
      <x:c r="C36" s="208" t="n">
        <x:v>44589.74046296296</x:v>
      </x:c>
      <x:c r="D36" s="38" t="n">
        <x:v>0.0000172395</x:v>
      </x:c>
      <x:c r="E36" s="32" t="str">
        <x:v>anomaly</x:v>
      </x:c>
      <x:c r="F36" s="32" t="n">
        <x:v>5</x:v>
      </x:c>
      <x:c r="G36" s="32" t="n">
        <x:v>0</x:v>
      </x:c>
      <x:c r="H36" s="32" t="n">
        <x:v>1353</x:v>
      </x:c>
      <x:c r="I36" s="32" t="n">
        <x:v>0</x:v>
      </x:c>
      <x:c r="J36" s="32" t="n">
        <x:v>1643391976</x:v>
      </x:c>
    </x:row>
    <x:row r="37" ht="22" customHeight="1">
      <x:c r="A37" s="32" t="n">
        <x:v>242271</x:v>
      </x:c>
      <x:c r="B37" s="32" t="str">
        <x:v>CADC0873</x:v>
      </x:c>
      <x:c r="C37" s="208" t="n">
        <x:v>44589.74052083334</x:v>
      </x:c>
      <x:c r="D37" s="38" t="n">
        <x:v>0.0000233482</x:v>
      </x:c>
      <x:c r="E37" s="32" t="str">
        <x:v>anomaly</x:v>
      </x:c>
      <x:c r="F37" s="32" t="n">
        <x:v>5</x:v>
      </x:c>
      <x:c r="G37" s="32" t="n">
        <x:v>0</x:v>
      </x:c>
      <x:c r="H37" s="32" t="n">
        <x:v>1353</x:v>
      </x:c>
      <x:c r="I37" s="32" t="n">
        <x:v>0</x:v>
      </x:c>
      <x:c r="J37" s="32" t="n">
        <x:v>1643391981</x:v>
      </x:c>
    </x:row>
    <x:row r="38" ht="22" customHeight="1">
      <x:c r="A38" s="32" t="n">
        <x:v>242272</x:v>
      </x:c>
      <x:c r="B38" s="32" t="str">
        <x:v>CADC0873</x:v>
      </x:c>
      <x:c r="C38" s="208" t="n">
        <x:v>44589.740578703706</x:v>
      </x:c>
      <x:c r="D38" s="38" t="n">
        <x:v>0.0000318219</x:v>
      </x:c>
      <x:c r="E38" s="32" t="str">
        <x:v>anomaly</x:v>
      </x:c>
      <x:c r="F38" s="32" t="n">
        <x:v>5</x:v>
      </x:c>
      <x:c r="G38" s="32" t="n">
        <x:v>0</x:v>
      </x:c>
      <x:c r="H38" s="32" t="n">
        <x:v>1353</x:v>
      </x:c>
      <x:c r="I38" s="32" t="n">
        <x:v>0</x:v>
      </x:c>
      <x:c r="J38" s="32" t="n">
        <x:v>1643391986</x:v>
      </x:c>
    </x:row>
    <x:row r="39" ht="22" customHeight="1">
      <x:c r="A39" s="32" t="n">
        <x:v>242273</x:v>
      </x:c>
      <x:c r="B39" s="32" t="str">
        <x:v>CADC0873</x:v>
      </x:c>
      <x:c r="C39" s="208" t="n">
        <x:v>44589.740636574075</x:v>
      </x:c>
      <x:c r="D39" s="38" t="n">
        <x:v>0.0000368324</x:v>
      </x:c>
      <x:c r="E39" s="32" t="str">
        <x:v>anomaly</x:v>
      </x:c>
      <x:c r="F39" s="32" t="n">
        <x:v>5</x:v>
      </x:c>
      <x:c r="G39" s="32" t="n">
        <x:v>0</x:v>
      </x:c>
      <x:c r="H39" s="32" t="n">
        <x:v>1353</x:v>
      </x:c>
      <x:c r="I39" s="32" t="n">
        <x:v>0</x:v>
      </x:c>
      <x:c r="J39" s="32" t="n">
        <x:v>1643391991</x:v>
      </x:c>
    </x:row>
    <x:row r="40" ht="22" customHeight="1">
      <x:c r="A40" s="32" t="n">
        <x:v>242274</x:v>
      </x:c>
      <x:c r="B40" s="32" t="str">
        <x:v>CADC0873</x:v>
      </x:c>
      <x:c r="C40" s="208" t="n">
        <x:v>44589.740694444445</x:v>
      </x:c>
      <x:c r="D40" s="38" t="n">
        <x:v>0.0000384979</x:v>
      </x:c>
      <x:c r="E40" s="32" t="str">
        <x:v>anomaly</x:v>
      </x:c>
      <x:c r="F40" s="32" t="n">
        <x:v>5</x:v>
      </x:c>
      <x:c r="G40" s="32" t="n">
        <x:v>0</x:v>
      </x:c>
      <x:c r="H40" s="32" t="n">
        <x:v>1353</x:v>
      </x:c>
      <x:c r="I40" s="32" t="n">
        <x:v>0</x:v>
      </x:c>
      <x:c r="J40" s="32" t="n">
        <x:v>1643391996</x:v>
      </x:c>
    </x:row>
    <x:row r="41" ht="22" customHeight="1">
      <x:c r="A41" s="32" t="n">
        <x:v>242275</x:v>
      </x:c>
      <x:c r="B41" s="32" t="str">
        <x:v>CADC0873</x:v>
      </x:c>
      <x:c r="C41" s="208" t="n">
        <x:v>44589.740752314814</x:v>
      </x:c>
      <x:c r="D41" s="38" t="n">
        <x:v>0.000038495</x:v>
      </x:c>
      <x:c r="E41" s="32" t="str">
        <x:v>anomaly</x:v>
      </x:c>
      <x:c r="F41" s="32" t="n">
        <x:v>5</x:v>
      </x:c>
      <x:c r="G41" s="32" t="n">
        <x:v>0</x:v>
      </x:c>
      <x:c r="H41" s="32" t="n">
        <x:v>1353</x:v>
      </x:c>
      <x:c r="I41" s="32" t="n">
        <x:v>0</x:v>
      </x:c>
      <x:c r="J41" s="32" t="n">
        <x:v>1643392001</x:v>
      </x:c>
    </x:row>
    <x:row r="42" ht="22" customHeight="1">
      <x:c r="A42" s="32" t="n">
        <x:v>242276</x:v>
      </x:c>
      <x:c r="B42" s="32" t="str">
        <x:v>CADC0873</x:v>
      </x:c>
      <x:c r="C42" s="208" t="n">
        <x:v>44589.74081018518</x:v>
      </x:c>
      <x:c r="D42" s="38" t="n">
        <x:v>0.0000362651</x:v>
      </x:c>
      <x:c r="E42" s="32" t="str">
        <x:v>anomaly</x:v>
      </x:c>
      <x:c r="F42" s="32" t="n">
        <x:v>5</x:v>
      </x:c>
      <x:c r="G42" s="32" t="n">
        <x:v>0</x:v>
      </x:c>
      <x:c r="H42" s="32" t="n">
        <x:v>1353</x:v>
      </x:c>
      <x:c r="I42" s="32" t="n">
        <x:v>0</x:v>
      </x:c>
      <x:c r="J42" s="32" t="n">
        <x:v>1643392006</x:v>
      </x:c>
    </x:row>
    <x:row r="43" ht="22" customHeight="1">
      <x:c r="A43" s="32" t="n">
        <x:v>242277</x:v>
      </x:c>
      <x:c r="B43" s="32" t="str">
        <x:v>CADC0873</x:v>
      </x:c>
      <x:c r="C43" s="208" t="n">
        <x:v>44589.74086805555</x:v>
      </x:c>
      <x:c r="D43" s="38" t="n">
        <x:v>0.0000309678</x:v>
      </x:c>
      <x:c r="E43" s="32" t="str">
        <x:v>anomaly</x:v>
      </x:c>
      <x:c r="F43" s="32" t="n">
        <x:v>5</x:v>
      </x:c>
      <x:c r="G43" s="32" t="n">
        <x:v>0</x:v>
      </x:c>
      <x:c r="H43" s="32" t="n">
        <x:v>1353</x:v>
      </x:c>
      <x:c r="I43" s="32" t="n">
        <x:v>0</x:v>
      </x:c>
      <x:c r="J43" s="32" t="n">
        <x:v>1643392011</x:v>
      </x:c>
    </x:row>
    <x:row r="44" ht="22" customHeight="1">
      <x:c r="A44" s="32" t="n">
        <x:v>242278</x:v>
      </x:c>
      <x:c r="B44" s="32" t="str">
        <x:v>CADC0873</x:v>
      </x:c>
      <x:c r="C44" s="208" t="n">
        <x:v>44589.74092592593</x:v>
      </x:c>
      <x:c r="D44" s="38" t="n">
        <x:v>0.0000237689</x:v>
      </x:c>
      <x:c r="E44" s="32" t="str">
        <x:v>anomaly</x:v>
      </x:c>
      <x:c r="F44" s="32" t="n">
        <x:v>5</x:v>
      </x:c>
      <x:c r="G44" s="32" t="n">
        <x:v>0</x:v>
      </x:c>
      <x:c r="H44" s="32" t="n">
        <x:v>1353</x:v>
      </x:c>
      <x:c r="I44" s="32" t="n">
        <x:v>0</x:v>
      </x:c>
      <x:c r="J44" s="32" t="n">
        <x:v>1643392016</x:v>
      </x:c>
    </x:row>
    <x:row r="45" ht="22" customHeight="1">
      <x:c r="A45" s="32" t="n">
        <x:v>242279</x:v>
      </x:c>
      <x:c r="B45" s="32" t="str">
        <x:v>CADC0873</x:v>
      </x:c>
      <x:c r="C45" s="208" t="n">
        <x:v>44589.7409837963</x:v>
      </x:c>
      <x:c r="D45" s="38" t="n">
        <x:v>0.0000132498</x:v>
      </x:c>
      <x:c r="E45" s="32" t="str">
        <x:v>anomaly</x:v>
      </x:c>
      <x:c r="F45" s="32" t="n">
        <x:v>5</x:v>
      </x:c>
      <x:c r="G45" s="32" t="n">
        <x:v>0</x:v>
      </x:c>
      <x:c r="H45" s="32" t="n">
        <x:v>1353</x:v>
      </x:c>
      <x:c r="I45" s="32" t="n">
        <x:v>0</x:v>
      </x:c>
      <x:c r="J45" s="32" t="n">
        <x:v>1643392021</x:v>
      </x:c>
    </x:row>
    <x:row r="46" ht="22" customHeight="1">
      <x:c r="A46" s="32" t="n">
        <x:v>242280</x:v>
      </x:c>
      <x:c r="B46" s="32" t="str">
        <x:v>CADC0873</x:v>
      </x:c>
      <x:c r="C46" s="208" t="n">
        <x:v>44589.74104166667</x:v>
      </x:c>
      <x:c r="D46" s="38" t="n">
        <x:v>0.00000232637</x:v>
      </x:c>
      <x:c r="E46" s="32" t="str">
        <x:v>anomaly</x:v>
      </x:c>
      <x:c r="F46" s="32" t="n">
        <x:v>5</x:v>
      </x:c>
      <x:c r="G46" s="32" t="n">
        <x:v>0</x:v>
      </x:c>
      <x:c r="H46" s="32" t="n">
        <x:v>1353</x:v>
      </x:c>
      <x:c r="I46" s="32" t="n">
        <x:v>0</x:v>
      </x:c>
      <x:c r="J46" s="32" t="n">
        <x:v>1643392026</x:v>
      </x:c>
    </x:row>
    <x:row r="47" ht="22" customHeight="1">
      <x:c r="A47" s="32" t="n">
        <x:v>242281</x:v>
      </x:c>
      <x:c r="B47" s="32" t="str">
        <x:v>CADC0873</x:v>
      </x:c>
      <x:c r="C47" s="208" t="n">
        <x:v>44589.74109953704</x:v>
      </x:c>
      <x:c r="D47" s="38" t="n">
        <x:v>-0.00000901998</x:v>
      </x:c>
      <x:c r="E47" s="32" t="str">
        <x:v>anomaly</x:v>
      </x:c>
      <x:c r="F47" s="32" t="n">
        <x:v>5</x:v>
      </x:c>
      <x:c r="G47" s="32" t="n">
        <x:v>0</x:v>
      </x:c>
      <x:c r="H47" s="32" t="n">
        <x:v>1353</x:v>
      </x:c>
      <x:c r="I47" s="32" t="n">
        <x:v>0</x:v>
      </x:c>
      <x:c r="J47" s="32" t="n">
        <x:v>1643392031</x:v>
      </x:c>
    </x:row>
    <x:row r="48" ht="22" customHeight="1">
      <x:c r="A48" s="32" t="n">
        <x:v>242282</x:v>
      </x:c>
      <x:c r="B48" s="32" t="str">
        <x:v>CADC0873</x:v>
      </x:c>
      <x:c r="C48" s="208" t="n">
        <x:v>44589.74116898148</x:v>
      </x:c>
      <x:c r="D48" s="38" t="n">
        <x:v>-0.0000207689</x:v>
      </x:c>
      <x:c r="E48" s="32" t="str">
        <x:v>anomaly</x:v>
      </x:c>
      <x:c r="F48" s="32" t="n">
        <x:v>5</x:v>
      </x:c>
      <x:c r="G48" s="32" t="n">
        <x:v>0</x:v>
      </x:c>
      <x:c r="H48" s="32" t="n">
        <x:v>1353</x:v>
      </x:c>
      <x:c r="I48" s="32" t="n">
        <x:v>0</x:v>
      </x:c>
      <x:c r="J48" s="32" t="n">
        <x:v>1643392037</x:v>
      </x:c>
    </x:row>
    <x:row r="49" ht="22" customHeight="1">
      <x:c r="A49" s="32" t="n">
        <x:v>242283</x:v>
      </x:c>
      <x:c r="B49" s="32" t="str">
        <x:v>CADC0873</x:v>
      </x:c>
      <x:c r="C49" s="208" t="n">
        <x:v>44589.74122685185</x:v>
      </x:c>
      <x:c r="D49" s="38" t="n">
        <x:v>-0.0000276013</x:v>
      </x:c>
      <x:c r="E49" s="32" t="str">
        <x:v>anomaly</x:v>
      </x:c>
      <x:c r="F49" s="32" t="n">
        <x:v>5</x:v>
      </x:c>
      <x:c r="G49" s="32" t="n">
        <x:v>0</x:v>
      </x:c>
      <x:c r="H49" s="32" t="n">
        <x:v>1353</x:v>
      </x:c>
      <x:c r="I49" s="32" t="n">
        <x:v>0</x:v>
      </x:c>
      <x:c r="J49" s="32" t="n">
        <x:v>1643392042</x:v>
      </x:c>
    </x:row>
    <x:row r="50" ht="22" customHeight="1">
      <x:c r="A50" s="32" t="n">
        <x:v>242284</x:v>
      </x:c>
      <x:c r="B50" s="32" t="str">
        <x:v>CADC0873</x:v>
      </x:c>
      <x:c r="C50" s="208" t="n">
        <x:v>44589.74128472222</x:v>
      </x:c>
      <x:c r="D50" s="38" t="n">
        <x:v>-0.0000323473</x:v>
      </x:c>
      <x:c r="E50" s="32" t="str">
        <x:v>anomaly</x:v>
      </x:c>
      <x:c r="F50" s="32" t="n">
        <x:v>5</x:v>
      </x:c>
      <x:c r="G50" s="32" t="n">
        <x:v>0</x:v>
      </x:c>
      <x:c r="H50" s="32" t="n">
        <x:v>1353</x:v>
      </x:c>
      <x:c r="I50" s="32" t="n">
        <x:v>0</x:v>
      </x:c>
      <x:c r="J50" s="32" t="n">
        <x:v>1643392047</x:v>
      </x:c>
    </x:row>
    <x:row r="51" ht="22" customHeight="1">
      <x:c r="A51" s="32" t="n">
        <x:v>242285</x:v>
      </x:c>
      <x:c r="B51" s="32" t="str">
        <x:v>CADC0873</x:v>
      </x:c>
      <x:c r="C51" s="208" t="n">
        <x:v>44589.74134259259</x:v>
      </x:c>
      <x:c r="D51" s="38" t="n">
        <x:v>-0.000033795</x:v>
      </x:c>
      <x:c r="E51" s="32" t="str">
        <x:v>anomaly</x:v>
      </x:c>
      <x:c r="F51" s="32" t="n">
        <x:v>5</x:v>
      </x:c>
      <x:c r="G51" s="32" t="n">
        <x:v>0</x:v>
      </x:c>
      <x:c r="H51" s="32" t="n">
        <x:v>1353</x:v>
      </x:c>
      <x:c r="I51" s="32" t="n">
        <x:v>0</x:v>
      </x:c>
      <x:c r="J51" s="32" t="n">
        <x:v>1643392052</x:v>
      </x:c>
    </x:row>
    <x:row r="52" ht="22" customHeight="1">
      <x:c r="A52" s="32" t="n">
        <x:v>242286</x:v>
      </x:c>
      <x:c r="B52" s="32" t="str">
        <x:v>CADC0873</x:v>
      </x:c>
      <x:c r="C52" s="208" t="n">
        <x:v>44589.74140046296</x:v>
      </x:c>
      <x:c r="D52" s="38" t="n">
        <x:v>-0.0000321914</x:v>
      </x:c>
      <x:c r="E52" s="32" t="str">
        <x:v>anomaly</x:v>
      </x:c>
      <x:c r="F52" s="32" t="n">
        <x:v>5</x:v>
      </x:c>
      <x:c r="G52" s="32" t="n">
        <x:v>0</x:v>
      </x:c>
      <x:c r="H52" s="32" t="n">
        <x:v>1354</x:v>
      </x:c>
      <x:c r="I52" s="32" t="n">
        <x:v>1</x:v>
      </x:c>
      <x:c r="J52" s="32" t="n">
        <x:v>1643392057</x:v>
      </x:c>
    </x:row>
    <x:row r="53" ht="22" customHeight="1">
      <x:c r="A53" s="32" t="n">
        <x:v>242287</x:v>
      </x:c>
      <x:c r="B53" s="32" t="str">
        <x:v>CADC0873</x:v>
      </x:c>
      <x:c r="C53" s="208" t="n">
        <x:v>44589.74145833333</x:v>
      </x:c>
      <x:c r="D53" s="38" t="n">
        <x:v>-0.0000271717</x:v>
      </x:c>
      <x:c r="E53" s="32" t="str">
        <x:v>anomaly</x:v>
      </x:c>
      <x:c r="F53" s="32" t="n">
        <x:v>5</x:v>
      </x:c>
      <x:c r="G53" s="32" t="n">
        <x:v>0</x:v>
      </x:c>
      <x:c r="H53" s="32" t="n">
        <x:v>1354</x:v>
      </x:c>
      <x:c r="I53" s="32" t="n">
        <x:v>1</x:v>
      </x:c>
      <x:c r="J53" s="32" t="n">
        <x:v>1643392062</x:v>
      </x:c>
    </x:row>
    <x:row r="54" ht="22" customHeight="1">
      <x:c r="A54" s="32" t="n">
        <x:v>242288</x:v>
      </x:c>
      <x:c r="B54" s="32" t="str">
        <x:v>CADC0873</x:v>
      </x:c>
      <x:c r="C54" s="208" t="n">
        <x:v>44589.74151620371</x:v>
      </x:c>
      <x:c r="D54" s="38" t="n">
        <x:v>-0.0000214694</x:v>
      </x:c>
      <x:c r="E54" s="32" t="str">
        <x:v>anomaly</x:v>
      </x:c>
      <x:c r="F54" s="32" t="n">
        <x:v>5</x:v>
      </x:c>
      <x:c r="G54" s="32" t="n">
        <x:v>0</x:v>
      </x:c>
      <x:c r="H54" s="32" t="n">
        <x:v>1354</x:v>
      </x:c>
      <x:c r="I54" s="32" t="n">
        <x:v>1</x:v>
      </x:c>
      <x:c r="J54" s="32" t="n">
        <x:v>1643392067</x:v>
      </x:c>
    </x:row>
    <x:row r="55" ht="22" customHeight="1">
      <x:c r="A55" s="32" t="n">
        <x:v>242289</x:v>
      </x:c>
      <x:c r="B55" s="32" t="str">
        <x:v>CADC0873</x:v>
      </x:c>
      <x:c r="C55" s="208" t="n">
        <x:v>44589.741574074076</x:v>
      </x:c>
      <x:c r="D55" s="38" t="n">
        <x:v>-0.0000127337</x:v>
      </x:c>
      <x:c r="E55" s="32" t="str">
        <x:v>anomaly</x:v>
      </x:c>
      <x:c r="F55" s="32" t="n">
        <x:v>5</x:v>
      </x:c>
      <x:c r="G55" s="32" t="n">
        <x:v>0</x:v>
      </x:c>
      <x:c r="H55" s="32" t="n">
        <x:v>1354</x:v>
      </x:c>
      <x:c r="I55" s="32" t="n">
        <x:v>1</x:v>
      </x:c>
      <x:c r="J55" s="32" t="n">
        <x:v>1643392072</x:v>
      </x:c>
    </x:row>
    <x:row r="56" ht="22" customHeight="1">
      <x:c r="A56" s="32" t="n">
        <x:v>242290</x:v>
      </x:c>
      <x:c r="B56" s="32" t="str">
        <x:v>CADC0873</x:v>
      </x:c>
      <x:c r="C56" s="208" t="n">
        <x:v>44589.741631944446</x:v>
      </x:c>
      <x:c r="D56" s="38" t="n">
        <x:v>-0.00000467666</x:v>
      </x:c>
      <x:c r="E56" s="32" t="str">
        <x:v>anomaly</x:v>
      </x:c>
      <x:c r="F56" s="32" t="n">
        <x:v>5</x:v>
      </x:c>
      <x:c r="G56" s="32" t="n">
        <x:v>0</x:v>
      </x:c>
      <x:c r="H56" s="32" t="n">
        <x:v>1354</x:v>
      </x:c>
      <x:c r="I56" s="32" t="n">
        <x:v>1</x:v>
      </x:c>
      <x:c r="J56" s="32" t="n">
        <x:v>1643392077</x:v>
      </x:c>
    </x:row>
    <x:row r="57" ht="22" customHeight="1">
      <x:c r="A57" s="32" t="n">
        <x:v>242291</x:v>
      </x:c>
      <x:c r="B57" s="32" t="str">
        <x:v>CADC0873</x:v>
      </x:c>
      <x:c r="C57" s="208" t="n">
        <x:v>44589.741689814815</x:v>
      </x:c>
      <x:c r="D57" s="38" t="n">
        <x:v>0.00000269487</x:v>
      </x:c>
      <x:c r="E57" s="32" t="str">
        <x:v>anomaly</x:v>
      </x:c>
      <x:c r="F57" s="32" t="n">
        <x:v>5</x:v>
      </x:c>
      <x:c r="G57" s="32" t="n">
        <x:v>0</x:v>
      </x:c>
      <x:c r="H57" s="32" t="n">
        <x:v>1354</x:v>
      </x:c>
      <x:c r="I57" s="32" t="n">
        <x:v>1</x:v>
      </x:c>
      <x:c r="J57" s="32" t="n">
        <x:v>1643392082</x:v>
      </x:c>
    </x:row>
    <x:row r="58" ht="22" customHeight="1">
      <x:c r="A58" s="32" t="n">
        <x:v>242292</x:v>
      </x:c>
      <x:c r="B58" s="32" t="str">
        <x:v>CADC0873</x:v>
      </x:c>
      <x:c r="C58" s="208" t="n">
        <x:v>44589.741747685184</x:v>
      </x:c>
      <x:c r="D58" s="38" t="n">
        <x:v>0.00000916599</x:v>
      </x:c>
      <x:c r="E58" s="32" t="str">
        <x:v>anomaly</x:v>
      </x:c>
      <x:c r="F58" s="32" t="n">
        <x:v>5</x:v>
      </x:c>
      <x:c r="G58" s="32" t="n">
        <x:v>0</x:v>
      </x:c>
      <x:c r="H58" s="32" t="n">
        <x:v>1354</x:v>
      </x:c>
      <x:c r="I58" s="32" t="n">
        <x:v>1</x:v>
      </x:c>
      <x:c r="J58" s="32" t="n">
        <x:v>1643392087</x:v>
      </x:c>
    </x:row>
    <x:row r="59" ht="22" customHeight="1">
      <x:c r="A59" s="32" t="n">
        <x:v>242293</x:v>
      </x:c>
      <x:c r="B59" s="32" t="str">
        <x:v>CADC0873</x:v>
      </x:c>
      <x:c r="C59" s="208" t="n">
        <x:v>44589.74180555555</x:v>
      </x:c>
      <x:c r="D59" s="38" t="n">
        <x:v>0.0000149564</x:v>
      </x:c>
      <x:c r="E59" s="32" t="str">
        <x:v>anomaly</x:v>
      </x:c>
      <x:c r="F59" s="32" t="n">
        <x:v>5</x:v>
      </x:c>
      <x:c r="G59" s="32" t="n">
        <x:v>0</x:v>
      </x:c>
      <x:c r="H59" s="32" t="n">
        <x:v>1354</x:v>
      </x:c>
      <x:c r="I59" s="32" t="n">
        <x:v>1</x:v>
      </x:c>
      <x:c r="J59" s="32" t="n">
        <x:v>1643392092</x:v>
      </x:c>
    </x:row>
    <x:row r="60" ht="22" customHeight="1">
      <x:c r="A60" s="32" t="n">
        <x:v>242294</x:v>
      </x:c>
      <x:c r="B60" s="32" t="str">
        <x:v>CADC0873</x:v>
      </x:c>
      <x:c r="C60" s="208" t="n">
        <x:v>44589.74186342592</x:v>
      </x:c>
      <x:c r="D60" s="38" t="n">
        <x:v>0.0000179806</x:v>
      </x:c>
      <x:c r="E60" s="32" t="str">
        <x:v>anomaly</x:v>
      </x:c>
      <x:c r="F60" s="32" t="n">
        <x:v>5</x:v>
      </x:c>
      <x:c r="G60" s="32" t="n">
        <x:v>0</x:v>
      </x:c>
      <x:c r="H60" s="32" t="n">
        <x:v>1354</x:v>
      </x:c>
      <x:c r="I60" s="32" t="n">
        <x:v>1</x:v>
      </x:c>
      <x:c r="J60" s="32" t="n">
        <x:v>1643392097</x:v>
      </x:c>
    </x:row>
    <x:row r="61" ht="22" customHeight="1">
      <x:c r="A61" s="32" t="n">
        <x:v>242295</x:v>
      </x:c>
      <x:c r="B61" s="32" t="str">
        <x:v>CADC0873</x:v>
      </x:c>
      <x:c r="C61" s="208" t="n">
        <x:v>44589.7419212963</x:v>
      </x:c>
      <x:c r="D61" s="38" t="n">
        <x:v>0.0000219713</x:v>
      </x:c>
      <x:c r="E61" s="32" t="str">
        <x:v>anomaly</x:v>
      </x:c>
      <x:c r="F61" s="32" t="n">
        <x:v>5</x:v>
      </x:c>
      <x:c r="G61" s="32" t="n">
        <x:v>0</x:v>
      </x:c>
      <x:c r="H61" s="32" t="n">
        <x:v>1354</x:v>
      </x:c>
      <x:c r="I61" s="32" t="n">
        <x:v>1</x:v>
      </x:c>
      <x:c r="J61" s="32" t="n">
        <x:v>1643392102</x:v>
      </x:c>
    </x:row>
    <x:row r="62" ht="22" customHeight="1">
      <x:c r="A62" s="32" t="n">
        <x:v>242296</x:v>
      </x:c>
      <x:c r="B62" s="32" t="str">
        <x:v>CADC0873</x:v>
      </x:c>
      <x:c r="C62" s="208" t="n">
        <x:v>44589.74197916667</x:v>
      </x:c>
      <x:c r="D62" s="38" t="n">
        <x:v>0.0000218523</x:v>
      </x:c>
      <x:c r="E62" s="32" t="str">
        <x:v>anomaly</x:v>
      </x:c>
      <x:c r="F62" s="32" t="n">
        <x:v>5</x:v>
      </x:c>
      <x:c r="G62" s="32" t="n">
        <x:v>0</x:v>
      </x:c>
      <x:c r="H62" s="32" t="n">
        <x:v>1354</x:v>
      </x:c>
      <x:c r="I62" s="32" t="n">
        <x:v>1</x:v>
      </x:c>
      <x:c r="J62" s="32" t="n">
        <x:v>1643392107</x:v>
      </x:c>
    </x:row>
    <x:row r="63" ht="22" customHeight="1">
      <x:c r="A63" s="32" t="n">
        <x:v>242297</x:v>
      </x:c>
      <x:c r="B63" s="32" t="str">
        <x:v>CADC0873</x:v>
      </x:c>
      <x:c r="C63" s="208" t="n">
        <x:v>44589.74203703704</x:v>
      </x:c>
      <x:c r="D63" s="38" t="n">
        <x:v>0.0000193423</x:v>
      </x:c>
      <x:c r="E63" s="32" t="str">
        <x:v>anomaly</x:v>
      </x:c>
      <x:c r="F63" s="32" t="n">
        <x:v>5</x:v>
      </x:c>
      <x:c r="G63" s="32" t="n">
        <x:v>0</x:v>
      </x:c>
      <x:c r="H63" s="32" t="n">
        <x:v>1354</x:v>
      </x:c>
      <x:c r="I63" s="32" t="n">
        <x:v>1</x:v>
      </x:c>
      <x:c r="J63" s="32" t="n">
        <x:v>1643392112</x:v>
      </x:c>
    </x:row>
    <x:row r="64" ht="22" customHeight="1">
      <x:c r="A64" s="32" t="n">
        <x:v>242298</x:v>
      </x:c>
      <x:c r="B64" s="32" t="str">
        <x:v>CADC0873</x:v>
      </x:c>
      <x:c r="C64" s="208" t="n">
        <x:v>44589.74209490741</x:v>
      </x:c>
      <x:c r="D64" s="38" t="n">
        <x:v>0.0000156066</x:v>
      </x:c>
      <x:c r="E64" s="32" t="str">
        <x:v>anomaly</x:v>
      </x:c>
      <x:c r="F64" s="32" t="n">
        <x:v>5</x:v>
      </x:c>
      <x:c r="G64" s="32" t="n">
        <x:v>0</x:v>
      </x:c>
      <x:c r="H64" s="32" t="n">
        <x:v>1354</x:v>
      </x:c>
      <x:c r="I64" s="32" t="n">
        <x:v>1</x:v>
      </x:c>
      <x:c r="J64" s="32" t="n">
        <x:v>1643392117</x:v>
      </x:c>
    </x:row>
    <x:row r="65" ht="22" customHeight="1">
      <x:c r="A65" s="32" t="n">
        <x:v>242299</x:v>
      </x:c>
      <x:c r="B65" s="32" t="str">
        <x:v>CADC0873</x:v>
      </x:c>
      <x:c r="C65" s="208" t="n">
        <x:v>44589.742164351854</x:v>
      </x:c>
      <x:c r="D65" s="38" t="n">
        <x:v>0.00000969096</x:v>
      </x:c>
      <x:c r="E65" s="32" t="str">
        <x:v>anomaly</x:v>
      </x:c>
      <x:c r="F65" s="32" t="n">
        <x:v>5</x:v>
      </x:c>
      <x:c r="G65" s="32" t="n">
        <x:v>0</x:v>
      </x:c>
      <x:c r="H65" s="32" t="n">
        <x:v>1354</x:v>
      </x:c>
      <x:c r="I65" s="32" t="n">
        <x:v>1</x:v>
      </x:c>
      <x:c r="J65" s="32" t="n">
        <x:v>1643392123</x:v>
      </x:c>
    </x:row>
    <x:row r="66" ht="22" customHeight="1">
      <x:c r="A66" s="32" t="n">
        <x:v>242300</x:v>
      </x:c>
      <x:c r="B66" s="32" t="str">
        <x:v>CADC0873</x:v>
      </x:c>
      <x:c r="C66" s="208" t="n">
        <x:v>44589.74222222222</x:v>
      </x:c>
      <x:c r="D66" s="38" t="n">
        <x:v>0.00000199844</x:v>
      </x:c>
      <x:c r="E66" s="32" t="str">
        <x:v>anomaly</x:v>
      </x:c>
      <x:c r="F66" s="32" t="n">
        <x:v>5</x:v>
      </x:c>
      <x:c r="G66" s="32" t="n">
        <x:v>0</x:v>
      </x:c>
      <x:c r="H66" s="32" t="n">
        <x:v>1354</x:v>
      </x:c>
      <x:c r="I66" s="32" t="n">
        <x:v>1</x:v>
      </x:c>
      <x:c r="J66" s="32" t="n">
        <x:v>1643392128</x:v>
      </x:c>
    </x:row>
    <x:row r="67" ht="22" customHeight="1">
      <x:c r="A67" s="32" t="n">
        <x:v>242301</x:v>
      </x:c>
      <x:c r="B67" s="32" t="str">
        <x:v>CADC0873</x:v>
      </x:c>
      <x:c r="C67" s="208" t="n">
        <x:v>44589.74228009259</x:v>
      </x:c>
      <x:c r="D67" s="38" t="n">
        <x:v>-0.00000678774</x:v>
      </x:c>
      <x:c r="E67" s="32" t="str">
        <x:v>anomaly</x:v>
      </x:c>
      <x:c r="F67" s="32" t="n">
        <x:v>5</x:v>
      </x:c>
      <x:c r="G67" s="32" t="n">
        <x:v>0</x:v>
      </x:c>
      <x:c r="H67" s="32" t="n">
        <x:v>1354</x:v>
      </x:c>
      <x:c r="I67" s="32" t="n">
        <x:v>1</x:v>
      </x:c>
      <x:c r="J67" s="32" t="n">
        <x:v>1643392133</x:v>
      </x:c>
    </x:row>
    <x:row r="68" ht="22" customHeight="1">
      <x:c r="A68" s="32" t="n">
        <x:v>242302</x:v>
      </x:c>
      <x:c r="B68" s="32" t="str">
        <x:v>CADC0873</x:v>
      </x:c>
      <x:c r="C68" s="208" t="n">
        <x:v>44589.74233796296</x:v>
      </x:c>
      <x:c r="D68" s="38" t="n">
        <x:v>-0.0000152756</x:v>
      </x:c>
      <x:c r="E68" s="32" t="str">
        <x:v>anomaly</x:v>
      </x:c>
      <x:c r="F68" s="32" t="n">
        <x:v>5</x:v>
      </x:c>
      <x:c r="G68" s="32" t="n">
        <x:v>0</x:v>
      </x:c>
      <x:c r="H68" s="32" t="n">
        <x:v>1354</x:v>
      </x:c>
      <x:c r="I68" s="32" t="n">
        <x:v>1</x:v>
      </x:c>
      <x:c r="J68" s="32" t="n">
        <x:v>1643392138</x:v>
      </x:c>
    </x:row>
    <x:row r="69" ht="22" customHeight="1">
      <x:c r="A69" s="32" t="n">
        <x:v>242303</x:v>
      </x:c>
      <x:c r="B69" s="32" t="str">
        <x:v>CADC0873</x:v>
      </x:c>
      <x:c r="C69" s="208" t="n">
        <x:v>44589.74239583333</x:v>
      </x:c>
      <x:c r="D69" s="38" t="n">
        <x:v>-0.0000216958</x:v>
      </x:c>
      <x:c r="E69" s="32" t="str">
        <x:v>anomaly</x:v>
      </x:c>
      <x:c r="F69" s="32" t="n">
        <x:v>5</x:v>
      </x:c>
      <x:c r="G69" s="32" t="n">
        <x:v>0</x:v>
      </x:c>
      <x:c r="H69" s="32" t="n">
        <x:v>1354</x:v>
      </x:c>
      <x:c r="I69" s="32" t="n">
        <x:v>1</x:v>
      </x:c>
      <x:c r="J69" s="32" t="n">
        <x:v>1643392143</x:v>
      </x:c>
    </x:row>
    <x:row r="70" ht="22" customHeight="1">
      <x:c r="A70" s="32" t="n">
        <x:v>242304</x:v>
      </x:c>
      <x:c r="B70" s="32" t="str">
        <x:v>CADC0873</x:v>
      </x:c>
      <x:c r="C70" s="208" t="n">
        <x:v>44589.7424537037</x:v>
      </x:c>
      <x:c r="D70" s="38" t="n">
        <x:v>-0.0000261911</x:v>
      </x:c>
      <x:c r="E70" s="32" t="str">
        <x:v>anomaly</x:v>
      </x:c>
      <x:c r="F70" s="32" t="n">
        <x:v>5</x:v>
      </x:c>
      <x:c r="G70" s="32" t="n">
        <x:v>0</x:v>
      </x:c>
      <x:c r="H70" s="32" t="n">
        <x:v>1354</x:v>
      </x:c>
      <x:c r="I70" s="32" t="n">
        <x:v>1</x:v>
      </x:c>
      <x:c r="J70" s="32" t="n">
        <x:v>1643392148</x:v>
      </x:c>
    </x:row>
    <x:row r="71" ht="22" customHeight="1">
      <x:c r="A71" s="32" t="n">
        <x:v>242305</x:v>
      </x:c>
      <x:c r="B71" s="32" t="str">
        <x:v>CADC0873</x:v>
      </x:c>
      <x:c r="C71" s="208" t="n">
        <x:v>44589.74251157408</x:v>
      </x:c>
      <x:c r="D71" s="38" t="n">
        <x:v>-0.000027573</x:v>
      </x:c>
      <x:c r="E71" s="32" t="str">
        <x:v>anomaly</x:v>
      </x:c>
      <x:c r="F71" s="32" t="n">
        <x:v>5</x:v>
      </x:c>
      <x:c r="G71" s="32" t="n">
        <x:v>0</x:v>
      </x:c>
      <x:c r="H71" s="32" t="n">
        <x:v>1355</x:v>
      </x:c>
      <x:c r="I71" s="32" t="n">
        <x:v>1</x:v>
      </x:c>
      <x:c r="J71" s="32" t="n">
        <x:v>1643392153</x:v>
      </x:c>
    </x:row>
    <x:row r="72" ht="22" customHeight="1">
      <x:c r="A72" s="32" t="n">
        <x:v>242306</x:v>
      </x:c>
      <x:c r="B72" s="32" t="str">
        <x:v>CADC0873</x:v>
      </x:c>
      <x:c r="C72" s="208" t="n">
        <x:v>44589.74256944445</x:v>
      </x:c>
      <x:c r="D72" s="38" t="n">
        <x:v>-0.0000265288</x:v>
      </x:c>
      <x:c r="E72" s="32" t="str">
        <x:v>anomaly</x:v>
      </x:c>
      <x:c r="F72" s="32" t="n">
        <x:v>5</x:v>
      </x:c>
      <x:c r="G72" s="32" t="n">
        <x:v>0</x:v>
      </x:c>
      <x:c r="H72" s="32" t="n">
        <x:v>1355</x:v>
      </x:c>
      <x:c r="I72" s="32" t="n">
        <x:v>1</x:v>
      </x:c>
      <x:c r="J72" s="32" t="n">
        <x:v>1643392158</x:v>
      </x:c>
    </x:row>
    <x:row r="73" ht="22" customHeight="1">
      <x:c r="A73" s="32" t="n">
        <x:v>242307</x:v>
      </x:c>
      <x:c r="B73" s="32" t="str">
        <x:v>CADC0873</x:v>
      </x:c>
      <x:c r="C73" s="208" t="n">
        <x:v>44589.742627314816</x:v>
      </x:c>
      <x:c r="D73" s="38" t="n">
        <x:v>-0.000022312</x:v>
      </x:c>
      <x:c r="E73" s="32" t="str">
        <x:v>anomaly</x:v>
      </x:c>
      <x:c r="F73" s="32" t="n">
        <x:v>5</x:v>
      </x:c>
      <x:c r="G73" s="32" t="n">
        <x:v>0</x:v>
      </x:c>
      <x:c r="H73" s="32" t="n">
        <x:v>1355</x:v>
      </x:c>
      <x:c r="I73" s="32" t="n">
        <x:v>1</x:v>
      </x:c>
      <x:c r="J73" s="32" t="n">
        <x:v>1643392163</x:v>
      </x:c>
    </x:row>
    <x:row r="74" ht="22" customHeight="1">
      <x:c r="A74" s="32" t="n">
        <x:v>242308</x:v>
      </x:c>
      <x:c r="B74" s="32" t="str">
        <x:v>CADC0873</x:v>
      </x:c>
      <x:c r="C74" s="208" t="n">
        <x:v>44589.742685185185</x:v>
      </x:c>
      <x:c r="D74" s="38" t="n">
        <x:v>-0.0000160329</x:v>
      </x:c>
      <x:c r="E74" s="32" t="str">
        <x:v>anomaly</x:v>
      </x:c>
      <x:c r="F74" s="32" t="n">
        <x:v>5</x:v>
      </x:c>
      <x:c r="G74" s="32" t="n">
        <x:v>0</x:v>
      </x:c>
      <x:c r="H74" s="32" t="n">
        <x:v>1355</x:v>
      </x:c>
      <x:c r="I74" s="32" t="n">
        <x:v>1</x:v>
      </x:c>
      <x:c r="J74" s="32" t="n">
        <x:v>1643392168</x:v>
      </x:c>
    </x:row>
    <x:row r="75" ht="22" customHeight="1">
      <x:c r="A75" s="32" t="n">
        <x:v>242309</x:v>
      </x:c>
      <x:c r="B75" s="32" t="str">
        <x:v>CADC0873</x:v>
      </x:c>
      <x:c r="C75" s="208" t="n">
        <x:v>44589.742743055554</x:v>
      </x:c>
      <x:c r="D75" s="38" t="n">
        <x:v>-0.00000692698</x:v>
      </x:c>
      <x:c r="E75" s="32" t="str">
        <x:v>anomaly</x:v>
      </x:c>
      <x:c r="F75" s="32" t="n">
        <x:v>5</x:v>
      </x:c>
      <x:c r="G75" s="32" t="n">
        <x:v>0</x:v>
      </x:c>
      <x:c r="H75" s="32" t="n">
        <x:v>1355</x:v>
      </x:c>
      <x:c r="I75" s="32" t="n">
        <x:v>1</x:v>
      </x:c>
      <x:c r="J75" s="32" t="n">
        <x:v>1643392173</x:v>
      </x:c>
    </x:row>
    <x:row r="76" ht="22" customHeight="1">
      <x:c r="A76" s="32" t="n">
        <x:v>242310</x:v>
      </x:c>
      <x:c r="B76" s="32" t="str">
        <x:v>CADC0873</x:v>
      </x:c>
      <x:c r="C76" s="208" t="n">
        <x:v>44589.742800925924</x:v>
      </x:c>
      <x:c r="D76" s="38" t="n">
        <x:v>0.00000350222</x:v>
      </x:c>
      <x:c r="E76" s="32" t="str">
        <x:v>anomaly</x:v>
      </x:c>
      <x:c r="F76" s="32" t="n">
        <x:v>5</x:v>
      </x:c>
      <x:c r="G76" s="32" t="n">
        <x:v>0</x:v>
      </x:c>
      <x:c r="H76" s="32" t="n">
        <x:v>1355</x:v>
      </x:c>
      <x:c r="I76" s="32" t="n">
        <x:v>1</x:v>
      </x:c>
      <x:c r="J76" s="32" t="n">
        <x:v>1643392178</x:v>
      </x:c>
    </x:row>
    <x:row r="77" ht="22" customHeight="1">
      <x:c r="A77" s="32" t="n">
        <x:v>242311</x:v>
      </x:c>
      <x:c r="B77" s="32" t="str">
        <x:v>CADC0873</x:v>
      </x:c>
      <x:c r="C77" s="208" t="n">
        <x:v>44589.74285879629</x:v>
      </x:c>
      <x:c r="D77" s="38" t="n">
        <x:v>0.0000131017</x:v>
      </x:c>
      <x:c r="E77" s="32" t="str">
        <x:v>anomaly</x:v>
      </x:c>
      <x:c r="F77" s="32" t="n">
        <x:v>5</x:v>
      </x:c>
      <x:c r="G77" s="32" t="n">
        <x:v>0</x:v>
      </x:c>
      <x:c r="H77" s="32" t="n">
        <x:v>1355</x:v>
      </x:c>
      <x:c r="I77" s="32" t="n">
        <x:v>1</x:v>
      </x:c>
      <x:c r="J77" s="32" t="n">
        <x:v>1643392183</x:v>
      </x:c>
    </x:row>
    <x:row r="78" ht="22" customHeight="1">
      <x:c r="A78" s="32" t="n">
        <x:v>242312</x:v>
      </x:c>
      <x:c r="B78" s="32" t="str">
        <x:v>CADC0873</x:v>
      </x:c>
      <x:c r="C78" s="208" t="n">
        <x:v>44589.74291666667</x:v>
      </x:c>
      <x:c r="D78" s="38" t="n">
        <x:v>0.0000215471</x:v>
      </x:c>
      <x:c r="E78" s="32" t="str">
        <x:v>anomaly</x:v>
      </x:c>
      <x:c r="F78" s="32" t="n">
        <x:v>5</x:v>
      </x:c>
      <x:c r="G78" s="32" t="n">
        <x:v>0</x:v>
      </x:c>
      <x:c r="H78" s="32" t="n">
        <x:v>1355</x:v>
      </x:c>
      <x:c r="I78" s="32" t="n">
        <x:v>1</x:v>
      </x:c>
      <x:c r="J78" s="32" t="n">
        <x:v>1643392188</x:v>
      </x:c>
    </x:row>
    <x:row r="79" ht="22" customHeight="1">
      <x:c r="A79" s="32" t="n">
        <x:v>242313</x:v>
      </x:c>
      <x:c r="B79" s="32" t="str">
        <x:v>CADC0873</x:v>
      </x:c>
      <x:c r="C79" s="208" t="n">
        <x:v>44589.74297453704</x:v>
      </x:c>
      <x:c r="D79" s="38" t="n">
        <x:v>0.0000274806</x:v>
      </x:c>
      <x:c r="E79" s="32" t="str">
        <x:v>anomaly</x:v>
      </x:c>
      <x:c r="F79" s="32" t="n">
        <x:v>5</x:v>
      </x:c>
      <x:c r="G79" s="32" t="n">
        <x:v>0</x:v>
      </x:c>
      <x:c r="H79" s="32" t="n">
        <x:v>1355</x:v>
      </x:c>
      <x:c r="I79" s="32" t="n">
        <x:v>1</x:v>
      </x:c>
      <x:c r="J79" s="32" t="n">
        <x:v>1643392193</x:v>
      </x:c>
    </x:row>
    <x:row r="80" ht="22" customHeight="1">
      <x:c r="A80" s="32" t="n">
        <x:v>242314</x:v>
      </x:c>
      <x:c r="B80" s="32" t="str">
        <x:v>CADC0873</x:v>
      </x:c>
      <x:c r="C80" s="208" t="n">
        <x:v>44589.74303240741</x:v>
      </x:c>
      <x:c r="D80" s="38" t="n">
        <x:v>0.0000329759</x:v>
      </x:c>
      <x:c r="E80" s="32" t="str">
        <x:v>anomaly</x:v>
      </x:c>
      <x:c r="F80" s="32" t="n">
        <x:v>5</x:v>
      </x:c>
      <x:c r="G80" s="32" t="n">
        <x:v>0</x:v>
      </x:c>
      <x:c r="H80" s="32" t="n">
        <x:v>1355</x:v>
      </x:c>
      <x:c r="I80" s="32" t="n">
        <x:v>1</x:v>
      </x:c>
      <x:c r="J80" s="32" t="n">
        <x:v>1643392198</x:v>
      </x:c>
    </x:row>
    <x:row r="81" ht="22" customHeight="1">
      <x:c r="A81" s="32" t="n">
        <x:v>242315</x:v>
      </x:c>
      <x:c r="B81" s="32" t="str">
        <x:v>CADC0873</x:v>
      </x:c>
      <x:c r="C81" s="208" t="n">
        <x:v>44589.74309027778</x:v>
      </x:c>
      <x:c r="D81" s="38" t="n">
        <x:v>0.0000361163</x:v>
      </x:c>
      <x:c r="E81" s="32" t="str">
        <x:v>anomaly</x:v>
      </x:c>
      <x:c r="F81" s="32" t="n">
        <x:v>5</x:v>
      </x:c>
      <x:c r="G81" s="32" t="n">
        <x:v>0</x:v>
      </x:c>
      <x:c r="H81" s="32" t="n">
        <x:v>1355</x:v>
      </x:c>
      <x:c r="I81" s="32" t="n">
        <x:v>1</x:v>
      </x:c>
      <x:c r="J81" s="32" t="n">
        <x:v>1643392203</x:v>
      </x:c>
    </x:row>
    <x:row r="82" ht="22" customHeight="1">
      <x:c r="A82" s="32" t="n">
        <x:v>242316</x:v>
      </x:c>
      <x:c r="B82" s="32" t="str">
        <x:v>CADC0873</x:v>
      </x:c>
      <x:c r="C82" s="208" t="n">
        <x:v>44589.74314814815</x:v>
      </x:c>
      <x:c r="D82" s="38" t="n">
        <x:v>0.0000366146</x:v>
      </x:c>
      <x:c r="E82" s="32" t="str">
        <x:v>anomaly</x:v>
      </x:c>
      <x:c r="F82" s="32" t="n">
        <x:v>5</x:v>
      </x:c>
      <x:c r="G82" s="32" t="n">
        <x:v>0</x:v>
      </x:c>
      <x:c r="H82" s="32" t="n">
        <x:v>1355</x:v>
      </x:c>
      <x:c r="I82" s="32" t="n">
        <x:v>1</x:v>
      </x:c>
      <x:c r="J82" s="32" t="n">
        <x:v>1643392208</x:v>
      </x:c>
    </x:row>
    <x:row r="83" ht="22" customHeight="1">
      <x:c r="A83" s="32" t="n">
        <x:v>242317</x:v>
      </x:c>
      <x:c r="B83" s="32" t="str">
        <x:v>CADC0873</x:v>
      </x:c>
      <x:c r="C83" s="208" t="n">
        <x:v>44589.74320601852</x:v>
      </x:c>
      <x:c r="D83" s="38" t="n">
        <x:v>0.000034528</x:v>
      </x:c>
      <x:c r="E83" s="32" t="str">
        <x:v>anomaly</x:v>
      </x:c>
      <x:c r="F83" s="32" t="n">
        <x:v>5</x:v>
      </x:c>
      <x:c r="G83" s="32" t="n">
        <x:v>0</x:v>
      </x:c>
      <x:c r="H83" s="32" t="n">
        <x:v>1355</x:v>
      </x:c>
      <x:c r="I83" s="32" t="n">
        <x:v>1</x:v>
      </x:c>
      <x:c r="J83" s="32" t="n">
        <x:v>1643392213</x:v>
      </x:c>
    </x:row>
    <x:row r="84" ht="22" customHeight="1">
      <x:c r="A84" s="32" t="n">
        <x:v>242318</x:v>
      </x:c>
      <x:c r="B84" s="32" t="str">
        <x:v>CADC0873</x:v>
      </x:c>
      <x:c r="C84" s="208" t="n">
        <x:v>44589.743263888886</x:v>
      </x:c>
      <x:c r="D84" s="38" t="n">
        <x:v>0.0000297693</x:v>
      </x:c>
      <x:c r="E84" s="32" t="str">
        <x:v>anomaly</x:v>
      </x:c>
      <x:c r="F84" s="32" t="n">
        <x:v>5</x:v>
      </x:c>
      <x:c r="G84" s="32" t="n">
        <x:v>0</x:v>
      </x:c>
      <x:c r="H84" s="32" t="n">
        <x:v>1355</x:v>
      </x:c>
      <x:c r="I84" s="32" t="n">
        <x:v>1</x:v>
      </x:c>
      <x:c r="J84" s="32" t="n">
        <x:v>1643392218</x:v>
      </x:c>
    </x:row>
    <x:row r="85" ht="22" customHeight="1">
      <x:c r="A85" s="32" t="n">
        <x:v>242319</x:v>
      </x:c>
      <x:c r="B85" s="32" t="str">
        <x:v>CADC0873</x:v>
      </x:c>
      <x:c r="C85" s="208" t="n">
        <x:v>44589.74332175926</x:v>
      </x:c>
      <x:c r="D85" s="38" t="n">
        <x:v>0.0000244314</x:v>
      </x:c>
      <x:c r="E85" s="32" t="str">
        <x:v>anomaly</x:v>
      </x:c>
      <x:c r="F85" s="32" t="n">
        <x:v>5</x:v>
      </x:c>
      <x:c r="G85" s="32" t="n">
        <x:v>0</x:v>
      </x:c>
      <x:c r="H85" s="32" t="n">
        <x:v>1355</x:v>
      </x:c>
      <x:c r="I85" s="32" t="n">
        <x:v>1</x:v>
      </x:c>
      <x:c r="J85" s="32" t="n">
        <x:v>1643392223</x:v>
      </x:c>
    </x:row>
    <x:row r="86" ht="22" customHeight="1">
      <x:c r="A86" s="32" t="n">
        <x:v>242320</x:v>
      </x:c>
      <x:c r="B86" s="32" t="str">
        <x:v>CADC0873</x:v>
      </x:c>
      <x:c r="C86" s="208" t="n">
        <x:v>44589.74337962963</x:v>
      </x:c>
      <x:c r="D86" s="38" t="n">
        <x:v>0.0000164783</x:v>
      </x:c>
      <x:c r="E86" s="32" t="str">
        <x:v>anomaly</x:v>
      </x:c>
      <x:c r="F86" s="32" t="n">
        <x:v>5</x:v>
      </x:c>
      <x:c r="G86" s="32" t="n">
        <x:v>0</x:v>
      </x:c>
      <x:c r="H86" s="32" t="n">
        <x:v>1355</x:v>
      </x:c>
      <x:c r="I86" s="32" t="n">
        <x:v>1</x:v>
      </x:c>
      <x:c r="J86" s="32" t="n">
        <x:v>1643392228</x:v>
      </x:c>
    </x:row>
    <x:row r="87" ht="22" customHeight="1">
      <x:c r="A87" s="32" t="n">
        <x:v>242321</x:v>
      </x:c>
      <x:c r="B87" s="32" t="str">
        <x:v>CADC0873</x:v>
      </x:c>
      <x:c r="C87" s="208" t="n">
        <x:v>44589.7434375</x:v>
      </x:c>
      <x:c r="D87" s="38" t="n">
        <x:v>0.00000717124</x:v>
      </x:c>
      <x:c r="E87" s="32" t="str">
        <x:v>anomaly</x:v>
      </x:c>
      <x:c r="F87" s="32" t="n">
        <x:v>5</x:v>
      </x:c>
      <x:c r="G87" s="32" t="n">
        <x:v>0</x:v>
      </x:c>
      <x:c r="H87" s="32" t="n">
        <x:v>1355</x:v>
      </x:c>
      <x:c r="I87" s="32" t="n">
        <x:v>1</x:v>
      </x:c>
      <x:c r="J87" s="32" t="n">
        <x:v>1643392233</x:v>
      </x:c>
    </x:row>
    <x:row r="88" ht="22" customHeight="1">
      <x:c r="A88" s="32" t="n">
        <x:v>242322</x:v>
      </x:c>
      <x:c r="B88" s="32" t="str">
        <x:v>CADC0873</x:v>
      </x:c>
      <x:c r="C88" s="208" t="n">
        <x:v>44589.74349537037</x:v>
      </x:c>
      <x:c r="D88" s="38" t="n">
        <x:v>-0.00000421629</x:v>
      </x:c>
      <x:c r="E88" s="32" t="str">
        <x:v>anomaly</x:v>
      </x:c>
      <x:c r="F88" s="32" t="n">
        <x:v>5</x:v>
      </x:c>
      <x:c r="G88" s="32" t="n">
        <x:v>0</x:v>
      </x:c>
      <x:c r="H88" s="32" t="n">
        <x:v>1355</x:v>
      </x:c>
      <x:c r="I88" s="32" t="n">
        <x:v>1</x:v>
      </x:c>
      <x:c r="J88" s="32" t="n">
        <x:v>1643392238</x:v>
      </x:c>
    </x:row>
    <x:row r="89" ht="22" customHeight="1">
      <x:c r="A89" s="32" t="n">
        <x:v>242323</x:v>
      </x:c>
      <x:c r="B89" s="32" t="str">
        <x:v>CADC0873</x:v>
      </x:c>
      <x:c r="C89" s="208" t="n">
        <x:v>44589.74355324074</x:v>
      </x:c>
      <x:c r="D89" s="38" t="n">
        <x:v>-0.0000139449</x:v>
      </x:c>
      <x:c r="E89" s="32" t="str">
        <x:v>anomaly</x:v>
      </x:c>
      <x:c r="F89" s="32" t="n">
        <x:v>5</x:v>
      </x:c>
      <x:c r="G89" s="32" t="n">
        <x:v>0</x:v>
      </x:c>
      <x:c r="H89" s="32" t="n">
        <x:v>1355</x:v>
      </x:c>
      <x:c r="I89" s="32" t="n">
        <x:v>1</x:v>
      </x:c>
      <x:c r="J89" s="32" t="n">
        <x:v>1643392243</x:v>
      </x:c>
    </x:row>
    <x:row r="90" ht="22" customHeight="1">
      <x:c r="A90" s="32" t="n">
        <x:v>242324</x:v>
      </x:c>
      <x:c r="B90" s="32" t="str">
        <x:v>CADC0873</x:v>
      </x:c>
      <x:c r="C90" s="208" t="n">
        <x:v>44589.74361111111</x:v>
      </x:c>
      <x:c r="D90" s="38" t="n">
        <x:v>-0.0000225543</x:v>
      </x:c>
      <x:c r="E90" s="32" t="str">
        <x:v>anomaly</x:v>
      </x:c>
      <x:c r="F90" s="32" t="n">
        <x:v>5</x:v>
      </x:c>
      <x:c r="G90" s="32" t="n">
        <x:v>0</x:v>
      </x:c>
      <x:c r="H90" s="32" t="n">
        <x:v>1355</x:v>
      </x:c>
      <x:c r="I90" s="32" t="n">
        <x:v>1</x:v>
      </x:c>
      <x:c r="J90" s="32" t="n">
        <x:v>1643392248</x:v>
      </x:c>
    </x:row>
    <x:row r="91" ht="22" customHeight="1">
      <x:c r="A91" s="32" t="n">
        <x:v>242325</x:v>
      </x:c>
      <x:c r="B91" s="32" t="str">
        <x:v>CADC0873</x:v>
      </x:c>
      <x:c r="C91" s="208" t="n">
        <x:v>44589.74366898148</x:v>
      </x:c>
      <x:c r="D91" s="38" t="n">
        <x:v>-0.0000287521</x:v>
      </x:c>
      <x:c r="E91" s="32" t="str">
        <x:v>anomaly</x:v>
      </x:c>
      <x:c r="F91" s="32" t="n">
        <x:v>5</x:v>
      </x:c>
      <x:c r="G91" s="32" t="n">
        <x:v>0</x:v>
      </x:c>
      <x:c r="H91" s="32" t="n">
        <x:v>1355</x:v>
      </x:c>
      <x:c r="I91" s="32" t="n">
        <x:v>1</x:v>
      </x:c>
      <x:c r="J91" s="32" t="n">
        <x:v>1643392253</x:v>
      </x:c>
    </x:row>
    <x:row r="92" ht="22" customHeight="1">
      <x:c r="A92" s="32" t="n">
        <x:v>242326</x:v>
      </x:c>
      <x:c r="B92" s="32" t="str">
        <x:v>CADC0873</x:v>
      </x:c>
      <x:c r="C92" s="208" t="n">
        <x:v>44589.743726851855</x:v>
      </x:c>
      <x:c r="D92" s="38" t="n">
        <x:v>-0.0000305452</x:v>
      </x:c>
      <x:c r="E92" s="32" t="str">
        <x:v>anomaly</x:v>
      </x:c>
      <x:c r="F92" s="32" t="n">
        <x:v>5</x:v>
      </x:c>
      <x:c r="G92" s="32" t="n">
        <x:v>0</x:v>
      </x:c>
      <x:c r="H92" s="32" t="n">
        <x:v>1356</x:v>
      </x:c>
      <x:c r="I92" s="32" t="n">
        <x:v>1</x:v>
      </x:c>
      <x:c r="J92" s="32" t="n">
        <x:v>1643392258</x:v>
      </x:c>
    </x:row>
    <x:row r="93" ht="22" customHeight="1">
      <x:c r="A93" s="32" t="n">
        <x:v>242327</x:v>
      </x:c>
      <x:c r="B93" s="32" t="str">
        <x:v>CADC0873</x:v>
      </x:c>
      <x:c r="C93" s="208" t="n">
        <x:v>44589.743784722225</x:v>
      </x:c>
      <x:c r="D93" s="38" t="n">
        <x:v>-0.0000298944</x:v>
      </x:c>
      <x:c r="E93" s="32" t="str">
        <x:v>anomaly</x:v>
      </x:c>
      <x:c r="F93" s="32" t="n">
        <x:v>5</x:v>
      </x:c>
      <x:c r="G93" s="32" t="n">
        <x:v>0</x:v>
      </x:c>
      <x:c r="H93" s="32" t="n">
        <x:v>1356</x:v>
      </x:c>
      <x:c r="I93" s="32" t="n">
        <x:v>1</x:v>
      </x:c>
      <x:c r="J93" s="32" t="n">
        <x:v>1643392263</x:v>
      </x:c>
    </x:row>
    <x:row r="94" ht="22" customHeight="1">
      <x:c r="A94" s="32" t="n">
        <x:v>242328</x:v>
      </x:c>
      <x:c r="B94" s="32" t="str">
        <x:v>CADC0873</x:v>
      </x:c>
      <x:c r="C94" s="208" t="n">
        <x:v>44589.743842592594</x:v>
      </x:c>
      <x:c r="D94" s="38" t="n">
        <x:v>-0.0000264313</x:v>
      </x:c>
      <x:c r="E94" s="32" t="str">
        <x:v>anomaly</x:v>
      </x:c>
      <x:c r="F94" s="32" t="n">
        <x:v>5</x:v>
      </x:c>
      <x:c r="G94" s="32" t="n">
        <x:v>0</x:v>
      </x:c>
      <x:c r="H94" s="32" t="n">
        <x:v>1356</x:v>
      </x:c>
      <x:c r="I94" s="32" t="n">
        <x:v>1</x:v>
      </x:c>
      <x:c r="J94" s="32" t="n">
        <x:v>1643392268</x:v>
      </x:c>
    </x:row>
    <x:row r="95" ht="22" customHeight="1">
      <x:c r="A95" s="32" t="n">
        <x:v>242329</x:v>
      </x:c>
      <x:c r="B95" s="32" t="str">
        <x:v>CADC0873</x:v>
      </x:c>
      <x:c r="C95" s="208" t="n">
        <x:v>44589.74390046296</x:v>
      </x:c>
      <x:c r="D95" s="38" t="n">
        <x:v>-0.0000202764</x:v>
      </x:c>
      <x:c r="E95" s="32" t="str">
        <x:v>anomaly</x:v>
      </x:c>
      <x:c r="F95" s="32" t="n">
        <x:v>5</x:v>
      </x:c>
      <x:c r="G95" s="32" t="n">
        <x:v>0</x:v>
      </x:c>
      <x:c r="H95" s="32" t="n">
        <x:v>1356</x:v>
      </x:c>
      <x:c r="I95" s="32" t="n">
        <x:v>1</x:v>
      </x:c>
      <x:c r="J95" s="32" t="n">
        <x:v>1643392273</x:v>
      </x:c>
    </x:row>
    <x:row r="96" ht="22" customHeight="1">
      <x:c r="A96" s="32" t="n">
        <x:v>242330</x:v>
      </x:c>
      <x:c r="B96" s="32" t="str">
        <x:v>CADC0873</x:v>
      </x:c>
      <x:c r="C96" s="208" t="n">
        <x:v>44589.74395833333</x:v>
      </x:c>
      <x:c r="D96" s="38" t="n">
        <x:v>-0.0000113796</x:v>
      </x:c>
      <x:c r="E96" s="32" t="str">
        <x:v>anomaly</x:v>
      </x:c>
      <x:c r="F96" s="32" t="n">
        <x:v>5</x:v>
      </x:c>
      <x:c r="G96" s="32" t="n">
        <x:v>0</x:v>
      </x:c>
      <x:c r="H96" s="32" t="n">
        <x:v>1356</x:v>
      </x:c>
      <x:c r="I96" s="32" t="n">
        <x:v>1</x:v>
      </x:c>
      <x:c r="J96" s="32" t="n">
        <x:v>1643392278</x:v>
      </x:c>
    </x:row>
    <x:row r="97" ht="22" customHeight="1">
      <x:c r="A97" s="32" t="n">
        <x:v>242331</x:v>
      </x:c>
      <x:c r="B97" s="32" t="str">
        <x:v>CADC0873</x:v>
      </x:c>
      <x:c r="C97" s="208" t="n">
        <x:v>44589.7440162037</x:v>
      </x:c>
      <x:c r="D97" s="38" t="n">
        <x:v>-8.12156e-7</x:v>
      </x:c>
      <x:c r="E97" s="32" t="str">
        <x:v>anomaly</x:v>
      </x:c>
      <x:c r="F97" s="32" t="n">
        <x:v>5</x:v>
      </x:c>
      <x:c r="G97" s="32" t="n">
        <x:v>0</x:v>
      </x:c>
      <x:c r="H97" s="32" t="n">
        <x:v>1356</x:v>
      </x:c>
      <x:c r="I97" s="32" t="n">
        <x:v>1</x:v>
      </x:c>
      <x:c r="J97" s="32" t="n">
        <x:v>1643392283</x:v>
      </x:c>
    </x:row>
    <x:row r="98" ht="22" customHeight="1">
      <x:c r="A98" s="32" t="n">
        <x:v>242332</x:v>
      </x:c>
      <x:c r="B98" s="32" t="str">
        <x:v>CADC0873</x:v>
      </x:c>
      <x:c r="C98" s="208" t="n">
        <x:v>44589.74407407407</x:v>
      </x:c>
      <x:c r="D98" s="38" t="n">
        <x:v>0.00000985202</x:v>
      </x:c>
      <x:c r="E98" s="32" t="str">
        <x:v>anomaly</x:v>
      </x:c>
      <x:c r="F98" s="32" t="n">
        <x:v>5</x:v>
      </x:c>
      <x:c r="G98" s="32" t="n">
        <x:v>0</x:v>
      </x:c>
      <x:c r="H98" s="32" t="n">
        <x:v>1356</x:v>
      </x:c>
      <x:c r="I98" s="32" t="n">
        <x:v>1</x:v>
      </x:c>
      <x:c r="J98" s="32" t="n">
        <x:v>1643392288</x:v>
      </x:c>
    </x:row>
    <x:row r="99" ht="22" customHeight="1">
      <x:c r="A99" s="32" t="n">
        <x:v>242333</x:v>
      </x:c>
      <x:c r="B99" s="32" t="str">
        <x:v>CADC0873</x:v>
      </x:c>
      <x:c r="C99" s="208" t="n">
        <x:v>44589.74413194445</x:v>
      </x:c>
      <x:c r="D99" s="38" t="n">
        <x:v>0.0000177871</x:v>
      </x:c>
      <x:c r="E99" s="32" t="str">
        <x:v>anomaly</x:v>
      </x:c>
      <x:c r="F99" s="32" t="n">
        <x:v>5</x:v>
      </x:c>
      <x:c r="G99" s="32" t="n">
        <x:v>0</x:v>
      </x:c>
      <x:c r="H99" s="32" t="n">
        <x:v>1356</x:v>
      </x:c>
      <x:c r="I99" s="32" t="n">
        <x:v>1</x:v>
      </x:c>
      <x:c r="J99" s="32" t="n">
        <x:v>1643392293</x:v>
      </x:c>
    </x:row>
    <x:row r="100" ht="22" customHeight="1">
      <x:c r="A100" s="32" t="n">
        <x:v>242334</x:v>
      </x:c>
      <x:c r="B100" s="32" t="str">
        <x:v>CADC0873</x:v>
      </x:c>
      <x:c r="C100" s="208" t="n">
        <x:v>44589.74418981482</x:v>
      </x:c>
      <x:c r="D100" s="38" t="n">
        <x:v>0.0000242096</x:v>
      </x:c>
      <x:c r="E100" s="32" t="str">
        <x:v>anomaly</x:v>
      </x:c>
      <x:c r="F100" s="32" t="n">
        <x:v>5</x:v>
      </x:c>
      <x:c r="G100" s="32" t="n">
        <x:v>0</x:v>
      </x:c>
      <x:c r="H100" s="32" t="n">
        <x:v>1356</x:v>
      </x:c>
      <x:c r="I100" s="32" t="n">
        <x:v>1</x:v>
      </x:c>
      <x:c r="J100" s="32" t="n">
        <x:v>1643392298</x:v>
      </x:c>
    </x:row>
    <x:row r="101" ht="22" customHeight="1">
      <x:c r="A101" s="32" t="n">
        <x:v>242335</x:v>
      </x:c>
      <x:c r="B101" s="32" t="str">
        <x:v>CADC0873</x:v>
      </x:c>
      <x:c r="C101" s="208" t="n">
        <x:v>44589.74424768519</x:v>
      </x:c>
      <x:c r="D101" s="38" t="n">
        <x:v>0.0000297487</x:v>
      </x:c>
      <x:c r="E101" s="32" t="str">
        <x:v>anomaly</x:v>
      </x:c>
      <x:c r="F101" s="32" t="n">
        <x:v>5</x:v>
      </x:c>
      <x:c r="G101" s="32" t="n">
        <x:v>0</x:v>
      </x:c>
      <x:c r="H101" s="32" t="n">
        <x:v>1356</x:v>
      </x:c>
      <x:c r="I101" s="32" t="n">
        <x:v>1</x:v>
      </x:c>
      <x:c r="J101" s="32" t="n">
        <x:v>1643392303</x:v>
      </x:c>
    </x:row>
    <x:row r="102" ht="22" customHeight="1">
      <x:c r="A102" s="32" t="n">
        <x:v>242336</x:v>
      </x:c>
      <x:c r="B102" s="32" t="str">
        <x:v>CADC0873</x:v>
      </x:c>
      <x:c r="C102" s="208" t="n">
        <x:v>44589.744305555556</x:v>
      </x:c>
      <x:c r="D102" s="38" t="n">
        <x:v>0.0000323503</x:v>
      </x:c>
      <x:c r="E102" s="32" t="str">
        <x:v>anomaly</x:v>
      </x:c>
      <x:c r="F102" s="32" t="n">
        <x:v>5</x:v>
      </x:c>
      <x:c r="G102" s="32" t="n">
        <x:v>0</x:v>
      </x:c>
      <x:c r="H102" s="32" t="n">
        <x:v>1356</x:v>
      </x:c>
      <x:c r="I102" s="32" t="n">
        <x:v>1</x:v>
      </x:c>
      <x:c r="J102" s="32" t="n">
        <x:v>1643392308</x:v>
      </x:c>
    </x:row>
    <x:row r="103" ht="22" customHeight="1">
      <x:c r="A103" s="32" t="n">
        <x:v>242337</x:v>
      </x:c>
      <x:c r="B103" s="32" t="str">
        <x:v>CADC0873</x:v>
      </x:c>
      <x:c r="C103" s="208" t="n">
        <x:v>44589.744363425925</x:v>
      </x:c>
      <x:c r="D103" s="38" t="n">
        <x:v>0.0000328807</x:v>
      </x:c>
      <x:c r="E103" s="32" t="str">
        <x:v>anomaly</x:v>
      </x:c>
      <x:c r="F103" s="32" t="n">
        <x:v>5</x:v>
      </x:c>
      <x:c r="G103" s="32" t="n">
        <x:v>0</x:v>
      </x:c>
      <x:c r="H103" s="32" t="n">
        <x:v>1356</x:v>
      </x:c>
      <x:c r="I103" s="32" t="n">
        <x:v>1</x:v>
      </x:c>
      <x:c r="J103" s="32" t="n">
        <x:v>1643392313</x:v>
      </x:c>
    </x:row>
    <x:row r="104" ht="22" customHeight="1">
      <x:c r="A104" s="32" t="n">
        <x:v>242338</x:v>
      </x:c>
      <x:c r="B104" s="32" t="str">
        <x:v>CADC0873</x:v>
      </x:c>
      <x:c r="C104" s="208" t="n">
        <x:v>44589.744421296295</x:v>
      </x:c>
      <x:c r="D104" s="38" t="n">
        <x:v>0.0000310659</x:v>
      </x:c>
      <x:c r="E104" s="32" t="str">
        <x:v>anomaly</x:v>
      </x:c>
      <x:c r="F104" s="32" t="n">
        <x:v>5</x:v>
      </x:c>
      <x:c r="G104" s="32" t="n">
        <x:v>0</x:v>
      </x:c>
      <x:c r="H104" s="32" t="n">
        <x:v>1356</x:v>
      </x:c>
      <x:c r="I104" s="32" t="n">
        <x:v>1</x:v>
      </x:c>
      <x:c r="J104" s="32" t="n">
        <x:v>1643392318</x:v>
      </x:c>
    </x:row>
    <x:row r="105" ht="22" customHeight="1">
      <x:c r="A105" s="32" t="n">
        <x:v>242339</x:v>
      </x:c>
      <x:c r="B105" s="32" t="str">
        <x:v>CADC0873</x:v>
      </x:c>
      <x:c r="C105" s="208" t="n">
        <x:v>44589.744479166664</x:v>
      </x:c>
      <x:c r="D105" s="38" t="n">
        <x:v>0.0000260302</x:v>
      </x:c>
      <x:c r="E105" s="32" t="str">
        <x:v>anomaly</x:v>
      </x:c>
      <x:c r="F105" s="32" t="n">
        <x:v>5</x:v>
      </x:c>
      <x:c r="G105" s="32" t="n">
        <x:v>0</x:v>
      </x:c>
      <x:c r="H105" s="32" t="n">
        <x:v>1356</x:v>
      </x:c>
      <x:c r="I105" s="32" t="n">
        <x:v>1</x:v>
      </x:c>
      <x:c r="J105" s="32" t="n">
        <x:v>1643392323</x:v>
      </x:c>
    </x:row>
    <x:row r="106" ht="22" customHeight="1">
      <x:c r="A106" s="32" t="n">
        <x:v>242340</x:v>
      </x:c>
      <x:c r="B106" s="32" t="str">
        <x:v>CADC0873</x:v>
      </x:c>
      <x:c r="C106" s="208" t="n">
        <x:v>44589.74453703704</x:v>
      </x:c>
      <x:c r="D106" s="38" t="n">
        <x:v>0.0000211468</x:v>
      </x:c>
      <x:c r="E106" s="32" t="str">
        <x:v>anomaly</x:v>
      </x:c>
      <x:c r="F106" s="32" t="n">
        <x:v>5</x:v>
      </x:c>
      <x:c r="G106" s="32" t="n">
        <x:v>0</x:v>
      </x:c>
      <x:c r="H106" s="32" t="n">
        <x:v>1356</x:v>
      </x:c>
      <x:c r="I106" s="32" t="n">
        <x:v>1</x:v>
      </x:c>
      <x:c r="J106" s="32" t="n">
        <x:v>1643392328</x:v>
      </x:c>
    </x:row>
    <x:row r="107" ht="22" customHeight="1">
      <x:c r="A107" s="32" t="n">
        <x:v>242341</x:v>
      </x:c>
      <x:c r="B107" s="32" t="str">
        <x:v>CADC0873</x:v>
      </x:c>
      <x:c r="C107" s="208" t="n">
        <x:v>44589.74459490741</x:v>
      </x:c>
      <x:c r="D107" s="38" t="n">
        <x:v>0.0000136027</x:v>
      </x:c>
      <x:c r="E107" s="32" t="str">
        <x:v>anomaly</x:v>
      </x:c>
      <x:c r="F107" s="32" t="n">
        <x:v>5</x:v>
      </x:c>
      <x:c r="G107" s="32" t="n">
        <x:v>0</x:v>
      </x:c>
      <x:c r="H107" s="32" t="n">
        <x:v>1356</x:v>
      </x:c>
      <x:c r="I107" s="32" t="n">
        <x:v>1</x:v>
      </x:c>
      <x:c r="J107" s="32" t="n">
        <x:v>1643392333</x:v>
      </x:c>
    </x:row>
    <x:row r="108" ht="22" customHeight="1">
      <x:c r="A108" s="32" t="n">
        <x:v>242342</x:v>
      </x:c>
      <x:c r="B108" s="32" t="str">
        <x:v>CADC0873</x:v>
      </x:c>
      <x:c r="C108" s="208" t="n">
        <x:v>44589.74465277778</x:v>
      </x:c>
      <x:c r="D108" s="38" t="n">
        <x:v>0.00000456599</x:v>
      </x:c>
      <x:c r="E108" s="32" t="str">
        <x:v>anomaly</x:v>
      </x:c>
      <x:c r="F108" s="32" t="n">
        <x:v>5</x:v>
      </x:c>
      <x:c r="G108" s="32" t="n">
        <x:v>0</x:v>
      </x:c>
      <x:c r="H108" s="32" t="n">
        <x:v>1356</x:v>
      </x:c>
      <x:c r="I108" s="32" t="n">
        <x:v>1</x:v>
      </x:c>
      <x:c r="J108" s="32" t="n">
        <x:v>1643392338</x:v>
      </x:c>
    </x:row>
    <x:row r="109" ht="22" customHeight="1">
      <x:c r="A109" s="32" t="n">
        <x:v>242343</x:v>
      </x:c>
      <x:c r="B109" s="32" t="str">
        <x:v>CADC0873</x:v>
      </x:c>
      <x:c r="C109" s="208" t="n">
        <x:v>44589.74471064815</x:v>
      </x:c>
      <x:c r="D109" s="38" t="n">
        <x:v>-0.0000052257</x:v>
      </x:c>
      <x:c r="E109" s="32" t="str">
        <x:v>anomaly</x:v>
      </x:c>
      <x:c r="F109" s="32" t="n">
        <x:v>5</x:v>
      </x:c>
      <x:c r="G109" s="32" t="n">
        <x:v>0</x:v>
      </x:c>
      <x:c r="H109" s="32" t="n">
        <x:v>1356</x:v>
      </x:c>
      <x:c r="I109" s="32" t="n">
        <x:v>1</x:v>
      </x:c>
      <x:c r="J109" s="32" t="n">
        <x:v>1643392343</x:v>
      </x:c>
    </x:row>
    <x:row r="110" ht="22" customHeight="1">
      <x:c r="A110" s="32" t="n">
        <x:v>242344</x:v>
      </x:c>
      <x:c r="B110" s="32" t="str">
        <x:v>CADC0873</x:v>
      </x:c>
      <x:c r="C110" s="208" t="n">
        <x:v>44589.74476851852</x:v>
      </x:c>
      <x:c r="D110" s="38" t="n">
        <x:v>-0.0000152075</x:v>
      </x:c>
      <x:c r="E110" s="32" t="str">
        <x:v>anomaly</x:v>
      </x:c>
      <x:c r="F110" s="32" t="n">
        <x:v>5</x:v>
      </x:c>
      <x:c r="G110" s="32" t="n">
        <x:v>0</x:v>
      </x:c>
      <x:c r="H110" s="32" t="n">
        <x:v>1356</x:v>
      </x:c>
      <x:c r="I110" s="32" t="n">
        <x:v>1</x:v>
      </x:c>
      <x:c r="J110" s="32" t="n">
        <x:v>1643392348</x:v>
      </x:c>
    </x:row>
    <x:row r="111" ht="22" customHeight="1">
      <x:c r="A111" s="32" t="n">
        <x:v>242345</x:v>
      </x:c>
      <x:c r="B111" s="32" t="str">
        <x:v>CADC0873</x:v>
      </x:c>
      <x:c r="C111" s="208" t="n">
        <x:v>44589.74482638889</x:v>
      </x:c>
      <x:c r="D111" s="38" t="n">
        <x:v>-0.0000228234</x:v>
      </x:c>
      <x:c r="E111" s="32" t="str">
        <x:v>anomaly</x:v>
      </x:c>
      <x:c r="F111" s="32" t="n">
        <x:v>5</x:v>
      </x:c>
      <x:c r="G111" s="32" t="n">
        <x:v>0</x:v>
      </x:c>
      <x:c r="H111" s="32" t="n">
        <x:v>1356</x:v>
      </x:c>
      <x:c r="I111" s="32" t="n">
        <x:v>1</x:v>
      </x:c>
      <x:c r="J111" s="32" t="n">
        <x:v>1643392353</x:v>
      </x:c>
    </x:row>
    <x:row r="112" ht="22" customHeight="1">
      <x:c r="A112" s="32" t="n">
        <x:v>242346</x:v>
      </x:c>
      <x:c r="B112" s="32" t="str">
        <x:v>CADC0873</x:v>
      </x:c>
      <x:c r="C112" s="208" t="n">
        <x:v>44589.74488425926</x:v>
      </x:c>
      <x:c r="D112" s="38" t="n">
        <x:v>-0.0000272367</x:v>
      </x:c>
      <x:c r="E112" s="32" t="str">
        <x:v>anomaly</x:v>
      </x:c>
      <x:c r="F112" s="32" t="n">
        <x:v>5</x:v>
      </x:c>
      <x:c r="G112" s="32" t="n">
        <x:v>0</x:v>
      </x:c>
      <x:c r="H112" s="32" t="n">
        <x:v>1356</x:v>
      </x:c>
      <x:c r="I112" s="32" t="n">
        <x:v>1</x:v>
      </x:c>
      <x:c r="J112" s="32" t="n">
        <x:v>1643392358</x:v>
      </x:c>
    </x:row>
    <x:row r="113" ht="22" customHeight="1">
      <x:c r="A113" s="32" t="n">
        <x:v>242347</x:v>
      </x:c>
      <x:c r="B113" s="32" t="str">
        <x:v>CADC0873</x:v>
      </x:c>
      <x:c r="C113" s="208" t="n">
        <x:v>44589.744942129626</x:v>
      </x:c>
      <x:c r="D113" s="38" t="n">
        <x:v>-0.0000299254</x:v>
      </x:c>
      <x:c r="E113" s="32" t="str">
        <x:v>anomaly</x:v>
      </x:c>
      <x:c r="F113" s="32" t="n">
        <x:v>5</x:v>
      </x:c>
      <x:c r="G113" s="32" t="n">
        <x:v>0</x:v>
      </x:c>
      <x:c r="H113" s="32" t="n">
        <x:v>1356</x:v>
      </x:c>
      <x:c r="I113" s="32" t="n">
        <x:v>1</x:v>
      </x:c>
      <x:c r="J113" s="32" t="n">
        <x:v>1643392363</x:v>
      </x:c>
    </x:row>
    <x:row r="114" ht="22" customHeight="1">
      <x:c r="A114" s="32" t="n">
        <x:v>242348</x:v>
      </x:c>
      <x:c r="B114" s="32" t="str">
        <x:v>CADC0873</x:v>
      </x:c>
      <x:c r="C114" s="208" t="n">
        <x:v>44589.745</x:v>
      </x:c>
      <x:c r="D114" s="38" t="n">
        <x:v>-0.0000292382</x:v>
      </x:c>
      <x:c r="E114" s="32" t="str">
        <x:v>anomaly</x:v>
      </x:c>
      <x:c r="F114" s="32" t="n">
        <x:v>5</x:v>
      </x:c>
      <x:c r="G114" s="32" t="n">
        <x:v>1</x:v>
      </x:c>
      <x:c r="H114" s="32" t="n">
        <x:v>1357</x:v>
      </x:c>
      <x:c r="I114" s="32" t="n">
        <x:v>1</x:v>
      </x:c>
      <x:c r="J114" s="32" t="n">
        <x:v>1643392368</x:v>
      </x:c>
    </x:row>
    <x:row r="115" ht="22" customHeight="1">
      <x:c r="A115" s="32" t="n">
        <x:v>242349</x:v>
      </x:c>
      <x:c r="B115" s="32" t="str">
        <x:v>CADC0873</x:v>
      </x:c>
      <x:c r="C115" s="208" t="n">
        <x:v>44589.74505787037</x:v>
      </x:c>
      <x:c r="D115" s="38" t="n">
        <x:v>-0.0000255304</x:v>
      </x:c>
      <x:c r="E115" s="32" t="str">
        <x:v>anomaly</x:v>
      </x:c>
      <x:c r="F115" s="32" t="n">
        <x:v>5</x:v>
      </x:c>
      <x:c r="G115" s="32" t="n">
        <x:v>1</x:v>
      </x:c>
      <x:c r="H115" s="32" t="n">
        <x:v>1357</x:v>
      </x:c>
      <x:c r="I115" s="32" t="n">
        <x:v>1</x:v>
      </x:c>
      <x:c r="J115" s="32" t="n">
        <x:v>1643392373</x:v>
      </x:c>
    </x:row>
    <x:row r="116" ht="22" customHeight="1">
      <x:c r="A116" s="32" t="n">
        <x:v>242350</x:v>
      </x:c>
      <x:c r="B116" s="32" t="str">
        <x:v>CADC0873</x:v>
      </x:c>
      <x:c r="C116" s="208" t="n">
        <x:v>44589.74511574074</x:v>
      </x:c>
      <x:c r="D116" s="38" t="n">
        <x:v>-0.0000189047</x:v>
      </x:c>
      <x:c r="E116" s="32" t="str">
        <x:v>anomaly</x:v>
      </x:c>
      <x:c r="F116" s="32" t="n">
        <x:v>5</x:v>
      </x:c>
      <x:c r="G116" s="32" t="n">
        <x:v>1</x:v>
      </x:c>
      <x:c r="H116" s="32" t="n">
        <x:v>1357</x:v>
      </x:c>
      <x:c r="I116" s="32" t="n">
        <x:v>1</x:v>
      </x:c>
      <x:c r="J116" s="32" t="n">
        <x:v>1643392378</x:v>
      </x:c>
    </x:row>
    <x:row r="117" ht="22" customHeight="1">
      <x:c r="A117" s="32" t="n">
        <x:v>242351</x:v>
      </x:c>
      <x:c r="B117" s="32" t="str">
        <x:v>CADC0873</x:v>
      </x:c>
      <x:c r="C117" s="208" t="n">
        <x:v>44589.74517361111</x:v>
      </x:c>
      <x:c r="D117" s="38" t="n">
        <x:v>-0.00000997152</x:v>
      </x:c>
      <x:c r="E117" s="32" t="str">
        <x:v>anomaly</x:v>
      </x:c>
      <x:c r="F117" s="32" t="n">
        <x:v>5</x:v>
      </x:c>
      <x:c r="G117" s="32" t="n">
        <x:v>1</x:v>
      </x:c>
      <x:c r="H117" s="32" t="n">
        <x:v>1357</x:v>
      </x:c>
      <x:c r="I117" s="32" t="n">
        <x:v>1</x:v>
      </x:c>
      <x:c r="J117" s="32" t="n">
        <x:v>1643392383</x:v>
      </x:c>
    </x:row>
    <x:row r="118" ht="22" customHeight="1">
      <x:c r="A118" s="32" t="n">
        <x:v>242352</x:v>
      </x:c>
      <x:c r="B118" s="32" t="str">
        <x:v>CADC0873</x:v>
      </x:c>
      <x:c r="C118" s="208" t="n">
        <x:v>44589.74523148148</x:v>
      </x:c>
      <x:c r="D118" s="38" t="n">
        <x:v>-7.36438e-7</x:v>
      </x:c>
      <x:c r="E118" s="32" t="str">
        <x:v>anomaly</x:v>
      </x:c>
      <x:c r="F118" s="32" t="n">
        <x:v>5</x:v>
      </x:c>
      <x:c r="G118" s="32" t="n">
        <x:v>1</x:v>
      </x:c>
      <x:c r="H118" s="32" t="n">
        <x:v>1357</x:v>
      </x:c>
      <x:c r="I118" s="32" t="n">
        <x:v>1</x:v>
      </x:c>
      <x:c r="J118" s="32" t="n">
        <x:v>1643392388</x:v>
      </x:c>
    </x:row>
    <x:row r="119" ht="22" customHeight="1">
      <x:c r="A119" s="32" t="n">
        <x:v>242353</x:v>
      </x:c>
      <x:c r="B119" s="32" t="str">
        <x:v>CADC0873</x:v>
      </x:c>
      <x:c r="C119" s="208" t="n">
        <x:v>44589.74528935185</x:v>
      </x:c>
      <x:c r="D119" s="38" t="n">
        <x:v>0.00000701537</x:v>
      </x:c>
      <x:c r="E119" s="32" t="str">
        <x:v>anomaly</x:v>
      </x:c>
      <x:c r="F119" s="32" t="n">
        <x:v>5</x:v>
      </x:c>
      <x:c r="G119" s="32" t="n">
        <x:v>1</x:v>
      </x:c>
      <x:c r="H119" s="32" t="n">
        <x:v>1357</x:v>
      </x:c>
      <x:c r="I119" s="32" t="n">
        <x:v>1</x:v>
      </x:c>
      <x:c r="J119" s="32" t="n">
        <x:v>1643392393</x:v>
      </x:c>
    </x:row>
    <x:row r="120" ht="22" customHeight="1">
      <x:c r="A120" s="32" t="n">
        <x:v>242354</x:v>
      </x:c>
      <x:c r="B120" s="32" t="str">
        <x:v>CADC0873</x:v>
      </x:c>
      <x:c r="C120" s="208" t="n">
        <x:v>44589.74534722222</x:v>
      </x:c>
      <x:c r="D120" s="38" t="n">
        <x:v>0.0000150251</x:v>
      </x:c>
      <x:c r="E120" s="32" t="str">
        <x:v>anomaly</x:v>
      </x:c>
      <x:c r="F120" s="32" t="n">
        <x:v>5</x:v>
      </x:c>
      <x:c r="G120" s="32" t="n">
        <x:v>1</x:v>
      </x:c>
      <x:c r="H120" s="32" t="n">
        <x:v>1357</x:v>
      </x:c>
      <x:c r="I120" s="32" t="n">
        <x:v>1</x:v>
      </x:c>
      <x:c r="J120" s="32" t="n">
        <x:v>1643392398</x:v>
      </x:c>
    </x:row>
    <x:row r="121" ht="22" customHeight="1">
      <x:c r="A121" s="32" t="n">
        <x:v>242355</x:v>
      </x:c>
      <x:c r="B121" s="32" t="str">
        <x:v>CADC0873</x:v>
      </x:c>
      <x:c r="C121" s="208" t="n">
        <x:v>44589.745405092595</x:v>
      </x:c>
      <x:c r="D121" s="38" t="n">
        <x:v>0.0000208706</x:v>
      </x:c>
      <x:c r="E121" s="32" t="str">
        <x:v>anomaly</x:v>
      </x:c>
      <x:c r="F121" s="32" t="n">
        <x:v>5</x:v>
      </x:c>
      <x:c r="G121" s="32" t="n">
        <x:v>1</x:v>
      </x:c>
      <x:c r="H121" s="32" t="n">
        <x:v>1357</x:v>
      </x:c>
      <x:c r="I121" s="32" t="n">
        <x:v>1</x:v>
      </x:c>
      <x:c r="J121" s="32" t="n">
        <x:v>1643392403</x:v>
      </x:c>
    </x:row>
    <x:row r="122" ht="22" customHeight="1">
      <x:c r="A122" s="32" t="n">
        <x:v>242356</x:v>
      </x:c>
      <x:c r="B122" s="32" t="str">
        <x:v>CADC0873</x:v>
      </x:c>
      <x:c r="C122" s="208" t="n">
        <x:v>44589.745462962965</x:v>
      </x:c>
      <x:c r="D122" s="38" t="n">
        <x:v>0.0000258885</x:v>
      </x:c>
      <x:c r="E122" s="32" t="str">
        <x:v>anomaly</x:v>
      </x:c>
      <x:c r="F122" s="32" t="n">
        <x:v>5</x:v>
      </x:c>
      <x:c r="G122" s="32" t="n">
        <x:v>1</x:v>
      </x:c>
      <x:c r="H122" s="32" t="n">
        <x:v>1357</x:v>
      </x:c>
      <x:c r="I122" s="32" t="n">
        <x:v>1</x:v>
      </x:c>
      <x:c r="J122" s="32" t="n">
        <x:v>1643392408</x:v>
      </x:c>
    </x:row>
    <x:row r="123" ht="22" customHeight="1">
      <x:c r="A123" s="32" t="n">
        <x:v>242357</x:v>
      </x:c>
      <x:c r="B123" s="32" t="str">
        <x:v>CADC0873</x:v>
      </x:c>
      <x:c r="C123" s="208" t="n">
        <x:v>44589.745983796296</x:v>
      </x:c>
      <x:c r="D123" s="38" t="n">
        <x:v>-0.000013836</x:v>
      </x:c>
      <x:c r="E123" s="32" t="str">
        <x:v>anomaly</x:v>
      </x:c>
      <x:c r="F123" s="32" t="n">
        <x:v>5</x:v>
      </x:c>
      <x:c r="G123" s="32" t="n">
        <x:v>1</x:v>
      </x:c>
      <x:c r="H123" s="32" t="n">
        <x:v>1357</x:v>
      </x:c>
      <x:c r="I123" s="32" t="n">
        <x:v>1</x:v>
      </x:c>
      <x:c r="J123" s="32" t="n">
        <x:v>1643392453</x:v>
      </x:c>
    </x:row>
    <x:row r="124" ht="22" customHeight="1">
      <x:c r="A124" s="32" t="n">
        <x:v>242358</x:v>
      </x:c>
      <x:c r="B124" s="32" t="str">
        <x:v>CADC0873</x:v>
      </x:c>
      <x:c r="C124" s="208" t="n">
        <x:v>44589.746041666665</x:v>
      </x:c>
      <x:c r="D124" s="38" t="n">
        <x:v>-0.0000202256</x:v>
      </x:c>
      <x:c r="E124" s="32" t="str">
        <x:v>anomaly</x:v>
      </x:c>
      <x:c r="F124" s="32" t="n">
        <x:v>5</x:v>
      </x:c>
      <x:c r="G124" s="32" t="n">
        <x:v>1</x:v>
      </x:c>
      <x:c r="H124" s="32" t="n">
        <x:v>1357</x:v>
      </x:c>
      <x:c r="I124" s="32" t="n">
        <x:v>1</x:v>
      </x:c>
      <x:c r="J124" s="32" t="n">
        <x:v>1643392458</x:v>
      </x:c>
    </x:row>
    <x:row r="125" ht="22" customHeight="1">
      <x:c r="A125" s="32" t="n">
        <x:v>242359</x:v>
      </x:c>
      <x:c r="B125" s="32" t="str">
        <x:v>CADC0873</x:v>
      </x:c>
      <x:c r="C125" s="208" t="n">
        <x:v>44589.746099537035</x:v>
      </x:c>
      <x:c r="D125" s="38" t="n">
        <x:v>-0.0000245909</x:v>
      </x:c>
      <x:c r="E125" s="32" t="str">
        <x:v>anomaly</x:v>
      </x:c>
      <x:c r="F125" s="32" t="n">
        <x:v>5</x:v>
      </x:c>
      <x:c r="G125" s="32" t="n">
        <x:v>1</x:v>
      </x:c>
      <x:c r="H125" s="32" t="n">
        <x:v>1357</x:v>
      </x:c>
      <x:c r="I125" s="32" t="n">
        <x:v>1</x:v>
      </x:c>
      <x:c r="J125" s="32" t="n">
        <x:v>1643392463</x:v>
      </x:c>
    </x:row>
  </x:sheetData>
  <x:mergeCells>
    <x:mergeCell ref="A1:J1"/>
    <x:mergeCell ref="A2:J3"/>
  </x:mergeCells>
  <x:pageMargins left="0.7" right="0.7" top="0.75" bottom="0.75" header="0.3" footer="0.3"/>
</x:worksheet>
</file>

<file path=xl/worksheets/sheet15.xml><?xml version="1.0" encoding="utf-8"?>
<x:worksheet xmlns:x="http://schemas.openxmlformats.org/spreadsheetml/2006/main">
  <x:sheetFormatPr defaultRowHeight="15"/>
  <x:cols>
    <x:col min="1" max="1" width="17" hidden="0" customWidth="1"/>
    <x:col min="2" max="2" width="26" hidden="0" customWidth="1"/>
    <x:col min="3" max="3" width="17" hidden="0" customWidth="1"/>
    <x:col min="4" max="4" width="17" hidden="0" customWidth="1"/>
    <x:col min="5" max="5" width="37" hidden="0" customWidth="1"/>
    <x:col min="6" max="6" width="17" hidden="0" customWidth="1"/>
    <x:col min="7" max="7" width="17" hidden="0" customWidth="1"/>
    <x:col min="8" max="8" width="17" hidden="0" customWidth="1"/>
    <x:col min="9" max="9" width="17" hidden="0" customWidth="1"/>
    <x:col min="10" max="10" width="17" hidden="0" customWidth="1"/>
    <x:col min="11" max="11" width="53" hidden="0" customWidth="1"/>
    <x:col min="12" max="12" width="53" hidden="0" customWidth="1"/>
    <x:col min="13" max="13" width="53" hidden="0" customWidth="1"/>
    <x:col min="14" max="14" width="26" hidden="0" customWidth="1"/>
    <x:col min="15" max="15" width="26" hidden="0" customWidth="1"/>
    <x:col min="16" max="16" width="26" hidden="0" customWidth="1"/>
    <x:col min="17" max="17" width="26" hidden="0" customWidth="1"/>
  </x:cols>
  <x:sheetData>
    <x:row r="1" ht="34" customHeight="1">
      <x:c r="A1" s="21" t="str">
        <x:v>SatNOGS | 101 bounded reception records</x:v>
      </x:c>
      <x:c r="B1" s="21"/>
      <x:c r="C1" s="21"/>
      <x:c r="D1" s="21"/>
      <x:c r="E1" s="21"/>
      <x:c r="F1" s="21"/>
      <x:c r="G1" s="21"/>
      <x:c r="H1" s="21"/>
      <x:c r="I1" s="21"/>
      <x:c r="J1" s="21"/>
      <x:c r="K1" s="21"/>
      <x:c r="L1" s="21"/>
      <x:c r="M1" s="21"/>
    </x:row>
    <x:row r="2" ht="23" customHeight="1">
      <x:c r="A2" s="25" t="str">
        <x:v>All 101 source receptions preserved. Decode/QC accepts 100; JSON row 160 is excluded. Canonical packet deduplication, checksum status and units are separate from link-performance inference.</x:v>
      </x:c>
      <x:c r="B2" s="25"/>
      <x:c r="C2" s="25"/>
      <x:c r="D2" s="25"/>
      <x:c r="E2" s="25"/>
      <x:c r="F2" s="25"/>
      <x:c r="G2" s="25"/>
      <x:c r="H2" s="25"/>
      <x:c r="I2" s="25"/>
      <x:c r="J2" s="25"/>
      <x:c r="K2" s="25"/>
      <x:c r="L2" s="25"/>
      <x:c r="M2" s="25"/>
    </x:row>
    <x:row r="3" ht="23" customHeight="1">
      <x:c r="A3" s="25"/>
      <x:c r="B3" s="25"/>
      <x:c r="C3" s="25"/>
      <x:c r="D3" s="25"/>
      <x:c r="E3" s="25"/>
      <x:c r="F3" s="25"/>
      <x:c r="G3" s="25"/>
      <x:c r="H3" s="25"/>
      <x:c r="I3" s="25"/>
      <x:c r="J3" s="25"/>
      <x:c r="K3" s="25"/>
      <x:c r="L3" s="25"/>
      <x:c r="M3" s="25"/>
    </x:row>
    <x:row r="4">
      <x:c r="A4" s="2"/>
      <x:c r="B4" s="2"/>
      <x:c r="C4" s="2"/>
      <x:c r="D4" s="2"/>
      <x:c r="E4" s="2"/>
      <x:c r="F4" s="2"/>
      <x:c r="G4" s="2"/>
      <x:c r="H4" s="2"/>
      <x:c r="I4" s="2"/>
      <x:c r="J4" s="2"/>
      <x:c r="K4" s="2"/>
      <x:c r="L4" s="2"/>
      <x:c r="M4" s="2"/>
    </x:row>
    <x:row r="5" ht="60" customHeight="1">
      <x:c r="A5" s="15" t="str">
        <x:v>JSON source row</x:v>
      </x:c>
      <x:c r="B5" s="15" t="str">
        <x:v>Reception UTC</x:v>
      </x:c>
      <x:c r="C5" s="15" t="str">
        <x:v>Unix seconds</x:v>
      </x:c>
      <x:c r="D5" s="15" t="str">
        <x:v>NORAD ID</x:v>
      </x:c>
      <x:c r="E5" s="15" t="str">
        <x:v>Observer</x:v>
      </x:c>
      <x:c r="F5" s="15" t="str">
        <x:v>Station ID</x:v>
      </x:c>
      <x:c r="G5" s="15" t="str">
        <x:v>Observation ID</x:v>
      </x:c>
      <x:c r="H5" s="15" t="str">
        <x:v>App source</x:v>
      </x:c>
      <x:c r="I5" s="15" t="str">
        <x:v>Decoded marker</x:v>
      </x:c>
      <x:c r="J5" s="15" t="str">
        <x:v>Logged frame bytes</x:v>
      </x:c>
      <x:c r="K5" s="15" t="str">
        <x:v>Exact hex SHA256</x:v>
      </x:c>
      <x:c r="L5" s="15" t="str">
        <x:v>Frame hex</x:v>
      </x:c>
      <x:c r="M5" s="15" t="str">
        <x:v>Scope / QC</x:v>
      </x:c>
      <x:c r="N5" s="237" t="str">
        <x:v>Decoder admission</x:v>
      </x:c>
      <x:c r="O5" s="237" t="str">
        <x:v>CRC32-C result</x:v>
      </x:c>
      <x:c r="P5" s="237" t="str">
        <x:v>Canonical beacon ID</x:v>
      </x:c>
      <x:c r="Q5" s="237" t="str">
        <x:v>Beacon quality</x:v>
      </x:c>
    </x:row>
    <x:row r="6" ht="62" customHeight="1">
      <x:c r="A6" s="32" t="n">
        <x:v>203</x:v>
      </x:c>
      <x:c r="B6" s="208" t="n">
        <x:v>44589.73806712963</x:v>
      </x:c>
      <x:c r="C6" s="32" t="n">
        <x:v>1643391769</x:v>
      </x:c>
      <x:c r="D6" s="32" t="n">
        <x:v>44878</x:v>
      </x:c>
      <x:c r="E6" s="32" t="str">
        <x:v>EU1XX-KO33ru</x:v>
      </x:c>
      <x:c r="F6" s="32"/>
      <x:c r="G6" s="32"/>
      <x:c r="H6" s="32" t="str">
        <x:v>sids</x:v>
      </x:c>
      <x:c r="I6" s="32" t="str">
        <x:v>influxdb</x:v>
      </x:c>
      <x:c r="J6" s="32" t="n">
        <x:v>110</x:v>
      </x:c>
      <x:c r="K6" s="34" t="str">
        <x:v>4b69a60eeb91d358f24719a8844caf5216dbbdc4e062a7f270640391f480cd55</x:v>
      </x:c>
      <x:c r="L6" s="34" t="str">
        <x:v>88A0608AA6826088A0609EA0A66103F035EFCEC09B897138718192ACA7B7C4435A977DC732E052950A10F1E696C98CB1FE911DBC8CD2F0868E582651E7F78D9CE33D4E3731057E6CCB119316ACF943E4531C99D7F592551C5AD35B734CDFB325D4275F261D7886D90AA081140B4C</x:v>
      </x:c>
      <x:c r="M6" s="34" t="str">
        <x:v>CRC verified; not a capacity measurement</x:v>
      </x:c>
      <x:c r="N6" s="219" t="str">
        <x:v>ACCEPT</x:v>
      </x:c>
      <x:c r="O6" s="219" t="str">
        <x:v>PASS</x:v>
      </x:c>
      <x:c r="P6" s="219" t="n">
        <x:v>1</x:v>
      </x:c>
      <x:c r="Q6" s="219" t="str">
        <x:v>CRC32C_VERIFIED</x:v>
      </x:c>
    </x:row>
    <x:row r="7" ht="62" customHeight="1">
      <x:c r="A7" s="32" t="n">
        <x:v>202</x:v>
      </x:c>
      <x:c r="B7" s="208" t="n">
        <x:v>44589.73841435185</x:v>
      </x:c>
      <x:c r="C7" s="32" t="n">
        <x:v>1643391799</x:v>
      </x:c>
      <x:c r="D7" s="32" t="n">
        <x:v>44878</x:v>
      </x:c>
      <x:c r="E7" s="32" t="str">
        <x:v>EU1XX-KO33ru</x:v>
      </x:c>
      <x:c r="F7" s="32"/>
      <x:c r="G7" s="32"/>
      <x:c r="H7" s="32" t="str">
        <x:v>sids</x:v>
      </x:c>
      <x:c r="I7" s="32" t="str">
        <x:v>influxdb</x:v>
      </x:c>
      <x:c r="J7" s="32" t="n">
        <x:v>110</x:v>
      </x:c>
      <x:c r="K7" s="34" t="str">
        <x:v>8eec732a5a861165cd2e42339b5fe744f4c4d805a5c94aee78d39d83d14ad359</x:v>
      </x:c>
      <x:c r="L7" s="34" t="str">
        <x:v>88A0608AA6826088A0609EA0A66103F035EFCEC09B8F713E718192ACA7B7C45E5A977DC732E051FB0A10F1E696C98CB1FE911DBC8CD2F08691582651E7F28D9CE33D4E37301F7E6CCB118F1D07A1124F61FE90BF58FF8F693DED15BC7D00853907B432B84C5B78B646ADB420B857</x:v>
      </x:c>
      <x:c r="M7" s="34" t="str">
        <x:v>CRC verified; not a capacity measurement</x:v>
      </x:c>
      <x:c r="N7" s="219" t="str">
        <x:v>ACCEPT</x:v>
      </x:c>
      <x:c r="O7" s="219" t="str">
        <x:v>PASS</x:v>
      </x:c>
      <x:c r="P7" s="219" t="n">
        <x:v>2</x:v>
      </x:c>
      <x:c r="Q7" s="219" t="str">
        <x:v>CRC32C_VERIFIED</x:v>
      </x:c>
    </x:row>
    <x:row r="8" ht="62" customHeight="1">
      <x:c r="A8" s="32" t="n">
        <x:v>201</x:v>
      </x:c>
      <x:c r="B8" s="208" t="n">
        <x:v>44589.738541666666</x:v>
      </x:c>
      <x:c r="C8" s="32" t="n">
        <x:v>1643391810</x:v>
      </x:c>
      <x:c r="D8" s="32" t="n">
        <x:v>44878</x:v>
      </x:c>
      <x:c r="E8" s="32" t="str">
        <x:v>EU1XX-KO33ru</x:v>
      </x:c>
      <x:c r="F8" s="32"/>
      <x:c r="G8" s="32"/>
      <x:c r="H8" s="32" t="str">
        <x:v>sids</x:v>
      </x:c>
      <x:c r="I8" s="32" t="str">
        <x:v>influxdb</x:v>
      </x:c>
      <x:c r="J8" s="32" t="n">
        <x:v>110</x:v>
      </x:c>
      <x:c r="K8" s="34" t="str">
        <x:v>e8e8b71b698eb46f93fb504d8691165360893fcd1ab498bf750aac1cbecb4750</x:v>
      </x:c>
      <x:c r="L8" s="34" t="str">
        <x:v>88A0608AA6826088A0609EA0A66103F035EFCEC09B8C713D718192ACA7B7C45F5A977DC732E0501D0A10F1E696C98CB1FE911DBC8CD2F08691582651E7F38D9CE33D4E3730FD7E6CCB11311D7C6782E253B99C396F2078B20170E3539FF680A07E731AE4C403522D4706EC707612</x:v>
      </x:c>
      <x:c r="M8" s="34" t="str">
        <x:v>CRC verified; not a capacity measurement</x:v>
      </x:c>
      <x:c r="N8" s="219" t="str">
        <x:v>ACCEPT</x:v>
      </x:c>
      <x:c r="O8" s="219" t="str">
        <x:v>PASS</x:v>
      </x:c>
      <x:c r="P8" s="219" t="n">
        <x:v>3</x:v>
      </x:c>
      <x:c r="Q8" s="219" t="str">
        <x:v>CRC32C_VERIFIED</x:v>
      </x:c>
    </x:row>
    <x:row r="9" ht="62" customHeight="1">
      <x:c r="A9" s="32" t="n">
        <x:v>200</x:v>
      </x:c>
      <x:c r="B9" s="208" t="n">
        <x:v>44589.738645833335</x:v>
      </x:c>
      <x:c r="C9" s="32" t="n">
        <x:v>1643391819</x:v>
      </x:c>
      <x:c r="D9" s="32" t="n">
        <x:v>44878</x:v>
      </x:c>
      <x:c r="E9" s="32" t="str">
        <x:v>EU1XX-KO33ru</x:v>
      </x:c>
      <x:c r="F9" s="32"/>
      <x:c r="G9" s="32"/>
      <x:c r="H9" s="32" t="str">
        <x:v>sids</x:v>
      </x:c>
      <x:c r="I9" s="32" t="str">
        <x:v>influxdb</x:v>
      </x:c>
      <x:c r="J9" s="32" t="n">
        <x:v>110</x:v>
      </x:c>
      <x:c r="K9" s="34" t="str">
        <x:v>705852bd70d780b05e1e1c731d154a0ec2c51ddddee7dcfd90aeee069cc50951</x:v>
      </x:c>
      <x:c r="L9" s="34" t="str">
        <x:v>88A0608AA6826088A0609EA0A66103F035EFCEC09B8C713F718192ACA7B7C45C5A977DC732E050BF0A10F1E696C98CB1FE911DBC8CD2F08680582651E7F08D9CE33D4E3733537E6CCB119D17E7C74FC2053CAF3AF9EDA4239851B98889FB50BDA66BF45F8ED77D863751852E8F25</x:v>
      </x:c>
      <x:c r="M9" s="34" t="str">
        <x:v>CRC verified; not a capacity measurement</x:v>
      </x:c>
      <x:c r="N9" s="219" t="str">
        <x:v>ACCEPT</x:v>
      </x:c>
      <x:c r="O9" s="219" t="str">
        <x:v>PASS</x:v>
      </x:c>
      <x:c r="P9" s="219" t="n">
        <x:v>4</x:v>
      </x:c>
      <x:c r="Q9" s="219" t="str">
        <x:v>CRC32C_VERIFIED</x:v>
      </x:c>
    </x:row>
    <x:row r="10" ht="62" customHeight="1">
      <x:c r="A10" s="32" t="n">
        <x:v>199</x:v>
      </x:c>
      <x:c r="B10" s="208" t="n">
        <x:v>44589.7391087963</x:v>
      </x:c>
      <x:c r="C10" s="32" t="n">
        <x:v>1643391859</x:v>
      </x:c>
      <x:c r="D10" s="32" t="n">
        <x:v>44878</x:v>
      </x:c>
      <x:c r="E10" s="32" t="str">
        <x:v>ESA Academy @ESTEC-JO22ff</x:v>
      </x:c>
      <x:c r="F10" s="32" t="n">
        <x:v>839</x:v>
      </x:c>
      <x:c r="G10" s="32" t="n">
        <x:v>5375671</x:v>
      </x:c>
      <x:c r="H10" s="32" t="str">
        <x:v>network</x:v>
      </x:c>
      <x:c r="I10" s="32" t="str">
        <x:v>influxdb</x:v>
      </x:c>
      <x:c r="J10" s="32" t="n">
        <x:v>74</x:v>
      </x:c>
      <x:c r="K10" s="34" t="str">
        <x:v>944d0a262446c34d17e81da8276bd1bd757a56a2915462aedf202714ba0ae879</x:v>
      </x:c>
      <x:c r="L10" s="34" t="str">
        <x:v>88A0608AA6826088A0609EA0A66103F0CAA7C000017E017EFFAD0101000082960000000B0042F0F90000006E020466000001003DB8C811FF8E01010AA8A200005613B5AF578E0010DF30</x:v>
      </x:c>
      <x:c r="M10" s="34" t="str">
        <x:v>Schema valid; no retained CRC; keep QC flag; not a capacity measurement</x:v>
      </x:c>
      <x:c r="N10" s="219" t="str">
        <x:v>ACCEPT</x:v>
      </x:c>
      <x:c r="O10" s="219" t="str">
        <x:v>NOT_PRESENT</x:v>
      </x:c>
      <x:c r="P10" s="219" t="n">
        <x:v>5</x:v>
      </x:c>
      <x:c r="Q10" s="219" t="str">
        <x:v>PREPROCESSED_NO_CRC</x:v>
      </x:c>
    </x:row>
    <x:row r="11" ht="62" customHeight="1">
      <x:c r="A11" s="32" t="n">
        <x:v>197</x:v>
      </x:c>
      <x:c r="B11" s="208" t="n">
        <x:v>44589.739224537036</x:v>
      </x:c>
      <x:c r="C11" s="32" t="n">
        <x:v>1643391869</x:v>
      </x:c>
      <x:c r="D11" s="32" t="n">
        <x:v>44878</x:v>
      </x:c>
      <x:c r="E11" s="32" t="str">
        <x:v>ESA Academy @ESTEC-JO22ff</x:v>
      </x:c>
      <x:c r="F11" s="32" t="n">
        <x:v>839</x:v>
      </x:c>
      <x:c r="G11" s="32" t="n">
        <x:v>5375671</x:v>
      </x:c>
      <x:c r="H11" s="32" t="str">
        <x:v>network</x:v>
      </x:c>
      <x:c r="I11" s="32" t="str">
        <x:v>influxdb</x:v>
      </x:c>
      <x:c r="J11" s="32" t="n">
        <x:v>74</x:v>
      </x:c>
      <x:c r="K11" s="34" t="str">
        <x:v>c6ce54bdf380a2e33453562ebe924e92d17d40f30394fac9f3b6c14addef0832</x:v>
      </x:c>
      <x:c r="L11" s="34" t="str">
        <x:v>88A0608AA6826088A0609EA0A66103F0CAA7C000017D017DFFAD0101000082970000000B0042F1570000006E020466000001003DB8C811FF9101010AA8A300005613B5AF57EC0010DF30</x:v>
      </x:c>
      <x:c r="M11" s="34" t="str">
        <x:v>Byte-identical to CRC-verified reception; not a capacity measurement</x:v>
      </x:c>
      <x:c r="N11" s="219" t="str">
        <x:v>ACCEPT</x:v>
      </x:c>
      <x:c r="O11" s="219" t="str">
        <x:v>NOT_PRESENT</x:v>
      </x:c>
      <x:c r="P11" s="219" t="n">
        <x:v>6</x:v>
      </x:c>
      <x:c r="Q11" s="219" t="str">
        <x:v>CRC32C_VERIFIED</x:v>
      </x:c>
    </x:row>
    <x:row r="12" ht="62" customHeight="1">
      <x:c r="A12" s="32" t="n">
        <x:v>198</x:v>
      </x:c>
      <x:c r="B12" s="208" t="n">
        <x:v>44589.739224537036</x:v>
      </x:c>
      <x:c r="C12" s="32" t="n">
        <x:v>1643391869</x:v>
      </x:c>
      <x:c r="D12" s="32" t="n">
        <x:v>44878</x:v>
      </x:c>
      <x:c r="E12" s="32" t="str">
        <x:v>EU1XX-KO33ru</x:v>
      </x:c>
      <x:c r="F12" s="32"/>
      <x:c r="G12" s="32"/>
      <x:c r="H12" s="32" t="str">
        <x:v>sids</x:v>
      </x:c>
      <x:c r="I12" s="32" t="str">
        <x:v>influxdb</x:v>
      </x:c>
      <x:c r="J12" s="32" t="n">
        <x:v>110</x:v>
      </x:c>
      <x:c r="K12" s="34" t="str">
        <x:v>b63cde0805c30580c4e2e32847e0108a4841a0df92b70860d7138a48f822c9d5</x:v>
      </x:c>
      <x:c r="L12" s="34" t="str">
        <x:v>88A0608AA6826088A0609EA0A66103F035EFCEC09B7071C1718192ACA7B7C4595A977DC732E04E690A10F1E696C98CB1FE911DBC8CD2F0868D582651E7CD8D9CE33D4E3732A97E6CCB11DC5E432254360B206337C0D81800C112361F6E2B291B38326EA269BD9CC8A393CFEACDCC</x:v>
      </x:c>
      <x:c r="M12" s="34" t="str">
        <x:v>CRC verified; not a capacity measurement</x:v>
      </x:c>
      <x:c r="N12" s="219" t="str">
        <x:v>ACCEPT</x:v>
      </x:c>
      <x:c r="O12" s="219" t="str">
        <x:v>PASS</x:v>
      </x:c>
      <x:c r="P12" s="219" t="n">
        <x:v>6</x:v>
      </x:c>
      <x:c r="Q12" s="219" t="str">
        <x:v>CRC32C_VERIFIED</x:v>
      </x:c>
    </x:row>
    <x:row r="13" ht="62" customHeight="1">
      <x:c r="A13" s="32" t="n">
        <x:v>196</x:v>
      </x:c>
      <x:c r="B13" s="208" t="n">
        <x:v>44589.739340277774</x:v>
      </x:c>
      <x:c r="C13" s="32" t="n">
        <x:v>1643391879</x:v>
      </x:c>
      <x:c r="D13" s="32" t="n">
        <x:v>44878</x:v>
      </x:c>
      <x:c r="E13" s="32" t="str">
        <x:v>ESA Academy @ESTEC-JO22ff</x:v>
      </x:c>
      <x:c r="F13" s="32" t="n">
        <x:v>839</x:v>
      </x:c>
      <x:c r="G13" s="32" t="n">
        <x:v>5375671</x:v>
      </x:c>
      <x:c r="H13" s="32" t="str">
        <x:v>network</x:v>
      </x:c>
      <x:c r="I13" s="32" t="str">
        <x:v>influxdb</x:v>
      </x:c>
      <x:c r="J13" s="32" t="n">
        <x:v>74</x:v>
      </x:c>
      <x:c r="K13" s="34" t="str">
        <x:v>ed2fa60796d7a107354fed0ea314fcb966aa8a6ab81a5ca9c8ca35919856e543</x:v>
      </x:c>
      <x:c r="L13" s="34" t="str">
        <x:v>88A0608AA6826088A0609EA0A66103F0CAA7C000017D017DFFAD0101000082980000000B0042F1B50000006E020466000001003DB8C811FF8F01010AA8A400005613B5AF584A0010DF30</x:v>
      </x:c>
      <x:c r="M13" s="34" t="str">
        <x:v>Schema valid; no retained CRC; keep QC flag; not a capacity measurement</x:v>
      </x:c>
      <x:c r="N13" s="219" t="str">
        <x:v>ACCEPT</x:v>
      </x:c>
      <x:c r="O13" s="219" t="str">
        <x:v>NOT_PRESENT</x:v>
      </x:c>
      <x:c r="P13" s="219" t="n">
        <x:v>7</x:v>
      </x:c>
      <x:c r="Q13" s="219" t="str">
        <x:v>PREPROCESSED_NO_CRC</x:v>
      </x:c>
    </x:row>
    <x:row r="14" ht="62" customHeight="1">
      <x:c r="A14" s="32" t="n">
        <x:v>195</x:v>
      </x:c>
      <x:c r="B14" s="208" t="n">
        <x:v>44589.73945601852</x:v>
      </x:c>
      <x:c r="C14" s="32" t="n">
        <x:v>1643391889</x:v>
      </x:c>
      <x:c r="D14" s="32" t="n">
        <x:v>44878</x:v>
      </x:c>
      <x:c r="E14" s="32" t="str">
        <x:v>EU1XX-KO33ru</x:v>
      </x:c>
      <x:c r="F14" s="32"/>
      <x:c r="G14" s="32"/>
      <x:c r="H14" s="32" t="str">
        <x:v>sids</x:v>
      </x:c>
      <x:c r="I14" s="32" t="str">
        <x:v>influxdb</x:v>
      </x:c>
      <x:c r="J14" s="32" t="n">
        <x:v>110</x:v>
      </x:c>
      <x:c r="K14" s="34" t="str">
        <x:v>0a6c6811b6d4ecd4b29a3c8a6a8cd8d2bb29fca1d720e8e73e66e9337243e7ff</x:v>
      </x:c>
      <x:c r="L14" s="34" t="str">
        <x:v>88A0608AA6826088A0609EA0A66103F035EFCEC09B7171C0718192ACA7B7C4575A977DC732E04D2D0A10F1E696C98CB1FE911DBC8CD2F0868D582651E7CB8D9CE33D4E373DED7E6CCB11D4C365052698835E39B880F32EAD3BD343926EBC0EA301DA47A132AA06DCA8953F79EE38</x:v>
      </x:c>
      <x:c r="M14" s="34" t="str">
        <x:v>CRC verified; not a capacity measurement</x:v>
      </x:c>
      <x:c r="N14" s="219" t="str">
        <x:v>ACCEPT</x:v>
      </x:c>
      <x:c r="O14" s="219" t="str">
        <x:v>PASS</x:v>
      </x:c>
      <x:c r="P14" s="219" t="n">
        <x:v>8</x:v>
      </x:c>
      <x:c r="Q14" s="219" t="str">
        <x:v>CRC32C_VERIFIED</x:v>
      </x:c>
    </x:row>
    <x:row r="15" ht="62" customHeight="1">
      <x:c r="A15" s="32" t="n">
        <x:v>193</x:v>
      </x:c>
      <x:c r="B15" s="208" t="n">
        <x:v>44589.73957175926</x:v>
      </x:c>
      <x:c r="C15" s="32" t="n">
        <x:v>1643391899</x:v>
      </x:c>
      <x:c r="D15" s="32" t="n">
        <x:v>44878</x:v>
      </x:c>
      <x:c r="E15" s="32" t="str">
        <x:v>ESA Academy @ESTEC-JO22ff</x:v>
      </x:c>
      <x:c r="F15" s="32" t="n">
        <x:v>839</x:v>
      </x:c>
      <x:c r="G15" s="32" t="n">
        <x:v>5375671</x:v>
      </x:c>
      <x:c r="H15" s="32" t="str">
        <x:v>network</x:v>
      </x:c>
      <x:c r="I15" s="32" t="str">
        <x:v>influxdb</x:v>
      </x:c>
      <x:c r="J15" s="32" t="n">
        <x:v>74</x:v>
      </x:c>
      <x:c r="K15" s="34" t="str">
        <x:v>43209be2ce2bd406c1a2e60dfe09969f61399a940d14090e525966265fd0142c</x:v>
      </x:c>
      <x:c r="L15" s="34" t="str">
        <x:v>88A0608AA6826088A0609EA0A66103F0CAA7C000017B017BFFAD01010000829A0000000B0042F2710000006E020466000001003DB8C811FF9101010AA8A600005613B5AF59060010DF30</x:v>
      </x:c>
      <x:c r="M15" s="34" t="str">
        <x:v>Byte-identical to CRC-verified reception; not a capacity measurement</x:v>
      </x:c>
      <x:c r="N15" s="219" t="str">
        <x:v>ACCEPT</x:v>
      </x:c>
      <x:c r="O15" s="219" t="str">
        <x:v>NOT_PRESENT</x:v>
      </x:c>
      <x:c r="P15" s="219" t="n">
        <x:v>9</x:v>
      </x:c>
      <x:c r="Q15" s="219" t="str">
        <x:v>CRC32C_VERIFIED</x:v>
      </x:c>
    </x:row>
    <x:row r="16" ht="62" customHeight="1">
      <x:c r="A16" s="32" t="n">
        <x:v>194</x:v>
      </x:c>
      <x:c r="B16" s="208" t="n">
        <x:v>44589.73957175926</x:v>
      </x:c>
      <x:c r="C16" s="32" t="n">
        <x:v>1643391899</x:v>
      </x:c>
      <x:c r="D16" s="32" t="n">
        <x:v>44878</x:v>
      </x:c>
      <x:c r="E16" s="32" t="str">
        <x:v>EU1XX-KO33ru</x:v>
      </x:c>
      <x:c r="F16" s="32"/>
      <x:c r="G16" s="32"/>
      <x:c r="H16" s="32" t="str">
        <x:v>sids</x:v>
      </x:c>
      <x:c r="I16" s="32" t="str">
        <x:v>influxdb</x:v>
      </x:c>
      <x:c r="J16" s="32" t="n">
        <x:v>110</x:v>
      </x:c>
      <x:c r="K16" s="34" t="str">
        <x:v>21d3c94bb0015dd1da8907a27ef7c6b97477fa2d13ab5e1270f4815c695cc4a1</x:v>
      </x:c>
      <x:c r="L16" s="34" t="str">
        <x:v>88A0608AA6826088A0609EA0A66103F035EFCEC09B7671C7718192ACA7B7C4545A977DC732E04D4F0A10F1E696C98CB1FE911DBC8CD2F0868D582651E7C88D9CE33D4E373C437E6CCB111087DA4FE6B16239E6F341462AAEC36F258859B92D49E45216AB2938D95C12259052EB4A</x:v>
      </x:c>
      <x:c r="M16" s="34" t="str">
        <x:v>CRC verified; not a capacity measurement</x:v>
      </x:c>
      <x:c r="N16" s="219" t="str">
        <x:v>ACCEPT</x:v>
      </x:c>
      <x:c r="O16" s="219" t="str">
        <x:v>PASS</x:v>
      </x:c>
      <x:c r="P16" s="219" t="n">
        <x:v>9</x:v>
      </x:c>
      <x:c r="Q16" s="219" t="str">
        <x:v>CRC32C_VERIFIED</x:v>
      </x:c>
    </x:row>
    <x:row r="17" ht="62" customHeight="1">
      <x:c r="A17" s="32" t="n">
        <x:v>191</x:v>
      </x:c>
      <x:c r="B17" s="208" t="n">
        <x:v>44589.7396875</x:v>
      </x:c>
      <x:c r="C17" s="32" t="n">
        <x:v>1643391909</x:v>
      </x:c>
      <x:c r="D17" s="32" t="n">
        <x:v>44878</x:v>
      </x:c>
      <x:c r="E17" s="32" t="str">
        <x:v>ESA Academy @ESTEC-JO22ff</x:v>
      </x:c>
      <x:c r="F17" s="32" t="n">
        <x:v>839</x:v>
      </x:c>
      <x:c r="G17" s="32" t="n">
        <x:v>5375671</x:v>
      </x:c>
      <x:c r="H17" s="32" t="str">
        <x:v>network</x:v>
      </x:c>
      <x:c r="I17" s="32" t="str">
        <x:v>influxdb</x:v>
      </x:c>
      <x:c r="J17" s="32" t="n">
        <x:v>74</x:v>
      </x:c>
      <x:c r="K17" s="34" t="str">
        <x:v>cfa00e99581fab6013968d7a0e762517d4a75a267b0481cb36233f8b5e6b51a6</x:v>
      </x:c>
      <x:c r="L17" s="34" t="str">
        <x:v>88A0608AA6826088A0609EA0A66103F0CAA7C000017B017BFFAD01010000829B0000000B0042F2CF0000006E020466000001003DB8C811FF9101010AA8A700005613B5AF59640010DF30</x:v>
      </x:c>
      <x:c r="M17" s="34" t="str">
        <x:v>Byte-identical to CRC-verified reception; not a capacity measurement</x:v>
      </x:c>
      <x:c r="N17" s="219" t="str">
        <x:v>ACCEPT</x:v>
      </x:c>
      <x:c r="O17" s="219" t="str">
        <x:v>NOT_PRESENT</x:v>
      </x:c>
      <x:c r="P17" s="219" t="n">
        <x:v>10</x:v>
      </x:c>
      <x:c r="Q17" s="219" t="str">
        <x:v>CRC32C_VERIFIED</x:v>
      </x:c>
    </x:row>
    <x:row r="18" ht="62" customHeight="1">
      <x:c r="A18" s="32" t="n">
        <x:v>192</x:v>
      </x:c>
      <x:c r="B18" s="208" t="n">
        <x:v>44589.7396875</x:v>
      </x:c>
      <x:c r="C18" s="32" t="n">
        <x:v>1643391909</x:v>
      </x:c>
      <x:c r="D18" s="32" t="n">
        <x:v>44878</x:v>
      </x:c>
      <x:c r="E18" s="32" t="str">
        <x:v>EU1XX-KO33ru</x:v>
      </x:c>
      <x:c r="F18" s="32"/>
      <x:c r="G18" s="32"/>
      <x:c r="H18" s="32" t="str">
        <x:v>sids</x:v>
      </x:c>
      <x:c r="I18" s="32" t="str">
        <x:v>influxdb</x:v>
      </x:c>
      <x:c r="J18" s="32" t="n">
        <x:v>110</x:v>
      </x:c>
      <x:c r="K18" s="34" t="str">
        <x:v>0225271c191d13084ed915ef17ed2cdc441d00f4d92721ccc32ed519ea902410</x:v>
      </x:c>
      <x:c r="L18" s="34" t="str">
        <x:v>88A0608AA6826088A0609EA0A66103F035EFCEC09B7671C7718192ACA7B7C4555A977DC732E04DF10A10F1E696C98CB1FE911DBC8CD2F0868D582651E7C98D9CE33D4E373C217E6CCB11A4C494DFFDCD724D537951E2122EF0D7F28AA072331CC69A3BB3E0EBD299E51ABA88A6BB</x:v>
      </x:c>
      <x:c r="M18" s="34" t="str">
        <x:v>CRC verified; not a capacity measurement</x:v>
      </x:c>
      <x:c r="N18" s="219" t="str">
        <x:v>ACCEPT</x:v>
      </x:c>
      <x:c r="O18" s="219" t="str">
        <x:v>PASS</x:v>
      </x:c>
      <x:c r="P18" s="219" t="n">
        <x:v>10</x:v>
      </x:c>
      <x:c r="Q18" s="219" t="str">
        <x:v>CRC32C_VERIFIED</x:v>
      </x:c>
    </x:row>
    <x:row r="19" ht="62" customHeight="1">
      <x:c r="A19" s="32" t="n">
        <x:v>189</x:v>
      </x:c>
      <x:c r="B19" s="208" t="n">
        <x:v>44589.739803240744</x:v>
      </x:c>
      <x:c r="C19" s="32" t="n">
        <x:v>1643391919</x:v>
      </x:c>
      <x:c r="D19" s="32" t="n">
        <x:v>44878</x:v>
      </x:c>
      <x:c r="E19" s="32" t="str">
        <x:v>ESA Academy @ESTEC-JO22ff</x:v>
      </x:c>
      <x:c r="F19" s="32" t="n">
        <x:v>839</x:v>
      </x:c>
      <x:c r="G19" s="32" t="n">
        <x:v>5375671</x:v>
      </x:c>
      <x:c r="H19" s="32" t="str">
        <x:v>network</x:v>
      </x:c>
      <x:c r="I19" s="32" t="str">
        <x:v>influxdb</x:v>
      </x:c>
      <x:c r="J19" s="32" t="n">
        <x:v>74</x:v>
      </x:c>
      <x:c r="K19" s="34" t="str">
        <x:v>81be2fc89d38cdc92ab5e664b23041cad09f159a3856189649983f39b3ed3f21</x:v>
      </x:c>
      <x:c r="L19" s="34" t="str">
        <x:v>88A0608AA6826088A0609EA0A66103F0CAA7C000017A017AFFAD01010000829C0000000B0042F32D0000006E020466000001003DB8C811FF8C01010AA8A800005613B5AF59C20010DF30</x:v>
      </x:c>
      <x:c r="M19" s="34" t="str">
        <x:v>Byte-identical to CRC-verified reception; not a capacity measurement</x:v>
      </x:c>
      <x:c r="N19" s="219" t="str">
        <x:v>ACCEPT</x:v>
      </x:c>
      <x:c r="O19" s="219" t="str">
        <x:v>NOT_PRESENT</x:v>
      </x:c>
      <x:c r="P19" s="219" t="n">
        <x:v>11</x:v>
      </x:c>
      <x:c r="Q19" s="219" t="str">
        <x:v>CRC32C_VERIFIED</x:v>
      </x:c>
    </x:row>
    <x:row r="20" ht="62" customHeight="1">
      <x:c r="A20" s="32" t="n">
        <x:v>190</x:v>
      </x:c>
      <x:c r="B20" s="208" t="n">
        <x:v>44589.739803240744</x:v>
      </x:c>
      <x:c r="C20" s="32" t="n">
        <x:v>1643391919</x:v>
      </x:c>
      <x:c r="D20" s="32" t="n">
        <x:v>44878</x:v>
      </x:c>
      <x:c r="E20" s="32" t="str">
        <x:v>EU1XX-KO33ru</x:v>
      </x:c>
      <x:c r="F20" s="32"/>
      <x:c r="G20" s="32"/>
      <x:c r="H20" s="32" t="str">
        <x:v>sids</x:v>
      </x:c>
      <x:c r="I20" s="32" t="str">
        <x:v>influxdb</x:v>
      </x:c>
      <x:c r="J20" s="32" t="n">
        <x:v>110</x:v>
      </x:c>
      <x:c r="K20" s="34" t="str">
        <x:v>aef54d272b81153d1bdd2a8b6af375855b98438c589c553284e4583d38a654a3</x:v>
      </x:c>
      <x:c r="L20" s="34" t="str">
        <x:v>88A0608AA6826088A0609EA0A66103F035EFCEC09B7771C6718192ACA7B7C4525A977DC732E04C130A10F1E696C98CB1FE911DBC8CD2F08690582651E7C68D9CE33D4E373C877E6CCB115207F93F82C05CC533996966C60A031D545F2D3166A1AA0AB48BFF4CF72DD4ED8D444258</x:v>
      </x:c>
      <x:c r="M20" s="34" t="str">
        <x:v>CRC verified; not a capacity measurement</x:v>
      </x:c>
      <x:c r="N20" s="219" t="str">
        <x:v>ACCEPT</x:v>
      </x:c>
      <x:c r="O20" s="219" t="str">
        <x:v>PASS</x:v>
      </x:c>
      <x:c r="P20" s="219" t="n">
        <x:v>11</x:v>
      </x:c>
      <x:c r="Q20" s="219" t="str">
        <x:v>CRC32C_VERIFIED</x:v>
      </x:c>
    </x:row>
    <x:row r="21" ht="62" customHeight="1">
      <x:c r="A21" s="32" t="n">
        <x:v>187</x:v>
      </x:c>
      <x:c r="B21" s="208" t="n">
        <x:v>44589.73991898148</x:v>
      </x:c>
      <x:c r="C21" s="32" t="n">
        <x:v>1643391929</x:v>
      </x:c>
      <x:c r="D21" s="32" t="n">
        <x:v>44878</x:v>
      </x:c>
      <x:c r="E21" s="32" t="str">
        <x:v>ESA Academy @ESTEC-JO22ff</x:v>
      </x:c>
      <x:c r="F21" s="32" t="n">
        <x:v>839</x:v>
      </x:c>
      <x:c r="G21" s="32" t="n">
        <x:v>5375671</x:v>
      </x:c>
      <x:c r="H21" s="32" t="str">
        <x:v>network</x:v>
      </x:c>
      <x:c r="I21" s="32" t="str">
        <x:v>influxdb</x:v>
      </x:c>
      <x:c r="J21" s="32" t="n">
        <x:v>74</x:v>
      </x:c>
      <x:c r="K21" s="34" t="str">
        <x:v>7702df725e2f3cf783441f0f8bbd0688fdb5187758e87cea826d27cbac8661ec</x:v>
      </x:c>
      <x:c r="L21" s="34" t="str">
        <x:v>88A0608AA6826088A0609EA0A66103F0CAA7C000017A017AFFAD01010000829D0000000B0042F38B0000006E020466000001003DB8C811FF9101010AA8A900005613B5AF5A200010DF30</x:v>
      </x:c>
      <x:c r="M21" s="34" t="str">
        <x:v>Byte-identical to CRC-verified reception; not a capacity measurement</x:v>
      </x:c>
      <x:c r="N21" s="219" t="str">
        <x:v>ACCEPT</x:v>
      </x:c>
      <x:c r="O21" s="219" t="str">
        <x:v>NOT_PRESENT</x:v>
      </x:c>
      <x:c r="P21" s="219" t="n">
        <x:v>12</x:v>
      </x:c>
      <x:c r="Q21" s="219" t="str">
        <x:v>CRC32C_VERIFIED</x:v>
      </x:c>
    </x:row>
    <x:row r="22" ht="62" customHeight="1">
      <x:c r="A22" s="32" t="n">
        <x:v>188</x:v>
      </x:c>
      <x:c r="B22" s="208" t="n">
        <x:v>44589.73991898148</x:v>
      </x:c>
      <x:c r="C22" s="32" t="n">
        <x:v>1643391929</x:v>
      </x:c>
      <x:c r="D22" s="32" t="n">
        <x:v>44878</x:v>
      </x:c>
      <x:c r="E22" s="32" t="str">
        <x:v>EU1XX-KO33ru</x:v>
      </x:c>
      <x:c r="F22" s="32"/>
      <x:c r="G22" s="32"/>
      <x:c r="H22" s="32" t="str">
        <x:v>sids</x:v>
      </x:c>
      <x:c r="I22" s="32" t="str">
        <x:v>influxdb</x:v>
      </x:c>
      <x:c r="J22" s="32" t="n">
        <x:v>110</x:v>
      </x:c>
      <x:c r="K22" s="34" t="str">
        <x:v>60f159139729e0874ca7d8ad83f11ad3468e209b7fd3f2affd51ba3ebc06412e</x:v>
      </x:c>
      <x:c r="L22" s="34" t="str">
        <x:v>88A0608AA6826088A0609EA0A66103F035EFCEC09B7771C6718192ACA7B7C4535A977DC732E04CB50A10F1E696C98CB1FE911DBC8CD2F0868D582651E7C78D9CE33D4E373F657E6CCB111F26D87DB016B19CFF8DE138483E485022561684CD901B25616416ABDD7EA128DE71C11E</x:v>
      </x:c>
      <x:c r="M22" s="34" t="str">
        <x:v>CRC verified; not a capacity measurement</x:v>
      </x:c>
      <x:c r="N22" s="219" t="str">
        <x:v>ACCEPT</x:v>
      </x:c>
      <x:c r="O22" s="219" t="str">
        <x:v>PASS</x:v>
      </x:c>
      <x:c r="P22" s="219" t="n">
        <x:v>12</x:v>
      </x:c>
      <x:c r="Q22" s="219" t="str">
        <x:v>CRC32C_VERIFIED</x:v>
      </x:c>
    </x:row>
    <x:row r="23" ht="62" customHeight="1">
      <x:c r="A23" s="32" t="n">
        <x:v>186</x:v>
      </x:c>
      <x:c r="B23" s="208" t="n">
        <x:v>44589.74003472222</x:v>
      </x:c>
      <x:c r="C23" s="32" t="n">
        <x:v>1643391939</x:v>
      </x:c>
      <x:c r="D23" s="32" t="n">
        <x:v>44878</x:v>
      </x:c>
      <x:c r="E23" s="32" t="str">
        <x:v>ESA Academy @ESTEC-JO22ff</x:v>
      </x:c>
      <x:c r="F23" s="32" t="n">
        <x:v>839</x:v>
      </x:c>
      <x:c r="G23" s="32" t="n">
        <x:v>5375671</x:v>
      </x:c>
      <x:c r="H23" s="32" t="str">
        <x:v>network</x:v>
      </x:c>
      <x:c r="I23" s="32" t="str">
        <x:v>influxdb</x:v>
      </x:c>
      <x:c r="J23" s="32" t="n">
        <x:v>74</x:v>
      </x:c>
      <x:c r="K23" s="34" t="str">
        <x:v>5e23c7544f4f313a80ec057b22e21cfea0aea02786f3c620e3fbf4af98da238d</x:v>
      </x:c>
      <x:c r="L23" s="34" t="str">
        <x:v>88A0608AA6826088A0609EA0A66103F0CAA7C00001790179FFAD01010000829E0000000B0042F3E90000006E020466000001003DB8C811FF9101010AA8AA00005613B5AF5A7E0010DF30</x:v>
      </x:c>
      <x:c r="M23" s="34" t="str">
        <x:v>Schema valid; no retained CRC; keep QC flag; not a capacity measurement</x:v>
      </x:c>
      <x:c r="N23" s="219" t="str">
        <x:v>ACCEPT</x:v>
      </x:c>
      <x:c r="O23" s="219" t="str">
        <x:v>NOT_PRESENT</x:v>
      </x:c>
      <x:c r="P23" s="219" t="n">
        <x:v>13</x:v>
      </x:c>
      <x:c r="Q23" s="219" t="str">
        <x:v>PREPROCESSED_NO_CRC</x:v>
      </x:c>
    </x:row>
    <x:row r="24" ht="62" customHeight="1">
      <x:c r="A24" s="32" t="n">
        <x:v>184</x:v>
      </x:c>
      <x:c r="B24" s="208" t="n">
        <x:v>44589.74015046296</x:v>
      </x:c>
      <x:c r="C24" s="32" t="n">
        <x:v>1643391949</x:v>
      </x:c>
      <x:c r="D24" s="32" t="n">
        <x:v>44878</x:v>
      </x:c>
      <x:c r="E24" s="32" t="str">
        <x:v>ESA Academy @ESTEC-JO22ff</x:v>
      </x:c>
      <x:c r="F24" s="32" t="n">
        <x:v>839</x:v>
      </x:c>
      <x:c r="G24" s="32" t="n">
        <x:v>5375671</x:v>
      </x:c>
      <x:c r="H24" s="32" t="str">
        <x:v>network</x:v>
      </x:c>
      <x:c r="I24" s="32" t="str">
        <x:v>influxdb</x:v>
      </x:c>
      <x:c r="J24" s="32" t="n">
        <x:v>74</x:v>
      </x:c>
      <x:c r="K24" s="34" t="str">
        <x:v>30cfe4fa777837d9f27520ec350efd44de2423227a75e0f8748087bc29aed28a</x:v>
      </x:c>
      <x:c r="L24" s="34" t="str">
        <x:v>88A0608AA6826088A0609EA0A66103F0CAA7C00001790179FFAD01010000829F0000000B0042F4470000006E020466000001003DB8C811FF8F01010AA8AB00005613B5AF5ADC0010DF30</x:v>
      </x:c>
      <x:c r="M24" s="34" t="str">
        <x:v>Byte-identical to CRC-verified reception; not a capacity measurement</x:v>
      </x:c>
      <x:c r="N24" s="219" t="str">
        <x:v>ACCEPT</x:v>
      </x:c>
      <x:c r="O24" s="219" t="str">
        <x:v>NOT_PRESENT</x:v>
      </x:c>
      <x:c r="P24" s="219" t="n">
        <x:v>14</x:v>
      </x:c>
      <x:c r="Q24" s="219" t="str">
        <x:v>CRC32C_VERIFIED</x:v>
      </x:c>
    </x:row>
    <x:row r="25" ht="62" customHeight="1">
      <x:c r="A25" s="32" t="n">
        <x:v>185</x:v>
      </x:c>
      <x:c r="B25" s="208" t="n">
        <x:v>44589.74015046296</x:v>
      </x:c>
      <x:c r="C25" s="32" t="n">
        <x:v>1643391949</x:v>
      </x:c>
      <x:c r="D25" s="32" t="n">
        <x:v>44878</x:v>
      </x:c>
      <x:c r="E25" s="32" t="str">
        <x:v>EU1XX-KO33ru</x:v>
      </x:c>
      <x:c r="F25" s="32"/>
      <x:c r="G25" s="32"/>
      <x:c r="H25" s="32" t="str">
        <x:v>sids</x:v>
      </x:c>
      <x:c r="I25" s="32" t="str">
        <x:v>influxdb</x:v>
      </x:c>
      <x:c r="J25" s="32" t="n">
        <x:v>110</x:v>
      </x:c>
      <x:c r="K25" s="34" t="str">
        <x:v>9211957a9afa6726dc067eb95c8ab98e176431d2edc7d04f277efef0f0402ec1</x:v>
      </x:c>
      <x:c r="L25" s="34" t="str">
        <x:v>88A0608AA6826088A0609EA0A66103F035EFCEC09B7471C5718192ACA7B7C4515A977DC732E04B790A10F1E696C98CB1FE911DBC8CD2F08693582651E7C58D9CE33D4E373F997E6CCB11F840B86DEABAFBE0555265AC533272EE29B2CBE3736AF705986FB14A96D3FF26398ABA25</x:v>
      </x:c>
      <x:c r="M25" s="34" t="str">
        <x:v>CRC verified; not a capacity measurement</x:v>
      </x:c>
      <x:c r="N25" s="219" t="str">
        <x:v>ACCEPT</x:v>
      </x:c>
      <x:c r="O25" s="219" t="str">
        <x:v>PASS</x:v>
      </x:c>
      <x:c r="P25" s="219" t="n">
        <x:v>14</x:v>
      </x:c>
      <x:c r="Q25" s="219" t="str">
        <x:v>CRC32C_VERIFIED</x:v>
      </x:c>
    </x:row>
    <x:row r="26" ht="62" customHeight="1">
      <x:c r="A26" s="32" t="n">
        <x:v>181</x:v>
      </x:c>
      <x:c r="B26" s="208" t="n">
        <x:v>44589.740266203706</x:v>
      </x:c>
      <x:c r="C26" s="32" t="n">
        <x:v>1643391959</x:v>
      </x:c>
      <x:c r="D26" s="32" t="n">
        <x:v>44878</x:v>
      </x:c>
      <x:c r="E26" s="32" t="str">
        <x:v>DL5FAB VHF/UHF-JN49hu</x:v>
      </x:c>
      <x:c r="F26" s="32" t="n">
        <x:v>2504</x:v>
      </x:c>
      <x:c r="G26" s="32" t="n">
        <x:v>5369438</x:v>
      </x:c>
      <x:c r="H26" s="32" t="str">
        <x:v>network</x:v>
      </x:c>
      <x:c r="I26" s="32" t="str">
        <x:v>influxdb</x:v>
      </x:c>
      <x:c r="J26" s="32" t="n">
        <x:v>74</x:v>
      </x:c>
      <x:c r="K26" s="34" t="str">
        <x:v>27d56eef2350271ad2012de9a761ebde81f5e268653f0b78f8a1b3546c168d89</x:v>
      </x:c>
      <x:c r="L26" s="34" t="str">
        <x:v>88A0608AA6826088A0609EA0A66103F0CAA7C00001780178FFAD0101000082A00000000B0042F4A50000006E020466000001003DB8C811FF9101010AA8AC00005613B5AF5B3A0010DF30</x:v>
      </x:c>
      <x:c r="M26" s="34" t="str">
        <x:v>Byte-identical to CRC-verified reception; not a capacity measurement</x:v>
      </x:c>
      <x:c r="N26" s="219" t="str">
        <x:v>ACCEPT</x:v>
      </x:c>
      <x:c r="O26" s="219" t="str">
        <x:v>NOT_PRESENT</x:v>
      </x:c>
      <x:c r="P26" s="219" t="n">
        <x:v>15</x:v>
      </x:c>
      <x:c r="Q26" s="219" t="str">
        <x:v>CRC32C_VERIFIED</x:v>
      </x:c>
    </x:row>
    <x:row r="27" ht="62" customHeight="1">
      <x:c r="A27" s="32" t="n">
        <x:v>180</x:v>
      </x:c>
      <x:c r="B27" s="208" t="n">
        <x:v>44589.740266203706</x:v>
      </x:c>
      <x:c r="C27" s="32" t="n">
        <x:v>1643391959</x:v>
      </x:c>
      <x:c r="D27" s="32" t="n">
        <x:v>44878</x:v>
      </x:c>
      <x:c r="E27" s="32" t="str">
        <x:v>ESA Academy @ESTEC-JO22ff</x:v>
      </x:c>
      <x:c r="F27" s="32" t="n">
        <x:v>839</x:v>
      </x:c>
      <x:c r="G27" s="32" t="n">
        <x:v>5375671</x:v>
      </x:c>
      <x:c r="H27" s="32" t="str">
        <x:v>network</x:v>
      </x:c>
      <x:c r="I27" s="32" t="str">
        <x:v>influxdb</x:v>
      </x:c>
      <x:c r="J27" s="32" t="n">
        <x:v>74</x:v>
      </x:c>
      <x:c r="K27" s="34" t="str">
        <x:v>27d56eef2350271ad2012de9a761ebde81f5e268653f0b78f8a1b3546c168d89</x:v>
      </x:c>
      <x:c r="L27" s="34" t="str">
        <x:v>88A0608AA6826088A0609EA0A66103F0CAA7C00001780178FFAD0101000082A00000000B0042F4A50000006E020466000001003DB8C811FF9101010AA8AC00005613B5AF5B3A0010DF30</x:v>
      </x:c>
      <x:c r="M27" s="34" t="str">
        <x:v>Byte-identical to CRC-verified reception; not a capacity measurement</x:v>
      </x:c>
      <x:c r="N27" s="219" t="str">
        <x:v>ACCEPT</x:v>
      </x:c>
      <x:c r="O27" s="219" t="str">
        <x:v>NOT_PRESENT</x:v>
      </x:c>
      <x:c r="P27" s="219" t="n">
        <x:v>15</x:v>
      </x:c>
      <x:c r="Q27" s="219" t="str">
        <x:v>CRC32C_VERIFIED</x:v>
      </x:c>
    </x:row>
    <x:row r="28" ht="62" customHeight="1">
      <x:c r="A28" s="32" t="n">
        <x:v>182</x:v>
      </x:c>
      <x:c r="B28" s="208" t="n">
        <x:v>44589.740266203706</x:v>
      </x:c>
      <x:c r="C28" s="32" t="n">
        <x:v>1643391959</x:v>
      </x:c>
      <x:c r="D28" s="32" t="n">
        <x:v>44878</x:v>
      </x:c>
      <x:c r="E28" s="32" t="str">
        <x:v>EU1XX-KO33ru</x:v>
      </x:c>
      <x:c r="F28" s="32"/>
      <x:c r="G28" s="32"/>
      <x:c r="H28" s="32" t="str">
        <x:v>sids</x:v>
      </x:c>
      <x:c r="I28" s="32" t="str">
        <x:v>influxdb</x:v>
      </x:c>
      <x:c r="J28" s="32" t="n">
        <x:v>110</x:v>
      </x:c>
      <x:c r="K28" s="34" t="str">
        <x:v>31d636a1bdae3973c11f0d74429ef77b01762c276c200897ad2ac5c4c76ec7a6</x:v>
      </x:c>
      <x:c r="L28" s="34" t="str">
        <x:v>88A0608AA6826088A0609EA0A66103F035EFCEC09B7571C4718192ACA7B7C46E5A977DC732E04B9B0A10F1E696C98CB1FE911DBC8CD2F0868D582651E7C28D9CE33D4E373E7F7E6CCB11E3C7D3D532EC255537556D64CA6BF35BA898AFE7F0F75E4B6ED8F0D8FE3BDE4CA4C9DCC4</x:v>
      </x:c>
      <x:c r="M28" s="34" t="str">
        <x:v>CRC verified; not a capacity measurement</x:v>
      </x:c>
      <x:c r="N28" s="219" t="str">
        <x:v>ACCEPT</x:v>
      </x:c>
      <x:c r="O28" s="219" t="str">
        <x:v>PASS</x:v>
      </x:c>
      <x:c r="P28" s="219" t="n">
        <x:v>15</x:v>
      </x:c>
      <x:c r="Q28" s="219" t="str">
        <x:v>CRC32C_VERIFIED</x:v>
      </x:c>
    </x:row>
    <x:row r="29" ht="62" customHeight="1">
      <x:c r="A29" s="32" t="n">
        <x:v>183</x:v>
      </x:c>
      <x:c r="B29" s="208" t="n">
        <x:v>44589.740266203706</x:v>
      </x:c>
      <x:c r="C29" s="32" t="n">
        <x:v>1643391959</x:v>
      </x:c>
      <x:c r="D29" s="32" t="n">
        <x:v>44878</x:v>
      </x:c>
      <x:c r="E29" s="32" t="str">
        <x:v>EA6TC-JM19jn</x:v>
      </x:c>
      <x:c r="F29" s="32"/>
      <x:c r="G29" s="32"/>
      <x:c r="H29" s="32" t="str">
        <x:v>sids</x:v>
      </x:c>
      <x:c r="I29" s="32" t="str">
        <x:v>influxdb</x:v>
      </x:c>
      <x:c r="J29" s="32" t="n">
        <x:v>110</x:v>
      </x:c>
      <x:c r="K29" s="34" t="str">
        <x:v>31d636a1bdae3973c11f0d74429ef77b01762c276c200897ad2ac5c4c76ec7a6</x:v>
      </x:c>
      <x:c r="L29" s="34" t="str">
        <x:v>88A0608AA6826088A0609EA0A66103F035EFCEC09B7571C4718192ACA7B7C46E5A977DC732E04B9B0A10F1E696C98CB1FE911DBC8CD2F0868D582651E7C28D9CE33D4E373E7F7E6CCB11E3C7D3D532EC255537556D64CA6BF35BA898AFE7F0F75E4B6ED8F0D8FE3BDE4CA4C9DCC4</x:v>
      </x:c>
      <x:c r="M29" s="34" t="str">
        <x:v>CRC verified; not a capacity measurement</x:v>
      </x:c>
      <x:c r="N29" s="219" t="str">
        <x:v>ACCEPT</x:v>
      </x:c>
      <x:c r="O29" s="219" t="str">
        <x:v>PASS</x:v>
      </x:c>
      <x:c r="P29" s="219" t="n">
        <x:v>15</x:v>
      </x:c>
      <x:c r="Q29" s="219" t="str">
        <x:v>CRC32C_VERIFIED</x:v>
      </x:c>
    </x:row>
    <x:row r="30" ht="62" customHeight="1">
      <x:c r="A30" s="32" t="n">
        <x:v>177</x:v>
      </x:c>
      <x:c r="B30" s="208" t="n">
        <x:v>44589.740381944444</x:v>
      </x:c>
      <x:c r="C30" s="32" t="n">
        <x:v>1643391969</x:v>
      </x:c>
      <x:c r="D30" s="32" t="n">
        <x:v>44878</x:v>
      </x:c>
      <x:c r="E30" s="32" t="str">
        <x:v>ESA Academy @ESTEC-JO22ff</x:v>
      </x:c>
      <x:c r="F30" s="32" t="n">
        <x:v>839</x:v>
      </x:c>
      <x:c r="G30" s="32" t="n">
        <x:v>5375671</x:v>
      </x:c>
      <x:c r="H30" s="32" t="str">
        <x:v>network</x:v>
      </x:c>
      <x:c r="I30" s="32" t="str">
        <x:v>influxdb</x:v>
      </x:c>
      <x:c r="J30" s="32" t="n">
        <x:v>74</x:v>
      </x:c>
      <x:c r="K30" s="34" t="str">
        <x:v>28c01f24f26f901d3a5b2951e7d4227b3f64d6e56f85041ada0d27d6fcc5165e</x:v>
      </x:c>
      <x:c r="L30" s="34" t="str">
        <x:v>88A0608AA6826088A0609EA0A66103F0CAA7C00001780178FFAD0101000082A10000000B0042F5030000006E020466000001003DB8C811FF9401010AA8AD00005613B5AF5B980010DF30</x:v>
      </x:c>
      <x:c r="M30" s="34" t="str">
        <x:v>Byte-identical to CRC-verified reception; not a capacity measurement</x:v>
      </x:c>
      <x:c r="N30" s="219" t="str">
        <x:v>ACCEPT</x:v>
      </x:c>
      <x:c r="O30" s="219" t="str">
        <x:v>NOT_PRESENT</x:v>
      </x:c>
      <x:c r="P30" s="219" t="n">
        <x:v>16</x:v>
      </x:c>
      <x:c r="Q30" s="219" t="str">
        <x:v>CRC32C_VERIFIED</x:v>
      </x:c>
    </x:row>
    <x:row r="31" ht="62" customHeight="1">
      <x:c r="A31" s="32" t="n">
        <x:v>178</x:v>
      </x:c>
      <x:c r="B31" s="208" t="n">
        <x:v>44589.740381944444</x:v>
      </x:c>
      <x:c r="C31" s="32" t="n">
        <x:v>1643391969</x:v>
      </x:c>
      <x:c r="D31" s="32" t="n">
        <x:v>44878</x:v>
      </x:c>
      <x:c r="E31" s="32" t="str">
        <x:v>EU1XX-KO33ru</x:v>
      </x:c>
      <x:c r="F31" s="32"/>
      <x:c r="G31" s="32"/>
      <x:c r="H31" s="32" t="str">
        <x:v>sids</x:v>
      </x:c>
      <x:c r="I31" s="32" t="str">
        <x:v>influxdb</x:v>
      </x:c>
      <x:c r="J31" s="32" t="n">
        <x:v>110</x:v>
      </x:c>
      <x:c r="K31" s="34" t="str">
        <x:v>422f06923eeeaedecc2b6b5757657bc05f8f8353be0b7932a6dd42446dcfce78</x:v>
      </x:c>
      <x:c r="L31" s="34" t="str">
        <x:v>88A0608AA6826088A0609EA0A66103F035EFCEC09B7571C4718192ACA7B7C46F5A977DC732E04A3D0A10F1E696C98CB1FE911DBC8CD2F08688582651E7C38D9CE33D4E373EDD7E6CCB11131FDBB722C101CF72AAC43E4C4B3F815C162CDBEA2DFE1E655583BF110DE263DD1D5C11</x:v>
      </x:c>
      <x:c r="M31" s="34" t="str">
        <x:v>CRC verified; not a capacity measurement</x:v>
      </x:c>
      <x:c r="N31" s="219" t="str">
        <x:v>ACCEPT</x:v>
      </x:c>
      <x:c r="O31" s="219" t="str">
        <x:v>PASS</x:v>
      </x:c>
      <x:c r="P31" s="219" t="n">
        <x:v>16</x:v>
      </x:c>
      <x:c r="Q31" s="219" t="str">
        <x:v>CRC32C_VERIFIED</x:v>
      </x:c>
    </x:row>
    <x:row r="32" ht="62" customHeight="1">
      <x:c r="A32" s="32" t="n">
        <x:v>179</x:v>
      </x:c>
      <x:c r="B32" s="208" t="n">
        <x:v>44589.740381944444</x:v>
      </x:c>
      <x:c r="C32" s="32" t="n">
        <x:v>1643391969</x:v>
      </x:c>
      <x:c r="D32" s="32" t="n">
        <x:v>44878</x:v>
      </x:c>
      <x:c r="E32" s="32" t="str">
        <x:v>EA6TC-JM19jn</x:v>
      </x:c>
      <x:c r="F32" s="32"/>
      <x:c r="G32" s="32"/>
      <x:c r="H32" s="32" t="str">
        <x:v>sids</x:v>
      </x:c>
      <x:c r="I32" s="32" t="str">
        <x:v>influxdb</x:v>
      </x:c>
      <x:c r="J32" s="32" t="n">
        <x:v>110</x:v>
      </x:c>
      <x:c r="K32" s="34" t="str">
        <x:v>422f06923eeeaedecc2b6b5757657bc05f8f8353be0b7932a6dd42446dcfce78</x:v>
      </x:c>
      <x:c r="L32" s="34" t="str">
        <x:v>88A0608AA6826088A0609EA0A66103F035EFCEC09B7571C4718192ACA7B7C46F5A977DC732E04A3D0A10F1E696C98CB1FE911DBC8CD2F08688582651E7C38D9CE33D4E373EDD7E6CCB11131FDBB722C101CF72AAC43E4C4B3F815C162CDBEA2DFE1E655583BF110DE263DD1D5C11</x:v>
      </x:c>
      <x:c r="M32" s="34" t="str">
        <x:v>CRC verified; not a capacity measurement</x:v>
      </x:c>
      <x:c r="N32" s="219" t="str">
        <x:v>ACCEPT</x:v>
      </x:c>
      <x:c r="O32" s="219" t="str">
        <x:v>PASS</x:v>
      </x:c>
      <x:c r="P32" s="219" t="n">
        <x:v>16</x:v>
      </x:c>
      <x:c r="Q32" s="219" t="str">
        <x:v>CRC32C_VERIFIED</x:v>
      </x:c>
    </x:row>
    <x:row r="33" ht="62" customHeight="1">
      <x:c r="A33" s="32" t="n">
        <x:v>174</x:v>
      </x:c>
      <x:c r="B33" s="208" t="n">
        <x:v>44589.74049768518</x:v>
      </x:c>
      <x:c r="C33" s="32" t="n">
        <x:v>1643391979</x:v>
      </x:c>
      <x:c r="D33" s="32" t="n">
        <x:v>44878</x:v>
      </x:c>
      <x:c r="E33" s="32" t="str">
        <x:v>ESA Academy @ESTEC-JO22ff</x:v>
      </x:c>
      <x:c r="F33" s="32" t="n">
        <x:v>839</x:v>
      </x:c>
      <x:c r="G33" s="32" t="n">
        <x:v>5375671</x:v>
      </x:c>
      <x:c r="H33" s="32" t="str">
        <x:v>network</x:v>
      </x:c>
      <x:c r="I33" s="32" t="str">
        <x:v>influxdb</x:v>
      </x:c>
      <x:c r="J33" s="32" t="n">
        <x:v>74</x:v>
      </x:c>
      <x:c r="K33" s="34" t="str">
        <x:v>4dec829d2e9d4e45231dcabc59b0fa62b7559ec69809d81efb13c52491d9cacb</x:v>
      </x:c>
      <x:c r="L33" s="34" t="str">
        <x:v>88A0608AA6826088A0609EA0A66103F0CAA7C00001770177FFAD0101000082A20000000B0042F5610000006E020466000001003DB8C811FF9501010AA8AE00005613B5AF5BF60010DF30</x:v>
      </x:c>
      <x:c r="M33" s="34" t="str">
        <x:v>Byte-identical to CRC-verified reception; not a capacity measurement</x:v>
      </x:c>
      <x:c r="N33" s="219" t="str">
        <x:v>ACCEPT</x:v>
      </x:c>
      <x:c r="O33" s="219" t="str">
        <x:v>NOT_PRESENT</x:v>
      </x:c>
      <x:c r="P33" s="219" t="n">
        <x:v>17</x:v>
      </x:c>
      <x:c r="Q33" s="219" t="str">
        <x:v>CRC32C_VERIFIED</x:v>
      </x:c>
    </x:row>
    <x:row r="34" ht="62" customHeight="1">
      <x:c r="A34" s="32" t="n">
        <x:v>175</x:v>
      </x:c>
      <x:c r="B34" s="208" t="n">
        <x:v>44589.74049768518</x:v>
      </x:c>
      <x:c r="C34" s="32" t="n">
        <x:v>1643391979</x:v>
      </x:c>
      <x:c r="D34" s="32" t="n">
        <x:v>44878</x:v>
      </x:c>
      <x:c r="E34" s="32" t="str">
        <x:v>EU1XX-KO33ru</x:v>
      </x:c>
      <x:c r="F34" s="32"/>
      <x:c r="G34" s="32"/>
      <x:c r="H34" s="32" t="str">
        <x:v>sids</x:v>
      </x:c>
      <x:c r="I34" s="32" t="str">
        <x:v>influxdb</x:v>
      </x:c>
      <x:c r="J34" s="32" t="n">
        <x:v>110</x:v>
      </x:c>
      <x:c r="K34" s="34" t="str">
        <x:v>9dcc41887a133eef84dce3ce3e0ad22b92cec8c253b10b47d95811d4e89566ff</x:v>
      </x:c>
      <x:c r="L34" s="34" t="str">
        <x:v>88A0608AA6826088A0609EA0A66103F035EFCEC09B7A71CB718192ACA7B7C46C5A977DC732E04A5F0A10F1E696C98CB1FE911DBC8CD2F08689582651E7C08D9CE33D4E373EB37E6CCB11F65ABD8A40A1AF2C0AF2FBAC942ACEA1A2410D3A2CCB86A9D1D16AF1D410CEB36E1D4E13</x:v>
      </x:c>
      <x:c r="M34" s="34" t="str">
        <x:v>CRC verified; not a capacity measurement</x:v>
      </x:c>
      <x:c r="N34" s="219" t="str">
        <x:v>ACCEPT</x:v>
      </x:c>
      <x:c r="O34" s="219" t="str">
        <x:v>PASS</x:v>
      </x:c>
      <x:c r="P34" s="219" t="n">
        <x:v>17</x:v>
      </x:c>
      <x:c r="Q34" s="219" t="str">
        <x:v>CRC32C_VERIFIED</x:v>
      </x:c>
    </x:row>
    <x:row r="35" ht="62" customHeight="1">
      <x:c r="A35" s="32" t="n">
        <x:v>176</x:v>
      </x:c>
      <x:c r="B35" s="208" t="n">
        <x:v>44589.74049768518</x:v>
      </x:c>
      <x:c r="C35" s="32" t="n">
        <x:v>1643391979</x:v>
      </x:c>
      <x:c r="D35" s="32" t="n">
        <x:v>44878</x:v>
      </x:c>
      <x:c r="E35" s="32" t="str">
        <x:v>EA6TC-JM19jn</x:v>
      </x:c>
      <x:c r="F35" s="32"/>
      <x:c r="G35" s="32"/>
      <x:c r="H35" s="32" t="str">
        <x:v>sids</x:v>
      </x:c>
      <x:c r="I35" s="32" t="str">
        <x:v>influxdb</x:v>
      </x:c>
      <x:c r="J35" s="32" t="n">
        <x:v>110</x:v>
      </x:c>
      <x:c r="K35" s="34" t="str">
        <x:v>9dcc41887a133eef84dce3ce3e0ad22b92cec8c253b10b47d95811d4e89566ff</x:v>
      </x:c>
      <x:c r="L35" s="34" t="str">
        <x:v>88A0608AA6826088A0609EA0A66103F035EFCEC09B7A71CB718192ACA7B7C46C5A977DC732E04A5F0A10F1E696C98CB1FE911DBC8CD2F08689582651E7C08D9CE33D4E373EB37E6CCB11F65ABD8A40A1AF2C0AF2FBAC942ACEA1A2410D3A2CCB86A9D1D16AF1D410CEB36E1D4E13</x:v>
      </x:c>
      <x:c r="M35" s="34" t="str">
        <x:v>CRC verified; not a capacity measurement</x:v>
      </x:c>
      <x:c r="N35" s="219" t="str">
        <x:v>ACCEPT</x:v>
      </x:c>
      <x:c r="O35" s="219" t="str">
        <x:v>PASS</x:v>
      </x:c>
      <x:c r="P35" s="219" t="n">
        <x:v>17</x:v>
      </x:c>
      <x:c r="Q35" s="219" t="str">
        <x:v>CRC32C_VERIFIED</x:v>
      </x:c>
    </x:row>
    <x:row r="36" ht="62" customHeight="1">
      <x:c r="A36" s="32" t="n">
        <x:v>172</x:v>
      </x:c>
      <x:c r="B36" s="208" t="n">
        <x:v>44589.74061342593</x:v>
      </x:c>
      <x:c r="C36" s="32" t="n">
        <x:v>1643391989</x:v>
      </x:c>
      <x:c r="D36" s="32" t="n">
        <x:v>44878</x:v>
      </x:c>
      <x:c r="E36" s="32" t="str">
        <x:v>ESA Academy @ESTEC-JO22ff</x:v>
      </x:c>
      <x:c r="F36" s="32" t="n">
        <x:v>839</x:v>
      </x:c>
      <x:c r="G36" s="32" t="n">
        <x:v>5375671</x:v>
      </x:c>
      <x:c r="H36" s="32" t="str">
        <x:v>network</x:v>
      </x:c>
      <x:c r="I36" s="32" t="str">
        <x:v>influxdb</x:v>
      </x:c>
      <x:c r="J36" s="32" t="n">
        <x:v>74</x:v>
      </x:c>
      <x:c r="K36" s="34" t="str">
        <x:v>d6c5602b7e8e1b6350ede7e8a9718cf1008b518888be6b605bacb3c8adb497ff</x:v>
      </x:c>
      <x:c r="L36" s="34" t="str">
        <x:v>88A0608AA6826088A0609EA0A66103F0CAA7C00001770177FFAD0101000082A30000000B0042F5BF0000006E020466000001003DB8C811FF8B01010AA8AF00005613B5AF5C540010DF30</x:v>
      </x:c>
      <x:c r="M36" s="34" t="str">
        <x:v>Byte-identical to CRC-verified reception; not a capacity measurement</x:v>
      </x:c>
      <x:c r="N36" s="219" t="str">
        <x:v>ACCEPT</x:v>
      </x:c>
      <x:c r="O36" s="219" t="str">
        <x:v>NOT_PRESENT</x:v>
      </x:c>
      <x:c r="P36" s="219" t="n">
        <x:v>18</x:v>
      </x:c>
      <x:c r="Q36" s="219" t="str">
        <x:v>CRC32C_VERIFIED</x:v>
      </x:c>
    </x:row>
    <x:row r="37" ht="62" customHeight="1">
      <x:c r="A37" s="32" t="n">
        <x:v>173</x:v>
      </x:c>
      <x:c r="B37" s="208" t="n">
        <x:v>44589.74061342593</x:v>
      </x:c>
      <x:c r="C37" s="32" t="n">
        <x:v>1643391989</x:v>
      </x:c>
      <x:c r="D37" s="32" t="n">
        <x:v>44878</x:v>
      </x:c>
      <x:c r="E37" s="32" t="str">
        <x:v>EU1XX-KO33ru</x:v>
      </x:c>
      <x:c r="F37" s="32"/>
      <x:c r="G37" s="32"/>
      <x:c r="H37" s="32" t="str">
        <x:v>sids</x:v>
      </x:c>
      <x:c r="I37" s="32" t="str">
        <x:v>influxdb</x:v>
      </x:c>
      <x:c r="J37" s="32" t="n">
        <x:v>110</x:v>
      </x:c>
      <x:c r="K37" s="34" t="str">
        <x:v>168c6baa4f03d062dcf33747b08b565226726ee06813b90d247866825e194865</x:v>
      </x:c>
      <x:c r="L37" s="34" t="str">
        <x:v>88A0608AA6826088A0609EA0A66103F035EFCEC09B7A71CB718192ACA7B7C46D5A977DC732E04A810A10F1E696C98CB1FE911DBC8CD2F08697582651E7C18D9CE33D4E3739117E6CCB1142A8AFBB3CE2E2F543BBFE52898D64C352DD8DE27F5D71891D3029DCC8AF5AF4C9E17755</x:v>
      </x:c>
      <x:c r="M37" s="34" t="str">
        <x:v>CRC verified; not a capacity measurement</x:v>
      </x:c>
      <x:c r="N37" s="219" t="str">
        <x:v>ACCEPT</x:v>
      </x:c>
      <x:c r="O37" s="219" t="str">
        <x:v>PASS</x:v>
      </x:c>
      <x:c r="P37" s="219" t="n">
        <x:v>18</x:v>
      </x:c>
      <x:c r="Q37" s="219" t="str">
        <x:v>CRC32C_VERIFIED</x:v>
      </x:c>
    </x:row>
    <x:row r="38" ht="62" customHeight="1">
      <x:c r="A38" s="32" t="n">
        <x:v>171</x:v>
      </x:c>
      <x:c r="B38" s="208" t="n">
        <x:v>44589.74072916667</x:v>
      </x:c>
      <x:c r="C38" s="32" t="n">
        <x:v>1643391999</x:v>
      </x:c>
      <x:c r="D38" s="32" t="n">
        <x:v>44878</x:v>
      </x:c>
      <x:c r="E38" s="32" t="str">
        <x:v>ESA Academy @ESTEC-JO22ff</x:v>
      </x:c>
      <x:c r="F38" s="32" t="n">
        <x:v>839</x:v>
      </x:c>
      <x:c r="G38" s="32" t="n">
        <x:v>5375671</x:v>
      </x:c>
      <x:c r="H38" s="32" t="str">
        <x:v>network</x:v>
      </x:c>
      <x:c r="I38" s="32" t="str">
        <x:v>influxdb</x:v>
      </x:c>
      <x:c r="J38" s="32" t="n">
        <x:v>74</x:v>
      </x:c>
      <x:c r="K38" s="34" t="str">
        <x:v>ad3b9439ecd0de71f59c2e148ed4cfc9742919fa81a0a517664e34d3712ede1b</x:v>
      </x:c>
      <x:c r="L38" s="34" t="str">
        <x:v>88A0608AA6826088A0609EA0A66103F0CAA7C00001760176FFAD0101000082A40000000B0042F61D0000006E020466000001003DB8C811FF9801010AA8B000005613B5AF5CB20010DF30</x:v>
      </x:c>
      <x:c r="M38" s="34" t="str">
        <x:v>Schema valid; no retained CRC; keep QC flag; not a capacity measurement</x:v>
      </x:c>
      <x:c r="N38" s="219" t="str">
        <x:v>ACCEPT</x:v>
      </x:c>
      <x:c r="O38" s="219" t="str">
        <x:v>NOT_PRESENT</x:v>
      </x:c>
      <x:c r="P38" s="219" t="n">
        <x:v>19</x:v>
      </x:c>
      <x:c r="Q38" s="219" t="str">
        <x:v>PREPROCESSED_NO_CRC</x:v>
      </x:c>
    </x:row>
    <x:row r="39" ht="62" customHeight="1">
      <x:c r="A39" s="32" t="n">
        <x:v>169</x:v>
      </x:c>
      <x:c r="B39" s="208" t="n">
        <x:v>44589.74084490741</x:v>
      </x:c>
      <x:c r="C39" s="32" t="n">
        <x:v>1643392009</x:v>
      </x:c>
      <x:c r="D39" s="32" t="n">
        <x:v>44878</x:v>
      </x:c>
      <x:c r="E39" s="32" t="str">
        <x:v>ESA Academy @ESTEC-JO22ff</x:v>
      </x:c>
      <x:c r="F39" s="32" t="n">
        <x:v>839</x:v>
      </x:c>
      <x:c r="G39" s="32" t="n">
        <x:v>5375671</x:v>
      </x:c>
      <x:c r="H39" s="32" t="str">
        <x:v>network</x:v>
      </x:c>
      <x:c r="I39" s="32" t="str">
        <x:v>influxdb</x:v>
      </x:c>
      <x:c r="J39" s="32" t="n">
        <x:v>74</x:v>
      </x:c>
      <x:c r="K39" s="34" t="str">
        <x:v>559080cd219e8681e9b2442ddd42c1d05c4c1845224d635c2f0e619e45900419</x:v>
      </x:c>
      <x:c r="L39" s="34" t="str">
        <x:v>88A0608AA6826088A0609EA0A66103F0CAA7C00001760176FFAD0101000082A50000000B0042F67B0000006E020466000001003DB8C811FF9501010AA8B100005613B5AF5D100010DF30</x:v>
      </x:c>
      <x:c r="M39" s="34" t="str">
        <x:v>Byte-identical to CRC-verified reception; not a capacity measurement</x:v>
      </x:c>
      <x:c r="N39" s="219" t="str">
        <x:v>ACCEPT</x:v>
      </x:c>
      <x:c r="O39" s="219" t="str">
        <x:v>NOT_PRESENT</x:v>
      </x:c>
      <x:c r="P39" s="219" t="n">
        <x:v>20</x:v>
      </x:c>
      <x:c r="Q39" s="219" t="str">
        <x:v>CRC32C_VERIFIED</x:v>
      </x:c>
    </x:row>
    <x:row r="40" ht="62" customHeight="1">
      <x:c r="A40" s="32" t="n">
        <x:v>170</x:v>
      </x:c>
      <x:c r="B40" s="208" t="n">
        <x:v>44589.74084490741</x:v>
      </x:c>
      <x:c r="C40" s="32" t="n">
        <x:v>1643392009</x:v>
      </x:c>
      <x:c r="D40" s="32" t="n">
        <x:v>44878</x:v>
      </x:c>
      <x:c r="E40" s="32" t="str">
        <x:v>EA6TC-JM19jn</x:v>
      </x:c>
      <x:c r="F40" s="32"/>
      <x:c r="G40" s="32"/>
      <x:c r="H40" s="32" t="str">
        <x:v>sids</x:v>
      </x:c>
      <x:c r="I40" s="32" t="str">
        <x:v>influxdb</x:v>
      </x:c>
      <x:c r="J40" s="32" t="n">
        <x:v>110</x:v>
      </x:c>
      <x:c r="K40" s="34" t="str">
        <x:v>0716bb3081581483ac14d1b01dcacb56b6e44e0f4d62ece7eb623159957369c0</x:v>
      </x:c>
      <x:c r="L40" s="34" t="str">
        <x:v>88A0608AA6826088A0609EA0A66103F035EFCEC09B7B71CA718192ACA7B7C46B5A977DC732E049450A10F1E696C98CB1FE911DBC8CD2F08689582651E7DF8D9CE33D4E3738557E6CCB11556A68633EF41210EF4A78D216DD8C31DC1EFE7AE88049D84E46B96E21CB128B20733978</x:v>
      </x:c>
      <x:c r="M40" s="34" t="str">
        <x:v>CRC verified; not a capacity measurement</x:v>
      </x:c>
      <x:c r="N40" s="219" t="str">
        <x:v>ACCEPT</x:v>
      </x:c>
      <x:c r="O40" s="219" t="str">
        <x:v>PASS</x:v>
      </x:c>
      <x:c r="P40" s="219" t="n">
        <x:v>20</x:v>
      </x:c>
      <x:c r="Q40" s="219" t="str">
        <x:v>CRC32C_VERIFIED</x:v>
      </x:c>
    </x:row>
    <x:row r="41" ht="62" customHeight="1">
      <x:c r="A41" s="32" t="n">
        <x:v>166</x:v>
      </x:c>
      <x:c r="B41" s="208" t="n">
        <x:v>44589.740960648145</x:v>
      </x:c>
      <x:c r="C41" s="32" t="n">
        <x:v>1643392019</x:v>
      </x:c>
      <x:c r="D41" s="32" t="n">
        <x:v>44878</x:v>
      </x:c>
      <x:c r="E41" s="32" t="str">
        <x:v>DL5FAB VHF/UHF-JN49hu</x:v>
      </x:c>
      <x:c r="F41" s="32" t="n">
        <x:v>2504</x:v>
      </x:c>
      <x:c r="G41" s="32" t="n">
        <x:v>5369438</x:v>
      </x:c>
      <x:c r="H41" s="32" t="str">
        <x:v>network</x:v>
      </x:c>
      <x:c r="I41" s="32" t="str">
        <x:v>influxdb</x:v>
      </x:c>
      <x:c r="J41" s="32" t="n">
        <x:v>74</x:v>
      </x:c>
      <x:c r="K41" s="34" t="str">
        <x:v>8ec963802c04bf5513562f20ee6c64380eb1e64f3229369358ab2abb7d7e370a</x:v>
      </x:c>
      <x:c r="L41" s="34" t="str">
        <x:v>88A0608AA6826088A0609EA0A66103F0CAA7C00001750175FFAD0101000082A60000000B0042F6D90000006E020466000001003DB8C811FF9801010AA8B200005613B5AF5D6E0010DF30</x:v>
      </x:c>
      <x:c r="M41" s="34" t="str">
        <x:v>Byte-identical to CRC-verified reception; not a capacity measurement</x:v>
      </x:c>
      <x:c r="N41" s="219" t="str">
        <x:v>ACCEPT</x:v>
      </x:c>
      <x:c r="O41" s="219" t="str">
        <x:v>NOT_PRESENT</x:v>
      </x:c>
      <x:c r="P41" s="219" t="n">
        <x:v>21</x:v>
      </x:c>
      <x:c r="Q41" s="219" t="str">
        <x:v>CRC32C_VERIFIED</x:v>
      </x:c>
    </x:row>
    <x:row r="42" ht="62" customHeight="1">
      <x:c r="A42" s="32" t="n">
        <x:v>167</x:v>
      </x:c>
      <x:c r="B42" s="208" t="n">
        <x:v>44589.740960648145</x:v>
      </x:c>
      <x:c r="C42" s="32" t="n">
        <x:v>1643392019</x:v>
      </x:c>
      <x:c r="D42" s="32" t="n">
        <x:v>44878</x:v>
      </x:c>
      <x:c r="E42" s="32" t="str">
        <x:v>EU1XX-KO33ru</x:v>
      </x:c>
      <x:c r="F42" s="32"/>
      <x:c r="G42" s="32"/>
      <x:c r="H42" s="32" t="str">
        <x:v>sids</x:v>
      </x:c>
      <x:c r="I42" s="32" t="str">
        <x:v>influxdb</x:v>
      </x:c>
      <x:c r="J42" s="32" t="n">
        <x:v>110</x:v>
      </x:c>
      <x:c r="K42" s="34" t="str">
        <x:v>70178ea4518dd7a43ba909424e8e281047e7abd0c271cab69c15d9e54fe336b3</x:v>
      </x:c>
      <x:c r="L42" s="34" t="str">
        <x:v>88A0608AA6826088A0609EA0A66103F035EFCEC09B7871C9718192ACA7B7C4685A977DC732E049E70A10F1E696C98CB1FE911DBC8CD2F08684582651E7DC8D9CE33D4E37382B7E6CCB11CCA384B5DF1EDEB43D3FD3BE05DE4677CB71B0784EAAC6CDFBFA6779E6DA1E1B3B070E41</x:v>
      </x:c>
      <x:c r="M42" s="34" t="str">
        <x:v>CRC verified; not a capacity measurement</x:v>
      </x:c>
      <x:c r="N42" s="219" t="str">
        <x:v>ACCEPT</x:v>
      </x:c>
      <x:c r="O42" s="219" t="str">
        <x:v>PASS</x:v>
      </x:c>
      <x:c r="P42" s="219" t="n">
        <x:v>21</x:v>
      </x:c>
      <x:c r="Q42" s="219" t="str">
        <x:v>CRC32C_VERIFIED</x:v>
      </x:c>
    </x:row>
    <x:row r="43" ht="62" customHeight="1">
      <x:c r="A43" s="32" t="n">
        <x:v>168</x:v>
      </x:c>
      <x:c r="B43" s="208" t="n">
        <x:v>44589.740960648145</x:v>
      </x:c>
      <x:c r="C43" s="32" t="n">
        <x:v>1643392019</x:v>
      </x:c>
      <x:c r="D43" s="32" t="n">
        <x:v>44878</x:v>
      </x:c>
      <x:c r="E43" s="32" t="str">
        <x:v>EA6TC-JM19jn</x:v>
      </x:c>
      <x:c r="F43" s="32"/>
      <x:c r="G43" s="32"/>
      <x:c r="H43" s="32" t="str">
        <x:v>sids</x:v>
      </x:c>
      <x:c r="I43" s="32" t="str">
        <x:v>influxdb</x:v>
      </x:c>
      <x:c r="J43" s="32" t="n">
        <x:v>110</x:v>
      </x:c>
      <x:c r="K43" s="34" t="str">
        <x:v>70178ea4518dd7a43ba909424e8e281047e7abd0c271cab69c15d9e54fe336b3</x:v>
      </x:c>
      <x:c r="L43" s="34" t="str">
        <x:v>88A0608AA6826088A0609EA0A66103F035EFCEC09B7871C9718192ACA7B7C4685A977DC732E049E70A10F1E696C98CB1FE911DBC8CD2F08684582651E7DC8D9CE33D4E37382B7E6CCB11CCA384B5DF1EDEB43D3FD3BE05DE4677CB71B0784EAAC6CDFBFA6779E6DA1E1B3B070E41</x:v>
      </x:c>
      <x:c r="M43" s="34" t="str">
        <x:v>CRC verified; not a capacity measurement</x:v>
      </x:c>
      <x:c r="N43" s="219" t="str">
        <x:v>ACCEPT</x:v>
      </x:c>
      <x:c r="O43" s="219" t="str">
        <x:v>PASS</x:v>
      </x:c>
      <x:c r="P43" s="219" t="n">
        <x:v>21</x:v>
      </x:c>
      <x:c r="Q43" s="219" t="str">
        <x:v>CRC32C_VERIFIED</x:v>
      </x:c>
    </x:row>
    <x:row r="44" ht="62" customHeight="1">
      <x:c r="A44" s="32" t="n">
        <x:v>163</x:v>
      </x:c>
      <x:c r="B44" s="208" t="n">
        <x:v>44589.74107638889</x:v>
      </x:c>
      <x:c r="C44" s="32" t="n">
        <x:v>1643392029</x:v>
      </x:c>
      <x:c r="D44" s="32" t="n">
        <x:v>44878</x:v>
      </x:c>
      <x:c r="E44" s="32" t="str">
        <x:v>DL5FAB VHF/UHF-JN49hu</x:v>
      </x:c>
      <x:c r="F44" s="32" t="n">
        <x:v>2504</x:v>
      </x:c>
      <x:c r="G44" s="32" t="n">
        <x:v>5369438</x:v>
      </x:c>
      <x:c r="H44" s="32" t="str">
        <x:v>network</x:v>
      </x:c>
      <x:c r="I44" s="32" t="str">
        <x:v>influxdb</x:v>
      </x:c>
      <x:c r="J44" s="32" t="n">
        <x:v>74</x:v>
      </x:c>
      <x:c r="K44" s="34" t="str">
        <x:v>14dadb29542b92c3451dab25f1a4512851ed420047a537528385f0694b582ae3</x:v>
      </x:c>
      <x:c r="L44" s="34" t="str">
        <x:v>88A0608AA6826088A0609EA0A66103F0CAA7C00001750175FFAD0101000082A70000000B0042F7370000006E020466000001003DB8C811FF9D01010AA8B300005613B5AF5DCC0010DF30</x:v>
      </x:c>
      <x:c r="M44" s="34" t="str">
        <x:v>Byte-identical to CRC-verified reception; not a capacity measurement</x:v>
      </x:c>
      <x:c r="N44" s="219" t="str">
        <x:v>ACCEPT</x:v>
      </x:c>
      <x:c r="O44" s="219" t="str">
        <x:v>NOT_PRESENT</x:v>
      </x:c>
      <x:c r="P44" s="219" t="n">
        <x:v>22</x:v>
      </x:c>
      <x:c r="Q44" s="219" t="str">
        <x:v>CRC32C_VERIFIED</x:v>
      </x:c>
    </x:row>
    <x:row r="45" ht="62" customHeight="1">
      <x:c r="A45" s="32" t="n">
        <x:v>164</x:v>
      </x:c>
      <x:c r="B45" s="208" t="n">
        <x:v>44589.74107638889</x:v>
      </x:c>
      <x:c r="C45" s="32" t="n">
        <x:v>1643392029</x:v>
      </x:c>
      <x:c r="D45" s="32" t="n">
        <x:v>44878</x:v>
      </x:c>
      <x:c r="E45" s="32" t="str">
        <x:v>EU1XX-KO33ru</x:v>
      </x:c>
      <x:c r="F45" s="32"/>
      <x:c r="G45" s="32"/>
      <x:c r="H45" s="32" t="str">
        <x:v>sids</x:v>
      </x:c>
      <x:c r="I45" s="32" t="str">
        <x:v>influxdb</x:v>
      </x:c>
      <x:c r="J45" s="32" t="n">
        <x:v>110</x:v>
      </x:c>
      <x:c r="K45" s="34" t="str">
        <x:v>ba87749c45fc229d8952637319a49396010471085c373d6187ca3de15edcd097</x:v>
      </x:c>
      <x:c r="L45" s="34" t="str">
        <x:v>88A0608AA6826088A0609EA0A66103F035EFCEC09B7871C9718192ACA7B7C4695A977DC732E048090A10F1E696C98CB1FE911DBC8CD2F08681582651E7DD8D9CE33D4E3738897E6CCB11696574760A8BCC7B88E45E31435B8E6D352A78C13968E5346559E162BF416ABCEE23C088</x:v>
      </x:c>
      <x:c r="M45" s="34" t="str">
        <x:v>CRC verified; not a capacity measurement</x:v>
      </x:c>
      <x:c r="N45" s="219" t="str">
        <x:v>ACCEPT</x:v>
      </x:c>
      <x:c r="O45" s="219" t="str">
        <x:v>PASS</x:v>
      </x:c>
      <x:c r="P45" s="219" t="n">
        <x:v>22</x:v>
      </x:c>
      <x:c r="Q45" s="219" t="str">
        <x:v>CRC32C_VERIFIED</x:v>
      </x:c>
    </x:row>
    <x:row r="46" ht="62" customHeight="1">
      <x:c r="A46" s="32" t="n">
        <x:v>165</x:v>
      </x:c>
      <x:c r="B46" s="208" t="n">
        <x:v>44589.74107638889</x:v>
      </x:c>
      <x:c r="C46" s="32" t="n">
        <x:v>1643392029</x:v>
      </x:c>
      <x:c r="D46" s="32" t="n">
        <x:v>44878</x:v>
      </x:c>
      <x:c r="E46" s="32" t="str">
        <x:v>EA6TC-JM19jn</x:v>
      </x:c>
      <x:c r="F46" s="32"/>
      <x:c r="G46" s="32"/>
      <x:c r="H46" s="32" t="str">
        <x:v>sids</x:v>
      </x:c>
      <x:c r="I46" s="32" t="str">
        <x:v>influxdb</x:v>
      </x:c>
      <x:c r="J46" s="32" t="n">
        <x:v>110</x:v>
      </x:c>
      <x:c r="K46" s="34" t="str">
        <x:v>ba87749c45fc229d8952637319a49396010471085c373d6187ca3de15edcd097</x:v>
      </x:c>
      <x:c r="L46" s="34" t="str">
        <x:v>88A0608AA6826088A0609EA0A66103F035EFCEC09B7871C9718192ACA7B7C4695A977DC732E048090A10F1E696C98CB1FE911DBC8CD2F08681582651E7DD8D9CE33D4E3738897E6CCB11696574760A8BCC7B88E45E31435B8E6D352A78C13968E5346559E162BF416ABCEE23C088</x:v>
      </x:c>
      <x:c r="M46" s="34" t="str">
        <x:v>CRC verified; not a capacity measurement</x:v>
      </x:c>
      <x:c r="N46" s="219" t="str">
        <x:v>ACCEPT</x:v>
      </x:c>
      <x:c r="O46" s="219" t="str">
        <x:v>PASS</x:v>
      </x:c>
      <x:c r="P46" s="219" t="n">
        <x:v>22</x:v>
      </x:c>
      <x:c r="Q46" s="219" t="str">
        <x:v>CRC32C_VERIFIED</x:v>
      </x:c>
    </x:row>
    <x:row r="47" ht="62" customHeight="1">
      <x:c r="A47" s="32" t="n">
        <x:v>161</x:v>
      </x:c>
      <x:c r="B47" s="208" t="n">
        <x:v>44589.74119212963</x:v>
      </x:c>
      <x:c r="C47" s="32" t="n">
        <x:v>1643392039</x:v>
      </x:c>
      <x:c r="D47" s="32" t="n">
        <x:v>44878</x:v>
      </x:c>
      <x:c r="E47" s="32" t="str">
        <x:v>DL5FAB VHF/UHF-JN49hu</x:v>
      </x:c>
      <x:c r="F47" s="32" t="n">
        <x:v>2504</x:v>
      </x:c>
      <x:c r="G47" s="32" t="n">
        <x:v>5369438</x:v>
      </x:c>
      <x:c r="H47" s="32" t="str">
        <x:v>network</x:v>
      </x:c>
      <x:c r="I47" s="32" t="str">
        <x:v>influxdb</x:v>
      </x:c>
      <x:c r="J47" s="32" t="n">
        <x:v>74</x:v>
      </x:c>
      <x:c r="K47" s="34" t="str">
        <x:v>8a15e01fcb98fc0a3a0d9759dc845062e4ab23180a9765ba7cd17b1c40d25aae</x:v>
      </x:c>
      <x:c r="L47" s="34" t="str">
        <x:v>88A0608AA6826088A0609EA0A66103F0CAA7C00001750175FFAD0101000082A80000000B0042F7950000006E020466000001003DB8C811FFA001010AA8B400005613B5AF5E2A0010DF30</x:v>
      </x:c>
      <x:c r="M47" s="34" t="str">
        <x:v>Byte-identical to CRC-verified reception; not a capacity measurement</x:v>
      </x:c>
      <x:c r="N47" s="219" t="str">
        <x:v>ACCEPT</x:v>
      </x:c>
      <x:c r="O47" s="219" t="str">
        <x:v>NOT_PRESENT</x:v>
      </x:c>
      <x:c r="P47" s="219" t="n">
        <x:v>23</x:v>
      </x:c>
      <x:c r="Q47" s="219" t="str">
        <x:v>CRC32C_VERIFIED</x:v>
      </x:c>
    </x:row>
    <x:row r="48" ht="62" customHeight="1">
      <x:c r="A48" s="32" t="n">
        <x:v>162</x:v>
      </x:c>
      <x:c r="B48" s="208" t="n">
        <x:v>44589.74119212963</x:v>
      </x:c>
      <x:c r="C48" s="32" t="n">
        <x:v>1643392039</x:v>
      </x:c>
      <x:c r="D48" s="32" t="n">
        <x:v>44878</x:v>
      </x:c>
      <x:c r="E48" s="32" t="str">
        <x:v>EU1XX-KO33ru</x:v>
      </x:c>
      <x:c r="F48" s="32"/>
      <x:c r="G48" s="32"/>
      <x:c r="H48" s="32" t="str">
        <x:v>sids</x:v>
      </x:c>
      <x:c r="I48" s="32" t="str">
        <x:v>influxdb</x:v>
      </x:c>
      <x:c r="J48" s="32" t="n">
        <x:v>110</x:v>
      </x:c>
      <x:c r="K48" s="34" t="str">
        <x:v>3faef8a74808468e51ad6ded05fb8732ece483c8cbf5bbebbc241c4585c4e23f</x:v>
      </x:c>
      <x:c r="L48" s="34" t="str">
        <x:v>88A0608AA6826088A0609EA0A66103F035EFCEC09B7871C9718192ACA7B7C4665A977DC732E048AB0A10F1E696C98CB1FE911DBC8CD2F086BC582651E7DA8D9CE33D4E373B6F7E6CCB11EFBDF4FEA7CD000056D139B9BFB2B50CBB66B457A6B9FD0441C519F43CDD9F7FA9626D55</x:v>
      </x:c>
      <x:c r="M48" s="34" t="str">
        <x:v>CRC verified; not a capacity measurement</x:v>
      </x:c>
      <x:c r="N48" s="219" t="str">
        <x:v>ACCEPT</x:v>
      </x:c>
      <x:c r="O48" s="219" t="str">
        <x:v>PASS</x:v>
      </x:c>
      <x:c r="P48" s="219" t="n">
        <x:v>23</x:v>
      </x:c>
      <x:c r="Q48" s="219" t="str">
        <x:v>CRC32C_VERIFIED</x:v>
      </x:c>
    </x:row>
    <x:row r="49" ht="62" customHeight="1">
      <x:c r="A49" s="32" t="n">
        <x:v>159</x:v>
      </x:c>
      <x:c r="B49" s="208" t="n">
        <x:v>44589.74130787037</x:v>
      </x:c>
      <x:c r="C49" s="32" t="n">
        <x:v>1643392049</x:v>
      </x:c>
      <x:c r="D49" s="32" t="n">
        <x:v>44878</x:v>
      </x:c>
      <x:c r="E49" s="32" t="str">
        <x:v>DL5FAB VHF/UHF-JN49hu</x:v>
      </x:c>
      <x:c r="F49" s="32" t="n">
        <x:v>2504</x:v>
      </x:c>
      <x:c r="G49" s="32" t="n">
        <x:v>5369438</x:v>
      </x:c>
      <x:c r="H49" s="32" t="str">
        <x:v>network</x:v>
      </x:c>
      <x:c r="I49" s="32" t="str">
        <x:v>influxdb</x:v>
      </x:c>
      <x:c r="J49" s="32" t="n">
        <x:v>74</x:v>
      </x:c>
      <x:c r="K49" s="34" t="str">
        <x:v>0fd56a3c1cb41829827f43504825961f53de268ef72950a3476736dbbf3b8ade</x:v>
      </x:c>
      <x:c r="L49" s="34" t="str">
        <x:v>88A0608AA6826088A0609EA0A66103F0CAA7C00001740174FFAD0101000082A90000000B0042F7F30000006E020466000001003DB8C811FF9701010AA8B500005613B5AF5E880010DF30</x:v>
      </x:c>
      <x:c r="M49" s="34" t="str">
        <x:v>Schema valid; no retained CRC; keep QC flag; not a capacity measurement</x:v>
      </x:c>
      <x:c r="N49" s="219" t="str">
        <x:v>ACCEPT</x:v>
      </x:c>
      <x:c r="O49" s="219" t="str">
        <x:v>NOT_PRESENT</x:v>
      </x:c>
      <x:c r="P49" s="219" t="n">
        <x:v>24</x:v>
      </x:c>
      <x:c r="Q49" s="219" t="str">
        <x:v>PREPROCESSED_NO_CRC</x:v>
      </x:c>
    </x:row>
    <x:row r="50" ht="62" customHeight="1">
      <x:c r="A50" s="32" t="n">
        <x:v>160</x:v>
      </x:c>
      <x:c r="B50" s="208" t="n">
        <x:v>44589.74130787037</x:v>
      </x:c>
      <x:c r="C50" s="32" t="n">
        <x:v>1643392049</x:v>
      </x:c>
      <x:c r="D50" s="32" t="n">
        <x:v>44878</x:v>
      </x:c>
      <x:c r="E50" s="32" t="str">
        <x:v>ESA Academy @ESTEC-JO22ff</x:v>
      </x:c>
      <x:c r="F50" s="32" t="n">
        <x:v>839</x:v>
      </x:c>
      <x:c r="G50" s="32" t="n">
        <x:v>5375671</x:v>
      </x:c>
      <x:c r="H50" s="32" t="str">
        <x:v>network</x:v>
      </x:c>
      <x:c r="I50" s="32" t="str">
        <x:v>influxdb</x:v>
      </x:c>
      <x:c r="J50" s="32" t="n">
        <x:v>74</x:v>
      </x:c>
      <x:c r="K50" s="34" t="str">
        <x:v>d56bc57116b03307db03ca3e64d805ce6147e085e0bc0259ce413adc21bffbf8</x:v>
      </x:c>
      <x:c r="L50" s="34" t="str">
        <x:v>8EC06C8AA6826088A06C5EB8A66103F0CAA7C00001740174FFAD0101000082A90000000B0042F7F30000006E020466000001003DB8C811FF9701010AA8B500005613B5AF5E880010DF30</x:v>
      </x:c>
      <x:c r="M50" s="34" t="str">
        <x:v>REJECT — malformed AX.25 source callsign; see COMM_Rejected</x:v>
      </x:c>
      <x:c r="N50" s="219" t="str">
        <x:v>REJECT</x:v>
      </x:c>
      <x:c r="O50" s="219" t="str">
        <x:v>NOT_PRESENT</x:v>
      </x:c>
      <x:c r="P50" s="219"/>
      <x:c r="Q50" s="219" t="str">
        <x:v>MALFORMED_AX25_HEADER</x:v>
      </x:c>
    </x:row>
    <x:row r="51" ht="62" customHeight="1">
      <x:c r="A51" s="32" t="n">
        <x:v>155</x:v>
      </x:c>
      <x:c r="B51" s="208" t="n">
        <x:v>44589.741423611114</x:v>
      </x:c>
      <x:c r="C51" s="32" t="n">
        <x:v>1643392059</x:v>
      </x:c>
      <x:c r="D51" s="32" t="n">
        <x:v>44878</x:v>
      </x:c>
      <x:c r="E51" s="32" t="str">
        <x:v>DL5FAB VHF/UHF-JN49hu</x:v>
      </x:c>
      <x:c r="F51" s="32" t="n">
        <x:v>2504</x:v>
      </x:c>
      <x:c r="G51" s="32" t="n">
        <x:v>5369438</x:v>
      </x:c>
      <x:c r="H51" s="32" t="str">
        <x:v>network</x:v>
      </x:c>
      <x:c r="I51" s="32" t="str">
        <x:v>influxdb</x:v>
      </x:c>
      <x:c r="J51" s="32" t="n">
        <x:v>74</x:v>
      </x:c>
      <x:c r="K51" s="34" t="str">
        <x:v>f9f9f10034f3823e0d47501bc6e02fbb670b63ea068411de3958a9cedc1ede11</x:v>
      </x:c>
      <x:c r="L51" s="34" t="str">
        <x:v>88A0608AA6826088A0609EA0A66103F0CAA7C00001740174FFAD0101000082AA0000000B0042F8510000006E020466000001003DB8C811FF9D01010AA8B600005613B5AF5EE60010DF30</x:v>
      </x:c>
      <x:c r="M51" s="34" t="str">
        <x:v>Byte-identical to CRC-verified reception; not a capacity measurement</x:v>
      </x:c>
      <x:c r="N51" s="219" t="str">
        <x:v>ACCEPT</x:v>
      </x:c>
      <x:c r="O51" s="219" t="str">
        <x:v>NOT_PRESENT</x:v>
      </x:c>
      <x:c r="P51" s="219" t="n">
        <x:v>25</x:v>
      </x:c>
      <x:c r="Q51" s="219" t="str">
        <x:v>CRC32C_VERIFIED</x:v>
      </x:c>
    </x:row>
    <x:row r="52" ht="62" customHeight="1">
      <x:c r="A52" s="32" t="n">
        <x:v>156</x:v>
      </x:c>
      <x:c r="B52" s="208" t="n">
        <x:v>44589.741423611114</x:v>
      </x:c>
      <x:c r="C52" s="32" t="n">
        <x:v>1643392059</x:v>
      </x:c>
      <x:c r="D52" s="32" t="n">
        <x:v>44878</x:v>
      </x:c>
      <x:c r="E52" s="32" t="str">
        <x:v>ESA Academy @ESTEC-JO22ff</x:v>
      </x:c>
      <x:c r="F52" s="32" t="n">
        <x:v>839</x:v>
      </x:c>
      <x:c r="G52" s="32" t="n">
        <x:v>5375671</x:v>
      </x:c>
      <x:c r="H52" s="32" t="str">
        <x:v>network</x:v>
      </x:c>
      <x:c r="I52" s="32" t="str">
        <x:v>influxdb</x:v>
      </x:c>
      <x:c r="J52" s="32" t="n">
        <x:v>74</x:v>
      </x:c>
      <x:c r="K52" s="34" t="str">
        <x:v>f9f9f10034f3823e0d47501bc6e02fbb670b63ea068411de3958a9cedc1ede11</x:v>
      </x:c>
      <x:c r="L52" s="34" t="str">
        <x:v>88A0608AA6826088A0609EA0A66103F0CAA7C00001740174FFAD0101000082AA0000000B0042F8510000006E020466000001003DB8C811FF9D01010AA8B600005613B5AF5EE60010DF30</x:v>
      </x:c>
      <x:c r="M52" s="34" t="str">
        <x:v>Byte-identical to CRC-verified reception; not a capacity measurement</x:v>
      </x:c>
      <x:c r="N52" s="219" t="str">
        <x:v>ACCEPT</x:v>
      </x:c>
      <x:c r="O52" s="219" t="str">
        <x:v>NOT_PRESENT</x:v>
      </x:c>
      <x:c r="P52" s="219" t="n">
        <x:v>25</x:v>
      </x:c>
      <x:c r="Q52" s="219" t="str">
        <x:v>CRC32C_VERIFIED</x:v>
      </x:c>
    </x:row>
    <x:row r="53" ht="62" customHeight="1">
      <x:c r="A53" s="32" t="n">
        <x:v>157</x:v>
      </x:c>
      <x:c r="B53" s="208" t="n">
        <x:v>44589.741423611114</x:v>
      </x:c>
      <x:c r="C53" s="32" t="n">
        <x:v>1643392059</x:v>
      </x:c>
      <x:c r="D53" s="32" t="n">
        <x:v>44878</x:v>
      </x:c>
      <x:c r="E53" s="32" t="str">
        <x:v>EU1XX-KO33ru</x:v>
      </x:c>
      <x:c r="F53" s="32"/>
      <x:c r="G53" s="32"/>
      <x:c r="H53" s="32" t="str">
        <x:v>sids</x:v>
      </x:c>
      <x:c r="I53" s="32" t="str">
        <x:v>influxdb</x:v>
      </x:c>
      <x:c r="J53" s="32" t="n">
        <x:v>110</x:v>
      </x:c>
      <x:c r="K53" s="34" t="str">
        <x:v>0be20a81f262f174465251a57fe890007b9476f4254220dfccb56bbebb9a2d73</x:v>
      </x:c>
      <x:c r="L53" s="34" t="str">
        <x:v>88A0608AA6826088A0609EA0A66103F035EFCEC09B7971C8718192ACA7B7C4645A977DC732E0476F0A10F1E696C98CB1FE911DBC8CD2F08681582651E7D88D9CE33D4E373BA37E6CCB1110D0FC5759FE5AB067562BD4D8C953442F513814688DD13EC6DF9D298BE2F2A28235C27D</x:v>
      </x:c>
      <x:c r="M53" s="34" t="str">
        <x:v>CRC verified; not a capacity measurement</x:v>
      </x:c>
      <x:c r="N53" s="219" t="str">
        <x:v>ACCEPT</x:v>
      </x:c>
      <x:c r="O53" s="219" t="str">
        <x:v>PASS</x:v>
      </x:c>
      <x:c r="P53" s="219" t="n">
        <x:v>25</x:v>
      </x:c>
      <x:c r="Q53" s="219" t="str">
        <x:v>CRC32C_VERIFIED</x:v>
      </x:c>
    </x:row>
    <x:row r="54" ht="62" customHeight="1">
      <x:c r="A54" s="32" t="n">
        <x:v>158</x:v>
      </x:c>
      <x:c r="B54" s="208" t="n">
        <x:v>44589.741423611114</x:v>
      </x:c>
      <x:c r="C54" s="32" t="n">
        <x:v>1643392059</x:v>
      </x:c>
      <x:c r="D54" s="32" t="n">
        <x:v>44878</x:v>
      </x:c>
      <x:c r="E54" s="32" t="str">
        <x:v>EA6TC-JM19jn</x:v>
      </x:c>
      <x:c r="F54" s="32"/>
      <x:c r="G54" s="32"/>
      <x:c r="H54" s="32" t="str">
        <x:v>sids</x:v>
      </x:c>
      <x:c r="I54" s="32" t="str">
        <x:v>influxdb</x:v>
      </x:c>
      <x:c r="J54" s="32" t="n">
        <x:v>110</x:v>
      </x:c>
      <x:c r="K54" s="34" t="str">
        <x:v>0be20a81f262f174465251a57fe890007b9476f4254220dfccb56bbebb9a2d73</x:v>
      </x:c>
      <x:c r="L54" s="34" t="str">
        <x:v>88A0608AA6826088A0609EA0A66103F035EFCEC09B7971C8718192ACA7B7C4645A977DC732E0476F0A10F1E696C98CB1FE911DBC8CD2F08681582651E7D88D9CE33D4E373BA37E6CCB1110D0FC5759FE5AB067562BD4D8C953442F513814688DD13EC6DF9D298BE2F2A28235C27D</x:v>
      </x:c>
      <x:c r="M54" s="34" t="str">
        <x:v>CRC verified; not a capacity measurement</x:v>
      </x:c>
      <x:c r="N54" s="219" t="str">
        <x:v>ACCEPT</x:v>
      </x:c>
      <x:c r="O54" s="219" t="str">
        <x:v>PASS</x:v>
      </x:c>
      <x:c r="P54" s="219" t="n">
        <x:v>25</x:v>
      </x:c>
      <x:c r="Q54" s="219" t="str">
        <x:v>CRC32C_VERIFIED</x:v>
      </x:c>
    </x:row>
    <x:row r="55" ht="62" customHeight="1">
      <x:c r="A55" s="32" t="n">
        <x:v>152</x:v>
      </x:c>
      <x:c r="B55" s="208" t="n">
        <x:v>44589.74153935185</x:v>
      </x:c>
      <x:c r="C55" s="32" t="n">
        <x:v>1643392069</x:v>
      </x:c>
      <x:c r="D55" s="32" t="n">
        <x:v>44878</x:v>
      </x:c>
      <x:c r="E55" s="32" t="str">
        <x:v>DL5FAB VHF/UHF-JN49hu</x:v>
      </x:c>
      <x:c r="F55" s="32" t="n">
        <x:v>2504</x:v>
      </x:c>
      <x:c r="G55" s="32" t="n">
        <x:v>5369438</x:v>
      </x:c>
      <x:c r="H55" s="32" t="str">
        <x:v>network</x:v>
      </x:c>
      <x:c r="I55" s="32" t="str">
        <x:v>influxdb</x:v>
      </x:c>
      <x:c r="J55" s="32" t="n">
        <x:v>74</x:v>
      </x:c>
      <x:c r="K55" s="34" t="str">
        <x:v>97e737bb4a338016eedd0ac430073d7419a7d3104210ff43987cd6ef671ec9af</x:v>
      </x:c>
      <x:c r="L55" s="34" t="str">
        <x:v>88A0608AA6826088A0609EA0A66103F0CAA7C00001740174FFAD0101000082AB0000000B0042F8AF0000006E020466000001003DB8C811FFA101010AA8B700005613B5AF5F440010DF30</x:v>
      </x:c>
      <x:c r="M55" s="34" t="str">
        <x:v>Byte-identical to CRC-verified reception; not a capacity measurement</x:v>
      </x:c>
      <x:c r="N55" s="219" t="str">
        <x:v>ACCEPT</x:v>
      </x:c>
      <x:c r="O55" s="219" t="str">
        <x:v>NOT_PRESENT</x:v>
      </x:c>
      <x:c r="P55" s="219" t="n">
        <x:v>26</x:v>
      </x:c>
      <x:c r="Q55" s="219" t="str">
        <x:v>CRC32C_VERIFIED</x:v>
      </x:c>
    </x:row>
    <x:row r="56" ht="62" customHeight="1">
      <x:c r="A56" s="32" t="n">
        <x:v>153</x:v>
      </x:c>
      <x:c r="B56" s="208" t="n">
        <x:v>44589.74153935185</x:v>
      </x:c>
      <x:c r="C56" s="32" t="n">
        <x:v>1643392069</x:v>
      </x:c>
      <x:c r="D56" s="32" t="n">
        <x:v>44878</x:v>
      </x:c>
      <x:c r="E56" s="32" t="str">
        <x:v>ESA Academy @ESTEC-JO22ff</x:v>
      </x:c>
      <x:c r="F56" s="32" t="n">
        <x:v>839</x:v>
      </x:c>
      <x:c r="G56" s="32" t="n">
        <x:v>5375671</x:v>
      </x:c>
      <x:c r="H56" s="32" t="str">
        <x:v>network</x:v>
      </x:c>
      <x:c r="I56" s="32" t="str">
        <x:v>influxdb</x:v>
      </x:c>
      <x:c r="J56" s="32" t="n">
        <x:v>74</x:v>
      </x:c>
      <x:c r="K56" s="34" t="str">
        <x:v>97e737bb4a338016eedd0ac430073d7419a7d3104210ff43987cd6ef671ec9af</x:v>
      </x:c>
      <x:c r="L56" s="34" t="str">
        <x:v>88A0608AA6826088A0609EA0A66103F0CAA7C00001740174FFAD0101000082AB0000000B0042F8AF0000006E020466000001003DB8C811FFA101010AA8B700005613B5AF5F440010DF30</x:v>
      </x:c>
      <x:c r="M56" s="34" t="str">
        <x:v>Byte-identical to CRC-verified reception; not a capacity measurement</x:v>
      </x:c>
      <x:c r="N56" s="219" t="str">
        <x:v>ACCEPT</x:v>
      </x:c>
      <x:c r="O56" s="219" t="str">
        <x:v>NOT_PRESENT</x:v>
      </x:c>
      <x:c r="P56" s="219" t="n">
        <x:v>26</x:v>
      </x:c>
      <x:c r="Q56" s="219" t="str">
        <x:v>CRC32C_VERIFIED</x:v>
      </x:c>
    </x:row>
    <x:row r="57" ht="62" customHeight="1">
      <x:c r="A57" s="32" t="n">
        <x:v>154</x:v>
      </x:c>
      <x:c r="B57" s="208" t="n">
        <x:v>44589.74153935185</x:v>
      </x:c>
      <x:c r="C57" s="32" t="n">
        <x:v>1643392069</x:v>
      </x:c>
      <x:c r="D57" s="32" t="n">
        <x:v>44878</x:v>
      </x:c>
      <x:c r="E57" s="32" t="str">
        <x:v>EA6TC-JM19jn</x:v>
      </x:c>
      <x:c r="F57" s="32"/>
      <x:c r="G57" s="32"/>
      <x:c r="H57" s="32" t="str">
        <x:v>sids</x:v>
      </x:c>
      <x:c r="I57" s="32" t="str">
        <x:v>influxdb</x:v>
      </x:c>
      <x:c r="J57" s="32" t="n">
        <x:v>110</x:v>
      </x:c>
      <x:c r="K57" s="34" t="str">
        <x:v>3e37bf9d689d044a5ef1bb9a35022c11dae01b5b3665dbb3134b2bfb0933b560</x:v>
      </x:c>
      <x:c r="L57" s="34" t="str">
        <x:v>88A0608AA6826088A0609EA0A66103F035EFCEC09B7971C8718192ACA7B7C4655A977DC732E047910A10F1E696C98CB1FE911DBC8CD2F086BD582651E7D98D9CE33D4E373A017E6CCB11142651B16F611C6F6A31285369203DA40337C247B141A1B634B55F000A7234F2A87FADBD</x:v>
      </x:c>
      <x:c r="M57" s="34" t="str">
        <x:v>CRC verified; not a capacity measurement</x:v>
      </x:c>
      <x:c r="N57" s="219" t="str">
        <x:v>ACCEPT</x:v>
      </x:c>
      <x:c r="O57" s="219" t="str">
        <x:v>PASS</x:v>
      </x:c>
      <x:c r="P57" s="219" t="n">
        <x:v>26</x:v>
      </x:c>
      <x:c r="Q57" s="219" t="str">
        <x:v>CRC32C_VERIFIED</x:v>
      </x:c>
    </x:row>
    <x:row r="58" ht="62" customHeight="1">
      <x:c r="A58" s="32" t="n">
        <x:v>149</x:v>
      </x:c>
      <x:c r="B58" s="208" t="n">
        <x:v>44589.74165509259</x:v>
      </x:c>
      <x:c r="C58" s="32" t="n">
        <x:v>1643392079</x:v>
      </x:c>
      <x:c r="D58" s="32" t="n">
        <x:v>44878</x:v>
      </x:c>
      <x:c r="E58" s="32" t="str">
        <x:v>DL5FAB VHF/UHF-JN49hu</x:v>
      </x:c>
      <x:c r="F58" s="32" t="n">
        <x:v>2504</x:v>
      </x:c>
      <x:c r="G58" s="32" t="n">
        <x:v>5369438</x:v>
      </x:c>
      <x:c r="H58" s="32" t="str">
        <x:v>network</x:v>
      </x:c>
      <x:c r="I58" s="32" t="str">
        <x:v>influxdb</x:v>
      </x:c>
      <x:c r="J58" s="32" t="n">
        <x:v>74</x:v>
      </x:c>
      <x:c r="K58" s="34" t="str">
        <x:v>7670c913f5c656296118db8595e7c282a115cd953340cfa57ecd1a82ef084a7f</x:v>
      </x:c>
      <x:c r="L58" s="34" t="str">
        <x:v>88A0608AA6826088A0609EA0A66103F0CAA7C00001730173FFAD0101000082AC0000000B0042F90D0000006E020466000001003DB8C811FF8F01010AA8B800005613B5AF5FA20010DF30</x:v>
      </x:c>
      <x:c r="M58" s="34" t="str">
        <x:v>Byte-identical to CRC-verified reception; not a capacity measurement</x:v>
      </x:c>
      <x:c r="N58" s="219" t="str">
        <x:v>ACCEPT</x:v>
      </x:c>
      <x:c r="O58" s="219" t="str">
        <x:v>NOT_PRESENT</x:v>
      </x:c>
      <x:c r="P58" s="219" t="n">
        <x:v>27</x:v>
      </x:c>
      <x:c r="Q58" s="219" t="str">
        <x:v>CRC32C_VERIFIED</x:v>
      </x:c>
    </x:row>
    <x:row r="59" ht="62" customHeight="1">
      <x:c r="A59" s="32" t="n">
        <x:v>150</x:v>
      </x:c>
      <x:c r="B59" s="208" t="n">
        <x:v>44589.74165509259</x:v>
      </x:c>
      <x:c r="C59" s="32" t="n">
        <x:v>1643392079</x:v>
      </x:c>
      <x:c r="D59" s="32" t="n">
        <x:v>44878</x:v>
      </x:c>
      <x:c r="E59" s="32" t="str">
        <x:v>EU1XX-KO33ru</x:v>
      </x:c>
      <x:c r="F59" s="32"/>
      <x:c r="G59" s="32"/>
      <x:c r="H59" s="32" t="str">
        <x:v>sids</x:v>
      </x:c>
      <x:c r="I59" s="32" t="str">
        <x:v>influxdb</x:v>
      </x:c>
      <x:c r="J59" s="32" t="n">
        <x:v>110</x:v>
      </x:c>
      <x:c r="K59" s="34" t="str">
        <x:v>cb32fa8490c59aa53d43ab5102cebcd43e2926392b1fd06ddd5eaf3e6a6f5619</x:v>
      </x:c>
      <x:c r="L59" s="34" t="str">
        <x:v>88A0608AA6826088A0609EA0A66103F035EFCEC09B7E71CF718192ACA7B7C4625A977DC732E046330A10F1E696C98CB1FE911DBC8CD2F08693582651E7D68D9CE33D4E373AE77E6CCB11AF9127615ABFD6C872C02180279A0039156AB994708E056AD339539E9FCA5FBAB73784EC</x:v>
      </x:c>
      <x:c r="M59" s="34" t="str">
        <x:v>CRC verified; not a capacity measurement</x:v>
      </x:c>
      <x:c r="N59" s="219" t="str">
        <x:v>ACCEPT</x:v>
      </x:c>
      <x:c r="O59" s="219" t="str">
        <x:v>PASS</x:v>
      </x:c>
      <x:c r="P59" s="219" t="n">
        <x:v>27</x:v>
      </x:c>
      <x:c r="Q59" s="219" t="str">
        <x:v>CRC32C_VERIFIED</x:v>
      </x:c>
    </x:row>
    <x:row r="60" ht="62" customHeight="1">
      <x:c r="A60" s="32" t="n">
        <x:v>151</x:v>
      </x:c>
      <x:c r="B60" s="208" t="n">
        <x:v>44589.74165509259</x:v>
      </x:c>
      <x:c r="C60" s="32" t="n">
        <x:v>1643392079</x:v>
      </x:c>
      <x:c r="D60" s="32" t="n">
        <x:v>44878</x:v>
      </x:c>
      <x:c r="E60" s="32" t="str">
        <x:v>EA6TC-JM19jn</x:v>
      </x:c>
      <x:c r="F60" s="32"/>
      <x:c r="G60" s="32"/>
      <x:c r="H60" s="32" t="str">
        <x:v>sids</x:v>
      </x:c>
      <x:c r="I60" s="32" t="str">
        <x:v>influxdb</x:v>
      </x:c>
      <x:c r="J60" s="32" t="n">
        <x:v>110</x:v>
      </x:c>
      <x:c r="K60" s="34" t="str">
        <x:v>cb32fa8490c59aa53d43ab5102cebcd43e2926392b1fd06ddd5eaf3e6a6f5619</x:v>
      </x:c>
      <x:c r="L60" s="34" t="str">
        <x:v>88A0608AA6826088A0609EA0A66103F035EFCEC09B7E71CF718192ACA7B7C4625A977DC732E046330A10F1E696C98CB1FE911DBC8CD2F08693582651E7D68D9CE33D4E373AE77E6CCB11AF9127615ABFD6C872C02180279A0039156AB994708E056AD339539E9FCA5FBAB73784EC</x:v>
      </x:c>
      <x:c r="M60" s="34" t="str">
        <x:v>CRC verified; not a capacity measurement</x:v>
      </x:c>
      <x:c r="N60" s="219" t="str">
        <x:v>ACCEPT</x:v>
      </x:c>
      <x:c r="O60" s="219" t="str">
        <x:v>PASS</x:v>
      </x:c>
      <x:c r="P60" s="219" t="n">
        <x:v>27</x:v>
      </x:c>
      <x:c r="Q60" s="219" t="str">
        <x:v>CRC32C_VERIFIED</x:v>
      </x:c>
    </x:row>
    <x:row r="61" ht="62" customHeight="1">
      <x:c r="A61" s="32" t="n">
        <x:v>147</x:v>
      </x:c>
      <x:c r="B61" s="208" t="n">
        <x:v>44589.74177083333</x:v>
      </x:c>
      <x:c r="C61" s="32" t="n">
        <x:v>1643392089</x:v>
      </x:c>
      <x:c r="D61" s="32" t="n">
        <x:v>44878</x:v>
      </x:c>
      <x:c r="E61" s="32" t="str">
        <x:v>DL5FAB VHF/UHF-JN49hu</x:v>
      </x:c>
      <x:c r="F61" s="32" t="n">
        <x:v>2504</x:v>
      </x:c>
      <x:c r="G61" s="32" t="n">
        <x:v>5369438</x:v>
      </x:c>
      <x:c r="H61" s="32" t="str">
        <x:v>network</x:v>
      </x:c>
      <x:c r="I61" s="32" t="str">
        <x:v>influxdb</x:v>
      </x:c>
      <x:c r="J61" s="32" t="n">
        <x:v>74</x:v>
      </x:c>
      <x:c r="K61" s="34" t="str">
        <x:v>43a20f1a771b622d854fc988d87b76592e6e927507f2ca5b4bea8a5b579e15df</x:v>
      </x:c>
      <x:c r="L61" s="34" t="str">
        <x:v>88A0608AA6826088A0609EA0A66103F0CAA7C00001730173FFAD0101000082AD0000000B0042F96B0000006E020466000001003DB8C811FF9001010AA8B900005613B5AF60000010DF30</x:v>
      </x:c>
      <x:c r="M61" s="34" t="str">
        <x:v>Byte-identical to CRC-verified reception; not a capacity measurement</x:v>
      </x:c>
      <x:c r="N61" s="219" t="str">
        <x:v>ACCEPT</x:v>
      </x:c>
      <x:c r="O61" s="219" t="str">
        <x:v>NOT_PRESENT</x:v>
      </x:c>
      <x:c r="P61" s="219" t="n">
        <x:v>28</x:v>
      </x:c>
      <x:c r="Q61" s="219" t="str">
        <x:v>CRC32C_VERIFIED</x:v>
      </x:c>
    </x:row>
    <x:row r="62" ht="62" customHeight="1">
      <x:c r="A62" s="32" t="n">
        <x:v>148</x:v>
      </x:c>
      <x:c r="B62" s="208" t="n">
        <x:v>44589.74177083333</x:v>
      </x:c>
      <x:c r="C62" s="32" t="n">
        <x:v>1643392089</x:v>
      </x:c>
      <x:c r="D62" s="32" t="n">
        <x:v>44878</x:v>
      </x:c>
      <x:c r="E62" s="32" t="str">
        <x:v>EU1XX-KO33ru</x:v>
      </x:c>
      <x:c r="F62" s="32"/>
      <x:c r="G62" s="32"/>
      <x:c r="H62" s="32" t="str">
        <x:v>sids</x:v>
      </x:c>
      <x:c r="I62" s="32" t="str">
        <x:v>influxdb</x:v>
      </x:c>
      <x:c r="J62" s="32" t="n">
        <x:v>110</x:v>
      </x:c>
      <x:c r="K62" s="34" t="str">
        <x:v>46ce60837370b62baff3861cddb2244537724fa79773bd40c3624087e13938b5</x:v>
      </x:c>
      <x:c r="L62" s="34" t="str">
        <x:v>88A0608AA6826088A0609EA0A66103F035EFCEC09B7E71CF718192ACA7B7C4635A977DC732E046550A10F1E696C98CB1FE911DBC8CD2F0868C582651E7D78D9CE33D4E3705457E6CCB11BF7220D8C10527D7844185CE7269763861628062CFD964C9B98421835C2B4969AB3E7278</x:v>
      </x:c>
      <x:c r="M62" s="34" t="str">
        <x:v>CRC verified; not a capacity measurement</x:v>
      </x:c>
      <x:c r="N62" s="219" t="str">
        <x:v>ACCEPT</x:v>
      </x:c>
      <x:c r="O62" s="219" t="str">
        <x:v>PASS</x:v>
      </x:c>
      <x:c r="P62" s="219" t="n">
        <x:v>28</x:v>
      </x:c>
      <x:c r="Q62" s="219" t="str">
        <x:v>CRC32C_VERIFIED</x:v>
      </x:c>
    </x:row>
    <x:row r="63" ht="62" customHeight="1">
      <x:c r="A63" s="32" t="n">
        <x:v>146</x:v>
      </x:c>
      <x:c r="B63" s="208" t="n">
        <x:v>44589.74188657408</x:v>
      </x:c>
      <x:c r="C63" s="32" t="n">
        <x:v>1643392099</x:v>
      </x:c>
      <x:c r="D63" s="32" t="n">
        <x:v>44878</x:v>
      </x:c>
      <x:c r="E63" s="32" t="str">
        <x:v>DL5FAB VHF/UHF-JN49hu</x:v>
      </x:c>
      <x:c r="F63" s="32" t="n">
        <x:v>2504</x:v>
      </x:c>
      <x:c r="G63" s="32" t="n">
        <x:v>5369438</x:v>
      </x:c>
      <x:c r="H63" s="32" t="str">
        <x:v>network</x:v>
      </x:c>
      <x:c r="I63" s="32" t="str">
        <x:v>influxdb</x:v>
      </x:c>
      <x:c r="J63" s="32" t="n">
        <x:v>74</x:v>
      </x:c>
      <x:c r="K63" s="34" t="str">
        <x:v>7fa5293f7cc491ff117f8f300becbd44a4cccf1dfe60633be9146dea2cc1842d</x:v>
      </x:c>
      <x:c r="L63" s="34" t="str">
        <x:v>88A0608AA6826088A0609EA0A66103F0CAA7C00001720173FFAD0101000082AE0000000B0042F9C90000006E020466000001003DB8C811FF8F01010AA8BA00005613B5AF605E0010DF30</x:v>
      </x:c>
      <x:c r="M63" s="34" t="str">
        <x:v>Schema valid; no retained CRC; keep QC flag; not a capacity measurement</x:v>
      </x:c>
      <x:c r="N63" s="219" t="str">
        <x:v>ACCEPT</x:v>
      </x:c>
      <x:c r="O63" s="219" t="str">
        <x:v>NOT_PRESENT</x:v>
      </x:c>
      <x:c r="P63" s="219" t="n">
        <x:v>29</x:v>
      </x:c>
      <x:c r="Q63" s="219" t="str">
        <x:v>PREPROCESSED_NO_CRC</x:v>
      </x:c>
    </x:row>
    <x:row r="64" ht="62" customHeight="1">
      <x:c r="A64" s="32" t="n">
        <x:v>143</x:v>
      </x:c>
      <x:c r="B64" s="208" t="n">
        <x:v>44589.742002314815</x:v>
      </x:c>
      <x:c r="C64" s="32" t="n">
        <x:v>1643392109</x:v>
      </x:c>
      <x:c r="D64" s="32" t="n">
        <x:v>44878</x:v>
      </x:c>
      <x:c r="E64" s="32" t="str">
        <x:v>DL5FAB VHF/UHF-JN49hu</x:v>
      </x:c>
      <x:c r="F64" s="32" t="n">
        <x:v>2504</x:v>
      </x:c>
      <x:c r="G64" s="32" t="n">
        <x:v>5369438</x:v>
      </x:c>
      <x:c r="H64" s="32" t="str">
        <x:v>network</x:v>
      </x:c>
      <x:c r="I64" s="32" t="str">
        <x:v>influxdb</x:v>
      </x:c>
      <x:c r="J64" s="32" t="n">
        <x:v>74</x:v>
      </x:c>
      <x:c r="K64" s="34" t="str">
        <x:v>5135a4f5fc4ae728acc970c961623b497ed735a3b948b41ad73062c9a10965e8</x:v>
      </x:c>
      <x:c r="L64" s="34" t="str">
        <x:v>88A0608AA6826088A0609EA0A66103F0CAA7C00001720173FFAD0101000082AF0000000B0042FA270000006E020466000001003DB8C811FF9401010AA8BB00005613B5AF60BC0010DF30</x:v>
      </x:c>
      <x:c r="M64" s="34" t="str">
        <x:v>Byte-identical to CRC-verified reception; not a capacity measurement</x:v>
      </x:c>
      <x:c r="N64" s="219" t="str">
        <x:v>ACCEPT</x:v>
      </x:c>
      <x:c r="O64" s="219" t="str">
        <x:v>NOT_PRESENT</x:v>
      </x:c>
      <x:c r="P64" s="219" t="n">
        <x:v>30</x:v>
      </x:c>
      <x:c r="Q64" s="219" t="str">
        <x:v>CRC32C_VERIFIED</x:v>
      </x:c>
    </x:row>
    <x:row r="65" ht="62" customHeight="1">
      <x:c r="A65" s="32" t="n">
        <x:v>144</x:v>
      </x:c>
      <x:c r="B65" s="208" t="n">
        <x:v>44589.742002314815</x:v>
      </x:c>
      <x:c r="C65" s="32" t="n">
        <x:v>1643392109</x:v>
      </x:c>
      <x:c r="D65" s="32" t="n">
        <x:v>44878</x:v>
      </x:c>
      <x:c r="E65" s="32" t="str">
        <x:v>EU1XX-KO33ru</x:v>
      </x:c>
      <x:c r="F65" s="32"/>
      <x:c r="G65" s="32"/>
      <x:c r="H65" s="32" t="str">
        <x:v>sids</x:v>
      </x:c>
      <x:c r="I65" s="32" t="str">
        <x:v>influxdb</x:v>
      </x:c>
      <x:c r="J65" s="32" t="n">
        <x:v>110</x:v>
      </x:c>
      <x:c r="K65" s="34" t="str">
        <x:v>d25846cae6fc2e48afd9e1cefa08af923f65c9829a3958579166bfbac2ab66e0</x:v>
      </x:c>
      <x:c r="L65" s="34" t="str">
        <x:v>88A0608AA6826088A0609EA0A66103F035EFCEC09B7F71CF718192ACA7B7C4615A977DC732E045190A10F1E696C98CB1FE911DBC8CD2F08688582651E7D58D9CE33D4E3705F97E6CCB11527E521797D9BDECA19BEDC5203F145FE57F84913889A08D688CBAC75A070368A126FF74</x:v>
      </x:c>
      <x:c r="M65" s="34" t="str">
        <x:v>CRC verified; not a capacity measurement</x:v>
      </x:c>
      <x:c r="N65" s="219" t="str">
        <x:v>ACCEPT</x:v>
      </x:c>
      <x:c r="O65" s="219" t="str">
        <x:v>PASS</x:v>
      </x:c>
      <x:c r="P65" s="219" t="n">
        <x:v>30</x:v>
      </x:c>
      <x:c r="Q65" s="219" t="str">
        <x:v>CRC32C_VERIFIED</x:v>
      </x:c>
    </x:row>
    <x:row r="66" ht="62" customHeight="1">
      <x:c r="A66" s="32" t="n">
        <x:v>145</x:v>
      </x:c>
      <x:c r="B66" s="208" t="n">
        <x:v>44589.742002314815</x:v>
      </x:c>
      <x:c r="C66" s="32" t="n">
        <x:v>1643392109</x:v>
      </x:c>
      <x:c r="D66" s="32" t="n">
        <x:v>44878</x:v>
      </x:c>
      <x:c r="E66" s="32" t="str">
        <x:v>EA6TC-JM19jn</x:v>
      </x:c>
      <x:c r="F66" s="32"/>
      <x:c r="G66" s="32"/>
      <x:c r="H66" s="32" t="str">
        <x:v>sids</x:v>
      </x:c>
      <x:c r="I66" s="32" t="str">
        <x:v>influxdb</x:v>
      </x:c>
      <x:c r="J66" s="32" t="n">
        <x:v>110</x:v>
      </x:c>
      <x:c r="K66" s="34" t="str">
        <x:v>d25846cae6fc2e48afd9e1cefa08af923f65c9829a3958579166bfbac2ab66e0</x:v>
      </x:c>
      <x:c r="L66" s="34" t="str">
        <x:v>88A0608AA6826088A0609EA0A66103F035EFCEC09B7F71CF718192ACA7B7C4615A977DC732E045190A10F1E696C98CB1FE911DBC8CD2F08688582651E7D58D9CE33D4E3705F97E6CCB11527E521797D9BDECA19BEDC5203F145FE57F84913889A08D688CBAC75A070368A126FF74</x:v>
      </x:c>
      <x:c r="M66" s="34" t="str">
        <x:v>CRC verified; not a capacity measurement</x:v>
      </x:c>
      <x:c r="N66" s="219" t="str">
        <x:v>ACCEPT</x:v>
      </x:c>
      <x:c r="O66" s="219" t="str">
        <x:v>PASS</x:v>
      </x:c>
      <x:c r="P66" s="219" t="n">
        <x:v>30</x:v>
      </x:c>
      <x:c r="Q66" s="219" t="str">
        <x:v>CRC32C_VERIFIED</x:v>
      </x:c>
    </x:row>
    <x:row r="67" ht="62" customHeight="1">
      <x:c r="A67" s="32" t="n">
        <x:v>141</x:v>
      </x:c>
      <x:c r="B67" s="208" t="n">
        <x:v>44589.742118055554</x:v>
      </x:c>
      <x:c r="C67" s="32" t="n">
        <x:v>1643392119</x:v>
      </x:c>
      <x:c r="D67" s="32" t="n">
        <x:v>44878</x:v>
      </x:c>
      <x:c r="E67" s="32" t="str">
        <x:v>DL5FAB VHF/UHF-JN49hu</x:v>
      </x:c>
      <x:c r="F67" s="32" t="n">
        <x:v>2504</x:v>
      </x:c>
      <x:c r="G67" s="32" t="n">
        <x:v>5369438</x:v>
      </x:c>
      <x:c r="H67" s="32" t="str">
        <x:v>network</x:v>
      </x:c>
      <x:c r="I67" s="32" t="str">
        <x:v>influxdb</x:v>
      </x:c>
      <x:c r="J67" s="32" t="n">
        <x:v>74</x:v>
      </x:c>
      <x:c r="K67" s="34" t="str">
        <x:v>deee76c9273d38351d0b84424e8e003a6ff340bceff04705192a2f9e619ea394</x:v>
      </x:c>
      <x:c r="L67" s="34" t="str">
        <x:v>88A0608AA6826088A0609EA0A66103F0CAA7C00001720172FFAD0101000082B00000000B0042FA850000006E020466000001003DB8C811FFA301010AA8BC00005613B5AF611A0010DF30</x:v>
      </x:c>
      <x:c r="M67" s="34" t="str">
        <x:v>Byte-identical to CRC-verified reception; not a capacity measurement</x:v>
      </x:c>
      <x:c r="N67" s="219" t="str">
        <x:v>ACCEPT</x:v>
      </x:c>
      <x:c r="O67" s="219" t="str">
        <x:v>NOT_PRESENT</x:v>
      </x:c>
      <x:c r="P67" s="219" t="n">
        <x:v>31</x:v>
      </x:c>
      <x:c r="Q67" s="219" t="str">
        <x:v>CRC32C_VERIFIED</x:v>
      </x:c>
    </x:row>
    <x:row r="68" ht="62" customHeight="1">
      <x:c r="A68" s="32" t="n">
        <x:v>142</x:v>
      </x:c>
      <x:c r="B68" s="208" t="n">
        <x:v>44589.742118055554</x:v>
      </x:c>
      <x:c r="C68" s="32" t="n">
        <x:v>1643392119</x:v>
      </x:c>
      <x:c r="D68" s="32" t="n">
        <x:v>44878</x:v>
      </x:c>
      <x:c r="E68" s="32" t="str">
        <x:v>EA6TC-JM19jn</x:v>
      </x:c>
      <x:c r="F68" s="32"/>
      <x:c r="G68" s="32"/>
      <x:c r="H68" s="32" t="str">
        <x:v>sids</x:v>
      </x:c>
      <x:c r="I68" s="32" t="str">
        <x:v>influxdb</x:v>
      </x:c>
      <x:c r="J68" s="32" t="n">
        <x:v>110</x:v>
      </x:c>
      <x:c r="K68" s="34" t="str">
        <x:v>a2d01309fd3a9a6ab5758925c8ce478e639fe3e2557490f7dddcc81b12306af4</x:v>
      </x:c>
      <x:c r="L68" s="34" t="str">
        <x:v>88A0608AA6826088A0609EA0A66103F035EFCEC09B7F71CE718192ACA7B7C47E5A977DC732E045BB0A10F1E696C98CB1FE911DBC8CD2F086BF582651E7D28D9CE33D4E37045F7E6CCB116BF44F132A1DD603E7CB0976A3718296875E44A63F33FEAD95010869A076709E31E9A794</x:v>
      </x:c>
      <x:c r="M68" s="34" t="str">
        <x:v>CRC verified; not a capacity measurement</x:v>
      </x:c>
      <x:c r="N68" s="219" t="str">
        <x:v>ACCEPT</x:v>
      </x:c>
      <x:c r="O68" s="219" t="str">
        <x:v>PASS</x:v>
      </x:c>
      <x:c r="P68" s="219" t="n">
        <x:v>31</x:v>
      </x:c>
      <x:c r="Q68" s="219" t="str">
        <x:v>CRC32C_VERIFIED</x:v>
      </x:c>
    </x:row>
    <x:row r="69" ht="62" customHeight="1">
      <x:c r="A69" s="32" t="n">
        <x:v>138</x:v>
      </x:c>
      <x:c r="B69" s="208" t="n">
        <x:v>44589.7422337963</x:v>
      </x:c>
      <x:c r="C69" s="32" t="n">
        <x:v>1643392129</x:v>
      </x:c>
      <x:c r="D69" s="32" t="n">
        <x:v>44878</x:v>
      </x:c>
      <x:c r="E69" s="32" t="str">
        <x:v>DL5FAB VHF/UHF-JN49hu</x:v>
      </x:c>
      <x:c r="F69" s="32" t="n">
        <x:v>2504</x:v>
      </x:c>
      <x:c r="G69" s="32" t="n">
        <x:v>5369438</x:v>
      </x:c>
      <x:c r="H69" s="32" t="str">
        <x:v>network</x:v>
      </x:c>
      <x:c r="I69" s="32" t="str">
        <x:v>influxdb</x:v>
      </x:c>
      <x:c r="J69" s="32" t="n">
        <x:v>74</x:v>
      </x:c>
      <x:c r="K69" s="34" t="str">
        <x:v>e23948fbdbc1c2c49bbcaf4dfd24c303aa85208da999a923f71a8aaf27469a82</x:v>
      </x:c>
      <x:c r="L69" s="34" t="str">
        <x:v>88A0608AA6826088A0609EA0A66103F0CAA7C00001710172FFAD0101000082B10000000B0042FAE30000006E020466000001003DB8C811FF9301010AA8BD00005613B5AF61780010DF30</x:v>
      </x:c>
      <x:c r="M69" s="34" t="str">
        <x:v>Byte-identical to CRC-verified reception; not a capacity measurement</x:v>
      </x:c>
      <x:c r="N69" s="219" t="str">
        <x:v>ACCEPT</x:v>
      </x:c>
      <x:c r="O69" s="219" t="str">
        <x:v>NOT_PRESENT</x:v>
      </x:c>
      <x:c r="P69" s="219" t="n">
        <x:v>32</x:v>
      </x:c>
      <x:c r="Q69" s="219" t="str">
        <x:v>CRC32C_VERIFIED</x:v>
      </x:c>
    </x:row>
    <x:row r="70" ht="62" customHeight="1">
      <x:c r="A70" s="32" t="n">
        <x:v>139</x:v>
      </x:c>
      <x:c r="B70" s="208" t="n">
        <x:v>44589.7422337963</x:v>
      </x:c>
      <x:c r="C70" s="32" t="n">
        <x:v>1643392129</x:v>
      </x:c>
      <x:c r="D70" s="32" t="n">
        <x:v>44878</x:v>
      </x:c>
      <x:c r="E70" s="32" t="str">
        <x:v>EU1XX-KO33ru</x:v>
      </x:c>
      <x:c r="F70" s="32"/>
      <x:c r="G70" s="32"/>
      <x:c r="H70" s="32" t="str">
        <x:v>sids</x:v>
      </x:c>
      <x:c r="I70" s="32" t="str">
        <x:v>influxdb</x:v>
      </x:c>
      <x:c r="J70" s="32" t="n">
        <x:v>110</x:v>
      </x:c>
      <x:c r="K70" s="34" t="str">
        <x:v>902fe2f99b6d9c8006b26abecb7bee2d6ea96a5228b3ac93e74b13b1eeab027d</x:v>
      </x:c>
      <x:c r="L70" s="34" t="str">
        <x:v>88A0608AA6826088A0609EA0A66103F035EFCEC09B7C71CE718192ACA7B7C47F5A977DC732E045DD0A10F1E696C98CB1FE911DBC8CD2F0868F582651E7D38D9CE33D4E37043D7E6CCB1160327A0E0234F22A21A6FA8C555872C62BF6FE180CEBE14FAB5200E0213042DD9AAC26DB</x:v>
      </x:c>
      <x:c r="M70" s="34" t="str">
        <x:v>CRC verified; not a capacity measurement</x:v>
      </x:c>
      <x:c r="N70" s="219" t="str">
        <x:v>ACCEPT</x:v>
      </x:c>
      <x:c r="O70" s="219" t="str">
        <x:v>PASS</x:v>
      </x:c>
      <x:c r="P70" s="219" t="n">
        <x:v>32</x:v>
      </x:c>
      <x:c r="Q70" s="219" t="str">
        <x:v>CRC32C_VERIFIED</x:v>
      </x:c>
    </x:row>
    <x:row r="71" ht="62" customHeight="1">
      <x:c r="A71" s="32" t="n">
        <x:v>140</x:v>
      </x:c>
      <x:c r="B71" s="208" t="n">
        <x:v>44589.7422337963</x:v>
      </x:c>
      <x:c r="C71" s="32" t="n">
        <x:v>1643392129</x:v>
      </x:c>
      <x:c r="D71" s="32" t="n">
        <x:v>44878</x:v>
      </x:c>
      <x:c r="E71" s="32" t="str">
        <x:v>EA6TC-JM19jn</x:v>
      </x:c>
      <x:c r="F71" s="32"/>
      <x:c r="G71" s="32"/>
      <x:c r="H71" s="32" t="str">
        <x:v>sids</x:v>
      </x:c>
      <x:c r="I71" s="32" t="str">
        <x:v>influxdb</x:v>
      </x:c>
      <x:c r="J71" s="32" t="n">
        <x:v>110</x:v>
      </x:c>
      <x:c r="K71" s="34" t="str">
        <x:v>902fe2f99b6d9c8006b26abecb7bee2d6ea96a5228b3ac93e74b13b1eeab027d</x:v>
      </x:c>
      <x:c r="L71" s="34" t="str">
        <x:v>88A0608AA6826088A0609EA0A66103F035EFCEC09B7C71CE718192ACA7B7C47F5A977DC732E045DD0A10F1E696C98CB1FE911DBC8CD2F0868F582651E7D38D9CE33D4E37043D7E6CCB1160327A0E0234F22A21A6FA8C555872C62BF6FE180CEBE14FAB5200E0213042DD9AAC26DB</x:v>
      </x:c>
      <x:c r="M71" s="34" t="str">
        <x:v>CRC verified; not a capacity measurement</x:v>
      </x:c>
      <x:c r="N71" s="219" t="str">
        <x:v>ACCEPT</x:v>
      </x:c>
      <x:c r="O71" s="219" t="str">
        <x:v>PASS</x:v>
      </x:c>
      <x:c r="P71" s="219" t="n">
        <x:v>32</x:v>
      </x:c>
      <x:c r="Q71" s="219" t="str">
        <x:v>CRC32C_VERIFIED</x:v>
      </x:c>
    </x:row>
    <x:row r="72" ht="62" customHeight="1">
      <x:c r="A72" s="32" t="n">
        <x:v>136</x:v>
      </x:c>
      <x:c r="B72" s="208" t="n">
        <x:v>44589.74234953704</x:v>
      </x:c>
      <x:c r="C72" s="32" t="n">
        <x:v>1643392139</x:v>
      </x:c>
      <x:c r="D72" s="32" t="n">
        <x:v>44878</x:v>
      </x:c>
      <x:c r="E72" s="32" t="str">
        <x:v>DL5FAB VHF/UHF-JN49hu</x:v>
      </x:c>
      <x:c r="F72" s="32" t="n">
        <x:v>2504</x:v>
      </x:c>
      <x:c r="G72" s="32" t="n">
        <x:v>5369438</x:v>
      </x:c>
      <x:c r="H72" s="32" t="str">
        <x:v>network</x:v>
      </x:c>
      <x:c r="I72" s="32" t="str">
        <x:v>influxdb</x:v>
      </x:c>
      <x:c r="J72" s="32" t="n">
        <x:v>74</x:v>
      </x:c>
      <x:c r="K72" s="34" t="str">
        <x:v>c1ff492af3ad09809391cba0c59ee93e3f43dfe1add3d2e3b8714b29f53da9c9</x:v>
      </x:c>
      <x:c r="L72" s="34" t="str">
        <x:v>88A0608AA6826088A0609EA0A66103F0CAA7C00001710172FFAD0101000082B20000000B0042FB410000006E020466000001003DB8C811FF9D01010AA8BE00005613B5AF61D60010DF30</x:v>
      </x:c>
      <x:c r="M72" s="34" t="str">
        <x:v>Byte-identical to CRC-verified reception; not a capacity measurement</x:v>
      </x:c>
      <x:c r="N72" s="219" t="str">
        <x:v>ACCEPT</x:v>
      </x:c>
      <x:c r="O72" s="219" t="str">
        <x:v>NOT_PRESENT</x:v>
      </x:c>
      <x:c r="P72" s="219" t="n">
        <x:v>33</x:v>
      </x:c>
      <x:c r="Q72" s="219" t="str">
        <x:v>CRC32C_VERIFIED</x:v>
      </x:c>
    </x:row>
    <x:row r="73" ht="62" customHeight="1">
      <x:c r="A73" s="32" t="n">
        <x:v>137</x:v>
      </x:c>
      <x:c r="B73" s="208" t="n">
        <x:v>44589.74234953704</x:v>
      </x:c>
      <x:c r="C73" s="32" t="n">
        <x:v>1643392139</x:v>
      </x:c>
      <x:c r="D73" s="32" t="n">
        <x:v>44878</x:v>
      </x:c>
      <x:c r="E73" s="32" t="str">
        <x:v>EU1XX-KO33ru</x:v>
      </x:c>
      <x:c r="F73" s="32"/>
      <x:c r="G73" s="32"/>
      <x:c r="H73" s="32" t="str">
        <x:v>sids</x:v>
      </x:c>
      <x:c r="I73" s="32" t="str">
        <x:v>influxdb</x:v>
      </x:c>
      <x:c r="J73" s="32" t="n">
        <x:v>110</x:v>
      </x:c>
      <x:c r="K73" s="34" t="str">
        <x:v>16fb385eab4aaa797a2c7eaba95f7015c241de7ba8f7f7f050633cb4090bd301</x:v>
      </x:c>
      <x:c r="L73" s="34" t="str">
        <x:v>88A0608AA6826088A0609EA0A66103F035EFCEC09B7C71CE718192ACA7B7C47C5A977DC732E0447F0A10F1E696C98CB1FE911DBC8CD2F08681582651E7D08D9CE33D4E3704937E6CCB1118DFD9FDF991EBE09916FC1344C14BA5EC6BD9556816BD92BCD48F5AF55B96556493DE0D</x:v>
      </x:c>
      <x:c r="M73" s="34" t="str">
        <x:v>CRC verified; not a capacity measurement</x:v>
      </x:c>
      <x:c r="N73" s="219" t="str">
        <x:v>ACCEPT</x:v>
      </x:c>
      <x:c r="O73" s="219" t="str">
        <x:v>PASS</x:v>
      </x:c>
      <x:c r="P73" s="219" t="n">
        <x:v>33</x:v>
      </x:c>
      <x:c r="Q73" s="219" t="str">
        <x:v>CRC32C_VERIFIED</x:v>
      </x:c>
    </x:row>
    <x:row r="74" ht="62" customHeight="1">
      <x:c r="A74" s="32" t="n">
        <x:v>135</x:v>
      </x:c>
      <x:c r="B74" s="208" t="n">
        <x:v>44589.74246527778</x:v>
      </x:c>
      <x:c r="C74" s="32" t="n">
        <x:v>1643392149</x:v>
      </x:c>
      <x:c r="D74" s="32" t="n">
        <x:v>44878</x:v>
      </x:c>
      <x:c r="E74" s="32" t="str">
        <x:v>EU1XX-KO33ru</x:v>
      </x:c>
      <x:c r="F74" s="32"/>
      <x:c r="G74" s="32"/>
      <x:c r="H74" s="32" t="str">
        <x:v>sids</x:v>
      </x:c>
      <x:c r="I74" s="32" t="str">
        <x:v>influxdb</x:v>
      </x:c>
      <x:c r="J74" s="32" t="n">
        <x:v>110</x:v>
      </x:c>
      <x:c r="K74" s="34" t="str">
        <x:v>6f7aff8c84613b5d21e7772ffc888ccc33c78406ae313e993f566e983c7db639</x:v>
      </x:c>
      <x:c r="L74" s="34" t="str">
        <x:v>88A0608AA6826088A0609EA0A66103F035EFCEC09B7C71CD718192ACA7B7C47D5A977DC732E044A10A10F1E696C98CB1FE911DBC8CD2F08682582651E7D18D9CE33D4E3707717E6CCB11DDE4E0F01E32B5EFD50005402A166D2C7912B3DC084E8CF80D6601A045F9901B9DD7C27F</x:v>
      </x:c>
      <x:c r="M74" s="34" t="str">
        <x:v>CRC verified; not a capacity measurement</x:v>
      </x:c>
      <x:c r="N74" s="219" t="str">
        <x:v>ACCEPT</x:v>
      </x:c>
      <x:c r="O74" s="219" t="str">
        <x:v>PASS</x:v>
      </x:c>
      <x:c r="P74" s="219" t="n">
        <x:v>34</x:v>
      </x:c>
      <x:c r="Q74" s="219" t="str">
        <x:v>CRC32C_VERIFIED</x:v>
      </x:c>
    </x:row>
    <x:row r="75" ht="62" customHeight="1">
      <x:c r="A75" s="32" t="n">
        <x:v>134</x:v>
      </x:c>
      <x:c r="B75" s="208" t="n">
        <x:v>44589.742581018516</x:v>
      </x:c>
      <x:c r="C75" s="32" t="n">
        <x:v>1643392159</x:v>
      </x:c>
      <x:c r="D75" s="32" t="n">
        <x:v>44878</x:v>
      </x:c>
      <x:c r="E75" s="32" t="str">
        <x:v>EU1XX-KO33ru</x:v>
      </x:c>
      <x:c r="F75" s="32"/>
      <x:c r="G75" s="32"/>
      <x:c r="H75" s="32" t="str">
        <x:v>sids</x:v>
      </x:c>
      <x:c r="I75" s="32" t="str">
        <x:v>influxdb</x:v>
      </x:c>
      <x:c r="J75" s="32" t="n">
        <x:v>110</x:v>
      </x:c>
      <x:c r="K75" s="34" t="str">
        <x:v>f1416933e981de0e6bf0410374c2d55a44757217526b055670977ec2ff271acc</x:v>
      </x:c>
      <x:c r="L75" s="34" t="str">
        <x:v>88A0608AA6826088A0609EA0A66103F035EFCEC09B7C71CD718192ACA7B7C47A5A977DC732E044C30A10F1E696C98CB1FE911DBC8CD2F08681582651E7AE8D9CE33D4E3707D77E6CCB11F289EC0B1CFF2834F75D12BE00DC920C1EE2DD8A51265E59F0BD11605F4B6E1A2842BEBA</x:v>
      </x:c>
      <x:c r="M75" s="34" t="str">
        <x:v>CRC verified; not a capacity measurement</x:v>
      </x:c>
      <x:c r="N75" s="219" t="str">
        <x:v>ACCEPT</x:v>
      </x:c>
      <x:c r="O75" s="219" t="str">
        <x:v>PASS</x:v>
      </x:c>
      <x:c r="P75" s="219" t="n">
        <x:v>35</x:v>
      </x:c>
      <x:c r="Q75" s="219" t="str">
        <x:v>CRC32C_VERIFIED</x:v>
      </x:c>
    </x:row>
    <x:row r="76" ht="62" customHeight="1">
      <x:c r="A76" s="32" t="n">
        <x:v>131</x:v>
      </x:c>
      <x:c r="B76" s="208" t="n">
        <x:v>44589.74269675926</x:v>
      </x:c>
      <x:c r="C76" s="32" t="n">
        <x:v>1643392169</x:v>
      </x:c>
      <x:c r="D76" s="32" t="n">
        <x:v>44878</x:v>
      </x:c>
      <x:c r="E76" s="32" t="str">
        <x:v>DL5FAB VHF/UHF-JN49hu</x:v>
      </x:c>
      <x:c r="F76" s="32" t="n">
        <x:v>2504</x:v>
      </x:c>
      <x:c r="G76" s="32" t="n">
        <x:v>5369438</x:v>
      </x:c>
      <x:c r="H76" s="32" t="str">
        <x:v>network</x:v>
      </x:c>
      <x:c r="I76" s="32" t="str">
        <x:v>influxdb</x:v>
      </x:c>
      <x:c r="J76" s="32" t="n">
        <x:v>74</x:v>
      </x:c>
      <x:c r="K76" s="34" t="str">
        <x:v>08d984df8f16f07a619fd936d181fea2bf918f4dc2fcbcc444e6e731c0380ec7</x:v>
      </x:c>
      <x:c r="L76" s="34" t="str">
        <x:v>88A0608AA6826088A0609EA0A66103F0CAA7C00001710171FFAD0101000082B50000000B0042FC5B0000006E020466000001003DB8C811FF9901010AA8C100005613B5AF62F00010DF30</x:v>
      </x:c>
      <x:c r="M76" s="34" t="str">
        <x:v>Byte-identical to CRC-verified reception; not a capacity measurement</x:v>
      </x:c>
      <x:c r="N76" s="219" t="str">
        <x:v>ACCEPT</x:v>
      </x:c>
      <x:c r="O76" s="219" t="str">
        <x:v>NOT_PRESENT</x:v>
      </x:c>
      <x:c r="P76" s="219" t="n">
        <x:v>36</x:v>
      </x:c>
      <x:c r="Q76" s="219" t="str">
        <x:v>CRC32C_VERIFIED</x:v>
      </x:c>
    </x:row>
    <x:row r="77" ht="62" customHeight="1">
      <x:c r="A77" s="32" t="n">
        <x:v>132</x:v>
      </x:c>
      <x:c r="B77" s="208" t="n">
        <x:v>44589.74269675926</x:v>
      </x:c>
      <x:c r="C77" s="32" t="n">
        <x:v>1643392169</x:v>
      </x:c>
      <x:c r="D77" s="32" t="n">
        <x:v>44878</x:v>
      </x:c>
      <x:c r="E77" s="32" t="str">
        <x:v>EU1XX-KO33ru</x:v>
      </x:c>
      <x:c r="F77" s="32"/>
      <x:c r="G77" s="32"/>
      <x:c r="H77" s="32" t="str">
        <x:v>sids</x:v>
      </x:c>
      <x:c r="I77" s="32" t="str">
        <x:v>influxdb</x:v>
      </x:c>
      <x:c r="J77" s="32" t="n">
        <x:v>110</x:v>
      </x:c>
      <x:c r="K77" s="34" t="str">
        <x:v>045039e77b80c252556a986bac4e03346a0ab54515380da65cf0cca8b5ee3290</x:v>
      </x:c>
      <x:c r="L77" s="34" t="str">
        <x:v>88A0608AA6826088A0609EA0A66103F035EFCEC09B7C71CD718192ACA7B7C47B5A977DC732E043650A10F1E696C98CB1FE911DBC8CD2F08685582651E7AF8D9CE33D4E3707B57E6CCB11FC60C0386A502DEE164B2304039129E4E5E317BA943ABB2B8B7266276F35EEFF0CB890D0</x:v>
      </x:c>
      <x:c r="M77" s="34" t="str">
        <x:v>CRC verified; not a capacity measurement</x:v>
      </x:c>
      <x:c r="N77" s="219" t="str">
        <x:v>ACCEPT</x:v>
      </x:c>
      <x:c r="O77" s="219" t="str">
        <x:v>PASS</x:v>
      </x:c>
      <x:c r="P77" s="219" t="n">
        <x:v>36</x:v>
      </x:c>
      <x:c r="Q77" s="219" t="str">
        <x:v>CRC32C_VERIFIED</x:v>
      </x:c>
    </x:row>
    <x:row r="78" ht="62" customHeight="1">
      <x:c r="A78" s="32" t="n">
        <x:v>133</x:v>
      </x:c>
      <x:c r="B78" s="208" t="n">
        <x:v>44589.74269675926</x:v>
      </x:c>
      <x:c r="C78" s="32" t="n">
        <x:v>1643392169</x:v>
      </x:c>
      <x:c r="D78" s="32" t="n">
        <x:v>44878</x:v>
      </x:c>
      <x:c r="E78" s="32" t="str">
        <x:v>EA6TC-JM19jn</x:v>
      </x:c>
      <x:c r="F78" s="32"/>
      <x:c r="G78" s="32"/>
      <x:c r="H78" s="32" t="str">
        <x:v>sids</x:v>
      </x:c>
      <x:c r="I78" s="32" t="str">
        <x:v>influxdb</x:v>
      </x:c>
      <x:c r="J78" s="32" t="n">
        <x:v>110</x:v>
      </x:c>
      <x:c r="K78" s="34" t="str">
        <x:v>045039e77b80c252556a986bac4e03346a0ab54515380da65cf0cca8b5ee3290</x:v>
      </x:c>
      <x:c r="L78" s="34" t="str">
        <x:v>88A0608AA6826088A0609EA0A66103F035EFCEC09B7C71CD718192ACA7B7C47B5A977DC732E043650A10F1E696C98CB1FE911DBC8CD2F08685582651E7AF8D9CE33D4E3707B57E6CCB11FC60C0386A502DEE164B2304039129E4E5E317BA943ABB2B8B7266276F35EEFF0CB890D0</x:v>
      </x:c>
      <x:c r="M78" s="34" t="str">
        <x:v>CRC verified; not a capacity measurement</x:v>
      </x:c>
      <x:c r="N78" s="219" t="str">
        <x:v>ACCEPT</x:v>
      </x:c>
      <x:c r="O78" s="219" t="str">
        <x:v>PASS</x:v>
      </x:c>
      <x:c r="P78" s="219" t="n">
        <x:v>36</x:v>
      </x:c>
      <x:c r="Q78" s="219" t="str">
        <x:v>CRC32C_VERIFIED</x:v>
      </x:c>
    </x:row>
    <x:row r="79" ht="62" customHeight="1">
      <x:c r="A79" s="32" t="n">
        <x:v>128</x:v>
      </x:c>
      <x:c r="B79" s="208" t="n">
        <x:v>44589.7428125</x:v>
      </x:c>
      <x:c r="C79" s="32" t="n">
        <x:v>1643392179</x:v>
      </x:c>
      <x:c r="D79" s="32" t="n">
        <x:v>44878</x:v>
      </x:c>
      <x:c r="E79" s="32" t="str">
        <x:v>DL5FAB VHF/UHF-JN49hu</x:v>
      </x:c>
      <x:c r="F79" s="32" t="n">
        <x:v>2504</x:v>
      </x:c>
      <x:c r="G79" s="32" t="n">
        <x:v>5369438</x:v>
      </x:c>
      <x:c r="H79" s="32" t="str">
        <x:v>network</x:v>
      </x:c>
      <x:c r="I79" s="32" t="str">
        <x:v>influxdb</x:v>
      </x:c>
      <x:c r="J79" s="32" t="n">
        <x:v>74</x:v>
      </x:c>
      <x:c r="K79" s="34" t="str">
        <x:v>0a5d2d31cae04cdb0edede1541fa79c6a97eaa04a790bd04c03c117879ab8f05</x:v>
      </x:c>
      <x:c r="L79" s="34" t="str">
        <x:v>88A0608AA6826088A0609EA0A66103F0CAA7C00001700171FFAD0101000082B60000000B0042FCB90000006E020466000001003DB8C811FF9901010AA8C200005613B5AF634E0010DF30</x:v>
      </x:c>
      <x:c r="M79" s="34" t="str">
        <x:v>Byte-identical to CRC-verified reception; not a capacity measurement</x:v>
      </x:c>
      <x:c r="N79" s="219" t="str">
        <x:v>ACCEPT</x:v>
      </x:c>
      <x:c r="O79" s="219" t="str">
        <x:v>NOT_PRESENT</x:v>
      </x:c>
      <x:c r="P79" s="219" t="n">
        <x:v>37</x:v>
      </x:c>
      <x:c r="Q79" s="219" t="str">
        <x:v>CRC32C_VERIFIED</x:v>
      </x:c>
    </x:row>
    <x:row r="80" ht="62" customHeight="1">
      <x:c r="A80" s="32" t="n">
        <x:v>129</x:v>
      </x:c>
      <x:c r="B80" s="208" t="n">
        <x:v>44589.7428125</x:v>
      </x:c>
      <x:c r="C80" s="32" t="n">
        <x:v>1643392179</x:v>
      </x:c>
      <x:c r="D80" s="32" t="n">
        <x:v>44878</x:v>
      </x:c>
      <x:c r="E80" s="32" t="str">
        <x:v>EU1XX-KO33ru</x:v>
      </x:c>
      <x:c r="F80" s="32"/>
      <x:c r="G80" s="32"/>
      <x:c r="H80" s="32" t="str">
        <x:v>sids</x:v>
      </x:c>
      <x:c r="I80" s="32" t="str">
        <x:v>influxdb</x:v>
      </x:c>
      <x:c r="J80" s="32" t="n">
        <x:v>110</x:v>
      </x:c>
      <x:c r="K80" s="34" t="str">
        <x:v>767e74ffe8c85207e5d668ead010de1135563d3b7c3a51a56e1d1fa960c709bf</x:v>
      </x:c>
      <x:c r="L80" s="34" t="str">
        <x:v>88A0608AA6826088A0609EA0A66103F035EFCEC09B7D71CD718192ACA7B7C4785A977DC732E043870A10F1E696C98CB1FE911DBC8CD2F08685582651E7AC8D9CE33D4E37060B7E6CCB1118A6033DB2D072175005B389602B289A9220F7D3E733F3F12303883E7287CB17D1BD4F77</x:v>
      </x:c>
      <x:c r="M80" s="34" t="str">
        <x:v>CRC verified; not a capacity measurement</x:v>
      </x:c>
      <x:c r="N80" s="219" t="str">
        <x:v>ACCEPT</x:v>
      </x:c>
      <x:c r="O80" s="219" t="str">
        <x:v>PASS</x:v>
      </x:c>
      <x:c r="P80" s="219" t="n">
        <x:v>37</x:v>
      </x:c>
      <x:c r="Q80" s="219" t="str">
        <x:v>CRC32C_VERIFIED</x:v>
      </x:c>
    </x:row>
    <x:row r="81" ht="62" customHeight="1">
      <x:c r="A81" s="32" t="n">
        <x:v>130</x:v>
      </x:c>
      <x:c r="B81" s="208" t="n">
        <x:v>44589.7428125</x:v>
      </x:c>
      <x:c r="C81" s="32" t="n">
        <x:v>1643392179</x:v>
      </x:c>
      <x:c r="D81" s="32" t="n">
        <x:v>44878</x:v>
      </x:c>
      <x:c r="E81" s="32" t="str">
        <x:v>EA6TC-JM19jn</x:v>
      </x:c>
      <x:c r="F81" s="32"/>
      <x:c r="G81" s="32"/>
      <x:c r="H81" s="32" t="str">
        <x:v>sids</x:v>
      </x:c>
      <x:c r="I81" s="32" t="str">
        <x:v>influxdb</x:v>
      </x:c>
      <x:c r="J81" s="32" t="n">
        <x:v>110</x:v>
      </x:c>
      <x:c r="K81" s="34" t="str">
        <x:v>767e74ffe8c85207e5d668ead010de1135563d3b7c3a51a56e1d1fa960c709bf</x:v>
      </x:c>
      <x:c r="L81" s="34" t="str">
        <x:v>88A0608AA6826088A0609EA0A66103F035EFCEC09B7D71CD718192ACA7B7C4785A977DC732E043870A10F1E696C98CB1FE911DBC8CD2F08685582651E7AC8D9CE33D4E37060B7E6CCB1118A6033DB2D072175005B389602B289A9220F7D3E733F3F12303883E7287CB17D1BD4F77</x:v>
      </x:c>
      <x:c r="M81" s="34" t="str">
        <x:v>CRC verified; not a capacity measurement</x:v>
      </x:c>
      <x:c r="N81" s="219" t="str">
        <x:v>ACCEPT</x:v>
      </x:c>
      <x:c r="O81" s="219" t="str">
        <x:v>PASS</x:v>
      </x:c>
      <x:c r="P81" s="219" t="n">
        <x:v>37</x:v>
      </x:c>
      <x:c r="Q81" s="219" t="str">
        <x:v>CRC32C_VERIFIED</x:v>
      </x:c>
    </x:row>
    <x:row r="82" ht="62" customHeight="1">
      <x:c r="A82" s="32" t="n">
        <x:v>126</x:v>
      </x:c>
      <x:c r="B82" s="208" t="n">
        <x:v>44589.74292824074</x:v>
      </x:c>
      <x:c r="C82" s="32" t="n">
        <x:v>1643392189</x:v>
      </x:c>
      <x:c r="D82" s="32" t="n">
        <x:v>44878</x:v>
      </x:c>
      <x:c r="E82" s="32" t="str">
        <x:v>DL5FAB VHF/UHF-JN49hu</x:v>
      </x:c>
      <x:c r="F82" s="32" t="n">
        <x:v>2504</x:v>
      </x:c>
      <x:c r="G82" s="32" t="n">
        <x:v>5369438</x:v>
      </x:c>
      <x:c r="H82" s="32" t="str">
        <x:v>network</x:v>
      </x:c>
      <x:c r="I82" s="32" t="str">
        <x:v>influxdb</x:v>
      </x:c>
      <x:c r="J82" s="32" t="n">
        <x:v>74</x:v>
      </x:c>
      <x:c r="K82" s="34" t="str">
        <x:v>fa6051ff4f52b21c740de2dc5355c81259c1ef9ea1af66bef94fc21cc5950709</x:v>
      </x:c>
      <x:c r="L82" s="34" t="str">
        <x:v>88A0608AA6826088A0609EA0A66103F0CAA7C00001700171FFAD0101000082B70000000B0042FD170000006E020466000001003DB8C811FF9401010AA8C300005613B5AF63AC0010DF30</x:v>
      </x:c>
      <x:c r="M82" s="34" t="str">
        <x:v>Byte-identical to CRC-verified reception; not a capacity measurement</x:v>
      </x:c>
      <x:c r="N82" s="219" t="str">
        <x:v>ACCEPT</x:v>
      </x:c>
      <x:c r="O82" s="219" t="str">
        <x:v>NOT_PRESENT</x:v>
      </x:c>
      <x:c r="P82" s="219" t="n">
        <x:v>38</x:v>
      </x:c>
      <x:c r="Q82" s="219" t="str">
        <x:v>CRC32C_VERIFIED</x:v>
      </x:c>
    </x:row>
    <x:row r="83" ht="62" customHeight="1">
      <x:c r="A83" s="32" t="n">
        <x:v>127</x:v>
      </x:c>
      <x:c r="B83" s="208" t="n">
        <x:v>44589.74292824074</x:v>
      </x:c>
      <x:c r="C83" s="32" t="n">
        <x:v>1643392189</x:v>
      </x:c>
      <x:c r="D83" s="32" t="n">
        <x:v>44878</x:v>
      </x:c>
      <x:c r="E83" s="32" t="str">
        <x:v>EA6TC-JM19jn</x:v>
      </x:c>
      <x:c r="F83" s="32"/>
      <x:c r="G83" s="32"/>
      <x:c r="H83" s="32" t="str">
        <x:v>sids</x:v>
      </x:c>
      <x:c r="I83" s="32" t="str">
        <x:v>influxdb</x:v>
      </x:c>
      <x:c r="J83" s="32" t="n">
        <x:v>110</x:v>
      </x:c>
      <x:c r="K83" s="34" t="str">
        <x:v>244d40b82f49e54e99cba3e7f856f195e7cf0db6bff6846f1bd413a8d4a9004c</x:v>
      </x:c>
      <x:c r="L83" s="34" t="str">
        <x:v>88A0608AA6826088A0609EA0A66103F035EFCEC09B7D71CD718192ACA7B7C4795A977DC732E042290A10F1E696C98CB1FE911DBC8CD2F08688582651E7AD8D9CE33D4E3706E97E6CCB11AFBFB740340F405D9DB55355A4B68913B7AA544E7FD7B690A4638C06B93A3EBB178E8E8C</x:v>
      </x:c>
      <x:c r="M83" s="34" t="str">
        <x:v>CRC verified; not a capacity measurement</x:v>
      </x:c>
      <x:c r="N83" s="219" t="str">
        <x:v>ACCEPT</x:v>
      </x:c>
      <x:c r="O83" s="219" t="str">
        <x:v>PASS</x:v>
      </x:c>
      <x:c r="P83" s="219" t="n">
        <x:v>38</x:v>
      </x:c>
      <x:c r="Q83" s="219" t="str">
        <x:v>CRC32C_VERIFIED</x:v>
      </x:c>
    </x:row>
    <x:row r="84" ht="62" customHeight="1">
      <x:c r="A84" s="32" t="n">
        <x:v>125</x:v>
      </x:c>
      <x:c r="B84" s="208" t="n">
        <x:v>44589.74304398148</x:v>
      </x:c>
      <x:c r="C84" s="32" t="n">
        <x:v>1643392199</x:v>
      </x:c>
      <x:c r="D84" s="32" t="n">
        <x:v>44878</x:v>
      </x:c>
      <x:c r="E84" s="32" t="str">
        <x:v>DL5FAB VHF/UHF-JN49hu</x:v>
      </x:c>
      <x:c r="F84" s="32" t="n">
        <x:v>2504</x:v>
      </x:c>
      <x:c r="G84" s="32" t="n">
        <x:v>5369438</x:v>
      </x:c>
      <x:c r="H84" s="32" t="str">
        <x:v>network</x:v>
      </x:c>
      <x:c r="I84" s="32" t="str">
        <x:v>influxdb</x:v>
      </x:c>
      <x:c r="J84" s="32" t="n">
        <x:v>74</x:v>
      </x:c>
      <x:c r="K84" s="34" t="str">
        <x:v>225a2e2c756d941c72a306b39ab4007dda6331a9c06c94ec6a549a61dc0e0be2</x:v>
      </x:c>
      <x:c r="L84" s="34" t="str">
        <x:v>88A0608AA6826088A0609EA0A66103F0CAA7C00001700171FFAD0101000082B80000000B0042FD750000006E020466000001003DB8C811FFA001010AA8C400005613B5AF640A0010DF30</x:v>
      </x:c>
      <x:c r="M84" s="34" t="str">
        <x:v>Schema valid; no retained CRC; keep QC flag; not a capacity measurement</x:v>
      </x:c>
      <x:c r="N84" s="219" t="str">
        <x:v>ACCEPT</x:v>
      </x:c>
      <x:c r="O84" s="219" t="str">
        <x:v>NOT_PRESENT</x:v>
      </x:c>
      <x:c r="P84" s="219" t="n">
        <x:v>39</x:v>
      </x:c>
      <x:c r="Q84" s="219" t="str">
        <x:v>PREPROCESSED_NO_CRC</x:v>
      </x:c>
    </x:row>
    <x:row r="85" ht="62" customHeight="1">
      <x:c r="A85" s="32" t="n">
        <x:v>124</x:v>
      </x:c>
      <x:c r="B85" s="208" t="n">
        <x:v>44589.743159722224</x:v>
      </x:c>
      <x:c r="C85" s="32" t="n">
        <x:v>1643392209</x:v>
      </x:c>
      <x:c r="D85" s="32" t="n">
        <x:v>44878</x:v>
      </x:c>
      <x:c r="E85" s="32" t="str">
        <x:v>EA6TC-JM19jn</x:v>
      </x:c>
      <x:c r="F85" s="32"/>
      <x:c r="G85" s="32"/>
      <x:c r="H85" s="32" t="str">
        <x:v>sids</x:v>
      </x:c>
      <x:c r="I85" s="32" t="str">
        <x:v>influxdb</x:v>
      </x:c>
      <x:c r="J85" s="32" t="n">
        <x:v>110</x:v>
      </x:c>
      <x:c r="K85" s="34" t="str">
        <x:v>1a144bbcde08d01a074e6f8dc09dd812b2f6bb2f46f3fa76a87fbe716d741d85</x:v>
      </x:c>
      <x:c r="L85" s="34" t="str">
        <x:v>88A0608AA6826088A0609EA0A66103F035EFCEC09B7D71CD718192ACA7B7C4775A977DC732E042ED0A10F1E696C98CB1FE911DBC8CD2F08680582651E7AB8D9CE33D4E37012D7E6CCB11CB3236C4840E52F911ACC1215AC16BAAB0F759CB701D9FA0467CAA78DD99E109F559C37C</x:v>
      </x:c>
      <x:c r="M85" s="34" t="str">
        <x:v>CRC verified; not a capacity measurement</x:v>
      </x:c>
      <x:c r="N85" s="219" t="str">
        <x:v>ACCEPT</x:v>
      </x:c>
      <x:c r="O85" s="219" t="str">
        <x:v>PASS</x:v>
      </x:c>
      <x:c r="P85" s="219" t="n">
        <x:v>40</x:v>
      </x:c>
      <x:c r="Q85" s="219" t="str">
        <x:v>CRC32C_VERIFIED</x:v>
      </x:c>
    </x:row>
    <x:row r="86" ht="62" customHeight="1">
      <x:c r="A86" s="32" t="n">
        <x:v>123</x:v>
      </x:c>
      <x:c r="B86" s="208" t="n">
        <x:v>44589.74327546296</x:v>
      </x:c>
      <x:c r="C86" s="32" t="n">
        <x:v>1643392219</x:v>
      </x:c>
      <x:c r="D86" s="32" t="n">
        <x:v>44878</x:v>
      </x:c>
      <x:c r="E86" s="32" t="str">
        <x:v>EA6TC-JM19jn</x:v>
      </x:c>
      <x:c r="F86" s="32"/>
      <x:c r="G86" s="32"/>
      <x:c r="H86" s="32" t="str">
        <x:v>sids</x:v>
      </x:c>
      <x:c r="I86" s="32" t="str">
        <x:v>influxdb</x:v>
      </x:c>
      <x:c r="J86" s="32" t="n">
        <x:v>110</x:v>
      </x:c>
      <x:c r="K86" s="34" t="str">
        <x:v>c4a65227ce992f590469dccfd141c7c23f3d352aeef5f3eb25fd5bf17fca6b4f</x:v>
      </x:c>
      <x:c r="L86" s="34" t="str">
        <x:v>88A0608AA6826088A0609EA0A66103F035EFCEC09B7D71CC718192ACA7B7C4745A977DC732E0410F0A10F1E696C98CB1FE911DBC8CD2F08687582651E7A88D9CE33D4E3701837E6CCB11C789F4F2E6526AB6275D8F5338AB01394B2566C6E0ABB05176C684D3583BCBE79FA9F121</x:v>
      </x:c>
      <x:c r="M86" s="34" t="str">
        <x:v>CRC verified; not a capacity measurement</x:v>
      </x:c>
      <x:c r="N86" s="219" t="str">
        <x:v>ACCEPT</x:v>
      </x:c>
      <x:c r="O86" s="219" t="str">
        <x:v>PASS</x:v>
      </x:c>
      <x:c r="P86" s="219" t="n">
        <x:v>41</x:v>
      </x:c>
      <x:c r="Q86" s="219" t="str">
        <x:v>CRC32C_VERIFIED</x:v>
      </x:c>
    </x:row>
    <x:row r="87" ht="62" customHeight="1">
      <x:c r="A87" s="32" t="n">
        <x:v>122</x:v>
      </x:c>
      <x:c r="B87" s="208" t="n">
        <x:v>44589.74350694445</x:v>
      </x:c>
      <x:c r="C87" s="32" t="n">
        <x:v>1643392239</x:v>
      </x:c>
      <x:c r="D87" s="32" t="n">
        <x:v>44878</x:v>
      </x:c>
      <x:c r="E87" s="32" t="str">
        <x:v>EA6TC-JM19jn</x:v>
      </x:c>
      <x:c r="F87" s="32"/>
      <x:c r="G87" s="32"/>
      <x:c r="H87" s="32" t="str">
        <x:v>sids</x:v>
      </x:c>
      <x:c r="I87" s="32" t="str">
        <x:v>influxdb</x:v>
      </x:c>
      <x:c r="J87" s="32" t="n">
        <x:v>110</x:v>
      </x:c>
      <x:c r="K87" s="34" t="str">
        <x:v>adfb211b5006eeafb7ac98b9b3b2f6eca22d3d5ea27cbb8d25c448542a82ff66</x:v>
      </x:c>
      <x:c r="L87" s="34" t="str">
        <x:v>88A0608AA6826088A0609EA0A66103F035EFCEC09B7D71CC718192ACA7B7C4725A977DC732E041D30A10F1E696C98CB1FE911DBC8CD2F0868F582651E7A68D9CE33D4E3700C77E6CCB11BEA34D30D50D1C3231F45A40AC267DBA7FDC289583EF973B6D0373987C6A0348B3F257C2</x:v>
      </x:c>
      <x:c r="M87" s="34" t="str">
        <x:v>CRC verified; not a capacity measurement</x:v>
      </x:c>
      <x:c r="N87" s="219" t="str">
        <x:v>ACCEPT</x:v>
      </x:c>
      <x:c r="O87" s="219" t="str">
        <x:v>PASS</x:v>
      </x:c>
      <x:c r="P87" s="219" t="n">
        <x:v>42</x:v>
      </x:c>
      <x:c r="Q87" s="219" t="str">
        <x:v>CRC32C_VERIFIED</x:v>
      </x:c>
    </x:row>
    <x:row r="88" ht="62" customHeight="1">
      <x:c r="A88" s="32" t="n">
        <x:v>121</x:v>
      </x:c>
      <x:c r="B88" s="208" t="n">
        <x:v>44589.743738425925</x:v>
      </x:c>
      <x:c r="C88" s="32" t="n">
        <x:v>1643392259</x:v>
      </x:c>
      <x:c r="D88" s="32" t="n">
        <x:v>44878</x:v>
      </x:c>
      <x:c r="E88" s="32" t="str">
        <x:v>EA6TC-JM19jn</x:v>
      </x:c>
      <x:c r="F88" s="32"/>
      <x:c r="G88" s="32"/>
      <x:c r="H88" s="32" t="str">
        <x:v>sids</x:v>
      </x:c>
      <x:c r="I88" s="32" t="str">
        <x:v>influxdb</x:v>
      </x:c>
      <x:c r="J88" s="32" t="n">
        <x:v>110</x:v>
      </x:c>
      <x:c r="K88" s="34" t="str">
        <x:v>08604604efe4c7f7e1fc09f63e7962b9d7114934c2b1f4adb5b660a1fb36faee</x:v>
      </x:c>
      <x:c r="L88" s="34" t="str">
        <x:v>88A0608AA6826088A0609EA0A66103F035EFCEC09B7D71CC718192ACA7B7C4705A977DC732E040970A10F1E696C98CB1FE911DBC8CD2F0868D582651E7A48D9CE33D4E37037B7E6CCB11E129BB2460ABC6AE2077B00C48B47E9697F737A2E7744AA671429694AAA9440BC43B07B7</x:v>
      </x:c>
      <x:c r="M88" s="34" t="str">
        <x:v>CRC verified; not a capacity measurement</x:v>
      </x:c>
      <x:c r="N88" s="219" t="str">
        <x:v>ACCEPT</x:v>
      </x:c>
      <x:c r="O88" s="219" t="str">
        <x:v>PASS</x:v>
      </x:c>
      <x:c r="P88" s="219" t="n">
        <x:v>43</x:v>
      </x:c>
      <x:c r="Q88" s="219" t="str">
        <x:v>CRC32C_VERIFIED</x:v>
      </x:c>
    </x:row>
    <x:row r="89" ht="62" customHeight="1">
      <x:c r="A89" s="32" t="n">
        <x:v>120</x:v>
      </x:c>
      <x:c r="B89" s="208" t="n">
        <x:v>44589.74385416666</x:v>
      </x:c>
      <x:c r="C89" s="32" t="n">
        <x:v>1643392269</x:v>
      </x:c>
      <x:c r="D89" s="32" t="n">
        <x:v>44878</x:v>
      </x:c>
      <x:c r="E89" s="32" t="str">
        <x:v>EA6TC-JM19jn</x:v>
      </x:c>
      <x:c r="F89" s="32"/>
      <x:c r="G89" s="32"/>
      <x:c r="H89" s="32" t="str">
        <x:v>sids</x:v>
      </x:c>
      <x:c r="I89" s="32" t="str">
        <x:v>influxdb</x:v>
      </x:c>
      <x:c r="J89" s="32" t="n">
        <x:v>110</x:v>
      </x:c>
      <x:c r="K89" s="34" t="str">
        <x:v>a961b1867e7f10543d4209362e2e88fba835e062ced6f162386e0c8f02e8a54f</x:v>
      </x:c>
      <x:c r="L89" s="34" t="str">
        <x:v>88A0608AA6826088A0609EA0A66103F035EFCEC09B6271CC718192ACA7B7C4715A977DC732E1BF390A10F1E696C98CB1FE911DBC8CD2F0868B582651E7A58D9CE33D4E3703D97E6CCB1141CF61D7B446D5A2C67019141E23B9E3DC500413535F83D4EDB5F984BF69FAD8AD966456</x:v>
      </x:c>
      <x:c r="M89" s="34" t="str">
        <x:v>CRC verified; not a capacity measurement</x:v>
      </x:c>
      <x:c r="N89" s="219" t="str">
        <x:v>ACCEPT</x:v>
      </x:c>
      <x:c r="O89" s="219" t="str">
        <x:v>PASS</x:v>
      </x:c>
      <x:c r="P89" s="219" t="n">
        <x:v>44</x:v>
      </x:c>
      <x:c r="Q89" s="219" t="str">
        <x:v>CRC32C_VERIFIED</x:v>
      </x:c>
    </x:row>
    <x:row r="90" ht="62" customHeight="1">
      <x:c r="A90" s="32" t="n">
        <x:v>119</x:v>
      </x:c>
      <x:c r="B90" s="208" t="n">
        <x:v>44589.74396990741</x:v>
      </x:c>
      <x:c r="C90" s="32" t="n">
        <x:v>1643392279</x:v>
      </x:c>
      <x:c r="D90" s="32" t="n">
        <x:v>44878</x:v>
      </x:c>
      <x:c r="E90" s="32" t="str">
        <x:v>EA6TC-JM19jn</x:v>
      </x:c>
      <x:c r="F90" s="32"/>
      <x:c r="G90" s="32"/>
      <x:c r="H90" s="32" t="str">
        <x:v>sids</x:v>
      </x:c>
      <x:c r="I90" s="32" t="str">
        <x:v>influxdb</x:v>
      </x:c>
      <x:c r="J90" s="32" t="n">
        <x:v>110</x:v>
      </x:c>
      <x:c r="K90" s="34" t="str">
        <x:v>9896b3630c3a6f25c81866ba0d382ebe1dd255b753eb455530c20d68e33d209f</x:v>
      </x:c>
      <x:c r="L90" s="34" t="str">
        <x:v>88A0608AA6826088A0609EA0A66103F035EFCEC09B6271CC718192ACA7B7C40E5A977DC732E1BF5B0A10F1E696C98CB1FE911DBC8CD2F086BB582651E7A28D9CE33D4E3703BF7E6CCB111A74CCC12F4EEA6E011A1265006DE84CA7B1032FEE483D58E78B074C84D2836522C531EC</x:v>
      </x:c>
      <x:c r="M90" s="34" t="str">
        <x:v>CRC verified; not a capacity measurement</x:v>
      </x:c>
      <x:c r="N90" s="219" t="str">
        <x:v>ACCEPT</x:v>
      </x:c>
      <x:c r="O90" s="219" t="str">
        <x:v>PASS</x:v>
      </x:c>
      <x:c r="P90" s="219" t="n">
        <x:v>45</x:v>
      </x:c>
      <x:c r="Q90" s="219" t="str">
        <x:v>CRC32C_VERIFIED</x:v>
      </x:c>
    </x:row>
    <x:row r="91" ht="62" customHeight="1">
      <x:c r="A91" s="32" t="n">
        <x:v>118</x:v>
      </x:c>
      <x:c r="B91" s="208" t="n">
        <x:v>44589.74408564815</x:v>
      </x:c>
      <x:c r="C91" s="32" t="n">
        <x:v>1643392289</x:v>
      </x:c>
      <x:c r="D91" s="32" t="n">
        <x:v>44878</x:v>
      </x:c>
      <x:c r="E91" s="32" t="str">
        <x:v>EA6TC-JM19jn</x:v>
      </x:c>
      <x:c r="F91" s="32"/>
      <x:c r="G91" s="32"/>
      <x:c r="H91" s="32" t="str">
        <x:v>sids</x:v>
      </x:c>
      <x:c r="I91" s="32" t="str">
        <x:v>influxdb</x:v>
      </x:c>
      <x:c r="J91" s="32" t="n">
        <x:v>110</x:v>
      </x:c>
      <x:c r="K91" s="34" t="str">
        <x:v>769d444fca2f546fa4529b321811b6440f9b4c83658fb127bb32235f27f9d1a3</x:v>
      </x:c>
      <x:c r="L91" s="34" t="str">
        <x:v>88A0608AA6826088A0609EA0A66103F035EFCEC09B6271CC718192ACA7B7C40F5A977DC732E1BFFD0A10F1E696C98CB1FE911DBC8CD2F0868F582651E7A38D9CE33D4E37021D7E6CCB112765070C54DC636CC38DC2EB4763D894696E72FE801C8BF940F77533E094C2555FC88F0D</x:v>
      </x:c>
      <x:c r="M91" s="34" t="str">
        <x:v>CRC verified; not a capacity measurement</x:v>
      </x:c>
      <x:c r="N91" s="219" t="str">
        <x:v>ACCEPT</x:v>
      </x:c>
      <x:c r="O91" s="219" t="str">
        <x:v>PASS</x:v>
      </x:c>
      <x:c r="P91" s="219" t="n">
        <x:v>46</x:v>
      </x:c>
      <x:c r="Q91" s="219" t="str">
        <x:v>CRC32C_VERIFIED</x:v>
      </x:c>
    </x:row>
    <x:row r="92" ht="62" customHeight="1">
      <x:c r="A92" s="32" t="n">
        <x:v>117</x:v>
      </x:c>
      <x:c r="B92" s="208" t="n">
        <x:v>44589.74420138889</x:v>
      </x:c>
      <x:c r="C92" s="32" t="n">
        <x:v>1643392299</x:v>
      </x:c>
      <x:c r="D92" s="32" t="n">
        <x:v>44878</x:v>
      </x:c>
      <x:c r="E92" s="32" t="str">
        <x:v>EA6TC-JM19jn</x:v>
      </x:c>
      <x:c r="F92" s="32"/>
      <x:c r="G92" s="32"/>
      <x:c r="H92" s="32" t="str">
        <x:v>sids</x:v>
      </x:c>
      <x:c r="I92" s="32" t="str">
        <x:v>influxdb</x:v>
      </x:c>
      <x:c r="J92" s="32" t="n">
        <x:v>110</x:v>
      </x:c>
      <x:c r="K92" s="34" t="str">
        <x:v>0c237e75508a48ad717ba41ba12402b75b47311dec122317ea60903f7bd9188d</x:v>
      </x:c>
      <x:c r="L92" s="34" t="str">
        <x:v>88A0608AA6826088A0609EA0A66103F035EFCEC09B6271CC718192ACA7B7C40C5A977DC732E1BE1F0A10F1E696C98CB1FE911DBC8CD2F086B9582651E7A08D9CE33D4E3702F37E6CCB11530BF16089A646EF1EABF49E64A5DB67E8201C5E6657EAA7C2339EB3F66D03C1DE68437A</x:v>
      </x:c>
      <x:c r="M92" s="34" t="str">
        <x:v>CRC verified; not a capacity measurement</x:v>
      </x:c>
      <x:c r="N92" s="219" t="str">
        <x:v>ACCEPT</x:v>
      </x:c>
      <x:c r="O92" s="219" t="str">
        <x:v>PASS</x:v>
      </x:c>
      <x:c r="P92" s="219" t="n">
        <x:v>47</x:v>
      </x:c>
      <x:c r="Q92" s="219" t="str">
        <x:v>CRC32C_VERIFIED</x:v>
      </x:c>
    </x:row>
    <x:row r="93" ht="62" customHeight="1">
      <x:c r="A93" s="32" t="n">
        <x:v>116</x:v>
      </x:c>
      <x:c r="B93" s="208" t="n">
        <x:v>44589.74431712963</x:v>
      </x:c>
      <x:c r="C93" s="32" t="n">
        <x:v>1643392309</x:v>
      </x:c>
      <x:c r="D93" s="32" t="n">
        <x:v>44878</x:v>
      </x:c>
      <x:c r="E93" s="32" t="str">
        <x:v>EA6TC-JM19jn</x:v>
      </x:c>
      <x:c r="F93" s="32"/>
      <x:c r="G93" s="32"/>
      <x:c r="H93" s="32" t="str">
        <x:v>sids</x:v>
      </x:c>
      <x:c r="I93" s="32" t="str">
        <x:v>influxdb</x:v>
      </x:c>
      <x:c r="J93" s="32" t="n">
        <x:v>110</x:v>
      </x:c>
      <x:c r="K93" s="34" t="str">
        <x:v>d29e5b817465f9895a999bcb37c18e88a33d768bf1ac6d427092f8133b756a75</x:v>
      </x:c>
      <x:c r="L93" s="34" t="str">
        <x:v>88A0608AA6826088A0609EA0A66103F035EFCEC09B6271CC718192ACA7B7C40D5A977DC732E1BE410A10F1E696C98CB1FE911DBC8CD2F0868F582651E7A18D9CE33D4E370D517E6CCB11A9F7A717C0CDC0E2D0BB1D16B26220E610FC27A29DD2423D29373FE5B961339F5E9596BE</x:v>
      </x:c>
      <x:c r="M93" s="34" t="str">
        <x:v>CRC verified; not a capacity measurement</x:v>
      </x:c>
      <x:c r="N93" s="219" t="str">
        <x:v>ACCEPT</x:v>
      </x:c>
      <x:c r="O93" s="219" t="str">
        <x:v>PASS</x:v>
      </x:c>
      <x:c r="P93" s="219" t="n">
        <x:v>48</x:v>
      </x:c>
      <x:c r="Q93" s="219" t="str">
        <x:v>CRC32C_VERIFIED</x:v>
      </x:c>
    </x:row>
    <x:row r="94" ht="62" customHeight="1">
      <x:c r="A94" s="32" t="n">
        <x:v>115</x:v>
      </x:c>
      <x:c r="B94" s="208" t="n">
        <x:v>44589.74443287037</x:v>
      </x:c>
      <x:c r="C94" s="32" t="n">
        <x:v>1643392319</x:v>
      </x:c>
      <x:c r="D94" s="32" t="n">
        <x:v>44878</x:v>
      </x:c>
      <x:c r="E94" s="32" t="str">
        <x:v>EA6TC-JM19jn</x:v>
      </x:c>
      <x:c r="F94" s="32"/>
      <x:c r="G94" s="32"/>
      <x:c r="H94" s="32" t="str">
        <x:v>sids</x:v>
      </x:c>
      <x:c r="I94" s="32" t="str">
        <x:v>influxdb</x:v>
      </x:c>
      <x:c r="J94" s="32" t="n">
        <x:v>110</x:v>
      </x:c>
      <x:c r="K94" s="34" t="str">
        <x:v>bcdc45265a6cec44e5b8873c1bc80cf33c5bb17fd85185db0113c54fd843cf2a</x:v>
      </x:c>
      <x:c r="L94" s="34" t="str">
        <x:v>88A0608AA6826088A0609EA0A66103F035EFCEC09B6271CC718192ACA7B7C40A5A977DC732E1BEE30A10F1E696C98CB1FE911DBC8CD2F0868D582651E7BE8D9CE33D4E370D377E6CCB1139381867884216EE9FA24662D20B10A1BD07B013E6C5DC426DDC4ACDCB196B0C4CA70D9E</x:v>
      </x:c>
      <x:c r="M94" s="34" t="str">
        <x:v>CRC verified; not a capacity measurement</x:v>
      </x:c>
      <x:c r="N94" s="219" t="str">
        <x:v>ACCEPT</x:v>
      </x:c>
      <x:c r="O94" s="219" t="str">
        <x:v>PASS</x:v>
      </x:c>
      <x:c r="P94" s="219" t="n">
        <x:v>49</x:v>
      </x:c>
      <x:c r="Q94" s="219" t="str">
        <x:v>CRC32C_VERIFIED</x:v>
      </x:c>
    </x:row>
    <x:row r="95" ht="62" customHeight="1">
      <x:c r="A95" s="32" t="n">
        <x:v>114</x:v>
      </x:c>
      <x:c r="B95" s="208" t="n">
        <x:v>44589.74454861111</x:v>
      </x:c>
      <x:c r="C95" s="32" t="n">
        <x:v>1643392329</x:v>
      </x:c>
      <x:c r="D95" s="32" t="n">
        <x:v>44878</x:v>
      </x:c>
      <x:c r="E95" s="32" t="str">
        <x:v>EA6TC-JM19jn</x:v>
      </x:c>
      <x:c r="F95" s="32"/>
      <x:c r="G95" s="32"/>
      <x:c r="H95" s="32" t="str">
        <x:v>sids</x:v>
      </x:c>
      <x:c r="I95" s="32" t="str">
        <x:v>influxdb</x:v>
      </x:c>
      <x:c r="J95" s="32" t="n">
        <x:v>110</x:v>
      </x:c>
      <x:c r="K95" s="34" t="str">
        <x:v>49b68afce2f2f70803996aa636d14c2319ca24fa8b05ee8c6ac763999f7c6326</x:v>
      </x:c>
      <x:c r="L95" s="34" t="str">
        <x:v>88A0608AA6826088A0609EA0A66103F035EFCEC09B6271CC718192ACA7B7C40B5A977DC732E1BD050A10F1E696C98CB1FE911DBC8CD2F0868D582651E7BF8D9CE33D4E370D957E6CCB11C27252B2F0830214262663A821DD20A2FB5B6A7DEE3A5A1EE96413BE536252515BD3C870</x:v>
      </x:c>
      <x:c r="M95" s="34" t="str">
        <x:v>CRC verified; not a capacity measurement</x:v>
      </x:c>
      <x:c r="N95" s="219" t="str">
        <x:v>ACCEPT</x:v>
      </x:c>
      <x:c r="O95" s="219" t="str">
        <x:v>PASS</x:v>
      </x:c>
      <x:c r="P95" s="219" t="n">
        <x:v>50</x:v>
      </x:c>
      <x:c r="Q95" s="219" t="str">
        <x:v>CRC32C_VERIFIED</x:v>
      </x:c>
    </x:row>
    <x:row r="96" ht="62" customHeight="1">
      <x:c r="A96" s="32" t="n">
        <x:v>113</x:v>
      </x:c>
      <x:c r="B96" s="208" t="n">
        <x:v>44589.74466435185</x:v>
      </x:c>
      <x:c r="C96" s="32" t="n">
        <x:v>1643392339</x:v>
      </x:c>
      <x:c r="D96" s="32" t="n">
        <x:v>44878</x:v>
      </x:c>
      <x:c r="E96" s="32" t="str">
        <x:v>EA6TC-JM19jn</x:v>
      </x:c>
      <x:c r="F96" s="32"/>
      <x:c r="G96" s="32"/>
      <x:c r="H96" s="32" t="str">
        <x:v>sids</x:v>
      </x:c>
      <x:c r="I96" s="32" t="str">
        <x:v>influxdb</x:v>
      </x:c>
      <x:c r="J96" s="32" t="n">
        <x:v>110</x:v>
      </x:c>
      <x:c r="K96" s="34" t="str">
        <x:v>f437f658d85438daee0047c74279e99178018c80206be624a5044eda1dd31bb3</x:v>
      </x:c>
      <x:c r="L96" s="34" t="str">
        <x:v>88A0608AA6826088A0609EA0A66103F035EFCEC09B6271CC718192ACA7B7C4085A977DC732E1BDA70A10F1E696C98CB1FE911DBC8CD2F08686582651E7BC8D9CE33D4E370C6B7E6CCB11ECDD201E53D1CD67F5B5BEFDDE39AFD2934A7879E1E2AD50C583E18FE08765B10A900A7F</x:v>
      </x:c>
      <x:c r="M96" s="34" t="str">
        <x:v>CRC verified; not a capacity measurement</x:v>
      </x:c>
      <x:c r="N96" s="219" t="str">
        <x:v>ACCEPT</x:v>
      </x:c>
      <x:c r="O96" s="219" t="str">
        <x:v>PASS</x:v>
      </x:c>
      <x:c r="P96" s="219" t="n">
        <x:v>51</x:v>
      </x:c>
      <x:c r="Q96" s="219" t="str">
        <x:v>CRC32C_VERIFIED</x:v>
      </x:c>
    </x:row>
    <x:row r="97" ht="62" customHeight="1">
      <x:c r="A97" s="32" t="n">
        <x:v>112</x:v>
      </x:c>
      <x:c r="B97" s="208" t="n">
        <x:v>44589.744780092595</x:v>
      </x:c>
      <x:c r="C97" s="32" t="n">
        <x:v>1643392349</x:v>
      </x:c>
      <x:c r="D97" s="32" t="n">
        <x:v>44878</x:v>
      </x:c>
      <x:c r="E97" s="32" t="str">
        <x:v>EA6TC-JM19jn</x:v>
      </x:c>
      <x:c r="F97" s="32"/>
      <x:c r="G97" s="32"/>
      <x:c r="H97" s="32" t="str">
        <x:v>sids</x:v>
      </x:c>
      <x:c r="I97" s="32" t="str">
        <x:v>influxdb</x:v>
      </x:c>
      <x:c r="J97" s="32" t="n">
        <x:v>110</x:v>
      </x:c>
      <x:c r="K97" s="34" t="str">
        <x:v>2c8db0151c76a4ce98a3c6cc8f96af698e01cd819c0032c3c0b9d47687ce622d</x:v>
      </x:c>
      <x:c r="L97" s="34" t="str">
        <x:v>88A0608AA6826088A0609EA0A66103F035EFCEC09B6271CC718192ACA7B7C4095A977DC732E1BDC90A10F1E696C98CB1FE911DBC8CD2F0868C582651E7BD8D9CE33D4E370CC97E6CCB11900C0A784EC4E80EBEF969E88A60B5AD1CAAB313FF3408AA147BB95E3D01E32FC7723B2D</x:v>
      </x:c>
      <x:c r="M97" s="34" t="str">
        <x:v>CRC verified; not a capacity measurement</x:v>
      </x:c>
      <x:c r="N97" s="219" t="str">
        <x:v>ACCEPT</x:v>
      </x:c>
      <x:c r="O97" s="219" t="str">
        <x:v>PASS</x:v>
      </x:c>
      <x:c r="P97" s="219" t="n">
        <x:v>52</x:v>
      </x:c>
      <x:c r="Q97" s="219" t="str">
        <x:v>CRC32C_VERIFIED</x:v>
      </x:c>
    </x:row>
    <x:row r="98" ht="62" customHeight="1">
      <x:c r="A98" s="32" t="n">
        <x:v>111</x:v>
      </x:c>
      <x:c r="B98" s="208" t="n">
        <x:v>44589.74489583333</x:v>
      </x:c>
      <x:c r="C98" s="32" t="n">
        <x:v>1643392359</x:v>
      </x:c>
      <x:c r="D98" s="32" t="n">
        <x:v>44878</x:v>
      </x:c>
      <x:c r="E98" s="32" t="str">
        <x:v>EA6TC-JM19jn</x:v>
      </x:c>
      <x:c r="F98" s="32"/>
      <x:c r="G98" s="32"/>
      <x:c r="H98" s="32" t="str">
        <x:v>sids</x:v>
      </x:c>
      <x:c r="I98" s="32" t="str">
        <x:v>influxdb</x:v>
      </x:c>
      <x:c r="J98" s="32" t="n">
        <x:v>110</x:v>
      </x:c>
      <x:c r="K98" s="34" t="str">
        <x:v>1b7b238d107e08124e24d432c5f0edb50026877ce49c795a3c30f9799e2c53b1</x:v>
      </x:c>
      <x:c r="L98" s="34" t="str">
        <x:v>88A0608AA6826088A0609EA0A66103F035EFCEC09B6271CC718192ACA7B7C4065A977DC732E1BC6B0A10F1E696C98CB1FE911DBC8CD2F0868D582651E7BA8D9CE33D4E370CAF7E6CCB1127B6271F2BED28B1D754B753427E7253725F831609D463E8626F5E4F4B9D479F5D2C7DD0</x:v>
      </x:c>
      <x:c r="M98" s="34" t="str">
        <x:v>CRC verified; not a capacity measurement</x:v>
      </x:c>
      <x:c r="N98" s="219" t="str">
        <x:v>ACCEPT</x:v>
      </x:c>
      <x:c r="O98" s="219" t="str">
        <x:v>PASS</x:v>
      </x:c>
      <x:c r="P98" s="219" t="n">
        <x:v>53</x:v>
      </x:c>
      <x:c r="Q98" s="219" t="str">
        <x:v>CRC32C_VERIFIED</x:v>
      </x:c>
    </x:row>
    <x:row r="99" ht="62" customHeight="1">
      <x:c r="A99" s="32" t="n">
        <x:v>110</x:v>
      </x:c>
      <x:c r="B99" s="208" t="n">
        <x:v>44589.74501157407</x:v>
      </x:c>
      <x:c r="C99" s="32" t="n">
        <x:v>1643392369</x:v>
      </x:c>
      <x:c r="D99" s="32" t="n">
        <x:v>44878</x:v>
      </x:c>
      <x:c r="E99" s="32" t="str">
        <x:v>EA6TC-JM19jn</x:v>
      </x:c>
      <x:c r="F99" s="32"/>
      <x:c r="G99" s="32"/>
      <x:c r="H99" s="32" t="str">
        <x:v>sids</x:v>
      </x:c>
      <x:c r="I99" s="32" t="str">
        <x:v>influxdb</x:v>
      </x:c>
      <x:c r="J99" s="32" t="n">
        <x:v>110</x:v>
      </x:c>
      <x:c r="K99" s="34" t="str">
        <x:v>a44ec9fd1b4312fa5ea66c8eced3546314d0483774b32da4844fb6e24047b533</x:v>
      </x:c>
      <x:c r="L99" s="34" t="str">
        <x:v>88A0608AA6826088A0609EA0A66103F035EFCEC09B6371CC718192ACA7B7C4075A977DC732E1BC8D0A10F1E696C98CB1FE911DBC8CD2F0868D582651E7BB8D9CE33D4E370F0D7E6CCB11751899BE4906448A21444EF74BCCF8FCAF0E555881F7E8407EC9D0F9B86C9713582F939A</x:v>
      </x:c>
      <x:c r="M99" s="34" t="str">
        <x:v>CRC verified; not a capacity measurement</x:v>
      </x:c>
      <x:c r="N99" s="219" t="str">
        <x:v>ACCEPT</x:v>
      </x:c>
      <x:c r="O99" s="219" t="str">
        <x:v>PASS</x:v>
      </x:c>
      <x:c r="P99" s="219" t="n">
        <x:v>54</x:v>
      </x:c>
      <x:c r="Q99" s="219" t="str">
        <x:v>CRC32C_VERIFIED</x:v>
      </x:c>
    </x:row>
    <x:row r="100" ht="62" customHeight="1">
      <x:c r="A100" s="32" t="n">
        <x:v>109</x:v>
      </x:c>
      <x:c r="B100" s="208" t="n">
        <x:v>44589.74512731482</x:v>
      </x:c>
      <x:c r="C100" s="32" t="n">
        <x:v>1643392379</x:v>
      </x:c>
      <x:c r="D100" s="32" t="n">
        <x:v>44878</x:v>
      </x:c>
      <x:c r="E100" s="32" t="str">
        <x:v>EA6TC-JM19jn</x:v>
      </x:c>
      <x:c r="F100" s="32"/>
      <x:c r="G100" s="32"/>
      <x:c r="H100" s="32" t="str">
        <x:v>sids</x:v>
      </x:c>
      <x:c r="I100" s="32" t="str">
        <x:v>influxdb</x:v>
      </x:c>
      <x:c r="J100" s="32" t="n">
        <x:v>110</x:v>
      </x:c>
      <x:c r="K100" s="34" t="str">
        <x:v>a7fd197e321e52c0530780918d6ed813ebed1e7c33aa78d9cb829eeb42ef2779</x:v>
      </x:c>
      <x:c r="L100" s="34" t="str">
        <x:v>88A0608AA6826088A0609EA0A66103F035EFCEC09B6371CC718192ACA7B7C4045A977DC732E1BB2F0A10F1E696C98CB1FE911DBC8CD2F0868C582651E7B88D9CE33D4E370FE37E6CCB11C558D6E2C00ED43DE947F44B2B09F5CC6BF65D2C802B060878F9DD6B189AEB5AE10912B6</x:v>
      </x:c>
      <x:c r="M100" s="34" t="str">
        <x:v>CRC verified; not a capacity measurement</x:v>
      </x:c>
      <x:c r="N100" s="219" t="str">
        <x:v>ACCEPT</x:v>
      </x:c>
      <x:c r="O100" s="219" t="str">
        <x:v>PASS</x:v>
      </x:c>
      <x:c r="P100" s="219" t="n">
        <x:v>55</x:v>
      </x:c>
      <x:c r="Q100" s="219" t="str">
        <x:v>CRC32C_VERIFIED</x:v>
      </x:c>
    </x:row>
    <x:row r="101" ht="62" customHeight="1">
      <x:c r="A101" s="32" t="n">
        <x:v>108</x:v>
      </x:c>
      <x:c r="B101" s="208" t="n">
        <x:v>44589.745254629626</x:v>
      </x:c>
      <x:c r="C101" s="32" t="n">
        <x:v>1643392390</x:v>
      </x:c>
      <x:c r="D101" s="32" t="n">
        <x:v>44878</x:v>
      </x:c>
      <x:c r="E101" s="32" t="str">
        <x:v>EA6TC-JM19jn</x:v>
      </x:c>
      <x:c r="F101" s="32"/>
      <x:c r="G101" s="32"/>
      <x:c r="H101" s="32" t="str">
        <x:v>sids</x:v>
      </x:c>
      <x:c r="I101" s="32" t="str">
        <x:v>influxdb</x:v>
      </x:c>
      <x:c r="J101" s="32" t="n">
        <x:v>110</x:v>
      </x:c>
      <x:c r="K101" s="34" t="str">
        <x:v>d51b651d61a3d445147783a80fe990dff50786ff9dc7b2349f598146884d5ca6</x:v>
      </x:c>
      <x:c r="L101" s="34" t="str">
        <x:v>88A0608AA6826088A0609EA0A66103F035EFCEC09B6371CC718192ACA7B7C4055A977DC732E1BB510A10F1E696C98CB1FE911DBC8CD2F08692582651E7B98D9CE33D4E370E417E6CCB118A3C32536152DBEB3B27EFAA1DCDDE0E09AD6597E476FB150F2252210280251568140DA8</x:v>
      </x:c>
      <x:c r="M101" s="34" t="str">
        <x:v>CRC verified; not a capacity measurement</x:v>
      </x:c>
      <x:c r="N101" s="219" t="str">
        <x:v>ACCEPT</x:v>
      </x:c>
      <x:c r="O101" s="219" t="str">
        <x:v>PASS</x:v>
      </x:c>
      <x:c r="P101" s="219" t="n">
        <x:v>56</x:v>
      </x:c>
      <x:c r="Q101" s="219" t="str">
        <x:v>CRC32C_VERIFIED</x:v>
      </x:c>
    </x:row>
    <x:row r="102" ht="62" customHeight="1">
      <x:c r="A102" s="32" t="n">
        <x:v>107</x:v>
      </x:c>
      <x:c r="B102" s="208" t="n">
        <x:v>44589.745358796295</x:v>
      </x:c>
      <x:c r="C102" s="32" t="n">
        <x:v>1643392399</x:v>
      </x:c>
      <x:c r="D102" s="32" t="n">
        <x:v>44878</x:v>
      </x:c>
      <x:c r="E102" s="32" t="str">
        <x:v>EA6TC-JM19jn</x:v>
      </x:c>
      <x:c r="F102" s="32"/>
      <x:c r="G102" s="32"/>
      <x:c r="H102" s="32" t="str">
        <x:v>sids</x:v>
      </x:c>
      <x:c r="I102" s="32" t="str">
        <x:v>influxdb</x:v>
      </x:c>
      <x:c r="J102" s="32" t="n">
        <x:v>110</x:v>
      </x:c>
      <x:c r="K102" s="34" t="str">
        <x:v>41ff9b9a916f2498c6955f0bf2689be1196ba85ba893b0d2c5174ed4e592607e</x:v>
      </x:c>
      <x:c r="L102" s="34" t="str">
        <x:v>88A0608AA6826088A0609EA0A66103F035EFCEC09B6271CE718192ACA7B7C4025A977DC732E1BBF30A10F1E696C98CB1FE911DBC8CD2F08693582651E7B68D9CE33D4E370E277E6CCB11B302107B3646E8CFE3F429BF3A226F080CC7D19CEE14DD0A1D507699F534D6369D3F7CE9</x:v>
      </x:c>
      <x:c r="M102" s="34" t="str">
        <x:v>CRC verified; not a capacity measurement</x:v>
      </x:c>
      <x:c r="N102" s="219" t="str">
        <x:v>ACCEPT</x:v>
      </x:c>
      <x:c r="O102" s="219" t="str">
        <x:v>PASS</x:v>
      </x:c>
      <x:c r="P102" s="219" t="n">
        <x:v>57</x:v>
      </x:c>
      <x:c r="Q102" s="219" t="str">
        <x:v>CRC32C_VERIFIED</x:v>
      </x:c>
    </x:row>
    <x:row r="103" ht="62" customHeight="1">
      <x:c r="A103" s="32" t="n">
        <x:v>106</x:v>
      </x:c>
      <x:c r="B103" s="208" t="n">
        <x:v>44589.745474537034</x:v>
      </x:c>
      <x:c r="C103" s="32" t="n">
        <x:v>1643392409</x:v>
      </x:c>
      <x:c r="D103" s="32" t="n">
        <x:v>44878</x:v>
      </x:c>
      <x:c r="E103" s="32" t="str">
        <x:v>EA6TC-JM19jn</x:v>
      </x:c>
      <x:c r="F103" s="32"/>
      <x:c r="G103" s="32"/>
      <x:c r="H103" s="32" t="str">
        <x:v>sids</x:v>
      </x:c>
      <x:c r="I103" s="32" t="str">
        <x:v>influxdb</x:v>
      </x:c>
      <x:c r="J103" s="32" t="n">
        <x:v>110</x:v>
      </x:c>
      <x:c r="K103" s="34" t="str">
        <x:v>aa146223f7586c579f40b01f207f20751a069773c24b4f8e14770ac635f8ec31</x:v>
      </x:c>
      <x:c r="L103" s="34" t="str">
        <x:v>88A0608AA6826088A0609EA0A66103F035EFCEC09B6271CC718192ACA7B7C4035A977DC732E1BA150A10F1E696C98CB1FE911DBC8CD2F08691582651E7B78D9CE33D4E370E857E6CCB1143535C8C9DE1900FE1CDA6728D6C58BA501618602C96AF2205351C8B76C322D0A41D580C</x:v>
      </x:c>
      <x:c r="M103" s="34" t="str">
        <x:v>CRC verified; not a capacity measurement</x:v>
      </x:c>
      <x:c r="N103" s="219" t="str">
        <x:v>ACCEPT</x:v>
      </x:c>
      <x:c r="O103" s="219" t="str">
        <x:v>PASS</x:v>
      </x:c>
      <x:c r="P103" s="219" t="n">
        <x:v>58</x:v>
      </x:c>
      <x:c r="Q103" s="219" t="str">
        <x:v>CRC32C_VERIFIED</x:v>
      </x:c>
    </x:row>
    <x:row r="104" ht="62" customHeight="1">
      <x:c r="A104" s="32" t="n">
        <x:v>105</x:v>
      </x:c>
      <x:c r="B104" s="208" t="n">
        <x:v>44589.74582175926</x:v>
      </x:c>
      <x:c r="C104" s="32" t="n">
        <x:v>1643392439</x:v>
      </x:c>
      <x:c r="D104" s="32" t="n">
        <x:v>44878</x:v>
      </x:c>
      <x:c r="E104" s="32" t="str">
        <x:v>EA6TC-JM19jn</x:v>
      </x:c>
      <x:c r="F104" s="32"/>
      <x:c r="G104" s="32"/>
      <x:c r="H104" s="32" t="str">
        <x:v>sids</x:v>
      </x:c>
      <x:c r="I104" s="32" t="str">
        <x:v>influxdb</x:v>
      </x:c>
      <x:c r="J104" s="32" t="n">
        <x:v>110</x:v>
      </x:c>
      <x:c r="K104" s="34" t="str">
        <x:v>a3d3476697f46f34b4e50c25815dd3d14c9ca832a26ace60f489a4a6b0f60817</x:v>
      </x:c>
      <x:c r="L104" s="34" t="str">
        <x:v>88A0608AA6826088A0609EA0A66103F035EFCEC09B6271CE718192ACA7B7C41E5A977DC732E1B97B0A10F1E696C98CB1FE911DBC8CD2F08686582651E7B28D9CE33D4E37099F7E6CCB11143D5DBE5C7734ECA319F8D6EA460662670779857CC5B56F612FDC934452CD8376BC6294</x:v>
      </x:c>
      <x:c r="M104" s="34" t="str">
        <x:v>CRC verified; not a capacity measurement</x:v>
      </x:c>
      <x:c r="N104" s="219" t="str">
        <x:v>ACCEPT</x:v>
      </x:c>
      <x:c r="O104" s="219" t="str">
        <x:v>PASS</x:v>
      </x:c>
      <x:c r="P104" s="219" t="n">
        <x:v>59</x:v>
      </x:c>
      <x:c r="Q104" s="219" t="str">
        <x:v>CRC32C_VERIFIED</x:v>
      </x:c>
    </x:row>
    <x:row r="105" ht="62" customHeight="1">
      <x:c r="A105" s="32" t="n">
        <x:v>104</x:v>
      </x:c>
      <x:c r="B105" s="208" t="n">
        <x:v>44589.7459375</x:v>
      </x:c>
      <x:c r="C105" s="32" t="n">
        <x:v>1643392449</x:v>
      </x:c>
      <x:c r="D105" s="32" t="n">
        <x:v>44878</x:v>
      </x:c>
      <x:c r="E105" s="32" t="str">
        <x:v>EA6TC-JM19jn</x:v>
      </x:c>
      <x:c r="F105" s="32"/>
      <x:c r="G105" s="32"/>
      <x:c r="H105" s="32" t="str">
        <x:v>sids</x:v>
      </x:c>
      <x:c r="I105" s="32" t="str">
        <x:v>influxdb</x:v>
      </x:c>
      <x:c r="J105" s="32" t="n">
        <x:v>110</x:v>
      </x:c>
      <x:c r="K105" s="34" t="str">
        <x:v>610bd927edc47c6914695cb94dc00a7cced77f23fed7489e1fec3bccdd2d7016</x:v>
      </x:c>
      <x:c r="L105" s="34" t="str">
        <x:v>88A0608AA6826088A0609EA0A66103F035EFCEC09B6271CD718192ACA7B7C41F5A977DC732E1B99D0A10F1E696C98CB1FE911DBC8CD2F08689582651E7B38D9CE33D4E37087D7E6CCB117F6C8A1B74CB1D7EF3D8D91D82E7DD0F635BA626324AEE1CC64467C307B626C439B26FF3</x:v>
      </x:c>
      <x:c r="M105" s="34" t="str">
        <x:v>CRC verified; not a capacity measurement</x:v>
      </x:c>
      <x:c r="N105" s="219" t="str">
        <x:v>ACCEPT</x:v>
      </x:c>
      <x:c r="O105" s="219" t="str">
        <x:v>PASS</x:v>
      </x:c>
      <x:c r="P105" s="219" t="n">
        <x:v>60</x:v>
      </x:c>
      <x:c r="Q105" s="219" t="str">
        <x:v>CRC32C_VERIFIED</x:v>
      </x:c>
    </x:row>
    <x:row r="106" ht="62" customHeight="1">
      <x:c r="A106" s="32" t="n">
        <x:v>103</x:v>
      </x:c>
      <x:c r="B106" s="208" t="n">
        <x:v>44589.74605324074</x:v>
      </x:c>
      <x:c r="C106" s="32" t="n">
        <x:v>1643392459</x:v>
      </x:c>
      <x:c r="D106" s="32" t="n">
        <x:v>44878</x:v>
      </x:c>
      <x:c r="E106" s="32" t="str">
        <x:v>EA6TC-JM19jn</x:v>
      </x:c>
      <x:c r="F106" s="32"/>
      <x:c r="G106" s="32"/>
      <x:c r="H106" s="32" t="str">
        <x:v>sids</x:v>
      </x:c>
      <x:c r="I106" s="32" t="str">
        <x:v>influxdb</x:v>
      </x:c>
      <x:c r="J106" s="32" t="n">
        <x:v>110</x:v>
      </x:c>
      <x:c r="K106" s="34" t="str">
        <x:v>1ccc940f92472136d2559fa25784261995ced55fac9194a4f291b6ca9ff21cfa</x:v>
      </x:c>
      <x:c r="L106" s="34" t="str">
        <x:v>88A0608AA6826088A0609EA0A66103F035EFCEC09B6271CD718192ACA7B7C41C5A977DC732E1B83F0A10F1E696C98CB1FE911DBC8CD2F08692582651E7B08D9CE33D4E3708D37E6CCB11C3DC01DFF22ADBCCEB64D6FFE75AD8DB3D2A1A7936DFE5636E538AD34E32C4F8A57592D1</x:v>
      </x:c>
      <x:c r="M106" s="34" t="str">
        <x:v>CRC verified; not a capacity measurement</x:v>
      </x:c>
      <x:c r="N106" s="219" t="str">
        <x:v>ACCEPT</x:v>
      </x:c>
      <x:c r="O106" s="219" t="str">
        <x:v>PASS</x:v>
      </x:c>
      <x:c r="P106" s="219" t="n">
        <x:v>61</x:v>
      </x:c>
      <x:c r="Q106" s="219" t="str">
        <x:v>CRC32C_VERIFIED</x:v>
      </x:c>
    </x:row>
  </x:sheetData>
  <x:mergeCells>
    <x:mergeCell ref="A1:M1"/>
    <x:mergeCell ref="A2:M3"/>
  </x:mergeCells>
  <x:pageMargins left="0.7" right="0.7" top="0.75" bottom="0.75" header="0.3" footer="0.3"/>
</x:worksheet>
</file>

<file path=xl/worksheets/sheet16.xml><?xml version="1.0" encoding="utf-8"?>
<x:worksheet xmlns:x="http://schemas.openxmlformats.org/spreadsheetml/2006/main">
  <x:sheetFormatPr defaultRowHeight="15"/>
  <x:cols>
    <x:col min="1" max="1" width="17" hidden="0" customWidth="1"/>
    <x:col min="2" max="2" width="28"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s>
  <x:sheetData>
    <x:row r="1" ht="34" customHeight="1">
      <x:c r="A1" s="21" t="str">
        <x:v>NASA OMNI | complete supplied subset</x:v>
      </x:c>
      <x:c r="B1" s="21"/>
      <x:c r="C1" s="21"/>
      <x:c r="D1" s="21"/>
      <x:c r="E1" s="21"/>
      <x:c r="F1" s="21"/>
      <x:c r="G1" s="21"/>
      <x:c r="H1" s="21"/>
      <x:c r="I1" s="21"/>
      <x:c r="J1" s="21"/>
      <x:c r="K1" s="21"/>
      <x:c r="L1" s="21"/>
      <x:c r="M1" s="21"/>
      <x:c r="N1" s="21"/>
      <x:c r="O1" s="21"/>
      <x:c r="P1" s="21"/>
      <x:c r="Q1" s="21"/>
      <x:c r="R1" s="21"/>
      <x:c r="S1" s="21"/>
    </x:row>
    <x:row r="2" ht="23" customHeight="1">
      <x:c r="A2" s="25" t="str">
        <x:v>All 120 rows, 17:00–18:59 UTC, retained with fill values unchanged. 'Percent interpolation' refers to phase-front-normal timing treatment, not fabricated magnetic measurements.</x:v>
      </x:c>
      <x:c r="B2" s="25"/>
      <x:c r="C2" s="25"/>
      <x:c r="D2" s="25"/>
      <x:c r="E2" s="25"/>
      <x:c r="F2" s="25"/>
      <x:c r="G2" s="25"/>
      <x:c r="H2" s="25"/>
      <x:c r="I2" s="25"/>
      <x:c r="J2" s="25"/>
      <x:c r="K2" s="25"/>
      <x:c r="L2" s="25"/>
      <x:c r="M2" s="25"/>
      <x:c r="N2" s="25"/>
      <x:c r="O2" s="25"/>
      <x:c r="P2" s="25"/>
      <x:c r="Q2" s="25"/>
      <x:c r="R2" s="25"/>
      <x:c r="S2" s="25"/>
    </x:row>
    <x:row r="3" ht="23" customHeight="1">
      <x:c r="A3" s="25"/>
      <x:c r="B3" s="25"/>
      <x:c r="C3" s="25"/>
      <x:c r="D3" s="25"/>
      <x:c r="E3" s="25"/>
      <x:c r="F3" s="25"/>
      <x:c r="G3" s="25"/>
      <x:c r="H3" s="25"/>
      <x:c r="I3" s="25"/>
      <x:c r="J3" s="25"/>
      <x:c r="K3" s="25"/>
      <x:c r="L3" s="25"/>
      <x:c r="M3" s="25"/>
      <x:c r="N3" s="25"/>
      <x:c r="O3" s="25"/>
      <x:c r="P3" s="25"/>
      <x:c r="Q3" s="25"/>
      <x:c r="R3" s="25"/>
      <x:c r="S3" s="25"/>
    </x:row>
    <x:row r="4">
      <x:c r="A4" s="2"/>
      <x:c r="B4" s="2"/>
      <x:c r="C4" s="2"/>
      <x:c r="D4" s="2"/>
      <x:c r="E4" s="2"/>
      <x:c r="F4" s="2"/>
      <x:c r="G4" s="2"/>
      <x:c r="H4" s="2"/>
      <x:c r="I4" s="2"/>
      <x:c r="J4" s="2"/>
      <x:c r="K4" s="2"/>
      <x:c r="L4" s="2"/>
      <x:c r="M4" s="2"/>
      <x:c r="N4" s="2"/>
      <x:c r="O4" s="2"/>
      <x:c r="P4" s="2"/>
      <x:c r="Q4" s="2"/>
      <x:c r="R4" s="2"/>
      <x:c r="S4" s="2"/>
    </x:row>
    <x:row r="5" ht="42" customHeight="1">
      <x:c r="A5" s="15" t="str">
        <x:v>Source row</x:v>
      </x:c>
      <x:c r="B5" s="15" t="str">
        <x:v>UTC minute</x:v>
      </x:c>
      <x:c r="C5" s="15" t="str">
        <x:v>Unix seconds</x:v>
      </x:c>
      <x:c r="D5" s="15" t="str">
        <x:v>Year</x:v>
      </x:c>
      <x:c r="E5" s="15" t="str">
        <x:v>DOY</x:v>
      </x:c>
      <x:c r="F5" s="15" t="str">
        <x:v>Hour</x:v>
      </x:c>
      <x:c r="G5" s="15" t="str">
        <x:v>Minute</x:v>
      </x:c>
      <x:c r="H5" s="15" t="str">
        <x:v>IMF ID</x:v>
      </x:c>
      <x:c r="I5" s="15" t="str">
        <x:v>Plasma ID</x:v>
      </x:c>
      <x:c r="J5" s="15" t="str">
        <x:v>PFN interpolation %</x:v>
      </x:c>
      <x:c r="K5" s="15" t="str">
        <x:v>DBOT (s)</x:v>
      </x:c>
      <x:c r="L5" s="15" t="str">
        <x:v>B avg (nT)</x:v>
      </x:c>
      <x:c r="M5" s="15" t="str">
        <x:v>Bz GSM (nT)</x:v>
      </x:c>
      <x:c r="N5" s="15" t="str">
        <x:v>Speed (km/s)</x:v>
      </x:c>
      <x:c r="O5" s="15" t="str">
        <x:v>Density (n/cc)</x:v>
      </x:c>
      <x:c r="P5" s="15" t="str">
        <x:v>Temp (K)</x:v>
      </x:c>
      <x:c r="Q5" s="15" t="str">
        <x:v>Pressure (nPa)</x:v>
      </x:c>
      <x:c r="R5" s="15" t="str">
        <x:v>AE (nT)</x:v>
      </x:c>
      <x:c r="S5" s="15" t="str">
        <x:v>SYM/H (nT)</x:v>
      </x:c>
    </x:row>
    <x:row r="6" ht="22" customHeight="1">
      <x:c r="A6" s="32" t="n">
        <x:v>1</x:v>
      </x:c>
      <x:c r="B6" s="208" t="n">
        <x:v>44589.708333333336</x:v>
      </x:c>
      <x:c r="C6" s="32" t="n">
        <x:v>1643389200</x:v>
      </x:c>
      <x:c r="D6" s="32" t="n">
        <x:v>2022</x:v>
      </x:c>
      <x:c r="E6" s="32" t="n">
        <x:v>28</x:v>
      </x:c>
      <x:c r="F6" s="32" t="n">
        <x:v>17</x:v>
      </x:c>
      <x:c r="G6" s="32" t="n">
        <x:v>0</x:v>
      </x:c>
      <x:c r="H6" s="32" t="n">
        <x:v>51</x:v>
      </x:c>
      <x:c r="I6" s="32" t="n">
        <x:v>51</x:v>
      </x:c>
      <x:c r="J6" s="32" t="n">
        <x:v>60</x:v>
      </x:c>
      <x:c r="K6" s="32" t="n">
        <x:v>41</x:v>
      </x:c>
      <x:c r="L6" s="32" t="n">
        <x:v>6.4</x:v>
      </x:c>
      <x:c r="M6" s="32" t="n">
        <x:v>-0.5</x:v>
      </x:c>
      <x:c r="N6" s="32" t="n">
        <x:v>416.4</x:v>
      </x:c>
      <x:c r="O6" s="32" t="n">
        <x:v>5.06</x:v>
      </x:c>
      <x:c r="P6" s="32" t="n">
        <x:v>42518</x:v>
      </x:c>
      <x:c r="Q6" s="32" t="n">
        <x:v>1.75</x:v>
      </x:c>
      <x:c r="R6" s="32" t="n">
        <x:v>50</x:v>
      </x:c>
      <x:c r="S6" s="32" t="n">
        <x:v>0</x:v>
      </x:c>
    </x:row>
    <x:row r="7" ht="22" customHeight="1">
      <x:c r="A7" s="32" t="n">
        <x:v>2</x:v>
      </x:c>
      <x:c r="B7" s="208" t="n">
        <x:v>44589.709027777775</x:v>
      </x:c>
      <x:c r="C7" s="32" t="n">
        <x:v>1643389260</x:v>
      </x:c>
      <x:c r="D7" s="32" t="n">
        <x:v>2022</x:v>
      </x:c>
      <x:c r="E7" s="32" t="n">
        <x:v>28</x:v>
      </x:c>
      <x:c r="F7" s="32" t="n">
        <x:v>17</x:v>
      </x:c>
      <x:c r="G7" s="32" t="n">
        <x:v>1</x:v>
      </x:c>
      <x:c r="H7" s="32" t="n">
        <x:v>51</x:v>
      </x:c>
      <x:c r="I7" s="32" t="n">
        <x:v>51</x:v>
      </x:c>
      <x:c r="J7" s="32" t="n">
        <x:v>100</x:v>
      </x:c>
      <x:c r="K7" s="32" t="n">
        <x:v>78</x:v>
      </x:c>
      <x:c r="L7" s="32" t="n">
        <x:v>6.3</x:v>
      </x:c>
      <x:c r="M7" s="32" t="n">
        <x:v>-0.43</x:v>
      </x:c>
      <x:c r="N7" s="32" t="n">
        <x:v>416.6</x:v>
      </x:c>
      <x:c r="O7" s="32" t="n">
        <x:v>5.2</x:v>
      </x:c>
      <x:c r="P7" s="32" t="n">
        <x:v>43772</x:v>
      </x:c>
      <x:c r="Q7" s="32" t="n">
        <x:v>1.8</x:v>
      </x:c>
      <x:c r="R7" s="32" t="n">
        <x:v>48</x:v>
      </x:c>
      <x:c r="S7" s="32" t="n">
        <x:v>-1</x:v>
      </x:c>
    </x:row>
    <x:row r="8" ht="22" customHeight="1">
      <x:c r="A8" s="32" t="n">
        <x:v>3</x:v>
      </x:c>
      <x:c r="B8" s="208" t="n">
        <x:v>44589.70972222222</x:v>
      </x:c>
      <x:c r="C8" s="32" t="n">
        <x:v>1643389320</x:v>
      </x:c>
      <x:c r="D8" s="32" t="n">
        <x:v>2022</x:v>
      </x:c>
      <x:c r="E8" s="32" t="n">
        <x:v>28</x:v>
      </x:c>
      <x:c r="F8" s="32" t="n">
        <x:v>17</x:v>
      </x:c>
      <x:c r="G8" s="32" t="n">
        <x:v>2</x:v>
      </x:c>
      <x:c r="H8" s="32" t="n">
        <x:v>51</x:v>
      </x:c>
      <x:c r="I8" s="32" t="n">
        <x:v>51</x:v>
      </x:c>
      <x:c r="J8" s="32" t="n">
        <x:v>13</x:v>
      </x:c>
      <x:c r="K8" s="32" t="n">
        <x:v>88</x:v>
      </x:c>
      <x:c r="L8" s="32" t="n">
        <x:v>6.29</x:v>
      </x:c>
      <x:c r="M8" s="32" t="n">
        <x:v>-0.01</x:v>
      </x:c>
      <x:c r="N8" s="32" t="n">
        <x:v>417.3</x:v>
      </x:c>
      <x:c r="O8" s="32" t="n">
        <x:v>5.56</x:v>
      </x:c>
      <x:c r="P8" s="32" t="n">
        <x:v>47009</x:v>
      </x:c>
      <x:c r="Q8" s="32" t="n">
        <x:v>1.94</x:v>
      </x:c>
      <x:c r="R8" s="32" t="n">
        <x:v>45</x:v>
      </x:c>
      <x:c r="S8" s="32" t="n">
        <x:v>0</x:v>
      </x:c>
    </x:row>
    <x:row r="9" ht="22" customHeight="1">
      <x:c r="A9" s="32" t="n">
        <x:v>4</x:v>
      </x:c>
      <x:c r="B9" s="208" t="n">
        <x:v>44589.71041666667</x:v>
      </x:c>
      <x:c r="C9" s="32" t="n">
        <x:v>1643389380</x:v>
      </x:c>
      <x:c r="D9" s="32" t="n">
        <x:v>2022</x:v>
      </x:c>
      <x:c r="E9" s="32" t="n">
        <x:v>28</x:v>
      </x:c>
      <x:c r="F9" s="32" t="n">
        <x:v>17</x:v>
      </x:c>
      <x:c r="G9" s="32" t="n">
        <x:v>3</x:v>
      </x:c>
      <x:c r="H9" s="32" t="n">
        <x:v>51</x:v>
      </x:c>
      <x:c r="I9" s="32" t="n">
        <x:v>51</x:v>
      </x:c>
      <x:c r="J9" s="32" t="n">
        <x:v>0</x:v>
      </x:c>
      <x:c r="K9" s="32" t="n">
        <x:v>97</x:v>
      </x:c>
      <x:c r="L9" s="32" t="n">
        <x:v>6.16</x:v>
      </x:c>
      <x:c r="M9" s="32" t="n">
        <x:v>0.81</x:v>
      </x:c>
      <x:c r="N9" s="32" t="n">
        <x:v>417.3</x:v>
      </x:c>
      <x:c r="O9" s="32" t="n">
        <x:v>5.17</x:v>
      </x:c>
      <x:c r="P9" s="32" t="n">
        <x:v>44270</x:v>
      </x:c>
      <x:c r="Q9" s="32" t="n">
        <x:v>1.8</x:v>
      </x:c>
      <x:c r="R9" s="32" t="n">
        <x:v>45</x:v>
      </x:c>
      <x:c r="S9" s="32" t="n">
        <x:v>0</x:v>
      </x:c>
    </x:row>
    <x:row r="10" ht="22" customHeight="1">
      <x:c r="A10" s="32" t="n">
        <x:v>5</x:v>
      </x:c>
      <x:c r="B10" s="208" t="n">
        <x:v>44589.71111111111</x:v>
      </x:c>
      <x:c r="C10" s="32" t="n">
        <x:v>1643389440</x:v>
      </x:c>
      <x:c r="D10" s="32" t="n">
        <x:v>2022</x:v>
      </x:c>
      <x:c r="E10" s="32" t="n">
        <x:v>28</x:v>
      </x:c>
      <x:c r="F10" s="32" t="n">
        <x:v>17</x:v>
      </x:c>
      <x:c r="G10" s="32" t="n">
        <x:v>4</x:v>
      </x:c>
      <x:c r="H10" s="32" t="n">
        <x:v>51</x:v>
      </x:c>
      <x:c r="I10" s="32" t="n">
        <x:v>51</x:v>
      </x:c>
      <x:c r="J10" s="32" t="n">
        <x:v>0</x:v>
      </x:c>
      <x:c r="K10" s="32" t="n">
        <x:v>-15</x:v>
      </x:c>
      <x:c r="L10" s="32" t="n">
        <x:v>6.18</x:v>
      </x:c>
      <x:c r="M10" s="32" t="n">
        <x:v>0.75</x:v>
      </x:c>
      <x:c r="N10" s="32" t="n">
        <x:v>417.3</x:v>
      </x:c>
      <x:c r="O10" s="32" t="n">
        <x:v>5.17</x:v>
      </x:c>
      <x:c r="P10" s="32" t="n">
        <x:v>44268</x:v>
      </x:c>
      <x:c r="Q10" s="32" t="n">
        <x:v>1.8</x:v>
      </x:c>
      <x:c r="R10" s="32" t="n">
        <x:v>47</x:v>
      </x:c>
      <x:c r="S10" s="32" t="n">
        <x:v>0</x:v>
      </x:c>
    </x:row>
    <x:row r="11" ht="22" customHeight="1">
      <x:c r="A11" s="32" t="n">
        <x:v>6</x:v>
      </x:c>
      <x:c r="B11" s="208" t="n">
        <x:v>44589.711805555555</x:v>
      </x:c>
      <x:c r="C11" s="32" t="n">
        <x:v>1643389500</x:v>
      </x:c>
      <x:c r="D11" s="32" t="n">
        <x:v>2022</x:v>
      </x:c>
      <x:c r="E11" s="32" t="n">
        <x:v>28</x:v>
      </x:c>
      <x:c r="F11" s="32" t="n">
        <x:v>17</x:v>
      </x:c>
      <x:c r="G11" s="32" t="n">
        <x:v>5</x:v>
      </x:c>
      <x:c r="H11" s="32" t="n">
        <x:v>51</x:v>
      </x:c>
      <x:c r="I11" s="32" t="n">
        <x:v>51</x:v>
      </x:c>
      <x:c r="J11" s="32" t="n">
        <x:v>0</x:v>
      </x:c>
      <x:c r="K11" s="32" t="n">
        <x:v>63</x:v>
      </x:c>
      <x:c r="L11" s="32" t="n">
        <x:v>6.03</x:v>
      </x:c>
      <x:c r="M11" s="32" t="n">
        <x:v>1.65</x:v>
      </x:c>
      <x:c r="N11" s="32" t="n">
        <x:v>417.9</x:v>
      </x:c>
      <x:c r="O11" s="32" t="n">
        <x:v>5.17</x:v>
      </x:c>
      <x:c r="P11" s="32" t="n">
        <x:v>68709</x:v>
      </x:c>
      <x:c r="Q11" s="32" t="n">
        <x:v>1.81</x:v>
      </x:c>
      <x:c r="R11" s="32" t="n">
        <x:v>47</x:v>
      </x:c>
      <x:c r="S11" s="32" t="n">
        <x:v>0</x:v>
      </x:c>
    </x:row>
    <x:row r="12" ht="22" customHeight="1">
      <x:c r="A12" s="32" t="n">
        <x:v>7</x:v>
      </x:c>
      <x:c r="B12" s="208" t="n">
        <x:v>44589.7125</x:v>
      </x:c>
      <x:c r="C12" s="32" t="n">
        <x:v>1643389560</x:v>
      </x:c>
      <x:c r="D12" s="32" t="n">
        <x:v>2022</x:v>
      </x:c>
      <x:c r="E12" s="32" t="n">
        <x:v>28</x:v>
      </x:c>
      <x:c r="F12" s="32" t="n">
        <x:v>17</x:v>
      </x:c>
      <x:c r="G12" s="32" t="n">
        <x:v>6</x:v>
      </x:c>
      <x:c r="H12" s="32" t="n">
        <x:v>51</x:v>
      </x:c>
      <x:c r="I12" s="32" t="n">
        <x:v>51</x:v>
      </x:c>
      <x:c r="J12" s="32" t="n">
        <x:v>0</x:v>
      </x:c>
      <x:c r="K12" s="32" t="n">
        <x:v>65</x:v>
      </x:c>
      <x:c r="L12" s="32" t="n">
        <x:v>6.1</x:v>
      </x:c>
      <x:c r="M12" s="32" t="n">
        <x:v>2.93</x:v>
      </x:c>
      <x:c r="N12" s="32" t="n">
        <x:v>418.2</x:v>
      </x:c>
      <x:c r="O12" s="32" t="n">
        <x:v>5.24</x:v>
      </x:c>
      <x:c r="P12" s="32" t="n">
        <x:v>67050</x:v>
      </x:c>
      <x:c r="Q12" s="32" t="n">
        <x:v>1.83</x:v>
      </x:c>
      <x:c r="R12" s="32" t="n">
        <x:v>46</x:v>
      </x:c>
      <x:c r="S12" s="32" t="n">
        <x:v>0</x:v>
      </x:c>
    </x:row>
    <x:row r="13" ht="22" customHeight="1">
      <x:c r="A13" s="32" t="n">
        <x:v>8</x:v>
      </x:c>
      <x:c r="B13" s="208" t="n">
        <x:v>44589.71319444444</x:v>
      </x:c>
      <x:c r="C13" s="32" t="n">
        <x:v>1643389620</x:v>
      </x:c>
      <x:c r="D13" s="32" t="n">
        <x:v>2022</x:v>
      </x:c>
      <x:c r="E13" s="32" t="n">
        <x:v>28</x:v>
      </x:c>
      <x:c r="F13" s="32" t="n">
        <x:v>17</x:v>
      </x:c>
      <x:c r="G13" s="32" t="n">
        <x:v>7</x:v>
      </x:c>
      <x:c r="H13" s="32" t="n">
        <x:v>51</x:v>
      </x:c>
      <x:c r="I13" s="32" t="n">
        <x:v>51</x:v>
      </x:c>
      <x:c r="J13" s="32" t="n">
        <x:v>0</x:v>
      </x:c>
      <x:c r="K13" s="32" t="n">
        <x:v>73</x:v>
      </x:c>
      <x:c r="L13" s="32" t="n">
        <x:v>6.12</x:v>
      </x:c>
      <x:c r="M13" s="32" t="n">
        <x:v>2.08</x:v>
      </x:c>
      <x:c r="N13" s="32" t="n">
        <x:v>419.7</x:v>
      </x:c>
      <x:c r="O13" s="32" t="n">
        <x:v>5.51</x:v>
      </x:c>
      <x:c r="P13" s="32" t="n">
        <x:v>59606</x:v>
      </x:c>
      <x:c r="Q13" s="32" t="n">
        <x:v>1.94</x:v>
      </x:c>
      <x:c r="R13" s="32" t="n">
        <x:v>46</x:v>
      </x:c>
      <x:c r="S13" s="32" t="n">
        <x:v>0</x:v>
      </x:c>
    </x:row>
    <x:row r="14" ht="22" customHeight="1">
      <x:c r="A14" s="32" t="n">
        <x:v>9</x:v>
      </x:c>
      <x:c r="B14" s="208" t="n">
        <x:v>44589.71388888889</x:v>
      </x:c>
      <x:c r="C14" s="32" t="n">
        <x:v>1643389680</x:v>
      </x:c>
      <x:c r="D14" s="32" t="n">
        <x:v>2022</x:v>
      </x:c>
      <x:c r="E14" s="32" t="n">
        <x:v>28</x:v>
      </x:c>
      <x:c r="F14" s="32" t="n">
        <x:v>17</x:v>
      </x:c>
      <x:c r="G14" s="32" t="n">
        <x:v>8</x:v>
      </x:c>
      <x:c r="H14" s="32" t="n">
        <x:v>51</x:v>
      </x:c>
      <x:c r="I14" s="32" t="n">
        <x:v>51</x:v>
      </x:c>
      <x:c r="J14" s="32" t="n">
        <x:v>0</x:v>
      </x:c>
      <x:c r="K14" s="32" t="n">
        <x:v>86</x:v>
      </x:c>
      <x:c r="L14" s="32" t="n">
        <x:v>6.09</x:v>
      </x:c>
      <x:c r="M14" s="32" t="n">
        <x:v>0.26</x:v>
      </x:c>
      <x:c r="N14" s="32" t="n">
        <x:v>420.7</x:v>
      </x:c>
      <x:c r="O14" s="32" t="n">
        <x:v>5.23</x:v>
      </x:c>
      <x:c r="P14" s="32" t="n">
        <x:v>56381</x:v>
      </x:c>
      <x:c r="Q14" s="32" t="n">
        <x:v>1.85</x:v>
      </x:c>
      <x:c r="R14" s="32" t="n">
        <x:v>43</x:v>
      </x:c>
      <x:c r="S14" s="32" t="n">
        <x:v>0</x:v>
      </x:c>
    </x:row>
    <x:row r="15" ht="22" customHeight="1">
      <x:c r="A15" s="32" t="n">
        <x:v>10</x:v>
      </x:c>
      <x:c r="B15" s="208" t="n">
        <x:v>44589.714583333334</x:v>
      </x:c>
      <x:c r="C15" s="32" t="n">
        <x:v>1643389740</x:v>
      </x:c>
      <x:c r="D15" s="32" t="n">
        <x:v>2022</x:v>
      </x:c>
      <x:c r="E15" s="32" t="n">
        <x:v>28</x:v>
      </x:c>
      <x:c r="F15" s="32" t="n">
        <x:v>17</x:v>
      </x:c>
      <x:c r="G15" s="32" t="n">
        <x:v>9</x:v>
      </x:c>
      <x:c r="H15" s="32" t="n">
        <x:v>51</x:v>
      </x:c>
      <x:c r="I15" s="32" t="n">
        <x:v>51</x:v>
      </x:c>
      <x:c r="J15" s="32" t="n">
        <x:v>0</x:v>
      </x:c>
      <x:c r="K15" s="32" t="n">
        <x:v>71</x:v>
      </x:c>
      <x:c r="L15" s="32" t="n">
        <x:v>6.09</x:v>
      </x:c>
      <x:c r="M15" s="32" t="n">
        <x:v>0.87</x:v>
      </x:c>
      <x:c r="N15" s="32" t="n">
        <x:v>423.8</x:v>
      </x:c>
      <x:c r="O15" s="32" t="n">
        <x:v>5.38</x:v>
      </x:c>
      <x:c r="P15" s="32" t="n">
        <x:v>59583</x:v>
      </x:c>
      <x:c r="Q15" s="32" t="n">
        <x:v>1.93</x:v>
      </x:c>
      <x:c r="R15" s="32" t="n">
        <x:v>44</x:v>
      </x:c>
      <x:c r="S15" s="32" t="n">
        <x:v>0</x:v>
      </x:c>
    </x:row>
    <x:row r="16" ht="22" customHeight="1">
      <x:c r="A16" s="32" t="n">
        <x:v>11</x:v>
      </x:c>
      <x:c r="B16" s="208" t="n">
        <x:v>44589.71527777778</x:v>
      </x:c>
      <x:c r="C16" s="32" t="n">
        <x:v>1643389800</x:v>
      </x:c>
      <x:c r="D16" s="32" t="n">
        <x:v>2022</x:v>
      </x:c>
      <x:c r="E16" s="32" t="n">
        <x:v>28</x:v>
      </x:c>
      <x:c r="F16" s="32" t="n">
        <x:v>17</x:v>
      </x:c>
      <x:c r="G16" s="32" t="n">
        <x:v>10</x:v>
      </x:c>
      <x:c r="H16" s="32" t="n">
        <x:v>51</x:v>
      </x:c>
      <x:c r="I16" s="32" t="n">
        <x:v>51</x:v>
      </x:c>
      <x:c r="J16" s="32" t="n">
        <x:v>0</x:v>
      </x:c>
      <x:c r="K16" s="32" t="n">
        <x:v>39</x:v>
      </x:c>
      <x:c r="L16" s="32" t="n">
        <x:v>6.05</x:v>
      </x:c>
      <x:c r="M16" s="32" t="n">
        <x:v>1.19</x:v>
      </x:c>
      <x:c r="N16" s="32" t="n">
        <x:v>424.2</x:v>
      </x:c>
      <x:c r="O16" s="32" t="n">
        <x:v>5.4</x:v>
      </x:c>
      <x:c r="P16" s="32" t="n">
        <x:v>59993</x:v>
      </x:c>
      <x:c r="Q16" s="32" t="n">
        <x:v>1.94</x:v>
      </x:c>
      <x:c r="R16" s="32" t="n">
        <x:v>44</x:v>
      </x:c>
      <x:c r="S16" s="32" t="n">
        <x:v>0</x:v>
      </x:c>
    </x:row>
    <x:row r="17" ht="22" customHeight="1">
      <x:c r="A17" s="32" t="n">
        <x:v>12</x:v>
      </x:c>
      <x:c r="B17" s="208" t="n">
        <x:v>44589.71597222222</x:v>
      </x:c>
      <x:c r="C17" s="32" t="n">
        <x:v>1643389860</x:v>
      </x:c>
      <x:c r="D17" s="32" t="n">
        <x:v>2022</x:v>
      </x:c>
      <x:c r="E17" s="32" t="n">
        <x:v>28</x:v>
      </x:c>
      <x:c r="F17" s="32" t="n">
        <x:v>17</x:v>
      </x:c>
      <x:c r="G17" s="32" t="n">
        <x:v>11</x:v>
      </x:c>
      <x:c r="H17" s="32" t="n">
        <x:v>51</x:v>
      </x:c>
      <x:c r="I17" s="32" t="n">
        <x:v>51</x:v>
      </x:c>
      <x:c r="J17" s="32" t="n">
        <x:v>0</x:v>
      </x:c>
      <x:c r="K17" s="32" t="n">
        <x:v>46</x:v>
      </x:c>
      <x:c r="L17" s="32" t="n">
        <x:v>6.06</x:v>
      </x:c>
      <x:c r="M17" s="32" t="n">
        <x:v>1.47</x:v>
      </x:c>
      <x:c r="N17" s="32" t="n">
        <x:v>419.8</x:v>
      </x:c>
      <x:c r="O17" s="32" t="n">
        <x:v>5.88</x:v>
      </x:c>
      <x:c r="P17" s="32" t="n">
        <x:v>56909</x:v>
      </x:c>
      <x:c r="Q17" s="32" t="n">
        <x:v>2.07</x:v>
      </x:c>
      <x:c r="R17" s="32" t="n">
        <x:v>42</x:v>
      </x:c>
      <x:c r="S17" s="32" t="n">
        <x:v>0</x:v>
      </x:c>
    </x:row>
    <x:row r="18" ht="22" customHeight="1">
      <x:c r="A18" s="32" t="n">
        <x:v>13</x:v>
      </x:c>
      <x:c r="B18" s="208" t="n">
        <x:v>44589.71666666667</x:v>
      </x:c>
      <x:c r="C18" s="32" t="n">
        <x:v>1643389920</x:v>
      </x:c>
      <x:c r="D18" s="32" t="n">
        <x:v>2022</x:v>
      </x:c>
      <x:c r="E18" s="32" t="n">
        <x:v>28</x:v>
      </x:c>
      <x:c r="F18" s="32" t="n">
        <x:v>17</x:v>
      </x:c>
      <x:c r="G18" s="32" t="n">
        <x:v>12</x:v>
      </x:c>
      <x:c r="H18" s="32" t="n">
        <x:v>51</x:v>
      </x:c>
      <x:c r="I18" s="32" t="n">
        <x:v>51</x:v>
      </x:c>
      <x:c r="J18" s="32" t="n">
        <x:v>0</x:v>
      </x:c>
      <x:c r="K18" s="32" t="n">
        <x:v>63</x:v>
      </x:c>
      <x:c r="L18" s="32" t="n">
        <x:v>6.02</x:v>
      </x:c>
      <x:c r="M18" s="32" t="n">
        <x:v>1.22</x:v>
      </x:c>
      <x:c r="N18" s="32" t="n">
        <x:v>419.8</x:v>
      </x:c>
      <x:c r="O18" s="32" t="n">
        <x:v>5.87</x:v>
      </x:c>
      <x:c r="P18" s="32" t="n">
        <x:v>56966</x:v>
      </x:c>
      <x:c r="Q18" s="32" t="n">
        <x:v>2.07</x:v>
      </x:c>
      <x:c r="R18" s="32" t="n">
        <x:v>44</x:v>
      </x:c>
      <x:c r="S18" s="32" t="n">
        <x:v>0</x:v>
      </x:c>
    </x:row>
    <x:row r="19" ht="22" customHeight="1">
      <x:c r="A19" s="32" t="n">
        <x:v>14</x:v>
      </x:c>
      <x:c r="B19" s="208" t="n">
        <x:v>44589.717361111114</x:v>
      </x:c>
      <x:c r="C19" s="32" t="n">
        <x:v>1643389980</x:v>
      </x:c>
      <x:c r="D19" s="32" t="n">
        <x:v>2022</x:v>
      </x:c>
      <x:c r="E19" s="32" t="n">
        <x:v>28</x:v>
      </x:c>
      <x:c r="F19" s="32" t="n">
        <x:v>17</x:v>
      </x:c>
      <x:c r="G19" s="32" t="n">
        <x:v>13</x:v>
      </x:c>
      <x:c r="H19" s="32" t="n">
        <x:v>51</x:v>
      </x:c>
      <x:c r="I19" s="32" t="n">
        <x:v>51</x:v>
      </x:c>
      <x:c r="J19" s="32" t="n">
        <x:v>0</x:v>
      </x:c>
      <x:c r="K19" s="32" t="n">
        <x:v>56</x:v>
      </x:c>
      <x:c r="L19" s="32" t="n">
        <x:v>6.04</x:v>
      </x:c>
      <x:c r="M19" s="32" t="n">
        <x:v>1.22</x:v>
      </x:c>
      <x:c r="N19" s="32" t="n">
        <x:v>420.7</x:v>
      </x:c>
      <x:c r="O19" s="32" t="n">
        <x:v>5.51</x:v>
      </x:c>
      <x:c r="P19" s="32" t="n">
        <x:v>59993</x:v>
      </x:c>
      <x:c r="Q19" s="32" t="n">
        <x:v>1.95</x:v>
      </x:c>
      <x:c r="R19" s="32" t="n">
        <x:v>46</x:v>
      </x:c>
      <x:c r="S19" s="32" t="n">
        <x:v>1</x:v>
      </x:c>
    </x:row>
    <x:row r="20" ht="22" customHeight="1">
      <x:c r="A20" s="32" t="n">
        <x:v>15</x:v>
      </x:c>
      <x:c r="B20" s="208" t="n">
        <x:v>44589.71805555555</x:v>
      </x:c>
      <x:c r="C20" s="32" t="n">
        <x:v>1643390040</x:v>
      </x:c>
      <x:c r="D20" s="32" t="n">
        <x:v>2022</x:v>
      </x:c>
      <x:c r="E20" s="32" t="n">
        <x:v>28</x:v>
      </x:c>
      <x:c r="F20" s="32" t="n">
        <x:v>17</x:v>
      </x:c>
      <x:c r="G20" s="32" t="n">
        <x:v>14</x:v>
      </x:c>
      <x:c r="H20" s="32" t="n">
        <x:v>51</x:v>
      </x:c>
      <x:c r="I20" s="32" t="n">
        <x:v>51</x:v>
      </x:c>
      <x:c r="J20" s="32" t="n">
        <x:v>0</x:v>
      </x:c>
      <x:c r="K20" s="32" t="n">
        <x:v>67</x:v>
      </x:c>
      <x:c r="L20" s="32" t="n">
        <x:v>6.15</x:v>
      </x:c>
      <x:c r="M20" s="32" t="n">
        <x:v>1.11</x:v>
      </x:c>
      <x:c r="N20" s="32" t="n">
        <x:v>418.9</x:v>
      </x:c>
      <x:c r="O20" s="32" t="n">
        <x:v>5.66</x:v>
      </x:c>
      <x:c r="P20" s="32" t="n">
        <x:v>59331</x:v>
      </x:c>
      <x:c r="Q20" s="32" t="n">
        <x:v>1.99</x:v>
      </x:c>
      <x:c r="R20" s="32" t="n">
        <x:v>43</x:v>
      </x:c>
      <x:c r="S20" s="32" t="n">
        <x:v>1</x:v>
      </x:c>
    </x:row>
    <x:row r="21" ht="22" customHeight="1">
      <x:c r="A21" s="32" t="n">
        <x:v>16</x:v>
      </x:c>
      <x:c r="B21" s="208" t="n">
        <x:v>44589.71875</x:v>
      </x:c>
      <x:c r="C21" s="32" t="n">
        <x:v>1643390100</x:v>
      </x:c>
      <x:c r="D21" s="32" t="n">
        <x:v>2022</x:v>
      </x:c>
      <x:c r="E21" s="32" t="n">
        <x:v>28</x:v>
      </x:c>
      <x:c r="F21" s="32" t="n">
        <x:v>17</x:v>
      </x:c>
      <x:c r="G21" s="32" t="n">
        <x:v>15</x:v>
      </x:c>
      <x:c r="H21" s="32" t="n">
        <x:v>51</x:v>
      </x:c>
      <x:c r="I21" s="32" t="n">
        <x:v>51</x:v>
      </x:c>
      <x:c r="J21" s="32" t="n">
        <x:v>0</x:v>
      </x:c>
      <x:c r="K21" s="32" t="n">
        <x:v>59</x:v>
      </x:c>
      <x:c r="L21" s="32" t="n">
        <x:v>6.25</x:v>
      </x:c>
      <x:c r="M21" s="32" t="n">
        <x:v>0.39</x:v>
      </x:c>
      <x:c r="N21" s="32" t="n">
        <x:v>418.4</x:v>
      </x:c>
      <x:c r="O21" s="32" t="n">
        <x:v>5.7</x:v>
      </x:c>
      <x:c r="P21" s="32" t="n">
        <x:v>59158</x:v>
      </x:c>
      <x:c r="Q21" s="32" t="n">
        <x:v>2</x:v>
      </x:c>
      <x:c r="R21" s="32" t="n">
        <x:v>41</x:v>
      </x:c>
      <x:c r="S21" s="32" t="n">
        <x:v>1</x:v>
      </x:c>
    </x:row>
    <x:row r="22" ht="22" customHeight="1">
      <x:c r="A22" s="32" t="n">
        <x:v>17</x:v>
      </x:c>
      <x:c r="B22" s="208" t="n">
        <x:v>44589.71944444445</x:v>
      </x:c>
      <x:c r="C22" s="32" t="n">
        <x:v>1643390160</x:v>
      </x:c>
      <x:c r="D22" s="32" t="n">
        <x:v>2022</x:v>
      </x:c>
      <x:c r="E22" s="32" t="n">
        <x:v>28</x:v>
      </x:c>
      <x:c r="F22" s="32" t="n">
        <x:v>17</x:v>
      </x:c>
      <x:c r="G22" s="32" t="n">
        <x:v>16</x:v>
      </x:c>
      <x:c r="H22" s="32" t="n">
        <x:v>51</x:v>
      </x:c>
      <x:c r="I22" s="32" t="n">
        <x:v>51</x:v>
      </x:c>
      <x:c r="J22" s="32" t="n">
        <x:v>20</x:v>
      </x:c>
      <x:c r="K22" s="32" t="n">
        <x:v>51</x:v>
      </x:c>
      <x:c r="L22" s="32" t="n">
        <x:v>6.33</x:v>
      </x:c>
      <x:c r="M22" s="32" t="n">
        <x:v>0.16</x:v>
      </x:c>
      <x:c r="N22" s="32" t="n">
        <x:v>415.3</x:v>
      </x:c>
      <x:c r="O22" s="32" t="n">
        <x:v>5.04</x:v>
      </x:c>
      <x:c r="P22" s="32" t="n">
        <x:v>57021</x:v>
      </x:c>
      <x:c r="Q22" s="32" t="n">
        <x:v>1.74</x:v>
      </x:c>
      <x:c r="R22" s="32" t="n">
        <x:v>38</x:v>
      </x:c>
      <x:c r="S22" s="32" t="n">
        <x:v>1</x:v>
      </x:c>
    </x:row>
    <x:row r="23" ht="22" customHeight="1">
      <x:c r="A23" s="32" t="n">
        <x:v>18</x:v>
      </x:c>
      <x:c r="B23" s="208" t="n">
        <x:v>44589.720138888886</x:v>
      </x:c>
      <x:c r="C23" s="32" t="n">
        <x:v>1643390220</x:v>
      </x:c>
      <x:c r="D23" s="32" t="n">
        <x:v>2022</x:v>
      </x:c>
      <x:c r="E23" s="32" t="n">
        <x:v>28</x:v>
      </x:c>
      <x:c r="F23" s="32" t="n">
        <x:v>17</x:v>
      </x:c>
      <x:c r="G23" s="32" t="n">
        <x:v>17</x:v>
      </x:c>
      <x:c r="H23" s="32" t="n">
        <x:v>51</x:v>
      </x:c>
      <x:c r="I23" s="32" t="n">
        <x:v>51</x:v>
      </x:c>
      <x:c r="J23" s="32" t="n">
        <x:v>25</x:v>
      </x:c>
      <x:c r="K23" s="32" t="n">
        <x:v>46</x:v>
      </x:c>
      <x:c r="L23" s="32" t="n">
        <x:v>6.38</x:v>
      </x:c>
      <x:c r="M23" s="32" t="n">
        <x:v>-0.4</x:v>
      </x:c>
      <x:c r="N23" s="32" t="n">
        <x:v>415.3</x:v>
      </x:c>
      <x:c r="O23" s="32" t="n">
        <x:v>5.04</x:v>
      </x:c>
      <x:c r="P23" s="32" t="n">
        <x:v>57021</x:v>
      </x:c>
      <x:c r="Q23" s="32" t="n">
        <x:v>1.74</x:v>
      </x:c>
      <x:c r="R23" s="32" t="n">
        <x:v>37</x:v>
      </x:c>
      <x:c r="S23" s="32" t="n">
        <x:v>1</x:v>
      </x:c>
    </x:row>
    <x:row r="24" ht="22" customHeight="1">
      <x:c r="A24" s="32" t="n">
        <x:v>19</x:v>
      </x:c>
      <x:c r="B24" s="208" t="n">
        <x:v>44589.72083333333</x:v>
      </x:c>
      <x:c r="C24" s="32" t="n">
        <x:v>1643390280</x:v>
      </x:c>
      <x:c r="D24" s="32" t="n">
        <x:v>2022</x:v>
      </x:c>
      <x:c r="E24" s="32" t="n">
        <x:v>28</x:v>
      </x:c>
      <x:c r="F24" s="32" t="n">
        <x:v>17</x:v>
      </x:c>
      <x:c r="G24" s="32" t="n">
        <x:v>18</x:v>
      </x:c>
      <x:c r="H24" s="32" t="n">
        <x:v>51</x:v>
      </x:c>
      <x:c r="I24" s="32" t="n">
        <x:v>51</x:v>
      </x:c>
      <x:c r="J24" s="32" t="n">
        <x:v>100</x:v>
      </x:c>
      <x:c r="K24" s="32" t="n">
        <x:v>52</x:v>
      </x:c>
      <x:c r="L24" s="32" t="n">
        <x:v>6.35</x:v>
      </x:c>
      <x:c r="M24" s="32" t="n">
        <x:v>-0.49</x:v>
      </x:c>
      <x:c r="N24" s="32" t="n">
        <x:v>416.3</x:v>
      </x:c>
      <x:c r="O24" s="32" t="n">
        <x:v>5.09</x:v>
      </x:c>
      <x:c r="P24" s="32" t="n">
        <x:v>57542</x:v>
      </x:c>
      <x:c r="Q24" s="32" t="n">
        <x:v>1.76</x:v>
      </x:c>
      <x:c r="R24" s="32" t="n">
        <x:v>39</x:v>
      </x:c>
      <x:c r="S24" s="32" t="n">
        <x:v>1</x:v>
      </x:c>
    </x:row>
    <x:row r="25" ht="22" customHeight="1">
      <x:c r="A25" s="32" t="n">
        <x:v>20</x:v>
      </x:c>
      <x:c r="B25" s="208" t="n">
        <x:v>44589.72152777778</x:v>
      </x:c>
      <x:c r="C25" s="32" t="n">
        <x:v>1643390340</x:v>
      </x:c>
      <x:c r="D25" s="32" t="n">
        <x:v>2022</x:v>
      </x:c>
      <x:c r="E25" s="32" t="n">
        <x:v>28</x:v>
      </x:c>
      <x:c r="F25" s="32" t="n">
        <x:v>17</x:v>
      </x:c>
      <x:c r="G25" s="32" t="n">
        <x:v>19</x:v>
      </x:c>
      <x:c r="H25" s="32" t="n">
        <x:v>51</x:v>
      </x:c>
      <x:c r="I25" s="32" t="n">
        <x:v>51</x:v>
      </x:c>
      <x:c r="J25" s="32" t="n">
        <x:v>100</x:v>
      </x:c>
      <x:c r="K25" s="32" t="n">
        <x:v>58</x:v>
      </x:c>
      <x:c r="L25" s="32" t="n">
        <x:v>6.33</x:v>
      </x:c>
      <x:c r="M25" s="32" t="n">
        <x:v>-0.17</x:v>
      </x:c>
      <x:c r="N25" s="32" t="n">
        <x:v>416.3</x:v>
      </x:c>
      <x:c r="O25" s="32" t="n">
        <x:v>5.09</x:v>
      </x:c>
      <x:c r="P25" s="32" t="n">
        <x:v>57542</x:v>
      </x:c>
      <x:c r="Q25" s="32" t="n">
        <x:v>1.76</x:v>
      </x:c>
      <x:c r="R25" s="32" t="n">
        <x:v>45</x:v>
      </x:c>
      <x:c r="S25" s="32" t="n">
        <x:v>1</x:v>
      </x:c>
    </x:row>
    <x:row r="26" ht="22" customHeight="1">
      <x:c r="A26" s="32" t="n">
        <x:v>21</x:v>
      </x:c>
      <x:c r="B26" s="208" t="n">
        <x:v>44589.72222222222</x:v>
      </x:c>
      <x:c r="C26" s="32" t="n">
        <x:v>1643390400</x:v>
      </x:c>
      <x:c r="D26" s="32" t="n">
        <x:v>2022</x:v>
      </x:c>
      <x:c r="E26" s="32" t="n">
        <x:v>28</x:v>
      </x:c>
      <x:c r="F26" s="32" t="n">
        <x:v>17</x:v>
      </x:c>
      <x:c r="G26" s="32" t="n">
        <x:v>20</x:v>
      </x:c>
      <x:c r="H26" s="32" t="n">
        <x:v>51</x:v>
      </x:c>
      <x:c r="I26" s="32" t="n">
        <x:v>51</x:v>
      </x:c>
      <x:c r="J26" s="32" t="n">
        <x:v>100</x:v>
      </x:c>
      <x:c r="K26" s="32" t="n">
        <x:v>56</x:v>
      </x:c>
      <x:c r="L26" s="32" t="n">
        <x:v>6.31</x:v>
      </x:c>
      <x:c r="M26" s="32" t="n">
        <x:v>-0.64</x:v>
      </x:c>
      <x:c r="N26" s="32" t="n">
        <x:v>417.6</x:v>
      </x:c>
      <x:c r="O26" s="32" t="n">
        <x:v>5.13</x:v>
      </x:c>
      <x:c r="P26" s="32" t="n">
        <x:v>65366</x:v>
      </x:c>
      <x:c r="Q26" s="32" t="n">
        <x:v>1.79</x:v>
      </x:c>
      <x:c r="R26" s="32" t="n">
        <x:v>48</x:v>
      </x:c>
      <x:c r="S26" s="32" t="n">
        <x:v>1</x:v>
      </x:c>
    </x:row>
    <x:row r="27" ht="22" customHeight="1">
      <x:c r="A27" s="32" t="n">
        <x:v>22</x:v>
      </x:c>
      <x:c r="B27" s="208" t="n">
        <x:v>44589.722916666666</x:v>
      </x:c>
      <x:c r="C27" s="32" t="n">
        <x:v>1643390460</x:v>
      </x:c>
      <x:c r="D27" s="32" t="n">
        <x:v>2022</x:v>
      </x:c>
      <x:c r="E27" s="32" t="n">
        <x:v>28</x:v>
      </x:c>
      <x:c r="F27" s="32" t="n">
        <x:v>17</x:v>
      </x:c>
      <x:c r="G27" s="32" t="n">
        <x:v>21</x:v>
      </x:c>
      <x:c r="H27" s="32" t="n">
        <x:v>51</x:v>
      </x:c>
      <x:c r="I27" s="32" t="n">
        <x:v>51</x:v>
      </x:c>
      <x:c r="J27" s="32" t="n">
        <x:v>100</x:v>
      </x:c>
      <x:c r="K27" s="32" t="n">
        <x:v>46</x:v>
      </x:c>
      <x:c r="L27" s="32" t="n">
        <x:v>6.22</x:v>
      </x:c>
      <x:c r="M27" s="32" t="n">
        <x:v>-0.69</x:v>
      </x:c>
      <x:c r="N27" s="32" t="n">
        <x:v>417.6</x:v>
      </x:c>
      <x:c r="O27" s="32" t="n">
        <x:v>5.13</x:v>
      </x:c>
      <x:c r="P27" s="32" t="n">
        <x:v>65366</x:v>
      </x:c>
      <x:c r="Q27" s="32" t="n">
        <x:v>1.79</x:v>
      </x:c>
      <x:c r="R27" s="32" t="n">
        <x:v>49</x:v>
      </x:c>
      <x:c r="S27" s="32" t="n">
        <x:v>1</x:v>
      </x:c>
    </x:row>
    <x:row r="28" ht="22" customHeight="1">
      <x:c r="A28" s="32" t="n">
        <x:v>23</x:v>
      </x:c>
      <x:c r="B28" s="208" t="n">
        <x:v>44589.72361111111</x:v>
      </x:c>
      <x:c r="C28" s="32" t="n">
        <x:v>1643390520</x:v>
      </x:c>
      <x:c r="D28" s="32" t="n">
        <x:v>2022</x:v>
      </x:c>
      <x:c r="E28" s="32" t="n">
        <x:v>28</x:v>
      </x:c>
      <x:c r="F28" s="32" t="n">
        <x:v>17</x:v>
      </x:c>
      <x:c r="G28" s="32" t="n">
        <x:v>22</x:v>
      </x:c>
      <x:c r="H28" s="32" t="n">
        <x:v>51</x:v>
      </x:c>
      <x:c r="I28" s="32" t="n">
        <x:v>51</x:v>
      </x:c>
      <x:c r="J28" s="32" t="n">
        <x:v>100</x:v>
      </x:c>
      <x:c r="K28" s="32" t="n">
        <x:v>48</x:v>
      </x:c>
      <x:c r="L28" s="32" t="n">
        <x:v>6.12</x:v>
      </x:c>
      <x:c r="M28" s="32" t="n">
        <x:v>-0.72</x:v>
      </x:c>
      <x:c r="N28" s="32" t="n">
        <x:v>416.6</x:v>
      </x:c>
      <x:c r="O28" s="32" t="n">
        <x:v>5.14</x:v>
      </x:c>
      <x:c r="P28" s="32" t="n">
        <x:v>61565</x:v>
      </x:c>
      <x:c r="Q28" s="32" t="n">
        <x:v>1.78</x:v>
      </x:c>
      <x:c r="R28" s="32" t="n">
        <x:v>52</x:v>
      </x:c>
      <x:c r="S28" s="32" t="n">
        <x:v>0</x:v>
      </x:c>
    </x:row>
    <x:row r="29" ht="22" customHeight="1">
      <x:c r="A29" s="32" t="n">
        <x:v>24</x:v>
      </x:c>
      <x:c r="B29" s="208" t="n">
        <x:v>44589.72430555556</x:v>
      </x:c>
      <x:c r="C29" s="32" t="n">
        <x:v>1643390580</x:v>
      </x:c>
      <x:c r="D29" s="32" t="n">
        <x:v>2022</x:v>
      </x:c>
      <x:c r="E29" s="32" t="n">
        <x:v>28</x:v>
      </x:c>
      <x:c r="F29" s="32" t="n">
        <x:v>17</x:v>
      </x:c>
      <x:c r="G29" s="32" t="n">
        <x:v>23</x:v>
      </x:c>
      <x:c r="H29" s="32" t="n">
        <x:v>51</x:v>
      </x:c>
      <x:c r="I29" s="32" t="n">
        <x:v>51</x:v>
      </x:c>
      <x:c r="J29" s="32" t="n">
        <x:v>100</x:v>
      </x:c>
      <x:c r="K29" s="32" t="n">
        <x:v>59</x:v>
      </x:c>
      <x:c r="L29" s="32" t="n">
        <x:v>6.09</x:v>
      </x:c>
      <x:c r="M29" s="32" t="n">
        <x:v>0.21</x:v>
      </x:c>
      <x:c r="N29" s="32" t="n">
        <x:v>416.6</x:v>
      </x:c>
      <x:c r="O29" s="32" t="n">
        <x:v>5.14</x:v>
      </x:c>
      <x:c r="P29" s="32" t="n">
        <x:v>61582</x:v>
      </x:c>
      <x:c r="Q29" s="32" t="n">
        <x:v>1.78</x:v>
      </x:c>
      <x:c r="R29" s="32" t="n">
        <x:v>54</x:v>
      </x:c>
      <x:c r="S29" s="32" t="n">
        <x:v>0</x:v>
      </x:c>
    </x:row>
    <x:row r="30" ht="22" customHeight="1">
      <x:c r="A30" s="32" t="n">
        <x:v>25</x:v>
      </x:c>
      <x:c r="B30" s="208" t="n">
        <x:v>44589.725</x:v>
      </x:c>
      <x:c r="C30" s="32" t="n">
        <x:v>1643390640</x:v>
      </x:c>
      <x:c r="D30" s="32" t="n">
        <x:v>2022</x:v>
      </x:c>
      <x:c r="E30" s="32" t="n">
        <x:v>28</x:v>
      </x:c>
      <x:c r="F30" s="32" t="n">
        <x:v>17</x:v>
      </x:c>
      <x:c r="G30" s="32" t="n">
        <x:v>24</x:v>
      </x:c>
      <x:c r="H30" s="32" t="n">
        <x:v>51</x:v>
      </x:c>
      <x:c r="I30" s="32" t="n">
        <x:v>51</x:v>
      </x:c>
      <x:c r="J30" s="32" t="n">
        <x:v>100</x:v>
      </x:c>
      <x:c r="K30" s="32" t="n">
        <x:v>63</x:v>
      </x:c>
      <x:c r="L30" s="32" t="n">
        <x:v>6.12</x:v>
      </x:c>
      <x:c r="M30" s="32" t="n">
        <x:v>0.39</x:v>
      </x:c>
      <x:c r="N30" s="32" t="n">
        <x:v>418.3</x:v>
      </x:c>
      <x:c r="O30" s="32" t="n">
        <x:v>5.13</x:v>
      </x:c>
      <x:c r="P30" s="32" t="n">
        <x:v>65287</x:v>
      </x:c>
      <x:c r="Q30" s="32" t="n">
        <x:v>1.8</x:v>
      </x:c>
      <x:c r="R30" s="32" t="n">
        <x:v>53</x:v>
      </x:c>
      <x:c r="S30" s="32" t="n">
        <x:v>0</x:v>
      </x:c>
    </x:row>
    <x:row r="31" ht="22" customHeight="1">
      <x:c r="A31" s="32" t="n">
        <x:v>26</x:v>
      </x:c>
      <x:c r="B31" s="208" t="n">
        <x:v>44589.725694444445</x:v>
      </x:c>
      <x:c r="C31" s="32" t="n">
        <x:v>1643390700</x:v>
      </x:c>
      <x:c r="D31" s="32" t="n">
        <x:v>2022</x:v>
      </x:c>
      <x:c r="E31" s="32" t="n">
        <x:v>28</x:v>
      </x:c>
      <x:c r="F31" s="32" t="n">
        <x:v>17</x:v>
      </x:c>
      <x:c r="G31" s="32" t="n">
        <x:v>25</x:v>
      </x:c>
      <x:c r="H31" s="32" t="n">
        <x:v>51</x:v>
      </x:c>
      <x:c r="I31" s="32" t="n">
        <x:v>51</x:v>
      </x:c>
      <x:c r="J31" s="32" t="n">
        <x:v>100</x:v>
      </x:c>
      <x:c r="K31" s="32" t="n">
        <x:v>64</x:v>
      </x:c>
      <x:c r="L31" s="32" t="n">
        <x:v>6.16</x:v>
      </x:c>
      <x:c r="M31" s="32" t="n">
        <x:v>0.13</x:v>
      </x:c>
      <x:c r="N31" s="32" t="n">
        <x:v>420</x:v>
      </x:c>
      <x:c r="O31" s="32" t="n">
        <x:v>5.37</x:v>
      </x:c>
      <x:c r="P31" s="32" t="n">
        <x:v>68203</x:v>
      </x:c>
      <x:c r="Q31" s="32" t="n">
        <x:v>1.89</x:v>
      </x:c>
      <x:c r="R31" s="32" t="n">
        <x:v>49</x:v>
      </x:c>
      <x:c r="S31" s="32" t="n">
        <x:v>0</x:v>
      </x:c>
    </x:row>
    <x:row r="32" ht="22" customHeight="1">
      <x:c r="A32" s="32" t="n">
        <x:v>27</x:v>
      </x:c>
      <x:c r="B32" s="208" t="n">
        <x:v>44589.72638888889</x:v>
      </x:c>
      <x:c r="C32" s="32" t="n">
        <x:v>1643390760</x:v>
      </x:c>
      <x:c r="D32" s="32" t="n">
        <x:v>2022</x:v>
      </x:c>
      <x:c r="E32" s="32" t="n">
        <x:v>28</x:v>
      </x:c>
      <x:c r="F32" s="32" t="n">
        <x:v>17</x:v>
      </x:c>
      <x:c r="G32" s="32" t="n">
        <x:v>26</x:v>
      </x:c>
      <x:c r="H32" s="32" t="n">
        <x:v>51</x:v>
      </x:c>
      <x:c r="I32" s="32" t="n">
        <x:v>51</x:v>
      </x:c>
      <x:c r="J32" s="32" t="n">
        <x:v>100</x:v>
      </x:c>
      <x:c r="K32" s="32" t="n">
        <x:v>50</x:v>
      </x:c>
      <x:c r="L32" s="32" t="n">
        <x:v>6.17</x:v>
      </x:c>
      <x:c r="M32" s="32" t="n">
        <x:v>0.28</x:v>
      </x:c>
      <x:c r="N32" s="32" t="n">
        <x:v>421.5</x:v>
      </x:c>
      <x:c r="O32" s="32" t="n">
        <x:v>5.56</x:v>
      </x:c>
      <x:c r="P32" s="32" t="n">
        <x:v>70722</x:v>
      </x:c>
      <x:c r="Q32" s="32" t="n">
        <x:v>1.98</x:v>
      </x:c>
      <x:c r="R32" s="32" t="n">
        <x:v>46</x:v>
      </x:c>
      <x:c r="S32" s="32" t="n">
        <x:v>1</x:v>
      </x:c>
    </x:row>
    <x:row r="33" ht="22" customHeight="1">
      <x:c r="A33" s="32" t="n">
        <x:v>28</x:v>
      </x:c>
      <x:c r="B33" s="208" t="n">
        <x:v>44589.72708333333</x:v>
      </x:c>
      <x:c r="C33" s="32" t="n">
        <x:v>1643390820</x:v>
      </x:c>
      <x:c r="D33" s="32" t="n">
        <x:v>2022</x:v>
      </x:c>
      <x:c r="E33" s="32" t="n">
        <x:v>28</x:v>
      </x:c>
      <x:c r="F33" s="32" t="n">
        <x:v>17</x:v>
      </x:c>
      <x:c r="G33" s="32" t="n">
        <x:v>27</x:v>
      </x:c>
      <x:c r="H33" s="32" t="n">
        <x:v>51</x:v>
      </x:c>
      <x:c r="I33" s="32" t="n">
        <x:v>51</x:v>
      </x:c>
      <x:c r="J33" s="32" t="n">
        <x:v>100</x:v>
      </x:c>
      <x:c r="K33" s="32" t="n">
        <x:v>48</x:v>
      </x:c>
      <x:c r="L33" s="32" t="n">
        <x:v>6.12</x:v>
      </x:c>
      <x:c r="M33" s="32" t="n">
        <x:v>0.15</x:v>
      </x:c>
      <x:c r="N33" s="32" t="n">
        <x:v>421.2</x:v>
      </x:c>
      <x:c r="O33" s="32" t="n">
        <x:v>5.45</x:v>
      </x:c>
      <x:c r="P33" s="32" t="n">
        <x:v>60862</x:v>
      </x:c>
      <x:c r="Q33" s="32" t="n">
        <x:v>1.93</x:v>
      </x:c>
      <x:c r="R33" s="32" t="n">
        <x:v>44</x:v>
      </x:c>
      <x:c r="S33" s="32" t="n">
        <x:v>1</x:v>
      </x:c>
    </x:row>
    <x:row r="34" ht="22" customHeight="1">
      <x:c r="A34" s="32" t="n">
        <x:v>29</x:v>
      </x:c>
      <x:c r="B34" s="208" t="n">
        <x:v>44589.72777777778</x:v>
      </x:c>
      <x:c r="C34" s="32" t="n">
        <x:v>1643390880</x:v>
      </x:c>
      <x:c r="D34" s="32" t="n">
        <x:v>2022</x:v>
      </x:c>
      <x:c r="E34" s="32" t="n">
        <x:v>28</x:v>
      </x:c>
      <x:c r="F34" s="32" t="n">
        <x:v>17</x:v>
      </x:c>
      <x:c r="G34" s="32" t="n">
        <x:v>28</x:v>
      </x:c>
      <x:c r="H34" s="32" t="n">
        <x:v>51</x:v>
      </x:c>
      <x:c r="I34" s="32" t="n">
        <x:v>51</x:v>
      </x:c>
      <x:c r="J34" s="32" t="n">
        <x:v>100</x:v>
      </x:c>
      <x:c r="K34" s="32" t="n">
        <x:v>30</x:v>
      </x:c>
      <x:c r="L34" s="32" t="n">
        <x:v>6.09</x:v>
      </x:c>
      <x:c r="M34" s="32" t="n">
        <x:v>0.23</x:v>
      </x:c>
      <x:c r="N34" s="32" t="n">
        <x:v>421.2</x:v>
      </x:c>
      <x:c r="O34" s="32" t="n">
        <x:v>5.45</x:v>
      </x:c>
      <x:c r="P34" s="32" t="n">
        <x:v>60834</x:v>
      </x:c>
      <x:c r="Q34" s="32" t="n">
        <x:v>1.93</x:v>
      </x:c>
      <x:c r="R34" s="32" t="n">
        <x:v>42</x:v>
      </x:c>
      <x:c r="S34" s="32" t="n">
        <x:v>1</x:v>
      </x:c>
    </x:row>
    <x:row r="35" ht="22" customHeight="1">
      <x:c r="A35" s="32" t="n">
        <x:v>30</x:v>
      </x:c>
      <x:c r="B35" s="208" t="n">
        <x:v>44589.728472222225</x:v>
      </x:c>
      <x:c r="C35" s="32" t="n">
        <x:v>1643390940</x:v>
      </x:c>
      <x:c r="D35" s="32" t="n">
        <x:v>2022</x:v>
      </x:c>
      <x:c r="E35" s="32" t="n">
        <x:v>28</x:v>
      </x:c>
      <x:c r="F35" s="32" t="n">
        <x:v>17</x:v>
      </x:c>
      <x:c r="G35" s="32" t="n">
        <x:v>29</x:v>
      </x:c>
      <x:c r="H35" s="32" t="n">
        <x:v>51</x:v>
      </x:c>
      <x:c r="I35" s="32" t="n">
        <x:v>51</x:v>
      </x:c>
      <x:c r="J35" s="32" t="n">
        <x:v>100</x:v>
      </x:c>
      <x:c r="K35" s="32" t="n">
        <x:v>24</x:v>
      </x:c>
      <x:c r="L35" s="32" t="n">
        <x:v>6.14</x:v>
      </x:c>
      <x:c r="M35" s="32" t="n">
        <x:v>0.31</x:v>
      </x:c>
      <x:c r="N35" s="32" t="n">
        <x:v>421.2</x:v>
      </x:c>
      <x:c r="O35" s="32" t="n">
        <x:v>5.45</x:v>
      </x:c>
      <x:c r="P35" s="32" t="n">
        <x:v>60834</x:v>
      </x:c>
      <x:c r="Q35" s="32" t="n">
        <x:v>1.93</x:v>
      </x:c>
      <x:c r="R35" s="32" t="n">
        <x:v>40</x:v>
      </x:c>
      <x:c r="S35" s="32" t="n">
        <x:v>1</x:v>
      </x:c>
    </x:row>
    <x:row r="36" ht="22" customHeight="1">
      <x:c r="A36" s="32" t="n">
        <x:v>31</x:v>
      </x:c>
      <x:c r="B36" s="208" t="n">
        <x:v>44589.729166666664</x:v>
      </x:c>
      <x:c r="C36" s="32" t="n">
        <x:v>1643391000</x:v>
      </x:c>
      <x:c r="D36" s="32" t="n">
        <x:v>2022</x:v>
      </x:c>
      <x:c r="E36" s="32" t="n">
        <x:v>28</x:v>
      </x:c>
      <x:c r="F36" s="32" t="n">
        <x:v>17</x:v>
      </x:c>
      <x:c r="G36" s="32" t="n">
        <x:v>30</x:v>
      </x:c>
      <x:c r="H36" s="32" t="n">
        <x:v>51</x:v>
      </x:c>
      <x:c r="I36" s="32" t="n">
        <x:v>99</x:v>
      </x:c>
      <x:c r="J36" s="32" t="n">
        <x:v>100</x:v>
      </x:c>
      <x:c r="K36" s="32" t="n">
        <x:v>22</x:v>
      </x:c>
      <x:c r="L36" s="32" t="n">
        <x:v>6.13</x:v>
      </x:c>
      <x:c r="M36" s="32" t="n">
        <x:v>0.72</x:v>
      </x:c>
      <x:c r="N36" s="32" t="n">
        <x:v>99999.9</x:v>
      </x:c>
      <x:c r="O36" s="32" t="n">
        <x:v>999.99</x:v>
      </x:c>
      <x:c r="P36" s="32" t="n">
        <x:v>9999999</x:v>
      </x:c>
      <x:c r="Q36" s="32" t="n">
        <x:v>99.99</x:v>
      </x:c>
      <x:c r="R36" s="32" t="n">
        <x:v>42</x:v>
      </x:c>
      <x:c r="S36" s="32" t="n">
        <x:v>1</x:v>
      </x:c>
    </x:row>
    <x:row r="37" ht="22" customHeight="1">
      <x:c r="A37" s="32" t="n">
        <x:v>32</x:v>
      </x:c>
      <x:c r="B37" s="208" t="n">
        <x:v>44589.72986111111</x:v>
      </x:c>
      <x:c r="C37" s="32" t="n">
        <x:v>1643391060</x:v>
      </x:c>
      <x:c r="D37" s="32" t="n">
        <x:v>2022</x:v>
      </x:c>
      <x:c r="E37" s="32" t="n">
        <x:v>28</x:v>
      </x:c>
      <x:c r="F37" s="32" t="n">
        <x:v>17</x:v>
      </x:c>
      <x:c r="G37" s="32" t="n">
        <x:v>31</x:v>
      </x:c>
      <x:c r="H37" s="32" t="n">
        <x:v>51</x:v>
      </x:c>
      <x:c r="I37" s="32" t="n">
        <x:v>51</x:v>
      </x:c>
      <x:c r="J37" s="32" t="n">
        <x:v>100</x:v>
      </x:c>
      <x:c r="K37" s="32" t="n">
        <x:v>52</x:v>
      </x:c>
      <x:c r="L37" s="32" t="n">
        <x:v>6.17</x:v>
      </x:c>
      <x:c r="M37" s="32" t="n">
        <x:v>0.71</x:v>
      </x:c>
      <x:c r="N37" s="32" t="n">
        <x:v>409.4</x:v>
      </x:c>
      <x:c r="O37" s="32" t="n">
        <x:v>5.11</x:v>
      </x:c>
      <x:c r="P37" s="32" t="n">
        <x:v>54486</x:v>
      </x:c>
      <x:c r="Q37" s="32" t="n">
        <x:v>1.71</x:v>
      </x:c>
      <x:c r="R37" s="32" t="n">
        <x:v>46</x:v>
      </x:c>
      <x:c r="S37" s="32" t="n">
        <x:v>1</x:v>
      </x:c>
    </x:row>
    <x:row r="38" ht="22" customHeight="1">
      <x:c r="A38" s="32" t="n">
        <x:v>33</x:v>
      </x:c>
      <x:c r="B38" s="208" t="n">
        <x:v>44589.73055555556</x:v>
      </x:c>
      <x:c r="C38" s="32" t="n">
        <x:v>1643391120</x:v>
      </x:c>
      <x:c r="D38" s="32" t="n">
        <x:v>2022</x:v>
      </x:c>
      <x:c r="E38" s="32" t="n">
        <x:v>28</x:v>
      </x:c>
      <x:c r="F38" s="32" t="n">
        <x:v>17</x:v>
      </x:c>
      <x:c r="G38" s="32" t="n">
        <x:v>32</x:v>
      </x:c>
      <x:c r="H38" s="32" t="n">
        <x:v>51</x:v>
      </x:c>
      <x:c r="I38" s="32" t="n">
        <x:v>51</x:v>
      </x:c>
      <x:c r="J38" s="32" t="n">
        <x:v>100</x:v>
      </x:c>
      <x:c r="K38" s="32" t="n">
        <x:v>84</x:v>
      </x:c>
      <x:c r="L38" s="32" t="n">
        <x:v>6.2</x:v>
      </x:c>
      <x:c r="M38" s="32" t="n">
        <x:v>0.35</x:v>
      </x:c>
      <x:c r="N38" s="32" t="n">
        <x:v>411.9</x:v>
      </x:c>
      <x:c r="O38" s="32" t="n">
        <x:v>4.86</x:v>
      </x:c>
      <x:c r="P38" s="32" t="n">
        <x:v>52244</x:v>
      </x:c>
      <x:c r="Q38" s="32" t="n">
        <x:v>1.65</x:v>
      </x:c>
      <x:c r="R38" s="32" t="n">
        <x:v>50</x:v>
      </x:c>
      <x:c r="S38" s="32" t="n">
        <x:v>1</x:v>
      </x:c>
    </x:row>
    <x:row r="39" ht="22" customHeight="1">
      <x:c r="A39" s="32" t="n">
        <x:v>34</x:v>
      </x:c>
      <x:c r="B39" s="208" t="n">
        <x:v>44589.73125</x:v>
      </x:c>
      <x:c r="C39" s="32" t="n">
        <x:v>1643391180</x:v>
      </x:c>
      <x:c r="D39" s="32" t="n">
        <x:v>2022</x:v>
      </x:c>
      <x:c r="E39" s="32" t="n">
        <x:v>28</x:v>
      </x:c>
      <x:c r="F39" s="32" t="n">
        <x:v>17</x:v>
      </x:c>
      <x:c r="G39" s="32" t="n">
        <x:v>33</x:v>
      </x:c>
      <x:c r="H39" s="32" t="n">
        <x:v>51</x:v>
      </x:c>
      <x:c r="I39" s="32" t="n">
        <x:v>51</x:v>
      </x:c>
      <x:c r="J39" s="32" t="n">
        <x:v>100</x:v>
      </x:c>
      <x:c r="K39" s="32" t="n">
        <x:v>41</x:v>
      </x:c>
      <x:c r="L39" s="32" t="n">
        <x:v>6.19</x:v>
      </x:c>
      <x:c r="M39" s="32" t="n">
        <x:v>0.15</x:v>
      </x:c>
      <x:c r="N39" s="32" t="n">
        <x:v>413.4</x:v>
      </x:c>
      <x:c r="O39" s="32" t="n">
        <x:v>4.71</x:v>
      </x:c>
      <x:c r="P39" s="32" t="n">
        <x:v>50916</x:v>
      </x:c>
      <x:c r="Q39" s="32" t="n">
        <x:v>1.61</x:v>
      </x:c>
      <x:c r="R39" s="32" t="n">
        <x:v>52</x:v>
      </x:c>
      <x:c r="S39" s="32" t="n">
        <x:v>1</x:v>
      </x:c>
    </x:row>
    <x:row r="40" ht="22" customHeight="1">
      <x:c r="A40" s="32" t="n">
        <x:v>35</x:v>
      </x:c>
      <x:c r="B40" s="208" t="n">
        <x:v>44589.731944444444</x:v>
      </x:c>
      <x:c r="C40" s="32" t="n">
        <x:v>1643391240</x:v>
      </x:c>
      <x:c r="D40" s="32" t="n">
        <x:v>2022</x:v>
      </x:c>
      <x:c r="E40" s="32" t="n">
        <x:v>28</x:v>
      </x:c>
      <x:c r="F40" s="32" t="n">
        <x:v>17</x:v>
      </x:c>
      <x:c r="G40" s="32" t="n">
        <x:v>34</x:v>
      </x:c>
      <x:c r="H40" s="32" t="n">
        <x:v>51</x:v>
      </x:c>
      <x:c r="I40" s="32" t="n">
        <x:v>51</x:v>
      </x:c>
      <x:c r="J40" s="32" t="n">
        <x:v>100</x:v>
      </x:c>
      <x:c r="K40" s="32" t="n">
        <x:v>37</x:v>
      </x:c>
      <x:c r="L40" s="32" t="n">
        <x:v>6.2</x:v>
      </x:c>
      <x:c r="M40" s="32" t="n">
        <x:v>-0.09</x:v>
      </x:c>
      <x:c r="N40" s="32" t="n">
        <x:v>414</x:v>
      </x:c>
      <x:c r="O40" s="32" t="n">
        <x:v>5.24</x:v>
      </x:c>
      <x:c r="P40" s="32" t="n">
        <x:v>64652</x:v>
      </x:c>
      <x:c r="Q40" s="32" t="n">
        <x:v>1.8</x:v>
      </x:c>
      <x:c r="R40" s="32" t="n">
        <x:v>48</x:v>
      </x:c>
      <x:c r="S40" s="32" t="n">
        <x:v>1</x:v>
      </x:c>
    </x:row>
    <x:row r="41" ht="22" customHeight="1">
      <x:c r="A41" s="32" t="n">
        <x:v>36</x:v>
      </x:c>
      <x:c r="B41" s="208" t="n">
        <x:v>44589.73263888889</x:v>
      </x:c>
      <x:c r="C41" s="32" t="n">
        <x:v>1643391300</x:v>
      </x:c>
      <x:c r="D41" s="32" t="n">
        <x:v>2022</x:v>
      </x:c>
      <x:c r="E41" s="32" t="n">
        <x:v>28</x:v>
      </x:c>
      <x:c r="F41" s="32" t="n">
        <x:v>17</x:v>
      </x:c>
      <x:c r="G41" s="32" t="n">
        <x:v>35</x:v>
      </x:c>
      <x:c r="H41" s="32" t="n">
        <x:v>51</x:v>
      </x:c>
      <x:c r="I41" s="32" t="n">
        <x:v>51</x:v>
      </x:c>
      <x:c r="J41" s="32" t="n">
        <x:v>100</x:v>
      </x:c>
      <x:c r="K41" s="32" t="n">
        <x:v>48</x:v>
      </x:c>
      <x:c r="L41" s="32" t="n">
        <x:v>6.15</x:v>
      </x:c>
      <x:c r="M41" s="32" t="n">
        <x:v>-0.09</x:v>
      </x:c>
      <x:c r="N41" s="32" t="n">
        <x:v>414</x:v>
      </x:c>
      <x:c r="O41" s="32" t="n">
        <x:v>5.24</x:v>
      </x:c>
      <x:c r="P41" s="32" t="n">
        <x:v>64652</x:v>
      </x:c>
      <x:c r="Q41" s="32" t="n">
        <x:v>1.8</x:v>
      </x:c>
      <x:c r="R41" s="32" t="n">
        <x:v>47</x:v>
      </x:c>
      <x:c r="S41" s="32" t="n">
        <x:v>1</x:v>
      </x:c>
    </x:row>
    <x:row r="42" ht="22" customHeight="1">
      <x:c r="A42" s="32" t="n">
        <x:v>37</x:v>
      </x:c>
      <x:c r="B42" s="208" t="n">
        <x:v>44589.73333333333</x:v>
      </x:c>
      <x:c r="C42" s="32" t="n">
        <x:v>1643391360</x:v>
      </x:c>
      <x:c r="D42" s="32" t="n">
        <x:v>2022</x:v>
      </x:c>
      <x:c r="E42" s="32" t="n">
        <x:v>28</x:v>
      </x:c>
      <x:c r="F42" s="32" t="n">
        <x:v>17</x:v>
      </x:c>
      <x:c r="G42" s="32" t="n">
        <x:v>36</x:v>
      </x:c>
      <x:c r="H42" s="32" t="n">
        <x:v>51</x:v>
      </x:c>
      <x:c r="I42" s="32" t="n">
        <x:v>51</x:v>
      </x:c>
      <x:c r="J42" s="32" t="n">
        <x:v>14</x:v>
      </x:c>
      <x:c r="K42" s="32" t="n">
        <x:v>76</x:v>
      </x:c>
      <x:c r="L42" s="32" t="n">
        <x:v>6.14</x:v>
      </x:c>
      <x:c r="M42" s="32" t="n">
        <x:v>-0.24</x:v>
      </x:c>
      <x:c r="N42" s="32" t="n">
        <x:v>415.3</x:v>
      </x:c>
      <x:c r="O42" s="32" t="n">
        <x:v>5.36</x:v>
      </x:c>
      <x:c r="P42" s="32" t="n">
        <x:v>65028</x:v>
      </x:c>
      <x:c r="Q42" s="32" t="n">
        <x:v>1.85</x:v>
      </x:c>
      <x:c r="R42" s="32" t="n">
        <x:v>52</x:v>
      </x:c>
      <x:c r="S42" s="32" t="n">
        <x:v>1</x:v>
      </x:c>
    </x:row>
    <x:row r="43" ht="22" customHeight="1">
      <x:c r="A43" s="32" t="n">
        <x:v>38</x:v>
      </x:c>
      <x:c r="B43" s="208" t="n">
        <x:v>44589.73402777778</x:v>
      </x:c>
      <x:c r="C43" s="32" t="n">
        <x:v>1643391420</x:v>
      </x:c>
      <x:c r="D43" s="32" t="n">
        <x:v>2022</x:v>
      </x:c>
      <x:c r="E43" s="32" t="n">
        <x:v>28</x:v>
      </x:c>
      <x:c r="F43" s="32" t="n">
        <x:v>17</x:v>
      </x:c>
      <x:c r="G43" s="32" t="n">
        <x:v>37</x:v>
      </x:c>
      <x:c r="H43" s="32" t="n">
        <x:v>51</x:v>
      </x:c>
      <x:c r="I43" s="32" t="n">
        <x:v>51</x:v>
      </x:c>
      <x:c r="J43" s="32" t="n">
        <x:v>0</x:v>
      </x:c>
      <x:c r="K43" s="32" t="n">
        <x:v>91</x:v>
      </x:c>
      <x:c r="L43" s="32" t="n">
        <x:v>6.15</x:v>
      </x:c>
      <x:c r="M43" s="32" t="n">
        <x:v>-0.43</x:v>
      </x:c>
      <x:c r="N43" s="32" t="n">
        <x:v>416.1</x:v>
      </x:c>
      <x:c r="O43" s="32" t="n">
        <x:v>5.37</x:v>
      </x:c>
      <x:c r="P43" s="32" t="n">
        <x:v>67751</x:v>
      </x:c>
      <x:c r="Q43" s="32" t="n">
        <x:v>1.86</x:v>
      </x:c>
      <x:c r="R43" s="32" t="n">
        <x:v>59</x:v>
      </x:c>
      <x:c r="S43" s="32" t="n">
        <x:v>1</x:v>
      </x:c>
    </x:row>
    <x:row r="44" ht="22" customHeight="1">
      <x:c r="A44" s="32" t="n">
        <x:v>39</x:v>
      </x:c>
      <x:c r="B44" s="208" t="n">
        <x:v>44589.73472222222</x:v>
      </x:c>
      <x:c r="C44" s="32" t="n">
        <x:v>1643391480</x:v>
      </x:c>
      <x:c r="D44" s="32" t="n">
        <x:v>2022</x:v>
      </x:c>
      <x:c r="E44" s="32" t="n">
        <x:v>28</x:v>
      </x:c>
      <x:c r="F44" s="32" t="n">
        <x:v>17</x:v>
      </x:c>
      <x:c r="G44" s="32" t="n">
        <x:v>38</x:v>
      </x:c>
      <x:c r="H44" s="32" t="n">
        <x:v>51</x:v>
      </x:c>
      <x:c r="I44" s="32" t="n">
        <x:v>51</x:v>
      </x:c>
      <x:c r="J44" s="32" t="n">
        <x:v>0</x:v>
      </x:c>
      <x:c r="K44" s="32" t="n">
        <x:v>94</x:v>
      </x:c>
      <x:c r="L44" s="32" t="n">
        <x:v>6.2</x:v>
      </x:c>
      <x:c r="M44" s="32" t="n">
        <x:v>-0.45</x:v>
      </x:c>
      <x:c r="N44" s="32" t="n">
        <x:v>417.3</x:v>
      </x:c>
      <x:c r="O44" s="32" t="n">
        <x:v>5.42</x:v>
      </x:c>
      <x:c r="P44" s="32" t="n">
        <x:v>69839</x:v>
      </x:c>
      <x:c r="Q44" s="32" t="n">
        <x:v>1.89</x:v>
      </x:c>
      <x:c r="R44" s="32" t="n">
        <x:v>57</x:v>
      </x:c>
      <x:c r="S44" s="32" t="n">
        <x:v>1</x:v>
      </x:c>
    </x:row>
    <x:row r="45" ht="22" customHeight="1">
      <x:c r="A45" s="32" t="n">
        <x:v>40</x:v>
      </x:c>
      <x:c r="B45" s="208" t="n">
        <x:v>44589.73541666667</x:v>
      </x:c>
      <x:c r="C45" s="32" t="n">
        <x:v>1643391540</x:v>
      </x:c>
      <x:c r="D45" s="32" t="n">
        <x:v>2022</x:v>
      </x:c>
      <x:c r="E45" s="32" t="n">
        <x:v>28</x:v>
      </x:c>
      <x:c r="F45" s="32" t="n">
        <x:v>17</x:v>
      </x:c>
      <x:c r="G45" s="32" t="n">
        <x:v>39</x:v>
      </x:c>
      <x:c r="H45" s="32" t="n">
        <x:v>51</x:v>
      </x:c>
      <x:c r="I45" s="32" t="n">
        <x:v>51</x:v>
      </x:c>
      <x:c r="J45" s="32" t="n">
        <x:v>0</x:v>
      </x:c>
      <x:c r="K45" s="32" t="n">
        <x:v>61</x:v>
      </x:c>
      <x:c r="L45" s="32" t="n">
        <x:v>6.37</x:v>
      </x:c>
      <x:c r="M45" s="32" t="n">
        <x:v>-0.56</x:v>
      </x:c>
      <x:c r="N45" s="32" t="n">
        <x:v>417.9</x:v>
      </x:c>
      <x:c r="O45" s="32" t="n">
        <x:v>5.46</x:v>
      </x:c>
      <x:c r="P45" s="32" t="n">
        <x:v>69609</x:v>
      </x:c>
      <x:c r="Q45" s="32" t="n">
        <x:v>1.91</x:v>
      </x:c>
      <x:c r="R45" s="32" t="n">
        <x:v>64</x:v>
      </x:c>
      <x:c r="S45" s="32" t="n">
        <x:v>1</x:v>
      </x:c>
    </x:row>
    <x:row r="46" ht="22" customHeight="1">
      <x:c r="A46" s="32" t="n">
        <x:v>41</x:v>
      </x:c>
      <x:c r="B46" s="208" t="n">
        <x:v>44589.73611111111</x:v>
      </x:c>
      <x:c r="C46" s="32" t="n">
        <x:v>1643391600</x:v>
      </x:c>
      <x:c r="D46" s="32" t="n">
        <x:v>2022</x:v>
      </x:c>
      <x:c r="E46" s="32" t="n">
        <x:v>28</x:v>
      </x:c>
      <x:c r="F46" s="32" t="n">
        <x:v>17</x:v>
      </x:c>
      <x:c r="G46" s="32" t="n">
        <x:v>40</x:v>
      </x:c>
      <x:c r="H46" s="32" t="n">
        <x:v>51</x:v>
      </x:c>
      <x:c r="I46" s="32" t="n">
        <x:v>51</x:v>
      </x:c>
      <x:c r="J46" s="32" t="n">
        <x:v>0</x:v>
      </x:c>
      <x:c r="K46" s="32" t="n">
        <x:v>78</x:v>
      </x:c>
      <x:c r="L46" s="32" t="n">
        <x:v>6.31</x:v>
      </x:c>
      <x:c r="M46" s="32" t="n">
        <x:v>-1.28</x:v>
      </x:c>
      <x:c r="N46" s="32" t="n">
        <x:v>421.3</x:v>
      </x:c>
      <x:c r="O46" s="32" t="n">
        <x:v>5.16</x:v>
      </x:c>
      <x:c r="P46" s="32" t="n">
        <x:v>57991</x:v>
      </x:c>
      <x:c r="Q46" s="32" t="n">
        <x:v>1.83</x:v>
      </x:c>
      <x:c r="R46" s="32" t="n">
        <x:v>70</x:v>
      </x:c>
      <x:c r="S46" s="32" t="n">
        <x:v>1</x:v>
      </x:c>
    </x:row>
    <x:row r="47" ht="22" customHeight="1">
      <x:c r="A47" s="32" t="n">
        <x:v>42</x:v>
      </x:c>
      <x:c r="B47" s="208" t="n">
        <x:v>44589.736805555556</x:v>
      </x:c>
      <x:c r="C47" s="32" t="n">
        <x:v>1643391660</x:v>
      </x:c>
      <x:c r="D47" s="32" t="n">
        <x:v>2022</x:v>
      </x:c>
      <x:c r="E47" s="32" t="n">
        <x:v>28</x:v>
      </x:c>
      <x:c r="F47" s="32" t="n">
        <x:v>17</x:v>
      </x:c>
      <x:c r="G47" s="32" t="n">
        <x:v>41</x:v>
      </x:c>
      <x:c r="H47" s="32" t="n">
        <x:v>51</x:v>
      </x:c>
      <x:c r="I47" s="32" t="n">
        <x:v>51</x:v>
      </x:c>
      <x:c r="J47" s="32" t="n">
        <x:v>0</x:v>
      </x:c>
      <x:c r="K47" s="32" t="n">
        <x:v>60</x:v>
      </x:c>
      <x:c r="L47" s="32" t="n">
        <x:v>6.43</x:v>
      </x:c>
      <x:c r="M47" s="32" t="n">
        <x:v>-0.73</x:v>
      </x:c>
      <x:c r="N47" s="32" t="n">
        <x:v>421.1</x:v>
      </x:c>
      <x:c r="O47" s="32" t="n">
        <x:v>5.19</x:v>
      </x:c>
      <x:c r="P47" s="32" t="n">
        <x:v>56228</x:v>
      </x:c>
      <x:c r="Q47" s="32" t="n">
        <x:v>1.84</x:v>
      </x:c>
      <x:c r="R47" s="32" t="n">
        <x:v>76</x:v>
      </x:c>
      <x:c r="S47" s="32" t="n">
        <x:v>1</x:v>
      </x:c>
    </x:row>
    <x:row r="48" ht="22" customHeight="1">
      <x:c r="A48" s="32" t="n">
        <x:v>43</x:v>
      </x:c>
      <x:c r="B48" s="208" t="n">
        <x:v>44589.7375</x:v>
      </x:c>
      <x:c r="C48" s="32" t="n">
        <x:v>1643391720</x:v>
      </x:c>
      <x:c r="D48" s="32" t="n">
        <x:v>2022</x:v>
      </x:c>
      <x:c r="E48" s="32" t="n">
        <x:v>28</x:v>
      </x:c>
      <x:c r="F48" s="32" t="n">
        <x:v>17</x:v>
      </x:c>
      <x:c r="G48" s="32" t="n">
        <x:v>42</x:v>
      </x:c>
      <x:c r="H48" s="32" t="n">
        <x:v>51</x:v>
      </x:c>
      <x:c r="I48" s="32" t="n">
        <x:v>51</x:v>
      </x:c>
      <x:c r="J48" s="32" t="n">
        <x:v>0</x:v>
      </x:c>
      <x:c r="K48" s="32" t="n">
        <x:v>46</x:v>
      </x:c>
      <x:c r="L48" s="32" t="n">
        <x:v>6.41</x:v>
      </x:c>
      <x:c r="M48" s="32" t="n">
        <x:v>-1.15</x:v>
      </x:c>
      <x:c r="N48" s="32" t="n">
        <x:v>419.9</x:v>
      </x:c>
      <x:c r="O48" s="32" t="n">
        <x:v>5.35</x:v>
      </x:c>
      <x:c r="P48" s="32" t="n">
        <x:v>45421</x:v>
      </x:c>
      <x:c r="Q48" s="32" t="n">
        <x:v>1.89</x:v>
      </x:c>
      <x:c r="R48" s="32" t="n">
        <x:v>96</x:v>
      </x:c>
      <x:c r="S48" s="32" t="n">
        <x:v>1</x:v>
      </x:c>
    </x:row>
    <x:row r="49" ht="22" customHeight="1">
      <x:c r="A49" s="32" t="n">
        <x:v>44</x:v>
      </x:c>
      <x:c r="B49" s="208" t="n">
        <x:v>44589.73819444444</x:v>
      </x:c>
      <x:c r="C49" s="32" t="n">
        <x:v>1643391780</x:v>
      </x:c>
      <x:c r="D49" s="32" t="n">
        <x:v>2022</x:v>
      </x:c>
      <x:c r="E49" s="32" t="n">
        <x:v>28</x:v>
      </x:c>
      <x:c r="F49" s="32" t="n">
        <x:v>17</x:v>
      </x:c>
      <x:c r="G49" s="32" t="n">
        <x:v>43</x:v>
      </x:c>
      <x:c r="H49" s="32" t="n">
        <x:v>51</x:v>
      </x:c>
      <x:c r="I49" s="32" t="n">
        <x:v>51</x:v>
      </x:c>
      <x:c r="J49" s="32" t="n">
        <x:v>20</x:v>
      </x:c>
      <x:c r="K49" s="32" t="n">
        <x:v>60</x:v>
      </x:c>
      <x:c r="L49" s="32" t="n">
        <x:v>6.27</x:v>
      </x:c>
      <x:c r="M49" s="32" t="n">
        <x:v>-1.74</x:v>
      </x:c>
      <x:c r="N49" s="32" t="n">
        <x:v>420.2</x:v>
      </x:c>
      <x:c r="O49" s="32" t="n">
        <x:v>5.31</x:v>
      </x:c>
      <x:c r="P49" s="32" t="n">
        <x:v>49399</x:v>
      </x:c>
      <x:c r="Q49" s="32" t="n">
        <x:v>1.88</x:v>
      </x:c>
      <x:c r="R49" s="32" t="n">
        <x:v>103</x:v>
      </x:c>
      <x:c r="S49" s="32" t="n">
        <x:v>1</x:v>
      </x:c>
    </x:row>
    <x:row r="50" ht="22" customHeight="1">
      <x:c r="A50" s="32" t="n">
        <x:v>45</x:v>
      </x:c>
      <x:c r="B50" s="208" t="n">
        <x:v>44589.73888888889</x:v>
      </x:c>
      <x:c r="C50" s="32" t="n">
        <x:v>1643391840</x:v>
      </x:c>
      <x:c r="D50" s="32" t="n">
        <x:v>2022</x:v>
      </x:c>
      <x:c r="E50" s="32" t="n">
        <x:v>28</x:v>
      </x:c>
      <x:c r="F50" s="32" t="n">
        <x:v>17</x:v>
      </x:c>
      <x:c r="G50" s="32" t="n">
        <x:v>44</x:v>
      </x:c>
      <x:c r="H50" s="32" t="n">
        <x:v>51</x:v>
      </x:c>
      <x:c r="I50" s="32" t="n">
        <x:v>51</x:v>
      </x:c>
      <x:c r="J50" s="32" t="n">
        <x:v>100</x:v>
      </x:c>
      <x:c r="K50" s="32" t="n">
        <x:v>58</x:v>
      </x:c>
      <x:c r="L50" s="32" t="n">
        <x:v>6.25</x:v>
      </x:c>
      <x:c r="M50" s="32" t="n">
        <x:v>-1.72</x:v>
      </x:c>
      <x:c r="N50" s="32" t="n">
        <x:v>420.3</x:v>
      </x:c>
      <x:c r="O50" s="32" t="n">
        <x:v>5.3</x:v>
      </x:c>
      <x:c r="P50" s="32" t="n">
        <x:v>50042</x:v>
      </x:c>
      <x:c r="Q50" s="32" t="n">
        <x:v>1.87</x:v>
      </x:c>
      <x:c r="R50" s="32" t="n">
        <x:v>108</x:v>
      </x:c>
      <x:c r="S50" s="32" t="n">
        <x:v>1</x:v>
      </x:c>
    </x:row>
    <x:row r="51" ht="22" customHeight="1">
      <x:c r="A51" s="32" t="n">
        <x:v>46</x:v>
      </x:c>
      <x:c r="B51" s="208" t="n">
        <x:v>44589.739583333336</x:v>
      </x:c>
      <x:c r="C51" s="32" t="n">
        <x:v>1643391900</x:v>
      </x:c>
      <x:c r="D51" s="32" t="n">
        <x:v>2022</x:v>
      </x:c>
      <x:c r="E51" s="32" t="n">
        <x:v>28</x:v>
      </x:c>
      <x:c r="F51" s="32" t="n">
        <x:v>17</x:v>
      </x:c>
      <x:c r="G51" s="32" t="n">
        <x:v>45</x:v>
      </x:c>
      <x:c r="H51" s="32" t="n">
        <x:v>51</x:v>
      </x:c>
      <x:c r="I51" s="32" t="n">
        <x:v>51</x:v>
      </x:c>
      <x:c r="J51" s="32" t="n">
        <x:v>100</x:v>
      </x:c>
      <x:c r="K51" s="32" t="n">
        <x:v>52</x:v>
      </x:c>
      <x:c r="L51" s="32" t="n">
        <x:v>6.25</x:v>
      </x:c>
      <x:c r="M51" s="32" t="n">
        <x:v>-2.11</x:v>
      </x:c>
      <x:c r="N51" s="32" t="n">
        <x:v>419.5</x:v>
      </x:c>
      <x:c r="O51" s="32" t="n">
        <x:v>5.6</x:v>
      </x:c>
      <x:c r="P51" s="32" t="n">
        <x:v>44104</x:v>
      </x:c>
      <x:c r="Q51" s="32" t="n">
        <x:v>1.97</x:v>
      </x:c>
      <x:c r="R51" s="32" t="n">
        <x:v>100</x:v>
      </x:c>
      <x:c r="S51" s="32" t="n">
        <x:v>1</x:v>
      </x:c>
    </x:row>
    <x:row r="52" ht="22" customHeight="1">
      <x:c r="A52" s="32" t="n">
        <x:v>47</x:v>
      </x:c>
      <x:c r="B52" s="208" t="n">
        <x:v>44589.740277777775</x:v>
      </x:c>
      <x:c r="C52" s="32" t="n">
        <x:v>1643391960</x:v>
      </x:c>
      <x:c r="D52" s="32" t="n">
        <x:v>2022</x:v>
      </x:c>
      <x:c r="E52" s="32" t="n">
        <x:v>28</x:v>
      </x:c>
      <x:c r="F52" s="32" t="n">
        <x:v>17</x:v>
      </x:c>
      <x:c r="G52" s="32" t="n">
        <x:v>46</x:v>
      </x:c>
      <x:c r="H52" s="32" t="n">
        <x:v>51</x:v>
      </x:c>
      <x:c r="I52" s="32" t="n">
        <x:v>51</x:v>
      </x:c>
      <x:c r="J52" s="32" t="n">
        <x:v>100</x:v>
      </x:c>
      <x:c r="K52" s="32" t="n">
        <x:v>39</x:v>
      </x:c>
      <x:c r="L52" s="32" t="n">
        <x:v>6.19</x:v>
      </x:c>
      <x:c r="M52" s="32" t="n">
        <x:v>-2.12</x:v>
      </x:c>
      <x:c r="N52" s="32" t="n">
        <x:v>419.5</x:v>
      </x:c>
      <x:c r="O52" s="32" t="n">
        <x:v>5.6</x:v>
      </x:c>
      <x:c r="P52" s="32" t="n">
        <x:v>44104</x:v>
      </x:c>
      <x:c r="Q52" s="32" t="n">
        <x:v>1.97</x:v>
      </x:c>
      <x:c r="R52" s="32" t="n">
        <x:v>89</x:v>
      </x:c>
      <x:c r="S52" s="32" t="n">
        <x:v>1</x:v>
      </x:c>
    </x:row>
    <x:row r="53" ht="22" customHeight="1">
      <x:c r="A53" s="32" t="n">
        <x:v>48</x:v>
      </x:c>
      <x:c r="B53" s="208" t="n">
        <x:v>44589.74097222222</x:v>
      </x:c>
      <x:c r="C53" s="32" t="n">
        <x:v>1643392020</x:v>
      </x:c>
      <x:c r="D53" s="32" t="n">
        <x:v>2022</x:v>
      </x:c>
      <x:c r="E53" s="32" t="n">
        <x:v>28</x:v>
      </x:c>
      <x:c r="F53" s="32" t="n">
        <x:v>17</x:v>
      </x:c>
      <x:c r="G53" s="32" t="n">
        <x:v>47</x:v>
      </x:c>
      <x:c r="H53" s="32" t="n">
        <x:v>51</x:v>
      </x:c>
      <x:c r="I53" s="32" t="n">
        <x:v>51</x:v>
      </x:c>
      <x:c r="J53" s="32" t="n">
        <x:v>100</x:v>
      </x:c>
      <x:c r="K53" s="32" t="n">
        <x:v>45</x:v>
      </x:c>
      <x:c r="L53" s="32" t="n">
        <x:v>6.4</x:v>
      </x:c>
      <x:c r="M53" s="32" t="n">
        <x:v>-1.67</x:v>
      </x:c>
      <x:c r="N53" s="32" t="n">
        <x:v>417.8</x:v>
      </x:c>
      <x:c r="O53" s="32" t="n">
        <x:v>5.63</x:v>
      </x:c>
      <x:c r="P53" s="32" t="n">
        <x:v>42936</x:v>
      </x:c>
      <x:c r="Q53" s="32" t="n">
        <x:v>1.97</x:v>
      </x:c>
      <x:c r="R53" s="32" t="n">
        <x:v>72</x:v>
      </x:c>
      <x:c r="S53" s="32" t="n">
        <x:v>1</x:v>
      </x:c>
    </x:row>
    <x:row r="54" ht="22" customHeight="1">
      <x:c r="A54" s="32" t="n">
        <x:v>49</x:v>
      </x:c>
      <x:c r="B54" s="208" t="n">
        <x:v>44589.74166666667</x:v>
      </x:c>
      <x:c r="C54" s="32" t="n">
        <x:v>1643392080</x:v>
      </x:c>
      <x:c r="D54" s="32" t="n">
        <x:v>2022</x:v>
      </x:c>
      <x:c r="E54" s="32" t="n">
        <x:v>28</x:v>
      </x:c>
      <x:c r="F54" s="32" t="n">
        <x:v>17</x:v>
      </x:c>
      <x:c r="G54" s="32" t="n">
        <x:v>48</x:v>
      </x:c>
      <x:c r="H54" s="32" t="n">
        <x:v>51</x:v>
      </x:c>
      <x:c r="I54" s="32" t="n">
        <x:v>51</x:v>
      </x:c>
      <x:c r="J54" s="32" t="n">
        <x:v>100</x:v>
      </x:c>
      <x:c r="K54" s="32" t="n">
        <x:v>110</x:v>
      </x:c>
      <x:c r="L54" s="32" t="n">
        <x:v>6.43</x:v>
      </x:c>
      <x:c r="M54" s="32" t="n">
        <x:v>-1.3</x:v>
      </x:c>
      <x:c r="N54" s="32" t="n">
        <x:v>418.9</x:v>
      </x:c>
      <x:c r="O54" s="32" t="n">
        <x:v>5.5</x:v>
      </x:c>
      <x:c r="P54" s="32" t="n">
        <x:v>41910</x:v>
      </x:c>
      <x:c r="Q54" s="32" t="n">
        <x:v>1.93</x:v>
      </x:c>
      <x:c r="R54" s="32" t="n">
        <x:v>70</x:v>
      </x:c>
      <x:c r="S54" s="32" t="n">
        <x:v>1</x:v>
      </x:c>
    </x:row>
    <x:row r="55" ht="22" customHeight="1">
      <x:c r="A55" s="32" t="n">
        <x:v>50</x:v>
      </x:c>
      <x:c r="B55" s="208" t="n">
        <x:v>44589.74236111111</x:v>
      </x:c>
      <x:c r="C55" s="32" t="n">
        <x:v>1643392140</x:v>
      </x:c>
      <x:c r="D55" s="32" t="n">
        <x:v>2022</x:v>
      </x:c>
      <x:c r="E55" s="32" t="n">
        <x:v>28</x:v>
      </x:c>
      <x:c r="F55" s="32" t="n">
        <x:v>17</x:v>
      </x:c>
      <x:c r="G55" s="32" t="n">
        <x:v>49</x:v>
      </x:c>
      <x:c r="H55" s="32" t="n">
        <x:v>51</x:v>
      </x:c>
      <x:c r="I55" s="32" t="n">
        <x:v>51</x:v>
      </x:c>
      <x:c r="J55" s="32" t="n">
        <x:v>100</x:v>
      </x:c>
      <x:c r="K55" s="32" t="n">
        <x:v>75</x:v>
      </x:c>
      <x:c r="L55" s="32" t="n">
        <x:v>6.4</x:v>
      </x:c>
      <x:c r="M55" s="32" t="n">
        <x:v>-1.21</x:v>
      </x:c>
      <x:c r="N55" s="32" t="n">
        <x:v>420.5</x:v>
      </x:c>
      <x:c r="O55" s="32" t="n">
        <x:v>5.38</x:v>
      </x:c>
      <x:c r="P55" s="32" t="n">
        <x:v>41974</x:v>
      </x:c>
      <x:c r="Q55" s="32" t="n">
        <x:v>1.9</x:v>
      </x:c>
      <x:c r="R55" s="32" t="n">
        <x:v>82</x:v>
      </x:c>
      <x:c r="S55" s="32" t="n">
        <x:v>2</x:v>
      </x:c>
    </x:row>
    <x:row r="56" ht="22" customHeight="1">
      <x:c r="A56" s="32" t="n">
        <x:v>51</x:v>
      </x:c>
      <x:c r="B56" s="208" t="n">
        <x:v>44589.743055555555</x:v>
      </x:c>
      <x:c r="C56" s="32" t="n">
        <x:v>1643392200</x:v>
      </x:c>
      <x:c r="D56" s="32" t="n">
        <x:v>2022</x:v>
      </x:c>
      <x:c r="E56" s="32" t="n">
        <x:v>28</x:v>
      </x:c>
      <x:c r="F56" s="32" t="n">
        <x:v>17</x:v>
      </x:c>
      <x:c r="G56" s="32" t="n">
        <x:v>50</x:v>
      </x:c>
      <x:c r="H56" s="32" t="n">
        <x:v>51</x:v>
      </x:c>
      <x:c r="I56" s="32" t="n">
        <x:v>51</x:v>
      </x:c>
      <x:c r="J56" s="32" t="n">
        <x:v>100</x:v>
      </x:c>
      <x:c r="K56" s="32" t="n">
        <x:v>58</x:v>
      </x:c>
      <x:c r="L56" s="32" t="n">
        <x:v>6.36</x:v>
      </x:c>
      <x:c r="M56" s="32" t="n">
        <x:v>-1.17</x:v>
      </x:c>
      <x:c r="N56" s="32" t="n">
        <x:v>420.9</x:v>
      </x:c>
      <x:c r="O56" s="32" t="n">
        <x:v>5.52</x:v>
      </x:c>
      <x:c r="P56" s="32" t="n">
        <x:v>50007</x:v>
      </x:c>
      <x:c r="Q56" s="32" t="n">
        <x:v>1.96</x:v>
      </x:c>
      <x:c r="R56" s="32" t="n">
        <x:v>81</x:v>
      </x:c>
      <x:c r="S56" s="32" t="n">
        <x:v>2</x:v>
      </x:c>
    </x:row>
    <x:row r="57" ht="22" customHeight="1">
      <x:c r="A57" s="32" t="n">
        <x:v>52</x:v>
      </x:c>
      <x:c r="B57" s="208" t="n">
        <x:v>44589.74375</x:v>
      </x:c>
      <x:c r="C57" s="32" t="n">
        <x:v>1643392260</x:v>
      </x:c>
      <x:c r="D57" s="32" t="n">
        <x:v>2022</x:v>
      </x:c>
      <x:c r="E57" s="32" t="n">
        <x:v>28</x:v>
      </x:c>
      <x:c r="F57" s="32" t="n">
        <x:v>17</x:v>
      </x:c>
      <x:c r="G57" s="32" t="n">
        <x:v>51</x:v>
      </x:c>
      <x:c r="H57" s="32" t="n">
        <x:v>51</x:v>
      </x:c>
      <x:c r="I57" s="32" t="n">
        <x:v>51</x:v>
      </x:c>
      <x:c r="J57" s="32" t="n">
        <x:v>100</x:v>
      </x:c>
      <x:c r="K57" s="32" t="n">
        <x:v>54</x:v>
      </x:c>
      <x:c r="L57" s="32" t="n">
        <x:v>6.4</x:v>
      </x:c>
      <x:c r="M57" s="32" t="n">
        <x:v>-1.77</x:v>
      </x:c>
      <x:c r="N57" s="32" t="n">
        <x:v>420.7</x:v>
      </x:c>
      <x:c r="O57" s="32" t="n">
        <x:v>5.28</x:v>
      </x:c>
      <x:c r="P57" s="32" t="n">
        <x:v>44695</x:v>
      </x:c>
      <x:c r="Q57" s="32" t="n">
        <x:v>1.87</x:v>
      </x:c>
      <x:c r="R57" s="32" t="n">
        <x:v>63</x:v>
      </x:c>
      <x:c r="S57" s="32" t="n">
        <x:v>2</x:v>
      </x:c>
    </x:row>
    <x:row r="58" ht="22" customHeight="1">
      <x:c r="A58" s="32" t="n">
        <x:v>53</x:v>
      </x:c>
      <x:c r="B58" s="208" t="n">
        <x:v>44589.74444444444</x:v>
      </x:c>
      <x:c r="C58" s="32" t="n">
        <x:v>1643392320</x:v>
      </x:c>
      <x:c r="D58" s="32" t="n">
        <x:v>2022</x:v>
      </x:c>
      <x:c r="E58" s="32" t="n">
        <x:v>28</x:v>
      </x:c>
      <x:c r="F58" s="32" t="n">
        <x:v>17</x:v>
      </x:c>
      <x:c r="G58" s="32" t="n">
        <x:v>52</x:v>
      </x:c>
      <x:c r="H58" s="32" t="n">
        <x:v>51</x:v>
      </x:c>
      <x:c r="I58" s="32" t="n">
        <x:v>51</x:v>
      </x:c>
      <x:c r="J58" s="32" t="n">
        <x:v>100</x:v>
      </x:c>
      <x:c r="K58" s="32" t="n">
        <x:v>48</x:v>
      </x:c>
      <x:c r="L58" s="32" t="n">
        <x:v>6.39</x:v>
      </x:c>
      <x:c r="M58" s="32" t="n">
        <x:v>-1.43</x:v>
      </x:c>
      <x:c r="N58" s="32" t="n">
        <x:v>420.7</x:v>
      </x:c>
      <x:c r="O58" s="32" t="n">
        <x:v>5.23</x:v>
      </x:c>
      <x:c r="P58" s="32" t="n">
        <x:v>43616</x:v>
      </x:c>
      <x:c r="Q58" s="32" t="n">
        <x:v>1.85</x:v>
      </x:c>
      <x:c r="R58" s="32" t="n">
        <x:v>65</x:v>
      </x:c>
      <x:c r="S58" s="32" t="n">
        <x:v>2</x:v>
      </x:c>
    </x:row>
    <x:row r="59" ht="22" customHeight="1">
      <x:c r="A59" s="32" t="n">
        <x:v>54</x:v>
      </x:c>
      <x:c r="B59" s="208" t="n">
        <x:v>44589.74513888889</x:v>
      </x:c>
      <x:c r="C59" s="32" t="n">
        <x:v>1643392380</x:v>
      </x:c>
      <x:c r="D59" s="32" t="n">
        <x:v>2022</x:v>
      </x:c>
      <x:c r="E59" s="32" t="n">
        <x:v>28</x:v>
      </x:c>
      <x:c r="F59" s="32" t="n">
        <x:v>17</x:v>
      </x:c>
      <x:c r="G59" s="32" t="n">
        <x:v>53</x:v>
      </x:c>
      <x:c r="H59" s="32" t="n">
        <x:v>51</x:v>
      </x:c>
      <x:c r="I59" s="32" t="n">
        <x:v>51</x:v>
      </x:c>
      <x:c r="J59" s="32" t="n">
        <x:v>100</x:v>
      </x:c>
      <x:c r="K59" s="32" t="n">
        <x:v>94</x:v>
      </x:c>
      <x:c r="L59" s="32" t="n">
        <x:v>6.31</x:v>
      </x:c>
      <x:c r="M59" s="32" t="n">
        <x:v>-1.26</x:v>
      </x:c>
      <x:c r="N59" s="32" t="n">
        <x:v>419.5</x:v>
      </x:c>
      <x:c r="O59" s="32" t="n">
        <x:v>5.19</x:v>
      </x:c>
      <x:c r="P59" s="32" t="n">
        <x:v>47782</x:v>
      </x:c>
      <x:c r="Q59" s="32" t="n">
        <x:v>1.83</x:v>
      </x:c>
      <x:c r="R59" s="32" t="n">
        <x:v>63</x:v>
      </x:c>
      <x:c r="S59" s="32" t="n">
        <x:v>2</x:v>
      </x:c>
    </x:row>
    <x:row r="60" ht="22" customHeight="1">
      <x:c r="A60" s="32" t="n">
        <x:v>55</x:v>
      </x:c>
      <x:c r="B60" s="208" t="n">
        <x:v>44589.745833333334</x:v>
      </x:c>
      <x:c r="C60" s="32" t="n">
        <x:v>1643392440</x:v>
      </x:c>
      <x:c r="D60" s="32" t="n">
        <x:v>2022</x:v>
      </x:c>
      <x:c r="E60" s="32" t="n">
        <x:v>28</x:v>
      </x:c>
      <x:c r="F60" s="32" t="n">
        <x:v>17</x:v>
      </x:c>
      <x:c r="G60" s="32" t="n">
        <x:v>54</x:v>
      </x:c>
      <x:c r="H60" s="32" t="n">
        <x:v>51</x:v>
      </x:c>
      <x:c r="I60" s="32" t="n">
        <x:v>51</x:v>
      </x:c>
      <x:c r="J60" s="32" t="n">
        <x:v>100</x:v>
      </x:c>
      <x:c r="K60" s="32" t="n">
        <x:v>102</x:v>
      </x:c>
      <x:c r="L60" s="32" t="n">
        <x:v>6.28</x:v>
      </x:c>
      <x:c r="M60" s="32" t="n">
        <x:v>-1.88</x:v>
      </x:c>
      <x:c r="N60" s="32" t="n">
        <x:v>419.4</x:v>
      </x:c>
      <x:c r="O60" s="32" t="n">
        <x:v>5.2</x:v>
      </x:c>
      <x:c r="P60" s="32" t="n">
        <x:v>47772</x:v>
      </x:c>
      <x:c r="Q60" s="32" t="n">
        <x:v>1.83</x:v>
      </x:c>
      <x:c r="R60" s="32" t="n">
        <x:v>64</x:v>
      </x:c>
      <x:c r="S60" s="32" t="n">
        <x:v>2</x:v>
      </x:c>
    </x:row>
    <x:row r="61" ht="22" customHeight="1">
      <x:c r="A61" s="32" t="n">
        <x:v>56</x:v>
      </x:c>
      <x:c r="B61" s="208" t="n">
        <x:v>44589.74652777778</x:v>
      </x:c>
      <x:c r="C61" s="32" t="n">
        <x:v>1643392500</x:v>
      </x:c>
      <x:c r="D61" s="32" t="n">
        <x:v>2022</x:v>
      </x:c>
      <x:c r="E61" s="32" t="n">
        <x:v>28</x:v>
      </x:c>
      <x:c r="F61" s="32" t="n">
        <x:v>17</x:v>
      </x:c>
      <x:c r="G61" s="32" t="n">
        <x:v>55</x:v>
      </x:c>
      <x:c r="H61" s="32" t="n">
        <x:v>51</x:v>
      </x:c>
      <x:c r="I61" s="32" t="n">
        <x:v>51</x:v>
      </x:c>
      <x:c r="J61" s="32" t="n">
        <x:v>100</x:v>
      </x:c>
      <x:c r="K61" s="32" t="n">
        <x:v>32</x:v>
      </x:c>
      <x:c r="L61" s="32" t="n">
        <x:v>6.26</x:v>
      </x:c>
      <x:c r="M61" s="32" t="n">
        <x:v>-1.78</x:v>
      </x:c>
      <x:c r="N61" s="32" t="n">
        <x:v>418.3</x:v>
      </x:c>
      <x:c r="O61" s="32" t="n">
        <x:v>5.23</x:v>
      </x:c>
      <x:c r="P61" s="32" t="n">
        <x:v>47708</x:v>
      </x:c>
      <x:c r="Q61" s="32" t="n">
        <x:v>1.83</x:v>
      </x:c>
      <x:c r="R61" s="32" t="n">
        <x:v>66</x:v>
      </x:c>
      <x:c r="S61" s="32" t="n">
        <x:v>2</x:v>
      </x:c>
    </x:row>
    <x:row r="62" ht="22" customHeight="1">
      <x:c r="A62" s="32" t="n">
        <x:v>57</x:v>
      </x:c>
      <x:c r="B62" s="208" t="n">
        <x:v>44589.74722222222</x:v>
      </x:c>
      <x:c r="C62" s="32" t="n">
        <x:v>1643392560</x:v>
      </x:c>
      <x:c r="D62" s="32" t="n">
        <x:v>2022</x:v>
      </x:c>
      <x:c r="E62" s="32" t="n">
        <x:v>28</x:v>
      </x:c>
      <x:c r="F62" s="32" t="n">
        <x:v>17</x:v>
      </x:c>
      <x:c r="G62" s="32" t="n">
        <x:v>56</x:v>
      </x:c>
      <x:c r="H62" s="32" t="n">
        <x:v>51</x:v>
      </x:c>
      <x:c r="I62" s="32" t="n">
        <x:v>51</x:v>
      </x:c>
      <x:c r="J62" s="32" t="n">
        <x:v>100</x:v>
      </x:c>
      <x:c r="K62" s="32" t="n">
        <x:v>39</x:v>
      </x:c>
      <x:c r="L62" s="32" t="n">
        <x:v>6.2</x:v>
      </x:c>
      <x:c r="M62" s="32" t="n">
        <x:v>-1.19</x:v>
      </x:c>
      <x:c r="N62" s="32" t="n">
        <x:v>420.8</x:v>
      </x:c>
      <x:c r="O62" s="32" t="n">
        <x:v>5.6</x:v>
      </x:c>
      <x:c r="P62" s="32" t="n">
        <x:v>49937</x:v>
      </x:c>
      <x:c r="Q62" s="32" t="n">
        <x:v>1.98</x:v>
      </x:c>
      <x:c r="R62" s="32" t="n">
        <x:v>70</x:v>
      </x:c>
      <x:c r="S62" s="32" t="n">
        <x:v>2</x:v>
      </x:c>
    </x:row>
    <x:row r="63" ht="22" customHeight="1">
      <x:c r="A63" s="32" t="n">
        <x:v>58</x:v>
      </x:c>
      <x:c r="B63" s="208" t="n">
        <x:v>44589.74791666667</x:v>
      </x:c>
      <x:c r="C63" s="32" t="n">
        <x:v>1643392620</x:v>
      </x:c>
      <x:c r="D63" s="32" t="n">
        <x:v>2022</x:v>
      </x:c>
      <x:c r="E63" s="32" t="n">
        <x:v>28</x:v>
      </x:c>
      <x:c r="F63" s="32" t="n">
        <x:v>17</x:v>
      </x:c>
      <x:c r="G63" s="32" t="n">
        <x:v>57</x:v>
      </x:c>
      <x:c r="H63" s="32" t="n">
        <x:v>51</x:v>
      </x:c>
      <x:c r="I63" s="32" t="n">
        <x:v>51</x:v>
      </x:c>
      <x:c r="J63" s="32" t="n">
        <x:v>100</x:v>
      </x:c>
      <x:c r="K63" s="32" t="n">
        <x:v>42</x:v>
      </x:c>
      <x:c r="L63" s="32" t="n">
        <x:v>6.23</x:v>
      </x:c>
      <x:c r="M63" s="32" t="n">
        <x:v>-1.3</x:v>
      </x:c>
      <x:c r="N63" s="32" t="n">
        <x:v>420.8</x:v>
      </x:c>
      <x:c r="O63" s="32" t="n">
        <x:v>5.6</x:v>
      </x:c>
      <x:c r="P63" s="32" t="n">
        <x:v>49937</x:v>
      </x:c>
      <x:c r="Q63" s="32" t="n">
        <x:v>1.98</x:v>
      </x:c>
      <x:c r="R63" s="32" t="n">
        <x:v>70</x:v>
      </x:c>
      <x:c r="S63" s="32" t="n">
        <x:v>2</x:v>
      </x:c>
    </x:row>
    <x:row r="64" ht="22" customHeight="1">
      <x:c r="A64" s="32" t="n">
        <x:v>59</x:v>
      </x:c>
      <x:c r="B64" s="208" t="n">
        <x:v>44589.748611111114</x:v>
      </x:c>
      <x:c r="C64" s="32" t="n">
        <x:v>1643392680</x:v>
      </x:c>
      <x:c r="D64" s="32" t="n">
        <x:v>2022</x:v>
      </x:c>
      <x:c r="E64" s="32" t="n">
        <x:v>28</x:v>
      </x:c>
      <x:c r="F64" s="32" t="n">
        <x:v>17</x:v>
      </x:c>
      <x:c r="G64" s="32" t="n">
        <x:v>58</x:v>
      </x:c>
      <x:c r="H64" s="32" t="n">
        <x:v>51</x:v>
      </x:c>
      <x:c r="I64" s="32" t="n">
        <x:v>51</x:v>
      </x:c>
      <x:c r="J64" s="32" t="n">
        <x:v>100</x:v>
      </x:c>
      <x:c r="K64" s="32" t="n">
        <x:v>42</x:v>
      </x:c>
      <x:c r="L64" s="32" t="n">
        <x:v>6.25</x:v>
      </x:c>
      <x:c r="M64" s="32" t="n">
        <x:v>-1.58</x:v>
      </x:c>
      <x:c r="N64" s="32" t="n">
        <x:v>415.4</x:v>
      </x:c>
      <x:c r="O64" s="32" t="n">
        <x:v>5.37</x:v>
      </x:c>
      <x:c r="P64" s="32" t="n">
        <x:v>46187</x:v>
      </x:c>
      <x:c r="Q64" s="32" t="n">
        <x:v>1.85</x:v>
      </x:c>
      <x:c r="R64" s="32" t="n">
        <x:v>70</x:v>
      </x:c>
      <x:c r="S64" s="32" t="n">
        <x:v>2</x:v>
      </x:c>
    </x:row>
    <x:row r="65" ht="22" customHeight="1">
      <x:c r="A65" s="32" t="n">
        <x:v>60</x:v>
      </x:c>
      <x:c r="B65" s="208" t="n">
        <x:v>44589.74930555555</x:v>
      </x:c>
      <x:c r="C65" s="32" t="n">
        <x:v>1643392740</x:v>
      </x:c>
      <x:c r="D65" s="32" t="n">
        <x:v>2022</x:v>
      </x:c>
      <x:c r="E65" s="32" t="n">
        <x:v>28</x:v>
      </x:c>
      <x:c r="F65" s="32" t="n">
        <x:v>17</x:v>
      </x:c>
      <x:c r="G65" s="32" t="n">
        <x:v>59</x:v>
      </x:c>
      <x:c r="H65" s="32" t="n">
        <x:v>51</x:v>
      </x:c>
      <x:c r="I65" s="32" t="n">
        <x:v>51</x:v>
      </x:c>
      <x:c r="J65" s="32" t="n">
        <x:v>100</x:v>
      </x:c>
      <x:c r="K65" s="32" t="n">
        <x:v>95</x:v>
      </x:c>
      <x:c r="L65" s="32" t="n">
        <x:v>6.35</x:v>
      </x:c>
      <x:c r="M65" s="32" t="n">
        <x:v>-1.93</x:v>
      </x:c>
      <x:c r="N65" s="32" t="n">
        <x:v>416.2</x:v>
      </x:c>
      <x:c r="O65" s="32" t="n">
        <x:v>5.22</x:v>
      </x:c>
      <x:c r="P65" s="32" t="n">
        <x:v>43191</x:v>
      </x:c>
      <x:c r="Q65" s="32" t="n">
        <x:v>1.81</x:v>
      </x:c>
      <x:c r="R65" s="32" t="n">
        <x:v>71</x:v>
      </x:c>
      <x:c r="S65" s="32" t="n">
        <x:v>2</x:v>
      </x:c>
    </x:row>
    <x:row r="66" ht="22" customHeight="1">
      <x:c r="A66" s="32" t="n">
        <x:v>61</x:v>
      </x:c>
      <x:c r="B66" s="208" t="n">
        <x:v>44589.75</x:v>
      </x:c>
      <x:c r="C66" s="32" t="n">
        <x:v>1643392800</x:v>
      </x:c>
      <x:c r="D66" s="32" t="n">
        <x:v>2022</x:v>
      </x:c>
      <x:c r="E66" s="32" t="n">
        <x:v>28</x:v>
      </x:c>
      <x:c r="F66" s="32" t="n">
        <x:v>18</x:v>
      </x:c>
      <x:c r="G66" s="32" t="n">
        <x:v>0</x:v>
      </x:c>
      <x:c r="H66" s="32" t="n">
        <x:v>51</x:v>
      </x:c>
      <x:c r="I66" s="32" t="n">
        <x:v>51</x:v>
      </x:c>
      <x:c r="J66" s="32" t="n">
        <x:v>100</x:v>
      </x:c>
      <x:c r="K66" s="32" t="n">
        <x:v>119</x:v>
      </x:c>
      <x:c r="L66" s="32" t="n">
        <x:v>6.35</x:v>
      </x:c>
      <x:c r="M66" s="32" t="n">
        <x:v>-2.09</x:v>
      </x:c>
      <x:c r="N66" s="32" t="n">
        <x:v>423</x:v>
      </x:c>
      <x:c r="O66" s="32" t="n">
        <x:v>5.06</x:v>
      </x:c>
      <x:c r="P66" s="32" t="n">
        <x:v>38131</x:v>
      </x:c>
      <x:c r="Q66" s="32" t="n">
        <x:v>1.81</x:v>
      </x:c>
      <x:c r="R66" s="32" t="n">
        <x:v>73</x:v>
      </x:c>
      <x:c r="S66" s="32" t="n">
        <x:v>2</x:v>
      </x:c>
    </x:row>
    <x:row r="67" ht="22" customHeight="1">
      <x:c r="A67" s="32" t="n">
        <x:v>62</x:v>
      </x:c>
      <x:c r="B67" s="208" t="n">
        <x:v>44589.75069444445</x:v>
      </x:c>
      <x:c r="C67" s="32" t="n">
        <x:v>1643392860</x:v>
      </x:c>
      <x:c r="D67" s="32" t="n">
        <x:v>2022</x:v>
      </x:c>
      <x:c r="E67" s="32" t="n">
        <x:v>28</x:v>
      </x:c>
      <x:c r="F67" s="32" t="n">
        <x:v>18</x:v>
      </x:c>
      <x:c r="G67" s="32" t="n">
        <x:v>1</x:v>
      </x:c>
      <x:c r="H67" s="32" t="n">
        <x:v>51</x:v>
      </x:c>
      <x:c r="I67" s="32" t="n">
        <x:v>51</x:v>
      </x:c>
      <x:c r="J67" s="32" t="n">
        <x:v>100</x:v>
      </x:c>
      <x:c r="K67" s="32" t="n">
        <x:v>34</x:v>
      </x:c>
      <x:c r="L67" s="32" t="n">
        <x:v>6.43</x:v>
      </x:c>
      <x:c r="M67" s="32" t="n">
        <x:v>-1.99</x:v>
      </x:c>
      <x:c r="N67" s="32" t="n">
        <x:v>427.2</x:v>
      </x:c>
      <x:c r="O67" s="32" t="n">
        <x:v>5.28</x:v>
      </x:c>
      <x:c r="P67" s="32" t="n">
        <x:v>40898</x:v>
      </x:c>
      <x:c r="Q67" s="32" t="n">
        <x:v>1.93</x:v>
      </x:c>
      <x:c r="R67" s="32" t="n">
        <x:v>74</x:v>
      </x:c>
      <x:c r="S67" s="32" t="n">
        <x:v>2</x:v>
      </x:c>
    </x:row>
    <x:row r="68" ht="22" customHeight="1">
      <x:c r="A68" s="32" t="n">
        <x:v>63</x:v>
      </x:c>
      <x:c r="B68" s="208" t="n">
        <x:v>44589.751388888886</x:v>
      </x:c>
      <x:c r="C68" s="32" t="n">
        <x:v>1643392920</x:v>
      </x:c>
      <x:c r="D68" s="32" t="n">
        <x:v>2022</x:v>
      </x:c>
      <x:c r="E68" s="32" t="n">
        <x:v>28</x:v>
      </x:c>
      <x:c r="F68" s="32" t="n">
        <x:v>18</x:v>
      </x:c>
      <x:c r="G68" s="32" t="n">
        <x:v>2</x:v>
      </x:c>
      <x:c r="H68" s="32" t="n">
        <x:v>51</x:v>
      </x:c>
      <x:c r="I68" s="32" t="n">
        <x:v>51</x:v>
      </x:c>
      <x:c r="J68" s="32" t="n">
        <x:v>100</x:v>
      </x:c>
      <x:c r="K68" s="32" t="n">
        <x:v>30</x:v>
      </x:c>
      <x:c r="L68" s="32" t="n">
        <x:v>6.4</x:v>
      </x:c>
      <x:c r="M68" s="32" t="n">
        <x:v>-2.17</x:v>
      </x:c>
      <x:c r="N68" s="32" t="n">
        <x:v>418.4</x:v>
      </x:c>
      <x:c r="O68" s="32" t="n">
        <x:v>5.35</x:v>
      </x:c>
      <x:c r="P68" s="32" t="n">
        <x:v>38573</x:v>
      </x:c>
      <x:c r="Q68" s="32" t="n">
        <x:v>1.87</x:v>
      </x:c>
      <x:c r="R68" s="32" t="n">
        <x:v>71</x:v>
      </x:c>
      <x:c r="S68" s="32" t="n">
        <x:v>1</x:v>
      </x:c>
    </x:row>
    <x:row r="69" ht="22" customHeight="1">
      <x:c r="A69" s="32" t="n">
        <x:v>64</x:v>
      </x:c>
      <x:c r="B69" s="208" t="n">
        <x:v>44589.75208333333</x:v>
      </x:c>
      <x:c r="C69" s="32" t="n">
        <x:v>1643392980</x:v>
      </x:c>
      <x:c r="D69" s="32" t="n">
        <x:v>2022</x:v>
      </x:c>
      <x:c r="E69" s="32" t="n">
        <x:v>28</x:v>
      </x:c>
      <x:c r="F69" s="32" t="n">
        <x:v>18</x:v>
      </x:c>
      <x:c r="G69" s="32" t="n">
        <x:v>3</x:v>
      </x:c>
      <x:c r="H69" s="32" t="n">
        <x:v>51</x:v>
      </x:c>
      <x:c r="I69" s="32" t="n">
        <x:v>51</x:v>
      </x:c>
      <x:c r="J69" s="32" t="n">
        <x:v>100</x:v>
      </x:c>
      <x:c r="K69" s="32" t="n">
        <x:v>45</x:v>
      </x:c>
      <x:c r="L69" s="32" t="n">
        <x:v>6.34</x:v>
      </x:c>
      <x:c r="M69" s="32" t="n">
        <x:v>-2.19</x:v>
      </x:c>
      <x:c r="N69" s="32" t="n">
        <x:v>418.4</x:v>
      </x:c>
      <x:c r="O69" s="32" t="n">
        <x:v>5.35</x:v>
      </x:c>
      <x:c r="P69" s="32" t="n">
        <x:v>38573</x:v>
      </x:c>
      <x:c r="Q69" s="32" t="n">
        <x:v>1.87</x:v>
      </x:c>
      <x:c r="R69" s="32" t="n">
        <x:v>74</x:v>
      </x:c>
      <x:c r="S69" s="32" t="n">
        <x:v>1</x:v>
      </x:c>
    </x:row>
    <x:row r="70" ht="22" customHeight="1">
      <x:c r="A70" s="32" t="n">
        <x:v>65</x:v>
      </x:c>
      <x:c r="B70" s="208" t="n">
        <x:v>44589.75277777778</x:v>
      </x:c>
      <x:c r="C70" s="32" t="n">
        <x:v>1643393040</x:v>
      </x:c>
      <x:c r="D70" s="32" t="n">
        <x:v>2022</x:v>
      </x:c>
      <x:c r="E70" s="32" t="n">
        <x:v>28</x:v>
      </x:c>
      <x:c r="F70" s="32" t="n">
        <x:v>18</x:v>
      </x:c>
      <x:c r="G70" s="32" t="n">
        <x:v>4</x:v>
      </x:c>
      <x:c r="H70" s="32" t="n">
        <x:v>51</x:v>
      </x:c>
      <x:c r="I70" s="32" t="n">
        <x:v>51</x:v>
      </x:c>
      <x:c r="J70" s="32" t="n">
        <x:v>100</x:v>
      </x:c>
      <x:c r="K70" s="32" t="n">
        <x:v>61</x:v>
      </x:c>
      <x:c r="L70" s="32" t="n">
        <x:v>6.16</x:v>
      </x:c>
      <x:c r="M70" s="32" t="n">
        <x:v>-2.06</x:v>
      </x:c>
      <x:c r="N70" s="32" t="n">
        <x:v>417.8</x:v>
      </x:c>
      <x:c r="O70" s="32" t="n">
        <x:v>5.35</x:v>
      </x:c>
      <x:c r="P70" s="32" t="n">
        <x:v>44402</x:v>
      </x:c>
      <x:c r="Q70" s="32" t="n">
        <x:v>1.87</x:v>
      </x:c>
      <x:c r="R70" s="32" t="n">
        <x:v>74</x:v>
      </x:c>
      <x:c r="S70" s="32" t="n">
        <x:v>1</x:v>
      </x:c>
    </x:row>
    <x:row r="71" ht="22" customHeight="1">
      <x:c r="A71" s="32" t="n">
        <x:v>66</x:v>
      </x:c>
      <x:c r="B71" s="208" t="n">
        <x:v>44589.75347222222</x:v>
      </x:c>
      <x:c r="C71" s="32" t="n">
        <x:v>1643393100</x:v>
      </x:c>
      <x:c r="D71" s="32" t="n">
        <x:v>2022</x:v>
      </x:c>
      <x:c r="E71" s="32" t="n">
        <x:v>28</x:v>
      </x:c>
      <x:c r="F71" s="32" t="n">
        <x:v>18</x:v>
      </x:c>
      <x:c r="G71" s="32" t="n">
        <x:v>5</x:v>
      </x:c>
      <x:c r="H71" s="32" t="n">
        <x:v>51</x:v>
      </x:c>
      <x:c r="I71" s="32" t="n">
        <x:v>51</x:v>
      </x:c>
      <x:c r="J71" s="32" t="n">
        <x:v>100</x:v>
      </x:c>
      <x:c r="K71" s="32" t="n">
        <x:v>50</x:v>
      </x:c>
      <x:c r="L71" s="32" t="n">
        <x:v>6.14</x:v>
      </x:c>
      <x:c r="M71" s="32" t="n">
        <x:v>-1.79</x:v>
      </x:c>
      <x:c r="N71" s="32" t="n">
        <x:v>416.9</x:v>
      </x:c>
      <x:c r="O71" s="32" t="n">
        <x:v>5.36</x:v>
      </x:c>
      <x:c r="P71" s="32" t="n">
        <x:v>54269</x:v>
      </x:c>
      <x:c r="Q71" s="32" t="n">
        <x:v>1.86</x:v>
      </x:c>
      <x:c r="R71" s="32" t="n">
        <x:v>77</x:v>
      </x:c>
      <x:c r="S71" s="32" t="n">
        <x:v>1</x:v>
      </x:c>
    </x:row>
    <x:row r="72" ht="22" customHeight="1">
      <x:c r="A72" s="32" t="n">
        <x:v>67</x:v>
      </x:c>
      <x:c r="B72" s="208" t="n">
        <x:v>44589.754166666666</x:v>
      </x:c>
      <x:c r="C72" s="32" t="n">
        <x:v>1643393160</x:v>
      </x:c>
      <x:c r="D72" s="32" t="n">
        <x:v>2022</x:v>
      </x:c>
      <x:c r="E72" s="32" t="n">
        <x:v>28</x:v>
      </x:c>
      <x:c r="F72" s="32" t="n">
        <x:v>18</x:v>
      </x:c>
      <x:c r="G72" s="32" t="n">
        <x:v>6</x:v>
      </x:c>
      <x:c r="H72" s="32" t="n">
        <x:v>51</x:v>
      </x:c>
      <x:c r="I72" s="32" t="n">
        <x:v>51</x:v>
      </x:c>
      <x:c r="J72" s="32" t="n">
        <x:v>100</x:v>
      </x:c>
      <x:c r="K72" s="32" t="n">
        <x:v>46</x:v>
      </x:c>
      <x:c r="L72" s="32" t="n">
        <x:v>6.25</x:v>
      </x:c>
      <x:c r="M72" s="32" t="n">
        <x:v>-2.32</x:v>
      </x:c>
      <x:c r="N72" s="32" t="n">
        <x:v>415.5</x:v>
      </x:c>
      <x:c r="O72" s="32" t="n">
        <x:v>5.26</x:v>
      </x:c>
      <x:c r="P72" s="32" t="n">
        <x:v>48869</x:v>
      </x:c>
      <x:c r="Q72" s="32" t="n">
        <x:v>1.82</x:v>
      </x:c>
      <x:c r="R72" s="32" t="n">
        <x:v>78</x:v>
      </x:c>
      <x:c r="S72" s="32" t="n">
        <x:v>1</x:v>
      </x:c>
    </x:row>
    <x:row r="73" ht="22" customHeight="1">
      <x:c r="A73" s="32" t="n">
        <x:v>68</x:v>
      </x:c>
      <x:c r="B73" s="208" t="n">
        <x:v>44589.75486111111</x:v>
      </x:c>
      <x:c r="C73" s="32" t="n">
        <x:v>1643393220</x:v>
      </x:c>
      <x:c r="D73" s="32" t="n">
        <x:v>2022</x:v>
      </x:c>
      <x:c r="E73" s="32" t="n">
        <x:v>28</x:v>
      </x:c>
      <x:c r="F73" s="32" t="n">
        <x:v>18</x:v>
      </x:c>
      <x:c r="G73" s="32" t="n">
        <x:v>7</x:v>
      </x:c>
      <x:c r="H73" s="32" t="n">
        <x:v>51</x:v>
      </x:c>
      <x:c r="I73" s="32" t="n">
        <x:v>51</x:v>
      </x:c>
      <x:c r="J73" s="32" t="n">
        <x:v>100</x:v>
      </x:c>
      <x:c r="K73" s="32" t="n">
        <x:v>57</x:v>
      </x:c>
      <x:c r="L73" s="32" t="n">
        <x:v>6.22</x:v>
      </x:c>
      <x:c r="M73" s="32" t="n">
        <x:v>-2.6</x:v>
      </x:c>
      <x:c r="N73" s="32" t="n">
        <x:v>414.2</x:v>
      </x:c>
      <x:c r="O73" s="32" t="n">
        <x:v>5.16</x:v>
      </x:c>
      <x:c r="P73" s="32" t="n">
        <x:v>43778</x:v>
      </x:c>
      <x:c r="Q73" s="32" t="n">
        <x:v>1.77</x:v>
      </x:c>
      <x:c r="R73" s="32" t="n">
        <x:v>90</x:v>
      </x:c>
      <x:c r="S73" s="32" t="n">
        <x:v>0</x:v>
      </x:c>
    </x:row>
    <x:row r="74" ht="22" customHeight="1">
      <x:c r="A74" s="32" t="n">
        <x:v>69</x:v>
      </x:c>
      <x:c r="B74" s="208" t="n">
        <x:v>44589.75555555556</x:v>
      </x:c>
      <x:c r="C74" s="32" t="n">
        <x:v>1643393280</x:v>
      </x:c>
      <x:c r="D74" s="32" t="n">
        <x:v>2022</x:v>
      </x:c>
      <x:c r="E74" s="32" t="n">
        <x:v>28</x:v>
      </x:c>
      <x:c r="F74" s="32" t="n">
        <x:v>18</x:v>
      </x:c>
      <x:c r="G74" s="32" t="n">
        <x:v>8</x:v>
      </x:c>
      <x:c r="H74" s="32" t="n">
        <x:v>51</x:v>
      </x:c>
      <x:c r="I74" s="32" t="n">
        <x:v>51</x:v>
      </x:c>
      <x:c r="J74" s="32" t="n">
        <x:v>100</x:v>
      </x:c>
      <x:c r="K74" s="32" t="n">
        <x:v>63</x:v>
      </x:c>
      <x:c r="L74" s="32" t="n">
        <x:v>6.17</x:v>
      </x:c>
      <x:c r="M74" s="32" t="n">
        <x:v>-2.66</x:v>
      </x:c>
      <x:c r="N74" s="32" t="n">
        <x:v>419</x:v>
      </x:c>
      <x:c r="O74" s="32" t="n">
        <x:v>5.42</x:v>
      </x:c>
      <x:c r="P74" s="32" t="n">
        <x:v>43613</x:v>
      </x:c>
      <x:c r="Q74" s="32" t="n">
        <x:v>1.9</x:v>
      </x:c>
      <x:c r="R74" s="32" t="n">
        <x:v>80</x:v>
      </x:c>
      <x:c r="S74" s="32" t="n">
        <x:v>0</x:v>
      </x:c>
    </x:row>
    <x:row r="75" ht="22" customHeight="1">
      <x:c r="A75" s="32" t="n">
        <x:v>70</x:v>
      </x:c>
      <x:c r="B75" s="208" t="n">
        <x:v>44589.75625</x:v>
      </x:c>
      <x:c r="C75" s="32" t="n">
        <x:v>1643393340</x:v>
      </x:c>
      <x:c r="D75" s="32" t="n">
        <x:v>2022</x:v>
      </x:c>
      <x:c r="E75" s="32" t="n">
        <x:v>28</x:v>
      </x:c>
      <x:c r="F75" s="32" t="n">
        <x:v>18</x:v>
      </x:c>
      <x:c r="G75" s="32" t="n">
        <x:v>9</x:v>
      </x:c>
      <x:c r="H75" s="32" t="n">
        <x:v>51</x:v>
      </x:c>
      <x:c r="I75" s="32" t="n">
        <x:v>51</x:v>
      </x:c>
      <x:c r="J75" s="32" t="n">
        <x:v>100</x:v>
      </x:c>
      <x:c r="K75" s="32" t="n">
        <x:v>67</x:v>
      </x:c>
      <x:c r="L75" s="32" t="n">
        <x:v>6.12</x:v>
      </x:c>
      <x:c r="M75" s="32" t="n">
        <x:v>-2.74</x:v>
      </x:c>
      <x:c r="N75" s="32" t="n">
        <x:v>419.8</x:v>
      </x:c>
      <x:c r="O75" s="32" t="n">
        <x:v>5.46</x:v>
      </x:c>
      <x:c r="P75" s="32" t="n">
        <x:v>43597</x:v>
      </x:c>
      <x:c r="Q75" s="32" t="n">
        <x:v>1.92</x:v>
      </x:c>
      <x:c r="R75" s="32" t="n">
        <x:v>83</x:v>
      </x:c>
      <x:c r="S75" s="32" t="n">
        <x:v>0</x:v>
      </x:c>
    </x:row>
    <x:row r="76" ht="22" customHeight="1">
      <x:c r="A76" s="32" t="n">
        <x:v>71</x:v>
      </x:c>
      <x:c r="B76" s="208" t="n">
        <x:v>44589.756944444445</x:v>
      </x:c>
      <x:c r="C76" s="32" t="n">
        <x:v>1643393400</x:v>
      </x:c>
      <x:c r="D76" s="32" t="n">
        <x:v>2022</x:v>
      </x:c>
      <x:c r="E76" s="32" t="n">
        <x:v>28</x:v>
      </x:c>
      <x:c r="F76" s="32" t="n">
        <x:v>18</x:v>
      </x:c>
      <x:c r="G76" s="32" t="n">
        <x:v>10</x:v>
      </x:c>
      <x:c r="H76" s="32" t="n">
        <x:v>51</x:v>
      </x:c>
      <x:c r="I76" s="32" t="n">
        <x:v>51</x:v>
      </x:c>
      <x:c r="J76" s="32" t="n">
        <x:v>100</x:v>
      </x:c>
      <x:c r="K76" s="32" t="n">
        <x:v>63</x:v>
      </x:c>
      <x:c r="L76" s="32" t="n">
        <x:v>6.14</x:v>
      </x:c>
      <x:c r="M76" s="32" t="n">
        <x:v>-2.48</x:v>
      </x:c>
      <x:c r="N76" s="32" t="n">
        <x:v>417.1</x:v>
      </x:c>
      <x:c r="O76" s="32" t="n">
        <x:v>5.3</x:v>
      </x:c>
      <x:c r="P76" s="32" t="n">
        <x:v>44072</x:v>
      </x:c>
      <x:c r="Q76" s="32" t="n">
        <x:v>1.84</x:v>
      </x:c>
      <x:c r="R76" s="32" t="n">
        <x:v>82</x:v>
      </x:c>
      <x:c r="S76" s="32" t="n">
        <x:v>0</x:v>
      </x:c>
    </x:row>
    <x:row r="77" ht="22" customHeight="1">
      <x:c r="A77" s="32" t="n">
        <x:v>72</x:v>
      </x:c>
      <x:c r="B77" s="208" t="n">
        <x:v>44589.75763888889</x:v>
      </x:c>
      <x:c r="C77" s="32" t="n">
        <x:v>1643393460</x:v>
      </x:c>
      <x:c r="D77" s="32" t="n">
        <x:v>2022</x:v>
      </x:c>
      <x:c r="E77" s="32" t="n">
        <x:v>28</x:v>
      </x:c>
      <x:c r="F77" s="32" t="n">
        <x:v>18</x:v>
      </x:c>
      <x:c r="G77" s="32" t="n">
        <x:v>11</x:v>
      </x:c>
      <x:c r="H77" s="32" t="n">
        <x:v>51</x:v>
      </x:c>
      <x:c r="I77" s="32" t="n">
        <x:v>51</x:v>
      </x:c>
      <x:c r="J77" s="32" t="n">
        <x:v>100</x:v>
      </x:c>
      <x:c r="K77" s="32" t="n">
        <x:v>60</x:v>
      </x:c>
      <x:c r="L77" s="32" t="n">
        <x:v>6.12</x:v>
      </x:c>
      <x:c r="M77" s="32" t="n">
        <x:v>-2.52</x:v>
      </x:c>
      <x:c r="N77" s="32" t="n">
        <x:v>417.5</x:v>
      </x:c>
      <x:c r="O77" s="32" t="n">
        <x:v>5.26</x:v>
      </x:c>
      <x:c r="P77" s="32" t="n">
        <x:v>45882</x:v>
      </x:c>
      <x:c r="Q77" s="32" t="n">
        <x:v>1.83</x:v>
      </x:c>
      <x:c r="R77" s="32" t="n">
        <x:v>86</x:v>
      </x:c>
      <x:c r="S77" s="32" t="n">
        <x:v>0</x:v>
      </x:c>
    </x:row>
    <x:row r="78" ht="22" customHeight="1">
      <x:c r="A78" s="32" t="n">
        <x:v>73</x:v>
      </x:c>
      <x:c r="B78" s="208" t="n">
        <x:v>44589.75833333333</x:v>
      </x:c>
      <x:c r="C78" s="32" t="n">
        <x:v>1643393520</x:v>
      </x:c>
      <x:c r="D78" s="32" t="n">
        <x:v>2022</x:v>
      </x:c>
      <x:c r="E78" s="32" t="n">
        <x:v>28</x:v>
      </x:c>
      <x:c r="F78" s="32" t="n">
        <x:v>18</x:v>
      </x:c>
      <x:c r="G78" s="32" t="n">
        <x:v>12</x:v>
      </x:c>
      <x:c r="H78" s="32" t="n">
        <x:v>51</x:v>
      </x:c>
      <x:c r="I78" s="32" t="n">
        <x:v>51</x:v>
      </x:c>
      <x:c r="J78" s="32" t="n">
        <x:v>100</x:v>
      </x:c>
      <x:c r="K78" s="32" t="n">
        <x:v>67</x:v>
      </x:c>
      <x:c r="L78" s="32" t="n">
        <x:v>6.1</x:v>
      </x:c>
      <x:c r="M78" s="32" t="n">
        <x:v>-2.47</x:v>
      </x:c>
      <x:c r="N78" s="32" t="n">
        <x:v>417.7</x:v>
      </x:c>
      <x:c r="O78" s="32" t="n">
        <x:v>5.24</x:v>
      </x:c>
      <x:c r="P78" s="32" t="n">
        <x:v>46945</x:v>
      </x:c>
      <x:c r="Q78" s="32" t="n">
        <x:v>1.83</x:v>
      </x:c>
      <x:c r="R78" s="32" t="n">
        <x:v>86</x:v>
      </x:c>
      <x:c r="S78" s="32" t="n">
        <x:v>0</x:v>
      </x:c>
    </x:row>
    <x:row r="79" ht="22" customHeight="1">
      <x:c r="A79" s="32" t="n">
        <x:v>74</x:v>
      </x:c>
      <x:c r="B79" s="208" t="n">
        <x:v>44589.75902777778</x:v>
      </x:c>
      <x:c r="C79" s="32" t="n">
        <x:v>1643393580</x:v>
      </x:c>
      <x:c r="D79" s="32" t="n">
        <x:v>2022</x:v>
      </x:c>
      <x:c r="E79" s="32" t="n">
        <x:v>28</x:v>
      </x:c>
      <x:c r="F79" s="32" t="n">
        <x:v>18</x:v>
      </x:c>
      <x:c r="G79" s="32" t="n">
        <x:v>13</x:v>
      </x:c>
      <x:c r="H79" s="32" t="n">
        <x:v>51</x:v>
      </x:c>
      <x:c r="I79" s="32" t="n">
        <x:v>51</x:v>
      </x:c>
      <x:c r="J79" s="32" t="n">
        <x:v>100</x:v>
      </x:c>
      <x:c r="K79" s="32" t="n">
        <x:v>67</x:v>
      </x:c>
      <x:c r="L79" s="32" t="n">
        <x:v>6.12</x:v>
      </x:c>
      <x:c r="M79" s="32" t="n">
        <x:v>-2.5</x:v>
      </x:c>
      <x:c r="N79" s="32" t="n">
        <x:v>415.9</x:v>
      </x:c>
      <x:c r="O79" s="32" t="n">
        <x:v>5.09</x:v>
      </x:c>
      <x:c r="P79" s="32" t="n">
        <x:v>45954</x:v>
      </x:c>
      <x:c r="Q79" s="32" t="n">
        <x:v>1.76</x:v>
      </x:c>
      <x:c r="R79" s="32" t="n">
        <x:v>89</x:v>
      </x:c>
      <x:c r="S79" s="32" t="n">
        <x:v>0</x:v>
      </x:c>
    </x:row>
    <x:row r="80" ht="22" customHeight="1">
      <x:c r="A80" s="32" t="n">
        <x:v>75</x:v>
      </x:c>
      <x:c r="B80" s="208" t="n">
        <x:v>44589.759722222225</x:v>
      </x:c>
      <x:c r="C80" s="32" t="n">
        <x:v>1643393640</x:v>
      </x:c>
      <x:c r="D80" s="32" t="n">
        <x:v>2022</x:v>
      </x:c>
      <x:c r="E80" s="32" t="n">
        <x:v>28</x:v>
      </x:c>
      <x:c r="F80" s="32" t="n">
        <x:v>18</x:v>
      </x:c>
      <x:c r="G80" s="32" t="n">
        <x:v>14</x:v>
      </x:c>
      <x:c r="H80" s="32" t="n">
        <x:v>51</x:v>
      </x:c>
      <x:c r="I80" s="32" t="n">
        <x:v>51</x:v>
      </x:c>
      <x:c r="J80" s="32" t="n">
        <x:v>9</x:v>
      </x:c>
      <x:c r="K80" s="32" t="n">
        <x:v>123</x:v>
      </x:c>
      <x:c r="L80" s="32" t="n">
        <x:v>6.05</x:v>
      </x:c>
      <x:c r="M80" s="32" t="n">
        <x:v>-1.89</x:v>
      </x:c>
      <x:c r="N80" s="32" t="n">
        <x:v>415.5</x:v>
      </x:c>
      <x:c r="O80" s="32" t="n">
        <x:v>5.25</x:v>
      </x:c>
      <x:c r="P80" s="32" t="n">
        <x:v>40949</x:v>
      </x:c>
      <x:c r="Q80" s="32" t="n">
        <x:v>1.81</x:v>
      </x:c>
      <x:c r="R80" s="32" t="n">
        <x:v>93</x:v>
      </x:c>
      <x:c r="S80" s="32" t="n">
        <x:v>0</x:v>
      </x:c>
    </x:row>
    <x:row r="81" ht="22" customHeight="1">
      <x:c r="A81" s="32" t="n">
        <x:v>76</x:v>
      </x:c>
      <x:c r="B81" s="208" t="n">
        <x:v>44589.760416666664</x:v>
      </x:c>
      <x:c r="C81" s="32" t="n">
        <x:v>1643393700</x:v>
      </x:c>
      <x:c r="D81" s="32" t="n">
        <x:v>2022</x:v>
      </x:c>
      <x:c r="E81" s="32" t="n">
        <x:v>28</x:v>
      </x:c>
      <x:c r="F81" s="32" t="n">
        <x:v>18</x:v>
      </x:c>
      <x:c r="G81" s="32" t="n">
        <x:v>15</x:v>
      </x:c>
      <x:c r="H81" s="32" t="n">
        <x:v>51</x:v>
      </x:c>
      <x:c r="I81" s="32" t="n">
        <x:v>51</x:v>
      </x:c>
      <x:c r="J81" s="32" t="n">
        <x:v>0</x:v>
      </x:c>
      <x:c r="K81" s="32" t="n">
        <x:v>82</x:v>
      </x:c>
      <x:c r="L81" s="32" t="n">
        <x:v>6.03</x:v>
      </x:c>
      <x:c r="M81" s="32" t="n">
        <x:v>-2.17</x:v>
      </x:c>
      <x:c r="N81" s="32" t="n">
        <x:v>415.9</x:v>
      </x:c>
      <x:c r="O81" s="32" t="n">
        <x:v>5.27</x:v>
      </x:c>
      <x:c r="P81" s="32" t="n">
        <x:v>43905</x:v>
      </x:c>
      <x:c r="Q81" s="32" t="n">
        <x:v>1.82</x:v>
      </x:c>
      <x:c r="R81" s="32" t="n">
        <x:v>92</x:v>
      </x:c>
      <x:c r="S81" s="32" t="n">
        <x:v>0</x:v>
      </x:c>
    </x:row>
    <x:row r="82" ht="22" customHeight="1">
      <x:c r="A82" s="32" t="n">
        <x:v>77</x:v>
      </x:c>
      <x:c r="B82" s="208" t="n">
        <x:v>44589.76111111111</x:v>
      </x:c>
      <x:c r="C82" s="32" t="n">
        <x:v>1643393760</x:v>
      </x:c>
      <x:c r="D82" s="32" t="n">
        <x:v>2022</x:v>
      </x:c>
      <x:c r="E82" s="32" t="n">
        <x:v>28</x:v>
      </x:c>
      <x:c r="F82" s="32" t="n">
        <x:v>18</x:v>
      </x:c>
      <x:c r="G82" s="32" t="n">
        <x:v>16</x:v>
      </x:c>
      <x:c r="H82" s="32" t="n">
        <x:v>51</x:v>
      </x:c>
      <x:c r="I82" s="32" t="n">
        <x:v>99</x:v>
      </x:c>
      <x:c r="J82" s="32" t="n">
        <x:v>0</x:v>
      </x:c>
      <x:c r="K82" s="32" t="n">
        <x:v>28</x:v>
      </x:c>
      <x:c r="L82" s="32" t="n">
        <x:v>6.06</x:v>
      </x:c>
      <x:c r="M82" s="32" t="n">
        <x:v>-2.4</x:v>
      </x:c>
      <x:c r="N82" s="32" t="n">
        <x:v>99999.9</x:v>
      </x:c>
      <x:c r="O82" s="32" t="n">
        <x:v>999.99</x:v>
      </x:c>
      <x:c r="P82" s="32" t="n">
        <x:v>9999999</x:v>
      </x:c>
      <x:c r="Q82" s="32" t="n">
        <x:v>99.99</x:v>
      </x:c>
      <x:c r="R82" s="32" t="n">
        <x:v>108</x:v>
      </x:c>
      <x:c r="S82" s="32" t="n">
        <x:v>0</x:v>
      </x:c>
    </x:row>
    <x:row r="83" ht="22" customHeight="1">
      <x:c r="A83" s="32" t="n">
        <x:v>78</x:v>
      </x:c>
      <x:c r="B83" s="208" t="n">
        <x:v>44589.76180555556</x:v>
      </x:c>
      <x:c r="C83" s="32" t="n">
        <x:v>1643393820</x:v>
      </x:c>
      <x:c r="D83" s="32" t="n">
        <x:v>2022</x:v>
      </x:c>
      <x:c r="E83" s="32" t="n">
        <x:v>28</x:v>
      </x:c>
      <x:c r="F83" s="32" t="n">
        <x:v>18</x:v>
      </x:c>
      <x:c r="G83" s="32" t="n">
        <x:v>17</x:v>
      </x:c>
      <x:c r="H83" s="32" t="n">
        <x:v>51</x:v>
      </x:c>
      <x:c r="I83" s="32" t="n">
        <x:v>51</x:v>
      </x:c>
      <x:c r="J83" s="32" t="n">
        <x:v>0</x:v>
      </x:c>
      <x:c r="K83" s="32" t="n">
        <x:v>28</x:v>
      </x:c>
      <x:c r="L83" s="32" t="n">
        <x:v>6.03</x:v>
      </x:c>
      <x:c r="M83" s="32" t="n">
        <x:v>-2.46</x:v>
      </x:c>
      <x:c r="N83" s="32" t="n">
        <x:v>414.9</x:v>
      </x:c>
      <x:c r="O83" s="32" t="n">
        <x:v>4.75</x:v>
      </x:c>
      <x:c r="P83" s="32" t="n">
        <x:v>54269</x:v>
      </x:c>
      <x:c r="Q83" s="32" t="n">
        <x:v>1.64</x:v>
      </x:c>
      <x:c r="R83" s="32" t="n">
        <x:v>101</x:v>
      </x:c>
      <x:c r="S83" s="32" t="n">
        <x:v>-1</x:v>
      </x:c>
    </x:row>
    <x:row r="84" ht="22" customHeight="1">
      <x:c r="A84" s="32" t="n">
        <x:v>79</x:v>
      </x:c>
      <x:c r="B84" s="208" t="n">
        <x:v>44589.7625</x:v>
      </x:c>
      <x:c r="C84" s="32" t="n">
        <x:v>1643393880</x:v>
      </x:c>
      <x:c r="D84" s="32" t="n">
        <x:v>2022</x:v>
      </x:c>
      <x:c r="E84" s="32" t="n">
        <x:v>28</x:v>
      </x:c>
      <x:c r="F84" s="32" t="n">
        <x:v>18</x:v>
      </x:c>
      <x:c r="G84" s="32" t="n">
        <x:v>18</x:v>
      </x:c>
      <x:c r="H84" s="32" t="n">
        <x:v>51</x:v>
      </x:c>
      <x:c r="I84" s="32" t="n">
        <x:v>51</x:v>
      </x:c>
      <x:c r="J84" s="32" t="n">
        <x:v>0</x:v>
      </x:c>
      <x:c r="K84" s="32" t="n">
        <x:v>46</x:v>
      </x:c>
      <x:c r="L84" s="32" t="n">
        <x:v>6</x:v>
      </x:c>
      <x:c r="M84" s="32" t="n">
        <x:v>-2.64</x:v>
      </x:c>
      <x:c r="N84" s="32" t="n">
        <x:v>414.9</x:v>
      </x:c>
      <x:c r="O84" s="32" t="n">
        <x:v>4.75</x:v>
      </x:c>
      <x:c r="P84" s="32" t="n">
        <x:v>54269</x:v>
      </x:c>
      <x:c r="Q84" s="32" t="n">
        <x:v>1.64</x:v>
      </x:c>
      <x:c r="R84" s="32" t="n">
        <x:v>107</x:v>
      </x:c>
      <x:c r="S84" s="32" t="n">
        <x:v>-1</x:v>
      </x:c>
    </x:row>
    <x:row r="85" ht="22" customHeight="1">
      <x:c r="A85" s="32" t="n">
        <x:v>80</x:v>
      </x:c>
      <x:c r="B85" s="208" t="n">
        <x:v>44589.763194444444</x:v>
      </x:c>
      <x:c r="C85" s="32" t="n">
        <x:v>1643393940</x:v>
      </x:c>
      <x:c r="D85" s="32" t="n">
        <x:v>2022</x:v>
      </x:c>
      <x:c r="E85" s="32" t="n">
        <x:v>28</x:v>
      </x:c>
      <x:c r="F85" s="32" t="n">
        <x:v>18</x:v>
      </x:c>
      <x:c r="G85" s="32" t="n">
        <x:v>19</x:v>
      </x:c>
      <x:c r="H85" s="32" t="n">
        <x:v>51</x:v>
      </x:c>
      <x:c r="I85" s="32" t="n">
        <x:v>51</x:v>
      </x:c>
      <x:c r="J85" s="32" t="n">
        <x:v>0</x:v>
      </x:c>
      <x:c r="K85" s="32" t="n">
        <x:v>54</x:v>
      </x:c>
      <x:c r="L85" s="32" t="n">
        <x:v>6.01</x:v>
      </x:c>
      <x:c r="M85" s="32" t="n">
        <x:v>-2.64</x:v>
      </x:c>
      <x:c r="N85" s="32" t="n">
        <x:v>415.1</x:v>
      </x:c>
      <x:c r="O85" s="32" t="n">
        <x:v>4.9</x:v>
      </x:c>
      <x:c r="P85" s="32" t="n">
        <x:v>54199</x:v>
      </x:c>
      <x:c r="Q85" s="32" t="n">
        <x:v>1.69</x:v>
      </x:c>
      <x:c r="R85" s="32" t="n">
        <x:v>111</x:v>
      </x:c>
      <x:c r="S85" s="32" t="n">
        <x:v>-1</x:v>
      </x:c>
    </x:row>
    <x:row r="86" ht="22" customHeight="1">
      <x:c r="A86" s="32" t="n">
        <x:v>81</x:v>
      </x:c>
      <x:c r="B86" s="208" t="n">
        <x:v>44589.76388888889</x:v>
      </x:c>
      <x:c r="C86" s="32" t="n">
        <x:v>1643394000</x:v>
      </x:c>
      <x:c r="D86" s="32" t="n">
        <x:v>2022</x:v>
      </x:c>
      <x:c r="E86" s="32" t="n">
        <x:v>28</x:v>
      </x:c>
      <x:c r="F86" s="32" t="n">
        <x:v>18</x:v>
      </x:c>
      <x:c r="G86" s="32" t="n">
        <x:v>20</x:v>
      </x:c>
      <x:c r="H86" s="32" t="n">
        <x:v>51</x:v>
      </x:c>
      <x:c r="I86" s="32" t="n">
        <x:v>51</x:v>
      </x:c>
      <x:c r="J86" s="32" t="n">
        <x:v>0</x:v>
      </x:c>
      <x:c r="K86" s="32" t="n">
        <x:v>67</x:v>
      </x:c>
      <x:c r="L86" s="32" t="n">
        <x:v>5.76</x:v>
      </x:c>
      <x:c r="M86" s="32" t="n">
        <x:v>-1.62</x:v>
      </x:c>
      <x:c r="N86" s="32" t="n">
        <x:v>415.1</x:v>
      </x:c>
      <x:c r="O86" s="32" t="n">
        <x:v>4.91</x:v>
      </x:c>
      <x:c r="P86" s="32" t="n">
        <x:v>54196</x:v>
      </x:c>
      <x:c r="Q86" s="32" t="n">
        <x:v>1.69</x:v>
      </x:c>
      <x:c r="R86" s="32" t="n">
        <x:v>121</x:v>
      </x:c>
      <x:c r="S86" s="32" t="n">
        <x:v>-1</x:v>
      </x:c>
    </x:row>
    <x:row r="87" ht="22" customHeight="1">
      <x:c r="A87" s="32" t="n">
        <x:v>82</x:v>
      </x:c>
      <x:c r="B87" s="208" t="n">
        <x:v>44589.76458333333</x:v>
      </x:c>
      <x:c r="C87" s="32" t="n">
        <x:v>1643394060</x:v>
      </x:c>
      <x:c r="D87" s="32" t="n">
        <x:v>2022</x:v>
      </x:c>
      <x:c r="E87" s="32" t="n">
        <x:v>28</x:v>
      </x:c>
      <x:c r="F87" s="32" t="n">
        <x:v>18</x:v>
      </x:c>
      <x:c r="G87" s="32" t="n">
        <x:v>21</x:v>
      </x:c>
      <x:c r="H87" s="32" t="n">
        <x:v>51</x:v>
      </x:c>
      <x:c r="I87" s="32" t="n">
        <x:v>51</x:v>
      </x:c>
      <x:c r="J87" s="32" t="n">
        <x:v>0</x:v>
      </x:c>
      <x:c r="K87" s="32" t="n">
        <x:v>46</x:v>
      </x:c>
      <x:c r="L87" s="32" t="n">
        <x:v>5.82</x:v>
      </x:c>
      <x:c r="M87" s="32" t="n">
        <x:v>-2.37</x:v>
      </x:c>
      <x:c r="N87" s="32" t="n">
        <x:v>411.9</x:v>
      </x:c>
      <x:c r="O87" s="32" t="n">
        <x:v>5.36</x:v>
      </x:c>
      <x:c r="P87" s="32" t="n">
        <x:v>57207</x:v>
      </x:c>
      <x:c r="Q87" s="32" t="n">
        <x:v>1.82</x:v>
      </x:c>
      <x:c r="R87" s="32" t="n">
        <x:v>110</x:v>
      </x:c>
      <x:c r="S87" s="32" t="n">
        <x:v>-1</x:v>
      </x:c>
    </x:row>
    <x:row r="88" ht="22" customHeight="1">
      <x:c r="A88" s="32" t="n">
        <x:v>83</x:v>
      </x:c>
      <x:c r="B88" s="208" t="n">
        <x:v>44589.76527777778</x:v>
      </x:c>
      <x:c r="C88" s="32" t="n">
        <x:v>1643394120</x:v>
      </x:c>
      <x:c r="D88" s="32" t="n">
        <x:v>2022</x:v>
      </x:c>
      <x:c r="E88" s="32" t="n">
        <x:v>28</x:v>
      </x:c>
      <x:c r="F88" s="32" t="n">
        <x:v>18</x:v>
      </x:c>
      <x:c r="G88" s="32" t="n">
        <x:v>22</x:v>
      </x:c>
      <x:c r="H88" s="32" t="n">
        <x:v>51</x:v>
      </x:c>
      <x:c r="I88" s="32" t="n">
        <x:v>51</x:v>
      </x:c>
      <x:c r="J88" s="32" t="n">
        <x:v>0</x:v>
      </x:c>
      <x:c r="K88" s="32" t="n">
        <x:v>58</x:v>
      </x:c>
      <x:c r="L88" s="32" t="n">
        <x:v>5.91</x:v>
      </x:c>
      <x:c r="M88" s="32" t="n">
        <x:v>-2.02</x:v>
      </x:c>
      <x:c r="N88" s="32" t="n">
        <x:v>411.9</x:v>
      </x:c>
      <x:c r="O88" s="32" t="n">
        <x:v>5.36</x:v>
      </x:c>
      <x:c r="P88" s="32" t="n">
        <x:v>57207</x:v>
      </x:c>
      <x:c r="Q88" s="32" t="n">
        <x:v>1.82</x:v>
      </x:c>
      <x:c r="R88" s="32" t="n">
        <x:v>118</x:v>
      </x:c>
      <x:c r="S88" s="32" t="n">
        <x:v>-2</x:v>
      </x:c>
    </x:row>
    <x:row r="89" ht="22" customHeight="1">
      <x:c r="A89" s="32" t="n">
        <x:v>84</x:v>
      </x:c>
      <x:c r="B89" s="208" t="n">
        <x:v>44589.76597222222</x:v>
      </x:c>
      <x:c r="C89" s="32" t="n">
        <x:v>1643394180</x:v>
      </x:c>
      <x:c r="D89" s="32" t="n">
        <x:v>2022</x:v>
      </x:c>
      <x:c r="E89" s="32" t="n">
        <x:v>28</x:v>
      </x:c>
      <x:c r="F89" s="32" t="n">
        <x:v>18</x:v>
      </x:c>
      <x:c r="G89" s="32" t="n">
        <x:v>23</x:v>
      </x:c>
      <x:c r="H89" s="32" t="n">
        <x:v>51</x:v>
      </x:c>
      <x:c r="I89" s="32" t="n">
        <x:v>51</x:v>
      </x:c>
      <x:c r="J89" s="32" t="n">
        <x:v>0</x:v>
      </x:c>
      <x:c r="K89" s="32" t="n">
        <x:v>70</x:v>
      </x:c>
      <x:c r="L89" s="32" t="n">
        <x:v>5.76</x:v>
      </x:c>
      <x:c r="M89" s="32" t="n">
        <x:v>-1.27</x:v>
      </x:c>
      <x:c r="N89" s="32" t="n">
        <x:v>408.7</x:v>
      </x:c>
      <x:c r="O89" s="32" t="n">
        <x:v>4.79</x:v>
      </x:c>
      <x:c r="P89" s="32" t="n">
        <x:v>52972</x:v>
      </x:c>
      <x:c r="Q89" s="32" t="n">
        <x:v>1.6</x:v>
      </x:c>
      <x:c r="R89" s="32" t="n">
        <x:v>145</x:v>
      </x:c>
      <x:c r="S89" s="32" t="n">
        <x:v>-2</x:v>
      </x:c>
    </x:row>
    <x:row r="90" ht="22" customHeight="1">
      <x:c r="A90" s="32" t="n">
        <x:v>85</x:v>
      </x:c>
      <x:c r="B90" s="208" t="n">
        <x:v>44589.76666666667</x:v>
      </x:c>
      <x:c r="C90" s="32" t="n">
        <x:v>1643394240</x:v>
      </x:c>
      <x:c r="D90" s="32" t="n">
        <x:v>2022</x:v>
      </x:c>
      <x:c r="E90" s="32" t="n">
        <x:v>28</x:v>
      </x:c>
      <x:c r="F90" s="32" t="n">
        <x:v>18</x:v>
      </x:c>
      <x:c r="G90" s="32" t="n">
        <x:v>24</x:v>
      </x:c>
      <x:c r="H90" s="32" t="n">
        <x:v>51</x:v>
      </x:c>
      <x:c r="I90" s="32" t="n">
        <x:v>51</x:v>
      </x:c>
      <x:c r="J90" s="32" t="n">
        <x:v>0</x:v>
      </x:c>
      <x:c r="K90" s="32" t="n">
        <x:v>82</x:v>
      </x:c>
      <x:c r="L90" s="32" t="n">
        <x:v>5.72</x:v>
      </x:c>
      <x:c r="M90" s="32" t="n">
        <x:v>-1.52</x:v>
      </x:c>
      <x:c r="N90" s="32" t="n">
        <x:v>409.6</x:v>
      </x:c>
      <x:c r="O90" s="32" t="n">
        <x:v>5.14</x:v>
      </x:c>
      <x:c r="P90" s="32" t="n">
        <x:v>63302</x:v>
      </x:c>
      <x:c r="Q90" s="32" t="n">
        <x:v>1.72</x:v>
      </x:c>
      <x:c r="R90" s="32" t="n">
        <x:v>117</x:v>
      </x:c>
      <x:c r="S90" s="32" t="n">
        <x:v>-2</x:v>
      </x:c>
    </x:row>
    <x:row r="91" ht="22" customHeight="1">
      <x:c r="A91" s="32" t="n">
        <x:v>86</x:v>
      </x:c>
      <x:c r="B91" s="208" t="n">
        <x:v>44589.76736111111</x:v>
      </x:c>
      <x:c r="C91" s="32" t="n">
        <x:v>1643394300</x:v>
      </x:c>
      <x:c r="D91" s="32" t="n">
        <x:v>2022</x:v>
      </x:c>
      <x:c r="E91" s="32" t="n">
        <x:v>28</x:v>
      </x:c>
      <x:c r="F91" s="32" t="n">
        <x:v>18</x:v>
      </x:c>
      <x:c r="G91" s="32" t="n">
        <x:v>25</x:v>
      </x:c>
      <x:c r="H91" s="32" t="n">
        <x:v>51</x:v>
      </x:c>
      <x:c r="I91" s="32" t="n">
        <x:v>51</x:v>
      </x:c>
      <x:c r="J91" s="32" t="n">
        <x:v>0</x:v>
      </x:c>
      <x:c r="K91" s="32" t="n">
        <x:v>39</x:v>
      </x:c>
      <x:c r="L91" s="32" t="n">
        <x:v>5.59</x:v>
      </x:c>
      <x:c r="M91" s="32" t="n">
        <x:v>-1.18</x:v>
      </x:c>
      <x:c r="N91" s="32" t="n">
        <x:v>410</x:v>
      </x:c>
      <x:c r="O91" s="32" t="n">
        <x:v>5.3</x:v>
      </x:c>
      <x:c r="P91" s="32" t="n">
        <x:v>68099</x:v>
      </x:c>
      <x:c r="Q91" s="32" t="n">
        <x:v>1.78</x:v>
      </x:c>
      <x:c r="R91" s="32" t="n">
        <x:v>249</x:v>
      </x:c>
      <x:c r="S91" s="32" t="n">
        <x:v>-1</x:v>
      </x:c>
    </x:row>
    <x:row r="92" ht="22" customHeight="1">
      <x:c r="A92" s="32" t="n">
        <x:v>87</x:v>
      </x:c>
      <x:c r="B92" s="208" t="n">
        <x:v>44589.768055555556</x:v>
      </x:c>
      <x:c r="C92" s="32" t="n">
        <x:v>1643394360</x:v>
      </x:c>
      <x:c r="D92" s="32" t="n">
        <x:v>2022</x:v>
      </x:c>
      <x:c r="E92" s="32" t="n">
        <x:v>28</x:v>
      </x:c>
      <x:c r="F92" s="32" t="n">
        <x:v>18</x:v>
      </x:c>
      <x:c r="G92" s="32" t="n">
        <x:v>26</x:v>
      </x:c>
      <x:c r="H92" s="32" t="n">
        <x:v>51</x:v>
      </x:c>
      <x:c r="I92" s="32" t="n">
        <x:v>51</x:v>
      </x:c>
      <x:c r="J92" s="32" t="n">
        <x:v>0</x:v>
      </x:c>
      <x:c r="K92" s="32" t="n">
        <x:v>39</x:v>
      </x:c>
      <x:c r="L92" s="32" t="n">
        <x:v>5.51</x:v>
      </x:c>
      <x:c r="M92" s="32" t="n">
        <x:v>1.05</x:v>
      </x:c>
      <x:c r="N92" s="32" t="n">
        <x:v>405.2</x:v>
      </x:c>
      <x:c r="O92" s="32" t="n">
        <x:v>5.86</x:v>
      </x:c>
      <x:c r="P92" s="32" t="n">
        <x:v>87684</x:v>
      </x:c>
      <x:c r="Q92" s="32" t="n">
        <x:v>1.92</x:v>
      </x:c>
      <x:c r="R92" s="32" t="n">
        <x:v>313</x:v>
      </x:c>
      <x:c r="S92" s="32" t="n">
        <x:v>-2</x:v>
      </x:c>
    </x:row>
    <x:row r="93" ht="22" customHeight="1">
      <x:c r="A93" s="32" t="n">
        <x:v>88</x:v>
      </x:c>
      <x:c r="B93" s="208" t="n">
        <x:v>44589.76875</x:v>
      </x:c>
      <x:c r="C93" s="32" t="n">
        <x:v>1643394420</x:v>
      </x:c>
      <x:c r="D93" s="32" t="n">
        <x:v>2022</x:v>
      </x:c>
      <x:c r="E93" s="32" t="n">
        <x:v>28</x:v>
      </x:c>
      <x:c r="F93" s="32" t="n">
        <x:v>18</x:v>
      </x:c>
      <x:c r="G93" s="32" t="n">
        <x:v>27</x:v>
      </x:c>
      <x:c r="H93" s="32" t="n">
        <x:v>51</x:v>
      </x:c>
      <x:c r="I93" s="32" t="n">
        <x:v>51</x:v>
      </x:c>
      <x:c r="J93" s="32" t="n">
        <x:v>0</x:v>
      </x:c>
      <x:c r="K93" s="32" t="n">
        <x:v>47</x:v>
      </x:c>
      <x:c r="L93" s="32" t="n">
        <x:v>5.54</x:v>
      </x:c>
      <x:c r="M93" s="32" t="n">
        <x:v>0.6</x:v>
      </x:c>
      <x:c r="N93" s="32" t="n">
        <x:v>405.2</x:v>
      </x:c>
      <x:c r="O93" s="32" t="n">
        <x:v>5.86</x:v>
      </x:c>
      <x:c r="P93" s="32" t="n">
        <x:v>87684</x:v>
      </x:c>
      <x:c r="Q93" s="32" t="n">
        <x:v>1.92</x:v>
      </x:c>
      <x:c r="R93" s="32" t="n">
        <x:v>335</x:v>
      </x:c>
      <x:c r="S93" s="32" t="n">
        <x:v>-2</x:v>
      </x:c>
    </x:row>
    <x:row r="94" ht="22" customHeight="1">
      <x:c r="A94" s="32" t="n">
        <x:v>89</x:v>
      </x:c>
      <x:c r="B94" s="208" t="n">
        <x:v>44589.76944444444</x:v>
      </x:c>
      <x:c r="C94" s="32" t="n">
        <x:v>1643394480</x:v>
      </x:c>
      <x:c r="D94" s="32" t="n">
        <x:v>2022</x:v>
      </x:c>
      <x:c r="E94" s="32" t="n">
        <x:v>28</x:v>
      </x:c>
      <x:c r="F94" s="32" t="n">
        <x:v>18</x:v>
      </x:c>
      <x:c r="G94" s="32" t="n">
        <x:v>28</x:v>
      </x:c>
      <x:c r="H94" s="32" t="n">
        <x:v>51</x:v>
      </x:c>
      <x:c r="I94" s="32" t="n">
        <x:v>51</x:v>
      </x:c>
      <x:c r="J94" s="32" t="n">
        <x:v>0</x:v>
      </x:c>
      <x:c r="K94" s="32" t="n">
        <x:v>104</x:v>
      </x:c>
      <x:c r="L94" s="32" t="n">
        <x:v>5.45</x:v>
      </x:c>
      <x:c r="M94" s="32" t="n">
        <x:v>2.4</x:v>
      </x:c>
      <x:c r="N94" s="32" t="n">
        <x:v>412.4</x:v>
      </x:c>
      <x:c r="O94" s="32" t="n">
        <x:v>5.83</x:v>
      </x:c>
      <x:c r="P94" s="32" t="n">
        <x:v>58154</x:v>
      </x:c>
      <x:c r="Q94" s="32" t="n">
        <x:v>1.98</x:v>
      </x:c>
      <x:c r="R94" s="32" t="n">
        <x:v>342</x:v>
      </x:c>
      <x:c r="S94" s="32" t="n">
        <x:v>-2</x:v>
      </x:c>
    </x:row>
    <x:row r="95" ht="22" customHeight="1">
      <x:c r="A95" s="32" t="n">
        <x:v>90</x:v>
      </x:c>
      <x:c r="B95" s="208" t="n">
        <x:v>44589.77013888889</x:v>
      </x:c>
      <x:c r="C95" s="32" t="n">
        <x:v>1643394540</x:v>
      </x:c>
      <x:c r="D95" s="32" t="n">
        <x:v>2022</x:v>
      </x:c>
      <x:c r="E95" s="32" t="n">
        <x:v>28</x:v>
      </x:c>
      <x:c r="F95" s="32" t="n">
        <x:v>18</x:v>
      </x:c>
      <x:c r="G95" s="32" t="n">
        <x:v>29</x:v>
      </x:c>
      <x:c r="H95" s="32" t="n">
        <x:v>51</x:v>
      </x:c>
      <x:c r="I95" s="32" t="n">
        <x:v>51</x:v>
      </x:c>
      <x:c r="J95" s="32" t="n">
        <x:v>0</x:v>
      </x:c>
      <x:c r="K95" s="32" t="n">
        <x:v>107</x:v>
      </x:c>
      <x:c r="L95" s="32" t="n">
        <x:v>5.63</x:v>
      </x:c>
      <x:c r="M95" s="32" t="n">
        <x:v>5.26</x:v>
      </x:c>
      <x:c r="N95" s="32" t="n">
        <x:v>414.4</x:v>
      </x:c>
      <x:c r="O95" s="32" t="n">
        <x:v>5.88</x:v>
      </x:c>
      <x:c r="P95" s="32" t="n">
        <x:v>56691</x:v>
      </x:c>
      <x:c r="Q95" s="32" t="n">
        <x:v>2.02</x:v>
      </x:c>
      <x:c r="R95" s="32" t="n">
        <x:v>325</x:v>
      </x:c>
      <x:c r="S95" s="32" t="n">
        <x:v>-2</x:v>
      </x:c>
    </x:row>
    <x:row r="96" ht="22" customHeight="1">
      <x:c r="A96" s="32" t="n">
        <x:v>91</x:v>
      </x:c>
      <x:c r="B96" s="208" t="n">
        <x:v>44589.770833333336</x:v>
      </x:c>
      <x:c r="C96" s="32" t="n">
        <x:v>1643394600</x:v>
      </x:c>
      <x:c r="D96" s="32" t="n">
        <x:v>2022</x:v>
      </x:c>
      <x:c r="E96" s="32" t="n">
        <x:v>28</x:v>
      </x:c>
      <x:c r="F96" s="32" t="n">
        <x:v>18</x:v>
      </x:c>
      <x:c r="G96" s="32" t="n">
        <x:v>30</x:v>
      </x:c>
      <x:c r="H96" s="32" t="n">
        <x:v>51</x:v>
      </x:c>
      <x:c r="I96" s="32" t="n">
        <x:v>51</x:v>
      </x:c>
      <x:c r="J96" s="32" t="n">
        <x:v>0</x:v>
      </x:c>
      <x:c r="K96" s="32" t="n">
        <x:v>50</x:v>
      </x:c>
      <x:c r="L96" s="32" t="n">
        <x:v>5.61</x:v>
      </x:c>
      <x:c r="M96" s="32" t="n">
        <x:v>5.24</x:v>
      </x:c>
      <x:c r="N96" s="32" t="n">
        <x:v>414.9</x:v>
      </x:c>
      <x:c r="O96" s="32" t="n">
        <x:v>5.84</x:v>
      </x:c>
      <x:c r="P96" s="32" t="n">
        <x:v>44727</x:v>
      </x:c>
      <x:c r="Q96" s="32" t="n">
        <x:v>2.01</x:v>
      </x:c>
      <x:c r="R96" s="32" t="n">
        <x:v>264</x:v>
      </x:c>
      <x:c r="S96" s="32" t="n">
        <x:v>-2</x:v>
      </x:c>
    </x:row>
    <x:row r="97" ht="22" customHeight="1">
      <x:c r="A97" s="32" t="n">
        <x:v>92</x:v>
      </x:c>
      <x:c r="B97" s="208" t="n">
        <x:v>44589.771527777775</x:v>
      </x:c>
      <x:c r="C97" s="32" t="n">
        <x:v>1643394660</x:v>
      </x:c>
      <x:c r="D97" s="32" t="n">
        <x:v>2022</x:v>
      </x:c>
      <x:c r="E97" s="32" t="n">
        <x:v>28</x:v>
      </x:c>
      <x:c r="F97" s="32" t="n">
        <x:v>18</x:v>
      </x:c>
      <x:c r="G97" s="32" t="n">
        <x:v>31</x:v>
      </x:c>
      <x:c r="H97" s="32" t="n">
        <x:v>51</x:v>
      </x:c>
      <x:c r="I97" s="32" t="n">
        <x:v>51</x:v>
      </x:c>
      <x:c r="J97" s="32" t="n">
        <x:v>0</x:v>
      </x:c>
      <x:c r="K97" s="32" t="n">
        <x:v>45</x:v>
      </x:c>
      <x:c r="L97" s="32" t="n">
        <x:v>5.69</x:v>
      </x:c>
      <x:c r="M97" s="32" t="n">
        <x:v>5.08</x:v>
      </x:c>
      <x:c r="N97" s="32" t="n">
        <x:v>414.9</x:v>
      </x:c>
      <x:c r="O97" s="32" t="n">
        <x:v>5.84</x:v>
      </x:c>
      <x:c r="P97" s="32" t="n">
        <x:v>44727</x:v>
      </x:c>
      <x:c r="Q97" s="32" t="n">
        <x:v>2.01</x:v>
      </x:c>
      <x:c r="R97" s="32" t="n">
        <x:v>217</x:v>
      </x:c>
      <x:c r="S97" s="32" t="n">
        <x:v>-2</x:v>
      </x:c>
    </x:row>
    <x:row r="98" ht="22" customHeight="1">
      <x:c r="A98" s="32" t="n">
        <x:v>93</x:v>
      </x:c>
      <x:c r="B98" s="208" t="n">
        <x:v>44589.77222222222</x:v>
      </x:c>
      <x:c r="C98" s="32" t="n">
        <x:v>1643394720</x:v>
      </x:c>
      <x:c r="D98" s="32" t="n">
        <x:v>2022</x:v>
      </x:c>
      <x:c r="E98" s="32" t="n">
        <x:v>28</x:v>
      </x:c>
      <x:c r="F98" s="32" t="n">
        <x:v>18</x:v>
      </x:c>
      <x:c r="G98" s="32" t="n">
        <x:v>32</x:v>
      </x:c>
      <x:c r="H98" s="32" t="n">
        <x:v>51</x:v>
      </x:c>
      <x:c r="I98" s="32" t="n">
        <x:v>51</x:v>
      </x:c>
      <x:c r="J98" s="32" t="n">
        <x:v>0</x:v>
      </x:c>
      <x:c r="K98" s="32" t="n">
        <x:v>50</x:v>
      </x:c>
      <x:c r="L98" s="32" t="n">
        <x:v>5.72</x:v>
      </x:c>
      <x:c r="M98" s="32" t="n">
        <x:v>5.14</x:v>
      </x:c>
      <x:c r="N98" s="32" t="n">
        <x:v>416.1</x:v>
      </x:c>
      <x:c r="O98" s="32" t="n">
        <x:v>5.64</x:v>
      </x:c>
      <x:c r="P98" s="32" t="n">
        <x:v>44662</x:v>
      </x:c>
      <x:c r="Q98" s="32" t="n">
        <x:v>1.95</x:v>
      </x:c>
      <x:c r="R98" s="32" t="n">
        <x:v>203</x:v>
      </x:c>
      <x:c r="S98" s="32" t="n">
        <x:v>-1</x:v>
      </x:c>
    </x:row>
    <x:row r="99" ht="22" customHeight="1">
      <x:c r="A99" s="32" t="n">
        <x:v>94</x:v>
      </x:c>
      <x:c r="B99" s="208" t="n">
        <x:v>44589.77291666667</x:v>
      </x:c>
      <x:c r="C99" s="32" t="n">
        <x:v>1643394780</x:v>
      </x:c>
      <x:c r="D99" s="32" t="n">
        <x:v>2022</x:v>
      </x:c>
      <x:c r="E99" s="32" t="n">
        <x:v>28</x:v>
      </x:c>
      <x:c r="F99" s="32" t="n">
        <x:v>18</x:v>
      </x:c>
      <x:c r="G99" s="32" t="n">
        <x:v>33</x:v>
      </x:c>
      <x:c r="H99" s="32" t="n">
        <x:v>51</x:v>
      </x:c>
      <x:c r="I99" s="32" t="n">
        <x:v>51</x:v>
      </x:c>
      <x:c r="J99" s="32" t="n">
        <x:v>0</x:v>
      </x:c>
      <x:c r="K99" s="32" t="n">
        <x:v>71</x:v>
      </x:c>
      <x:c r="L99" s="32" t="n">
        <x:v>5.51</x:v>
      </x:c>
      <x:c r="M99" s="32" t="n">
        <x:v>3.83</x:v>
      </x:c>
      <x:c r="N99" s="32" t="n">
        <x:v>416.1</x:v>
      </x:c>
      <x:c r="O99" s="32" t="n">
        <x:v>5.64</x:v>
      </x:c>
      <x:c r="P99" s="32" t="n">
        <x:v>44662</x:v>
      </x:c>
      <x:c r="Q99" s="32" t="n">
        <x:v>1.95</x:v>
      </x:c>
      <x:c r="R99" s="32" t="n">
        <x:v>211</x:v>
      </x:c>
      <x:c r="S99" s="32" t="n">
        <x:v>-1</x:v>
      </x:c>
    </x:row>
    <x:row r="100" ht="22" customHeight="1">
      <x:c r="A100" s="32" t="n">
        <x:v>95</x:v>
      </x:c>
      <x:c r="B100" s="208" t="n">
        <x:v>44589.77361111111</x:v>
      </x:c>
      <x:c r="C100" s="32" t="n">
        <x:v>1643394840</x:v>
      </x:c>
      <x:c r="D100" s="32" t="n">
        <x:v>2022</x:v>
      </x:c>
      <x:c r="E100" s="32" t="n">
        <x:v>28</x:v>
      </x:c>
      <x:c r="F100" s="32" t="n">
        <x:v>18</x:v>
      </x:c>
      <x:c r="G100" s="32" t="n">
        <x:v>34</x:v>
      </x:c>
      <x:c r="H100" s="32" t="n">
        <x:v>51</x:v>
      </x:c>
      <x:c r="I100" s="32" t="n">
        <x:v>99</x:v>
      </x:c>
      <x:c r="J100" s="32" t="n">
        <x:v>0</x:v>
      </x:c>
      <x:c r="K100" s="32" t="n">
        <x:v>63</x:v>
      </x:c>
      <x:c r="L100" s="32" t="n">
        <x:v>5.41</x:v>
      </x:c>
      <x:c r="M100" s="32" t="n">
        <x:v>2.21</x:v>
      </x:c>
      <x:c r="N100" s="32" t="n">
        <x:v>99999.9</x:v>
      </x:c>
      <x:c r="O100" s="32" t="n">
        <x:v>999.99</x:v>
      </x:c>
      <x:c r="P100" s="32" t="n">
        <x:v>9999999</x:v>
      </x:c>
      <x:c r="Q100" s="32" t="n">
        <x:v>99.99</x:v>
      </x:c>
      <x:c r="R100" s="32" t="n">
        <x:v>234</x:v>
      </x:c>
      <x:c r="S100" s="32" t="n">
        <x:v>-1</x:v>
      </x:c>
    </x:row>
    <x:row r="101" ht="22" customHeight="1">
      <x:c r="A101" s="32" t="n">
        <x:v>96</x:v>
      </x:c>
      <x:c r="B101" s="208" t="n">
        <x:v>44589.774305555555</x:v>
      </x:c>
      <x:c r="C101" s="32" t="n">
        <x:v>1643394900</x:v>
      </x:c>
      <x:c r="D101" s="32" t="n">
        <x:v>2022</x:v>
      </x:c>
      <x:c r="E101" s="32" t="n">
        <x:v>28</x:v>
      </x:c>
      <x:c r="F101" s="32" t="n">
        <x:v>18</x:v>
      </x:c>
      <x:c r="G101" s="32" t="n">
        <x:v>35</x:v>
      </x:c>
      <x:c r="H101" s="32" t="n">
        <x:v>51</x:v>
      </x:c>
      <x:c r="I101" s="32" t="n">
        <x:v>51</x:v>
      </x:c>
      <x:c r="J101" s="32" t="n">
        <x:v>0</x:v>
      </x:c>
      <x:c r="K101" s="32" t="n">
        <x:v>48</x:v>
      </x:c>
      <x:c r="L101" s="32" t="n">
        <x:v>5.43</x:v>
      </x:c>
      <x:c r="M101" s="32" t="n">
        <x:v>1.83</x:v>
      </x:c>
      <x:c r="N101" s="32" t="n">
        <x:v>415.1</x:v>
      </x:c>
      <x:c r="O101" s="32" t="n">
        <x:v>5.65</x:v>
      </x:c>
      <x:c r="P101" s="32" t="n">
        <x:v>62885</x:v>
      </x:c>
      <x:c r="Q101" s="32" t="n">
        <x:v>1.95</x:v>
      </x:c>
      <x:c r="R101" s="32" t="n">
        <x:v>256</x:v>
      </x:c>
      <x:c r="S101" s="32" t="n">
        <x:v>-1</x:v>
      </x:c>
    </x:row>
    <x:row r="102" ht="22" customHeight="1">
      <x:c r="A102" s="32" t="n">
        <x:v>97</x:v>
      </x:c>
      <x:c r="B102" s="208" t="n">
        <x:v>44589.775</x:v>
      </x:c>
      <x:c r="C102" s="32" t="n">
        <x:v>1643394960</x:v>
      </x:c>
      <x:c r="D102" s="32" t="n">
        <x:v>2022</x:v>
      </x:c>
      <x:c r="E102" s="32" t="n">
        <x:v>28</x:v>
      </x:c>
      <x:c r="F102" s="32" t="n">
        <x:v>18</x:v>
      </x:c>
      <x:c r="G102" s="32" t="n">
        <x:v>36</x:v>
      </x:c>
      <x:c r="H102" s="32" t="n">
        <x:v>51</x:v>
      </x:c>
      <x:c r="I102" s="32" t="n">
        <x:v>51</x:v>
      </x:c>
      <x:c r="J102" s="32" t="n">
        <x:v>0</x:v>
      </x:c>
      <x:c r="K102" s="32" t="n">
        <x:v>43</x:v>
      </x:c>
      <x:c r="L102" s="32" t="n">
        <x:v>5.46</x:v>
      </x:c>
      <x:c r="M102" s="32" t="n">
        <x:v>2.39</x:v>
      </x:c>
      <x:c r="N102" s="32" t="n">
        <x:v>415.1</x:v>
      </x:c>
      <x:c r="O102" s="32" t="n">
        <x:v>5.65</x:v>
      </x:c>
      <x:c r="P102" s="32" t="n">
        <x:v>62885</x:v>
      </x:c>
      <x:c r="Q102" s="32" t="n">
        <x:v>1.95</x:v>
      </x:c>
      <x:c r="R102" s="32" t="n">
        <x:v>261</x:v>
      </x:c>
      <x:c r="S102" s="32" t="n">
        <x:v>-1</x:v>
      </x:c>
    </x:row>
    <x:row r="103" ht="22" customHeight="1">
      <x:c r="A103" s="32" t="n">
        <x:v>98</x:v>
      </x:c>
      <x:c r="B103" s="208" t="n">
        <x:v>44589.77569444444</x:v>
      </x:c>
      <x:c r="C103" s="32" t="n">
        <x:v>1643395020</x:v>
      </x:c>
      <x:c r="D103" s="32" t="n">
        <x:v>2022</x:v>
      </x:c>
      <x:c r="E103" s="32" t="n">
        <x:v>28</x:v>
      </x:c>
      <x:c r="F103" s="32" t="n">
        <x:v>18</x:v>
      </x:c>
      <x:c r="G103" s="32" t="n">
        <x:v>37</x:v>
      </x:c>
      <x:c r="H103" s="32" t="n">
        <x:v>51</x:v>
      </x:c>
      <x:c r="I103" s="32" t="n">
        <x:v>51</x:v>
      </x:c>
      <x:c r="J103" s="32" t="n">
        <x:v>0</x:v>
      </x:c>
      <x:c r="K103" s="32" t="n">
        <x:v>78</x:v>
      </x:c>
      <x:c r="L103" s="32" t="n">
        <x:v>5.46</x:v>
      </x:c>
      <x:c r="M103" s="32" t="n">
        <x:v>1.51</x:v>
      </x:c>
      <x:c r="N103" s="32" t="n">
        <x:v>422.3</x:v>
      </x:c>
      <x:c r="O103" s="32" t="n">
        <x:v>5.6</x:v>
      </x:c>
      <x:c r="P103" s="32" t="n">
        <x:v>55500</x:v>
      </x:c>
      <x:c r="Q103" s="32" t="n">
        <x:v>2</x:v>
      </x:c>
      <x:c r="R103" s="32" t="n">
        <x:v>271</x:v>
      </x:c>
      <x:c r="S103" s="32" t="n">
        <x:v>-1</x:v>
      </x:c>
    </x:row>
    <x:row r="104" ht="22" customHeight="1">
      <x:c r="A104" s="32" t="n">
        <x:v>99</x:v>
      </x:c>
      <x:c r="B104" s="208" t="n">
        <x:v>44589.77638888889</x:v>
      </x:c>
      <x:c r="C104" s="32" t="n">
        <x:v>1643395080</x:v>
      </x:c>
      <x:c r="D104" s="32" t="n">
        <x:v>2022</x:v>
      </x:c>
      <x:c r="E104" s="32" t="n">
        <x:v>28</x:v>
      </x:c>
      <x:c r="F104" s="32" t="n">
        <x:v>18</x:v>
      </x:c>
      <x:c r="G104" s="32" t="n">
        <x:v>38</x:v>
      </x:c>
      <x:c r="H104" s="32" t="n">
        <x:v>51</x:v>
      </x:c>
      <x:c r="I104" s="32" t="n">
        <x:v>51</x:v>
      </x:c>
      <x:c r="J104" s="32" t="n">
        <x:v>0</x:v>
      </x:c>
      <x:c r="K104" s="32" t="n">
        <x:v>86</x:v>
      </x:c>
      <x:c r="L104" s="32" t="n">
        <x:v>5.55</x:v>
      </x:c>
      <x:c r="M104" s="32" t="n">
        <x:v>1.56</x:v>
      </x:c>
      <x:c r="N104" s="32" t="n">
        <x:v>423.9</x:v>
      </x:c>
      <x:c r="O104" s="32" t="n">
        <x:v>5.59</x:v>
      </x:c>
      <x:c r="P104" s="32" t="n">
        <x:v>53835</x:v>
      </x:c>
      <x:c r="Q104" s="32" t="n">
        <x:v>2.01</x:v>
      </x:c>
      <x:c r="R104" s="32" t="n">
        <x:v>353</x:v>
      </x:c>
      <x:c r="S104" s="32" t="n">
        <x:v>-2</x:v>
      </x:c>
    </x:row>
    <x:row r="105" ht="22" customHeight="1">
      <x:c r="A105" s="32" t="n">
        <x:v>100</x:v>
      </x:c>
      <x:c r="B105" s="208" t="n">
        <x:v>44589.777083333334</x:v>
      </x:c>
      <x:c r="C105" s="32" t="n">
        <x:v>1643395140</x:v>
      </x:c>
      <x:c r="D105" s="32" t="n">
        <x:v>2022</x:v>
      </x:c>
      <x:c r="E105" s="32" t="n">
        <x:v>28</x:v>
      </x:c>
      <x:c r="F105" s="32" t="n">
        <x:v>18</x:v>
      </x:c>
      <x:c r="G105" s="32" t="n">
        <x:v>39</x:v>
      </x:c>
      <x:c r="H105" s="32" t="n">
        <x:v>51</x:v>
      </x:c>
      <x:c r="I105" s="32" t="n">
        <x:v>51</x:v>
      </x:c>
      <x:c r="J105" s="32" t="n">
        <x:v>0</x:v>
      </x:c>
      <x:c r="K105" s="32" t="n">
        <x:v>50</x:v>
      </x:c>
      <x:c r="L105" s="32" t="n">
        <x:v>5.64</x:v>
      </x:c>
      <x:c r="M105" s="32" t="n">
        <x:v>2.22</x:v>
      </x:c>
      <x:c r="N105" s="32" t="n">
        <x:v>423.3</x:v>
      </x:c>
      <x:c r="O105" s="32" t="n">
        <x:v>5.15</x:v>
      </x:c>
      <x:c r="P105" s="32" t="n">
        <x:v>45454</x:v>
      </x:c>
      <x:c r="Q105" s="32" t="n">
        <x:v>1.85</x:v>
      </x:c>
      <x:c r="R105" s="32" t="n">
        <x:v>316</x:v>
      </x:c>
      <x:c r="S105" s="32" t="n">
        <x:v>-2</x:v>
      </x:c>
    </x:row>
    <x:row r="106" ht="22" customHeight="1">
      <x:c r="A106" s="32" t="n">
        <x:v>101</x:v>
      </x:c>
      <x:c r="B106" s="208" t="n">
        <x:v>44589.77777777778</x:v>
      </x:c>
      <x:c r="C106" s="32" t="n">
        <x:v>1643395200</x:v>
      </x:c>
      <x:c r="D106" s="32" t="n">
        <x:v>2022</x:v>
      </x:c>
      <x:c r="E106" s="32" t="n">
        <x:v>28</x:v>
      </x:c>
      <x:c r="F106" s="32" t="n">
        <x:v>18</x:v>
      </x:c>
      <x:c r="G106" s="32" t="n">
        <x:v>40</x:v>
      </x:c>
      <x:c r="H106" s="32" t="n">
        <x:v>51</x:v>
      </x:c>
      <x:c r="I106" s="32" t="n">
        <x:v>51</x:v>
      </x:c>
      <x:c r="J106" s="32" t="n">
        <x:v>0</x:v>
      </x:c>
      <x:c r="K106" s="32" t="n">
        <x:v>-13</x:v>
      </x:c>
      <x:c r="L106" s="32" t="n">
        <x:v>5.58</x:v>
      </x:c>
      <x:c r="M106" s="32" t="n">
        <x:v>2.15</x:v>
      </x:c>
      <x:c r="N106" s="32" t="n">
        <x:v>423.3</x:v>
      </x:c>
      <x:c r="O106" s="32" t="n">
        <x:v>5.15</x:v>
      </x:c>
      <x:c r="P106" s="32" t="n">
        <x:v>45454</x:v>
      </x:c>
      <x:c r="Q106" s="32" t="n">
        <x:v>1.85</x:v>
      </x:c>
      <x:c r="R106" s="32" t="n">
        <x:v>254</x:v>
      </x:c>
      <x:c r="S106" s="32" t="n">
        <x:v>-3</x:v>
      </x:c>
    </x:row>
    <x:row r="107" ht="22" customHeight="1">
      <x:c r="A107" s="32" t="n">
        <x:v>102</x:v>
      </x:c>
      <x:c r="B107" s="208" t="n">
        <x:v>44589.77847222222</x:v>
      </x:c>
      <x:c r="C107" s="32" t="n">
        <x:v>1643395260</x:v>
      </x:c>
      <x:c r="D107" s="32" t="n">
        <x:v>2022</x:v>
      </x:c>
      <x:c r="E107" s="32" t="n">
        <x:v>28</x:v>
      </x:c>
      <x:c r="F107" s="32" t="n">
        <x:v>18</x:v>
      </x:c>
      <x:c r="G107" s="32" t="n">
        <x:v>41</x:v>
      </x:c>
      <x:c r="H107" s="32" t="n">
        <x:v>51</x:v>
      </x:c>
      <x:c r="I107" s="32" t="n">
        <x:v>51</x:v>
      </x:c>
      <x:c r="J107" s="32" t="n">
        <x:v>0</x:v>
      </x:c>
      <x:c r="K107" s="32" t="n">
        <x:v>88</x:v>
      </x:c>
      <x:c r="L107" s="32" t="n">
        <x:v>5.74</x:v>
      </x:c>
      <x:c r="M107" s="32" t="n">
        <x:v>2.76</x:v>
      </x:c>
      <x:c r="N107" s="32" t="n">
        <x:v>423.3</x:v>
      </x:c>
      <x:c r="O107" s="32" t="n">
        <x:v>5.15</x:v>
      </x:c>
      <x:c r="P107" s="32" t="n">
        <x:v>45454</x:v>
      </x:c>
      <x:c r="Q107" s="32" t="n">
        <x:v>1.85</x:v>
      </x:c>
      <x:c r="R107" s="32" t="n">
        <x:v>241</x:v>
      </x:c>
      <x:c r="S107" s="32" t="n">
        <x:v>-3</x:v>
      </x:c>
    </x:row>
    <x:row r="108" ht="22" customHeight="1">
      <x:c r="A108" s="32" t="n">
        <x:v>103</x:v>
      </x:c>
      <x:c r="B108" s="208" t="n">
        <x:v>44589.77916666667</x:v>
      </x:c>
      <x:c r="C108" s="32" t="n">
        <x:v>1643395320</x:v>
      </x:c>
      <x:c r="D108" s="32" t="n">
        <x:v>2022</x:v>
      </x:c>
      <x:c r="E108" s="32" t="n">
        <x:v>28</x:v>
      </x:c>
      <x:c r="F108" s="32" t="n">
        <x:v>18</x:v>
      </x:c>
      <x:c r="G108" s="32" t="n">
        <x:v>42</x:v>
      </x:c>
      <x:c r="H108" s="32" t="n">
        <x:v>51</x:v>
      </x:c>
      <x:c r="I108" s="32" t="n">
        <x:v>51</x:v>
      </x:c>
      <x:c r="J108" s="32" t="n">
        <x:v>0</x:v>
      </x:c>
      <x:c r="K108" s="32" t="n">
        <x:v>49</x:v>
      </x:c>
      <x:c r="L108" s="32" t="n">
        <x:v>5.78</x:v>
      </x:c>
      <x:c r="M108" s="32" t="n">
        <x:v>3.56</x:v>
      </x:c>
      <x:c r="N108" s="32" t="n">
        <x:v>401.7</x:v>
      </x:c>
      <x:c r="O108" s="32" t="n">
        <x:v>5.63</x:v>
      </x:c>
      <x:c r="P108" s="32" t="n">
        <x:v>63746</x:v>
      </x:c>
      <x:c r="Q108" s="32" t="n">
        <x:v>1.82</x:v>
      </x:c>
      <x:c r="R108" s="32" t="n">
        <x:v>244</x:v>
      </x:c>
      <x:c r="S108" s="32" t="n">
        <x:v>-3</x:v>
      </x:c>
    </x:row>
    <x:row r="109" ht="22" customHeight="1">
      <x:c r="A109" s="32" t="n">
        <x:v>104</x:v>
      </x:c>
      <x:c r="B109" s="208" t="n">
        <x:v>44589.779861111114</x:v>
      </x:c>
      <x:c r="C109" s="32" t="n">
        <x:v>1643395380</x:v>
      </x:c>
      <x:c r="D109" s="32" t="n">
        <x:v>2022</x:v>
      </x:c>
      <x:c r="E109" s="32" t="n">
        <x:v>28</x:v>
      </x:c>
      <x:c r="F109" s="32" t="n">
        <x:v>18</x:v>
      </x:c>
      <x:c r="G109" s="32" t="n">
        <x:v>43</x:v>
      </x:c>
      <x:c r="H109" s="32" t="n">
        <x:v>51</x:v>
      </x:c>
      <x:c r="I109" s="32" t="n">
        <x:v>51</x:v>
      </x:c>
      <x:c r="J109" s="32" t="n">
        <x:v>0</x:v>
      </x:c>
      <x:c r="K109" s="32" t="n">
        <x:v>65</x:v>
      </x:c>
      <x:c r="L109" s="32" t="n">
        <x:v>5.85</x:v>
      </x:c>
      <x:c r="M109" s="32" t="n">
        <x:v>3.83</x:v>
      </x:c>
      <x:c r="N109" s="32" t="n">
        <x:v>401.7</x:v>
      </x:c>
      <x:c r="O109" s="32" t="n">
        <x:v>5.63</x:v>
      </x:c>
      <x:c r="P109" s="32" t="n">
        <x:v>63746</x:v>
      </x:c>
      <x:c r="Q109" s="32" t="n">
        <x:v>1.82</x:v>
      </x:c>
      <x:c r="R109" s="32" t="n">
        <x:v>243</x:v>
      </x:c>
      <x:c r="S109" s="32" t="n">
        <x:v>-2</x:v>
      </x:c>
    </x:row>
    <x:row r="110" ht="22" customHeight="1">
      <x:c r="A110" s="32" t="n">
        <x:v>105</x:v>
      </x:c>
      <x:c r="B110" s="208" t="n">
        <x:v>44589.78055555555</x:v>
      </x:c>
      <x:c r="C110" s="32" t="n">
        <x:v>1643395440</x:v>
      </x:c>
      <x:c r="D110" s="32" t="n">
        <x:v>2022</x:v>
      </x:c>
      <x:c r="E110" s="32" t="n">
        <x:v>28</x:v>
      </x:c>
      <x:c r="F110" s="32" t="n">
        <x:v>18</x:v>
      </x:c>
      <x:c r="G110" s="32" t="n">
        <x:v>44</x:v>
      </x:c>
      <x:c r="H110" s="32" t="n">
        <x:v>51</x:v>
      </x:c>
      <x:c r="I110" s="32" t="n">
        <x:v>51</x:v>
      </x:c>
      <x:c r="J110" s="32" t="n">
        <x:v>0</x:v>
      </x:c>
      <x:c r="K110" s="32" t="n">
        <x:v>99</x:v>
      </x:c>
      <x:c r="L110" s="32" t="n">
        <x:v>5.81</x:v>
      </x:c>
      <x:c r="M110" s="32" t="n">
        <x:v>4.19</x:v>
      </x:c>
      <x:c r="N110" s="32" t="n">
        <x:v>403.7</x:v>
      </x:c>
      <x:c r="O110" s="32" t="n">
        <x:v>6.14</x:v>
      </x:c>
      <x:c r="P110" s="32" t="n">
        <x:v>73333</x:v>
      </x:c>
      <x:c r="Q110" s="32" t="n">
        <x:v>2</x:v>
      </x:c>
      <x:c r="R110" s="32" t="n">
        <x:v>208</x:v>
      </x:c>
      <x:c r="S110" s="32" t="n">
        <x:v>-3</x:v>
      </x:c>
    </x:row>
    <x:row r="111" ht="22" customHeight="1">
      <x:c r="A111" s="32" t="n">
        <x:v>106</x:v>
      </x:c>
      <x:c r="B111" s="208" t="n">
        <x:v>44589.78125</x:v>
      </x:c>
      <x:c r="C111" s="32" t="n">
        <x:v>1643395500</x:v>
      </x:c>
      <x:c r="D111" s="32" t="n">
        <x:v>2022</x:v>
      </x:c>
      <x:c r="E111" s="32" t="n">
        <x:v>28</x:v>
      </x:c>
      <x:c r="F111" s="32" t="n">
        <x:v>18</x:v>
      </x:c>
      <x:c r="G111" s="32" t="n">
        <x:v>45</x:v>
      </x:c>
      <x:c r="H111" s="32" t="n">
        <x:v>51</x:v>
      </x:c>
      <x:c r="I111" s="32" t="n">
        <x:v>51</x:v>
      </x:c>
      <x:c r="J111" s="32" t="n">
        <x:v>0</x:v>
      </x:c>
      <x:c r="K111" s="32" t="n">
        <x:v>39</x:v>
      </x:c>
      <x:c r="L111" s="32" t="n">
        <x:v>5.82</x:v>
      </x:c>
      <x:c r="M111" s="32" t="n">
        <x:v>4.33</x:v>
      </x:c>
      <x:c r="N111" s="32" t="n">
        <x:v>402.1</x:v>
      </x:c>
      <x:c r="O111" s="32" t="n">
        <x:v>6.15</x:v>
      </x:c>
      <x:c r="P111" s="32" t="n">
        <x:v>67972</x:v>
      </x:c>
      <x:c r="Q111" s="32" t="n">
        <x:v>1.99</x:v>
      </x:c>
      <x:c r="R111" s="32" t="n">
        <x:v>225</x:v>
      </x:c>
      <x:c r="S111" s="32" t="n">
        <x:v>-3</x:v>
      </x:c>
    </x:row>
    <x:row r="112" ht="22" customHeight="1">
      <x:c r="A112" s="32" t="n">
        <x:v>107</x:v>
      </x:c>
      <x:c r="B112" s="208" t="n">
        <x:v>44589.78194444445</x:v>
      </x:c>
      <x:c r="C112" s="32" t="n">
        <x:v>1643395560</x:v>
      </x:c>
      <x:c r="D112" s="32" t="n">
        <x:v>2022</x:v>
      </x:c>
      <x:c r="E112" s="32" t="n">
        <x:v>28</x:v>
      </x:c>
      <x:c r="F112" s="32" t="n">
        <x:v>18</x:v>
      </x:c>
      <x:c r="G112" s="32" t="n">
        <x:v>46</x:v>
      </x:c>
      <x:c r="H112" s="32" t="n">
        <x:v>51</x:v>
      </x:c>
      <x:c r="I112" s="32" t="n">
        <x:v>51</x:v>
      </x:c>
      <x:c r="J112" s="32" t="n">
        <x:v>0</x:v>
      </x:c>
      <x:c r="K112" s="32" t="n">
        <x:v>123</x:v>
      </x:c>
      <x:c r="L112" s="32" t="n">
        <x:v>5.83</x:v>
      </x:c>
      <x:c r="M112" s="32" t="n">
        <x:v>3.63</x:v>
      </x:c>
      <x:c r="N112" s="32" t="n">
        <x:v>403.1</x:v>
      </x:c>
      <x:c r="O112" s="32" t="n">
        <x:v>6.21</x:v>
      </x:c>
      <x:c r="P112" s="32" t="n">
        <x:v>82699</x:v>
      </x:c>
      <x:c r="Q112" s="32" t="n">
        <x:v>2.02</x:v>
      </x:c>
      <x:c r="R112" s="32" t="n">
        <x:v>272</x:v>
      </x:c>
      <x:c r="S112" s="32" t="n">
        <x:v>-3</x:v>
      </x:c>
    </x:row>
    <x:row r="113" ht="22" customHeight="1">
      <x:c r="A113" s="32" t="n">
        <x:v>108</x:v>
      </x:c>
      <x:c r="B113" s="208" t="n">
        <x:v>44589.782638888886</x:v>
      </x:c>
      <x:c r="C113" s="32" t="n">
        <x:v>1643395620</x:v>
      </x:c>
      <x:c r="D113" s="32" t="n">
        <x:v>2022</x:v>
      </x:c>
      <x:c r="E113" s="32" t="n">
        <x:v>28</x:v>
      </x:c>
      <x:c r="F113" s="32" t="n">
        <x:v>18</x:v>
      </x:c>
      <x:c r="G113" s="32" t="n">
        <x:v>47</x:v>
      </x:c>
      <x:c r="H113" s="32" t="n">
        <x:v>51</x:v>
      </x:c>
      <x:c r="I113" s="32" t="n">
        <x:v>51</x:v>
      </x:c>
      <x:c r="J113" s="32" t="n">
        <x:v>0</x:v>
      </x:c>
      <x:c r="K113" s="32" t="n">
        <x:v>56</x:v>
      </x:c>
      <x:c r="L113" s="32" t="n">
        <x:v>5.88</x:v>
      </x:c>
      <x:c r="M113" s="32" t="n">
        <x:v>1.33</x:v>
      </x:c>
      <x:c r="N113" s="32" t="n">
        <x:v>404.2</x:v>
      </x:c>
      <x:c r="O113" s="32" t="n">
        <x:v>6.23</x:v>
      </x:c>
      <x:c r="P113" s="32" t="n">
        <x:v>86276</x:v>
      </x:c>
      <x:c r="Q113" s="32" t="n">
        <x:v>2.04</x:v>
      </x:c>
      <x:c r="R113" s="32" t="n">
        <x:v>280</x:v>
      </x:c>
      <x:c r="S113" s="32" t="n">
        <x:v>-2</x:v>
      </x:c>
    </x:row>
    <x:row r="114" ht="22" customHeight="1">
      <x:c r="A114" s="32" t="n">
        <x:v>109</x:v>
      </x:c>
      <x:c r="B114" s="208" t="n">
        <x:v>44589.78333333333</x:v>
      </x:c>
      <x:c r="C114" s="32" t="n">
        <x:v>1643395680</x:v>
      </x:c>
      <x:c r="D114" s="32" t="n">
        <x:v>2022</x:v>
      </x:c>
      <x:c r="E114" s="32" t="n">
        <x:v>28</x:v>
      </x:c>
      <x:c r="F114" s="32" t="n">
        <x:v>18</x:v>
      </x:c>
      <x:c r="G114" s="32" t="n">
        <x:v>48</x:v>
      </x:c>
      <x:c r="H114" s="32" t="n">
        <x:v>51</x:v>
      </x:c>
      <x:c r="I114" s="32" t="n">
        <x:v>51</x:v>
      </x:c>
      <x:c r="J114" s="32" t="n">
        <x:v>0</x:v>
      </x:c>
      <x:c r="K114" s="32" t="n">
        <x:v>80</x:v>
      </x:c>
      <x:c r="L114" s="32" t="n">
        <x:v>5.91</x:v>
      </x:c>
      <x:c r="M114" s="32" t="n">
        <x:v>1.7</x:v>
      </x:c>
      <x:c r="N114" s="32" t="n">
        <x:v>415.5</x:v>
      </x:c>
      <x:c r="O114" s="32" t="n">
        <x:v>6.33</x:v>
      </x:c>
      <x:c r="P114" s="32" t="n">
        <x:v>80116</x:v>
      </x:c>
      <x:c r="Q114" s="32" t="n">
        <x:v>2.19</x:v>
      </x:c>
      <x:c r="R114" s="32" t="n">
        <x:v>267</x:v>
      </x:c>
      <x:c r="S114" s="32" t="n">
        <x:v>-3</x:v>
      </x:c>
    </x:row>
    <x:row r="115" ht="22" customHeight="1">
      <x:c r="A115" s="32" t="n">
        <x:v>110</x:v>
      </x:c>
      <x:c r="B115" s="208" t="n">
        <x:v>44589.78402777778</x:v>
      </x:c>
      <x:c r="C115" s="32" t="n">
        <x:v>1643395740</x:v>
      </x:c>
      <x:c r="D115" s="32" t="n">
        <x:v>2022</x:v>
      </x:c>
      <x:c r="E115" s="32" t="n">
        <x:v>28</x:v>
      </x:c>
      <x:c r="F115" s="32" t="n">
        <x:v>18</x:v>
      </x:c>
      <x:c r="G115" s="32" t="n">
        <x:v>49</x:v>
      </x:c>
      <x:c r="H115" s="32" t="n">
        <x:v>51</x:v>
      </x:c>
      <x:c r="I115" s="32" t="n">
        <x:v>51</x:v>
      </x:c>
      <x:c r="J115" s="32" t="n">
        <x:v>0</x:v>
      </x:c>
      <x:c r="K115" s="32" t="n">
        <x:v>48</x:v>
      </x:c>
      <x:c r="L115" s="32" t="n">
        <x:v>5.99</x:v>
      </x:c>
      <x:c r="M115" s="32" t="n">
        <x:v>-1.54</x:v>
      </x:c>
      <x:c r="N115" s="32" t="n">
        <x:v>415.5</x:v>
      </x:c>
      <x:c r="O115" s="32" t="n">
        <x:v>6.33</x:v>
      </x:c>
      <x:c r="P115" s="32" t="n">
        <x:v>80116</x:v>
      </x:c>
      <x:c r="Q115" s="32" t="n">
        <x:v>2.19</x:v>
      </x:c>
      <x:c r="R115" s="32" t="n">
        <x:v>209</x:v>
      </x:c>
      <x:c r="S115" s="32" t="n">
        <x:v>-3</x:v>
      </x:c>
    </x:row>
    <x:row r="116" ht="22" customHeight="1">
      <x:c r="A116" s="32" t="n">
        <x:v>111</x:v>
      </x:c>
      <x:c r="B116" s="208" t="n">
        <x:v>44589.78472222222</x:v>
      </x:c>
      <x:c r="C116" s="32" t="n">
        <x:v>1643395800</x:v>
      </x:c>
      <x:c r="D116" s="32" t="n">
        <x:v>2022</x:v>
      </x:c>
      <x:c r="E116" s="32" t="n">
        <x:v>28</x:v>
      </x:c>
      <x:c r="F116" s="32" t="n">
        <x:v>18</x:v>
      </x:c>
      <x:c r="G116" s="32" t="n">
        <x:v>50</x:v>
      </x:c>
      <x:c r="H116" s="32" t="n">
        <x:v>51</x:v>
      </x:c>
      <x:c r="I116" s="32" t="n">
        <x:v>99</x:v>
      </x:c>
      <x:c r="J116" s="32" t="n">
        <x:v>0</x:v>
      </x:c>
      <x:c r="K116" s="32" t="n">
        <x:v>52</x:v>
      </x:c>
      <x:c r="L116" s="32" t="n">
        <x:v>6.05</x:v>
      </x:c>
      <x:c r="M116" s="32" t="n">
        <x:v>0.12</x:v>
      </x:c>
      <x:c r="N116" s="32" t="n">
        <x:v>99999.9</x:v>
      </x:c>
      <x:c r="O116" s="32" t="n">
        <x:v>999.99</x:v>
      </x:c>
      <x:c r="P116" s="32" t="n">
        <x:v>9999999</x:v>
      </x:c>
      <x:c r="Q116" s="32" t="n">
        <x:v>99.99</x:v>
      </x:c>
      <x:c r="R116" s="32" t="n">
        <x:v>217</x:v>
      </x:c>
      <x:c r="S116" s="32" t="n">
        <x:v>-3</x:v>
      </x:c>
    </x:row>
    <x:row r="117" ht="22" customHeight="1">
      <x:c r="A117" s="32" t="n">
        <x:v>112</x:v>
      </x:c>
      <x:c r="B117" s="208" t="n">
        <x:v>44589.785416666666</x:v>
      </x:c>
      <x:c r="C117" s="32" t="n">
        <x:v>1643395860</x:v>
      </x:c>
      <x:c r="D117" s="32" t="n">
        <x:v>2022</x:v>
      </x:c>
      <x:c r="E117" s="32" t="n">
        <x:v>28</x:v>
      </x:c>
      <x:c r="F117" s="32" t="n">
        <x:v>18</x:v>
      </x:c>
      <x:c r="G117" s="32" t="n">
        <x:v>51</x:v>
      </x:c>
      <x:c r="H117" s="32" t="n">
        <x:v>51</x:v>
      </x:c>
      <x:c r="I117" s="32" t="n">
        <x:v>51</x:v>
      </x:c>
      <x:c r="J117" s="32" t="n">
        <x:v>0</x:v>
      </x:c>
      <x:c r="K117" s="32" t="n">
        <x:v>46</x:v>
      </x:c>
      <x:c r="L117" s="32" t="n">
        <x:v>6.08</x:v>
      </x:c>
      <x:c r="M117" s="32" t="n">
        <x:v>1.8</x:v>
      </x:c>
      <x:c r="N117" s="32" t="n">
        <x:v>403.3</x:v>
      </x:c>
      <x:c r="O117" s="32" t="n">
        <x:v>5.56</x:v>
      </x:c>
      <x:c r="P117" s="32" t="n">
        <x:v>66124</x:v>
      </x:c>
      <x:c r="Q117" s="32" t="n">
        <x:v>1.81</x:v>
      </x:c>
      <x:c r="R117" s="32" t="n">
        <x:v>214</x:v>
      </x:c>
      <x:c r="S117" s="32" t="n">
        <x:v>-3</x:v>
      </x:c>
    </x:row>
    <x:row r="118" ht="22" customHeight="1">
      <x:c r="A118" s="32" t="n">
        <x:v>113</x:v>
      </x:c>
      <x:c r="B118" s="208" t="n">
        <x:v>44589.78611111111</x:v>
      </x:c>
      <x:c r="C118" s="32" t="n">
        <x:v>1643395920</x:v>
      </x:c>
      <x:c r="D118" s="32" t="n">
        <x:v>2022</x:v>
      </x:c>
      <x:c r="E118" s="32" t="n">
        <x:v>28</x:v>
      </x:c>
      <x:c r="F118" s="32" t="n">
        <x:v>18</x:v>
      </x:c>
      <x:c r="G118" s="32" t="n">
        <x:v>52</x:v>
      </x:c>
      <x:c r="H118" s="32" t="n">
        <x:v>51</x:v>
      </x:c>
      <x:c r="I118" s="32" t="n">
        <x:v>51</x:v>
      </x:c>
      <x:c r="J118" s="32" t="n">
        <x:v>0</x:v>
      </x:c>
      <x:c r="K118" s="32" t="n">
        <x:v>50</x:v>
      </x:c>
      <x:c r="L118" s="32" t="n">
        <x:v>6.15</x:v>
      </x:c>
      <x:c r="M118" s="32" t="n">
        <x:v>1.24</x:v>
      </x:c>
      <x:c r="N118" s="32" t="n">
        <x:v>403.3</x:v>
      </x:c>
      <x:c r="O118" s="32" t="n">
        <x:v>5.56</x:v>
      </x:c>
      <x:c r="P118" s="32" t="n">
        <x:v>66124</x:v>
      </x:c>
      <x:c r="Q118" s="32" t="n">
        <x:v>1.81</x:v>
      </x:c>
      <x:c r="R118" s="32" t="n">
        <x:v>240</x:v>
      </x:c>
      <x:c r="S118" s="32" t="n">
        <x:v>-3</x:v>
      </x:c>
    </x:row>
    <x:row r="119" ht="22" customHeight="1">
      <x:c r="A119" s="32" t="n">
        <x:v>114</x:v>
      </x:c>
      <x:c r="B119" s="208" t="n">
        <x:v>44589.78680555556</x:v>
      </x:c>
      <x:c r="C119" s="32" t="n">
        <x:v>1643395980</x:v>
      </x:c>
      <x:c r="D119" s="32" t="n">
        <x:v>2022</x:v>
      </x:c>
      <x:c r="E119" s="32" t="n">
        <x:v>28</x:v>
      </x:c>
      <x:c r="F119" s="32" t="n">
        <x:v>18</x:v>
      </x:c>
      <x:c r="G119" s="32" t="n">
        <x:v>53</x:v>
      </x:c>
      <x:c r="H119" s="32" t="n">
        <x:v>51</x:v>
      </x:c>
      <x:c r="I119" s="32" t="n">
        <x:v>51</x:v>
      </x:c>
      <x:c r="J119" s="32" t="n">
        <x:v>0</x:v>
      </x:c>
      <x:c r="K119" s="32" t="n">
        <x:v>52</x:v>
      </x:c>
      <x:c r="L119" s="32" t="n">
        <x:v>6.24</x:v>
      </x:c>
      <x:c r="M119" s="32" t="n">
        <x:v>1.25</x:v>
      </x:c>
      <x:c r="N119" s="32" t="n">
        <x:v>402.4</x:v>
      </x:c>
      <x:c r="O119" s="32" t="n">
        <x:v>5.49</x:v>
      </x:c>
      <x:c r="P119" s="32" t="n">
        <x:v>67185</x:v>
      </x:c>
      <x:c r="Q119" s="32" t="n">
        <x:v>1.78</x:v>
      </x:c>
      <x:c r="R119" s="32" t="n">
        <x:v>205</x:v>
      </x:c>
      <x:c r="S119" s="32" t="n">
        <x:v>-3</x:v>
      </x:c>
    </x:row>
    <x:row r="120" ht="22" customHeight="1">
      <x:c r="A120" s="32" t="n">
        <x:v>115</x:v>
      </x:c>
      <x:c r="B120" s="208" t="n">
        <x:v>44589.7875</x:v>
      </x:c>
      <x:c r="C120" s="32" t="n">
        <x:v>1643396040</x:v>
      </x:c>
      <x:c r="D120" s="32" t="n">
        <x:v>2022</x:v>
      </x:c>
      <x:c r="E120" s="32" t="n">
        <x:v>28</x:v>
      </x:c>
      <x:c r="F120" s="32" t="n">
        <x:v>18</x:v>
      </x:c>
      <x:c r="G120" s="32" t="n">
        <x:v>54</x:v>
      </x:c>
      <x:c r="H120" s="32" t="n">
        <x:v>51</x:v>
      </x:c>
      <x:c r="I120" s="32" t="n">
        <x:v>51</x:v>
      </x:c>
      <x:c r="J120" s="32" t="n">
        <x:v>0</x:v>
      </x:c>
      <x:c r="K120" s="32" t="n">
        <x:v>91</x:v>
      </x:c>
      <x:c r="L120" s="32" t="n">
        <x:v>6.25</x:v>
      </x:c>
      <x:c r="M120" s="32" t="n">
        <x:v>4.61</x:v>
      </x:c>
      <x:c r="N120" s="32" t="n">
        <x:v>402.2</x:v>
      </x:c>
      <x:c r="O120" s="32" t="n">
        <x:v>5.43</x:v>
      </x:c>
      <x:c r="P120" s="32" t="n">
        <x:v>69194</x:v>
      </x:c>
      <x:c r="Q120" s="32" t="n">
        <x:v>1.76</x:v>
      </x:c>
      <x:c r="R120" s="32" t="n">
        <x:v>197</x:v>
      </x:c>
      <x:c r="S120" s="32" t="n">
        <x:v>-3</x:v>
      </x:c>
    </x:row>
    <x:row r="121" ht="22" customHeight="1">
      <x:c r="A121" s="32" t="n">
        <x:v>116</x:v>
      </x:c>
      <x:c r="B121" s="208" t="n">
        <x:v>44589.788194444445</x:v>
      </x:c>
      <x:c r="C121" s="32" t="n">
        <x:v>1643396100</x:v>
      </x:c>
      <x:c r="D121" s="32" t="n">
        <x:v>2022</x:v>
      </x:c>
      <x:c r="E121" s="32" t="n">
        <x:v>28</x:v>
      </x:c>
      <x:c r="F121" s="32" t="n">
        <x:v>18</x:v>
      </x:c>
      <x:c r="G121" s="32" t="n">
        <x:v>55</x:v>
      </x:c>
      <x:c r="H121" s="32" t="n">
        <x:v>51</x:v>
      </x:c>
      <x:c r="I121" s="32" t="n">
        <x:v>51</x:v>
      </x:c>
      <x:c r="J121" s="32" t="n">
        <x:v>0</x:v>
      </x:c>
      <x:c r="K121" s="32" t="n">
        <x:v>67</x:v>
      </x:c>
      <x:c r="L121" s="32" t="n">
        <x:v>6.19</x:v>
      </x:c>
      <x:c r="M121" s="32" t="n">
        <x:v>5.14</x:v>
      </x:c>
      <x:c r="N121" s="32" t="n">
        <x:v>409.8</x:v>
      </x:c>
      <x:c r="O121" s="32" t="n">
        <x:v>5.78</x:v>
      </x:c>
      <x:c r="P121" s="32" t="n">
        <x:v>66961</x:v>
      </x:c>
      <x:c r="Q121" s="32" t="n">
        <x:v>1.94</x:v>
      </x:c>
      <x:c r="R121" s="32" t="n">
        <x:v>210</x:v>
      </x:c>
      <x:c r="S121" s="32" t="n">
        <x:v>-3</x:v>
      </x:c>
    </x:row>
    <x:row r="122" ht="22" customHeight="1">
      <x:c r="A122" s="32" t="n">
        <x:v>117</x:v>
      </x:c>
      <x:c r="B122" s="208" t="n">
        <x:v>44589.78888888889</x:v>
      </x:c>
      <x:c r="C122" s="32" t="n">
        <x:v>1643396160</x:v>
      </x:c>
      <x:c r="D122" s="32" t="n">
        <x:v>2022</x:v>
      </x:c>
      <x:c r="E122" s="32" t="n">
        <x:v>28</x:v>
      </x:c>
      <x:c r="F122" s="32" t="n">
        <x:v>18</x:v>
      </x:c>
      <x:c r="G122" s="32" t="n">
        <x:v>56</x:v>
      </x:c>
      <x:c r="H122" s="32" t="n">
        <x:v>51</x:v>
      </x:c>
      <x:c r="I122" s="32" t="n">
        <x:v>51</x:v>
      </x:c>
      <x:c r="J122" s="32" t="n">
        <x:v>0</x:v>
      </x:c>
      <x:c r="K122" s="32" t="n">
        <x:v>35</x:v>
      </x:c>
      <x:c r="L122" s="32" t="n">
        <x:v>6.19</x:v>
      </x:c>
      <x:c r="M122" s="32" t="n">
        <x:v>4.56</x:v>
      </x:c>
      <x:c r="N122" s="32" t="n">
        <x:v>411</x:v>
      </x:c>
      <x:c r="O122" s="32" t="n">
        <x:v>5.83</x:v>
      </x:c>
      <x:c r="P122" s="32" t="n">
        <x:v>66605</x:v>
      </x:c>
      <x:c r="Q122" s="32" t="n">
        <x:v>1.97</x:v>
      </x:c>
      <x:c r="R122" s="32" t="n">
        <x:v>245</x:v>
      </x:c>
      <x:c r="S122" s="32" t="n">
        <x:v>-3</x:v>
      </x:c>
    </x:row>
    <x:row r="123" ht="22" customHeight="1">
      <x:c r="A123" s="32" t="n">
        <x:v>118</x:v>
      </x:c>
      <x:c r="B123" s="208" t="n">
        <x:v>44589.78958333333</x:v>
      </x:c>
      <x:c r="C123" s="32" t="n">
        <x:v>1643396220</x:v>
      </x:c>
      <x:c r="D123" s="32" t="n">
        <x:v>2022</x:v>
      </x:c>
      <x:c r="E123" s="32" t="n">
        <x:v>28</x:v>
      </x:c>
      <x:c r="F123" s="32" t="n">
        <x:v>18</x:v>
      </x:c>
      <x:c r="G123" s="32" t="n">
        <x:v>57</x:v>
      </x:c>
      <x:c r="H123" s="32" t="n">
        <x:v>51</x:v>
      </x:c>
      <x:c r="I123" s="32" t="n">
        <x:v>51</x:v>
      </x:c>
      <x:c r="J123" s="32" t="n">
        <x:v>0</x:v>
      </x:c>
      <x:c r="K123" s="32" t="n">
        <x:v>37</x:v>
      </x:c>
      <x:c r="L123" s="32" t="n">
        <x:v>6.12</x:v>
      </x:c>
      <x:c r="M123" s="32" t="n">
        <x:v>3.92</x:v>
      </x:c>
      <x:c r="N123" s="32" t="n">
        <x:v>405.5</x:v>
      </x:c>
      <x:c r="O123" s="32" t="n">
        <x:v>5.5</x:v>
      </x:c>
      <x:c r="P123" s="32" t="n">
        <x:v>62146</x:v>
      </x:c>
      <x:c r="Q123" s="32" t="n">
        <x:v>1.81</x:v>
      </x:c>
      <x:c r="R123" s="32" t="n">
        <x:v>260</x:v>
      </x:c>
      <x:c r="S123" s="32" t="n">
        <x:v>-2</x:v>
      </x:c>
    </x:row>
    <x:row r="124" ht="22" customHeight="1">
      <x:c r="A124" s="32" t="n">
        <x:v>119</x:v>
      </x:c>
      <x:c r="B124" s="208" t="n">
        <x:v>44589.79027777778</x:v>
      </x:c>
      <x:c r="C124" s="32" t="n">
        <x:v>1643396280</x:v>
      </x:c>
      <x:c r="D124" s="32" t="n">
        <x:v>2022</x:v>
      </x:c>
      <x:c r="E124" s="32" t="n">
        <x:v>28</x:v>
      </x:c>
      <x:c r="F124" s="32" t="n">
        <x:v>18</x:v>
      </x:c>
      <x:c r="G124" s="32" t="n">
        <x:v>58</x:v>
      </x:c>
      <x:c r="H124" s="32" t="n">
        <x:v>51</x:v>
      </x:c>
      <x:c r="I124" s="32" t="n">
        <x:v>51</x:v>
      </x:c>
      <x:c r="J124" s="32" t="n">
        <x:v>0</x:v>
      </x:c>
      <x:c r="K124" s="32" t="n">
        <x:v>95</x:v>
      </x:c>
      <x:c r="L124" s="32" t="n">
        <x:v>6.19</x:v>
      </x:c>
      <x:c r="M124" s="32" t="n">
        <x:v>2.79</x:v>
      </x:c>
      <x:c r="N124" s="32" t="n">
        <x:v>405.4</x:v>
      </x:c>
      <x:c r="O124" s="32" t="n">
        <x:v>5.5</x:v>
      </x:c>
      <x:c r="P124" s="32" t="n">
        <x:v>62097</x:v>
      </x:c>
      <x:c r="Q124" s="32" t="n">
        <x:v>1.81</x:v>
      </x:c>
      <x:c r="R124" s="32" t="n">
        <x:v>253</x:v>
      </x:c>
      <x:c r="S124" s="32" t="n">
        <x:v>-3</x:v>
      </x:c>
    </x:row>
    <x:row r="125" ht="22" customHeight="1">
      <x:c r="A125" s="32" t="n">
        <x:v>120</x:v>
      </x:c>
      <x:c r="B125" s="208" t="n">
        <x:v>44589.790972222225</x:v>
      </x:c>
      <x:c r="C125" s="32" t="n">
        <x:v>1643396340</x:v>
      </x:c>
      <x:c r="D125" s="32" t="n">
        <x:v>2022</x:v>
      </x:c>
      <x:c r="E125" s="32" t="n">
        <x:v>28</x:v>
      </x:c>
      <x:c r="F125" s="32" t="n">
        <x:v>18</x:v>
      </x:c>
      <x:c r="G125" s="32" t="n">
        <x:v>59</x:v>
      </x:c>
      <x:c r="H125" s="32" t="n">
        <x:v>51</x:v>
      </x:c>
      <x:c r="I125" s="32" t="n">
        <x:v>51</x:v>
      </x:c>
      <x:c r="J125" s="32" t="n">
        <x:v>0</x:v>
      </x:c>
      <x:c r="K125" s="32" t="n">
        <x:v>46</x:v>
      </x:c>
      <x:c r="L125" s="32" t="n">
        <x:v>6.21</x:v>
      </x:c>
      <x:c r="M125" s="32" t="n">
        <x:v>2.5</x:v>
      </x:c>
      <x:c r="N125" s="32" t="n">
        <x:v>399</x:v>
      </x:c>
      <x:c r="O125" s="32" t="n">
        <x:v>5.38</x:v>
      </x:c>
      <x:c r="P125" s="32" t="n">
        <x:v>57729</x:v>
      </x:c>
      <x:c r="Q125" s="32" t="n">
        <x:v>1.71</x:v>
      </x:c>
      <x:c r="R125" s="32" t="n">
        <x:v>255</x:v>
      </x:c>
      <x:c r="S125" s="32" t="n">
        <x:v>-2</x:v>
      </x:c>
    </x:row>
  </x:sheetData>
  <x:mergeCells>
    <x:mergeCell ref="A1:S1"/>
    <x:mergeCell ref="A2:S3"/>
  </x:mergeCells>
  <x:pageMargins left="0.7" right="0.7" top="0.75" bottom="0.75" header="0.3" footer="0.3"/>
</x:worksheet>
</file>

<file path=xl/worksheets/sheet17.xml><?xml version="1.0" encoding="utf-8"?>
<x:worksheet xmlns:x="http://schemas.openxmlformats.org/spreadsheetml/2006/main">
  <x:sheetFormatPr defaultRowHeight="15"/>
  <x:cols>
    <x:col min="1" max="1" width="17" hidden="0" customWidth="1"/>
    <x:col min="2" max="2" width="17" hidden="0" customWidth="1"/>
    <x:col min="3" max="3" width="28"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s>
  <x:sheetData>
    <x:row r="1" ht="34" customHeight="1">
      <x:c r="A1" s="21" t="str">
        <x:v>NASA OMNI | thirteen intersecting minute bins</x:v>
      </x:c>
      <x:c r="B1" s="21"/>
      <x:c r="C1" s="21"/>
      <x:c r="D1" s="21"/>
      <x:c r="E1" s="21"/>
      <x:c r="F1" s="21"/>
      <x:c r="G1" s="21"/>
      <x:c r="H1" s="21"/>
      <x:c r="I1" s="21"/>
      <x:c r="J1" s="21"/>
      <x:c r="K1" s="21"/>
      <x:c r="L1" s="21"/>
      <x:c r="M1" s="21"/>
      <x:c r="N1" s="21"/>
      <x:c r="O1" s="21"/>
      <x:c r="P1" s="21"/>
      <x:c r="Q1" s="21"/>
      <x:c r="R1" s="21"/>
    </x:row>
    <x:row r="2" ht="23" customHeight="1">
      <x:c r="A2" s="25" t="str">
        <x:v>Minute averages are bow-shock environmental context, not local OPS-SAT measurements or evidence of an outage. Interpolation metadata is preserved.</x:v>
      </x:c>
      <x:c r="B2" s="25"/>
      <x:c r="C2" s="25"/>
      <x:c r="D2" s="25"/>
      <x:c r="E2" s="25"/>
      <x:c r="F2" s="25"/>
      <x:c r="G2" s="25"/>
      <x:c r="H2" s="25"/>
      <x:c r="I2" s="25"/>
      <x:c r="J2" s="25"/>
      <x:c r="K2" s="25"/>
      <x:c r="L2" s="25"/>
      <x:c r="M2" s="25"/>
      <x:c r="N2" s="25"/>
      <x:c r="O2" s="25"/>
      <x:c r="P2" s="25"/>
      <x:c r="Q2" s="25"/>
      <x:c r="R2" s="25"/>
    </x:row>
    <x:row r="3" ht="23" customHeight="1">
      <x:c r="A3" s="25"/>
      <x:c r="B3" s="25"/>
      <x:c r="C3" s="25"/>
      <x:c r="D3" s="25"/>
      <x:c r="E3" s="25"/>
      <x:c r="F3" s="25"/>
      <x:c r="G3" s="25"/>
      <x:c r="H3" s="25"/>
      <x:c r="I3" s="25"/>
      <x:c r="J3" s="25"/>
      <x:c r="K3" s="25"/>
      <x:c r="L3" s="25"/>
      <x:c r="M3" s="25"/>
      <x:c r="N3" s="25"/>
      <x:c r="O3" s="25"/>
      <x:c r="P3" s="25"/>
      <x:c r="Q3" s="25"/>
      <x:c r="R3" s="25"/>
    </x:row>
    <x:row r="4">
      <x:c r="A4" s="2"/>
      <x:c r="B4" s="2"/>
      <x:c r="C4" s="2"/>
      <x:c r="D4" s="2"/>
      <x:c r="E4" s="2"/>
      <x:c r="F4" s="2"/>
      <x:c r="G4" s="2"/>
      <x:c r="H4" s="2"/>
      <x:c r="I4" s="2"/>
      <x:c r="J4" s="2"/>
      <x:c r="K4" s="2"/>
      <x:c r="L4" s="2"/>
      <x:c r="M4" s="2"/>
      <x:c r="N4" s="2"/>
      <x:c r="O4" s="2"/>
      <x:c r="P4" s="2"/>
      <x:c r="Q4" s="2"/>
      <x:c r="R4" s="2"/>
    </x:row>
    <x:row r="5" ht="42" customHeight="1">
      <x:c r="A5" s="15" t="str">
        <x:v>OMNI index</x:v>
      </x:c>
      <x:c r="B5" s="15" t="str">
        <x:v>Source row</x:v>
      </x:c>
      <x:c r="C5" s="15" t="str">
        <x:v>UTC minute</x:v>
      </x:c>
      <x:c r="D5" s="15" t="str">
        <x:v>Unix seconds</x:v>
      </x:c>
      <x:c r="E5" s="15" t="str">
        <x:v>Start offset (s)</x:v>
      </x:c>
      <x:c r="F5" s="15" t="str">
        <x:v>IMF ID</x:v>
      </x:c>
      <x:c r="G5" s="15" t="str">
        <x:v>Plasma ID</x:v>
      </x:c>
      <x:c r="H5" s="15" t="str">
        <x:v>PFN interp (%)</x:v>
      </x:c>
      <x:c r="I5" s="15" t="str">
        <x:v>DBOT (s)</x:v>
      </x:c>
      <x:c r="J5" s="15" t="str">
        <x:v>B avg (nT)</x:v>
      </x:c>
      <x:c r="K5" s="15" t="str">
        <x:v>Bz GSM (nT)</x:v>
      </x:c>
      <x:c r="L5" s="15" t="str">
        <x:v>Speed (km/s)</x:v>
      </x:c>
      <x:c r="M5" s="15" t="str">
        <x:v>Density (n/cc)</x:v>
      </x:c>
      <x:c r="N5" s="15" t="str">
        <x:v>Temp (K)</x:v>
      </x:c>
      <x:c r="O5" s="15" t="str">
        <x:v>Pressure (nPa)</x:v>
      </x:c>
      <x:c r="P5" s="15" t="str">
        <x:v>AE (nT)</x:v>
      </x:c>
      <x:c r="Q5" s="15" t="str">
        <x:v>SYM/H (nT)</x:v>
      </x:c>
      <x:c r="R5" s="15" t="str">
        <x:v>Core field QC</x:v>
      </x:c>
    </x:row>
    <x:row r="6" ht="22" customHeight="1">
      <x:c r="A6" s="32" t="n">
        <x:v>1</x:v>
      </x:c>
      <x:c r="B6" s="32" t="n">
        <x:v>43</x:v>
      </x:c>
      <x:c r="C6" s="208" t="n">
        <x:v>44589.7375</x:v>
      </x:c>
      <x:c r="D6" s="32" t="n">
        <x:v>1643391720</x:v>
      </x:c>
      <x:c r="E6" s="42" t="n">
        <x:f>D6-Protocol!$B$7</x:f>
        <x:v>-49</x:v>
      </x:c>
      <x:c r="F6" s="42" t="n">
        <x:f>OMNI_Raw!H48</x:f>
        <x:v>51</x:v>
      </x:c>
      <x:c r="G6" s="42" t="n">
        <x:f>OMNI_Raw!I48</x:f>
        <x:v>51</x:v>
      </x:c>
      <x:c r="H6" s="42" t="n">
        <x:f>OMNI_Raw!J48</x:f>
        <x:v>0</x:v>
      </x:c>
      <x:c r="I6" s="42" t="n">
        <x:f>OMNI_Raw!K48</x:f>
        <x:v>46</x:v>
      </x:c>
      <x:c r="J6" s="43" t="n">
        <x:f>IF(OMNI_Raw!L48=9999.99,"",OMNI_Raw!L48)</x:f>
        <x:v>6.41</x:v>
      </x:c>
      <x:c r="K6" s="43" t="n">
        <x:f>IF(OMNI_Raw!M48=9999.99,"",OMNI_Raw!M48)</x:f>
        <x:v>-1.15</x:v>
      </x:c>
      <x:c r="L6" s="43" t="n">
        <x:f>IF(OMNI_Raw!N48=99999.9,"",OMNI_Raw!N48)</x:f>
        <x:v>419.9</x:v>
      </x:c>
      <x:c r="M6" s="43" t="n">
        <x:f>IF(OMNI_Raw!O48=999.99,"",OMNI_Raw!O48)</x:f>
        <x:v>5.35</x:v>
      </x:c>
      <x:c r="N6" s="43" t="n">
        <x:f>IF(OMNI_Raw!P48=9999999,"",OMNI_Raw!P48)</x:f>
        <x:v>45421</x:v>
      </x:c>
      <x:c r="O6" s="43" t="n">
        <x:f>IF(OMNI_Raw!Q48=99.99,"",OMNI_Raw!Q48)</x:f>
        <x:v>1.89</x:v>
      </x:c>
      <x:c r="P6" s="43" t="n">
        <x:f>IF(OMNI_Raw!R48=99999,"",OMNI_Raw!R48)</x:f>
        <x:v>96</x:v>
      </x:c>
      <x:c r="Q6" s="43" t="n">
        <x:f>IF(OMNI_Raw!S48=99999,"",OMNI_Raw!S48)</x:f>
        <x:v>1</x:v>
      </x:c>
      <x:c r="R6" s="42" t="str">
        <x:f>IF(COUNT(J6:Q6)=8,"VALID / CONTEXT","MISSING FIELD")</x:f>
        <x:v>VALID / CONTEXT</x:v>
      </x:c>
    </x:row>
    <x:row r="7" ht="22" customHeight="1">
      <x:c r="A7" s="32" t="n">
        <x:v>2</x:v>
      </x:c>
      <x:c r="B7" s="32" t="n">
        <x:v>44</x:v>
      </x:c>
      <x:c r="C7" s="208" t="n">
        <x:v>44589.73819444444</x:v>
      </x:c>
      <x:c r="D7" s="32" t="n">
        <x:v>1643391780</x:v>
      </x:c>
      <x:c r="E7" s="42" t="n">
        <x:f>D7-Protocol!$B$7</x:f>
        <x:v>11</x:v>
      </x:c>
      <x:c r="F7" s="42" t="n">
        <x:f>OMNI_Raw!H49</x:f>
        <x:v>51</x:v>
      </x:c>
      <x:c r="G7" s="42" t="n">
        <x:f>OMNI_Raw!I49</x:f>
        <x:v>51</x:v>
      </x:c>
      <x:c r="H7" s="42" t="n">
        <x:f>OMNI_Raw!J49</x:f>
        <x:v>20</x:v>
      </x:c>
      <x:c r="I7" s="42" t="n">
        <x:f>OMNI_Raw!K49</x:f>
        <x:v>60</x:v>
      </x:c>
      <x:c r="J7" s="43" t="n">
        <x:f>IF(OMNI_Raw!L49=9999.99,"",OMNI_Raw!L49)</x:f>
        <x:v>6.27</x:v>
      </x:c>
      <x:c r="K7" s="43" t="n">
        <x:f>IF(OMNI_Raw!M49=9999.99,"",OMNI_Raw!M49)</x:f>
        <x:v>-1.74</x:v>
      </x:c>
      <x:c r="L7" s="43" t="n">
        <x:f>IF(OMNI_Raw!N49=99999.9,"",OMNI_Raw!N49)</x:f>
        <x:v>420.2</x:v>
      </x:c>
      <x:c r="M7" s="43" t="n">
        <x:f>IF(OMNI_Raw!O49=999.99,"",OMNI_Raw!O49)</x:f>
        <x:v>5.31</x:v>
      </x:c>
      <x:c r="N7" s="43" t="n">
        <x:f>IF(OMNI_Raw!P49=9999999,"",OMNI_Raw!P49)</x:f>
        <x:v>49399</x:v>
      </x:c>
      <x:c r="O7" s="43" t="n">
        <x:f>IF(OMNI_Raw!Q49=99.99,"",OMNI_Raw!Q49)</x:f>
        <x:v>1.88</x:v>
      </x:c>
      <x:c r="P7" s="43" t="n">
        <x:f>IF(OMNI_Raw!R49=99999,"",OMNI_Raw!R49)</x:f>
        <x:v>103</x:v>
      </x:c>
      <x:c r="Q7" s="43" t="n">
        <x:f>IF(OMNI_Raw!S49=99999,"",OMNI_Raw!S49)</x:f>
        <x:v>1</x:v>
      </x:c>
      <x:c r="R7" s="42" t="str">
        <x:f>IF(COUNT(J7:Q7)=8,"VALID / CONTEXT","MISSING FIELD")</x:f>
        <x:v>VALID / CONTEXT</x:v>
      </x:c>
    </x:row>
    <x:row r="8" ht="22" customHeight="1">
      <x:c r="A8" s="32" t="n">
        <x:v>3</x:v>
      </x:c>
      <x:c r="B8" s="32" t="n">
        <x:v>45</x:v>
      </x:c>
      <x:c r="C8" s="208" t="n">
        <x:v>44589.73888888889</x:v>
      </x:c>
      <x:c r="D8" s="32" t="n">
        <x:v>1643391840</x:v>
      </x:c>
      <x:c r="E8" s="42" t="n">
        <x:f>D8-Protocol!$B$7</x:f>
        <x:v>71</x:v>
      </x:c>
      <x:c r="F8" s="42" t="n">
        <x:f>OMNI_Raw!H50</x:f>
        <x:v>51</x:v>
      </x:c>
      <x:c r="G8" s="42" t="n">
        <x:f>OMNI_Raw!I50</x:f>
        <x:v>51</x:v>
      </x:c>
      <x:c r="H8" s="42" t="n">
        <x:f>OMNI_Raw!J50</x:f>
        <x:v>100</x:v>
      </x:c>
      <x:c r="I8" s="42" t="n">
        <x:f>OMNI_Raw!K50</x:f>
        <x:v>58</x:v>
      </x:c>
      <x:c r="J8" s="43" t="n">
        <x:f>IF(OMNI_Raw!L50=9999.99,"",OMNI_Raw!L50)</x:f>
        <x:v>6.25</x:v>
      </x:c>
      <x:c r="K8" s="43" t="n">
        <x:f>IF(OMNI_Raw!M50=9999.99,"",OMNI_Raw!M50)</x:f>
        <x:v>-1.72</x:v>
      </x:c>
      <x:c r="L8" s="43" t="n">
        <x:f>IF(OMNI_Raw!N50=99999.9,"",OMNI_Raw!N50)</x:f>
        <x:v>420.3</x:v>
      </x:c>
      <x:c r="M8" s="43" t="n">
        <x:f>IF(OMNI_Raw!O50=999.99,"",OMNI_Raw!O50)</x:f>
        <x:v>5.3</x:v>
      </x:c>
      <x:c r="N8" s="43" t="n">
        <x:f>IF(OMNI_Raw!P50=9999999,"",OMNI_Raw!P50)</x:f>
        <x:v>50042</x:v>
      </x:c>
      <x:c r="O8" s="43" t="n">
        <x:f>IF(OMNI_Raw!Q50=99.99,"",OMNI_Raw!Q50)</x:f>
        <x:v>1.87</x:v>
      </x:c>
      <x:c r="P8" s="43" t="n">
        <x:f>IF(OMNI_Raw!R50=99999,"",OMNI_Raw!R50)</x:f>
        <x:v>108</x:v>
      </x:c>
      <x:c r="Q8" s="43" t="n">
        <x:f>IF(OMNI_Raw!S50=99999,"",OMNI_Raw!S50)</x:f>
        <x:v>1</x:v>
      </x:c>
      <x:c r="R8" s="42" t="str">
        <x:f>IF(COUNT(J8:Q8)=8,"VALID / CONTEXT","MISSING FIELD")</x:f>
        <x:v>VALID / CONTEXT</x:v>
      </x:c>
    </x:row>
    <x:row r="9" ht="22" customHeight="1">
      <x:c r="A9" s="32" t="n">
        <x:v>4</x:v>
      </x:c>
      <x:c r="B9" s="32" t="n">
        <x:v>46</x:v>
      </x:c>
      <x:c r="C9" s="208" t="n">
        <x:v>44589.739583333336</x:v>
      </x:c>
      <x:c r="D9" s="32" t="n">
        <x:v>1643391900</x:v>
      </x:c>
      <x:c r="E9" s="42" t="n">
        <x:f>D9-Protocol!$B$7</x:f>
        <x:v>131</x:v>
      </x:c>
      <x:c r="F9" s="42" t="n">
        <x:f>OMNI_Raw!H51</x:f>
        <x:v>51</x:v>
      </x:c>
      <x:c r="G9" s="42" t="n">
        <x:f>OMNI_Raw!I51</x:f>
        <x:v>51</x:v>
      </x:c>
      <x:c r="H9" s="42" t="n">
        <x:f>OMNI_Raw!J51</x:f>
        <x:v>100</x:v>
      </x:c>
      <x:c r="I9" s="42" t="n">
        <x:f>OMNI_Raw!K51</x:f>
        <x:v>52</x:v>
      </x:c>
      <x:c r="J9" s="43" t="n">
        <x:f>IF(OMNI_Raw!L51=9999.99,"",OMNI_Raw!L51)</x:f>
        <x:v>6.25</x:v>
      </x:c>
      <x:c r="K9" s="43" t="n">
        <x:f>IF(OMNI_Raw!M51=9999.99,"",OMNI_Raw!M51)</x:f>
        <x:v>-2.11</x:v>
      </x:c>
      <x:c r="L9" s="43" t="n">
        <x:f>IF(OMNI_Raw!N51=99999.9,"",OMNI_Raw!N51)</x:f>
        <x:v>419.5</x:v>
      </x:c>
      <x:c r="M9" s="43" t="n">
        <x:f>IF(OMNI_Raw!O51=999.99,"",OMNI_Raw!O51)</x:f>
        <x:v>5.6</x:v>
      </x:c>
      <x:c r="N9" s="43" t="n">
        <x:f>IF(OMNI_Raw!P51=9999999,"",OMNI_Raw!P51)</x:f>
        <x:v>44104</x:v>
      </x:c>
      <x:c r="O9" s="43" t="n">
        <x:f>IF(OMNI_Raw!Q51=99.99,"",OMNI_Raw!Q51)</x:f>
        <x:v>1.97</x:v>
      </x:c>
      <x:c r="P9" s="43" t="n">
        <x:f>IF(OMNI_Raw!R51=99999,"",OMNI_Raw!R51)</x:f>
        <x:v>100</x:v>
      </x:c>
      <x:c r="Q9" s="43" t="n">
        <x:f>IF(OMNI_Raw!S51=99999,"",OMNI_Raw!S51)</x:f>
        <x:v>1</x:v>
      </x:c>
      <x:c r="R9" s="42" t="str">
        <x:f>IF(COUNT(J9:Q9)=8,"VALID / CONTEXT","MISSING FIELD")</x:f>
        <x:v>VALID / CONTEXT</x:v>
      </x:c>
    </x:row>
    <x:row r="10" ht="22" customHeight="1">
      <x:c r="A10" s="32" t="n">
        <x:v>5</x:v>
      </x:c>
      <x:c r="B10" s="32" t="n">
        <x:v>47</x:v>
      </x:c>
      <x:c r="C10" s="208" t="n">
        <x:v>44589.740277777775</x:v>
      </x:c>
      <x:c r="D10" s="32" t="n">
        <x:v>1643391960</x:v>
      </x:c>
      <x:c r="E10" s="42" t="n">
        <x:f>D10-Protocol!$B$7</x:f>
        <x:v>191</x:v>
      </x:c>
      <x:c r="F10" s="42" t="n">
        <x:f>OMNI_Raw!H52</x:f>
        <x:v>51</x:v>
      </x:c>
      <x:c r="G10" s="42" t="n">
        <x:f>OMNI_Raw!I52</x:f>
        <x:v>51</x:v>
      </x:c>
      <x:c r="H10" s="42" t="n">
        <x:f>OMNI_Raw!J52</x:f>
        <x:v>100</x:v>
      </x:c>
      <x:c r="I10" s="42" t="n">
        <x:f>OMNI_Raw!K52</x:f>
        <x:v>39</x:v>
      </x:c>
      <x:c r="J10" s="43" t="n">
        <x:f>IF(OMNI_Raw!L52=9999.99,"",OMNI_Raw!L52)</x:f>
        <x:v>6.19</x:v>
      </x:c>
      <x:c r="K10" s="43" t="n">
        <x:f>IF(OMNI_Raw!M52=9999.99,"",OMNI_Raw!M52)</x:f>
        <x:v>-2.12</x:v>
      </x:c>
      <x:c r="L10" s="43" t="n">
        <x:f>IF(OMNI_Raw!N52=99999.9,"",OMNI_Raw!N52)</x:f>
        <x:v>419.5</x:v>
      </x:c>
      <x:c r="M10" s="43" t="n">
        <x:f>IF(OMNI_Raw!O52=999.99,"",OMNI_Raw!O52)</x:f>
        <x:v>5.6</x:v>
      </x:c>
      <x:c r="N10" s="43" t="n">
        <x:f>IF(OMNI_Raw!P52=9999999,"",OMNI_Raw!P52)</x:f>
        <x:v>44104</x:v>
      </x:c>
      <x:c r="O10" s="43" t="n">
        <x:f>IF(OMNI_Raw!Q52=99.99,"",OMNI_Raw!Q52)</x:f>
        <x:v>1.97</x:v>
      </x:c>
      <x:c r="P10" s="43" t="n">
        <x:f>IF(OMNI_Raw!R52=99999,"",OMNI_Raw!R52)</x:f>
        <x:v>89</x:v>
      </x:c>
      <x:c r="Q10" s="43" t="n">
        <x:f>IF(OMNI_Raw!S52=99999,"",OMNI_Raw!S52)</x:f>
        <x:v>1</x:v>
      </x:c>
      <x:c r="R10" s="42" t="str">
        <x:f>IF(COUNT(J10:Q10)=8,"VALID / CONTEXT","MISSING FIELD")</x:f>
        <x:v>VALID / CONTEXT</x:v>
      </x:c>
    </x:row>
    <x:row r="11" ht="22" customHeight="1">
      <x:c r="A11" s="32" t="n">
        <x:v>6</x:v>
      </x:c>
      <x:c r="B11" s="32" t="n">
        <x:v>48</x:v>
      </x:c>
      <x:c r="C11" s="208" t="n">
        <x:v>44589.74097222222</x:v>
      </x:c>
      <x:c r="D11" s="32" t="n">
        <x:v>1643392020</x:v>
      </x:c>
      <x:c r="E11" s="42" t="n">
        <x:f>D11-Protocol!$B$7</x:f>
        <x:v>251</x:v>
      </x:c>
      <x:c r="F11" s="42" t="n">
        <x:f>OMNI_Raw!H53</x:f>
        <x:v>51</x:v>
      </x:c>
      <x:c r="G11" s="42" t="n">
        <x:f>OMNI_Raw!I53</x:f>
        <x:v>51</x:v>
      </x:c>
      <x:c r="H11" s="42" t="n">
        <x:f>OMNI_Raw!J53</x:f>
        <x:v>100</x:v>
      </x:c>
      <x:c r="I11" s="42" t="n">
        <x:f>OMNI_Raw!K53</x:f>
        <x:v>45</x:v>
      </x:c>
      <x:c r="J11" s="43" t="n">
        <x:f>IF(OMNI_Raw!L53=9999.99,"",OMNI_Raw!L53)</x:f>
        <x:v>6.4</x:v>
      </x:c>
      <x:c r="K11" s="43" t="n">
        <x:f>IF(OMNI_Raw!M53=9999.99,"",OMNI_Raw!M53)</x:f>
        <x:v>-1.67</x:v>
      </x:c>
      <x:c r="L11" s="43" t="n">
        <x:f>IF(OMNI_Raw!N53=99999.9,"",OMNI_Raw!N53)</x:f>
        <x:v>417.8</x:v>
      </x:c>
      <x:c r="M11" s="43" t="n">
        <x:f>IF(OMNI_Raw!O53=999.99,"",OMNI_Raw!O53)</x:f>
        <x:v>5.63</x:v>
      </x:c>
      <x:c r="N11" s="43" t="n">
        <x:f>IF(OMNI_Raw!P53=9999999,"",OMNI_Raw!P53)</x:f>
        <x:v>42936</x:v>
      </x:c>
      <x:c r="O11" s="43" t="n">
        <x:f>IF(OMNI_Raw!Q53=99.99,"",OMNI_Raw!Q53)</x:f>
        <x:v>1.97</x:v>
      </x:c>
      <x:c r="P11" s="43" t="n">
        <x:f>IF(OMNI_Raw!R53=99999,"",OMNI_Raw!R53)</x:f>
        <x:v>72</x:v>
      </x:c>
      <x:c r="Q11" s="43" t="n">
        <x:f>IF(OMNI_Raw!S53=99999,"",OMNI_Raw!S53)</x:f>
        <x:v>1</x:v>
      </x:c>
      <x:c r="R11" s="42" t="str">
        <x:f>IF(COUNT(J11:Q11)=8,"VALID / CONTEXT","MISSING FIELD")</x:f>
        <x:v>VALID / CONTEXT</x:v>
      </x:c>
    </x:row>
    <x:row r="12" ht="22" customHeight="1">
      <x:c r="A12" s="32" t="n">
        <x:v>7</x:v>
      </x:c>
      <x:c r="B12" s="32" t="n">
        <x:v>49</x:v>
      </x:c>
      <x:c r="C12" s="208" t="n">
        <x:v>44589.74166666667</x:v>
      </x:c>
      <x:c r="D12" s="32" t="n">
        <x:v>1643392080</x:v>
      </x:c>
      <x:c r="E12" s="42" t="n">
        <x:f>D12-Protocol!$B$7</x:f>
        <x:v>311</x:v>
      </x:c>
      <x:c r="F12" s="42" t="n">
        <x:f>OMNI_Raw!H54</x:f>
        <x:v>51</x:v>
      </x:c>
      <x:c r="G12" s="42" t="n">
        <x:f>OMNI_Raw!I54</x:f>
        <x:v>51</x:v>
      </x:c>
      <x:c r="H12" s="42" t="n">
        <x:f>OMNI_Raw!J54</x:f>
        <x:v>100</x:v>
      </x:c>
      <x:c r="I12" s="42" t="n">
        <x:f>OMNI_Raw!K54</x:f>
        <x:v>110</x:v>
      </x:c>
      <x:c r="J12" s="43" t="n">
        <x:f>IF(OMNI_Raw!L54=9999.99,"",OMNI_Raw!L54)</x:f>
        <x:v>6.43</x:v>
      </x:c>
      <x:c r="K12" s="43" t="n">
        <x:f>IF(OMNI_Raw!M54=9999.99,"",OMNI_Raw!M54)</x:f>
        <x:v>-1.3</x:v>
      </x:c>
      <x:c r="L12" s="43" t="n">
        <x:f>IF(OMNI_Raw!N54=99999.9,"",OMNI_Raw!N54)</x:f>
        <x:v>418.9</x:v>
      </x:c>
      <x:c r="M12" s="43" t="n">
        <x:f>IF(OMNI_Raw!O54=999.99,"",OMNI_Raw!O54)</x:f>
        <x:v>5.5</x:v>
      </x:c>
      <x:c r="N12" s="43" t="n">
        <x:f>IF(OMNI_Raw!P54=9999999,"",OMNI_Raw!P54)</x:f>
        <x:v>41910</x:v>
      </x:c>
      <x:c r="O12" s="43" t="n">
        <x:f>IF(OMNI_Raw!Q54=99.99,"",OMNI_Raw!Q54)</x:f>
        <x:v>1.93</x:v>
      </x:c>
      <x:c r="P12" s="43" t="n">
        <x:f>IF(OMNI_Raw!R54=99999,"",OMNI_Raw!R54)</x:f>
        <x:v>70</x:v>
      </x:c>
      <x:c r="Q12" s="43" t="n">
        <x:f>IF(OMNI_Raw!S54=99999,"",OMNI_Raw!S54)</x:f>
        <x:v>1</x:v>
      </x:c>
      <x:c r="R12" s="42" t="str">
        <x:f>IF(COUNT(J12:Q12)=8,"VALID / CONTEXT","MISSING FIELD")</x:f>
        <x:v>VALID / CONTEXT</x:v>
      </x:c>
    </x:row>
    <x:row r="13" ht="22" customHeight="1">
      <x:c r="A13" s="32" t="n">
        <x:v>8</x:v>
      </x:c>
      <x:c r="B13" s="32" t="n">
        <x:v>50</x:v>
      </x:c>
      <x:c r="C13" s="208" t="n">
        <x:v>44589.74236111111</x:v>
      </x:c>
      <x:c r="D13" s="32" t="n">
        <x:v>1643392140</x:v>
      </x:c>
      <x:c r="E13" s="42" t="n">
        <x:f>D13-Protocol!$B$7</x:f>
        <x:v>371</x:v>
      </x:c>
      <x:c r="F13" s="42" t="n">
        <x:f>OMNI_Raw!H55</x:f>
        <x:v>51</x:v>
      </x:c>
      <x:c r="G13" s="42" t="n">
        <x:f>OMNI_Raw!I55</x:f>
        <x:v>51</x:v>
      </x:c>
      <x:c r="H13" s="42" t="n">
        <x:f>OMNI_Raw!J55</x:f>
        <x:v>100</x:v>
      </x:c>
      <x:c r="I13" s="42" t="n">
        <x:f>OMNI_Raw!K55</x:f>
        <x:v>75</x:v>
      </x:c>
      <x:c r="J13" s="43" t="n">
        <x:f>IF(OMNI_Raw!L55=9999.99,"",OMNI_Raw!L55)</x:f>
        <x:v>6.4</x:v>
      </x:c>
      <x:c r="K13" s="43" t="n">
        <x:f>IF(OMNI_Raw!M55=9999.99,"",OMNI_Raw!M55)</x:f>
        <x:v>-1.21</x:v>
      </x:c>
      <x:c r="L13" s="43" t="n">
        <x:f>IF(OMNI_Raw!N55=99999.9,"",OMNI_Raw!N55)</x:f>
        <x:v>420.5</x:v>
      </x:c>
      <x:c r="M13" s="43" t="n">
        <x:f>IF(OMNI_Raw!O55=999.99,"",OMNI_Raw!O55)</x:f>
        <x:v>5.38</x:v>
      </x:c>
      <x:c r="N13" s="43" t="n">
        <x:f>IF(OMNI_Raw!P55=9999999,"",OMNI_Raw!P55)</x:f>
        <x:v>41974</x:v>
      </x:c>
      <x:c r="O13" s="43" t="n">
        <x:f>IF(OMNI_Raw!Q55=99.99,"",OMNI_Raw!Q55)</x:f>
        <x:v>1.9</x:v>
      </x:c>
      <x:c r="P13" s="43" t="n">
        <x:f>IF(OMNI_Raw!R55=99999,"",OMNI_Raw!R55)</x:f>
        <x:v>82</x:v>
      </x:c>
      <x:c r="Q13" s="43" t="n">
        <x:f>IF(OMNI_Raw!S55=99999,"",OMNI_Raw!S55)</x:f>
        <x:v>2</x:v>
      </x:c>
      <x:c r="R13" s="42" t="str">
        <x:f>IF(COUNT(J13:Q13)=8,"VALID / CONTEXT","MISSING FIELD")</x:f>
        <x:v>VALID / CONTEXT</x:v>
      </x:c>
    </x:row>
    <x:row r="14" ht="22" customHeight="1">
      <x:c r="A14" s="32" t="n">
        <x:v>9</x:v>
      </x:c>
      <x:c r="B14" s="32" t="n">
        <x:v>51</x:v>
      </x:c>
      <x:c r="C14" s="208" t="n">
        <x:v>44589.743055555555</x:v>
      </x:c>
      <x:c r="D14" s="32" t="n">
        <x:v>1643392200</x:v>
      </x:c>
      <x:c r="E14" s="42" t="n">
        <x:f>D14-Protocol!$B$7</x:f>
        <x:v>431</x:v>
      </x:c>
      <x:c r="F14" s="42" t="n">
        <x:f>OMNI_Raw!H56</x:f>
        <x:v>51</x:v>
      </x:c>
      <x:c r="G14" s="42" t="n">
        <x:f>OMNI_Raw!I56</x:f>
        <x:v>51</x:v>
      </x:c>
      <x:c r="H14" s="42" t="n">
        <x:f>OMNI_Raw!J56</x:f>
        <x:v>100</x:v>
      </x:c>
      <x:c r="I14" s="42" t="n">
        <x:f>OMNI_Raw!K56</x:f>
        <x:v>58</x:v>
      </x:c>
      <x:c r="J14" s="43" t="n">
        <x:f>IF(OMNI_Raw!L56=9999.99,"",OMNI_Raw!L56)</x:f>
        <x:v>6.36</x:v>
      </x:c>
      <x:c r="K14" s="43" t="n">
        <x:f>IF(OMNI_Raw!M56=9999.99,"",OMNI_Raw!M56)</x:f>
        <x:v>-1.17</x:v>
      </x:c>
      <x:c r="L14" s="43" t="n">
        <x:f>IF(OMNI_Raw!N56=99999.9,"",OMNI_Raw!N56)</x:f>
        <x:v>420.9</x:v>
      </x:c>
      <x:c r="M14" s="43" t="n">
        <x:f>IF(OMNI_Raw!O56=999.99,"",OMNI_Raw!O56)</x:f>
        <x:v>5.52</x:v>
      </x:c>
      <x:c r="N14" s="43" t="n">
        <x:f>IF(OMNI_Raw!P56=9999999,"",OMNI_Raw!P56)</x:f>
        <x:v>50007</x:v>
      </x:c>
      <x:c r="O14" s="43" t="n">
        <x:f>IF(OMNI_Raw!Q56=99.99,"",OMNI_Raw!Q56)</x:f>
        <x:v>1.96</x:v>
      </x:c>
      <x:c r="P14" s="43" t="n">
        <x:f>IF(OMNI_Raw!R56=99999,"",OMNI_Raw!R56)</x:f>
        <x:v>81</x:v>
      </x:c>
      <x:c r="Q14" s="43" t="n">
        <x:f>IF(OMNI_Raw!S56=99999,"",OMNI_Raw!S56)</x:f>
        <x:v>2</x:v>
      </x:c>
      <x:c r="R14" s="42" t="str">
        <x:f>IF(COUNT(J14:Q14)=8,"VALID / CONTEXT","MISSING FIELD")</x:f>
        <x:v>VALID / CONTEXT</x:v>
      </x:c>
    </x:row>
    <x:row r="15" ht="22" customHeight="1">
      <x:c r="A15" s="32" t="n">
        <x:v>10</x:v>
      </x:c>
      <x:c r="B15" s="32" t="n">
        <x:v>52</x:v>
      </x:c>
      <x:c r="C15" s="208" t="n">
        <x:v>44589.74375</x:v>
      </x:c>
      <x:c r="D15" s="32" t="n">
        <x:v>1643392260</x:v>
      </x:c>
      <x:c r="E15" s="42" t="n">
        <x:f>D15-Protocol!$B$7</x:f>
        <x:v>491</x:v>
      </x:c>
      <x:c r="F15" s="42" t="n">
        <x:f>OMNI_Raw!H57</x:f>
        <x:v>51</x:v>
      </x:c>
      <x:c r="G15" s="42" t="n">
        <x:f>OMNI_Raw!I57</x:f>
        <x:v>51</x:v>
      </x:c>
      <x:c r="H15" s="42" t="n">
        <x:f>OMNI_Raw!J57</x:f>
        <x:v>100</x:v>
      </x:c>
      <x:c r="I15" s="42" t="n">
        <x:f>OMNI_Raw!K57</x:f>
        <x:v>54</x:v>
      </x:c>
      <x:c r="J15" s="43" t="n">
        <x:f>IF(OMNI_Raw!L57=9999.99,"",OMNI_Raw!L57)</x:f>
        <x:v>6.4</x:v>
      </x:c>
      <x:c r="K15" s="43" t="n">
        <x:f>IF(OMNI_Raw!M57=9999.99,"",OMNI_Raw!M57)</x:f>
        <x:v>-1.77</x:v>
      </x:c>
      <x:c r="L15" s="43" t="n">
        <x:f>IF(OMNI_Raw!N57=99999.9,"",OMNI_Raw!N57)</x:f>
        <x:v>420.7</x:v>
      </x:c>
      <x:c r="M15" s="43" t="n">
        <x:f>IF(OMNI_Raw!O57=999.99,"",OMNI_Raw!O57)</x:f>
        <x:v>5.28</x:v>
      </x:c>
      <x:c r="N15" s="43" t="n">
        <x:f>IF(OMNI_Raw!P57=9999999,"",OMNI_Raw!P57)</x:f>
        <x:v>44695</x:v>
      </x:c>
      <x:c r="O15" s="43" t="n">
        <x:f>IF(OMNI_Raw!Q57=99.99,"",OMNI_Raw!Q57)</x:f>
        <x:v>1.87</x:v>
      </x:c>
      <x:c r="P15" s="43" t="n">
        <x:f>IF(OMNI_Raw!R57=99999,"",OMNI_Raw!R57)</x:f>
        <x:v>63</x:v>
      </x:c>
      <x:c r="Q15" s="43" t="n">
        <x:f>IF(OMNI_Raw!S57=99999,"",OMNI_Raw!S57)</x:f>
        <x:v>2</x:v>
      </x:c>
      <x:c r="R15" s="42" t="str">
        <x:f>IF(COUNT(J15:Q15)=8,"VALID / CONTEXT","MISSING FIELD")</x:f>
        <x:v>VALID / CONTEXT</x:v>
      </x:c>
    </x:row>
    <x:row r="16" ht="22" customHeight="1">
      <x:c r="A16" s="32" t="n">
        <x:v>11</x:v>
      </x:c>
      <x:c r="B16" s="32" t="n">
        <x:v>53</x:v>
      </x:c>
      <x:c r="C16" s="208" t="n">
        <x:v>44589.74444444444</x:v>
      </x:c>
      <x:c r="D16" s="32" t="n">
        <x:v>1643392320</x:v>
      </x:c>
      <x:c r="E16" s="42" t="n">
        <x:f>D16-Protocol!$B$7</x:f>
        <x:v>551</x:v>
      </x:c>
      <x:c r="F16" s="42" t="n">
        <x:f>OMNI_Raw!H58</x:f>
        <x:v>51</x:v>
      </x:c>
      <x:c r="G16" s="42" t="n">
        <x:f>OMNI_Raw!I58</x:f>
        <x:v>51</x:v>
      </x:c>
      <x:c r="H16" s="42" t="n">
        <x:f>OMNI_Raw!J58</x:f>
        <x:v>100</x:v>
      </x:c>
      <x:c r="I16" s="42" t="n">
        <x:f>OMNI_Raw!K58</x:f>
        <x:v>48</x:v>
      </x:c>
      <x:c r="J16" s="43" t="n">
        <x:f>IF(OMNI_Raw!L58=9999.99,"",OMNI_Raw!L58)</x:f>
        <x:v>6.39</x:v>
      </x:c>
      <x:c r="K16" s="43" t="n">
        <x:f>IF(OMNI_Raw!M58=9999.99,"",OMNI_Raw!M58)</x:f>
        <x:v>-1.43</x:v>
      </x:c>
      <x:c r="L16" s="43" t="n">
        <x:f>IF(OMNI_Raw!N58=99999.9,"",OMNI_Raw!N58)</x:f>
        <x:v>420.7</x:v>
      </x:c>
      <x:c r="M16" s="43" t="n">
        <x:f>IF(OMNI_Raw!O58=999.99,"",OMNI_Raw!O58)</x:f>
        <x:v>5.23</x:v>
      </x:c>
      <x:c r="N16" s="43" t="n">
        <x:f>IF(OMNI_Raw!P58=9999999,"",OMNI_Raw!P58)</x:f>
        <x:v>43616</x:v>
      </x:c>
      <x:c r="O16" s="43" t="n">
        <x:f>IF(OMNI_Raw!Q58=99.99,"",OMNI_Raw!Q58)</x:f>
        <x:v>1.85</x:v>
      </x:c>
      <x:c r="P16" s="43" t="n">
        <x:f>IF(OMNI_Raw!R58=99999,"",OMNI_Raw!R58)</x:f>
        <x:v>65</x:v>
      </x:c>
      <x:c r="Q16" s="43" t="n">
        <x:f>IF(OMNI_Raw!S58=99999,"",OMNI_Raw!S58)</x:f>
        <x:v>2</x:v>
      </x:c>
      <x:c r="R16" s="42" t="str">
        <x:f>IF(COUNT(J16:Q16)=8,"VALID / CONTEXT","MISSING FIELD")</x:f>
        <x:v>VALID / CONTEXT</x:v>
      </x:c>
    </x:row>
    <x:row r="17" ht="22" customHeight="1">
      <x:c r="A17" s="32" t="n">
        <x:v>12</x:v>
      </x:c>
      <x:c r="B17" s="32" t="n">
        <x:v>54</x:v>
      </x:c>
      <x:c r="C17" s="208" t="n">
        <x:v>44589.74513888889</x:v>
      </x:c>
      <x:c r="D17" s="32" t="n">
        <x:v>1643392380</x:v>
      </x:c>
      <x:c r="E17" s="42" t="n">
        <x:f>D17-Protocol!$B$7</x:f>
        <x:v>611</x:v>
      </x:c>
      <x:c r="F17" s="42" t="n">
        <x:f>OMNI_Raw!H59</x:f>
        <x:v>51</x:v>
      </x:c>
      <x:c r="G17" s="42" t="n">
        <x:f>OMNI_Raw!I59</x:f>
        <x:v>51</x:v>
      </x:c>
      <x:c r="H17" s="42" t="n">
        <x:f>OMNI_Raw!J59</x:f>
        <x:v>100</x:v>
      </x:c>
      <x:c r="I17" s="42" t="n">
        <x:f>OMNI_Raw!K59</x:f>
        <x:v>94</x:v>
      </x:c>
      <x:c r="J17" s="43" t="n">
        <x:f>IF(OMNI_Raw!L59=9999.99,"",OMNI_Raw!L59)</x:f>
        <x:v>6.31</x:v>
      </x:c>
      <x:c r="K17" s="43" t="n">
        <x:f>IF(OMNI_Raw!M59=9999.99,"",OMNI_Raw!M59)</x:f>
        <x:v>-1.26</x:v>
      </x:c>
      <x:c r="L17" s="43" t="n">
        <x:f>IF(OMNI_Raw!N59=99999.9,"",OMNI_Raw!N59)</x:f>
        <x:v>419.5</x:v>
      </x:c>
      <x:c r="M17" s="43" t="n">
        <x:f>IF(OMNI_Raw!O59=999.99,"",OMNI_Raw!O59)</x:f>
        <x:v>5.19</x:v>
      </x:c>
      <x:c r="N17" s="43" t="n">
        <x:f>IF(OMNI_Raw!P59=9999999,"",OMNI_Raw!P59)</x:f>
        <x:v>47782</x:v>
      </x:c>
      <x:c r="O17" s="43" t="n">
        <x:f>IF(OMNI_Raw!Q59=99.99,"",OMNI_Raw!Q59)</x:f>
        <x:v>1.83</x:v>
      </x:c>
      <x:c r="P17" s="43" t="n">
        <x:f>IF(OMNI_Raw!R59=99999,"",OMNI_Raw!R59)</x:f>
        <x:v>63</x:v>
      </x:c>
      <x:c r="Q17" s="43" t="n">
        <x:f>IF(OMNI_Raw!S59=99999,"",OMNI_Raw!S59)</x:f>
        <x:v>2</x:v>
      </x:c>
      <x:c r="R17" s="42" t="str">
        <x:f>IF(COUNT(J17:Q17)=8,"VALID / CONTEXT","MISSING FIELD")</x:f>
        <x:v>VALID / CONTEXT</x:v>
      </x:c>
    </x:row>
    <x:row r="18" ht="22" customHeight="1">
      <x:c r="A18" s="32" t="n">
        <x:v>13</x:v>
      </x:c>
      <x:c r="B18" s="32" t="n">
        <x:v>55</x:v>
      </x:c>
      <x:c r="C18" s="208" t="n">
        <x:v>44589.745833333334</x:v>
      </x:c>
      <x:c r="D18" s="32" t="n">
        <x:v>1643392440</x:v>
      </x:c>
      <x:c r="E18" s="42" t="n">
        <x:f>D18-Protocol!$B$7</x:f>
        <x:v>671</x:v>
      </x:c>
      <x:c r="F18" s="42" t="n">
        <x:f>OMNI_Raw!H60</x:f>
        <x:v>51</x:v>
      </x:c>
      <x:c r="G18" s="42" t="n">
        <x:f>OMNI_Raw!I60</x:f>
        <x:v>51</x:v>
      </x:c>
      <x:c r="H18" s="42" t="n">
        <x:f>OMNI_Raw!J60</x:f>
        <x:v>100</x:v>
      </x:c>
      <x:c r="I18" s="42" t="n">
        <x:f>OMNI_Raw!K60</x:f>
        <x:v>102</x:v>
      </x:c>
      <x:c r="J18" s="43" t="n">
        <x:f>IF(OMNI_Raw!L60=9999.99,"",OMNI_Raw!L60)</x:f>
        <x:v>6.28</x:v>
      </x:c>
      <x:c r="K18" s="43" t="n">
        <x:f>IF(OMNI_Raw!M60=9999.99,"",OMNI_Raw!M60)</x:f>
        <x:v>-1.88</x:v>
      </x:c>
      <x:c r="L18" s="43" t="n">
        <x:f>IF(OMNI_Raw!N60=99999.9,"",OMNI_Raw!N60)</x:f>
        <x:v>419.4</x:v>
      </x:c>
      <x:c r="M18" s="43" t="n">
        <x:f>IF(OMNI_Raw!O60=999.99,"",OMNI_Raw!O60)</x:f>
        <x:v>5.2</x:v>
      </x:c>
      <x:c r="N18" s="43" t="n">
        <x:f>IF(OMNI_Raw!P60=9999999,"",OMNI_Raw!P60)</x:f>
        <x:v>47772</x:v>
      </x:c>
      <x:c r="O18" s="43" t="n">
        <x:f>IF(OMNI_Raw!Q60=99.99,"",OMNI_Raw!Q60)</x:f>
        <x:v>1.83</x:v>
      </x:c>
      <x:c r="P18" s="43" t="n">
        <x:f>IF(OMNI_Raw!R60=99999,"",OMNI_Raw!R60)</x:f>
        <x:v>64</x:v>
      </x:c>
      <x:c r="Q18" s="43" t="n">
        <x:f>IF(OMNI_Raw!S60=99999,"",OMNI_Raw!S60)</x:f>
        <x:v>2</x:v>
      </x:c>
      <x:c r="R18" s="42" t="str">
        <x:f>IF(COUNT(J18:Q18)=8,"VALID / CONTEXT","MISSING FIELD")</x:f>
        <x:v>VALID / CONTEXT</x:v>
      </x:c>
    </x:row>
  </x:sheetData>
  <x:mergeCells>
    <x:mergeCell ref="A1:R1"/>
    <x:mergeCell ref="A2:R3"/>
  </x:mergeCells>
  <x:pageMargins left="0.7" right="0.7" top="0.75" bottom="0.75" header="0.3" footer="0.3"/>
</x:worksheet>
</file>

<file path=xl/worksheets/sheet18.xml><?xml version="1.0" encoding="utf-8"?>
<x:worksheet xmlns:x="http://schemas.openxmlformats.org/spreadsheetml/2006/main">
  <x:sheetFormatPr defaultRowHeight="15"/>
  <x:cols>
    <x:col min="1" max="1" width="17" hidden="0" customWidth="1"/>
    <x:col min="2" max="2" width="17" hidden="0" customWidth="1"/>
    <x:col min="3" max="3" width="28"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28" hidden="0" customWidth="1"/>
    <x:col min="13" max="13" width="17" hidden="0" customWidth="1"/>
    <x:col min="14" max="14" width="17" hidden="0" customWidth="1"/>
    <x:col min="15" max="15" width="17" hidden="0" customWidth="1"/>
    <x:col min="16" max="16" width="17" hidden="0" customWidth="1"/>
    <x:col min="17" max="17" width="17" hidden="0" customWidth="1"/>
    <x:col min="18" max="18" width="28" hidden="0" customWidth="1"/>
    <x:col min="19" max="19" width="17" hidden="0" customWidth="1"/>
    <x:col min="20" max="20" width="17" hidden="0" customWidth="1"/>
    <x:col min="21" max="21" width="27" hidden="0" customWidth="1"/>
    <x:col min="22" max="22" width="27" hidden="0" customWidth="1"/>
    <x:col min="23" max="23" width="27" hidden="0" customWidth="1"/>
    <x:col min="24" max="24" width="27" hidden="0" customWidth="1"/>
    <x:col min="25" max="25" width="27" hidden="0" customWidth="1"/>
  </x:cols>
  <x:sheetData>
    <x:row r="1" ht="34" customHeight="1">
      <x:c r="A1" s="21" t="str">
        <x:v>UTC association audit | all 111 candidate samples</x:v>
      </x:c>
      <x:c r="B1" s="21"/>
      <x:c r="C1" s="21"/>
      <x:c r="D1" s="21"/>
      <x:c r="E1" s="21"/>
      <x:c r="F1" s="21"/>
      <x:c r="G1" s="21"/>
      <x:c r="H1" s="21"/>
      <x:c r="I1" s="21"/>
      <x:c r="J1" s="21"/>
      <x:c r="K1" s="21"/>
      <x:c r="L1" s="21"/>
      <x:c r="M1" s="21"/>
      <x:c r="N1" s="21"/>
      <x:c r="O1" s="21"/>
      <x:c r="P1" s="21"/>
      <x:c r="Q1" s="21"/>
      <x:c r="R1" s="21"/>
      <x:c r="S1" s="21"/>
      <x:c r="T1" s="21"/>
    </x:row>
    <x:row r="2" ht="23" customHeight="1">
      <x:c r="A2" s="25" t="str">
        <x:v>Primary rule: latest preceding SatNOGS reception, age ≤10 s; no future record. This is a context association, NOT identification of the same spacecraft packet or continued link uptime.</x:v>
      </x:c>
      <x:c r="B2" s="25"/>
      <x:c r="C2" s="25"/>
      <x:c r="D2" s="25"/>
      <x:c r="E2" s="25"/>
      <x:c r="F2" s="25"/>
      <x:c r="G2" s="25"/>
      <x:c r="H2" s="25"/>
      <x:c r="I2" s="25"/>
      <x:c r="J2" s="25"/>
      <x:c r="K2" s="25"/>
      <x:c r="L2" s="25"/>
      <x:c r="M2" s="25"/>
      <x:c r="N2" s="25"/>
      <x:c r="O2" s="25"/>
      <x:c r="P2" s="25"/>
      <x:c r="Q2" s="25"/>
      <x:c r="R2" s="25"/>
      <x:c r="S2" s="25"/>
      <x:c r="T2" s="25"/>
    </x:row>
    <x:row r="3" ht="23" customHeight="1">
      <x:c r="A3" s="25"/>
      <x:c r="B3" s="25"/>
      <x:c r="C3" s="25"/>
      <x:c r="D3" s="25"/>
      <x:c r="E3" s="25"/>
      <x:c r="F3" s="25"/>
      <x:c r="G3" s="25"/>
      <x:c r="H3" s="25"/>
      <x:c r="I3" s="25"/>
      <x:c r="J3" s="25"/>
      <x:c r="K3" s="25"/>
      <x:c r="L3" s="25"/>
      <x:c r="M3" s="25"/>
      <x:c r="N3" s="25"/>
      <x:c r="O3" s="25"/>
      <x:c r="P3" s="25"/>
      <x:c r="Q3" s="25"/>
      <x:c r="R3" s="25"/>
      <x:c r="S3" s="25"/>
      <x:c r="T3" s="25"/>
    </x:row>
    <x:row r="4">
      <x:c r="A4" s="2"/>
      <x:c r="B4" s="2"/>
      <x:c r="C4" s="2"/>
      <x:c r="D4" s="2"/>
      <x:c r="E4" s="2"/>
      <x:c r="F4" s="2"/>
      <x:c r="G4" s="2"/>
      <x:c r="H4" s="2"/>
      <x:c r="I4" s="2"/>
      <x:c r="J4" s="2"/>
      <x:c r="K4" s="2"/>
      <x:c r="L4" s="2"/>
      <x:c r="M4" s="2"/>
      <x:c r="N4" s="2"/>
      <x:c r="O4" s="2"/>
      <x:c r="P4" s="2"/>
      <x:c r="Q4" s="2"/>
      <x:c r="R4" s="2"/>
      <x:c r="S4" s="2"/>
      <x:c r="T4" s="2"/>
    </x:row>
    <x:row r="5" ht="60" customHeight="1">
      <x:c r="A5" s="15" t="str">
        <x:v>Candidate ID</x:v>
      </x:c>
      <x:c r="B5" s="15" t="str">
        <x:v>CSV source row</x:v>
      </x:c>
      <x:c r="C5" s="15" t="str">
        <x:v>Telemetry UTC</x:v>
      </x:c>
      <x:c r="D5" s="15" t="str">
        <x:v>Telemetry Unix s</x:v>
      </x:c>
      <x:c r="E5" s="15" t="str">
        <x:v>Arrival offset s</x:v>
      </x:c>
      <x:c r="F5" s="15" t="str">
        <x:v>Segment</x:v>
      </x:c>
      <x:c r="G5" s="15" t="str">
        <x:v>Anomaly label</x:v>
      </x:c>
      <x:c r="H5" s="15" t="str">
        <x:v>Train label</x:v>
      </x:c>
      <x:c r="I5" s="15" t="str">
        <x:v>Channel</x:v>
      </x:c>
      <x:c r="J5" s="15" t="str">
        <x:v>Telemetry value</x:v>
      </x:c>
      <x:c r="K5" s="15" t="str">
        <x:v>Sampling s</x:v>
      </x:c>
      <x:c r="L5" s="15" t="str">
        <x:v>Prior COMM UTC</x:v>
      </x:c>
      <x:c r="M5" s="15" t="str">
        <x:v>Witness JSON row</x:v>
      </x:c>
      <x:c r="N5" s="15" t="str">
        <x:v>COMM Unix s</x:v>
      </x:c>
      <x:c r="O5" s="15" t="str">
        <x:v>Association age s</x:v>
      </x:c>
      <x:c r="P5" s="15" t="str">
        <x:v>Receptions at timestamp</x:v>
      </x:c>
      <x:c r="Q5" s="15" t="str">
        <x:v>OMNI source row</x:v>
      </x:c>
      <x:c r="R5" s="15" t="str">
        <x:v>OMNI UTC minute</x:v>
      </x:c>
      <x:c r="S5" s="15" t="str">
        <x:v>Fit status</x:v>
      </x:c>
      <x:c r="T5" s="15" t="str">
        <x:v>Nearest exact match?</x:v>
      </x:c>
      <x:c r="U5" s="237" t="str">
        <x:v>Beacon ID</x:v>
      </x:c>
      <x:c r="V5" s="237" t="str">
        <x:v>Beacon quality</x:v>
      </x:c>
      <x:c r="W5" s="237" t="str">
        <x:v>Latest CRC-only age s</x:v>
      </x:c>
      <x:c r="X5" s="237" t="str">
        <x:v>CRC-only accepted at 10 s</x:v>
      </x:c>
      <x:c r="Y5" s="237" t="str">
        <x:v>Decode/QC scope</x:v>
      </x:c>
    </x:row>
    <x:row r="6" ht="22" customHeight="1">
      <x:c r="A6" s="32" t="n">
        <x:v>1</x:v>
      </x:c>
      <x:c r="B6" s="32" t="n">
        <x:v>242248</x:v>
      </x:c>
      <x:c r="C6" s="208" t="n">
        <x:v>44589.73809027778</x:v>
      </x:c>
      <x:c r="D6" s="32" t="n">
        <x:v>1643391771</x:v>
      </x:c>
      <x:c r="E6" s="32" t="n">
        <x:f>D6-Protocol!$B$7</x:f>
        <x:v>2</x:v>
      </x:c>
      <x:c r="F6" s="32" t="n">
        <x:v>1352</x:v>
      </x:c>
      <x:c r="G6" s="32" t="n">
        <x:v>1</x:v>
      </x:c>
      <x:c r="H6" s="32" t="n">
        <x:v>1</x:v>
      </x:c>
      <x:c r="I6" s="32" t="str">
        <x:v>CADC0873</x:v>
      </x:c>
      <x:c r="J6" s="32" t="n">
        <x:v>0</x:v>
      </x:c>
      <x:c r="K6" s="32" t="n">
        <x:v>5</x:v>
      </x:c>
      <x:c r="L6" s="208" t="n">
        <x:v>44589.73806712963</x:v>
      </x:c>
      <x:c r="M6" s="32" t="n">
        <x:v>203</x:v>
      </x:c>
      <x:c r="N6" s="32" t="n">
        <x:v>1643391769</x:v>
      </x:c>
      <x:c r="O6" s="32" t="n">
        <x:f>D6-N6</x:f>
        <x:v>2</x:v>
      </x:c>
      <x:c r="P6" s="32" t="n">
        <x:v>1</x:v>
      </x:c>
      <x:c r="Q6" s="32" t="n">
        <x:v>43</x:v>
      </x:c>
      <x:c r="R6" s="208" t="n">
        <x:v>44589.7375</x:v>
      </x:c>
      <x:c r="S6" s="32" t="str">
        <x:f>IF(AND(O6&gt;=0,O6&lt;=Protocol!$B$9),"ACCEPT","REJECT")</x:f>
        <x:v>ACCEPT</x:v>
      </x:c>
      <x:c r="T6" s="32" t="str">
        <x:f>IF(O6=0,"EXACT","AS-OF")</x:f>
        <x:v>AS-OF</x:v>
      </x:c>
      <x:c r="U6" s="247" t="n">
        <x:v>1</x:v>
      </x:c>
      <x:c r="V6" s="247" t="str">
        <x:v>CRC32C_VERIFIED</x:v>
      </x:c>
      <x:c r="W6" s="247" t="n">
        <x:v>2</x:v>
      </x:c>
      <x:c r="X6" s="248" t="b">
        <x:v>1</x:v>
      </x:c>
      <x:c r="Y6" s="247" t="str">
        <x:v>Received metadata + parsed radio state; no availability inference</x:v>
      </x:c>
    </x:row>
    <x:row r="7" ht="22" customHeight="1">
      <x:c r="A7" s="32" t="n">
        <x:v>2</x:v>
      </x:c>
      <x:c r="B7" s="32" t="n">
        <x:v>242249</x:v>
      </x:c>
      <x:c r="C7" s="208" t="n">
        <x:v>44589.73814814815</x:v>
      </x:c>
      <x:c r="D7" s="32" t="n">
        <x:v>1643391776</x:v>
      </x:c>
      <x:c r="E7" s="32" t="n">
        <x:f>D7-Protocol!$B$7</x:f>
        <x:v>7</x:v>
      </x:c>
      <x:c r="F7" s="32" t="n">
        <x:v>1352</x:v>
      </x:c>
      <x:c r="G7" s="32" t="n">
        <x:v>1</x:v>
      </x:c>
      <x:c r="H7" s="32" t="n">
        <x:v>1</x:v>
      </x:c>
      <x:c r="I7" s="32" t="str">
        <x:v>CADC0873</x:v>
      </x:c>
      <x:c r="J7" s="32" t="n">
        <x:v>0</x:v>
      </x:c>
      <x:c r="K7" s="32" t="n">
        <x:v>5</x:v>
      </x:c>
      <x:c r="L7" s="208" t="n">
        <x:v>44589.73806712963</x:v>
      </x:c>
      <x:c r="M7" s="32" t="n">
        <x:v>203</x:v>
      </x:c>
      <x:c r="N7" s="32" t="n">
        <x:v>1643391769</x:v>
      </x:c>
      <x:c r="O7" s="32" t="n">
        <x:f>D7-N7</x:f>
        <x:v>7</x:v>
      </x:c>
      <x:c r="P7" s="32" t="n">
        <x:v>1</x:v>
      </x:c>
      <x:c r="Q7" s="32" t="n">
        <x:v>43</x:v>
      </x:c>
      <x:c r="R7" s="208" t="n">
        <x:v>44589.7375</x:v>
      </x:c>
      <x:c r="S7" s="32" t="str">
        <x:f>IF(AND(O7&gt;=0,O7&lt;=Protocol!$B$9),"ACCEPT","REJECT")</x:f>
        <x:v>ACCEPT</x:v>
      </x:c>
      <x:c r="T7" s="32" t="str">
        <x:f>IF(O7=0,"EXACT","AS-OF")</x:f>
        <x:v>AS-OF</x:v>
      </x:c>
      <x:c r="U7" s="247" t="n">
        <x:v>1</x:v>
      </x:c>
      <x:c r="V7" s="247" t="str">
        <x:v>CRC32C_VERIFIED</x:v>
      </x:c>
      <x:c r="W7" s="247" t="n">
        <x:v>7</x:v>
      </x:c>
      <x:c r="X7" s="248" t="b">
        <x:v>1</x:v>
      </x:c>
      <x:c r="Y7" s="247" t="str">
        <x:v>Received metadata + parsed radio state; no availability inference</x:v>
      </x:c>
    </x:row>
    <x:row r="8" ht="22" customHeight="1">
      <x:c r="A8" s="32" t="n">
        <x:v>3</x:v>
      </x:c>
      <x:c r="B8" s="32" t="n">
        <x:v>242250</x:v>
      </x:c>
      <x:c r="C8" s="208" t="n">
        <x:v>44589.73820601852</x:v>
      </x:c>
      <x:c r="D8" s="32" t="n">
        <x:v>1643391781</x:v>
      </x:c>
      <x:c r="E8" s="32" t="n">
        <x:f>D8-Protocol!$B$7</x:f>
        <x:v>12</x:v>
      </x:c>
      <x:c r="F8" s="32" t="n">
        <x:v>1352</x:v>
      </x:c>
      <x:c r="G8" s="32" t="n">
        <x:v>1</x:v>
      </x:c>
      <x:c r="H8" s="32" t="n">
        <x:v>1</x:v>
      </x:c>
      <x:c r="I8" s="32" t="str">
        <x:v>CADC0873</x:v>
      </x:c>
      <x:c r="J8" s="32" t="n">
        <x:v>0</x:v>
      </x:c>
      <x:c r="K8" s="32" t="n">
        <x:v>5</x:v>
      </x:c>
      <x:c r="L8" s="208" t="n">
        <x:v>44589.73806712963</x:v>
      </x:c>
      <x:c r="M8" s="32" t="n">
        <x:v>203</x:v>
      </x:c>
      <x:c r="N8" s="32" t="n">
        <x:v>1643391769</x:v>
      </x:c>
      <x:c r="O8" s="32" t="n">
        <x:f>D8-N8</x:f>
        <x:v>12</x:v>
      </x:c>
      <x:c r="P8" s="32" t="n">
        <x:v>1</x:v>
      </x:c>
      <x:c r="Q8" s="32" t="n">
        <x:v>44</x:v>
      </x:c>
      <x:c r="R8" s="208" t="n">
        <x:v>44589.73819444444</x:v>
      </x:c>
      <x:c r="S8" s="32" t="str">
        <x:f>IF(AND(O8&gt;=0,O8&lt;=Protocol!$B$9),"ACCEPT","REJECT")</x:f>
        <x:v>REJECT</x:v>
      </x:c>
      <x:c r="T8" s="32" t="str">
        <x:f>IF(O8=0,"EXACT","AS-OF")</x:f>
        <x:v>AS-OF</x:v>
      </x:c>
      <x:c r="U8" s="247" t="n">
        <x:v>1</x:v>
      </x:c>
      <x:c r="V8" s="247" t="str">
        <x:v>CRC32C_VERIFIED</x:v>
      </x:c>
      <x:c r="W8" s="247" t="n">
        <x:v>12</x:v>
      </x:c>
      <x:c r="X8" s="248" t="b">
        <x:v>0</x:v>
      </x:c>
      <x:c r="Y8" s="247" t="str">
        <x:v>Received metadata + parsed radio state; no availability inference</x:v>
      </x:c>
    </x:row>
    <x:row r="9" ht="22" customHeight="1">
      <x:c r="A9" s="32" t="n">
        <x:v>4</x:v>
      </x:c>
      <x:c r="B9" s="32" t="n">
        <x:v>242251</x:v>
      </x:c>
      <x:c r="C9" s="208" t="n">
        <x:v>44589.73826388889</x:v>
      </x:c>
      <x:c r="D9" s="32" t="n">
        <x:v>1643391786</x:v>
      </x:c>
      <x:c r="E9" s="32" t="n">
        <x:f>D9-Protocol!$B$7</x:f>
        <x:v>17</x:v>
      </x:c>
      <x:c r="F9" s="32" t="n">
        <x:v>1352</x:v>
      </x:c>
      <x:c r="G9" s="32" t="n">
        <x:v>1</x:v>
      </x:c>
      <x:c r="H9" s="32" t="n">
        <x:v>1</x:v>
      </x:c>
      <x:c r="I9" s="32" t="str">
        <x:v>CADC0873</x:v>
      </x:c>
      <x:c r="J9" s="32" t="n">
        <x:v>0</x:v>
      </x:c>
      <x:c r="K9" s="32" t="n">
        <x:v>5</x:v>
      </x:c>
      <x:c r="L9" s="208" t="n">
        <x:v>44589.73806712963</x:v>
      </x:c>
      <x:c r="M9" s="32" t="n">
        <x:v>203</x:v>
      </x:c>
      <x:c r="N9" s="32" t="n">
        <x:v>1643391769</x:v>
      </x:c>
      <x:c r="O9" s="32" t="n">
        <x:f>D9-N9</x:f>
        <x:v>17</x:v>
      </x:c>
      <x:c r="P9" s="32" t="n">
        <x:v>1</x:v>
      </x:c>
      <x:c r="Q9" s="32" t="n">
        <x:v>44</x:v>
      </x:c>
      <x:c r="R9" s="208" t="n">
        <x:v>44589.73819444444</x:v>
      </x:c>
      <x:c r="S9" s="32" t="str">
        <x:f>IF(AND(O9&gt;=0,O9&lt;=Protocol!$B$9),"ACCEPT","REJECT")</x:f>
        <x:v>REJECT</x:v>
      </x:c>
      <x:c r="T9" s="32" t="str">
        <x:f>IF(O9=0,"EXACT","AS-OF")</x:f>
        <x:v>AS-OF</x:v>
      </x:c>
      <x:c r="U9" s="247" t="n">
        <x:v>1</x:v>
      </x:c>
      <x:c r="V9" s="247" t="str">
        <x:v>CRC32C_VERIFIED</x:v>
      </x:c>
      <x:c r="W9" s="247" t="n">
        <x:v>17</x:v>
      </x:c>
      <x:c r="X9" s="248" t="b">
        <x:v>0</x:v>
      </x:c>
      <x:c r="Y9" s="247" t="str">
        <x:v>Received metadata + parsed radio state; no availability inference</x:v>
      </x:c>
    </x:row>
    <x:row r="10" ht="22" customHeight="1">
      <x:c r="A10" s="32" t="n">
        <x:v>5</x:v>
      </x:c>
      <x:c r="B10" s="32" t="n">
        <x:v>242252</x:v>
      </x:c>
      <x:c r="C10" s="208" t="n">
        <x:v>44589.73832175926</x:v>
      </x:c>
      <x:c r="D10" s="32" t="n">
        <x:v>1643391791</x:v>
      </x:c>
      <x:c r="E10" s="32" t="n">
        <x:f>D10-Protocol!$B$7</x:f>
        <x:v>22</x:v>
      </x:c>
      <x:c r="F10" s="32" t="n">
        <x:v>1352</x:v>
      </x:c>
      <x:c r="G10" s="32" t="n">
        <x:v>1</x:v>
      </x:c>
      <x:c r="H10" s="32" t="n">
        <x:v>1</x:v>
      </x:c>
      <x:c r="I10" s="32" t="str">
        <x:v>CADC0873</x:v>
      </x:c>
      <x:c r="J10" s="32" t="n">
        <x:v>0</x:v>
      </x:c>
      <x:c r="K10" s="32" t="n">
        <x:v>5</x:v>
      </x:c>
      <x:c r="L10" s="208" t="n">
        <x:v>44589.73806712963</x:v>
      </x:c>
      <x:c r="M10" s="32" t="n">
        <x:v>203</x:v>
      </x:c>
      <x:c r="N10" s="32" t="n">
        <x:v>1643391769</x:v>
      </x:c>
      <x:c r="O10" s="32" t="n">
        <x:f>D10-N10</x:f>
        <x:v>22</x:v>
      </x:c>
      <x:c r="P10" s="32" t="n">
        <x:v>1</x:v>
      </x:c>
      <x:c r="Q10" s="32" t="n">
        <x:v>44</x:v>
      </x:c>
      <x:c r="R10" s="208" t="n">
        <x:v>44589.73819444444</x:v>
      </x:c>
      <x:c r="S10" s="32" t="str">
        <x:f>IF(AND(O10&gt;=0,O10&lt;=Protocol!$B$9),"ACCEPT","REJECT")</x:f>
        <x:v>REJECT</x:v>
      </x:c>
      <x:c r="T10" s="32" t="str">
        <x:f>IF(O10=0,"EXACT","AS-OF")</x:f>
        <x:v>AS-OF</x:v>
      </x:c>
      <x:c r="U10" s="247" t="n">
        <x:v>1</x:v>
      </x:c>
      <x:c r="V10" s="247" t="str">
        <x:v>CRC32C_VERIFIED</x:v>
      </x:c>
      <x:c r="W10" s="247" t="n">
        <x:v>22</x:v>
      </x:c>
      <x:c r="X10" s="248" t="b">
        <x:v>0</x:v>
      </x:c>
      <x:c r="Y10" s="247" t="str">
        <x:v>Received metadata + parsed radio state; no availability inference</x:v>
      </x:c>
    </x:row>
    <x:row r="11" ht="22" customHeight="1">
      <x:c r="A11" s="32" t="n">
        <x:v>6</x:v>
      </x:c>
      <x:c r="B11" s="32" t="n">
        <x:v>242253</x:v>
      </x:c>
      <x:c r="C11" s="208" t="n">
        <x:v>44589.73837962963</x:v>
      </x:c>
      <x:c r="D11" s="32" t="n">
        <x:v>1643391796</x:v>
      </x:c>
      <x:c r="E11" s="32" t="n">
        <x:f>D11-Protocol!$B$7</x:f>
        <x:v>27</x:v>
      </x:c>
      <x:c r="F11" s="32" t="n">
        <x:v>1352</x:v>
      </x:c>
      <x:c r="G11" s="32" t="n">
        <x:v>1</x:v>
      </x:c>
      <x:c r="H11" s="32" t="n">
        <x:v>1</x:v>
      </x:c>
      <x:c r="I11" s="32" t="str">
        <x:v>CADC0873</x:v>
      </x:c>
      <x:c r="J11" s="32" t="n">
        <x:v>0.0000254757</x:v>
      </x:c>
      <x:c r="K11" s="32" t="n">
        <x:v>5</x:v>
      </x:c>
      <x:c r="L11" s="208" t="n">
        <x:v>44589.73806712963</x:v>
      </x:c>
      <x:c r="M11" s="32" t="n">
        <x:v>203</x:v>
      </x:c>
      <x:c r="N11" s="32" t="n">
        <x:v>1643391769</x:v>
      </x:c>
      <x:c r="O11" s="32" t="n">
        <x:f>D11-N11</x:f>
        <x:v>27</x:v>
      </x:c>
      <x:c r="P11" s="32" t="n">
        <x:v>1</x:v>
      </x:c>
      <x:c r="Q11" s="32" t="n">
        <x:v>44</x:v>
      </x:c>
      <x:c r="R11" s="208" t="n">
        <x:v>44589.73819444444</x:v>
      </x:c>
      <x:c r="S11" s="32" t="str">
        <x:f>IF(AND(O11&gt;=0,O11&lt;=Protocol!$B$9),"ACCEPT","REJECT")</x:f>
        <x:v>REJECT</x:v>
      </x:c>
      <x:c r="T11" s="32" t="str">
        <x:f>IF(O11=0,"EXACT","AS-OF")</x:f>
        <x:v>AS-OF</x:v>
      </x:c>
      <x:c r="U11" s="247" t="n">
        <x:v>1</x:v>
      </x:c>
      <x:c r="V11" s="247" t="str">
        <x:v>CRC32C_VERIFIED</x:v>
      </x:c>
      <x:c r="W11" s="247" t="n">
        <x:v>27</x:v>
      </x:c>
      <x:c r="X11" s="248" t="b">
        <x:v>0</x:v>
      </x:c>
      <x:c r="Y11" s="247" t="str">
        <x:v>Received metadata + parsed radio state; no availability inference</x:v>
      </x:c>
    </x:row>
    <x:row r="12" ht="22" customHeight="1">
      <x:c r="A12" s="32" t="n">
        <x:v>7</x:v>
      </x:c>
      <x:c r="B12" s="32" t="n">
        <x:v>242254</x:v>
      </x:c>
      <x:c r="C12" s="208" t="n">
        <x:v>44589.7384375</x:v>
      </x:c>
      <x:c r="D12" s="32" t="n">
        <x:v>1643391801</x:v>
      </x:c>
      <x:c r="E12" s="32" t="n">
        <x:f>D12-Protocol!$B$7</x:f>
        <x:v>32</x:v>
      </x:c>
      <x:c r="F12" s="32" t="n">
        <x:v>1352</x:v>
      </x:c>
      <x:c r="G12" s="32" t="n">
        <x:v>1</x:v>
      </x:c>
      <x:c r="H12" s="32" t="n">
        <x:v>1</x:v>
      </x:c>
      <x:c r="I12" s="32" t="str">
        <x:v>CADC0873</x:v>
      </x:c>
      <x:c r="J12" s="32" t="n">
        <x:v>0.0000235264</x:v>
      </x:c>
      <x:c r="K12" s="32" t="n">
        <x:v>5</x:v>
      </x:c>
      <x:c r="L12" s="208" t="n">
        <x:v>44589.73841435185</x:v>
      </x:c>
      <x:c r="M12" s="32" t="n">
        <x:v>202</x:v>
      </x:c>
      <x:c r="N12" s="32" t="n">
        <x:v>1643391799</x:v>
      </x:c>
      <x:c r="O12" s="32" t="n">
        <x:f>D12-N12</x:f>
        <x:v>2</x:v>
      </x:c>
      <x:c r="P12" s="32" t="n">
        <x:v>1</x:v>
      </x:c>
      <x:c r="Q12" s="32" t="n">
        <x:v>44</x:v>
      </x:c>
      <x:c r="R12" s="208" t="n">
        <x:v>44589.73819444444</x:v>
      </x:c>
      <x:c r="S12" s="32" t="str">
        <x:f>IF(AND(O12&gt;=0,O12&lt;=Protocol!$B$9),"ACCEPT","REJECT")</x:f>
        <x:v>ACCEPT</x:v>
      </x:c>
      <x:c r="T12" s="32" t="str">
        <x:f>IF(O12=0,"EXACT","AS-OF")</x:f>
        <x:v>AS-OF</x:v>
      </x:c>
      <x:c r="U12" s="247" t="n">
        <x:v>2</x:v>
      </x:c>
      <x:c r="V12" s="247" t="str">
        <x:v>CRC32C_VERIFIED</x:v>
      </x:c>
      <x:c r="W12" s="247" t="n">
        <x:v>2</x:v>
      </x:c>
      <x:c r="X12" s="248" t="b">
        <x:v>1</x:v>
      </x:c>
      <x:c r="Y12" s="247" t="str">
        <x:v>Received metadata + parsed radio state; no availability inference</x:v>
      </x:c>
    </x:row>
    <x:row r="13" ht="22" customHeight="1">
      <x:c r="A13" s="32" t="n">
        <x:v>8</x:v>
      </x:c>
      <x:c r="B13" s="32" t="n">
        <x:v>242255</x:v>
      </x:c>
      <x:c r="C13" s="208" t="n">
        <x:v>44589.73849537037</x:v>
      </x:c>
      <x:c r="D13" s="32" t="n">
        <x:v>1643391806</x:v>
      </x:c>
      <x:c r="E13" s="32" t="n">
        <x:f>D13-Protocol!$B$7</x:f>
        <x:v>37</x:v>
      </x:c>
      <x:c r="F13" s="32" t="n">
        <x:v>1352</x:v>
      </x:c>
      <x:c r="G13" s="32" t="n">
        <x:v>1</x:v>
      </x:c>
      <x:c r="H13" s="32" t="n">
        <x:v>1</x:v>
      </x:c>
      <x:c r="I13" s="32" t="str">
        <x:v>CADC0873</x:v>
      </x:c>
      <x:c r="J13" s="32" t="n">
        <x:v>0.0000161786</x:v>
      </x:c>
      <x:c r="K13" s="32" t="n">
        <x:v>5</x:v>
      </x:c>
      <x:c r="L13" s="208" t="n">
        <x:v>44589.73841435185</x:v>
      </x:c>
      <x:c r="M13" s="32" t="n">
        <x:v>202</x:v>
      </x:c>
      <x:c r="N13" s="32" t="n">
        <x:v>1643391799</x:v>
      </x:c>
      <x:c r="O13" s="32" t="n">
        <x:f>D13-N13</x:f>
        <x:v>7</x:v>
      </x:c>
      <x:c r="P13" s="32" t="n">
        <x:v>1</x:v>
      </x:c>
      <x:c r="Q13" s="32" t="n">
        <x:v>44</x:v>
      </x:c>
      <x:c r="R13" s="208" t="n">
        <x:v>44589.73819444444</x:v>
      </x:c>
      <x:c r="S13" s="32" t="str">
        <x:f>IF(AND(O13&gt;=0,O13&lt;=Protocol!$B$9),"ACCEPT","REJECT")</x:f>
        <x:v>ACCEPT</x:v>
      </x:c>
      <x:c r="T13" s="32" t="str">
        <x:f>IF(O13=0,"EXACT","AS-OF")</x:f>
        <x:v>AS-OF</x:v>
      </x:c>
      <x:c r="U13" s="247" t="n">
        <x:v>2</x:v>
      </x:c>
      <x:c r="V13" s="247" t="str">
        <x:v>CRC32C_VERIFIED</x:v>
      </x:c>
      <x:c r="W13" s="247" t="n">
        <x:v>7</x:v>
      </x:c>
      <x:c r="X13" s="248" t="b">
        <x:v>1</x:v>
      </x:c>
      <x:c r="Y13" s="247" t="str">
        <x:v>Received metadata + parsed radio state; no availability inference</x:v>
      </x:c>
    </x:row>
    <x:row r="14" ht="22" customHeight="1">
      <x:c r="A14" s="32" t="n">
        <x:v>9</x:v>
      </x:c>
      <x:c r="B14" s="32" t="n">
        <x:v>242256</x:v>
      </x:c>
      <x:c r="C14" s="208" t="n">
        <x:v>44589.73855324074</x:v>
      </x:c>
      <x:c r="D14" s="32" t="n">
        <x:v>1643391811</x:v>
      </x:c>
      <x:c r="E14" s="32" t="n">
        <x:f>D14-Protocol!$B$7</x:f>
        <x:v>42</x:v>
      </x:c>
      <x:c r="F14" s="32" t="n">
        <x:v>1352</x:v>
      </x:c>
      <x:c r="G14" s="32" t="n">
        <x:v>1</x:v>
      </x:c>
      <x:c r="H14" s="32" t="n">
        <x:v>1</x:v>
      </x:c>
      <x:c r="I14" s="32" t="str">
        <x:v>CADC0873</x:v>
      </x:c>
      <x:c r="J14" s="32" t="n">
        <x:v>0.0000146847</x:v>
      </x:c>
      <x:c r="K14" s="32" t="n">
        <x:v>5</x:v>
      </x:c>
      <x:c r="L14" s="208" t="n">
        <x:v>44589.738541666666</x:v>
      </x:c>
      <x:c r="M14" s="32" t="n">
        <x:v>201</x:v>
      </x:c>
      <x:c r="N14" s="32" t="n">
        <x:v>1643391810</x:v>
      </x:c>
      <x:c r="O14" s="32" t="n">
        <x:f>D14-N14</x:f>
        <x:v>1</x:v>
      </x:c>
      <x:c r="P14" s="32" t="n">
        <x:v>1</x:v>
      </x:c>
      <x:c r="Q14" s="32" t="n">
        <x:v>44</x:v>
      </x:c>
      <x:c r="R14" s="208" t="n">
        <x:v>44589.73819444444</x:v>
      </x:c>
      <x:c r="S14" s="32" t="str">
        <x:f>IF(AND(O14&gt;=0,O14&lt;=Protocol!$B$9),"ACCEPT","REJECT")</x:f>
        <x:v>ACCEPT</x:v>
      </x:c>
      <x:c r="T14" s="32" t="str">
        <x:f>IF(O14=0,"EXACT","AS-OF")</x:f>
        <x:v>AS-OF</x:v>
      </x:c>
      <x:c r="U14" s="247" t="n">
        <x:v>3</x:v>
      </x:c>
      <x:c r="V14" s="247" t="str">
        <x:v>CRC32C_VERIFIED</x:v>
      </x:c>
      <x:c r="W14" s="247" t="n">
        <x:v>1</x:v>
      </x:c>
      <x:c r="X14" s="248" t="b">
        <x:v>1</x:v>
      </x:c>
      <x:c r="Y14" s="247" t="str">
        <x:v>Received metadata + parsed radio state; no availability inference</x:v>
      </x:c>
    </x:row>
    <x:row r="15" ht="22" customHeight="1">
      <x:c r="A15" s="32" t="n">
        <x:v>10</x:v>
      </x:c>
      <x:c r="B15" s="32" t="n">
        <x:v>242257</x:v>
      </x:c>
      <x:c r="C15" s="208" t="n">
        <x:v>44589.73861111111</x:v>
      </x:c>
      <x:c r="D15" s="32" t="n">
        <x:v>1643391816</x:v>
      </x:c>
      <x:c r="E15" s="32" t="n">
        <x:f>D15-Protocol!$B$7</x:f>
        <x:v>47</x:v>
      </x:c>
      <x:c r="F15" s="32" t="n">
        <x:v>1352</x:v>
      </x:c>
      <x:c r="G15" s="32" t="n">
        <x:v>1</x:v>
      </x:c>
      <x:c r="H15" s="32" t="n">
        <x:v>1</x:v>
      </x:c>
      <x:c r="I15" s="32" t="str">
        <x:v>CADC0873</x:v>
      </x:c>
      <x:c r="J15" s="32" t="n">
        <x:v>0.00000681515</x:v>
      </x:c>
      <x:c r="K15" s="32" t="n">
        <x:v>5</x:v>
      </x:c>
      <x:c r="L15" s="208" t="n">
        <x:v>44589.738541666666</x:v>
      </x:c>
      <x:c r="M15" s="32" t="n">
        <x:v>201</x:v>
      </x:c>
      <x:c r="N15" s="32" t="n">
        <x:v>1643391810</x:v>
      </x:c>
      <x:c r="O15" s="32" t="n">
        <x:f>D15-N15</x:f>
        <x:v>6</x:v>
      </x:c>
      <x:c r="P15" s="32" t="n">
        <x:v>1</x:v>
      </x:c>
      <x:c r="Q15" s="32" t="n">
        <x:v>44</x:v>
      </x:c>
      <x:c r="R15" s="208" t="n">
        <x:v>44589.73819444444</x:v>
      </x:c>
      <x:c r="S15" s="32" t="str">
        <x:f>IF(AND(O15&gt;=0,O15&lt;=Protocol!$B$9),"ACCEPT","REJECT")</x:f>
        <x:v>ACCEPT</x:v>
      </x:c>
      <x:c r="T15" s="32" t="str">
        <x:f>IF(O15=0,"EXACT","AS-OF")</x:f>
        <x:v>AS-OF</x:v>
      </x:c>
      <x:c r="U15" s="247" t="n">
        <x:v>3</x:v>
      </x:c>
      <x:c r="V15" s="247" t="str">
        <x:v>CRC32C_VERIFIED</x:v>
      </x:c>
      <x:c r="W15" s="247" t="n">
        <x:v>6</x:v>
      </x:c>
      <x:c r="X15" s="248" t="b">
        <x:v>1</x:v>
      </x:c>
      <x:c r="Y15" s="247" t="str">
        <x:v>Received metadata + parsed radio state; no availability inference</x:v>
      </x:c>
    </x:row>
    <x:row r="16" ht="22" customHeight="1">
      <x:c r="A16" s="32" t="n">
        <x:v>11</x:v>
      </x:c>
      <x:c r="B16" s="32" t="n">
        <x:v>242258</x:v>
      </x:c>
      <x:c r="C16" s="208" t="n">
        <x:v>44589.73866898148</x:v>
      </x:c>
      <x:c r="D16" s="32" t="n">
        <x:v>1643391821</x:v>
      </x:c>
      <x:c r="E16" s="32" t="n">
        <x:f>D16-Protocol!$B$7</x:f>
        <x:v>52</x:v>
      </x:c>
      <x:c r="F16" s="32" t="n">
        <x:v>1352</x:v>
      </x:c>
      <x:c r="G16" s="32" t="n">
        <x:v>1</x:v>
      </x:c>
      <x:c r="H16" s="32" t="n">
        <x:v>1</x:v>
      </x:c>
      <x:c r="I16" s="32" t="str">
        <x:v>CADC0873</x:v>
      </x:c>
      <x:c r="J16" s="32" t="n">
        <x:v>0.00000594652</x:v>
      </x:c>
      <x:c r="K16" s="32" t="n">
        <x:v>5</x:v>
      </x:c>
      <x:c r="L16" s="208" t="n">
        <x:v>44589.738645833335</x:v>
      </x:c>
      <x:c r="M16" s="32" t="n">
        <x:v>200</x:v>
      </x:c>
      <x:c r="N16" s="32" t="n">
        <x:v>1643391819</x:v>
      </x:c>
      <x:c r="O16" s="32" t="n">
        <x:f>D16-N16</x:f>
        <x:v>2</x:v>
      </x:c>
      <x:c r="P16" s="32" t="n">
        <x:v>1</x:v>
      </x:c>
      <x:c r="Q16" s="32" t="n">
        <x:v>44</x:v>
      </x:c>
      <x:c r="R16" s="208" t="n">
        <x:v>44589.73819444444</x:v>
      </x:c>
      <x:c r="S16" s="32" t="str">
        <x:f>IF(AND(O16&gt;=0,O16&lt;=Protocol!$B$9),"ACCEPT","REJECT")</x:f>
        <x:v>ACCEPT</x:v>
      </x:c>
      <x:c r="T16" s="32" t="str">
        <x:f>IF(O16=0,"EXACT","AS-OF")</x:f>
        <x:v>AS-OF</x:v>
      </x:c>
      <x:c r="U16" s="247" t="n">
        <x:v>4</x:v>
      </x:c>
      <x:c r="V16" s="247" t="str">
        <x:v>CRC32C_VERIFIED</x:v>
      </x:c>
      <x:c r="W16" s="247" t="n">
        <x:v>2</x:v>
      </x:c>
      <x:c r="X16" s="248" t="b">
        <x:v>1</x:v>
      </x:c>
      <x:c r="Y16" s="247" t="str">
        <x:v>Received metadata + parsed radio state; no availability inference</x:v>
      </x:c>
    </x:row>
    <x:row r="17" ht="22" customHeight="1">
      <x:c r="A17" s="32" t="n">
        <x:v>12</x:v>
      </x:c>
      <x:c r="B17" s="32" t="n">
        <x:v>242259</x:v>
      </x:c>
      <x:c r="C17" s="208" t="n">
        <x:v>44589.73872685185</x:v>
      </x:c>
      <x:c r="D17" s="32" t="n">
        <x:v>1643391826</x:v>
      </x:c>
      <x:c r="E17" s="32" t="n">
        <x:f>D17-Protocol!$B$7</x:f>
        <x:v>57</x:v>
      </x:c>
      <x:c r="F17" s="32" t="n">
        <x:v>1352</x:v>
      </x:c>
      <x:c r="G17" s="32" t="n">
        <x:v>1</x:v>
      </x:c>
      <x:c r="H17" s="32" t="n">
        <x:v>1</x:v>
      </x:c>
      <x:c r="I17" s="32" t="str">
        <x:v>CADC0873</x:v>
      </x:c>
      <x:c r="J17" s="32" t="n">
        <x:v>1.15919e-7</x:v>
      </x:c>
      <x:c r="K17" s="32" t="n">
        <x:v>5</x:v>
      </x:c>
      <x:c r="L17" s="208" t="n">
        <x:v>44589.738645833335</x:v>
      </x:c>
      <x:c r="M17" s="32" t="n">
        <x:v>200</x:v>
      </x:c>
      <x:c r="N17" s="32" t="n">
        <x:v>1643391819</x:v>
      </x:c>
      <x:c r="O17" s="32" t="n">
        <x:f>D17-N17</x:f>
        <x:v>7</x:v>
      </x:c>
      <x:c r="P17" s="32" t="n">
        <x:v>1</x:v>
      </x:c>
      <x:c r="Q17" s="32" t="n">
        <x:v>44</x:v>
      </x:c>
      <x:c r="R17" s="208" t="n">
        <x:v>44589.73819444444</x:v>
      </x:c>
      <x:c r="S17" s="32" t="str">
        <x:f>IF(AND(O17&gt;=0,O17&lt;=Protocol!$B$9),"ACCEPT","REJECT")</x:f>
        <x:v>ACCEPT</x:v>
      </x:c>
      <x:c r="T17" s="32" t="str">
        <x:f>IF(O17=0,"EXACT","AS-OF")</x:f>
        <x:v>AS-OF</x:v>
      </x:c>
      <x:c r="U17" s="247" t="n">
        <x:v>4</x:v>
      </x:c>
      <x:c r="V17" s="247" t="str">
        <x:v>CRC32C_VERIFIED</x:v>
      </x:c>
      <x:c r="W17" s="247" t="n">
        <x:v>7</x:v>
      </x:c>
      <x:c r="X17" s="248" t="b">
        <x:v>1</x:v>
      </x:c>
      <x:c r="Y17" s="247" t="str">
        <x:v>Received metadata + parsed radio state; no availability inference</x:v>
      </x:c>
    </x:row>
    <x:row r="18" ht="22" customHeight="1">
      <x:c r="A18" s="32" t="n">
        <x:v>13</x:v>
      </x:c>
      <x:c r="B18" s="32" t="n">
        <x:v>242260</x:v>
      </x:c>
      <x:c r="C18" s="208" t="n">
        <x:v>44589.73878472222</x:v>
      </x:c>
      <x:c r="D18" s="32" t="n">
        <x:v>1643391831</x:v>
      </x:c>
      <x:c r="E18" s="32" t="n">
        <x:f>D18-Protocol!$B$7</x:f>
        <x:v>62</x:v>
      </x:c>
      <x:c r="F18" s="32" t="n">
        <x:v>1352</x:v>
      </x:c>
      <x:c r="G18" s="32" t="n">
        <x:v>1</x:v>
      </x:c>
      <x:c r="H18" s="32" t="n">
        <x:v>1</x:v>
      </x:c>
      <x:c r="I18" s="32" t="str">
        <x:v>CADC0873</x:v>
      </x:c>
      <x:c r="J18" s="32" t="n">
        <x:v>-0.00000268024</x:v>
      </x:c>
      <x:c r="K18" s="32" t="n">
        <x:v>5</x:v>
      </x:c>
      <x:c r="L18" s="208" t="n">
        <x:v>44589.738645833335</x:v>
      </x:c>
      <x:c r="M18" s="32" t="n">
        <x:v>200</x:v>
      </x:c>
      <x:c r="N18" s="32" t="n">
        <x:v>1643391819</x:v>
      </x:c>
      <x:c r="O18" s="32" t="n">
        <x:f>D18-N18</x:f>
        <x:v>12</x:v>
      </x:c>
      <x:c r="P18" s="32" t="n">
        <x:v>1</x:v>
      </x:c>
      <x:c r="Q18" s="32" t="n">
        <x:v>44</x:v>
      </x:c>
      <x:c r="R18" s="208" t="n">
        <x:v>44589.73819444444</x:v>
      </x:c>
      <x:c r="S18" s="32" t="str">
        <x:f>IF(AND(O18&gt;=0,O18&lt;=Protocol!$B$9),"ACCEPT","REJECT")</x:f>
        <x:v>REJECT</x:v>
      </x:c>
      <x:c r="T18" s="32" t="str">
        <x:f>IF(O18=0,"EXACT","AS-OF")</x:f>
        <x:v>AS-OF</x:v>
      </x:c>
      <x:c r="U18" s="247" t="n">
        <x:v>4</x:v>
      </x:c>
      <x:c r="V18" s="247" t="str">
        <x:v>CRC32C_VERIFIED</x:v>
      </x:c>
      <x:c r="W18" s="247" t="n">
        <x:v>12</x:v>
      </x:c>
      <x:c r="X18" s="248" t="b">
        <x:v>0</x:v>
      </x:c>
      <x:c r="Y18" s="247" t="str">
        <x:v>Received metadata + parsed radio state; no availability inference</x:v>
      </x:c>
    </x:row>
    <x:row r="19" ht="22" customHeight="1">
      <x:c r="A19" s="32" t="n">
        <x:v>14</x:v>
      </x:c>
      <x:c r="B19" s="32" t="n">
        <x:v>242261</x:v>
      </x:c>
      <x:c r="C19" s="208" t="n">
        <x:v>44589.73884259259</x:v>
      </x:c>
      <x:c r="D19" s="32" t="n">
        <x:v>1643391836</x:v>
      </x:c>
      <x:c r="E19" s="32" t="n">
        <x:f>D19-Protocol!$B$7</x:f>
        <x:v>67</x:v>
      </x:c>
      <x:c r="F19" s="32" t="n">
        <x:v>1352</x:v>
      </x:c>
      <x:c r="G19" s="32" t="n">
        <x:v>1</x:v>
      </x:c>
      <x:c r="H19" s="32" t="n">
        <x:v>1</x:v>
      </x:c>
      <x:c r="I19" s="32" t="str">
        <x:v>CADC0873</x:v>
      </x:c>
      <x:c r="J19" s="32" t="n">
        <x:v>-0.0000051494</x:v>
      </x:c>
      <x:c r="K19" s="32" t="n">
        <x:v>5</x:v>
      </x:c>
      <x:c r="L19" s="208" t="n">
        <x:v>44589.738645833335</x:v>
      </x:c>
      <x:c r="M19" s="32" t="n">
        <x:v>200</x:v>
      </x:c>
      <x:c r="N19" s="32" t="n">
        <x:v>1643391819</x:v>
      </x:c>
      <x:c r="O19" s="32" t="n">
        <x:f>D19-N19</x:f>
        <x:v>17</x:v>
      </x:c>
      <x:c r="P19" s="32" t="n">
        <x:v>1</x:v>
      </x:c>
      <x:c r="Q19" s="32" t="n">
        <x:v>44</x:v>
      </x:c>
      <x:c r="R19" s="208" t="n">
        <x:v>44589.73819444444</x:v>
      </x:c>
      <x:c r="S19" s="32" t="str">
        <x:f>IF(AND(O19&gt;=0,O19&lt;=Protocol!$B$9),"ACCEPT","REJECT")</x:f>
        <x:v>REJECT</x:v>
      </x:c>
      <x:c r="T19" s="32" t="str">
        <x:f>IF(O19=0,"EXACT","AS-OF")</x:f>
        <x:v>AS-OF</x:v>
      </x:c>
      <x:c r="U19" s="247" t="n">
        <x:v>4</x:v>
      </x:c>
      <x:c r="V19" s="247" t="str">
        <x:v>CRC32C_VERIFIED</x:v>
      </x:c>
      <x:c r="W19" s="247" t="n">
        <x:v>17</x:v>
      </x:c>
      <x:c r="X19" s="248" t="b">
        <x:v>0</x:v>
      </x:c>
      <x:c r="Y19" s="247" t="str">
        <x:v>Received metadata + parsed radio state; no availability inference</x:v>
      </x:c>
    </x:row>
    <x:row r="20" ht="22" customHeight="1">
      <x:c r="A20" s="32" t="n">
        <x:v>15</x:v>
      </x:c>
      <x:c r="B20" s="32" t="n">
        <x:v>242262</x:v>
      </x:c>
      <x:c r="C20" s="208" t="n">
        <x:v>44589.738900462966</x:v>
      </x:c>
      <x:c r="D20" s="32" t="n">
        <x:v>1643391841</x:v>
      </x:c>
      <x:c r="E20" s="32" t="n">
        <x:f>D20-Protocol!$B$7</x:f>
        <x:v>72</x:v>
      </x:c>
      <x:c r="F20" s="32" t="n">
        <x:v>1352</x:v>
      </x:c>
      <x:c r="G20" s="32" t="n">
        <x:v>1</x:v>
      </x:c>
      <x:c r="H20" s="32" t="n">
        <x:v>1</x:v>
      </x:c>
      <x:c r="I20" s="32" t="str">
        <x:v>CADC0873</x:v>
      </x:c>
      <x:c r="J20" s="32" t="n">
        <x:v>-0.00000444176</x:v>
      </x:c>
      <x:c r="K20" s="32" t="n">
        <x:v>5</x:v>
      </x:c>
      <x:c r="L20" s="208" t="n">
        <x:v>44589.738645833335</x:v>
      </x:c>
      <x:c r="M20" s="32" t="n">
        <x:v>200</x:v>
      </x:c>
      <x:c r="N20" s="32" t="n">
        <x:v>1643391819</x:v>
      </x:c>
      <x:c r="O20" s="32" t="n">
        <x:f>D20-N20</x:f>
        <x:v>22</x:v>
      </x:c>
      <x:c r="P20" s="32" t="n">
        <x:v>1</x:v>
      </x:c>
      <x:c r="Q20" s="32" t="n">
        <x:v>45</x:v>
      </x:c>
      <x:c r="R20" s="208" t="n">
        <x:v>44589.73888888889</x:v>
      </x:c>
      <x:c r="S20" s="32" t="str">
        <x:f>IF(AND(O20&gt;=0,O20&lt;=Protocol!$B$9),"ACCEPT","REJECT")</x:f>
        <x:v>REJECT</x:v>
      </x:c>
      <x:c r="T20" s="32" t="str">
        <x:f>IF(O20=0,"EXACT","AS-OF")</x:f>
        <x:v>AS-OF</x:v>
      </x:c>
      <x:c r="U20" s="247" t="n">
        <x:v>4</x:v>
      </x:c>
      <x:c r="V20" s="247" t="str">
        <x:v>CRC32C_VERIFIED</x:v>
      </x:c>
      <x:c r="W20" s="247" t="n">
        <x:v>22</x:v>
      </x:c>
      <x:c r="X20" s="248" t="b">
        <x:v>0</x:v>
      </x:c>
      <x:c r="Y20" s="247" t="str">
        <x:v>Received metadata + parsed radio state; no availability inference</x:v>
      </x:c>
    </x:row>
    <x:row r="21" ht="22" customHeight="1">
      <x:c r="A21" s="32" t="n">
        <x:v>16</x:v>
      </x:c>
      <x:c r="B21" s="32" t="n">
        <x:v>242263</x:v>
      </x:c>
      <x:c r="C21" s="208" t="n">
        <x:v>44589.74005787037</x:v>
      </x:c>
      <x:c r="D21" s="32" t="n">
        <x:v>1643391941</x:v>
      </x:c>
      <x:c r="E21" s="32" t="n">
        <x:f>D21-Protocol!$B$7</x:f>
        <x:v>172</x:v>
      </x:c>
      <x:c r="F21" s="32" t="n">
        <x:v>1353</x:v>
      </x:c>
      <x:c r="G21" s="32" t="n">
        <x:v>0</x:v>
      </x:c>
      <x:c r="H21" s="32" t="n">
        <x:v>0</x:v>
      </x:c>
      <x:c r="I21" s="32" t="str">
        <x:v>CADC0873</x:v>
      </x:c>
      <x:c r="J21" s="32" t="n">
        <x:v>-0.0000364344</x:v>
      </x:c>
      <x:c r="K21" s="32" t="n">
        <x:v>5</x:v>
      </x:c>
      <x:c r="L21" s="208" t="n">
        <x:v>44589.74003472222</x:v>
      </x:c>
      <x:c r="M21" s="32" t="n">
        <x:v>186</x:v>
      </x:c>
      <x:c r="N21" s="32" t="n">
        <x:v>1643391939</x:v>
      </x:c>
      <x:c r="O21" s="32" t="n">
        <x:f>D21-N21</x:f>
        <x:v>2</x:v>
      </x:c>
      <x:c r="P21" s="32" t="n">
        <x:v>1</x:v>
      </x:c>
      <x:c r="Q21" s="32" t="n">
        <x:v>46</x:v>
      </x:c>
      <x:c r="R21" s="208" t="n">
        <x:v>44589.739583333336</x:v>
      </x:c>
      <x:c r="S21" s="32" t="str">
        <x:f>IF(AND(O21&gt;=0,O21&lt;=Protocol!$B$9),"ACCEPT","REJECT")</x:f>
        <x:v>ACCEPT</x:v>
      </x:c>
      <x:c r="T21" s="32" t="str">
        <x:f>IF(O21=0,"EXACT","AS-OF")</x:f>
        <x:v>AS-OF</x:v>
      </x:c>
      <x:c r="U21" s="247" t="n">
        <x:v>13</x:v>
      </x:c>
      <x:c r="V21" s="247" t="str">
        <x:v>PREPROCESSED_NO_CRC</x:v>
      </x:c>
      <x:c r="W21" s="247" t="n">
        <x:v>12</x:v>
      </x:c>
      <x:c r="X21" s="248" t="b">
        <x:v>0</x:v>
      </x:c>
      <x:c r="Y21" s="247" t="str">
        <x:v>Received metadata + parsed radio state; no availability inference</x:v>
      </x:c>
    </x:row>
    <x:row r="22" ht="22" customHeight="1">
      <x:c r="A22" s="32" t="n">
        <x:v>17</x:v>
      </x:c>
      <x:c r="B22" s="32" t="n">
        <x:v>242264</x:v>
      </x:c>
      <x:c r="C22" s="208" t="n">
        <x:v>44589.740115740744</x:v>
      </x:c>
      <x:c r="D22" s="32" t="n">
        <x:v>1643391946</x:v>
      </x:c>
      <x:c r="E22" s="32" t="n">
        <x:f>D22-Protocol!$B$7</x:f>
        <x:v>177</x:v>
      </x:c>
      <x:c r="F22" s="32" t="n">
        <x:v>1353</x:v>
      </x:c>
      <x:c r="G22" s="32" t="n">
        <x:v>0</x:v>
      </x:c>
      <x:c r="H22" s="32" t="n">
        <x:v>0</x:v>
      </x:c>
      <x:c r="I22" s="32" t="str">
        <x:v>CADC0873</x:v>
      </x:c>
      <x:c r="J22" s="32" t="n">
        <x:v>-0.0000337577</x:v>
      </x:c>
      <x:c r="K22" s="32" t="n">
        <x:v>5</x:v>
      </x:c>
      <x:c r="L22" s="208" t="n">
        <x:v>44589.74003472222</x:v>
      </x:c>
      <x:c r="M22" s="32" t="n">
        <x:v>186</x:v>
      </x:c>
      <x:c r="N22" s="32" t="n">
        <x:v>1643391939</x:v>
      </x:c>
      <x:c r="O22" s="32" t="n">
        <x:f>D22-N22</x:f>
        <x:v>7</x:v>
      </x:c>
      <x:c r="P22" s="32" t="n">
        <x:v>1</x:v>
      </x:c>
      <x:c r="Q22" s="32" t="n">
        <x:v>46</x:v>
      </x:c>
      <x:c r="R22" s="208" t="n">
        <x:v>44589.739583333336</x:v>
      </x:c>
      <x:c r="S22" s="32" t="str">
        <x:f>IF(AND(O22&gt;=0,O22&lt;=Protocol!$B$9),"ACCEPT","REJECT")</x:f>
        <x:v>ACCEPT</x:v>
      </x:c>
      <x:c r="T22" s="32" t="str">
        <x:f>IF(O22=0,"EXACT","AS-OF")</x:f>
        <x:v>AS-OF</x:v>
      </x:c>
      <x:c r="U22" s="247" t="n">
        <x:v>13</x:v>
      </x:c>
      <x:c r="V22" s="247" t="str">
        <x:v>PREPROCESSED_NO_CRC</x:v>
      </x:c>
      <x:c r="W22" s="247" t="n">
        <x:v>17</x:v>
      </x:c>
      <x:c r="X22" s="248" t="b">
        <x:v>0</x:v>
      </x:c>
      <x:c r="Y22" s="247" t="str">
        <x:v>Received metadata + parsed radio state; no availability inference</x:v>
      </x:c>
    </x:row>
    <x:row r="23" ht="22" customHeight="1">
      <x:c r="A23" s="32" t="n">
        <x:v>18</x:v>
      </x:c>
      <x:c r="B23" s="32" t="n">
        <x:v>242265</x:v>
      </x:c>
      <x:c r="C23" s="208" t="n">
        <x:v>44589.74017361111</x:v>
      </x:c>
      <x:c r="D23" s="32" t="n">
        <x:v>1643391951</x:v>
      </x:c>
      <x:c r="E23" s="32" t="n">
        <x:f>D23-Protocol!$B$7</x:f>
        <x:v>182</x:v>
      </x:c>
      <x:c r="F23" s="32" t="n">
        <x:v>1353</x:v>
      </x:c>
      <x:c r="G23" s="32" t="n">
        <x:v>0</x:v>
      </x:c>
      <x:c r="H23" s="32" t="n">
        <x:v>0</x:v>
      </x:c>
      <x:c r="I23" s="32" t="str">
        <x:v>CADC0873</x:v>
      </x:c>
      <x:c r="J23" s="32" t="n">
        <x:v>-0.0000286368</x:v>
      </x:c>
      <x:c r="K23" s="32" t="n">
        <x:v>5</x:v>
      </x:c>
      <x:c r="L23" s="208" t="n">
        <x:v>44589.74015046296</x:v>
      </x:c>
      <x:c r="M23" s="32" t="n">
        <x:v>185</x:v>
      </x:c>
      <x:c r="N23" s="32" t="n">
        <x:v>1643391949</x:v>
      </x:c>
      <x:c r="O23" s="32" t="n">
        <x:f>D23-N23</x:f>
        <x:v>2</x:v>
      </x:c>
      <x:c r="P23" s="32" t="n">
        <x:v>2</x:v>
      </x:c>
      <x:c r="Q23" s="32" t="n">
        <x:v>46</x:v>
      </x:c>
      <x:c r="R23" s="208" t="n">
        <x:v>44589.739583333336</x:v>
      </x:c>
      <x:c r="S23" s="32" t="str">
        <x:f>IF(AND(O23&gt;=0,O23&lt;=Protocol!$B$9),"ACCEPT","REJECT")</x:f>
        <x:v>ACCEPT</x:v>
      </x:c>
      <x:c r="T23" s="32" t="str">
        <x:f>IF(O23=0,"EXACT","AS-OF")</x:f>
        <x:v>AS-OF</x:v>
      </x:c>
      <x:c r="U23" s="247" t="n">
        <x:v>14</x:v>
      </x:c>
      <x:c r="V23" s="247" t="str">
        <x:v>CRC32C_VERIFIED</x:v>
      </x:c>
      <x:c r="W23" s="247" t="n">
        <x:v>2</x:v>
      </x:c>
      <x:c r="X23" s="248" t="b">
        <x:v>1</x:v>
      </x:c>
      <x:c r="Y23" s="247" t="str">
        <x:v>Received metadata + parsed radio state; no availability inference</x:v>
      </x:c>
    </x:row>
    <x:row r="24" ht="22" customHeight="1">
      <x:c r="A24" s="32" t="n">
        <x:v>19</x:v>
      </x:c>
      <x:c r="B24" s="32" t="n">
        <x:v>242266</x:v>
      </x:c>
      <x:c r="C24" s="208" t="n">
        <x:v>44589.74023148148</x:v>
      </x:c>
      <x:c r="D24" s="32" t="n">
        <x:v>1643391956</x:v>
      </x:c>
      <x:c r="E24" s="32" t="n">
        <x:f>D24-Protocol!$B$7</x:f>
        <x:v>187</x:v>
      </x:c>
      <x:c r="F24" s="32" t="n">
        <x:v>1353</x:v>
      </x:c>
      <x:c r="G24" s="32" t="n">
        <x:v>0</x:v>
      </x:c>
      <x:c r="H24" s="32" t="n">
        <x:v>0</x:v>
      </x:c>
      <x:c r="I24" s="32" t="str">
        <x:v>CADC0873</x:v>
      </x:c>
      <x:c r="J24" s="32" t="n">
        <x:v>-0.0000209138</x:v>
      </x:c>
      <x:c r="K24" s="32" t="n">
        <x:v>5</x:v>
      </x:c>
      <x:c r="L24" s="208" t="n">
        <x:v>44589.74015046296</x:v>
      </x:c>
      <x:c r="M24" s="32" t="n">
        <x:v>185</x:v>
      </x:c>
      <x:c r="N24" s="32" t="n">
        <x:v>1643391949</x:v>
      </x:c>
      <x:c r="O24" s="32" t="n">
        <x:f>D24-N24</x:f>
        <x:v>7</x:v>
      </x:c>
      <x:c r="P24" s="32" t="n">
        <x:v>2</x:v>
      </x:c>
      <x:c r="Q24" s="32" t="n">
        <x:v>46</x:v>
      </x:c>
      <x:c r="R24" s="208" t="n">
        <x:v>44589.739583333336</x:v>
      </x:c>
      <x:c r="S24" s="32" t="str">
        <x:f>IF(AND(O24&gt;=0,O24&lt;=Protocol!$B$9),"ACCEPT","REJECT")</x:f>
        <x:v>ACCEPT</x:v>
      </x:c>
      <x:c r="T24" s="32" t="str">
        <x:f>IF(O24=0,"EXACT","AS-OF")</x:f>
        <x:v>AS-OF</x:v>
      </x:c>
      <x:c r="U24" s="247" t="n">
        <x:v>14</x:v>
      </x:c>
      <x:c r="V24" s="247" t="str">
        <x:v>CRC32C_VERIFIED</x:v>
      </x:c>
      <x:c r="W24" s="247" t="n">
        <x:v>7</x:v>
      </x:c>
      <x:c r="X24" s="248" t="b">
        <x:v>1</x:v>
      </x:c>
      <x:c r="Y24" s="247" t="str">
        <x:v>Received metadata + parsed radio state; no availability inference</x:v>
      </x:c>
    </x:row>
    <x:row r="25" ht="22" customHeight="1">
      <x:c r="A25" s="32" t="n">
        <x:v>20</x:v>
      </x:c>
      <x:c r="B25" s="32" t="n">
        <x:v>242267</x:v>
      </x:c>
      <x:c r="C25" s="208" t="n">
        <x:v>44589.74028935185</x:v>
      </x:c>
      <x:c r="D25" s="32" t="n">
        <x:v>1643391961</x:v>
      </x:c>
      <x:c r="E25" s="32" t="n">
        <x:f>D25-Protocol!$B$7</x:f>
        <x:v>192</x:v>
      </x:c>
      <x:c r="F25" s="32" t="n">
        <x:v>1353</x:v>
      </x:c>
      <x:c r="G25" s="32" t="n">
        <x:v>0</x:v>
      </x:c>
      <x:c r="H25" s="32" t="n">
        <x:v>0</x:v>
      </x:c>
      <x:c r="I25" s="32" t="str">
        <x:v>CADC0873</x:v>
      </x:c>
      <x:c r="J25" s="32" t="n">
        <x:v>-0.0000117926</x:v>
      </x:c>
      <x:c r="K25" s="32" t="n">
        <x:v>5</x:v>
      </x:c>
      <x:c r="L25" s="208" t="n">
        <x:v>44589.740266203706</x:v>
      </x:c>
      <x:c r="M25" s="32" t="n">
        <x:v>182</x:v>
      </x:c>
      <x:c r="N25" s="32" t="n">
        <x:v>1643391959</x:v>
      </x:c>
      <x:c r="O25" s="32" t="n">
        <x:f>D25-N25</x:f>
        <x:v>2</x:v>
      </x:c>
      <x:c r="P25" s="32" t="n">
        <x:v>4</x:v>
      </x:c>
      <x:c r="Q25" s="32" t="n">
        <x:v>47</x:v>
      </x:c>
      <x:c r="R25" s="208" t="n">
        <x:v>44589.740277777775</x:v>
      </x:c>
      <x:c r="S25" s="32" t="str">
        <x:f>IF(AND(O25&gt;=0,O25&lt;=Protocol!$B$9),"ACCEPT","REJECT")</x:f>
        <x:v>ACCEPT</x:v>
      </x:c>
      <x:c r="T25" s="32" t="str">
        <x:f>IF(O25=0,"EXACT","AS-OF")</x:f>
        <x:v>AS-OF</x:v>
      </x:c>
      <x:c r="U25" s="247" t="n">
        <x:v>15</x:v>
      </x:c>
      <x:c r="V25" s="247" t="str">
        <x:v>CRC32C_VERIFIED</x:v>
      </x:c>
      <x:c r="W25" s="247" t="n">
        <x:v>2</x:v>
      </x:c>
      <x:c r="X25" s="248" t="b">
        <x:v>1</x:v>
      </x:c>
      <x:c r="Y25" s="247" t="str">
        <x:v>Received metadata + parsed radio state; no availability inference</x:v>
      </x:c>
    </x:row>
    <x:row r="26" ht="22" customHeight="1">
      <x:c r="A26" s="32" t="n">
        <x:v>21</x:v>
      </x:c>
      <x:c r="B26" s="32" t="n">
        <x:v>242268</x:v>
      </x:c>
      <x:c r="C26" s="208" t="n">
        <x:v>44589.74034722222</x:v>
      </x:c>
      <x:c r="D26" s="32" t="n">
        <x:v>1643391966</x:v>
      </x:c>
      <x:c r="E26" s="32" t="n">
        <x:f>D26-Protocol!$B$7</x:f>
        <x:v>197</x:v>
      </x:c>
      <x:c r="F26" s="32" t="n">
        <x:v>1353</x:v>
      </x:c>
      <x:c r="G26" s="32" t="n">
        <x:v>0</x:v>
      </x:c>
      <x:c r="H26" s="32" t="n">
        <x:v>0</x:v>
      </x:c>
      <x:c r="I26" s="32" t="str">
        <x:v>CADC0873</x:v>
      </x:c>
      <x:c r="J26" s="32" t="n">
        <x:v>-4.65125e-7</x:v>
      </x:c>
      <x:c r="K26" s="32" t="n">
        <x:v>5</x:v>
      </x:c>
      <x:c r="L26" s="208" t="n">
        <x:v>44589.740266203706</x:v>
      </x:c>
      <x:c r="M26" s="32" t="n">
        <x:v>182</x:v>
      </x:c>
      <x:c r="N26" s="32" t="n">
        <x:v>1643391959</x:v>
      </x:c>
      <x:c r="O26" s="32" t="n">
        <x:f>D26-N26</x:f>
        <x:v>7</x:v>
      </x:c>
      <x:c r="P26" s="32" t="n">
        <x:v>4</x:v>
      </x:c>
      <x:c r="Q26" s="32" t="n">
        <x:v>47</x:v>
      </x:c>
      <x:c r="R26" s="208" t="n">
        <x:v>44589.740277777775</x:v>
      </x:c>
      <x:c r="S26" s="32" t="str">
        <x:f>IF(AND(O26&gt;=0,O26&lt;=Protocol!$B$9),"ACCEPT","REJECT")</x:f>
        <x:v>ACCEPT</x:v>
      </x:c>
      <x:c r="T26" s="32" t="str">
        <x:f>IF(O26=0,"EXACT","AS-OF")</x:f>
        <x:v>AS-OF</x:v>
      </x:c>
      <x:c r="U26" s="247" t="n">
        <x:v>15</x:v>
      </x:c>
      <x:c r="V26" s="247" t="str">
        <x:v>CRC32C_VERIFIED</x:v>
      </x:c>
      <x:c r="W26" s="247" t="n">
        <x:v>7</x:v>
      </x:c>
      <x:c r="X26" s="248" t="b">
        <x:v>1</x:v>
      </x:c>
      <x:c r="Y26" s="247" t="str">
        <x:v>Received metadata + parsed radio state; no availability inference</x:v>
      </x:c>
    </x:row>
    <x:row r="27" ht="22" customHeight="1">
      <x:c r="A27" s="32" t="n">
        <x:v>22</x:v>
      </x:c>
      <x:c r="B27" s="32" t="n">
        <x:v>242269</x:v>
      </x:c>
      <x:c r="C27" s="208" t="n">
        <x:v>44589.74040509259</x:v>
      </x:c>
      <x:c r="D27" s="32" t="n">
        <x:v>1643391971</x:v>
      </x:c>
      <x:c r="E27" s="32" t="n">
        <x:f>D27-Protocol!$B$7</x:f>
        <x:v>202</x:v>
      </x:c>
      <x:c r="F27" s="32" t="n">
        <x:v>1353</x:v>
      </x:c>
      <x:c r="G27" s="32" t="n">
        <x:v>0</x:v>
      </x:c>
      <x:c r="H27" s="32" t="n">
        <x:v>0</x:v>
      </x:c>
      <x:c r="I27" s="32" t="str">
        <x:v>CADC0873</x:v>
      </x:c>
      <x:c r="J27" s="32" t="n">
        <x:v>0.00000972193</x:v>
      </x:c>
      <x:c r="K27" s="32" t="n">
        <x:v>5</x:v>
      </x:c>
      <x:c r="L27" s="208" t="n">
        <x:v>44589.740381944444</x:v>
      </x:c>
      <x:c r="M27" s="32" t="n">
        <x:v>178</x:v>
      </x:c>
      <x:c r="N27" s="32" t="n">
        <x:v>1643391969</x:v>
      </x:c>
      <x:c r="O27" s="32" t="n">
        <x:f>D27-N27</x:f>
        <x:v>2</x:v>
      </x:c>
      <x:c r="P27" s="32" t="n">
        <x:v>3</x:v>
      </x:c>
      <x:c r="Q27" s="32" t="n">
        <x:v>47</x:v>
      </x:c>
      <x:c r="R27" s="208" t="n">
        <x:v>44589.740277777775</x:v>
      </x:c>
      <x:c r="S27" s="32" t="str">
        <x:f>IF(AND(O27&gt;=0,O27&lt;=Protocol!$B$9),"ACCEPT","REJECT")</x:f>
        <x:v>ACCEPT</x:v>
      </x:c>
      <x:c r="T27" s="32" t="str">
        <x:f>IF(O27=0,"EXACT","AS-OF")</x:f>
        <x:v>AS-OF</x:v>
      </x:c>
      <x:c r="U27" s="247" t="n">
        <x:v>16</x:v>
      </x:c>
      <x:c r="V27" s="247" t="str">
        <x:v>CRC32C_VERIFIED</x:v>
      </x:c>
      <x:c r="W27" s="247" t="n">
        <x:v>2</x:v>
      </x:c>
      <x:c r="X27" s="248" t="b">
        <x:v>1</x:v>
      </x:c>
      <x:c r="Y27" s="247" t="str">
        <x:v>Received metadata + parsed radio state; no availability inference</x:v>
      </x:c>
    </x:row>
    <x:row r="28" ht="22" customHeight="1">
      <x:c r="A28" s="32" t="n">
        <x:v>23</x:v>
      </x:c>
      <x:c r="B28" s="32" t="n">
        <x:v>242270</x:v>
      </x:c>
      <x:c r="C28" s="208" t="n">
        <x:v>44589.74046296296</x:v>
      </x:c>
      <x:c r="D28" s="32" t="n">
        <x:v>1643391976</x:v>
      </x:c>
      <x:c r="E28" s="32" t="n">
        <x:f>D28-Protocol!$B$7</x:f>
        <x:v>207</x:v>
      </x:c>
      <x:c r="F28" s="32" t="n">
        <x:v>1353</x:v>
      </x:c>
      <x:c r="G28" s="32" t="n">
        <x:v>0</x:v>
      </x:c>
      <x:c r="H28" s="32" t="n">
        <x:v>0</x:v>
      </x:c>
      <x:c r="I28" s="32" t="str">
        <x:v>CADC0873</x:v>
      </x:c>
      <x:c r="J28" s="32" t="n">
        <x:v>0.0000172395</x:v>
      </x:c>
      <x:c r="K28" s="32" t="n">
        <x:v>5</x:v>
      </x:c>
      <x:c r="L28" s="208" t="n">
        <x:v>44589.740381944444</x:v>
      </x:c>
      <x:c r="M28" s="32" t="n">
        <x:v>178</x:v>
      </x:c>
      <x:c r="N28" s="32" t="n">
        <x:v>1643391969</x:v>
      </x:c>
      <x:c r="O28" s="32" t="n">
        <x:f>D28-N28</x:f>
        <x:v>7</x:v>
      </x:c>
      <x:c r="P28" s="32" t="n">
        <x:v>3</x:v>
      </x:c>
      <x:c r="Q28" s="32" t="n">
        <x:v>47</x:v>
      </x:c>
      <x:c r="R28" s="208" t="n">
        <x:v>44589.740277777775</x:v>
      </x:c>
      <x:c r="S28" s="32" t="str">
        <x:f>IF(AND(O28&gt;=0,O28&lt;=Protocol!$B$9),"ACCEPT","REJECT")</x:f>
        <x:v>ACCEPT</x:v>
      </x:c>
      <x:c r="T28" s="32" t="str">
        <x:f>IF(O28=0,"EXACT","AS-OF")</x:f>
        <x:v>AS-OF</x:v>
      </x:c>
      <x:c r="U28" s="247" t="n">
        <x:v>16</x:v>
      </x:c>
      <x:c r="V28" s="247" t="str">
        <x:v>CRC32C_VERIFIED</x:v>
      </x:c>
      <x:c r="W28" s="247" t="n">
        <x:v>7</x:v>
      </x:c>
      <x:c r="X28" s="248" t="b">
        <x:v>1</x:v>
      </x:c>
      <x:c r="Y28" s="247" t="str">
        <x:v>Received metadata + parsed radio state; no availability inference</x:v>
      </x:c>
    </x:row>
    <x:row r="29" ht="22" customHeight="1">
      <x:c r="A29" s="32" t="n">
        <x:v>24</x:v>
      </x:c>
      <x:c r="B29" s="32" t="n">
        <x:v>242271</x:v>
      </x:c>
      <x:c r="C29" s="208" t="n">
        <x:v>44589.74052083334</x:v>
      </x:c>
      <x:c r="D29" s="32" t="n">
        <x:v>1643391981</x:v>
      </x:c>
      <x:c r="E29" s="32" t="n">
        <x:f>D29-Protocol!$B$7</x:f>
        <x:v>212</x:v>
      </x:c>
      <x:c r="F29" s="32" t="n">
        <x:v>1353</x:v>
      </x:c>
      <x:c r="G29" s="32" t="n">
        <x:v>0</x:v>
      </x:c>
      <x:c r="H29" s="32" t="n">
        <x:v>0</x:v>
      </x:c>
      <x:c r="I29" s="32" t="str">
        <x:v>CADC0873</x:v>
      </x:c>
      <x:c r="J29" s="32" t="n">
        <x:v>0.0000233482</x:v>
      </x:c>
      <x:c r="K29" s="32" t="n">
        <x:v>5</x:v>
      </x:c>
      <x:c r="L29" s="208" t="n">
        <x:v>44589.74049768518</x:v>
      </x:c>
      <x:c r="M29" s="32" t="n">
        <x:v>175</x:v>
      </x:c>
      <x:c r="N29" s="32" t="n">
        <x:v>1643391979</x:v>
      </x:c>
      <x:c r="O29" s="32" t="n">
        <x:f>D29-N29</x:f>
        <x:v>2</x:v>
      </x:c>
      <x:c r="P29" s="32" t="n">
        <x:v>3</x:v>
      </x:c>
      <x:c r="Q29" s="32" t="n">
        <x:v>47</x:v>
      </x:c>
      <x:c r="R29" s="208" t="n">
        <x:v>44589.740277777775</x:v>
      </x:c>
      <x:c r="S29" s="32" t="str">
        <x:f>IF(AND(O29&gt;=0,O29&lt;=Protocol!$B$9),"ACCEPT","REJECT")</x:f>
        <x:v>ACCEPT</x:v>
      </x:c>
      <x:c r="T29" s="32" t="str">
        <x:f>IF(O29=0,"EXACT","AS-OF")</x:f>
        <x:v>AS-OF</x:v>
      </x:c>
      <x:c r="U29" s="247" t="n">
        <x:v>17</x:v>
      </x:c>
      <x:c r="V29" s="247" t="str">
        <x:v>CRC32C_VERIFIED</x:v>
      </x:c>
      <x:c r="W29" s="247" t="n">
        <x:v>2</x:v>
      </x:c>
      <x:c r="X29" s="248" t="b">
        <x:v>1</x:v>
      </x:c>
      <x:c r="Y29" s="247" t="str">
        <x:v>Received metadata + parsed radio state; no availability inference</x:v>
      </x:c>
    </x:row>
    <x:row r="30" ht="22" customHeight="1">
      <x:c r="A30" s="32" t="n">
        <x:v>25</x:v>
      </x:c>
      <x:c r="B30" s="32" t="n">
        <x:v>242272</x:v>
      </x:c>
      <x:c r="C30" s="208" t="n">
        <x:v>44589.740578703706</x:v>
      </x:c>
      <x:c r="D30" s="32" t="n">
        <x:v>1643391986</x:v>
      </x:c>
      <x:c r="E30" s="32" t="n">
        <x:f>D30-Protocol!$B$7</x:f>
        <x:v>217</x:v>
      </x:c>
      <x:c r="F30" s="32" t="n">
        <x:v>1353</x:v>
      </x:c>
      <x:c r="G30" s="32" t="n">
        <x:v>0</x:v>
      </x:c>
      <x:c r="H30" s="32" t="n">
        <x:v>0</x:v>
      </x:c>
      <x:c r="I30" s="32" t="str">
        <x:v>CADC0873</x:v>
      </x:c>
      <x:c r="J30" s="32" t="n">
        <x:v>0.0000318219</x:v>
      </x:c>
      <x:c r="K30" s="32" t="n">
        <x:v>5</x:v>
      </x:c>
      <x:c r="L30" s="208" t="n">
        <x:v>44589.74049768518</x:v>
      </x:c>
      <x:c r="M30" s="32" t="n">
        <x:v>175</x:v>
      </x:c>
      <x:c r="N30" s="32" t="n">
        <x:v>1643391979</x:v>
      </x:c>
      <x:c r="O30" s="32" t="n">
        <x:f>D30-N30</x:f>
        <x:v>7</x:v>
      </x:c>
      <x:c r="P30" s="32" t="n">
        <x:v>3</x:v>
      </x:c>
      <x:c r="Q30" s="32" t="n">
        <x:v>47</x:v>
      </x:c>
      <x:c r="R30" s="208" t="n">
        <x:v>44589.740277777775</x:v>
      </x:c>
      <x:c r="S30" s="32" t="str">
        <x:f>IF(AND(O30&gt;=0,O30&lt;=Protocol!$B$9),"ACCEPT","REJECT")</x:f>
        <x:v>ACCEPT</x:v>
      </x:c>
      <x:c r="T30" s="32" t="str">
        <x:f>IF(O30=0,"EXACT","AS-OF")</x:f>
        <x:v>AS-OF</x:v>
      </x:c>
      <x:c r="U30" s="247" t="n">
        <x:v>17</x:v>
      </x:c>
      <x:c r="V30" s="247" t="str">
        <x:v>CRC32C_VERIFIED</x:v>
      </x:c>
      <x:c r="W30" s="247" t="n">
        <x:v>7</x:v>
      </x:c>
      <x:c r="X30" s="248" t="b">
        <x:v>1</x:v>
      </x:c>
      <x:c r="Y30" s="247" t="str">
        <x:v>Received metadata + parsed radio state; no availability inference</x:v>
      </x:c>
    </x:row>
    <x:row r="31" ht="22" customHeight="1">
      <x:c r="A31" s="32" t="n">
        <x:v>26</x:v>
      </x:c>
      <x:c r="B31" s="32" t="n">
        <x:v>242273</x:v>
      </x:c>
      <x:c r="C31" s="208" t="n">
        <x:v>44589.740636574075</x:v>
      </x:c>
      <x:c r="D31" s="32" t="n">
        <x:v>1643391991</x:v>
      </x:c>
      <x:c r="E31" s="32" t="n">
        <x:f>D31-Protocol!$B$7</x:f>
        <x:v>222</x:v>
      </x:c>
      <x:c r="F31" s="32" t="n">
        <x:v>1353</x:v>
      </x:c>
      <x:c r="G31" s="32" t="n">
        <x:v>0</x:v>
      </x:c>
      <x:c r="H31" s="32" t="n">
        <x:v>0</x:v>
      </x:c>
      <x:c r="I31" s="32" t="str">
        <x:v>CADC0873</x:v>
      </x:c>
      <x:c r="J31" s="32" t="n">
        <x:v>0.0000368324</x:v>
      </x:c>
      <x:c r="K31" s="32" t="n">
        <x:v>5</x:v>
      </x:c>
      <x:c r="L31" s="208" t="n">
        <x:v>44589.74061342593</x:v>
      </x:c>
      <x:c r="M31" s="32" t="n">
        <x:v>173</x:v>
      </x:c>
      <x:c r="N31" s="32" t="n">
        <x:v>1643391989</x:v>
      </x:c>
      <x:c r="O31" s="32" t="n">
        <x:f>D31-N31</x:f>
        <x:v>2</x:v>
      </x:c>
      <x:c r="P31" s="32" t="n">
        <x:v>2</x:v>
      </x:c>
      <x:c r="Q31" s="32" t="n">
        <x:v>47</x:v>
      </x:c>
      <x:c r="R31" s="208" t="n">
        <x:v>44589.740277777775</x:v>
      </x:c>
      <x:c r="S31" s="32" t="str">
        <x:f>IF(AND(O31&gt;=0,O31&lt;=Protocol!$B$9),"ACCEPT","REJECT")</x:f>
        <x:v>ACCEPT</x:v>
      </x:c>
      <x:c r="T31" s="32" t="str">
        <x:f>IF(O31=0,"EXACT","AS-OF")</x:f>
        <x:v>AS-OF</x:v>
      </x:c>
      <x:c r="U31" s="247" t="n">
        <x:v>18</x:v>
      </x:c>
      <x:c r="V31" s="247" t="str">
        <x:v>CRC32C_VERIFIED</x:v>
      </x:c>
      <x:c r="W31" s="247" t="n">
        <x:v>2</x:v>
      </x:c>
      <x:c r="X31" s="248" t="b">
        <x:v>1</x:v>
      </x:c>
      <x:c r="Y31" s="247" t="str">
        <x:v>Received metadata + parsed radio state; no availability inference</x:v>
      </x:c>
    </x:row>
    <x:row r="32" ht="22" customHeight="1">
      <x:c r="A32" s="32" t="n">
        <x:v>27</x:v>
      </x:c>
      <x:c r="B32" s="32" t="n">
        <x:v>242274</x:v>
      </x:c>
      <x:c r="C32" s="208" t="n">
        <x:v>44589.740694444445</x:v>
      </x:c>
      <x:c r="D32" s="32" t="n">
        <x:v>1643391996</x:v>
      </x:c>
      <x:c r="E32" s="32" t="n">
        <x:f>D32-Protocol!$B$7</x:f>
        <x:v>227</x:v>
      </x:c>
      <x:c r="F32" s="32" t="n">
        <x:v>1353</x:v>
      </x:c>
      <x:c r="G32" s="32" t="n">
        <x:v>0</x:v>
      </x:c>
      <x:c r="H32" s="32" t="n">
        <x:v>0</x:v>
      </x:c>
      <x:c r="I32" s="32" t="str">
        <x:v>CADC0873</x:v>
      </x:c>
      <x:c r="J32" s="32" t="n">
        <x:v>0.0000384979</x:v>
      </x:c>
      <x:c r="K32" s="32" t="n">
        <x:v>5</x:v>
      </x:c>
      <x:c r="L32" s="208" t="n">
        <x:v>44589.74061342593</x:v>
      </x:c>
      <x:c r="M32" s="32" t="n">
        <x:v>173</x:v>
      </x:c>
      <x:c r="N32" s="32" t="n">
        <x:v>1643391989</x:v>
      </x:c>
      <x:c r="O32" s="32" t="n">
        <x:f>D32-N32</x:f>
        <x:v>7</x:v>
      </x:c>
      <x:c r="P32" s="32" t="n">
        <x:v>2</x:v>
      </x:c>
      <x:c r="Q32" s="32" t="n">
        <x:v>47</x:v>
      </x:c>
      <x:c r="R32" s="208" t="n">
        <x:v>44589.740277777775</x:v>
      </x:c>
      <x:c r="S32" s="32" t="str">
        <x:f>IF(AND(O32&gt;=0,O32&lt;=Protocol!$B$9),"ACCEPT","REJECT")</x:f>
        <x:v>ACCEPT</x:v>
      </x:c>
      <x:c r="T32" s="32" t="str">
        <x:f>IF(O32=0,"EXACT","AS-OF")</x:f>
        <x:v>AS-OF</x:v>
      </x:c>
      <x:c r="U32" s="247" t="n">
        <x:v>18</x:v>
      </x:c>
      <x:c r="V32" s="247" t="str">
        <x:v>CRC32C_VERIFIED</x:v>
      </x:c>
      <x:c r="W32" s="247" t="n">
        <x:v>7</x:v>
      </x:c>
      <x:c r="X32" s="248" t="b">
        <x:v>1</x:v>
      </x:c>
      <x:c r="Y32" s="247" t="str">
        <x:v>Received metadata + parsed radio state; no availability inference</x:v>
      </x:c>
    </x:row>
    <x:row r="33" ht="22" customHeight="1">
      <x:c r="A33" s="32" t="n">
        <x:v>28</x:v>
      </x:c>
      <x:c r="B33" s="32" t="n">
        <x:v>242275</x:v>
      </x:c>
      <x:c r="C33" s="208" t="n">
        <x:v>44589.740752314814</x:v>
      </x:c>
      <x:c r="D33" s="32" t="n">
        <x:v>1643392001</x:v>
      </x:c>
      <x:c r="E33" s="32" t="n">
        <x:f>D33-Protocol!$B$7</x:f>
        <x:v>232</x:v>
      </x:c>
      <x:c r="F33" s="32" t="n">
        <x:v>1353</x:v>
      </x:c>
      <x:c r="G33" s="32" t="n">
        <x:v>0</x:v>
      </x:c>
      <x:c r="H33" s="32" t="n">
        <x:v>0</x:v>
      </x:c>
      <x:c r="I33" s="32" t="str">
        <x:v>CADC0873</x:v>
      </x:c>
      <x:c r="J33" s="32" t="n">
        <x:v>0.000038495</x:v>
      </x:c>
      <x:c r="K33" s="32" t="n">
        <x:v>5</x:v>
      </x:c>
      <x:c r="L33" s="208" t="n">
        <x:v>44589.74072916667</x:v>
      </x:c>
      <x:c r="M33" s="32" t="n">
        <x:v>171</x:v>
      </x:c>
      <x:c r="N33" s="32" t="n">
        <x:v>1643391999</x:v>
      </x:c>
      <x:c r="O33" s="32" t="n">
        <x:f>D33-N33</x:f>
        <x:v>2</x:v>
      </x:c>
      <x:c r="P33" s="32" t="n">
        <x:v>1</x:v>
      </x:c>
      <x:c r="Q33" s="32" t="n">
        <x:v>47</x:v>
      </x:c>
      <x:c r="R33" s="208" t="n">
        <x:v>44589.740277777775</x:v>
      </x:c>
      <x:c r="S33" s="32" t="str">
        <x:f>IF(AND(O33&gt;=0,O33&lt;=Protocol!$B$9),"ACCEPT","REJECT")</x:f>
        <x:v>ACCEPT</x:v>
      </x:c>
      <x:c r="T33" s="32" t="str">
        <x:f>IF(O33=0,"EXACT","AS-OF")</x:f>
        <x:v>AS-OF</x:v>
      </x:c>
      <x:c r="U33" s="247" t="n">
        <x:v>19</x:v>
      </x:c>
      <x:c r="V33" s="247" t="str">
        <x:v>PREPROCESSED_NO_CRC</x:v>
      </x:c>
      <x:c r="W33" s="247" t="n">
        <x:v>12</x:v>
      </x:c>
      <x:c r="X33" s="248" t="b">
        <x:v>0</x:v>
      </x:c>
      <x:c r="Y33" s="247" t="str">
        <x:v>Received metadata + parsed radio state; no availability inference</x:v>
      </x:c>
    </x:row>
    <x:row r="34" ht="22" customHeight="1">
      <x:c r="A34" s="32" t="n">
        <x:v>29</x:v>
      </x:c>
      <x:c r="B34" s="32" t="n">
        <x:v>242276</x:v>
      </x:c>
      <x:c r="C34" s="208" t="n">
        <x:v>44589.74081018518</x:v>
      </x:c>
      <x:c r="D34" s="32" t="n">
        <x:v>1643392006</x:v>
      </x:c>
      <x:c r="E34" s="32" t="n">
        <x:f>D34-Protocol!$B$7</x:f>
        <x:v>237</x:v>
      </x:c>
      <x:c r="F34" s="32" t="n">
        <x:v>1353</x:v>
      </x:c>
      <x:c r="G34" s="32" t="n">
        <x:v>0</x:v>
      </x:c>
      <x:c r="H34" s="32" t="n">
        <x:v>0</x:v>
      </x:c>
      <x:c r="I34" s="32" t="str">
        <x:v>CADC0873</x:v>
      </x:c>
      <x:c r="J34" s="32" t="n">
        <x:v>0.0000362651</x:v>
      </x:c>
      <x:c r="K34" s="32" t="n">
        <x:v>5</x:v>
      </x:c>
      <x:c r="L34" s="208" t="n">
        <x:v>44589.74072916667</x:v>
      </x:c>
      <x:c r="M34" s="32" t="n">
        <x:v>171</x:v>
      </x:c>
      <x:c r="N34" s="32" t="n">
        <x:v>1643391999</x:v>
      </x:c>
      <x:c r="O34" s="32" t="n">
        <x:f>D34-N34</x:f>
        <x:v>7</x:v>
      </x:c>
      <x:c r="P34" s="32" t="n">
        <x:v>1</x:v>
      </x:c>
      <x:c r="Q34" s="32" t="n">
        <x:v>47</x:v>
      </x:c>
      <x:c r="R34" s="208" t="n">
        <x:v>44589.740277777775</x:v>
      </x:c>
      <x:c r="S34" s="32" t="str">
        <x:f>IF(AND(O34&gt;=0,O34&lt;=Protocol!$B$9),"ACCEPT","REJECT")</x:f>
        <x:v>ACCEPT</x:v>
      </x:c>
      <x:c r="T34" s="32" t="str">
        <x:f>IF(O34=0,"EXACT","AS-OF")</x:f>
        <x:v>AS-OF</x:v>
      </x:c>
      <x:c r="U34" s="247" t="n">
        <x:v>19</x:v>
      </x:c>
      <x:c r="V34" s="247" t="str">
        <x:v>PREPROCESSED_NO_CRC</x:v>
      </x:c>
      <x:c r="W34" s="247" t="n">
        <x:v>17</x:v>
      </x:c>
      <x:c r="X34" s="248" t="b">
        <x:v>0</x:v>
      </x:c>
      <x:c r="Y34" s="247" t="str">
        <x:v>Received metadata + parsed radio state; no availability inference</x:v>
      </x:c>
    </x:row>
    <x:row r="35" ht="22" customHeight="1">
      <x:c r="A35" s="32" t="n">
        <x:v>30</x:v>
      </x:c>
      <x:c r="B35" s="32" t="n">
        <x:v>242277</x:v>
      </x:c>
      <x:c r="C35" s="208" t="n">
        <x:v>44589.74086805555</x:v>
      </x:c>
      <x:c r="D35" s="32" t="n">
        <x:v>1643392011</x:v>
      </x:c>
      <x:c r="E35" s="32" t="n">
        <x:f>D35-Protocol!$B$7</x:f>
        <x:v>242</x:v>
      </x:c>
      <x:c r="F35" s="32" t="n">
        <x:v>1353</x:v>
      </x:c>
      <x:c r="G35" s="32" t="n">
        <x:v>0</x:v>
      </x:c>
      <x:c r="H35" s="32" t="n">
        <x:v>0</x:v>
      </x:c>
      <x:c r="I35" s="32" t="str">
        <x:v>CADC0873</x:v>
      </x:c>
      <x:c r="J35" s="32" t="n">
        <x:v>0.0000309678</x:v>
      </x:c>
      <x:c r="K35" s="32" t="n">
        <x:v>5</x:v>
      </x:c>
      <x:c r="L35" s="208" t="n">
        <x:v>44589.74084490741</x:v>
      </x:c>
      <x:c r="M35" s="32" t="n">
        <x:v>170</x:v>
      </x:c>
      <x:c r="N35" s="32" t="n">
        <x:v>1643392009</x:v>
      </x:c>
      <x:c r="O35" s="32" t="n">
        <x:f>D35-N35</x:f>
        <x:v>2</x:v>
      </x:c>
      <x:c r="P35" s="32" t="n">
        <x:v>2</x:v>
      </x:c>
      <x:c r="Q35" s="32" t="n">
        <x:v>47</x:v>
      </x:c>
      <x:c r="R35" s="208" t="n">
        <x:v>44589.740277777775</x:v>
      </x:c>
      <x:c r="S35" s="32" t="str">
        <x:f>IF(AND(O35&gt;=0,O35&lt;=Protocol!$B$9),"ACCEPT","REJECT")</x:f>
        <x:v>ACCEPT</x:v>
      </x:c>
      <x:c r="T35" s="32" t="str">
        <x:f>IF(O35=0,"EXACT","AS-OF")</x:f>
        <x:v>AS-OF</x:v>
      </x:c>
      <x:c r="U35" s="247" t="n">
        <x:v>20</x:v>
      </x:c>
      <x:c r="V35" s="247" t="str">
        <x:v>CRC32C_VERIFIED</x:v>
      </x:c>
      <x:c r="W35" s="247" t="n">
        <x:v>2</x:v>
      </x:c>
      <x:c r="X35" s="248" t="b">
        <x:v>1</x:v>
      </x:c>
      <x:c r="Y35" s="247" t="str">
        <x:v>Received metadata + parsed radio state; no availability inference</x:v>
      </x:c>
    </x:row>
    <x:row r="36" ht="22" customHeight="1">
      <x:c r="A36" s="32" t="n">
        <x:v>31</x:v>
      </x:c>
      <x:c r="B36" s="32" t="n">
        <x:v>242278</x:v>
      </x:c>
      <x:c r="C36" s="208" t="n">
        <x:v>44589.74092592593</x:v>
      </x:c>
      <x:c r="D36" s="32" t="n">
        <x:v>1643392016</x:v>
      </x:c>
      <x:c r="E36" s="32" t="n">
        <x:f>D36-Protocol!$B$7</x:f>
        <x:v>247</x:v>
      </x:c>
      <x:c r="F36" s="32" t="n">
        <x:v>1353</x:v>
      </x:c>
      <x:c r="G36" s="32" t="n">
        <x:v>0</x:v>
      </x:c>
      <x:c r="H36" s="32" t="n">
        <x:v>0</x:v>
      </x:c>
      <x:c r="I36" s="32" t="str">
        <x:v>CADC0873</x:v>
      </x:c>
      <x:c r="J36" s="32" t="n">
        <x:v>0.0000237689</x:v>
      </x:c>
      <x:c r="K36" s="32" t="n">
        <x:v>5</x:v>
      </x:c>
      <x:c r="L36" s="208" t="n">
        <x:v>44589.74084490741</x:v>
      </x:c>
      <x:c r="M36" s="32" t="n">
        <x:v>170</x:v>
      </x:c>
      <x:c r="N36" s="32" t="n">
        <x:v>1643392009</x:v>
      </x:c>
      <x:c r="O36" s="32" t="n">
        <x:f>D36-N36</x:f>
        <x:v>7</x:v>
      </x:c>
      <x:c r="P36" s="32" t="n">
        <x:v>2</x:v>
      </x:c>
      <x:c r="Q36" s="32" t="n">
        <x:v>47</x:v>
      </x:c>
      <x:c r="R36" s="208" t="n">
        <x:v>44589.740277777775</x:v>
      </x:c>
      <x:c r="S36" s="32" t="str">
        <x:f>IF(AND(O36&gt;=0,O36&lt;=Protocol!$B$9),"ACCEPT","REJECT")</x:f>
        <x:v>ACCEPT</x:v>
      </x:c>
      <x:c r="T36" s="32" t="str">
        <x:f>IF(O36=0,"EXACT","AS-OF")</x:f>
        <x:v>AS-OF</x:v>
      </x:c>
      <x:c r="U36" s="247" t="n">
        <x:v>20</x:v>
      </x:c>
      <x:c r="V36" s="247" t="str">
        <x:v>CRC32C_VERIFIED</x:v>
      </x:c>
      <x:c r="W36" s="247" t="n">
        <x:v>7</x:v>
      </x:c>
      <x:c r="X36" s="248" t="b">
        <x:v>1</x:v>
      </x:c>
      <x:c r="Y36" s="247" t="str">
        <x:v>Received metadata + parsed radio state; no availability inference</x:v>
      </x:c>
    </x:row>
    <x:row r="37" ht="22" customHeight="1">
      <x:c r="A37" s="32" t="n">
        <x:v>32</x:v>
      </x:c>
      <x:c r="B37" s="32" t="n">
        <x:v>242279</x:v>
      </x:c>
      <x:c r="C37" s="208" t="n">
        <x:v>44589.7409837963</x:v>
      </x:c>
      <x:c r="D37" s="32" t="n">
        <x:v>1643392021</x:v>
      </x:c>
      <x:c r="E37" s="32" t="n">
        <x:f>D37-Protocol!$B$7</x:f>
        <x:v>252</x:v>
      </x:c>
      <x:c r="F37" s="32" t="n">
        <x:v>1353</x:v>
      </x:c>
      <x:c r="G37" s="32" t="n">
        <x:v>0</x:v>
      </x:c>
      <x:c r="H37" s="32" t="n">
        <x:v>0</x:v>
      </x:c>
      <x:c r="I37" s="32" t="str">
        <x:v>CADC0873</x:v>
      </x:c>
      <x:c r="J37" s="32" t="n">
        <x:v>0.0000132498</x:v>
      </x:c>
      <x:c r="K37" s="32" t="n">
        <x:v>5</x:v>
      </x:c>
      <x:c r="L37" s="208" t="n">
        <x:v>44589.740960648145</x:v>
      </x:c>
      <x:c r="M37" s="32" t="n">
        <x:v>167</x:v>
      </x:c>
      <x:c r="N37" s="32" t="n">
        <x:v>1643392019</x:v>
      </x:c>
      <x:c r="O37" s="32" t="n">
        <x:f>D37-N37</x:f>
        <x:v>2</x:v>
      </x:c>
      <x:c r="P37" s="32" t="n">
        <x:v>3</x:v>
      </x:c>
      <x:c r="Q37" s="32" t="n">
        <x:v>48</x:v>
      </x:c>
      <x:c r="R37" s="208" t="n">
        <x:v>44589.74097222222</x:v>
      </x:c>
      <x:c r="S37" s="32" t="str">
        <x:f>IF(AND(O37&gt;=0,O37&lt;=Protocol!$B$9),"ACCEPT","REJECT")</x:f>
        <x:v>ACCEPT</x:v>
      </x:c>
      <x:c r="T37" s="32" t="str">
        <x:f>IF(O37=0,"EXACT","AS-OF")</x:f>
        <x:v>AS-OF</x:v>
      </x:c>
      <x:c r="U37" s="247" t="n">
        <x:v>21</x:v>
      </x:c>
      <x:c r="V37" s="247" t="str">
        <x:v>CRC32C_VERIFIED</x:v>
      </x:c>
      <x:c r="W37" s="247" t="n">
        <x:v>2</x:v>
      </x:c>
      <x:c r="X37" s="248" t="b">
        <x:v>1</x:v>
      </x:c>
      <x:c r="Y37" s="247" t="str">
        <x:v>Received metadata + parsed radio state; no availability inference</x:v>
      </x:c>
    </x:row>
    <x:row r="38" ht="22" customHeight="1">
      <x:c r="A38" s="32" t="n">
        <x:v>33</x:v>
      </x:c>
      <x:c r="B38" s="32" t="n">
        <x:v>242280</x:v>
      </x:c>
      <x:c r="C38" s="208" t="n">
        <x:v>44589.74104166667</x:v>
      </x:c>
      <x:c r="D38" s="32" t="n">
        <x:v>1643392026</x:v>
      </x:c>
      <x:c r="E38" s="32" t="n">
        <x:f>D38-Protocol!$B$7</x:f>
        <x:v>257</x:v>
      </x:c>
      <x:c r="F38" s="32" t="n">
        <x:v>1353</x:v>
      </x:c>
      <x:c r="G38" s="32" t="n">
        <x:v>0</x:v>
      </x:c>
      <x:c r="H38" s="32" t="n">
        <x:v>0</x:v>
      </x:c>
      <x:c r="I38" s="32" t="str">
        <x:v>CADC0873</x:v>
      </x:c>
      <x:c r="J38" s="32" t="n">
        <x:v>0.00000232637</x:v>
      </x:c>
      <x:c r="K38" s="32" t="n">
        <x:v>5</x:v>
      </x:c>
      <x:c r="L38" s="208" t="n">
        <x:v>44589.740960648145</x:v>
      </x:c>
      <x:c r="M38" s="32" t="n">
        <x:v>167</x:v>
      </x:c>
      <x:c r="N38" s="32" t="n">
        <x:v>1643392019</x:v>
      </x:c>
      <x:c r="O38" s="32" t="n">
        <x:f>D38-N38</x:f>
        <x:v>7</x:v>
      </x:c>
      <x:c r="P38" s="32" t="n">
        <x:v>3</x:v>
      </x:c>
      <x:c r="Q38" s="32" t="n">
        <x:v>48</x:v>
      </x:c>
      <x:c r="R38" s="208" t="n">
        <x:v>44589.74097222222</x:v>
      </x:c>
      <x:c r="S38" s="32" t="str">
        <x:f>IF(AND(O38&gt;=0,O38&lt;=Protocol!$B$9),"ACCEPT","REJECT")</x:f>
        <x:v>ACCEPT</x:v>
      </x:c>
      <x:c r="T38" s="32" t="str">
        <x:f>IF(O38=0,"EXACT","AS-OF")</x:f>
        <x:v>AS-OF</x:v>
      </x:c>
      <x:c r="U38" s="247" t="n">
        <x:v>21</x:v>
      </x:c>
      <x:c r="V38" s="247" t="str">
        <x:v>CRC32C_VERIFIED</x:v>
      </x:c>
      <x:c r="W38" s="247" t="n">
        <x:v>7</x:v>
      </x:c>
      <x:c r="X38" s="248" t="b">
        <x:v>1</x:v>
      </x:c>
      <x:c r="Y38" s="247" t="str">
        <x:v>Received metadata + parsed radio state; no availability inference</x:v>
      </x:c>
    </x:row>
    <x:row r="39" ht="22" customHeight="1">
      <x:c r="A39" s="32" t="n">
        <x:v>34</x:v>
      </x:c>
      <x:c r="B39" s="32" t="n">
        <x:v>242281</x:v>
      </x:c>
      <x:c r="C39" s="208" t="n">
        <x:v>44589.74109953704</x:v>
      </x:c>
      <x:c r="D39" s="32" t="n">
        <x:v>1643392031</x:v>
      </x:c>
      <x:c r="E39" s="32" t="n">
        <x:f>D39-Protocol!$B$7</x:f>
        <x:v>262</x:v>
      </x:c>
      <x:c r="F39" s="32" t="n">
        <x:v>1353</x:v>
      </x:c>
      <x:c r="G39" s="32" t="n">
        <x:v>0</x:v>
      </x:c>
      <x:c r="H39" s="32" t="n">
        <x:v>0</x:v>
      </x:c>
      <x:c r="I39" s="32" t="str">
        <x:v>CADC0873</x:v>
      </x:c>
      <x:c r="J39" s="32" t="n">
        <x:v>-0.00000901998</x:v>
      </x:c>
      <x:c r="K39" s="32" t="n">
        <x:v>5</x:v>
      </x:c>
      <x:c r="L39" s="208" t="n">
        <x:v>44589.74107638889</x:v>
      </x:c>
      <x:c r="M39" s="32" t="n">
        <x:v>164</x:v>
      </x:c>
      <x:c r="N39" s="32" t="n">
        <x:v>1643392029</x:v>
      </x:c>
      <x:c r="O39" s="32" t="n">
        <x:f>D39-N39</x:f>
        <x:v>2</x:v>
      </x:c>
      <x:c r="P39" s="32" t="n">
        <x:v>3</x:v>
      </x:c>
      <x:c r="Q39" s="32" t="n">
        <x:v>48</x:v>
      </x:c>
      <x:c r="R39" s="208" t="n">
        <x:v>44589.74097222222</x:v>
      </x:c>
      <x:c r="S39" s="32" t="str">
        <x:f>IF(AND(O39&gt;=0,O39&lt;=Protocol!$B$9),"ACCEPT","REJECT")</x:f>
        <x:v>ACCEPT</x:v>
      </x:c>
      <x:c r="T39" s="32" t="str">
        <x:f>IF(O39=0,"EXACT","AS-OF")</x:f>
        <x:v>AS-OF</x:v>
      </x:c>
      <x:c r="U39" s="247" t="n">
        <x:v>22</x:v>
      </x:c>
      <x:c r="V39" s="247" t="str">
        <x:v>CRC32C_VERIFIED</x:v>
      </x:c>
      <x:c r="W39" s="247" t="n">
        <x:v>2</x:v>
      </x:c>
      <x:c r="X39" s="248" t="b">
        <x:v>1</x:v>
      </x:c>
      <x:c r="Y39" s="247" t="str">
        <x:v>Received metadata + parsed radio state; no availability inference</x:v>
      </x:c>
    </x:row>
    <x:row r="40" ht="22" customHeight="1">
      <x:c r="A40" s="32" t="n">
        <x:v>35</x:v>
      </x:c>
      <x:c r="B40" s="32" t="n">
        <x:v>242282</x:v>
      </x:c>
      <x:c r="C40" s="208" t="n">
        <x:v>44589.74116898148</x:v>
      </x:c>
      <x:c r="D40" s="32" t="n">
        <x:v>1643392037</x:v>
      </x:c>
      <x:c r="E40" s="32" t="n">
        <x:f>D40-Protocol!$B$7</x:f>
        <x:v>268</x:v>
      </x:c>
      <x:c r="F40" s="32" t="n">
        <x:v>1353</x:v>
      </x:c>
      <x:c r="G40" s="32" t="n">
        <x:v>0</x:v>
      </x:c>
      <x:c r="H40" s="32" t="n">
        <x:v>0</x:v>
      </x:c>
      <x:c r="I40" s="32" t="str">
        <x:v>CADC0873</x:v>
      </x:c>
      <x:c r="J40" s="32" t="n">
        <x:v>-0.0000207689</x:v>
      </x:c>
      <x:c r="K40" s="32" t="n">
        <x:v>5</x:v>
      </x:c>
      <x:c r="L40" s="208" t="n">
        <x:v>44589.74107638889</x:v>
      </x:c>
      <x:c r="M40" s="32" t="n">
        <x:v>164</x:v>
      </x:c>
      <x:c r="N40" s="32" t="n">
        <x:v>1643392029</x:v>
      </x:c>
      <x:c r="O40" s="32" t="n">
        <x:f>D40-N40</x:f>
        <x:v>8</x:v>
      </x:c>
      <x:c r="P40" s="32" t="n">
        <x:v>3</x:v>
      </x:c>
      <x:c r="Q40" s="32" t="n">
        <x:v>48</x:v>
      </x:c>
      <x:c r="R40" s="208" t="n">
        <x:v>44589.74097222222</x:v>
      </x:c>
      <x:c r="S40" s="32" t="str">
        <x:f>IF(AND(O40&gt;=0,O40&lt;=Protocol!$B$9),"ACCEPT","REJECT")</x:f>
        <x:v>ACCEPT</x:v>
      </x:c>
      <x:c r="T40" s="32" t="str">
        <x:f>IF(O40=0,"EXACT","AS-OF")</x:f>
        <x:v>AS-OF</x:v>
      </x:c>
      <x:c r="U40" s="247" t="n">
        <x:v>22</x:v>
      </x:c>
      <x:c r="V40" s="247" t="str">
        <x:v>CRC32C_VERIFIED</x:v>
      </x:c>
      <x:c r="W40" s="247" t="n">
        <x:v>8</x:v>
      </x:c>
      <x:c r="X40" s="248" t="b">
        <x:v>1</x:v>
      </x:c>
      <x:c r="Y40" s="247" t="str">
        <x:v>Received metadata + parsed radio state; no availability inference</x:v>
      </x:c>
    </x:row>
    <x:row r="41" ht="22" customHeight="1">
      <x:c r="A41" s="32" t="n">
        <x:v>36</x:v>
      </x:c>
      <x:c r="B41" s="32" t="n">
        <x:v>242283</x:v>
      </x:c>
      <x:c r="C41" s="208" t="n">
        <x:v>44589.74122685185</x:v>
      </x:c>
      <x:c r="D41" s="32" t="n">
        <x:v>1643392042</x:v>
      </x:c>
      <x:c r="E41" s="32" t="n">
        <x:f>D41-Protocol!$B$7</x:f>
        <x:v>273</x:v>
      </x:c>
      <x:c r="F41" s="32" t="n">
        <x:v>1353</x:v>
      </x:c>
      <x:c r="G41" s="32" t="n">
        <x:v>0</x:v>
      </x:c>
      <x:c r="H41" s="32" t="n">
        <x:v>0</x:v>
      </x:c>
      <x:c r="I41" s="32" t="str">
        <x:v>CADC0873</x:v>
      </x:c>
      <x:c r="J41" s="32" t="n">
        <x:v>-0.0000276013</x:v>
      </x:c>
      <x:c r="K41" s="32" t="n">
        <x:v>5</x:v>
      </x:c>
      <x:c r="L41" s="208" t="n">
        <x:v>44589.74119212963</x:v>
      </x:c>
      <x:c r="M41" s="32" t="n">
        <x:v>162</x:v>
      </x:c>
      <x:c r="N41" s="32" t="n">
        <x:v>1643392039</x:v>
      </x:c>
      <x:c r="O41" s="32" t="n">
        <x:f>D41-N41</x:f>
        <x:v>3</x:v>
      </x:c>
      <x:c r="P41" s="32" t="n">
        <x:v>2</x:v>
      </x:c>
      <x:c r="Q41" s="32" t="n">
        <x:v>48</x:v>
      </x:c>
      <x:c r="R41" s="208" t="n">
        <x:v>44589.74097222222</x:v>
      </x:c>
      <x:c r="S41" s="32" t="str">
        <x:f>IF(AND(O41&gt;=0,O41&lt;=Protocol!$B$9),"ACCEPT","REJECT")</x:f>
        <x:v>ACCEPT</x:v>
      </x:c>
      <x:c r="T41" s="32" t="str">
        <x:f>IF(O41=0,"EXACT","AS-OF")</x:f>
        <x:v>AS-OF</x:v>
      </x:c>
      <x:c r="U41" s="247" t="n">
        <x:v>23</x:v>
      </x:c>
      <x:c r="V41" s="247" t="str">
        <x:v>CRC32C_VERIFIED</x:v>
      </x:c>
      <x:c r="W41" s="247" t="n">
        <x:v>3</x:v>
      </x:c>
      <x:c r="X41" s="248" t="b">
        <x:v>1</x:v>
      </x:c>
      <x:c r="Y41" s="247" t="str">
        <x:v>Received metadata + parsed radio state; no availability inference</x:v>
      </x:c>
    </x:row>
    <x:row r="42" ht="22" customHeight="1">
      <x:c r="A42" s="32" t="n">
        <x:v>37</x:v>
      </x:c>
      <x:c r="B42" s="32" t="n">
        <x:v>242284</x:v>
      </x:c>
      <x:c r="C42" s="208" t="n">
        <x:v>44589.74128472222</x:v>
      </x:c>
      <x:c r="D42" s="32" t="n">
        <x:v>1643392047</x:v>
      </x:c>
      <x:c r="E42" s="32" t="n">
        <x:f>D42-Protocol!$B$7</x:f>
        <x:v>278</x:v>
      </x:c>
      <x:c r="F42" s="32" t="n">
        <x:v>1353</x:v>
      </x:c>
      <x:c r="G42" s="32" t="n">
        <x:v>0</x:v>
      </x:c>
      <x:c r="H42" s="32" t="n">
        <x:v>0</x:v>
      </x:c>
      <x:c r="I42" s="32" t="str">
        <x:v>CADC0873</x:v>
      </x:c>
      <x:c r="J42" s="32" t="n">
        <x:v>-0.0000323473</x:v>
      </x:c>
      <x:c r="K42" s="32" t="n">
        <x:v>5</x:v>
      </x:c>
      <x:c r="L42" s="208" t="n">
        <x:v>44589.74119212963</x:v>
      </x:c>
      <x:c r="M42" s="32" t="n">
        <x:v>162</x:v>
      </x:c>
      <x:c r="N42" s="32" t="n">
        <x:v>1643392039</x:v>
      </x:c>
      <x:c r="O42" s="32" t="n">
        <x:f>D42-N42</x:f>
        <x:v>8</x:v>
      </x:c>
      <x:c r="P42" s="32" t="n">
        <x:v>2</x:v>
      </x:c>
      <x:c r="Q42" s="32" t="n">
        <x:v>48</x:v>
      </x:c>
      <x:c r="R42" s="208" t="n">
        <x:v>44589.74097222222</x:v>
      </x:c>
      <x:c r="S42" s="32" t="str">
        <x:f>IF(AND(O42&gt;=0,O42&lt;=Protocol!$B$9),"ACCEPT","REJECT")</x:f>
        <x:v>ACCEPT</x:v>
      </x:c>
      <x:c r="T42" s="32" t="str">
        <x:f>IF(O42=0,"EXACT","AS-OF")</x:f>
        <x:v>AS-OF</x:v>
      </x:c>
      <x:c r="U42" s="247" t="n">
        <x:v>23</x:v>
      </x:c>
      <x:c r="V42" s="247" t="str">
        <x:v>CRC32C_VERIFIED</x:v>
      </x:c>
      <x:c r="W42" s="247" t="n">
        <x:v>8</x:v>
      </x:c>
      <x:c r="X42" s="248" t="b">
        <x:v>1</x:v>
      </x:c>
      <x:c r="Y42" s="247" t="str">
        <x:v>Received metadata + parsed radio state; no availability inference</x:v>
      </x:c>
    </x:row>
    <x:row r="43" ht="22" customHeight="1">
      <x:c r="A43" s="32" t="n">
        <x:v>38</x:v>
      </x:c>
      <x:c r="B43" s="32" t="n">
        <x:v>242285</x:v>
      </x:c>
      <x:c r="C43" s="208" t="n">
        <x:v>44589.74134259259</x:v>
      </x:c>
      <x:c r="D43" s="32" t="n">
        <x:v>1643392052</x:v>
      </x:c>
      <x:c r="E43" s="32" t="n">
        <x:f>D43-Protocol!$B$7</x:f>
        <x:v>283</x:v>
      </x:c>
      <x:c r="F43" s="32" t="n">
        <x:v>1353</x:v>
      </x:c>
      <x:c r="G43" s="32" t="n">
        <x:v>0</x:v>
      </x:c>
      <x:c r="H43" s="32" t="n">
        <x:v>0</x:v>
      </x:c>
      <x:c r="I43" s="32" t="str">
        <x:v>CADC0873</x:v>
      </x:c>
      <x:c r="J43" s="32" t="n">
        <x:v>-0.000033795</x:v>
      </x:c>
      <x:c r="K43" s="32" t="n">
        <x:v>5</x:v>
      </x:c>
      <x:c r="L43" s="208" t="n">
        <x:v>44589.74130787037</x:v>
      </x:c>
      <x:c r="M43" s="32" t="n">
        <x:v>159</x:v>
      </x:c>
      <x:c r="N43" s="32" t="n">
        <x:v>1643392049</x:v>
      </x:c>
      <x:c r="O43" s="32" t="n">
        <x:f>D43-N43</x:f>
        <x:v>3</x:v>
      </x:c>
      <x:c r="P43" s="32" t="n">
        <x:v>1</x:v>
      </x:c>
      <x:c r="Q43" s="32" t="n">
        <x:v>48</x:v>
      </x:c>
      <x:c r="R43" s="208" t="n">
        <x:v>44589.74097222222</x:v>
      </x:c>
      <x:c r="S43" s="32" t="str">
        <x:f>IF(AND(O43&gt;=0,O43&lt;=Protocol!$B$9),"ACCEPT","REJECT")</x:f>
        <x:v>ACCEPT</x:v>
      </x:c>
      <x:c r="T43" s="32" t="str">
        <x:f>IF(O43=0,"EXACT","AS-OF")</x:f>
        <x:v>AS-OF</x:v>
      </x:c>
      <x:c r="U43" s="247" t="n">
        <x:v>24</x:v>
      </x:c>
      <x:c r="V43" s="247" t="str">
        <x:v>PREPROCESSED_NO_CRC</x:v>
      </x:c>
      <x:c r="W43" s="247" t="n">
        <x:v>13</x:v>
      </x:c>
      <x:c r="X43" s="248" t="b">
        <x:v>0</x:v>
      </x:c>
      <x:c r="Y43" s="247" t="str">
        <x:v>Received metadata + parsed radio state; no availability inference</x:v>
      </x:c>
    </x:row>
    <x:row r="44" ht="22" customHeight="1">
      <x:c r="A44" s="32" t="n">
        <x:v>39</x:v>
      </x:c>
      <x:c r="B44" s="32" t="n">
        <x:v>242286</x:v>
      </x:c>
      <x:c r="C44" s="208" t="n">
        <x:v>44589.74140046296</x:v>
      </x:c>
      <x:c r="D44" s="32" t="n">
        <x:v>1643392057</x:v>
      </x:c>
      <x:c r="E44" s="32" t="n">
        <x:f>D44-Protocol!$B$7</x:f>
        <x:v>288</x:v>
      </x:c>
      <x:c r="F44" s="32" t="n">
        <x:v>1354</x:v>
      </x:c>
      <x:c r="G44" s="32" t="n">
        <x:v>0</x:v>
      </x:c>
      <x:c r="H44" s="32" t="n">
        <x:v>1</x:v>
      </x:c>
      <x:c r="I44" s="32" t="str">
        <x:v>CADC0873</x:v>
      </x:c>
      <x:c r="J44" s="32" t="n">
        <x:v>-0.0000321914</x:v>
      </x:c>
      <x:c r="K44" s="32" t="n">
        <x:v>5</x:v>
      </x:c>
      <x:c r="L44" s="208" t="n">
        <x:v>44589.74130787037</x:v>
      </x:c>
      <x:c r="M44" s="32" t="n">
        <x:v>159</x:v>
      </x:c>
      <x:c r="N44" s="32" t="n">
        <x:v>1643392049</x:v>
      </x:c>
      <x:c r="O44" s="32" t="n">
        <x:f>D44-N44</x:f>
        <x:v>8</x:v>
      </x:c>
      <x:c r="P44" s="32" t="n">
        <x:v>1</x:v>
      </x:c>
      <x:c r="Q44" s="32" t="n">
        <x:v>48</x:v>
      </x:c>
      <x:c r="R44" s="208" t="n">
        <x:v>44589.74097222222</x:v>
      </x:c>
      <x:c r="S44" s="32" t="str">
        <x:f>IF(AND(O44&gt;=0,O44&lt;=Protocol!$B$9),"ACCEPT","REJECT")</x:f>
        <x:v>ACCEPT</x:v>
      </x:c>
      <x:c r="T44" s="32" t="str">
        <x:f>IF(O44=0,"EXACT","AS-OF")</x:f>
        <x:v>AS-OF</x:v>
      </x:c>
      <x:c r="U44" s="247" t="n">
        <x:v>24</x:v>
      </x:c>
      <x:c r="V44" s="247" t="str">
        <x:v>PREPROCESSED_NO_CRC</x:v>
      </x:c>
      <x:c r="W44" s="247" t="n">
        <x:v>18</x:v>
      </x:c>
      <x:c r="X44" s="248" t="b">
        <x:v>0</x:v>
      </x:c>
      <x:c r="Y44" s="247" t="str">
        <x:v>Received metadata + parsed radio state; no availability inference</x:v>
      </x:c>
    </x:row>
    <x:row r="45" ht="22" customHeight="1">
      <x:c r="A45" s="32" t="n">
        <x:v>40</x:v>
      </x:c>
      <x:c r="B45" s="32" t="n">
        <x:v>242287</x:v>
      </x:c>
      <x:c r="C45" s="208" t="n">
        <x:v>44589.74145833333</x:v>
      </x:c>
      <x:c r="D45" s="32" t="n">
        <x:v>1643392062</x:v>
      </x:c>
      <x:c r="E45" s="32" t="n">
        <x:f>D45-Protocol!$B$7</x:f>
        <x:v>293</x:v>
      </x:c>
      <x:c r="F45" s="32" t="n">
        <x:v>1354</x:v>
      </x:c>
      <x:c r="G45" s="32" t="n">
        <x:v>0</x:v>
      </x:c>
      <x:c r="H45" s="32" t="n">
        <x:v>1</x:v>
      </x:c>
      <x:c r="I45" s="32" t="str">
        <x:v>CADC0873</x:v>
      </x:c>
      <x:c r="J45" s="32" t="n">
        <x:v>-0.0000271717</x:v>
      </x:c>
      <x:c r="K45" s="32" t="n">
        <x:v>5</x:v>
      </x:c>
      <x:c r="L45" s="208" t="n">
        <x:v>44589.741423611114</x:v>
      </x:c>
      <x:c r="M45" s="32" t="n">
        <x:v>157</x:v>
      </x:c>
      <x:c r="N45" s="32" t="n">
        <x:v>1643392059</x:v>
      </x:c>
      <x:c r="O45" s="32" t="n">
        <x:f>D45-N45</x:f>
        <x:v>3</x:v>
      </x:c>
      <x:c r="P45" s="32" t="n">
        <x:v>4</x:v>
      </x:c>
      <x:c r="Q45" s="32" t="n">
        <x:v>48</x:v>
      </x:c>
      <x:c r="R45" s="208" t="n">
        <x:v>44589.74097222222</x:v>
      </x:c>
      <x:c r="S45" s="32" t="str">
        <x:f>IF(AND(O45&gt;=0,O45&lt;=Protocol!$B$9),"ACCEPT","REJECT")</x:f>
        <x:v>ACCEPT</x:v>
      </x:c>
      <x:c r="T45" s="32" t="str">
        <x:f>IF(O45=0,"EXACT","AS-OF")</x:f>
        <x:v>AS-OF</x:v>
      </x:c>
      <x:c r="U45" s="247" t="n">
        <x:v>25</x:v>
      </x:c>
      <x:c r="V45" s="247" t="str">
        <x:v>CRC32C_VERIFIED</x:v>
      </x:c>
      <x:c r="W45" s="247" t="n">
        <x:v>3</x:v>
      </x:c>
      <x:c r="X45" s="248" t="b">
        <x:v>1</x:v>
      </x:c>
      <x:c r="Y45" s="247" t="str">
        <x:v>Received metadata + parsed radio state; no availability inference</x:v>
      </x:c>
    </x:row>
    <x:row r="46" ht="22" customHeight="1">
      <x:c r="A46" s="32" t="n">
        <x:v>41</x:v>
      </x:c>
      <x:c r="B46" s="32" t="n">
        <x:v>242288</x:v>
      </x:c>
      <x:c r="C46" s="208" t="n">
        <x:v>44589.74151620371</x:v>
      </x:c>
      <x:c r="D46" s="32" t="n">
        <x:v>1643392067</x:v>
      </x:c>
      <x:c r="E46" s="32" t="n">
        <x:f>D46-Protocol!$B$7</x:f>
        <x:v>298</x:v>
      </x:c>
      <x:c r="F46" s="32" t="n">
        <x:v>1354</x:v>
      </x:c>
      <x:c r="G46" s="32" t="n">
        <x:v>0</x:v>
      </x:c>
      <x:c r="H46" s="32" t="n">
        <x:v>1</x:v>
      </x:c>
      <x:c r="I46" s="32" t="str">
        <x:v>CADC0873</x:v>
      </x:c>
      <x:c r="J46" s="32" t="n">
        <x:v>-0.0000214694</x:v>
      </x:c>
      <x:c r="K46" s="32" t="n">
        <x:v>5</x:v>
      </x:c>
      <x:c r="L46" s="208" t="n">
        <x:v>44589.741423611114</x:v>
      </x:c>
      <x:c r="M46" s="32" t="n">
        <x:v>157</x:v>
      </x:c>
      <x:c r="N46" s="32" t="n">
        <x:v>1643392059</x:v>
      </x:c>
      <x:c r="O46" s="32" t="n">
        <x:f>D46-N46</x:f>
        <x:v>8</x:v>
      </x:c>
      <x:c r="P46" s="32" t="n">
        <x:v>4</x:v>
      </x:c>
      <x:c r="Q46" s="32" t="n">
        <x:v>48</x:v>
      </x:c>
      <x:c r="R46" s="208" t="n">
        <x:v>44589.74097222222</x:v>
      </x:c>
      <x:c r="S46" s="32" t="str">
        <x:f>IF(AND(O46&gt;=0,O46&lt;=Protocol!$B$9),"ACCEPT","REJECT")</x:f>
        <x:v>ACCEPT</x:v>
      </x:c>
      <x:c r="T46" s="32" t="str">
        <x:f>IF(O46=0,"EXACT","AS-OF")</x:f>
        <x:v>AS-OF</x:v>
      </x:c>
      <x:c r="U46" s="247" t="n">
        <x:v>25</x:v>
      </x:c>
      <x:c r="V46" s="247" t="str">
        <x:v>CRC32C_VERIFIED</x:v>
      </x:c>
      <x:c r="W46" s="247" t="n">
        <x:v>8</x:v>
      </x:c>
      <x:c r="X46" s="248" t="b">
        <x:v>1</x:v>
      </x:c>
      <x:c r="Y46" s="247" t="str">
        <x:v>Received metadata + parsed radio state; no availability inference</x:v>
      </x:c>
    </x:row>
    <x:row r="47" ht="22" customHeight="1">
      <x:c r="A47" s="32" t="n">
        <x:v>42</x:v>
      </x:c>
      <x:c r="B47" s="32" t="n">
        <x:v>242289</x:v>
      </x:c>
      <x:c r="C47" s="208" t="n">
        <x:v>44589.741574074076</x:v>
      </x:c>
      <x:c r="D47" s="32" t="n">
        <x:v>1643392072</x:v>
      </x:c>
      <x:c r="E47" s="32" t="n">
        <x:f>D47-Protocol!$B$7</x:f>
        <x:v>303</x:v>
      </x:c>
      <x:c r="F47" s="32" t="n">
        <x:v>1354</x:v>
      </x:c>
      <x:c r="G47" s="32" t="n">
        <x:v>0</x:v>
      </x:c>
      <x:c r="H47" s="32" t="n">
        <x:v>1</x:v>
      </x:c>
      <x:c r="I47" s="32" t="str">
        <x:v>CADC0873</x:v>
      </x:c>
      <x:c r="J47" s="32" t="n">
        <x:v>-0.0000127337</x:v>
      </x:c>
      <x:c r="K47" s="32" t="n">
        <x:v>5</x:v>
      </x:c>
      <x:c r="L47" s="208" t="n">
        <x:v>44589.74153935185</x:v>
      </x:c>
      <x:c r="M47" s="32" t="n">
        <x:v>154</x:v>
      </x:c>
      <x:c r="N47" s="32" t="n">
        <x:v>1643392069</x:v>
      </x:c>
      <x:c r="O47" s="32" t="n">
        <x:f>D47-N47</x:f>
        <x:v>3</x:v>
      </x:c>
      <x:c r="P47" s="32" t="n">
        <x:v>3</x:v>
      </x:c>
      <x:c r="Q47" s="32" t="n">
        <x:v>48</x:v>
      </x:c>
      <x:c r="R47" s="208" t="n">
        <x:v>44589.74097222222</x:v>
      </x:c>
      <x:c r="S47" s="32" t="str">
        <x:f>IF(AND(O47&gt;=0,O47&lt;=Protocol!$B$9),"ACCEPT","REJECT")</x:f>
        <x:v>ACCEPT</x:v>
      </x:c>
      <x:c r="T47" s="32" t="str">
        <x:f>IF(O47=0,"EXACT","AS-OF")</x:f>
        <x:v>AS-OF</x:v>
      </x:c>
      <x:c r="U47" s="247" t="n">
        <x:v>26</x:v>
      </x:c>
      <x:c r="V47" s="247" t="str">
        <x:v>CRC32C_VERIFIED</x:v>
      </x:c>
      <x:c r="W47" s="247" t="n">
        <x:v>3</x:v>
      </x:c>
      <x:c r="X47" s="248" t="b">
        <x:v>1</x:v>
      </x:c>
      <x:c r="Y47" s="247" t="str">
        <x:v>Received metadata + parsed radio state; no availability inference</x:v>
      </x:c>
    </x:row>
    <x:row r="48" ht="22" customHeight="1">
      <x:c r="A48" s="32" t="n">
        <x:v>43</x:v>
      </x:c>
      <x:c r="B48" s="32" t="n">
        <x:v>242290</x:v>
      </x:c>
      <x:c r="C48" s="208" t="n">
        <x:v>44589.741631944446</x:v>
      </x:c>
      <x:c r="D48" s="32" t="n">
        <x:v>1643392077</x:v>
      </x:c>
      <x:c r="E48" s="32" t="n">
        <x:f>D48-Protocol!$B$7</x:f>
        <x:v>308</x:v>
      </x:c>
      <x:c r="F48" s="32" t="n">
        <x:v>1354</x:v>
      </x:c>
      <x:c r="G48" s="32" t="n">
        <x:v>0</x:v>
      </x:c>
      <x:c r="H48" s="32" t="n">
        <x:v>1</x:v>
      </x:c>
      <x:c r="I48" s="32" t="str">
        <x:v>CADC0873</x:v>
      </x:c>
      <x:c r="J48" s="32" t="n">
        <x:v>-0.00000467666</x:v>
      </x:c>
      <x:c r="K48" s="32" t="n">
        <x:v>5</x:v>
      </x:c>
      <x:c r="L48" s="208" t="n">
        <x:v>44589.74153935185</x:v>
      </x:c>
      <x:c r="M48" s="32" t="n">
        <x:v>154</x:v>
      </x:c>
      <x:c r="N48" s="32" t="n">
        <x:v>1643392069</x:v>
      </x:c>
      <x:c r="O48" s="32" t="n">
        <x:f>D48-N48</x:f>
        <x:v>8</x:v>
      </x:c>
      <x:c r="P48" s="32" t="n">
        <x:v>3</x:v>
      </x:c>
      <x:c r="Q48" s="32" t="n">
        <x:v>48</x:v>
      </x:c>
      <x:c r="R48" s="208" t="n">
        <x:v>44589.74097222222</x:v>
      </x:c>
      <x:c r="S48" s="32" t="str">
        <x:f>IF(AND(O48&gt;=0,O48&lt;=Protocol!$B$9),"ACCEPT","REJECT")</x:f>
        <x:v>ACCEPT</x:v>
      </x:c>
      <x:c r="T48" s="32" t="str">
        <x:f>IF(O48=0,"EXACT","AS-OF")</x:f>
        <x:v>AS-OF</x:v>
      </x:c>
      <x:c r="U48" s="247" t="n">
        <x:v>26</x:v>
      </x:c>
      <x:c r="V48" s="247" t="str">
        <x:v>CRC32C_VERIFIED</x:v>
      </x:c>
      <x:c r="W48" s="247" t="n">
        <x:v>8</x:v>
      </x:c>
      <x:c r="X48" s="248" t="b">
        <x:v>1</x:v>
      </x:c>
      <x:c r="Y48" s="247" t="str">
        <x:v>Received metadata + parsed radio state; no availability inference</x:v>
      </x:c>
    </x:row>
    <x:row r="49" ht="22" customHeight="1">
      <x:c r="A49" s="32" t="n">
        <x:v>44</x:v>
      </x:c>
      <x:c r="B49" s="32" t="n">
        <x:v>242291</x:v>
      </x:c>
      <x:c r="C49" s="208" t="n">
        <x:v>44589.741689814815</x:v>
      </x:c>
      <x:c r="D49" s="32" t="n">
        <x:v>1643392082</x:v>
      </x:c>
      <x:c r="E49" s="32" t="n">
        <x:f>D49-Protocol!$B$7</x:f>
        <x:v>313</x:v>
      </x:c>
      <x:c r="F49" s="32" t="n">
        <x:v>1354</x:v>
      </x:c>
      <x:c r="G49" s="32" t="n">
        <x:v>0</x:v>
      </x:c>
      <x:c r="H49" s="32" t="n">
        <x:v>1</x:v>
      </x:c>
      <x:c r="I49" s="32" t="str">
        <x:v>CADC0873</x:v>
      </x:c>
      <x:c r="J49" s="32" t="n">
        <x:v>0.00000269487</x:v>
      </x:c>
      <x:c r="K49" s="32" t="n">
        <x:v>5</x:v>
      </x:c>
      <x:c r="L49" s="208" t="n">
        <x:v>44589.74165509259</x:v>
      </x:c>
      <x:c r="M49" s="32" t="n">
        <x:v>150</x:v>
      </x:c>
      <x:c r="N49" s="32" t="n">
        <x:v>1643392079</x:v>
      </x:c>
      <x:c r="O49" s="32" t="n">
        <x:f>D49-N49</x:f>
        <x:v>3</x:v>
      </x:c>
      <x:c r="P49" s="32" t="n">
        <x:v>3</x:v>
      </x:c>
      <x:c r="Q49" s="32" t="n">
        <x:v>49</x:v>
      </x:c>
      <x:c r="R49" s="208" t="n">
        <x:v>44589.74166666667</x:v>
      </x:c>
      <x:c r="S49" s="32" t="str">
        <x:f>IF(AND(O49&gt;=0,O49&lt;=Protocol!$B$9),"ACCEPT","REJECT")</x:f>
        <x:v>ACCEPT</x:v>
      </x:c>
      <x:c r="T49" s="32" t="str">
        <x:f>IF(O49=0,"EXACT","AS-OF")</x:f>
        <x:v>AS-OF</x:v>
      </x:c>
      <x:c r="U49" s="247" t="n">
        <x:v>27</x:v>
      </x:c>
      <x:c r="V49" s="247" t="str">
        <x:v>CRC32C_VERIFIED</x:v>
      </x:c>
      <x:c r="W49" s="247" t="n">
        <x:v>3</x:v>
      </x:c>
      <x:c r="X49" s="248" t="b">
        <x:v>1</x:v>
      </x:c>
      <x:c r="Y49" s="247" t="str">
        <x:v>Received metadata + parsed radio state; no availability inference</x:v>
      </x:c>
    </x:row>
    <x:row r="50" ht="22" customHeight="1">
      <x:c r="A50" s="32" t="n">
        <x:v>45</x:v>
      </x:c>
      <x:c r="B50" s="32" t="n">
        <x:v>242292</x:v>
      </x:c>
      <x:c r="C50" s="208" t="n">
        <x:v>44589.741747685184</x:v>
      </x:c>
      <x:c r="D50" s="32" t="n">
        <x:v>1643392087</x:v>
      </x:c>
      <x:c r="E50" s="32" t="n">
        <x:f>D50-Protocol!$B$7</x:f>
        <x:v>318</x:v>
      </x:c>
      <x:c r="F50" s="32" t="n">
        <x:v>1354</x:v>
      </x:c>
      <x:c r="G50" s="32" t="n">
        <x:v>0</x:v>
      </x:c>
      <x:c r="H50" s="32" t="n">
        <x:v>1</x:v>
      </x:c>
      <x:c r="I50" s="32" t="str">
        <x:v>CADC0873</x:v>
      </x:c>
      <x:c r="J50" s="32" t="n">
        <x:v>0.00000916599</x:v>
      </x:c>
      <x:c r="K50" s="32" t="n">
        <x:v>5</x:v>
      </x:c>
      <x:c r="L50" s="208" t="n">
        <x:v>44589.74165509259</x:v>
      </x:c>
      <x:c r="M50" s="32" t="n">
        <x:v>150</x:v>
      </x:c>
      <x:c r="N50" s="32" t="n">
        <x:v>1643392079</x:v>
      </x:c>
      <x:c r="O50" s="32" t="n">
        <x:f>D50-N50</x:f>
        <x:v>8</x:v>
      </x:c>
      <x:c r="P50" s="32" t="n">
        <x:v>3</x:v>
      </x:c>
      <x:c r="Q50" s="32" t="n">
        <x:v>49</x:v>
      </x:c>
      <x:c r="R50" s="208" t="n">
        <x:v>44589.74166666667</x:v>
      </x:c>
      <x:c r="S50" s="32" t="str">
        <x:f>IF(AND(O50&gt;=0,O50&lt;=Protocol!$B$9),"ACCEPT","REJECT")</x:f>
        <x:v>ACCEPT</x:v>
      </x:c>
      <x:c r="T50" s="32" t="str">
        <x:f>IF(O50=0,"EXACT","AS-OF")</x:f>
        <x:v>AS-OF</x:v>
      </x:c>
      <x:c r="U50" s="247" t="n">
        <x:v>27</x:v>
      </x:c>
      <x:c r="V50" s="247" t="str">
        <x:v>CRC32C_VERIFIED</x:v>
      </x:c>
      <x:c r="W50" s="247" t="n">
        <x:v>8</x:v>
      </x:c>
      <x:c r="X50" s="248" t="b">
        <x:v>1</x:v>
      </x:c>
      <x:c r="Y50" s="247" t="str">
        <x:v>Received metadata + parsed radio state; no availability inference</x:v>
      </x:c>
    </x:row>
    <x:row r="51" ht="22" customHeight="1">
      <x:c r="A51" s="32" t="n">
        <x:v>46</x:v>
      </x:c>
      <x:c r="B51" s="32" t="n">
        <x:v>242293</x:v>
      </x:c>
      <x:c r="C51" s="208" t="n">
        <x:v>44589.74180555555</x:v>
      </x:c>
      <x:c r="D51" s="32" t="n">
        <x:v>1643392092</x:v>
      </x:c>
      <x:c r="E51" s="32" t="n">
        <x:f>D51-Protocol!$B$7</x:f>
        <x:v>323</x:v>
      </x:c>
      <x:c r="F51" s="32" t="n">
        <x:v>1354</x:v>
      </x:c>
      <x:c r="G51" s="32" t="n">
        <x:v>0</x:v>
      </x:c>
      <x:c r="H51" s="32" t="n">
        <x:v>1</x:v>
      </x:c>
      <x:c r="I51" s="32" t="str">
        <x:v>CADC0873</x:v>
      </x:c>
      <x:c r="J51" s="32" t="n">
        <x:v>0.0000149564</x:v>
      </x:c>
      <x:c r="K51" s="32" t="n">
        <x:v>5</x:v>
      </x:c>
      <x:c r="L51" s="208" t="n">
        <x:v>44589.74177083333</x:v>
      </x:c>
      <x:c r="M51" s="32" t="n">
        <x:v>148</x:v>
      </x:c>
      <x:c r="N51" s="32" t="n">
        <x:v>1643392089</x:v>
      </x:c>
      <x:c r="O51" s="32" t="n">
        <x:f>D51-N51</x:f>
        <x:v>3</x:v>
      </x:c>
      <x:c r="P51" s="32" t="n">
        <x:v>2</x:v>
      </x:c>
      <x:c r="Q51" s="32" t="n">
        <x:v>49</x:v>
      </x:c>
      <x:c r="R51" s="208" t="n">
        <x:v>44589.74166666667</x:v>
      </x:c>
      <x:c r="S51" s="32" t="str">
        <x:f>IF(AND(O51&gt;=0,O51&lt;=Protocol!$B$9),"ACCEPT","REJECT")</x:f>
        <x:v>ACCEPT</x:v>
      </x:c>
      <x:c r="T51" s="32" t="str">
        <x:f>IF(O51=0,"EXACT","AS-OF")</x:f>
        <x:v>AS-OF</x:v>
      </x:c>
      <x:c r="U51" s="247" t="n">
        <x:v>28</x:v>
      </x:c>
      <x:c r="V51" s="247" t="str">
        <x:v>CRC32C_VERIFIED</x:v>
      </x:c>
      <x:c r="W51" s="247" t="n">
        <x:v>3</x:v>
      </x:c>
      <x:c r="X51" s="248" t="b">
        <x:v>1</x:v>
      </x:c>
      <x:c r="Y51" s="247" t="str">
        <x:v>Received metadata + parsed radio state; no availability inference</x:v>
      </x:c>
    </x:row>
    <x:row r="52" ht="22" customHeight="1">
      <x:c r="A52" s="32" t="n">
        <x:v>47</x:v>
      </x:c>
      <x:c r="B52" s="32" t="n">
        <x:v>242294</x:v>
      </x:c>
      <x:c r="C52" s="208" t="n">
        <x:v>44589.74186342592</x:v>
      </x:c>
      <x:c r="D52" s="32" t="n">
        <x:v>1643392097</x:v>
      </x:c>
      <x:c r="E52" s="32" t="n">
        <x:f>D52-Protocol!$B$7</x:f>
        <x:v>328</x:v>
      </x:c>
      <x:c r="F52" s="32" t="n">
        <x:v>1354</x:v>
      </x:c>
      <x:c r="G52" s="32" t="n">
        <x:v>0</x:v>
      </x:c>
      <x:c r="H52" s="32" t="n">
        <x:v>1</x:v>
      </x:c>
      <x:c r="I52" s="32" t="str">
        <x:v>CADC0873</x:v>
      </x:c>
      <x:c r="J52" s="32" t="n">
        <x:v>0.0000179806</x:v>
      </x:c>
      <x:c r="K52" s="32" t="n">
        <x:v>5</x:v>
      </x:c>
      <x:c r="L52" s="208" t="n">
        <x:v>44589.74177083333</x:v>
      </x:c>
      <x:c r="M52" s="32" t="n">
        <x:v>148</x:v>
      </x:c>
      <x:c r="N52" s="32" t="n">
        <x:v>1643392089</x:v>
      </x:c>
      <x:c r="O52" s="32" t="n">
        <x:f>D52-N52</x:f>
        <x:v>8</x:v>
      </x:c>
      <x:c r="P52" s="32" t="n">
        <x:v>2</x:v>
      </x:c>
      <x:c r="Q52" s="32" t="n">
        <x:v>49</x:v>
      </x:c>
      <x:c r="R52" s="208" t="n">
        <x:v>44589.74166666667</x:v>
      </x:c>
      <x:c r="S52" s="32" t="str">
        <x:f>IF(AND(O52&gt;=0,O52&lt;=Protocol!$B$9),"ACCEPT","REJECT")</x:f>
        <x:v>ACCEPT</x:v>
      </x:c>
      <x:c r="T52" s="32" t="str">
        <x:f>IF(O52=0,"EXACT","AS-OF")</x:f>
        <x:v>AS-OF</x:v>
      </x:c>
      <x:c r="U52" s="247" t="n">
        <x:v>28</x:v>
      </x:c>
      <x:c r="V52" s="247" t="str">
        <x:v>CRC32C_VERIFIED</x:v>
      </x:c>
      <x:c r="W52" s="247" t="n">
        <x:v>8</x:v>
      </x:c>
      <x:c r="X52" s="248" t="b">
        <x:v>1</x:v>
      </x:c>
      <x:c r="Y52" s="247" t="str">
        <x:v>Received metadata + parsed radio state; no availability inference</x:v>
      </x:c>
    </x:row>
    <x:row r="53" ht="22" customHeight="1">
      <x:c r="A53" s="32" t="n">
        <x:v>48</x:v>
      </x:c>
      <x:c r="B53" s="32" t="n">
        <x:v>242295</x:v>
      </x:c>
      <x:c r="C53" s="208" t="n">
        <x:v>44589.7419212963</x:v>
      </x:c>
      <x:c r="D53" s="32" t="n">
        <x:v>1643392102</x:v>
      </x:c>
      <x:c r="E53" s="32" t="n">
        <x:f>D53-Protocol!$B$7</x:f>
        <x:v>333</x:v>
      </x:c>
      <x:c r="F53" s="32" t="n">
        <x:v>1354</x:v>
      </x:c>
      <x:c r="G53" s="32" t="n">
        <x:v>0</x:v>
      </x:c>
      <x:c r="H53" s="32" t="n">
        <x:v>1</x:v>
      </x:c>
      <x:c r="I53" s="32" t="str">
        <x:v>CADC0873</x:v>
      </x:c>
      <x:c r="J53" s="32" t="n">
        <x:v>0.0000219713</x:v>
      </x:c>
      <x:c r="K53" s="32" t="n">
        <x:v>5</x:v>
      </x:c>
      <x:c r="L53" s="208" t="n">
        <x:v>44589.74188657408</x:v>
      </x:c>
      <x:c r="M53" s="32" t="n">
        <x:v>146</x:v>
      </x:c>
      <x:c r="N53" s="32" t="n">
        <x:v>1643392099</x:v>
      </x:c>
      <x:c r="O53" s="32" t="n">
        <x:f>D53-N53</x:f>
        <x:v>3</x:v>
      </x:c>
      <x:c r="P53" s="32" t="n">
        <x:v>1</x:v>
      </x:c>
      <x:c r="Q53" s="32" t="n">
        <x:v>49</x:v>
      </x:c>
      <x:c r="R53" s="208" t="n">
        <x:v>44589.74166666667</x:v>
      </x:c>
      <x:c r="S53" s="32" t="str">
        <x:f>IF(AND(O53&gt;=0,O53&lt;=Protocol!$B$9),"ACCEPT","REJECT")</x:f>
        <x:v>ACCEPT</x:v>
      </x:c>
      <x:c r="T53" s="32" t="str">
        <x:f>IF(O53=0,"EXACT","AS-OF")</x:f>
        <x:v>AS-OF</x:v>
      </x:c>
      <x:c r="U53" s="247" t="n">
        <x:v>29</x:v>
      </x:c>
      <x:c r="V53" s="247" t="str">
        <x:v>PREPROCESSED_NO_CRC</x:v>
      </x:c>
      <x:c r="W53" s="247" t="n">
        <x:v>13</x:v>
      </x:c>
      <x:c r="X53" s="248" t="b">
        <x:v>0</x:v>
      </x:c>
      <x:c r="Y53" s="247" t="str">
        <x:v>Received metadata + parsed radio state; no availability inference</x:v>
      </x:c>
    </x:row>
    <x:row r="54" ht="22" customHeight="1">
      <x:c r="A54" s="32" t="n">
        <x:v>49</x:v>
      </x:c>
      <x:c r="B54" s="32" t="n">
        <x:v>242296</x:v>
      </x:c>
      <x:c r="C54" s="208" t="n">
        <x:v>44589.74197916667</x:v>
      </x:c>
      <x:c r="D54" s="32" t="n">
        <x:v>1643392107</x:v>
      </x:c>
      <x:c r="E54" s="32" t="n">
        <x:f>D54-Protocol!$B$7</x:f>
        <x:v>338</x:v>
      </x:c>
      <x:c r="F54" s="32" t="n">
        <x:v>1354</x:v>
      </x:c>
      <x:c r="G54" s="32" t="n">
        <x:v>0</x:v>
      </x:c>
      <x:c r="H54" s="32" t="n">
        <x:v>1</x:v>
      </x:c>
      <x:c r="I54" s="32" t="str">
        <x:v>CADC0873</x:v>
      </x:c>
      <x:c r="J54" s="32" t="n">
        <x:v>0.0000218523</x:v>
      </x:c>
      <x:c r="K54" s="32" t="n">
        <x:v>5</x:v>
      </x:c>
      <x:c r="L54" s="208" t="n">
        <x:v>44589.74188657408</x:v>
      </x:c>
      <x:c r="M54" s="32" t="n">
        <x:v>146</x:v>
      </x:c>
      <x:c r="N54" s="32" t="n">
        <x:v>1643392099</x:v>
      </x:c>
      <x:c r="O54" s="32" t="n">
        <x:f>D54-N54</x:f>
        <x:v>8</x:v>
      </x:c>
      <x:c r="P54" s="32" t="n">
        <x:v>1</x:v>
      </x:c>
      <x:c r="Q54" s="32" t="n">
        <x:v>49</x:v>
      </x:c>
      <x:c r="R54" s="208" t="n">
        <x:v>44589.74166666667</x:v>
      </x:c>
      <x:c r="S54" s="32" t="str">
        <x:f>IF(AND(O54&gt;=0,O54&lt;=Protocol!$B$9),"ACCEPT","REJECT")</x:f>
        <x:v>ACCEPT</x:v>
      </x:c>
      <x:c r="T54" s="32" t="str">
        <x:f>IF(O54=0,"EXACT","AS-OF")</x:f>
        <x:v>AS-OF</x:v>
      </x:c>
      <x:c r="U54" s="247" t="n">
        <x:v>29</x:v>
      </x:c>
      <x:c r="V54" s="247" t="str">
        <x:v>PREPROCESSED_NO_CRC</x:v>
      </x:c>
      <x:c r="W54" s="247" t="n">
        <x:v>18</x:v>
      </x:c>
      <x:c r="X54" s="248" t="b">
        <x:v>0</x:v>
      </x:c>
      <x:c r="Y54" s="247" t="str">
        <x:v>Received metadata + parsed radio state; no availability inference</x:v>
      </x:c>
    </x:row>
    <x:row r="55" ht="22" customHeight="1">
      <x:c r="A55" s="32" t="n">
        <x:v>50</x:v>
      </x:c>
      <x:c r="B55" s="32" t="n">
        <x:v>242297</x:v>
      </x:c>
      <x:c r="C55" s="208" t="n">
        <x:v>44589.74203703704</x:v>
      </x:c>
      <x:c r="D55" s="32" t="n">
        <x:v>1643392112</x:v>
      </x:c>
      <x:c r="E55" s="32" t="n">
        <x:f>D55-Protocol!$B$7</x:f>
        <x:v>343</x:v>
      </x:c>
      <x:c r="F55" s="32" t="n">
        <x:v>1354</x:v>
      </x:c>
      <x:c r="G55" s="32" t="n">
        <x:v>0</x:v>
      </x:c>
      <x:c r="H55" s="32" t="n">
        <x:v>1</x:v>
      </x:c>
      <x:c r="I55" s="32" t="str">
        <x:v>CADC0873</x:v>
      </x:c>
      <x:c r="J55" s="32" t="n">
        <x:v>0.0000193423</x:v>
      </x:c>
      <x:c r="K55" s="32" t="n">
        <x:v>5</x:v>
      </x:c>
      <x:c r="L55" s="208" t="n">
        <x:v>44589.742002314815</x:v>
      </x:c>
      <x:c r="M55" s="32" t="n">
        <x:v>144</x:v>
      </x:c>
      <x:c r="N55" s="32" t="n">
        <x:v>1643392109</x:v>
      </x:c>
      <x:c r="O55" s="32" t="n">
        <x:f>D55-N55</x:f>
        <x:v>3</x:v>
      </x:c>
      <x:c r="P55" s="32" t="n">
        <x:v>3</x:v>
      </x:c>
      <x:c r="Q55" s="32" t="n">
        <x:v>49</x:v>
      </x:c>
      <x:c r="R55" s="208" t="n">
        <x:v>44589.74166666667</x:v>
      </x:c>
      <x:c r="S55" s="32" t="str">
        <x:f>IF(AND(O55&gt;=0,O55&lt;=Protocol!$B$9),"ACCEPT","REJECT")</x:f>
        <x:v>ACCEPT</x:v>
      </x:c>
      <x:c r="T55" s="32" t="str">
        <x:f>IF(O55=0,"EXACT","AS-OF")</x:f>
        <x:v>AS-OF</x:v>
      </x:c>
      <x:c r="U55" s="247" t="n">
        <x:v>30</x:v>
      </x:c>
      <x:c r="V55" s="247" t="str">
        <x:v>CRC32C_VERIFIED</x:v>
      </x:c>
      <x:c r="W55" s="247" t="n">
        <x:v>3</x:v>
      </x:c>
      <x:c r="X55" s="248" t="b">
        <x:v>1</x:v>
      </x:c>
      <x:c r="Y55" s="247" t="str">
        <x:v>Received metadata + parsed radio state; no availability inference</x:v>
      </x:c>
    </x:row>
    <x:row r="56" ht="22" customHeight="1">
      <x:c r="A56" s="32" t="n">
        <x:v>51</x:v>
      </x:c>
      <x:c r="B56" s="32" t="n">
        <x:v>242298</x:v>
      </x:c>
      <x:c r="C56" s="208" t="n">
        <x:v>44589.74209490741</x:v>
      </x:c>
      <x:c r="D56" s="32" t="n">
        <x:v>1643392117</x:v>
      </x:c>
      <x:c r="E56" s="32" t="n">
        <x:f>D56-Protocol!$B$7</x:f>
        <x:v>348</x:v>
      </x:c>
      <x:c r="F56" s="32" t="n">
        <x:v>1354</x:v>
      </x:c>
      <x:c r="G56" s="32" t="n">
        <x:v>0</x:v>
      </x:c>
      <x:c r="H56" s="32" t="n">
        <x:v>1</x:v>
      </x:c>
      <x:c r="I56" s="32" t="str">
        <x:v>CADC0873</x:v>
      </x:c>
      <x:c r="J56" s="32" t="n">
        <x:v>0.0000156066</x:v>
      </x:c>
      <x:c r="K56" s="32" t="n">
        <x:v>5</x:v>
      </x:c>
      <x:c r="L56" s="208" t="n">
        <x:v>44589.742002314815</x:v>
      </x:c>
      <x:c r="M56" s="32" t="n">
        <x:v>144</x:v>
      </x:c>
      <x:c r="N56" s="32" t="n">
        <x:v>1643392109</x:v>
      </x:c>
      <x:c r="O56" s="32" t="n">
        <x:f>D56-N56</x:f>
        <x:v>8</x:v>
      </x:c>
      <x:c r="P56" s="32" t="n">
        <x:v>3</x:v>
      </x:c>
      <x:c r="Q56" s="32" t="n">
        <x:v>49</x:v>
      </x:c>
      <x:c r="R56" s="208" t="n">
        <x:v>44589.74166666667</x:v>
      </x:c>
      <x:c r="S56" s="32" t="str">
        <x:f>IF(AND(O56&gt;=0,O56&lt;=Protocol!$B$9),"ACCEPT","REJECT")</x:f>
        <x:v>ACCEPT</x:v>
      </x:c>
      <x:c r="T56" s="32" t="str">
        <x:f>IF(O56=0,"EXACT","AS-OF")</x:f>
        <x:v>AS-OF</x:v>
      </x:c>
      <x:c r="U56" s="247" t="n">
        <x:v>30</x:v>
      </x:c>
      <x:c r="V56" s="247" t="str">
        <x:v>CRC32C_VERIFIED</x:v>
      </x:c>
      <x:c r="W56" s="247" t="n">
        <x:v>8</x:v>
      </x:c>
      <x:c r="X56" s="248" t="b">
        <x:v>1</x:v>
      </x:c>
      <x:c r="Y56" s="247" t="str">
        <x:v>Received metadata + parsed radio state; no availability inference</x:v>
      </x:c>
    </x:row>
    <x:row r="57" ht="22" customHeight="1">
      <x:c r="A57" s="32" t="n">
        <x:v>52</x:v>
      </x:c>
      <x:c r="B57" s="32" t="n">
        <x:v>242299</x:v>
      </x:c>
      <x:c r="C57" s="208" t="n">
        <x:v>44589.742164351854</x:v>
      </x:c>
      <x:c r="D57" s="32" t="n">
        <x:v>1643392123</x:v>
      </x:c>
      <x:c r="E57" s="32" t="n">
        <x:f>D57-Protocol!$B$7</x:f>
        <x:v>354</x:v>
      </x:c>
      <x:c r="F57" s="32" t="n">
        <x:v>1354</x:v>
      </x:c>
      <x:c r="G57" s="32" t="n">
        <x:v>0</x:v>
      </x:c>
      <x:c r="H57" s="32" t="n">
        <x:v>1</x:v>
      </x:c>
      <x:c r="I57" s="32" t="str">
        <x:v>CADC0873</x:v>
      </x:c>
      <x:c r="J57" s="32" t="n">
        <x:v>0.00000969096</x:v>
      </x:c>
      <x:c r="K57" s="32" t="n">
        <x:v>5</x:v>
      </x:c>
      <x:c r="L57" s="208" t="n">
        <x:v>44589.742118055554</x:v>
      </x:c>
      <x:c r="M57" s="32" t="n">
        <x:v>142</x:v>
      </x:c>
      <x:c r="N57" s="32" t="n">
        <x:v>1643392119</x:v>
      </x:c>
      <x:c r="O57" s="32" t="n">
        <x:f>D57-N57</x:f>
        <x:v>4</x:v>
      </x:c>
      <x:c r="P57" s="32" t="n">
        <x:v>2</x:v>
      </x:c>
      <x:c r="Q57" s="32" t="n">
        <x:v>49</x:v>
      </x:c>
      <x:c r="R57" s="208" t="n">
        <x:v>44589.74166666667</x:v>
      </x:c>
      <x:c r="S57" s="32" t="str">
        <x:f>IF(AND(O57&gt;=0,O57&lt;=Protocol!$B$9),"ACCEPT","REJECT")</x:f>
        <x:v>ACCEPT</x:v>
      </x:c>
      <x:c r="T57" s="32" t="str">
        <x:f>IF(O57=0,"EXACT","AS-OF")</x:f>
        <x:v>AS-OF</x:v>
      </x:c>
      <x:c r="U57" s="247" t="n">
        <x:v>31</x:v>
      </x:c>
      <x:c r="V57" s="247" t="str">
        <x:v>CRC32C_VERIFIED</x:v>
      </x:c>
      <x:c r="W57" s="247" t="n">
        <x:v>4</x:v>
      </x:c>
      <x:c r="X57" s="248" t="b">
        <x:v>1</x:v>
      </x:c>
      <x:c r="Y57" s="247" t="str">
        <x:v>Received metadata + parsed radio state; no availability inference</x:v>
      </x:c>
    </x:row>
    <x:row r="58" ht="22" customHeight="1">
      <x:c r="A58" s="32" t="n">
        <x:v>53</x:v>
      </x:c>
      <x:c r="B58" s="32" t="n">
        <x:v>242300</x:v>
      </x:c>
      <x:c r="C58" s="208" t="n">
        <x:v>44589.74222222222</x:v>
      </x:c>
      <x:c r="D58" s="32" t="n">
        <x:v>1643392128</x:v>
      </x:c>
      <x:c r="E58" s="32" t="n">
        <x:f>D58-Protocol!$B$7</x:f>
        <x:v>359</x:v>
      </x:c>
      <x:c r="F58" s="32" t="n">
        <x:v>1354</x:v>
      </x:c>
      <x:c r="G58" s="32" t="n">
        <x:v>0</x:v>
      </x:c>
      <x:c r="H58" s="32" t="n">
        <x:v>1</x:v>
      </x:c>
      <x:c r="I58" s="32" t="str">
        <x:v>CADC0873</x:v>
      </x:c>
      <x:c r="J58" s="32" t="n">
        <x:v>0.00000199844</x:v>
      </x:c>
      <x:c r="K58" s="32" t="n">
        <x:v>5</x:v>
      </x:c>
      <x:c r="L58" s="208" t="n">
        <x:v>44589.742118055554</x:v>
      </x:c>
      <x:c r="M58" s="32" t="n">
        <x:v>142</x:v>
      </x:c>
      <x:c r="N58" s="32" t="n">
        <x:v>1643392119</x:v>
      </x:c>
      <x:c r="O58" s="32" t="n">
        <x:f>D58-N58</x:f>
        <x:v>9</x:v>
      </x:c>
      <x:c r="P58" s="32" t="n">
        <x:v>2</x:v>
      </x:c>
      <x:c r="Q58" s="32" t="n">
        <x:v>49</x:v>
      </x:c>
      <x:c r="R58" s="208" t="n">
        <x:v>44589.74166666667</x:v>
      </x:c>
      <x:c r="S58" s="32" t="str">
        <x:f>IF(AND(O58&gt;=0,O58&lt;=Protocol!$B$9),"ACCEPT","REJECT")</x:f>
        <x:v>ACCEPT</x:v>
      </x:c>
      <x:c r="T58" s="32" t="str">
        <x:f>IF(O58=0,"EXACT","AS-OF")</x:f>
        <x:v>AS-OF</x:v>
      </x:c>
      <x:c r="U58" s="247" t="n">
        <x:v>31</x:v>
      </x:c>
      <x:c r="V58" s="247" t="str">
        <x:v>CRC32C_VERIFIED</x:v>
      </x:c>
      <x:c r="W58" s="247" t="n">
        <x:v>9</x:v>
      </x:c>
      <x:c r="X58" s="248" t="b">
        <x:v>1</x:v>
      </x:c>
      <x:c r="Y58" s="247" t="str">
        <x:v>Received metadata + parsed radio state; no availability inference</x:v>
      </x:c>
    </x:row>
    <x:row r="59" ht="22" customHeight="1">
      <x:c r="A59" s="32" t="n">
        <x:v>54</x:v>
      </x:c>
      <x:c r="B59" s="32" t="n">
        <x:v>242301</x:v>
      </x:c>
      <x:c r="C59" s="208" t="n">
        <x:v>44589.74228009259</x:v>
      </x:c>
      <x:c r="D59" s="32" t="n">
        <x:v>1643392133</x:v>
      </x:c>
      <x:c r="E59" s="32" t="n">
        <x:f>D59-Protocol!$B$7</x:f>
        <x:v>364</x:v>
      </x:c>
      <x:c r="F59" s="32" t="n">
        <x:v>1354</x:v>
      </x:c>
      <x:c r="G59" s="32" t="n">
        <x:v>0</x:v>
      </x:c>
      <x:c r="H59" s="32" t="n">
        <x:v>1</x:v>
      </x:c>
      <x:c r="I59" s="32" t="str">
        <x:v>CADC0873</x:v>
      </x:c>
      <x:c r="J59" s="32" t="n">
        <x:v>-0.00000678774</x:v>
      </x:c>
      <x:c r="K59" s="32" t="n">
        <x:v>5</x:v>
      </x:c>
      <x:c r="L59" s="208" t="n">
        <x:v>44589.7422337963</x:v>
      </x:c>
      <x:c r="M59" s="32" t="n">
        <x:v>139</x:v>
      </x:c>
      <x:c r="N59" s="32" t="n">
        <x:v>1643392129</x:v>
      </x:c>
      <x:c r="O59" s="32" t="n">
        <x:f>D59-N59</x:f>
        <x:v>4</x:v>
      </x:c>
      <x:c r="P59" s="32" t="n">
        <x:v>3</x:v>
      </x:c>
      <x:c r="Q59" s="32" t="n">
        <x:v>49</x:v>
      </x:c>
      <x:c r="R59" s="208" t="n">
        <x:v>44589.74166666667</x:v>
      </x:c>
      <x:c r="S59" s="32" t="str">
        <x:f>IF(AND(O59&gt;=0,O59&lt;=Protocol!$B$9),"ACCEPT","REJECT")</x:f>
        <x:v>ACCEPT</x:v>
      </x:c>
      <x:c r="T59" s="32" t="str">
        <x:f>IF(O59=0,"EXACT","AS-OF")</x:f>
        <x:v>AS-OF</x:v>
      </x:c>
      <x:c r="U59" s="247" t="n">
        <x:v>32</x:v>
      </x:c>
      <x:c r="V59" s="247" t="str">
        <x:v>CRC32C_VERIFIED</x:v>
      </x:c>
      <x:c r="W59" s="247" t="n">
        <x:v>4</x:v>
      </x:c>
      <x:c r="X59" s="248" t="b">
        <x:v>1</x:v>
      </x:c>
      <x:c r="Y59" s="247" t="str">
        <x:v>Received metadata + parsed radio state; no availability inference</x:v>
      </x:c>
    </x:row>
    <x:row r="60" ht="22" customHeight="1">
      <x:c r="A60" s="32" t="n">
        <x:v>55</x:v>
      </x:c>
      <x:c r="B60" s="32" t="n">
        <x:v>242302</x:v>
      </x:c>
      <x:c r="C60" s="208" t="n">
        <x:v>44589.74233796296</x:v>
      </x:c>
      <x:c r="D60" s="32" t="n">
        <x:v>1643392138</x:v>
      </x:c>
      <x:c r="E60" s="32" t="n">
        <x:f>D60-Protocol!$B$7</x:f>
        <x:v>369</x:v>
      </x:c>
      <x:c r="F60" s="32" t="n">
        <x:v>1354</x:v>
      </x:c>
      <x:c r="G60" s="32" t="n">
        <x:v>0</x:v>
      </x:c>
      <x:c r="H60" s="32" t="n">
        <x:v>1</x:v>
      </x:c>
      <x:c r="I60" s="32" t="str">
        <x:v>CADC0873</x:v>
      </x:c>
      <x:c r="J60" s="32" t="n">
        <x:v>-0.0000152756</x:v>
      </x:c>
      <x:c r="K60" s="32" t="n">
        <x:v>5</x:v>
      </x:c>
      <x:c r="L60" s="208" t="n">
        <x:v>44589.7422337963</x:v>
      </x:c>
      <x:c r="M60" s="32" t="n">
        <x:v>139</x:v>
      </x:c>
      <x:c r="N60" s="32" t="n">
        <x:v>1643392129</x:v>
      </x:c>
      <x:c r="O60" s="32" t="n">
        <x:f>D60-N60</x:f>
        <x:v>9</x:v>
      </x:c>
      <x:c r="P60" s="32" t="n">
        <x:v>3</x:v>
      </x:c>
      <x:c r="Q60" s="32" t="n">
        <x:v>49</x:v>
      </x:c>
      <x:c r="R60" s="208" t="n">
        <x:v>44589.74166666667</x:v>
      </x:c>
      <x:c r="S60" s="32" t="str">
        <x:f>IF(AND(O60&gt;=0,O60&lt;=Protocol!$B$9),"ACCEPT","REJECT")</x:f>
        <x:v>ACCEPT</x:v>
      </x:c>
      <x:c r="T60" s="32" t="str">
        <x:f>IF(O60=0,"EXACT","AS-OF")</x:f>
        <x:v>AS-OF</x:v>
      </x:c>
      <x:c r="U60" s="247" t="n">
        <x:v>32</x:v>
      </x:c>
      <x:c r="V60" s="247" t="str">
        <x:v>CRC32C_VERIFIED</x:v>
      </x:c>
      <x:c r="W60" s="247" t="n">
        <x:v>9</x:v>
      </x:c>
      <x:c r="X60" s="248" t="b">
        <x:v>1</x:v>
      </x:c>
      <x:c r="Y60" s="247" t="str">
        <x:v>Received metadata + parsed radio state; no availability inference</x:v>
      </x:c>
    </x:row>
    <x:row r="61" ht="22" customHeight="1">
      <x:c r="A61" s="32" t="n">
        <x:v>56</x:v>
      </x:c>
      <x:c r="B61" s="32" t="n">
        <x:v>242303</x:v>
      </x:c>
      <x:c r="C61" s="208" t="n">
        <x:v>44589.74239583333</x:v>
      </x:c>
      <x:c r="D61" s="32" t="n">
        <x:v>1643392143</x:v>
      </x:c>
      <x:c r="E61" s="32" t="n">
        <x:f>D61-Protocol!$B$7</x:f>
        <x:v>374</x:v>
      </x:c>
      <x:c r="F61" s="32" t="n">
        <x:v>1354</x:v>
      </x:c>
      <x:c r="G61" s="32" t="n">
        <x:v>0</x:v>
      </x:c>
      <x:c r="H61" s="32" t="n">
        <x:v>1</x:v>
      </x:c>
      <x:c r="I61" s="32" t="str">
        <x:v>CADC0873</x:v>
      </x:c>
      <x:c r="J61" s="32" t="n">
        <x:v>-0.0000216958</x:v>
      </x:c>
      <x:c r="K61" s="32" t="n">
        <x:v>5</x:v>
      </x:c>
      <x:c r="L61" s="208" t="n">
        <x:v>44589.74234953704</x:v>
      </x:c>
      <x:c r="M61" s="32" t="n">
        <x:v>137</x:v>
      </x:c>
      <x:c r="N61" s="32" t="n">
        <x:v>1643392139</x:v>
      </x:c>
      <x:c r="O61" s="32" t="n">
        <x:f>D61-N61</x:f>
        <x:v>4</x:v>
      </x:c>
      <x:c r="P61" s="32" t="n">
        <x:v>2</x:v>
      </x:c>
      <x:c r="Q61" s="32" t="n">
        <x:v>50</x:v>
      </x:c>
      <x:c r="R61" s="208" t="n">
        <x:v>44589.74236111111</x:v>
      </x:c>
      <x:c r="S61" s="32" t="str">
        <x:f>IF(AND(O61&gt;=0,O61&lt;=Protocol!$B$9),"ACCEPT","REJECT")</x:f>
        <x:v>ACCEPT</x:v>
      </x:c>
      <x:c r="T61" s="32" t="str">
        <x:f>IF(O61=0,"EXACT","AS-OF")</x:f>
        <x:v>AS-OF</x:v>
      </x:c>
      <x:c r="U61" s="247" t="n">
        <x:v>33</x:v>
      </x:c>
      <x:c r="V61" s="247" t="str">
        <x:v>CRC32C_VERIFIED</x:v>
      </x:c>
      <x:c r="W61" s="247" t="n">
        <x:v>4</x:v>
      </x:c>
      <x:c r="X61" s="248" t="b">
        <x:v>1</x:v>
      </x:c>
      <x:c r="Y61" s="247" t="str">
        <x:v>Received metadata + parsed radio state; no availability inference</x:v>
      </x:c>
    </x:row>
    <x:row r="62" ht="22" customHeight="1">
      <x:c r="A62" s="32" t="n">
        <x:v>57</x:v>
      </x:c>
      <x:c r="B62" s="32" t="n">
        <x:v>242304</x:v>
      </x:c>
      <x:c r="C62" s="208" t="n">
        <x:v>44589.7424537037</x:v>
      </x:c>
      <x:c r="D62" s="32" t="n">
        <x:v>1643392148</x:v>
      </x:c>
      <x:c r="E62" s="32" t="n">
        <x:f>D62-Protocol!$B$7</x:f>
        <x:v>379</x:v>
      </x:c>
      <x:c r="F62" s="32" t="n">
        <x:v>1354</x:v>
      </x:c>
      <x:c r="G62" s="32" t="n">
        <x:v>0</x:v>
      </x:c>
      <x:c r="H62" s="32" t="n">
        <x:v>1</x:v>
      </x:c>
      <x:c r="I62" s="32" t="str">
        <x:v>CADC0873</x:v>
      </x:c>
      <x:c r="J62" s="32" t="n">
        <x:v>-0.0000261911</x:v>
      </x:c>
      <x:c r="K62" s="32" t="n">
        <x:v>5</x:v>
      </x:c>
      <x:c r="L62" s="208" t="n">
        <x:v>44589.74234953704</x:v>
      </x:c>
      <x:c r="M62" s="32" t="n">
        <x:v>137</x:v>
      </x:c>
      <x:c r="N62" s="32" t="n">
        <x:v>1643392139</x:v>
      </x:c>
      <x:c r="O62" s="32" t="n">
        <x:f>D62-N62</x:f>
        <x:v>9</x:v>
      </x:c>
      <x:c r="P62" s="32" t="n">
        <x:v>2</x:v>
      </x:c>
      <x:c r="Q62" s="32" t="n">
        <x:v>50</x:v>
      </x:c>
      <x:c r="R62" s="208" t="n">
        <x:v>44589.74236111111</x:v>
      </x:c>
      <x:c r="S62" s="32" t="str">
        <x:f>IF(AND(O62&gt;=0,O62&lt;=Protocol!$B$9),"ACCEPT","REJECT")</x:f>
        <x:v>ACCEPT</x:v>
      </x:c>
      <x:c r="T62" s="32" t="str">
        <x:f>IF(O62=0,"EXACT","AS-OF")</x:f>
        <x:v>AS-OF</x:v>
      </x:c>
      <x:c r="U62" s="247" t="n">
        <x:v>33</x:v>
      </x:c>
      <x:c r="V62" s="247" t="str">
        <x:v>CRC32C_VERIFIED</x:v>
      </x:c>
      <x:c r="W62" s="247" t="n">
        <x:v>9</x:v>
      </x:c>
      <x:c r="X62" s="248" t="b">
        <x:v>1</x:v>
      </x:c>
      <x:c r="Y62" s="247" t="str">
        <x:v>Received metadata + parsed radio state; no availability inference</x:v>
      </x:c>
    </x:row>
    <x:row r="63" ht="22" customHeight="1">
      <x:c r="A63" s="32" t="n">
        <x:v>58</x:v>
      </x:c>
      <x:c r="B63" s="32" t="n">
        <x:v>242305</x:v>
      </x:c>
      <x:c r="C63" s="208" t="n">
        <x:v>44589.74251157408</x:v>
      </x:c>
      <x:c r="D63" s="32" t="n">
        <x:v>1643392153</x:v>
      </x:c>
      <x:c r="E63" s="32" t="n">
        <x:f>D63-Protocol!$B$7</x:f>
        <x:v>384</x:v>
      </x:c>
      <x:c r="F63" s="32" t="n">
        <x:v>1355</x:v>
      </x:c>
      <x:c r="G63" s="32" t="n">
        <x:v>0</x:v>
      </x:c>
      <x:c r="H63" s="32" t="n">
        <x:v>1</x:v>
      </x:c>
      <x:c r="I63" s="32" t="str">
        <x:v>CADC0873</x:v>
      </x:c>
      <x:c r="J63" s="32" t="n">
        <x:v>-0.000027573</x:v>
      </x:c>
      <x:c r="K63" s="32" t="n">
        <x:v>5</x:v>
      </x:c>
      <x:c r="L63" s="208" t="n">
        <x:v>44589.74246527778</x:v>
      </x:c>
      <x:c r="M63" s="32" t="n">
        <x:v>135</x:v>
      </x:c>
      <x:c r="N63" s="32" t="n">
        <x:v>1643392149</x:v>
      </x:c>
      <x:c r="O63" s="32" t="n">
        <x:f>D63-N63</x:f>
        <x:v>4</x:v>
      </x:c>
      <x:c r="P63" s="32" t="n">
        <x:v>1</x:v>
      </x:c>
      <x:c r="Q63" s="32" t="n">
        <x:v>50</x:v>
      </x:c>
      <x:c r="R63" s="208" t="n">
        <x:v>44589.74236111111</x:v>
      </x:c>
      <x:c r="S63" s="32" t="str">
        <x:f>IF(AND(O63&gt;=0,O63&lt;=Protocol!$B$9),"ACCEPT","REJECT")</x:f>
        <x:v>ACCEPT</x:v>
      </x:c>
      <x:c r="T63" s="32" t="str">
        <x:f>IF(O63=0,"EXACT","AS-OF")</x:f>
        <x:v>AS-OF</x:v>
      </x:c>
      <x:c r="U63" s="247" t="n">
        <x:v>34</x:v>
      </x:c>
      <x:c r="V63" s="247" t="str">
        <x:v>CRC32C_VERIFIED</x:v>
      </x:c>
      <x:c r="W63" s="247" t="n">
        <x:v>4</x:v>
      </x:c>
      <x:c r="X63" s="248" t="b">
        <x:v>1</x:v>
      </x:c>
      <x:c r="Y63" s="247" t="str">
        <x:v>Received metadata + parsed radio state; no availability inference</x:v>
      </x:c>
    </x:row>
    <x:row r="64" ht="22" customHeight="1">
      <x:c r="A64" s="32" t="n">
        <x:v>59</x:v>
      </x:c>
      <x:c r="B64" s="32" t="n">
        <x:v>242306</x:v>
      </x:c>
      <x:c r="C64" s="208" t="n">
        <x:v>44589.74256944445</x:v>
      </x:c>
      <x:c r="D64" s="32" t="n">
        <x:v>1643392158</x:v>
      </x:c>
      <x:c r="E64" s="32" t="n">
        <x:f>D64-Protocol!$B$7</x:f>
        <x:v>389</x:v>
      </x:c>
      <x:c r="F64" s="32" t="n">
        <x:v>1355</x:v>
      </x:c>
      <x:c r="G64" s="32" t="n">
        <x:v>0</x:v>
      </x:c>
      <x:c r="H64" s="32" t="n">
        <x:v>1</x:v>
      </x:c>
      <x:c r="I64" s="32" t="str">
        <x:v>CADC0873</x:v>
      </x:c>
      <x:c r="J64" s="32" t="n">
        <x:v>-0.0000265288</x:v>
      </x:c>
      <x:c r="K64" s="32" t="n">
        <x:v>5</x:v>
      </x:c>
      <x:c r="L64" s="208" t="n">
        <x:v>44589.74246527778</x:v>
      </x:c>
      <x:c r="M64" s="32" t="n">
        <x:v>135</x:v>
      </x:c>
      <x:c r="N64" s="32" t="n">
        <x:v>1643392149</x:v>
      </x:c>
      <x:c r="O64" s="32" t="n">
        <x:f>D64-N64</x:f>
        <x:v>9</x:v>
      </x:c>
      <x:c r="P64" s="32" t="n">
        <x:v>1</x:v>
      </x:c>
      <x:c r="Q64" s="32" t="n">
        <x:v>50</x:v>
      </x:c>
      <x:c r="R64" s="208" t="n">
        <x:v>44589.74236111111</x:v>
      </x:c>
      <x:c r="S64" s="32" t="str">
        <x:f>IF(AND(O64&gt;=0,O64&lt;=Protocol!$B$9),"ACCEPT","REJECT")</x:f>
        <x:v>ACCEPT</x:v>
      </x:c>
      <x:c r="T64" s="32" t="str">
        <x:f>IF(O64=0,"EXACT","AS-OF")</x:f>
        <x:v>AS-OF</x:v>
      </x:c>
      <x:c r="U64" s="247" t="n">
        <x:v>34</x:v>
      </x:c>
      <x:c r="V64" s="247" t="str">
        <x:v>CRC32C_VERIFIED</x:v>
      </x:c>
      <x:c r="W64" s="247" t="n">
        <x:v>9</x:v>
      </x:c>
      <x:c r="X64" s="248" t="b">
        <x:v>1</x:v>
      </x:c>
      <x:c r="Y64" s="247" t="str">
        <x:v>Received metadata + parsed radio state; no availability inference</x:v>
      </x:c>
    </x:row>
    <x:row r="65" ht="22" customHeight="1">
      <x:c r="A65" s="32" t="n">
        <x:v>60</x:v>
      </x:c>
      <x:c r="B65" s="32" t="n">
        <x:v>242307</x:v>
      </x:c>
      <x:c r="C65" s="208" t="n">
        <x:v>44589.742627314816</x:v>
      </x:c>
      <x:c r="D65" s="32" t="n">
        <x:v>1643392163</x:v>
      </x:c>
      <x:c r="E65" s="32" t="n">
        <x:f>D65-Protocol!$B$7</x:f>
        <x:v>394</x:v>
      </x:c>
      <x:c r="F65" s="32" t="n">
        <x:v>1355</x:v>
      </x:c>
      <x:c r="G65" s="32" t="n">
        <x:v>0</x:v>
      </x:c>
      <x:c r="H65" s="32" t="n">
        <x:v>1</x:v>
      </x:c>
      <x:c r="I65" s="32" t="str">
        <x:v>CADC0873</x:v>
      </x:c>
      <x:c r="J65" s="32" t="n">
        <x:v>-0.000022312</x:v>
      </x:c>
      <x:c r="K65" s="32" t="n">
        <x:v>5</x:v>
      </x:c>
      <x:c r="L65" s="208" t="n">
        <x:v>44589.742581018516</x:v>
      </x:c>
      <x:c r="M65" s="32" t="n">
        <x:v>134</x:v>
      </x:c>
      <x:c r="N65" s="32" t="n">
        <x:v>1643392159</x:v>
      </x:c>
      <x:c r="O65" s="32" t="n">
        <x:f>D65-N65</x:f>
        <x:v>4</x:v>
      </x:c>
      <x:c r="P65" s="32" t="n">
        <x:v>1</x:v>
      </x:c>
      <x:c r="Q65" s="32" t="n">
        <x:v>50</x:v>
      </x:c>
      <x:c r="R65" s="208" t="n">
        <x:v>44589.74236111111</x:v>
      </x:c>
      <x:c r="S65" s="32" t="str">
        <x:f>IF(AND(O65&gt;=0,O65&lt;=Protocol!$B$9),"ACCEPT","REJECT")</x:f>
        <x:v>ACCEPT</x:v>
      </x:c>
      <x:c r="T65" s="32" t="str">
        <x:f>IF(O65=0,"EXACT","AS-OF")</x:f>
        <x:v>AS-OF</x:v>
      </x:c>
      <x:c r="U65" s="247" t="n">
        <x:v>35</x:v>
      </x:c>
      <x:c r="V65" s="247" t="str">
        <x:v>CRC32C_VERIFIED</x:v>
      </x:c>
      <x:c r="W65" s="247" t="n">
        <x:v>4</x:v>
      </x:c>
      <x:c r="X65" s="248" t="b">
        <x:v>1</x:v>
      </x:c>
      <x:c r="Y65" s="247" t="str">
        <x:v>Received metadata + parsed radio state; no availability inference</x:v>
      </x:c>
    </x:row>
    <x:row r="66" ht="22" customHeight="1">
      <x:c r="A66" s="32" t="n">
        <x:v>61</x:v>
      </x:c>
      <x:c r="B66" s="32" t="n">
        <x:v>242308</x:v>
      </x:c>
      <x:c r="C66" s="208" t="n">
        <x:v>44589.742685185185</x:v>
      </x:c>
      <x:c r="D66" s="32" t="n">
        <x:v>1643392168</x:v>
      </x:c>
      <x:c r="E66" s="32" t="n">
        <x:f>D66-Protocol!$B$7</x:f>
        <x:v>399</x:v>
      </x:c>
      <x:c r="F66" s="32" t="n">
        <x:v>1355</x:v>
      </x:c>
      <x:c r="G66" s="32" t="n">
        <x:v>0</x:v>
      </x:c>
      <x:c r="H66" s="32" t="n">
        <x:v>1</x:v>
      </x:c>
      <x:c r="I66" s="32" t="str">
        <x:v>CADC0873</x:v>
      </x:c>
      <x:c r="J66" s="32" t="n">
        <x:v>-0.0000160329</x:v>
      </x:c>
      <x:c r="K66" s="32" t="n">
        <x:v>5</x:v>
      </x:c>
      <x:c r="L66" s="208" t="n">
        <x:v>44589.742581018516</x:v>
      </x:c>
      <x:c r="M66" s="32" t="n">
        <x:v>134</x:v>
      </x:c>
      <x:c r="N66" s="32" t="n">
        <x:v>1643392159</x:v>
      </x:c>
      <x:c r="O66" s="32" t="n">
        <x:f>D66-N66</x:f>
        <x:v>9</x:v>
      </x:c>
      <x:c r="P66" s="32" t="n">
        <x:v>1</x:v>
      </x:c>
      <x:c r="Q66" s="32" t="n">
        <x:v>50</x:v>
      </x:c>
      <x:c r="R66" s="208" t="n">
        <x:v>44589.74236111111</x:v>
      </x:c>
      <x:c r="S66" s="32" t="str">
        <x:f>IF(AND(O66&gt;=0,O66&lt;=Protocol!$B$9),"ACCEPT","REJECT")</x:f>
        <x:v>ACCEPT</x:v>
      </x:c>
      <x:c r="T66" s="32" t="str">
        <x:f>IF(O66=0,"EXACT","AS-OF")</x:f>
        <x:v>AS-OF</x:v>
      </x:c>
      <x:c r="U66" s="247" t="n">
        <x:v>35</x:v>
      </x:c>
      <x:c r="V66" s="247" t="str">
        <x:v>CRC32C_VERIFIED</x:v>
      </x:c>
      <x:c r="W66" s="247" t="n">
        <x:v>9</x:v>
      </x:c>
      <x:c r="X66" s="248" t="b">
        <x:v>1</x:v>
      </x:c>
      <x:c r="Y66" s="247" t="str">
        <x:v>Received metadata + parsed radio state; no availability inference</x:v>
      </x:c>
    </x:row>
    <x:row r="67" ht="22" customHeight="1">
      <x:c r="A67" s="32" t="n">
        <x:v>62</x:v>
      </x:c>
      <x:c r="B67" s="32" t="n">
        <x:v>242309</x:v>
      </x:c>
      <x:c r="C67" s="208" t="n">
        <x:v>44589.742743055554</x:v>
      </x:c>
      <x:c r="D67" s="32" t="n">
        <x:v>1643392173</x:v>
      </x:c>
      <x:c r="E67" s="32" t="n">
        <x:f>D67-Protocol!$B$7</x:f>
        <x:v>404</x:v>
      </x:c>
      <x:c r="F67" s="32" t="n">
        <x:v>1355</x:v>
      </x:c>
      <x:c r="G67" s="32" t="n">
        <x:v>0</x:v>
      </x:c>
      <x:c r="H67" s="32" t="n">
        <x:v>1</x:v>
      </x:c>
      <x:c r="I67" s="32" t="str">
        <x:v>CADC0873</x:v>
      </x:c>
      <x:c r="J67" s="32" t="n">
        <x:v>-0.00000692698</x:v>
      </x:c>
      <x:c r="K67" s="32" t="n">
        <x:v>5</x:v>
      </x:c>
      <x:c r="L67" s="208" t="n">
        <x:v>44589.74269675926</x:v>
      </x:c>
      <x:c r="M67" s="32" t="n">
        <x:v>132</x:v>
      </x:c>
      <x:c r="N67" s="32" t="n">
        <x:v>1643392169</x:v>
      </x:c>
      <x:c r="O67" s="32" t="n">
        <x:f>D67-N67</x:f>
        <x:v>4</x:v>
      </x:c>
      <x:c r="P67" s="32" t="n">
        <x:v>3</x:v>
      </x:c>
      <x:c r="Q67" s="32" t="n">
        <x:v>50</x:v>
      </x:c>
      <x:c r="R67" s="208" t="n">
        <x:v>44589.74236111111</x:v>
      </x:c>
      <x:c r="S67" s="32" t="str">
        <x:f>IF(AND(O67&gt;=0,O67&lt;=Protocol!$B$9),"ACCEPT","REJECT")</x:f>
        <x:v>ACCEPT</x:v>
      </x:c>
      <x:c r="T67" s="32" t="str">
        <x:f>IF(O67=0,"EXACT","AS-OF")</x:f>
        <x:v>AS-OF</x:v>
      </x:c>
      <x:c r="U67" s="247" t="n">
        <x:v>36</x:v>
      </x:c>
      <x:c r="V67" s="247" t="str">
        <x:v>CRC32C_VERIFIED</x:v>
      </x:c>
      <x:c r="W67" s="247" t="n">
        <x:v>4</x:v>
      </x:c>
      <x:c r="X67" s="248" t="b">
        <x:v>1</x:v>
      </x:c>
      <x:c r="Y67" s="247" t="str">
        <x:v>Received metadata + parsed radio state; no availability inference</x:v>
      </x:c>
    </x:row>
    <x:row r="68" ht="22" customHeight="1">
      <x:c r="A68" s="32" t="n">
        <x:v>63</x:v>
      </x:c>
      <x:c r="B68" s="32" t="n">
        <x:v>242310</x:v>
      </x:c>
      <x:c r="C68" s="208" t="n">
        <x:v>44589.742800925924</x:v>
      </x:c>
      <x:c r="D68" s="32" t="n">
        <x:v>1643392178</x:v>
      </x:c>
      <x:c r="E68" s="32" t="n">
        <x:f>D68-Protocol!$B$7</x:f>
        <x:v>409</x:v>
      </x:c>
      <x:c r="F68" s="32" t="n">
        <x:v>1355</x:v>
      </x:c>
      <x:c r="G68" s="32" t="n">
        <x:v>0</x:v>
      </x:c>
      <x:c r="H68" s="32" t="n">
        <x:v>1</x:v>
      </x:c>
      <x:c r="I68" s="32" t="str">
        <x:v>CADC0873</x:v>
      </x:c>
      <x:c r="J68" s="32" t="n">
        <x:v>0.00000350222</x:v>
      </x:c>
      <x:c r="K68" s="32" t="n">
        <x:v>5</x:v>
      </x:c>
      <x:c r="L68" s="208" t="n">
        <x:v>44589.74269675926</x:v>
      </x:c>
      <x:c r="M68" s="32" t="n">
        <x:v>132</x:v>
      </x:c>
      <x:c r="N68" s="32" t="n">
        <x:v>1643392169</x:v>
      </x:c>
      <x:c r="O68" s="32" t="n">
        <x:f>D68-N68</x:f>
        <x:v>9</x:v>
      </x:c>
      <x:c r="P68" s="32" t="n">
        <x:v>3</x:v>
      </x:c>
      <x:c r="Q68" s="32" t="n">
        <x:v>50</x:v>
      </x:c>
      <x:c r="R68" s="208" t="n">
        <x:v>44589.74236111111</x:v>
      </x:c>
      <x:c r="S68" s="32" t="str">
        <x:f>IF(AND(O68&gt;=0,O68&lt;=Protocol!$B$9),"ACCEPT","REJECT")</x:f>
        <x:v>ACCEPT</x:v>
      </x:c>
      <x:c r="T68" s="32" t="str">
        <x:f>IF(O68=0,"EXACT","AS-OF")</x:f>
        <x:v>AS-OF</x:v>
      </x:c>
      <x:c r="U68" s="247" t="n">
        <x:v>36</x:v>
      </x:c>
      <x:c r="V68" s="247" t="str">
        <x:v>CRC32C_VERIFIED</x:v>
      </x:c>
      <x:c r="W68" s="247" t="n">
        <x:v>9</x:v>
      </x:c>
      <x:c r="X68" s="248" t="b">
        <x:v>1</x:v>
      </x:c>
      <x:c r="Y68" s="247" t="str">
        <x:v>Received metadata + parsed radio state; no availability inference</x:v>
      </x:c>
    </x:row>
    <x:row r="69" ht="22" customHeight="1">
      <x:c r="A69" s="32" t="n">
        <x:v>64</x:v>
      </x:c>
      <x:c r="B69" s="32" t="n">
        <x:v>242311</x:v>
      </x:c>
      <x:c r="C69" s="208" t="n">
        <x:v>44589.74285879629</x:v>
      </x:c>
      <x:c r="D69" s="32" t="n">
        <x:v>1643392183</x:v>
      </x:c>
      <x:c r="E69" s="32" t="n">
        <x:f>D69-Protocol!$B$7</x:f>
        <x:v>414</x:v>
      </x:c>
      <x:c r="F69" s="32" t="n">
        <x:v>1355</x:v>
      </x:c>
      <x:c r="G69" s="32" t="n">
        <x:v>0</x:v>
      </x:c>
      <x:c r="H69" s="32" t="n">
        <x:v>1</x:v>
      </x:c>
      <x:c r="I69" s="32" t="str">
        <x:v>CADC0873</x:v>
      </x:c>
      <x:c r="J69" s="32" t="n">
        <x:v>0.0000131017</x:v>
      </x:c>
      <x:c r="K69" s="32" t="n">
        <x:v>5</x:v>
      </x:c>
      <x:c r="L69" s="208" t="n">
        <x:v>44589.7428125</x:v>
      </x:c>
      <x:c r="M69" s="32" t="n">
        <x:v>129</x:v>
      </x:c>
      <x:c r="N69" s="32" t="n">
        <x:v>1643392179</x:v>
      </x:c>
      <x:c r="O69" s="32" t="n">
        <x:f>D69-N69</x:f>
        <x:v>4</x:v>
      </x:c>
      <x:c r="P69" s="32" t="n">
        <x:v>3</x:v>
      </x:c>
      <x:c r="Q69" s="32" t="n">
        <x:v>50</x:v>
      </x:c>
      <x:c r="R69" s="208" t="n">
        <x:v>44589.74236111111</x:v>
      </x:c>
      <x:c r="S69" s="32" t="str">
        <x:f>IF(AND(O69&gt;=0,O69&lt;=Protocol!$B$9),"ACCEPT","REJECT")</x:f>
        <x:v>ACCEPT</x:v>
      </x:c>
      <x:c r="T69" s="32" t="str">
        <x:f>IF(O69=0,"EXACT","AS-OF")</x:f>
        <x:v>AS-OF</x:v>
      </x:c>
      <x:c r="U69" s="247" t="n">
        <x:v>37</x:v>
      </x:c>
      <x:c r="V69" s="247" t="str">
        <x:v>CRC32C_VERIFIED</x:v>
      </x:c>
      <x:c r="W69" s="247" t="n">
        <x:v>4</x:v>
      </x:c>
      <x:c r="X69" s="248" t="b">
        <x:v>1</x:v>
      </x:c>
      <x:c r="Y69" s="247" t="str">
        <x:v>Received metadata + parsed radio state; no availability inference</x:v>
      </x:c>
    </x:row>
    <x:row r="70" ht="22" customHeight="1">
      <x:c r="A70" s="32" t="n">
        <x:v>65</x:v>
      </x:c>
      <x:c r="B70" s="32" t="n">
        <x:v>242312</x:v>
      </x:c>
      <x:c r="C70" s="208" t="n">
        <x:v>44589.74291666667</x:v>
      </x:c>
      <x:c r="D70" s="32" t="n">
        <x:v>1643392188</x:v>
      </x:c>
      <x:c r="E70" s="32" t="n">
        <x:f>D70-Protocol!$B$7</x:f>
        <x:v>419</x:v>
      </x:c>
      <x:c r="F70" s="32" t="n">
        <x:v>1355</x:v>
      </x:c>
      <x:c r="G70" s="32" t="n">
        <x:v>0</x:v>
      </x:c>
      <x:c r="H70" s="32" t="n">
        <x:v>1</x:v>
      </x:c>
      <x:c r="I70" s="32" t="str">
        <x:v>CADC0873</x:v>
      </x:c>
      <x:c r="J70" s="32" t="n">
        <x:v>0.0000215471</x:v>
      </x:c>
      <x:c r="K70" s="32" t="n">
        <x:v>5</x:v>
      </x:c>
      <x:c r="L70" s="208" t="n">
        <x:v>44589.7428125</x:v>
      </x:c>
      <x:c r="M70" s="32" t="n">
        <x:v>129</x:v>
      </x:c>
      <x:c r="N70" s="32" t="n">
        <x:v>1643392179</x:v>
      </x:c>
      <x:c r="O70" s="32" t="n">
        <x:f>D70-N70</x:f>
        <x:v>9</x:v>
      </x:c>
      <x:c r="P70" s="32" t="n">
        <x:v>3</x:v>
      </x:c>
      <x:c r="Q70" s="32" t="n">
        <x:v>50</x:v>
      </x:c>
      <x:c r="R70" s="208" t="n">
        <x:v>44589.74236111111</x:v>
      </x:c>
      <x:c r="S70" s="32" t="str">
        <x:f>IF(AND(O70&gt;=0,O70&lt;=Protocol!$B$9),"ACCEPT","REJECT")</x:f>
        <x:v>ACCEPT</x:v>
      </x:c>
      <x:c r="T70" s="32" t="str">
        <x:f>IF(O70=0,"EXACT","AS-OF")</x:f>
        <x:v>AS-OF</x:v>
      </x:c>
      <x:c r="U70" s="247" t="n">
        <x:v>37</x:v>
      </x:c>
      <x:c r="V70" s="247" t="str">
        <x:v>CRC32C_VERIFIED</x:v>
      </x:c>
      <x:c r="W70" s="247" t="n">
        <x:v>9</x:v>
      </x:c>
      <x:c r="X70" s="248" t="b">
        <x:v>1</x:v>
      </x:c>
      <x:c r="Y70" s="247" t="str">
        <x:v>Received metadata + parsed radio state; no availability inference</x:v>
      </x:c>
    </x:row>
    <x:row r="71" ht="22" customHeight="1">
      <x:c r="A71" s="32" t="n">
        <x:v>66</x:v>
      </x:c>
      <x:c r="B71" s="32" t="n">
        <x:v>242313</x:v>
      </x:c>
      <x:c r="C71" s="208" t="n">
        <x:v>44589.74297453704</x:v>
      </x:c>
      <x:c r="D71" s="32" t="n">
        <x:v>1643392193</x:v>
      </x:c>
      <x:c r="E71" s="32" t="n">
        <x:f>D71-Protocol!$B$7</x:f>
        <x:v>424</x:v>
      </x:c>
      <x:c r="F71" s="32" t="n">
        <x:v>1355</x:v>
      </x:c>
      <x:c r="G71" s="32" t="n">
        <x:v>0</x:v>
      </x:c>
      <x:c r="H71" s="32" t="n">
        <x:v>1</x:v>
      </x:c>
      <x:c r="I71" s="32" t="str">
        <x:v>CADC0873</x:v>
      </x:c>
      <x:c r="J71" s="32" t="n">
        <x:v>0.0000274806</x:v>
      </x:c>
      <x:c r="K71" s="32" t="n">
        <x:v>5</x:v>
      </x:c>
      <x:c r="L71" s="208" t="n">
        <x:v>44589.74292824074</x:v>
      </x:c>
      <x:c r="M71" s="32" t="n">
        <x:v>127</x:v>
      </x:c>
      <x:c r="N71" s="32" t="n">
        <x:v>1643392189</x:v>
      </x:c>
      <x:c r="O71" s="32" t="n">
        <x:f>D71-N71</x:f>
        <x:v>4</x:v>
      </x:c>
      <x:c r="P71" s="32" t="n">
        <x:v>2</x:v>
      </x:c>
      <x:c r="Q71" s="32" t="n">
        <x:v>50</x:v>
      </x:c>
      <x:c r="R71" s="208" t="n">
        <x:v>44589.74236111111</x:v>
      </x:c>
      <x:c r="S71" s="32" t="str">
        <x:f>IF(AND(O71&gt;=0,O71&lt;=Protocol!$B$9),"ACCEPT","REJECT")</x:f>
        <x:v>ACCEPT</x:v>
      </x:c>
      <x:c r="T71" s="32" t="str">
        <x:f>IF(O71=0,"EXACT","AS-OF")</x:f>
        <x:v>AS-OF</x:v>
      </x:c>
      <x:c r="U71" s="247" t="n">
        <x:v>38</x:v>
      </x:c>
      <x:c r="V71" s="247" t="str">
        <x:v>CRC32C_VERIFIED</x:v>
      </x:c>
      <x:c r="W71" s="247" t="n">
        <x:v>4</x:v>
      </x:c>
      <x:c r="X71" s="248" t="b">
        <x:v>1</x:v>
      </x:c>
      <x:c r="Y71" s="247" t="str">
        <x:v>Received metadata + parsed radio state; no availability inference</x:v>
      </x:c>
    </x:row>
    <x:row r="72" ht="22" customHeight="1">
      <x:c r="A72" s="32" t="n">
        <x:v>67</x:v>
      </x:c>
      <x:c r="B72" s="32" t="n">
        <x:v>242314</x:v>
      </x:c>
      <x:c r="C72" s="208" t="n">
        <x:v>44589.74303240741</x:v>
      </x:c>
      <x:c r="D72" s="32" t="n">
        <x:v>1643392198</x:v>
      </x:c>
      <x:c r="E72" s="32" t="n">
        <x:f>D72-Protocol!$B$7</x:f>
        <x:v>429</x:v>
      </x:c>
      <x:c r="F72" s="32" t="n">
        <x:v>1355</x:v>
      </x:c>
      <x:c r="G72" s="32" t="n">
        <x:v>0</x:v>
      </x:c>
      <x:c r="H72" s="32" t="n">
        <x:v>1</x:v>
      </x:c>
      <x:c r="I72" s="32" t="str">
        <x:v>CADC0873</x:v>
      </x:c>
      <x:c r="J72" s="32" t="n">
        <x:v>0.0000329759</x:v>
      </x:c>
      <x:c r="K72" s="32" t="n">
        <x:v>5</x:v>
      </x:c>
      <x:c r="L72" s="208" t="n">
        <x:v>44589.74292824074</x:v>
      </x:c>
      <x:c r="M72" s="32" t="n">
        <x:v>127</x:v>
      </x:c>
      <x:c r="N72" s="32" t="n">
        <x:v>1643392189</x:v>
      </x:c>
      <x:c r="O72" s="32" t="n">
        <x:f>D72-N72</x:f>
        <x:v>9</x:v>
      </x:c>
      <x:c r="P72" s="32" t="n">
        <x:v>2</x:v>
      </x:c>
      <x:c r="Q72" s="32" t="n">
        <x:v>50</x:v>
      </x:c>
      <x:c r="R72" s="208" t="n">
        <x:v>44589.74236111111</x:v>
      </x:c>
      <x:c r="S72" s="32" t="str">
        <x:f>IF(AND(O72&gt;=0,O72&lt;=Protocol!$B$9),"ACCEPT","REJECT")</x:f>
        <x:v>ACCEPT</x:v>
      </x:c>
      <x:c r="T72" s="32" t="str">
        <x:f>IF(O72=0,"EXACT","AS-OF")</x:f>
        <x:v>AS-OF</x:v>
      </x:c>
      <x:c r="U72" s="247" t="n">
        <x:v>38</x:v>
      </x:c>
      <x:c r="V72" s="247" t="str">
        <x:v>CRC32C_VERIFIED</x:v>
      </x:c>
      <x:c r="W72" s="247" t="n">
        <x:v>9</x:v>
      </x:c>
      <x:c r="X72" s="248" t="b">
        <x:v>1</x:v>
      </x:c>
      <x:c r="Y72" s="247" t="str">
        <x:v>Received metadata + parsed radio state; no availability inference</x:v>
      </x:c>
    </x:row>
    <x:row r="73" ht="22" customHeight="1">
      <x:c r="A73" s="32" t="n">
        <x:v>68</x:v>
      </x:c>
      <x:c r="B73" s="32" t="n">
        <x:v>242315</x:v>
      </x:c>
      <x:c r="C73" s="208" t="n">
        <x:v>44589.74309027778</x:v>
      </x:c>
      <x:c r="D73" s="32" t="n">
        <x:v>1643392203</x:v>
      </x:c>
      <x:c r="E73" s="32" t="n">
        <x:f>D73-Protocol!$B$7</x:f>
        <x:v>434</x:v>
      </x:c>
      <x:c r="F73" s="32" t="n">
        <x:v>1355</x:v>
      </x:c>
      <x:c r="G73" s="32" t="n">
        <x:v>0</x:v>
      </x:c>
      <x:c r="H73" s="32" t="n">
        <x:v>1</x:v>
      </x:c>
      <x:c r="I73" s="32" t="str">
        <x:v>CADC0873</x:v>
      </x:c>
      <x:c r="J73" s="32" t="n">
        <x:v>0.0000361163</x:v>
      </x:c>
      <x:c r="K73" s="32" t="n">
        <x:v>5</x:v>
      </x:c>
      <x:c r="L73" s="208" t="n">
        <x:v>44589.74304398148</x:v>
      </x:c>
      <x:c r="M73" s="32" t="n">
        <x:v>125</x:v>
      </x:c>
      <x:c r="N73" s="32" t="n">
        <x:v>1643392199</x:v>
      </x:c>
      <x:c r="O73" s="32" t="n">
        <x:f>D73-N73</x:f>
        <x:v>4</x:v>
      </x:c>
      <x:c r="P73" s="32" t="n">
        <x:v>1</x:v>
      </x:c>
      <x:c r="Q73" s="32" t="n">
        <x:v>51</x:v>
      </x:c>
      <x:c r="R73" s="208" t="n">
        <x:v>44589.743055555555</x:v>
      </x:c>
      <x:c r="S73" s="32" t="str">
        <x:f>IF(AND(O73&gt;=0,O73&lt;=Protocol!$B$9),"ACCEPT","REJECT")</x:f>
        <x:v>ACCEPT</x:v>
      </x:c>
      <x:c r="T73" s="32" t="str">
        <x:f>IF(O73=0,"EXACT","AS-OF")</x:f>
        <x:v>AS-OF</x:v>
      </x:c>
      <x:c r="U73" s="247" t="n">
        <x:v>39</x:v>
      </x:c>
      <x:c r="V73" s="247" t="str">
        <x:v>PREPROCESSED_NO_CRC</x:v>
      </x:c>
      <x:c r="W73" s="247" t="n">
        <x:v>14</x:v>
      </x:c>
      <x:c r="X73" s="248" t="b">
        <x:v>0</x:v>
      </x:c>
      <x:c r="Y73" s="247" t="str">
        <x:v>Received metadata + parsed radio state; no availability inference</x:v>
      </x:c>
    </x:row>
    <x:row r="74" ht="22" customHeight="1">
      <x:c r="A74" s="32" t="n">
        <x:v>69</x:v>
      </x:c>
      <x:c r="B74" s="32" t="n">
        <x:v>242316</x:v>
      </x:c>
      <x:c r="C74" s="208" t="n">
        <x:v>44589.74314814815</x:v>
      </x:c>
      <x:c r="D74" s="32" t="n">
        <x:v>1643392208</x:v>
      </x:c>
      <x:c r="E74" s="32" t="n">
        <x:f>D74-Protocol!$B$7</x:f>
        <x:v>439</x:v>
      </x:c>
      <x:c r="F74" s="32" t="n">
        <x:v>1355</x:v>
      </x:c>
      <x:c r="G74" s="32" t="n">
        <x:v>0</x:v>
      </x:c>
      <x:c r="H74" s="32" t="n">
        <x:v>1</x:v>
      </x:c>
      <x:c r="I74" s="32" t="str">
        <x:v>CADC0873</x:v>
      </x:c>
      <x:c r="J74" s="32" t="n">
        <x:v>0.0000366146</x:v>
      </x:c>
      <x:c r="K74" s="32" t="n">
        <x:v>5</x:v>
      </x:c>
      <x:c r="L74" s="208" t="n">
        <x:v>44589.74304398148</x:v>
      </x:c>
      <x:c r="M74" s="32" t="n">
        <x:v>125</x:v>
      </x:c>
      <x:c r="N74" s="32" t="n">
        <x:v>1643392199</x:v>
      </x:c>
      <x:c r="O74" s="32" t="n">
        <x:f>D74-N74</x:f>
        <x:v>9</x:v>
      </x:c>
      <x:c r="P74" s="32" t="n">
        <x:v>1</x:v>
      </x:c>
      <x:c r="Q74" s="32" t="n">
        <x:v>51</x:v>
      </x:c>
      <x:c r="R74" s="208" t="n">
        <x:v>44589.743055555555</x:v>
      </x:c>
      <x:c r="S74" s="32" t="str">
        <x:f>IF(AND(O74&gt;=0,O74&lt;=Protocol!$B$9),"ACCEPT","REJECT")</x:f>
        <x:v>ACCEPT</x:v>
      </x:c>
      <x:c r="T74" s="32" t="str">
        <x:f>IF(O74=0,"EXACT","AS-OF")</x:f>
        <x:v>AS-OF</x:v>
      </x:c>
      <x:c r="U74" s="247" t="n">
        <x:v>39</x:v>
      </x:c>
      <x:c r="V74" s="247" t="str">
        <x:v>PREPROCESSED_NO_CRC</x:v>
      </x:c>
      <x:c r="W74" s="247" t="n">
        <x:v>19</x:v>
      </x:c>
      <x:c r="X74" s="248" t="b">
        <x:v>0</x:v>
      </x:c>
      <x:c r="Y74" s="247" t="str">
        <x:v>Received metadata + parsed radio state; no availability inference</x:v>
      </x:c>
    </x:row>
    <x:row r="75" ht="22" customHeight="1">
      <x:c r="A75" s="32" t="n">
        <x:v>70</x:v>
      </x:c>
      <x:c r="B75" s="32" t="n">
        <x:v>242317</x:v>
      </x:c>
      <x:c r="C75" s="208" t="n">
        <x:v>44589.74320601852</x:v>
      </x:c>
      <x:c r="D75" s="32" t="n">
        <x:v>1643392213</x:v>
      </x:c>
      <x:c r="E75" s="32" t="n">
        <x:f>D75-Protocol!$B$7</x:f>
        <x:v>444</x:v>
      </x:c>
      <x:c r="F75" s="32" t="n">
        <x:v>1355</x:v>
      </x:c>
      <x:c r="G75" s="32" t="n">
        <x:v>0</x:v>
      </x:c>
      <x:c r="H75" s="32" t="n">
        <x:v>1</x:v>
      </x:c>
      <x:c r="I75" s="32" t="str">
        <x:v>CADC0873</x:v>
      </x:c>
      <x:c r="J75" s="32" t="n">
        <x:v>0.000034528</x:v>
      </x:c>
      <x:c r="K75" s="32" t="n">
        <x:v>5</x:v>
      </x:c>
      <x:c r="L75" s="208" t="n">
        <x:v>44589.743159722224</x:v>
      </x:c>
      <x:c r="M75" s="32" t="n">
        <x:v>124</x:v>
      </x:c>
      <x:c r="N75" s="32" t="n">
        <x:v>1643392209</x:v>
      </x:c>
      <x:c r="O75" s="32" t="n">
        <x:f>D75-N75</x:f>
        <x:v>4</x:v>
      </x:c>
      <x:c r="P75" s="32" t="n">
        <x:v>1</x:v>
      </x:c>
      <x:c r="Q75" s="32" t="n">
        <x:v>51</x:v>
      </x:c>
      <x:c r="R75" s="208" t="n">
        <x:v>44589.743055555555</x:v>
      </x:c>
      <x:c r="S75" s="32" t="str">
        <x:f>IF(AND(O75&gt;=0,O75&lt;=Protocol!$B$9),"ACCEPT","REJECT")</x:f>
        <x:v>ACCEPT</x:v>
      </x:c>
      <x:c r="T75" s="32" t="str">
        <x:f>IF(O75=0,"EXACT","AS-OF")</x:f>
        <x:v>AS-OF</x:v>
      </x:c>
      <x:c r="U75" s="247" t="n">
        <x:v>40</x:v>
      </x:c>
      <x:c r="V75" s="247" t="str">
        <x:v>CRC32C_VERIFIED</x:v>
      </x:c>
      <x:c r="W75" s="247" t="n">
        <x:v>4</x:v>
      </x:c>
      <x:c r="X75" s="248" t="b">
        <x:v>1</x:v>
      </x:c>
      <x:c r="Y75" s="247" t="str">
        <x:v>Received metadata + parsed radio state; no availability inference</x:v>
      </x:c>
    </x:row>
    <x:row r="76" ht="22" customHeight="1">
      <x:c r="A76" s="32" t="n">
        <x:v>71</x:v>
      </x:c>
      <x:c r="B76" s="32" t="n">
        <x:v>242318</x:v>
      </x:c>
      <x:c r="C76" s="208" t="n">
        <x:v>44589.743263888886</x:v>
      </x:c>
      <x:c r="D76" s="32" t="n">
        <x:v>1643392218</x:v>
      </x:c>
      <x:c r="E76" s="32" t="n">
        <x:f>D76-Protocol!$B$7</x:f>
        <x:v>449</x:v>
      </x:c>
      <x:c r="F76" s="32" t="n">
        <x:v>1355</x:v>
      </x:c>
      <x:c r="G76" s="32" t="n">
        <x:v>0</x:v>
      </x:c>
      <x:c r="H76" s="32" t="n">
        <x:v>1</x:v>
      </x:c>
      <x:c r="I76" s="32" t="str">
        <x:v>CADC0873</x:v>
      </x:c>
      <x:c r="J76" s="32" t="n">
        <x:v>0.0000297693</x:v>
      </x:c>
      <x:c r="K76" s="32" t="n">
        <x:v>5</x:v>
      </x:c>
      <x:c r="L76" s="208" t="n">
        <x:v>44589.743159722224</x:v>
      </x:c>
      <x:c r="M76" s="32" t="n">
        <x:v>124</x:v>
      </x:c>
      <x:c r="N76" s="32" t="n">
        <x:v>1643392209</x:v>
      </x:c>
      <x:c r="O76" s="32" t="n">
        <x:f>D76-N76</x:f>
        <x:v>9</x:v>
      </x:c>
      <x:c r="P76" s="32" t="n">
        <x:v>1</x:v>
      </x:c>
      <x:c r="Q76" s="32" t="n">
        <x:v>51</x:v>
      </x:c>
      <x:c r="R76" s="208" t="n">
        <x:v>44589.743055555555</x:v>
      </x:c>
      <x:c r="S76" s="32" t="str">
        <x:f>IF(AND(O76&gt;=0,O76&lt;=Protocol!$B$9),"ACCEPT","REJECT")</x:f>
        <x:v>ACCEPT</x:v>
      </x:c>
      <x:c r="T76" s="32" t="str">
        <x:f>IF(O76=0,"EXACT","AS-OF")</x:f>
        <x:v>AS-OF</x:v>
      </x:c>
      <x:c r="U76" s="247" t="n">
        <x:v>40</x:v>
      </x:c>
      <x:c r="V76" s="247" t="str">
        <x:v>CRC32C_VERIFIED</x:v>
      </x:c>
      <x:c r="W76" s="247" t="n">
        <x:v>9</x:v>
      </x:c>
      <x:c r="X76" s="248" t="b">
        <x:v>1</x:v>
      </x:c>
      <x:c r="Y76" s="247" t="str">
        <x:v>Received metadata + parsed radio state; no availability inference</x:v>
      </x:c>
    </x:row>
    <x:row r="77" ht="22" customHeight="1">
      <x:c r="A77" s="32" t="n">
        <x:v>72</x:v>
      </x:c>
      <x:c r="B77" s="32" t="n">
        <x:v>242319</x:v>
      </x:c>
      <x:c r="C77" s="208" t="n">
        <x:v>44589.74332175926</x:v>
      </x:c>
      <x:c r="D77" s="32" t="n">
        <x:v>1643392223</x:v>
      </x:c>
      <x:c r="E77" s="32" t="n">
        <x:f>D77-Protocol!$B$7</x:f>
        <x:v>454</x:v>
      </x:c>
      <x:c r="F77" s="32" t="n">
        <x:v>1355</x:v>
      </x:c>
      <x:c r="G77" s="32" t="n">
        <x:v>0</x:v>
      </x:c>
      <x:c r="H77" s="32" t="n">
        <x:v>1</x:v>
      </x:c>
      <x:c r="I77" s="32" t="str">
        <x:v>CADC0873</x:v>
      </x:c>
      <x:c r="J77" s="32" t="n">
        <x:v>0.0000244314</x:v>
      </x:c>
      <x:c r="K77" s="32" t="n">
        <x:v>5</x:v>
      </x:c>
      <x:c r="L77" s="208" t="n">
        <x:v>44589.74327546296</x:v>
      </x:c>
      <x:c r="M77" s="32" t="n">
        <x:v>123</x:v>
      </x:c>
      <x:c r="N77" s="32" t="n">
        <x:v>1643392219</x:v>
      </x:c>
      <x:c r="O77" s="32" t="n">
        <x:f>D77-N77</x:f>
        <x:v>4</x:v>
      </x:c>
      <x:c r="P77" s="32" t="n">
        <x:v>1</x:v>
      </x:c>
      <x:c r="Q77" s="32" t="n">
        <x:v>51</x:v>
      </x:c>
      <x:c r="R77" s="208" t="n">
        <x:v>44589.743055555555</x:v>
      </x:c>
      <x:c r="S77" s="32" t="str">
        <x:f>IF(AND(O77&gt;=0,O77&lt;=Protocol!$B$9),"ACCEPT","REJECT")</x:f>
        <x:v>ACCEPT</x:v>
      </x:c>
      <x:c r="T77" s="32" t="str">
        <x:f>IF(O77=0,"EXACT","AS-OF")</x:f>
        <x:v>AS-OF</x:v>
      </x:c>
      <x:c r="U77" s="247" t="n">
        <x:v>41</x:v>
      </x:c>
      <x:c r="V77" s="247" t="str">
        <x:v>CRC32C_VERIFIED</x:v>
      </x:c>
      <x:c r="W77" s="247" t="n">
        <x:v>4</x:v>
      </x:c>
      <x:c r="X77" s="248" t="b">
        <x:v>1</x:v>
      </x:c>
      <x:c r="Y77" s="247" t="str">
        <x:v>Received metadata + parsed radio state; no availability inference</x:v>
      </x:c>
    </x:row>
    <x:row r="78" ht="22" customHeight="1">
      <x:c r="A78" s="32" t="n">
        <x:v>73</x:v>
      </x:c>
      <x:c r="B78" s="32" t="n">
        <x:v>242320</x:v>
      </x:c>
      <x:c r="C78" s="208" t="n">
        <x:v>44589.74337962963</x:v>
      </x:c>
      <x:c r="D78" s="32" t="n">
        <x:v>1643392228</x:v>
      </x:c>
      <x:c r="E78" s="32" t="n">
        <x:f>D78-Protocol!$B$7</x:f>
        <x:v>459</x:v>
      </x:c>
      <x:c r="F78" s="32" t="n">
        <x:v>1355</x:v>
      </x:c>
      <x:c r="G78" s="32" t="n">
        <x:v>0</x:v>
      </x:c>
      <x:c r="H78" s="32" t="n">
        <x:v>1</x:v>
      </x:c>
      <x:c r="I78" s="32" t="str">
        <x:v>CADC0873</x:v>
      </x:c>
      <x:c r="J78" s="32" t="n">
        <x:v>0.0000164783</x:v>
      </x:c>
      <x:c r="K78" s="32" t="n">
        <x:v>5</x:v>
      </x:c>
      <x:c r="L78" s="208" t="n">
        <x:v>44589.74327546296</x:v>
      </x:c>
      <x:c r="M78" s="32" t="n">
        <x:v>123</x:v>
      </x:c>
      <x:c r="N78" s="32" t="n">
        <x:v>1643392219</x:v>
      </x:c>
      <x:c r="O78" s="32" t="n">
        <x:f>D78-N78</x:f>
        <x:v>9</x:v>
      </x:c>
      <x:c r="P78" s="32" t="n">
        <x:v>1</x:v>
      </x:c>
      <x:c r="Q78" s="32" t="n">
        <x:v>51</x:v>
      </x:c>
      <x:c r="R78" s="208" t="n">
        <x:v>44589.743055555555</x:v>
      </x:c>
      <x:c r="S78" s="32" t="str">
        <x:f>IF(AND(O78&gt;=0,O78&lt;=Protocol!$B$9),"ACCEPT","REJECT")</x:f>
        <x:v>ACCEPT</x:v>
      </x:c>
      <x:c r="T78" s="32" t="str">
        <x:f>IF(O78=0,"EXACT","AS-OF")</x:f>
        <x:v>AS-OF</x:v>
      </x:c>
      <x:c r="U78" s="247" t="n">
        <x:v>41</x:v>
      </x:c>
      <x:c r="V78" s="247" t="str">
        <x:v>CRC32C_VERIFIED</x:v>
      </x:c>
      <x:c r="W78" s="247" t="n">
        <x:v>9</x:v>
      </x:c>
      <x:c r="X78" s="248" t="b">
        <x:v>1</x:v>
      </x:c>
      <x:c r="Y78" s="247" t="str">
        <x:v>Received metadata + parsed radio state; no availability inference</x:v>
      </x:c>
    </x:row>
    <x:row r="79" ht="22" customHeight="1">
      <x:c r="A79" s="32" t="n">
        <x:v>74</x:v>
      </x:c>
      <x:c r="B79" s="32" t="n">
        <x:v>242321</x:v>
      </x:c>
      <x:c r="C79" s="208" t="n">
        <x:v>44589.7434375</x:v>
      </x:c>
      <x:c r="D79" s="32" t="n">
        <x:v>1643392233</x:v>
      </x:c>
      <x:c r="E79" s="32" t="n">
        <x:f>D79-Protocol!$B$7</x:f>
        <x:v>464</x:v>
      </x:c>
      <x:c r="F79" s="32" t="n">
        <x:v>1355</x:v>
      </x:c>
      <x:c r="G79" s="32" t="n">
        <x:v>0</x:v>
      </x:c>
      <x:c r="H79" s="32" t="n">
        <x:v>1</x:v>
      </x:c>
      <x:c r="I79" s="32" t="str">
        <x:v>CADC0873</x:v>
      </x:c>
      <x:c r="J79" s="32" t="n">
        <x:v>0.00000717124</x:v>
      </x:c>
      <x:c r="K79" s="32" t="n">
        <x:v>5</x:v>
      </x:c>
      <x:c r="L79" s="208" t="n">
        <x:v>44589.74327546296</x:v>
      </x:c>
      <x:c r="M79" s="32" t="n">
        <x:v>123</x:v>
      </x:c>
      <x:c r="N79" s="32" t="n">
        <x:v>1643392219</x:v>
      </x:c>
      <x:c r="O79" s="32" t="n">
        <x:f>D79-N79</x:f>
        <x:v>14</x:v>
      </x:c>
      <x:c r="P79" s="32" t="n">
        <x:v>1</x:v>
      </x:c>
      <x:c r="Q79" s="32" t="n">
        <x:v>51</x:v>
      </x:c>
      <x:c r="R79" s="208" t="n">
        <x:v>44589.743055555555</x:v>
      </x:c>
      <x:c r="S79" s="32" t="str">
        <x:f>IF(AND(O79&gt;=0,O79&lt;=Protocol!$B$9),"ACCEPT","REJECT")</x:f>
        <x:v>REJECT</x:v>
      </x:c>
      <x:c r="T79" s="32" t="str">
        <x:f>IF(O79=0,"EXACT","AS-OF")</x:f>
        <x:v>AS-OF</x:v>
      </x:c>
      <x:c r="U79" s="247" t="n">
        <x:v>41</x:v>
      </x:c>
      <x:c r="V79" s="247" t="str">
        <x:v>CRC32C_VERIFIED</x:v>
      </x:c>
      <x:c r="W79" s="247" t="n">
        <x:v>14</x:v>
      </x:c>
      <x:c r="X79" s="248" t="b">
        <x:v>0</x:v>
      </x:c>
      <x:c r="Y79" s="247" t="str">
        <x:v>Received metadata + parsed radio state; no availability inference</x:v>
      </x:c>
    </x:row>
    <x:row r="80" ht="22" customHeight="1">
      <x:c r="A80" s="32" t="n">
        <x:v>75</x:v>
      </x:c>
      <x:c r="B80" s="32" t="n">
        <x:v>242322</x:v>
      </x:c>
      <x:c r="C80" s="208" t="n">
        <x:v>44589.74349537037</x:v>
      </x:c>
      <x:c r="D80" s="32" t="n">
        <x:v>1643392238</x:v>
      </x:c>
      <x:c r="E80" s="32" t="n">
        <x:f>D80-Protocol!$B$7</x:f>
        <x:v>469</x:v>
      </x:c>
      <x:c r="F80" s="32" t="n">
        <x:v>1355</x:v>
      </x:c>
      <x:c r="G80" s="32" t="n">
        <x:v>0</x:v>
      </x:c>
      <x:c r="H80" s="32" t="n">
        <x:v>1</x:v>
      </x:c>
      <x:c r="I80" s="32" t="str">
        <x:v>CADC0873</x:v>
      </x:c>
      <x:c r="J80" s="32" t="n">
        <x:v>-0.00000421629</x:v>
      </x:c>
      <x:c r="K80" s="32" t="n">
        <x:v>5</x:v>
      </x:c>
      <x:c r="L80" s="208" t="n">
        <x:v>44589.74327546296</x:v>
      </x:c>
      <x:c r="M80" s="32" t="n">
        <x:v>123</x:v>
      </x:c>
      <x:c r="N80" s="32" t="n">
        <x:v>1643392219</x:v>
      </x:c>
      <x:c r="O80" s="32" t="n">
        <x:f>D80-N80</x:f>
        <x:v>19</x:v>
      </x:c>
      <x:c r="P80" s="32" t="n">
        <x:v>1</x:v>
      </x:c>
      <x:c r="Q80" s="32" t="n">
        <x:v>51</x:v>
      </x:c>
      <x:c r="R80" s="208" t="n">
        <x:v>44589.743055555555</x:v>
      </x:c>
      <x:c r="S80" s="32" t="str">
        <x:f>IF(AND(O80&gt;=0,O80&lt;=Protocol!$B$9),"ACCEPT","REJECT")</x:f>
        <x:v>REJECT</x:v>
      </x:c>
      <x:c r="T80" s="32" t="str">
        <x:f>IF(O80=0,"EXACT","AS-OF")</x:f>
        <x:v>AS-OF</x:v>
      </x:c>
      <x:c r="U80" s="247" t="n">
        <x:v>41</x:v>
      </x:c>
      <x:c r="V80" s="247" t="str">
        <x:v>CRC32C_VERIFIED</x:v>
      </x:c>
      <x:c r="W80" s="247" t="n">
        <x:v>19</x:v>
      </x:c>
      <x:c r="X80" s="248" t="b">
        <x:v>0</x:v>
      </x:c>
      <x:c r="Y80" s="247" t="str">
        <x:v>Received metadata + parsed radio state; no availability inference</x:v>
      </x:c>
    </x:row>
    <x:row r="81" ht="22" customHeight="1">
      <x:c r="A81" s="32" t="n">
        <x:v>76</x:v>
      </x:c>
      <x:c r="B81" s="32" t="n">
        <x:v>242323</x:v>
      </x:c>
      <x:c r="C81" s="208" t="n">
        <x:v>44589.74355324074</x:v>
      </x:c>
      <x:c r="D81" s="32" t="n">
        <x:v>1643392243</x:v>
      </x:c>
      <x:c r="E81" s="32" t="n">
        <x:f>D81-Protocol!$B$7</x:f>
        <x:v>474</x:v>
      </x:c>
      <x:c r="F81" s="32" t="n">
        <x:v>1355</x:v>
      </x:c>
      <x:c r="G81" s="32" t="n">
        <x:v>0</x:v>
      </x:c>
      <x:c r="H81" s="32" t="n">
        <x:v>1</x:v>
      </x:c>
      <x:c r="I81" s="32" t="str">
        <x:v>CADC0873</x:v>
      </x:c>
      <x:c r="J81" s="32" t="n">
        <x:v>-0.0000139449</x:v>
      </x:c>
      <x:c r="K81" s="32" t="n">
        <x:v>5</x:v>
      </x:c>
      <x:c r="L81" s="208" t="n">
        <x:v>44589.74350694445</x:v>
      </x:c>
      <x:c r="M81" s="32" t="n">
        <x:v>122</x:v>
      </x:c>
      <x:c r="N81" s="32" t="n">
        <x:v>1643392239</x:v>
      </x:c>
      <x:c r="O81" s="32" t="n">
        <x:f>D81-N81</x:f>
        <x:v>4</x:v>
      </x:c>
      <x:c r="P81" s="32" t="n">
        <x:v>1</x:v>
      </x:c>
      <x:c r="Q81" s="32" t="n">
        <x:v>51</x:v>
      </x:c>
      <x:c r="R81" s="208" t="n">
        <x:v>44589.743055555555</x:v>
      </x:c>
      <x:c r="S81" s="32" t="str">
        <x:f>IF(AND(O81&gt;=0,O81&lt;=Protocol!$B$9),"ACCEPT","REJECT")</x:f>
        <x:v>ACCEPT</x:v>
      </x:c>
      <x:c r="T81" s="32" t="str">
        <x:f>IF(O81=0,"EXACT","AS-OF")</x:f>
        <x:v>AS-OF</x:v>
      </x:c>
      <x:c r="U81" s="247" t="n">
        <x:v>42</x:v>
      </x:c>
      <x:c r="V81" s="247" t="str">
        <x:v>CRC32C_VERIFIED</x:v>
      </x:c>
      <x:c r="W81" s="247" t="n">
        <x:v>4</x:v>
      </x:c>
      <x:c r="X81" s="248" t="b">
        <x:v>1</x:v>
      </x:c>
      <x:c r="Y81" s="247" t="str">
        <x:v>Received metadata + parsed radio state; no availability inference</x:v>
      </x:c>
    </x:row>
    <x:row r="82" ht="22" customHeight="1">
      <x:c r="A82" s="32" t="n">
        <x:v>77</x:v>
      </x:c>
      <x:c r="B82" s="32" t="n">
        <x:v>242324</x:v>
      </x:c>
      <x:c r="C82" s="208" t="n">
        <x:v>44589.74361111111</x:v>
      </x:c>
      <x:c r="D82" s="32" t="n">
        <x:v>1643392248</x:v>
      </x:c>
      <x:c r="E82" s="32" t="n">
        <x:f>D82-Protocol!$B$7</x:f>
        <x:v>479</x:v>
      </x:c>
      <x:c r="F82" s="32" t="n">
        <x:v>1355</x:v>
      </x:c>
      <x:c r="G82" s="32" t="n">
        <x:v>0</x:v>
      </x:c>
      <x:c r="H82" s="32" t="n">
        <x:v>1</x:v>
      </x:c>
      <x:c r="I82" s="32" t="str">
        <x:v>CADC0873</x:v>
      </x:c>
      <x:c r="J82" s="32" t="n">
        <x:v>-0.0000225543</x:v>
      </x:c>
      <x:c r="K82" s="32" t="n">
        <x:v>5</x:v>
      </x:c>
      <x:c r="L82" s="208" t="n">
        <x:v>44589.74350694445</x:v>
      </x:c>
      <x:c r="M82" s="32" t="n">
        <x:v>122</x:v>
      </x:c>
      <x:c r="N82" s="32" t="n">
        <x:v>1643392239</x:v>
      </x:c>
      <x:c r="O82" s="32" t="n">
        <x:f>D82-N82</x:f>
        <x:v>9</x:v>
      </x:c>
      <x:c r="P82" s="32" t="n">
        <x:v>1</x:v>
      </x:c>
      <x:c r="Q82" s="32" t="n">
        <x:v>51</x:v>
      </x:c>
      <x:c r="R82" s="208" t="n">
        <x:v>44589.743055555555</x:v>
      </x:c>
      <x:c r="S82" s="32" t="str">
        <x:f>IF(AND(O82&gt;=0,O82&lt;=Protocol!$B$9),"ACCEPT","REJECT")</x:f>
        <x:v>ACCEPT</x:v>
      </x:c>
      <x:c r="T82" s="32" t="str">
        <x:f>IF(O82=0,"EXACT","AS-OF")</x:f>
        <x:v>AS-OF</x:v>
      </x:c>
      <x:c r="U82" s="247" t="n">
        <x:v>42</x:v>
      </x:c>
      <x:c r="V82" s="247" t="str">
        <x:v>CRC32C_VERIFIED</x:v>
      </x:c>
      <x:c r="W82" s="247" t="n">
        <x:v>9</x:v>
      </x:c>
      <x:c r="X82" s="248" t="b">
        <x:v>1</x:v>
      </x:c>
      <x:c r="Y82" s="247" t="str">
        <x:v>Received metadata + parsed radio state; no availability inference</x:v>
      </x:c>
    </x:row>
    <x:row r="83" ht="22" customHeight="1">
      <x:c r="A83" s="32" t="n">
        <x:v>78</x:v>
      </x:c>
      <x:c r="B83" s="32" t="n">
        <x:v>242325</x:v>
      </x:c>
      <x:c r="C83" s="208" t="n">
        <x:v>44589.74366898148</x:v>
      </x:c>
      <x:c r="D83" s="32" t="n">
        <x:v>1643392253</x:v>
      </x:c>
      <x:c r="E83" s="32" t="n">
        <x:f>D83-Protocol!$B$7</x:f>
        <x:v>484</x:v>
      </x:c>
      <x:c r="F83" s="32" t="n">
        <x:v>1355</x:v>
      </x:c>
      <x:c r="G83" s="32" t="n">
        <x:v>0</x:v>
      </x:c>
      <x:c r="H83" s="32" t="n">
        <x:v>1</x:v>
      </x:c>
      <x:c r="I83" s="32" t="str">
        <x:v>CADC0873</x:v>
      </x:c>
      <x:c r="J83" s="32" t="n">
        <x:v>-0.0000287521</x:v>
      </x:c>
      <x:c r="K83" s="32" t="n">
        <x:v>5</x:v>
      </x:c>
      <x:c r="L83" s="208" t="n">
        <x:v>44589.74350694445</x:v>
      </x:c>
      <x:c r="M83" s="32" t="n">
        <x:v>122</x:v>
      </x:c>
      <x:c r="N83" s="32" t="n">
        <x:v>1643392239</x:v>
      </x:c>
      <x:c r="O83" s="32" t="n">
        <x:f>D83-N83</x:f>
        <x:v>14</x:v>
      </x:c>
      <x:c r="P83" s="32" t="n">
        <x:v>1</x:v>
      </x:c>
      <x:c r="Q83" s="32" t="n">
        <x:v>51</x:v>
      </x:c>
      <x:c r="R83" s="208" t="n">
        <x:v>44589.743055555555</x:v>
      </x:c>
      <x:c r="S83" s="32" t="str">
        <x:f>IF(AND(O83&gt;=0,O83&lt;=Protocol!$B$9),"ACCEPT","REJECT")</x:f>
        <x:v>REJECT</x:v>
      </x:c>
      <x:c r="T83" s="32" t="str">
        <x:f>IF(O83=0,"EXACT","AS-OF")</x:f>
        <x:v>AS-OF</x:v>
      </x:c>
      <x:c r="U83" s="247" t="n">
        <x:v>42</x:v>
      </x:c>
      <x:c r="V83" s="247" t="str">
        <x:v>CRC32C_VERIFIED</x:v>
      </x:c>
      <x:c r="W83" s="247" t="n">
        <x:v>14</x:v>
      </x:c>
      <x:c r="X83" s="248" t="b">
        <x:v>0</x:v>
      </x:c>
      <x:c r="Y83" s="247" t="str">
        <x:v>Received metadata + parsed radio state; no availability inference</x:v>
      </x:c>
    </x:row>
    <x:row r="84" ht="22" customHeight="1">
      <x:c r="A84" s="32" t="n">
        <x:v>79</x:v>
      </x:c>
      <x:c r="B84" s="32" t="n">
        <x:v>242326</x:v>
      </x:c>
      <x:c r="C84" s="208" t="n">
        <x:v>44589.743726851855</x:v>
      </x:c>
      <x:c r="D84" s="32" t="n">
        <x:v>1643392258</x:v>
      </x:c>
      <x:c r="E84" s="32" t="n">
        <x:f>D84-Protocol!$B$7</x:f>
        <x:v>489</x:v>
      </x:c>
      <x:c r="F84" s="32" t="n">
        <x:v>1356</x:v>
      </x:c>
      <x:c r="G84" s="32" t="n">
        <x:v>0</x:v>
      </x:c>
      <x:c r="H84" s="32" t="n">
        <x:v>1</x:v>
      </x:c>
      <x:c r="I84" s="32" t="str">
        <x:v>CADC0873</x:v>
      </x:c>
      <x:c r="J84" s="32" t="n">
        <x:v>-0.0000305452</x:v>
      </x:c>
      <x:c r="K84" s="32" t="n">
        <x:v>5</x:v>
      </x:c>
      <x:c r="L84" s="208" t="n">
        <x:v>44589.74350694445</x:v>
      </x:c>
      <x:c r="M84" s="32" t="n">
        <x:v>122</x:v>
      </x:c>
      <x:c r="N84" s="32" t="n">
        <x:v>1643392239</x:v>
      </x:c>
      <x:c r="O84" s="32" t="n">
        <x:f>D84-N84</x:f>
        <x:v>19</x:v>
      </x:c>
      <x:c r="P84" s="32" t="n">
        <x:v>1</x:v>
      </x:c>
      <x:c r="Q84" s="32" t="n">
        <x:v>51</x:v>
      </x:c>
      <x:c r="R84" s="208" t="n">
        <x:v>44589.743055555555</x:v>
      </x:c>
      <x:c r="S84" s="32" t="str">
        <x:f>IF(AND(O84&gt;=0,O84&lt;=Protocol!$B$9),"ACCEPT","REJECT")</x:f>
        <x:v>REJECT</x:v>
      </x:c>
      <x:c r="T84" s="32" t="str">
        <x:f>IF(O84=0,"EXACT","AS-OF")</x:f>
        <x:v>AS-OF</x:v>
      </x:c>
      <x:c r="U84" s="247" t="n">
        <x:v>42</x:v>
      </x:c>
      <x:c r="V84" s="247" t="str">
        <x:v>CRC32C_VERIFIED</x:v>
      </x:c>
      <x:c r="W84" s="247" t="n">
        <x:v>19</x:v>
      </x:c>
      <x:c r="X84" s="248" t="b">
        <x:v>0</x:v>
      </x:c>
      <x:c r="Y84" s="247" t="str">
        <x:v>Received metadata + parsed radio state; no availability inference</x:v>
      </x:c>
    </x:row>
    <x:row r="85" ht="22" customHeight="1">
      <x:c r="A85" s="32" t="n">
        <x:v>80</x:v>
      </x:c>
      <x:c r="B85" s="32" t="n">
        <x:v>242327</x:v>
      </x:c>
      <x:c r="C85" s="208" t="n">
        <x:v>44589.743784722225</x:v>
      </x:c>
      <x:c r="D85" s="32" t="n">
        <x:v>1643392263</x:v>
      </x:c>
      <x:c r="E85" s="32" t="n">
        <x:f>D85-Protocol!$B$7</x:f>
        <x:v>494</x:v>
      </x:c>
      <x:c r="F85" s="32" t="n">
        <x:v>1356</x:v>
      </x:c>
      <x:c r="G85" s="32" t="n">
        <x:v>0</x:v>
      </x:c>
      <x:c r="H85" s="32" t="n">
        <x:v>1</x:v>
      </x:c>
      <x:c r="I85" s="32" t="str">
        <x:v>CADC0873</x:v>
      </x:c>
      <x:c r="J85" s="32" t="n">
        <x:v>-0.0000298944</x:v>
      </x:c>
      <x:c r="K85" s="32" t="n">
        <x:v>5</x:v>
      </x:c>
      <x:c r="L85" s="208" t="n">
        <x:v>44589.743738425925</x:v>
      </x:c>
      <x:c r="M85" s="32" t="n">
        <x:v>121</x:v>
      </x:c>
      <x:c r="N85" s="32" t="n">
        <x:v>1643392259</x:v>
      </x:c>
      <x:c r="O85" s="32" t="n">
        <x:f>D85-N85</x:f>
        <x:v>4</x:v>
      </x:c>
      <x:c r="P85" s="32" t="n">
        <x:v>1</x:v>
      </x:c>
      <x:c r="Q85" s="32" t="n">
        <x:v>52</x:v>
      </x:c>
      <x:c r="R85" s="208" t="n">
        <x:v>44589.74375</x:v>
      </x:c>
      <x:c r="S85" s="32" t="str">
        <x:f>IF(AND(O85&gt;=0,O85&lt;=Protocol!$B$9),"ACCEPT","REJECT")</x:f>
        <x:v>ACCEPT</x:v>
      </x:c>
      <x:c r="T85" s="32" t="str">
        <x:f>IF(O85=0,"EXACT","AS-OF")</x:f>
        <x:v>AS-OF</x:v>
      </x:c>
      <x:c r="U85" s="247" t="n">
        <x:v>43</x:v>
      </x:c>
      <x:c r="V85" s="247" t="str">
        <x:v>CRC32C_VERIFIED</x:v>
      </x:c>
      <x:c r="W85" s="247" t="n">
        <x:v>4</x:v>
      </x:c>
      <x:c r="X85" s="248" t="b">
        <x:v>1</x:v>
      </x:c>
      <x:c r="Y85" s="247" t="str">
        <x:v>Received metadata + parsed radio state; no availability inference</x:v>
      </x:c>
    </x:row>
    <x:row r="86" ht="22" customHeight="1">
      <x:c r="A86" s="32" t="n">
        <x:v>81</x:v>
      </x:c>
      <x:c r="B86" s="32" t="n">
        <x:v>242328</x:v>
      </x:c>
      <x:c r="C86" s="208" t="n">
        <x:v>44589.743842592594</x:v>
      </x:c>
      <x:c r="D86" s="32" t="n">
        <x:v>1643392268</x:v>
      </x:c>
      <x:c r="E86" s="32" t="n">
        <x:f>D86-Protocol!$B$7</x:f>
        <x:v>499</x:v>
      </x:c>
      <x:c r="F86" s="32" t="n">
        <x:v>1356</x:v>
      </x:c>
      <x:c r="G86" s="32" t="n">
        <x:v>0</x:v>
      </x:c>
      <x:c r="H86" s="32" t="n">
        <x:v>1</x:v>
      </x:c>
      <x:c r="I86" s="32" t="str">
        <x:v>CADC0873</x:v>
      </x:c>
      <x:c r="J86" s="32" t="n">
        <x:v>-0.0000264313</x:v>
      </x:c>
      <x:c r="K86" s="32" t="n">
        <x:v>5</x:v>
      </x:c>
      <x:c r="L86" s="208" t="n">
        <x:v>44589.743738425925</x:v>
      </x:c>
      <x:c r="M86" s="32" t="n">
        <x:v>121</x:v>
      </x:c>
      <x:c r="N86" s="32" t="n">
        <x:v>1643392259</x:v>
      </x:c>
      <x:c r="O86" s="32" t="n">
        <x:f>D86-N86</x:f>
        <x:v>9</x:v>
      </x:c>
      <x:c r="P86" s="32" t="n">
        <x:v>1</x:v>
      </x:c>
      <x:c r="Q86" s="32" t="n">
        <x:v>52</x:v>
      </x:c>
      <x:c r="R86" s="208" t="n">
        <x:v>44589.74375</x:v>
      </x:c>
      <x:c r="S86" s="32" t="str">
        <x:f>IF(AND(O86&gt;=0,O86&lt;=Protocol!$B$9),"ACCEPT","REJECT")</x:f>
        <x:v>ACCEPT</x:v>
      </x:c>
      <x:c r="T86" s="32" t="str">
        <x:f>IF(O86=0,"EXACT","AS-OF")</x:f>
        <x:v>AS-OF</x:v>
      </x:c>
      <x:c r="U86" s="247" t="n">
        <x:v>43</x:v>
      </x:c>
      <x:c r="V86" s="247" t="str">
        <x:v>CRC32C_VERIFIED</x:v>
      </x:c>
      <x:c r="W86" s="247" t="n">
        <x:v>9</x:v>
      </x:c>
      <x:c r="X86" s="248" t="b">
        <x:v>1</x:v>
      </x:c>
      <x:c r="Y86" s="247" t="str">
        <x:v>Received metadata + parsed radio state; no availability inference</x:v>
      </x:c>
    </x:row>
    <x:row r="87" ht="22" customHeight="1">
      <x:c r="A87" s="32" t="n">
        <x:v>82</x:v>
      </x:c>
      <x:c r="B87" s="32" t="n">
        <x:v>242329</x:v>
      </x:c>
      <x:c r="C87" s="208" t="n">
        <x:v>44589.74390046296</x:v>
      </x:c>
      <x:c r="D87" s="32" t="n">
        <x:v>1643392273</x:v>
      </x:c>
      <x:c r="E87" s="32" t="n">
        <x:f>D87-Protocol!$B$7</x:f>
        <x:v>504</x:v>
      </x:c>
      <x:c r="F87" s="32" t="n">
        <x:v>1356</x:v>
      </x:c>
      <x:c r="G87" s="32" t="n">
        <x:v>0</x:v>
      </x:c>
      <x:c r="H87" s="32" t="n">
        <x:v>1</x:v>
      </x:c>
      <x:c r="I87" s="32" t="str">
        <x:v>CADC0873</x:v>
      </x:c>
      <x:c r="J87" s="32" t="n">
        <x:v>-0.0000202764</x:v>
      </x:c>
      <x:c r="K87" s="32" t="n">
        <x:v>5</x:v>
      </x:c>
      <x:c r="L87" s="208" t="n">
        <x:v>44589.74385416666</x:v>
      </x:c>
      <x:c r="M87" s="32" t="n">
        <x:v>120</x:v>
      </x:c>
      <x:c r="N87" s="32" t="n">
        <x:v>1643392269</x:v>
      </x:c>
      <x:c r="O87" s="32" t="n">
        <x:f>D87-N87</x:f>
        <x:v>4</x:v>
      </x:c>
      <x:c r="P87" s="32" t="n">
        <x:v>1</x:v>
      </x:c>
      <x:c r="Q87" s="32" t="n">
        <x:v>52</x:v>
      </x:c>
      <x:c r="R87" s="208" t="n">
        <x:v>44589.74375</x:v>
      </x:c>
      <x:c r="S87" s="32" t="str">
        <x:f>IF(AND(O87&gt;=0,O87&lt;=Protocol!$B$9),"ACCEPT","REJECT")</x:f>
        <x:v>ACCEPT</x:v>
      </x:c>
      <x:c r="T87" s="32" t="str">
        <x:f>IF(O87=0,"EXACT","AS-OF")</x:f>
        <x:v>AS-OF</x:v>
      </x:c>
      <x:c r="U87" s="247" t="n">
        <x:v>44</x:v>
      </x:c>
      <x:c r="V87" s="247" t="str">
        <x:v>CRC32C_VERIFIED</x:v>
      </x:c>
      <x:c r="W87" s="247" t="n">
        <x:v>4</x:v>
      </x:c>
      <x:c r="X87" s="248" t="b">
        <x:v>1</x:v>
      </x:c>
      <x:c r="Y87" s="247" t="str">
        <x:v>Received metadata + parsed radio state; no availability inference</x:v>
      </x:c>
    </x:row>
    <x:row r="88" ht="22" customHeight="1">
      <x:c r="A88" s="32" t="n">
        <x:v>83</x:v>
      </x:c>
      <x:c r="B88" s="32" t="n">
        <x:v>242330</x:v>
      </x:c>
      <x:c r="C88" s="208" t="n">
        <x:v>44589.74395833333</x:v>
      </x:c>
      <x:c r="D88" s="32" t="n">
        <x:v>1643392278</x:v>
      </x:c>
      <x:c r="E88" s="32" t="n">
        <x:f>D88-Protocol!$B$7</x:f>
        <x:v>509</x:v>
      </x:c>
      <x:c r="F88" s="32" t="n">
        <x:v>1356</x:v>
      </x:c>
      <x:c r="G88" s="32" t="n">
        <x:v>0</x:v>
      </x:c>
      <x:c r="H88" s="32" t="n">
        <x:v>1</x:v>
      </x:c>
      <x:c r="I88" s="32" t="str">
        <x:v>CADC0873</x:v>
      </x:c>
      <x:c r="J88" s="32" t="n">
        <x:v>-0.0000113796</x:v>
      </x:c>
      <x:c r="K88" s="32" t="n">
        <x:v>5</x:v>
      </x:c>
      <x:c r="L88" s="208" t="n">
        <x:v>44589.74385416666</x:v>
      </x:c>
      <x:c r="M88" s="32" t="n">
        <x:v>120</x:v>
      </x:c>
      <x:c r="N88" s="32" t="n">
        <x:v>1643392269</x:v>
      </x:c>
      <x:c r="O88" s="32" t="n">
        <x:f>D88-N88</x:f>
        <x:v>9</x:v>
      </x:c>
      <x:c r="P88" s="32" t="n">
        <x:v>1</x:v>
      </x:c>
      <x:c r="Q88" s="32" t="n">
        <x:v>52</x:v>
      </x:c>
      <x:c r="R88" s="208" t="n">
        <x:v>44589.74375</x:v>
      </x:c>
      <x:c r="S88" s="32" t="str">
        <x:f>IF(AND(O88&gt;=0,O88&lt;=Protocol!$B$9),"ACCEPT","REJECT")</x:f>
        <x:v>ACCEPT</x:v>
      </x:c>
      <x:c r="T88" s="32" t="str">
        <x:f>IF(O88=0,"EXACT","AS-OF")</x:f>
        <x:v>AS-OF</x:v>
      </x:c>
      <x:c r="U88" s="247" t="n">
        <x:v>44</x:v>
      </x:c>
      <x:c r="V88" s="247" t="str">
        <x:v>CRC32C_VERIFIED</x:v>
      </x:c>
      <x:c r="W88" s="247" t="n">
        <x:v>9</x:v>
      </x:c>
      <x:c r="X88" s="248" t="b">
        <x:v>1</x:v>
      </x:c>
      <x:c r="Y88" s="247" t="str">
        <x:v>Received metadata + parsed radio state; no availability inference</x:v>
      </x:c>
    </x:row>
    <x:row r="89" ht="22" customHeight="1">
      <x:c r="A89" s="32" t="n">
        <x:v>84</x:v>
      </x:c>
      <x:c r="B89" s="32" t="n">
        <x:v>242331</x:v>
      </x:c>
      <x:c r="C89" s="208" t="n">
        <x:v>44589.7440162037</x:v>
      </x:c>
      <x:c r="D89" s="32" t="n">
        <x:v>1643392283</x:v>
      </x:c>
      <x:c r="E89" s="32" t="n">
        <x:f>D89-Protocol!$B$7</x:f>
        <x:v>514</x:v>
      </x:c>
      <x:c r="F89" s="32" t="n">
        <x:v>1356</x:v>
      </x:c>
      <x:c r="G89" s="32" t="n">
        <x:v>0</x:v>
      </x:c>
      <x:c r="H89" s="32" t="n">
        <x:v>1</x:v>
      </x:c>
      <x:c r="I89" s="32" t="str">
        <x:v>CADC0873</x:v>
      </x:c>
      <x:c r="J89" s="32" t="n">
        <x:v>-8.12156e-7</x:v>
      </x:c>
      <x:c r="K89" s="32" t="n">
        <x:v>5</x:v>
      </x:c>
      <x:c r="L89" s="208" t="n">
        <x:v>44589.74396990741</x:v>
      </x:c>
      <x:c r="M89" s="32" t="n">
        <x:v>119</x:v>
      </x:c>
      <x:c r="N89" s="32" t="n">
        <x:v>1643392279</x:v>
      </x:c>
      <x:c r="O89" s="32" t="n">
        <x:f>D89-N89</x:f>
        <x:v>4</x:v>
      </x:c>
      <x:c r="P89" s="32" t="n">
        <x:v>1</x:v>
      </x:c>
      <x:c r="Q89" s="32" t="n">
        <x:v>52</x:v>
      </x:c>
      <x:c r="R89" s="208" t="n">
        <x:v>44589.74375</x:v>
      </x:c>
      <x:c r="S89" s="32" t="str">
        <x:f>IF(AND(O89&gt;=0,O89&lt;=Protocol!$B$9),"ACCEPT","REJECT")</x:f>
        <x:v>ACCEPT</x:v>
      </x:c>
      <x:c r="T89" s="32" t="str">
        <x:f>IF(O89=0,"EXACT","AS-OF")</x:f>
        <x:v>AS-OF</x:v>
      </x:c>
      <x:c r="U89" s="247" t="n">
        <x:v>45</x:v>
      </x:c>
      <x:c r="V89" s="247" t="str">
        <x:v>CRC32C_VERIFIED</x:v>
      </x:c>
      <x:c r="W89" s="247" t="n">
        <x:v>4</x:v>
      </x:c>
      <x:c r="X89" s="248" t="b">
        <x:v>1</x:v>
      </x:c>
      <x:c r="Y89" s="247" t="str">
        <x:v>Received metadata + parsed radio state; no availability inference</x:v>
      </x:c>
    </x:row>
    <x:row r="90" ht="22" customHeight="1">
      <x:c r="A90" s="32" t="n">
        <x:v>85</x:v>
      </x:c>
      <x:c r="B90" s="32" t="n">
        <x:v>242332</x:v>
      </x:c>
      <x:c r="C90" s="208" t="n">
        <x:v>44589.74407407407</x:v>
      </x:c>
      <x:c r="D90" s="32" t="n">
        <x:v>1643392288</x:v>
      </x:c>
      <x:c r="E90" s="32" t="n">
        <x:f>D90-Protocol!$B$7</x:f>
        <x:v>519</x:v>
      </x:c>
      <x:c r="F90" s="32" t="n">
        <x:v>1356</x:v>
      </x:c>
      <x:c r="G90" s="32" t="n">
        <x:v>0</x:v>
      </x:c>
      <x:c r="H90" s="32" t="n">
        <x:v>1</x:v>
      </x:c>
      <x:c r="I90" s="32" t="str">
        <x:v>CADC0873</x:v>
      </x:c>
      <x:c r="J90" s="32" t="n">
        <x:v>0.00000985202</x:v>
      </x:c>
      <x:c r="K90" s="32" t="n">
        <x:v>5</x:v>
      </x:c>
      <x:c r="L90" s="208" t="n">
        <x:v>44589.74396990741</x:v>
      </x:c>
      <x:c r="M90" s="32" t="n">
        <x:v>119</x:v>
      </x:c>
      <x:c r="N90" s="32" t="n">
        <x:v>1643392279</x:v>
      </x:c>
      <x:c r="O90" s="32" t="n">
        <x:f>D90-N90</x:f>
        <x:v>9</x:v>
      </x:c>
      <x:c r="P90" s="32" t="n">
        <x:v>1</x:v>
      </x:c>
      <x:c r="Q90" s="32" t="n">
        <x:v>52</x:v>
      </x:c>
      <x:c r="R90" s="208" t="n">
        <x:v>44589.74375</x:v>
      </x:c>
      <x:c r="S90" s="32" t="str">
        <x:f>IF(AND(O90&gt;=0,O90&lt;=Protocol!$B$9),"ACCEPT","REJECT")</x:f>
        <x:v>ACCEPT</x:v>
      </x:c>
      <x:c r="T90" s="32" t="str">
        <x:f>IF(O90=0,"EXACT","AS-OF")</x:f>
        <x:v>AS-OF</x:v>
      </x:c>
      <x:c r="U90" s="247" t="n">
        <x:v>45</x:v>
      </x:c>
      <x:c r="V90" s="247" t="str">
        <x:v>CRC32C_VERIFIED</x:v>
      </x:c>
      <x:c r="W90" s="247" t="n">
        <x:v>9</x:v>
      </x:c>
      <x:c r="X90" s="248" t="b">
        <x:v>1</x:v>
      </x:c>
      <x:c r="Y90" s="247" t="str">
        <x:v>Received metadata + parsed radio state; no availability inference</x:v>
      </x:c>
    </x:row>
    <x:row r="91" ht="22" customHeight="1">
      <x:c r="A91" s="32" t="n">
        <x:v>86</x:v>
      </x:c>
      <x:c r="B91" s="32" t="n">
        <x:v>242333</x:v>
      </x:c>
      <x:c r="C91" s="208" t="n">
        <x:v>44589.74413194445</x:v>
      </x:c>
      <x:c r="D91" s="32" t="n">
        <x:v>1643392293</x:v>
      </x:c>
      <x:c r="E91" s="32" t="n">
        <x:f>D91-Protocol!$B$7</x:f>
        <x:v>524</x:v>
      </x:c>
      <x:c r="F91" s="32" t="n">
        <x:v>1356</x:v>
      </x:c>
      <x:c r="G91" s="32" t="n">
        <x:v>0</x:v>
      </x:c>
      <x:c r="H91" s="32" t="n">
        <x:v>1</x:v>
      </x:c>
      <x:c r="I91" s="32" t="str">
        <x:v>CADC0873</x:v>
      </x:c>
      <x:c r="J91" s="32" t="n">
        <x:v>0.0000177871</x:v>
      </x:c>
      <x:c r="K91" s="32" t="n">
        <x:v>5</x:v>
      </x:c>
      <x:c r="L91" s="208" t="n">
        <x:v>44589.74408564815</x:v>
      </x:c>
      <x:c r="M91" s="32" t="n">
        <x:v>118</x:v>
      </x:c>
      <x:c r="N91" s="32" t="n">
        <x:v>1643392289</x:v>
      </x:c>
      <x:c r="O91" s="32" t="n">
        <x:f>D91-N91</x:f>
        <x:v>4</x:v>
      </x:c>
      <x:c r="P91" s="32" t="n">
        <x:v>1</x:v>
      </x:c>
      <x:c r="Q91" s="32" t="n">
        <x:v>52</x:v>
      </x:c>
      <x:c r="R91" s="208" t="n">
        <x:v>44589.74375</x:v>
      </x:c>
      <x:c r="S91" s="32" t="str">
        <x:f>IF(AND(O91&gt;=0,O91&lt;=Protocol!$B$9),"ACCEPT","REJECT")</x:f>
        <x:v>ACCEPT</x:v>
      </x:c>
      <x:c r="T91" s="32" t="str">
        <x:f>IF(O91=0,"EXACT","AS-OF")</x:f>
        <x:v>AS-OF</x:v>
      </x:c>
      <x:c r="U91" s="247" t="n">
        <x:v>46</x:v>
      </x:c>
      <x:c r="V91" s="247" t="str">
        <x:v>CRC32C_VERIFIED</x:v>
      </x:c>
      <x:c r="W91" s="247" t="n">
        <x:v>4</x:v>
      </x:c>
      <x:c r="X91" s="248" t="b">
        <x:v>1</x:v>
      </x:c>
      <x:c r="Y91" s="247" t="str">
        <x:v>Received metadata + parsed radio state; no availability inference</x:v>
      </x:c>
    </x:row>
    <x:row r="92" ht="22" customHeight="1">
      <x:c r="A92" s="32" t="n">
        <x:v>87</x:v>
      </x:c>
      <x:c r="B92" s="32" t="n">
        <x:v>242334</x:v>
      </x:c>
      <x:c r="C92" s="208" t="n">
        <x:v>44589.74418981482</x:v>
      </x:c>
      <x:c r="D92" s="32" t="n">
        <x:v>1643392298</x:v>
      </x:c>
      <x:c r="E92" s="32" t="n">
        <x:f>D92-Protocol!$B$7</x:f>
        <x:v>529</x:v>
      </x:c>
      <x:c r="F92" s="32" t="n">
        <x:v>1356</x:v>
      </x:c>
      <x:c r="G92" s="32" t="n">
        <x:v>0</x:v>
      </x:c>
      <x:c r="H92" s="32" t="n">
        <x:v>1</x:v>
      </x:c>
      <x:c r="I92" s="32" t="str">
        <x:v>CADC0873</x:v>
      </x:c>
      <x:c r="J92" s="32" t="n">
        <x:v>0.0000242096</x:v>
      </x:c>
      <x:c r="K92" s="32" t="n">
        <x:v>5</x:v>
      </x:c>
      <x:c r="L92" s="208" t="n">
        <x:v>44589.74408564815</x:v>
      </x:c>
      <x:c r="M92" s="32" t="n">
        <x:v>118</x:v>
      </x:c>
      <x:c r="N92" s="32" t="n">
        <x:v>1643392289</x:v>
      </x:c>
      <x:c r="O92" s="32" t="n">
        <x:f>D92-N92</x:f>
        <x:v>9</x:v>
      </x:c>
      <x:c r="P92" s="32" t="n">
        <x:v>1</x:v>
      </x:c>
      <x:c r="Q92" s="32" t="n">
        <x:v>52</x:v>
      </x:c>
      <x:c r="R92" s="208" t="n">
        <x:v>44589.74375</x:v>
      </x:c>
      <x:c r="S92" s="32" t="str">
        <x:f>IF(AND(O92&gt;=0,O92&lt;=Protocol!$B$9),"ACCEPT","REJECT")</x:f>
        <x:v>ACCEPT</x:v>
      </x:c>
      <x:c r="T92" s="32" t="str">
        <x:f>IF(O92=0,"EXACT","AS-OF")</x:f>
        <x:v>AS-OF</x:v>
      </x:c>
      <x:c r="U92" s="247" t="n">
        <x:v>46</x:v>
      </x:c>
      <x:c r="V92" s="247" t="str">
        <x:v>CRC32C_VERIFIED</x:v>
      </x:c>
      <x:c r="W92" s="247" t="n">
        <x:v>9</x:v>
      </x:c>
      <x:c r="X92" s="248" t="b">
        <x:v>1</x:v>
      </x:c>
      <x:c r="Y92" s="247" t="str">
        <x:v>Received metadata + parsed radio state; no availability inference</x:v>
      </x:c>
    </x:row>
    <x:row r="93" ht="22" customHeight="1">
      <x:c r="A93" s="32" t="n">
        <x:v>88</x:v>
      </x:c>
      <x:c r="B93" s="32" t="n">
        <x:v>242335</x:v>
      </x:c>
      <x:c r="C93" s="208" t="n">
        <x:v>44589.74424768519</x:v>
      </x:c>
      <x:c r="D93" s="32" t="n">
        <x:v>1643392303</x:v>
      </x:c>
      <x:c r="E93" s="32" t="n">
        <x:f>D93-Protocol!$B$7</x:f>
        <x:v>534</x:v>
      </x:c>
      <x:c r="F93" s="32" t="n">
        <x:v>1356</x:v>
      </x:c>
      <x:c r="G93" s="32" t="n">
        <x:v>0</x:v>
      </x:c>
      <x:c r="H93" s="32" t="n">
        <x:v>1</x:v>
      </x:c>
      <x:c r="I93" s="32" t="str">
        <x:v>CADC0873</x:v>
      </x:c>
      <x:c r="J93" s="32" t="n">
        <x:v>0.0000297487</x:v>
      </x:c>
      <x:c r="K93" s="32" t="n">
        <x:v>5</x:v>
      </x:c>
      <x:c r="L93" s="208" t="n">
        <x:v>44589.74420138889</x:v>
      </x:c>
      <x:c r="M93" s="32" t="n">
        <x:v>117</x:v>
      </x:c>
      <x:c r="N93" s="32" t="n">
        <x:v>1643392299</x:v>
      </x:c>
      <x:c r="O93" s="32" t="n">
        <x:f>D93-N93</x:f>
        <x:v>4</x:v>
      </x:c>
      <x:c r="P93" s="32" t="n">
        <x:v>1</x:v>
      </x:c>
      <x:c r="Q93" s="32" t="n">
        <x:v>52</x:v>
      </x:c>
      <x:c r="R93" s="208" t="n">
        <x:v>44589.74375</x:v>
      </x:c>
      <x:c r="S93" s="32" t="str">
        <x:f>IF(AND(O93&gt;=0,O93&lt;=Protocol!$B$9),"ACCEPT","REJECT")</x:f>
        <x:v>ACCEPT</x:v>
      </x:c>
      <x:c r="T93" s="32" t="str">
        <x:f>IF(O93=0,"EXACT","AS-OF")</x:f>
        <x:v>AS-OF</x:v>
      </x:c>
      <x:c r="U93" s="247" t="n">
        <x:v>47</x:v>
      </x:c>
      <x:c r="V93" s="247" t="str">
        <x:v>CRC32C_VERIFIED</x:v>
      </x:c>
      <x:c r="W93" s="247" t="n">
        <x:v>4</x:v>
      </x:c>
      <x:c r="X93" s="248" t="b">
        <x:v>1</x:v>
      </x:c>
      <x:c r="Y93" s="247" t="str">
        <x:v>Received metadata + parsed radio state; no availability inference</x:v>
      </x:c>
    </x:row>
    <x:row r="94" ht="22" customHeight="1">
      <x:c r="A94" s="32" t="n">
        <x:v>89</x:v>
      </x:c>
      <x:c r="B94" s="32" t="n">
        <x:v>242336</x:v>
      </x:c>
      <x:c r="C94" s="208" t="n">
        <x:v>44589.744305555556</x:v>
      </x:c>
      <x:c r="D94" s="32" t="n">
        <x:v>1643392308</x:v>
      </x:c>
      <x:c r="E94" s="32" t="n">
        <x:f>D94-Protocol!$B$7</x:f>
        <x:v>539</x:v>
      </x:c>
      <x:c r="F94" s="32" t="n">
        <x:v>1356</x:v>
      </x:c>
      <x:c r="G94" s="32" t="n">
        <x:v>0</x:v>
      </x:c>
      <x:c r="H94" s="32" t="n">
        <x:v>1</x:v>
      </x:c>
      <x:c r="I94" s="32" t="str">
        <x:v>CADC0873</x:v>
      </x:c>
      <x:c r="J94" s="32" t="n">
        <x:v>0.0000323503</x:v>
      </x:c>
      <x:c r="K94" s="32" t="n">
        <x:v>5</x:v>
      </x:c>
      <x:c r="L94" s="208" t="n">
        <x:v>44589.74420138889</x:v>
      </x:c>
      <x:c r="M94" s="32" t="n">
        <x:v>117</x:v>
      </x:c>
      <x:c r="N94" s="32" t="n">
        <x:v>1643392299</x:v>
      </x:c>
      <x:c r="O94" s="32" t="n">
        <x:f>D94-N94</x:f>
        <x:v>9</x:v>
      </x:c>
      <x:c r="P94" s="32" t="n">
        <x:v>1</x:v>
      </x:c>
      <x:c r="Q94" s="32" t="n">
        <x:v>52</x:v>
      </x:c>
      <x:c r="R94" s="208" t="n">
        <x:v>44589.74375</x:v>
      </x:c>
      <x:c r="S94" s="32" t="str">
        <x:f>IF(AND(O94&gt;=0,O94&lt;=Protocol!$B$9),"ACCEPT","REJECT")</x:f>
        <x:v>ACCEPT</x:v>
      </x:c>
      <x:c r="T94" s="32" t="str">
        <x:f>IF(O94=0,"EXACT","AS-OF")</x:f>
        <x:v>AS-OF</x:v>
      </x:c>
      <x:c r="U94" s="247" t="n">
        <x:v>47</x:v>
      </x:c>
      <x:c r="V94" s="247" t="str">
        <x:v>CRC32C_VERIFIED</x:v>
      </x:c>
      <x:c r="W94" s="247" t="n">
        <x:v>9</x:v>
      </x:c>
      <x:c r="X94" s="248" t="b">
        <x:v>1</x:v>
      </x:c>
      <x:c r="Y94" s="247" t="str">
        <x:v>Received metadata + parsed radio state; no availability inference</x:v>
      </x:c>
    </x:row>
    <x:row r="95" ht="22" customHeight="1">
      <x:c r="A95" s="32" t="n">
        <x:v>90</x:v>
      </x:c>
      <x:c r="B95" s="32" t="n">
        <x:v>242337</x:v>
      </x:c>
      <x:c r="C95" s="208" t="n">
        <x:v>44589.744363425925</x:v>
      </x:c>
      <x:c r="D95" s="32" t="n">
        <x:v>1643392313</x:v>
      </x:c>
      <x:c r="E95" s="32" t="n">
        <x:f>D95-Protocol!$B$7</x:f>
        <x:v>544</x:v>
      </x:c>
      <x:c r="F95" s="32" t="n">
        <x:v>1356</x:v>
      </x:c>
      <x:c r="G95" s="32" t="n">
        <x:v>0</x:v>
      </x:c>
      <x:c r="H95" s="32" t="n">
        <x:v>1</x:v>
      </x:c>
      <x:c r="I95" s="32" t="str">
        <x:v>CADC0873</x:v>
      </x:c>
      <x:c r="J95" s="32" t="n">
        <x:v>0.0000328807</x:v>
      </x:c>
      <x:c r="K95" s="32" t="n">
        <x:v>5</x:v>
      </x:c>
      <x:c r="L95" s="208" t="n">
        <x:v>44589.74431712963</x:v>
      </x:c>
      <x:c r="M95" s="32" t="n">
        <x:v>116</x:v>
      </x:c>
      <x:c r="N95" s="32" t="n">
        <x:v>1643392309</x:v>
      </x:c>
      <x:c r="O95" s="32" t="n">
        <x:f>D95-N95</x:f>
        <x:v>4</x:v>
      </x:c>
      <x:c r="P95" s="32" t="n">
        <x:v>1</x:v>
      </x:c>
      <x:c r="Q95" s="32" t="n">
        <x:v>52</x:v>
      </x:c>
      <x:c r="R95" s="208" t="n">
        <x:v>44589.74375</x:v>
      </x:c>
      <x:c r="S95" s="32" t="str">
        <x:f>IF(AND(O95&gt;=0,O95&lt;=Protocol!$B$9),"ACCEPT","REJECT")</x:f>
        <x:v>ACCEPT</x:v>
      </x:c>
      <x:c r="T95" s="32" t="str">
        <x:f>IF(O95=0,"EXACT","AS-OF")</x:f>
        <x:v>AS-OF</x:v>
      </x:c>
      <x:c r="U95" s="247" t="n">
        <x:v>48</x:v>
      </x:c>
      <x:c r="V95" s="247" t="str">
        <x:v>CRC32C_VERIFIED</x:v>
      </x:c>
      <x:c r="W95" s="247" t="n">
        <x:v>4</x:v>
      </x:c>
      <x:c r="X95" s="248" t="b">
        <x:v>1</x:v>
      </x:c>
      <x:c r="Y95" s="247" t="str">
        <x:v>Received metadata + parsed radio state; no availability inference</x:v>
      </x:c>
    </x:row>
    <x:row r="96" ht="22" customHeight="1">
      <x:c r="A96" s="32" t="n">
        <x:v>91</x:v>
      </x:c>
      <x:c r="B96" s="32" t="n">
        <x:v>242338</x:v>
      </x:c>
      <x:c r="C96" s="208" t="n">
        <x:v>44589.744421296295</x:v>
      </x:c>
      <x:c r="D96" s="32" t="n">
        <x:v>1643392318</x:v>
      </x:c>
      <x:c r="E96" s="32" t="n">
        <x:f>D96-Protocol!$B$7</x:f>
        <x:v>549</x:v>
      </x:c>
      <x:c r="F96" s="32" t="n">
        <x:v>1356</x:v>
      </x:c>
      <x:c r="G96" s="32" t="n">
        <x:v>0</x:v>
      </x:c>
      <x:c r="H96" s="32" t="n">
        <x:v>1</x:v>
      </x:c>
      <x:c r="I96" s="32" t="str">
        <x:v>CADC0873</x:v>
      </x:c>
      <x:c r="J96" s="32" t="n">
        <x:v>0.0000310659</x:v>
      </x:c>
      <x:c r="K96" s="32" t="n">
        <x:v>5</x:v>
      </x:c>
      <x:c r="L96" s="208" t="n">
        <x:v>44589.74431712963</x:v>
      </x:c>
      <x:c r="M96" s="32" t="n">
        <x:v>116</x:v>
      </x:c>
      <x:c r="N96" s="32" t="n">
        <x:v>1643392309</x:v>
      </x:c>
      <x:c r="O96" s="32" t="n">
        <x:f>D96-N96</x:f>
        <x:v>9</x:v>
      </x:c>
      <x:c r="P96" s="32" t="n">
        <x:v>1</x:v>
      </x:c>
      <x:c r="Q96" s="32" t="n">
        <x:v>52</x:v>
      </x:c>
      <x:c r="R96" s="208" t="n">
        <x:v>44589.74375</x:v>
      </x:c>
      <x:c r="S96" s="32" t="str">
        <x:f>IF(AND(O96&gt;=0,O96&lt;=Protocol!$B$9),"ACCEPT","REJECT")</x:f>
        <x:v>ACCEPT</x:v>
      </x:c>
      <x:c r="T96" s="32" t="str">
        <x:f>IF(O96=0,"EXACT","AS-OF")</x:f>
        <x:v>AS-OF</x:v>
      </x:c>
      <x:c r="U96" s="247" t="n">
        <x:v>48</x:v>
      </x:c>
      <x:c r="V96" s="247" t="str">
        <x:v>CRC32C_VERIFIED</x:v>
      </x:c>
      <x:c r="W96" s="247" t="n">
        <x:v>9</x:v>
      </x:c>
      <x:c r="X96" s="248" t="b">
        <x:v>1</x:v>
      </x:c>
      <x:c r="Y96" s="247" t="str">
        <x:v>Received metadata + parsed radio state; no availability inference</x:v>
      </x:c>
    </x:row>
    <x:row r="97" ht="22" customHeight="1">
      <x:c r="A97" s="32" t="n">
        <x:v>92</x:v>
      </x:c>
      <x:c r="B97" s="32" t="n">
        <x:v>242339</x:v>
      </x:c>
      <x:c r="C97" s="208" t="n">
        <x:v>44589.744479166664</x:v>
      </x:c>
      <x:c r="D97" s="32" t="n">
        <x:v>1643392323</x:v>
      </x:c>
      <x:c r="E97" s="32" t="n">
        <x:f>D97-Protocol!$B$7</x:f>
        <x:v>554</x:v>
      </x:c>
      <x:c r="F97" s="32" t="n">
        <x:v>1356</x:v>
      </x:c>
      <x:c r="G97" s="32" t="n">
        <x:v>0</x:v>
      </x:c>
      <x:c r="H97" s="32" t="n">
        <x:v>1</x:v>
      </x:c>
      <x:c r="I97" s="32" t="str">
        <x:v>CADC0873</x:v>
      </x:c>
      <x:c r="J97" s="32" t="n">
        <x:v>0.0000260302</x:v>
      </x:c>
      <x:c r="K97" s="32" t="n">
        <x:v>5</x:v>
      </x:c>
      <x:c r="L97" s="208" t="n">
        <x:v>44589.74443287037</x:v>
      </x:c>
      <x:c r="M97" s="32" t="n">
        <x:v>115</x:v>
      </x:c>
      <x:c r="N97" s="32" t="n">
        <x:v>1643392319</x:v>
      </x:c>
      <x:c r="O97" s="32" t="n">
        <x:f>D97-N97</x:f>
        <x:v>4</x:v>
      </x:c>
      <x:c r="P97" s="32" t="n">
        <x:v>1</x:v>
      </x:c>
      <x:c r="Q97" s="32" t="n">
        <x:v>53</x:v>
      </x:c>
      <x:c r="R97" s="208" t="n">
        <x:v>44589.74444444444</x:v>
      </x:c>
      <x:c r="S97" s="32" t="str">
        <x:f>IF(AND(O97&gt;=0,O97&lt;=Protocol!$B$9),"ACCEPT","REJECT")</x:f>
        <x:v>ACCEPT</x:v>
      </x:c>
      <x:c r="T97" s="32" t="str">
        <x:f>IF(O97=0,"EXACT","AS-OF")</x:f>
        <x:v>AS-OF</x:v>
      </x:c>
      <x:c r="U97" s="247" t="n">
        <x:v>49</x:v>
      </x:c>
      <x:c r="V97" s="247" t="str">
        <x:v>CRC32C_VERIFIED</x:v>
      </x:c>
      <x:c r="W97" s="247" t="n">
        <x:v>4</x:v>
      </x:c>
      <x:c r="X97" s="248" t="b">
        <x:v>1</x:v>
      </x:c>
      <x:c r="Y97" s="247" t="str">
        <x:v>Received metadata + parsed radio state; no availability inference</x:v>
      </x:c>
    </x:row>
    <x:row r="98" ht="22" customHeight="1">
      <x:c r="A98" s="32" t="n">
        <x:v>93</x:v>
      </x:c>
      <x:c r="B98" s="32" t="n">
        <x:v>242340</x:v>
      </x:c>
      <x:c r="C98" s="208" t="n">
        <x:v>44589.74453703704</x:v>
      </x:c>
      <x:c r="D98" s="32" t="n">
        <x:v>1643392328</x:v>
      </x:c>
      <x:c r="E98" s="32" t="n">
        <x:f>D98-Protocol!$B$7</x:f>
        <x:v>559</x:v>
      </x:c>
      <x:c r="F98" s="32" t="n">
        <x:v>1356</x:v>
      </x:c>
      <x:c r="G98" s="32" t="n">
        <x:v>0</x:v>
      </x:c>
      <x:c r="H98" s="32" t="n">
        <x:v>1</x:v>
      </x:c>
      <x:c r="I98" s="32" t="str">
        <x:v>CADC0873</x:v>
      </x:c>
      <x:c r="J98" s="32" t="n">
        <x:v>0.0000211468</x:v>
      </x:c>
      <x:c r="K98" s="32" t="n">
        <x:v>5</x:v>
      </x:c>
      <x:c r="L98" s="208" t="n">
        <x:v>44589.74443287037</x:v>
      </x:c>
      <x:c r="M98" s="32" t="n">
        <x:v>115</x:v>
      </x:c>
      <x:c r="N98" s="32" t="n">
        <x:v>1643392319</x:v>
      </x:c>
      <x:c r="O98" s="32" t="n">
        <x:f>D98-N98</x:f>
        <x:v>9</x:v>
      </x:c>
      <x:c r="P98" s="32" t="n">
        <x:v>1</x:v>
      </x:c>
      <x:c r="Q98" s="32" t="n">
        <x:v>53</x:v>
      </x:c>
      <x:c r="R98" s="208" t="n">
        <x:v>44589.74444444444</x:v>
      </x:c>
      <x:c r="S98" s="32" t="str">
        <x:f>IF(AND(O98&gt;=0,O98&lt;=Protocol!$B$9),"ACCEPT","REJECT")</x:f>
        <x:v>ACCEPT</x:v>
      </x:c>
      <x:c r="T98" s="32" t="str">
        <x:f>IF(O98=0,"EXACT","AS-OF")</x:f>
        <x:v>AS-OF</x:v>
      </x:c>
      <x:c r="U98" s="247" t="n">
        <x:v>49</x:v>
      </x:c>
      <x:c r="V98" s="247" t="str">
        <x:v>CRC32C_VERIFIED</x:v>
      </x:c>
      <x:c r="W98" s="247" t="n">
        <x:v>9</x:v>
      </x:c>
      <x:c r="X98" s="248" t="b">
        <x:v>1</x:v>
      </x:c>
      <x:c r="Y98" s="247" t="str">
        <x:v>Received metadata + parsed radio state; no availability inference</x:v>
      </x:c>
    </x:row>
    <x:row r="99" ht="22" customHeight="1">
      <x:c r="A99" s="32" t="n">
        <x:v>94</x:v>
      </x:c>
      <x:c r="B99" s="32" t="n">
        <x:v>242341</x:v>
      </x:c>
      <x:c r="C99" s="208" t="n">
        <x:v>44589.74459490741</x:v>
      </x:c>
      <x:c r="D99" s="32" t="n">
        <x:v>1643392333</x:v>
      </x:c>
      <x:c r="E99" s="32" t="n">
        <x:f>D99-Protocol!$B$7</x:f>
        <x:v>564</x:v>
      </x:c>
      <x:c r="F99" s="32" t="n">
        <x:v>1356</x:v>
      </x:c>
      <x:c r="G99" s="32" t="n">
        <x:v>0</x:v>
      </x:c>
      <x:c r="H99" s="32" t="n">
        <x:v>1</x:v>
      </x:c>
      <x:c r="I99" s="32" t="str">
        <x:v>CADC0873</x:v>
      </x:c>
      <x:c r="J99" s="32" t="n">
        <x:v>0.0000136027</x:v>
      </x:c>
      <x:c r="K99" s="32" t="n">
        <x:v>5</x:v>
      </x:c>
      <x:c r="L99" s="208" t="n">
        <x:v>44589.74454861111</x:v>
      </x:c>
      <x:c r="M99" s="32" t="n">
        <x:v>114</x:v>
      </x:c>
      <x:c r="N99" s="32" t="n">
        <x:v>1643392329</x:v>
      </x:c>
      <x:c r="O99" s="32" t="n">
        <x:f>D99-N99</x:f>
        <x:v>4</x:v>
      </x:c>
      <x:c r="P99" s="32" t="n">
        <x:v>1</x:v>
      </x:c>
      <x:c r="Q99" s="32" t="n">
        <x:v>53</x:v>
      </x:c>
      <x:c r="R99" s="208" t="n">
        <x:v>44589.74444444444</x:v>
      </x:c>
      <x:c r="S99" s="32" t="str">
        <x:f>IF(AND(O99&gt;=0,O99&lt;=Protocol!$B$9),"ACCEPT","REJECT")</x:f>
        <x:v>ACCEPT</x:v>
      </x:c>
      <x:c r="T99" s="32" t="str">
        <x:f>IF(O99=0,"EXACT","AS-OF")</x:f>
        <x:v>AS-OF</x:v>
      </x:c>
      <x:c r="U99" s="247" t="n">
        <x:v>50</x:v>
      </x:c>
      <x:c r="V99" s="247" t="str">
        <x:v>CRC32C_VERIFIED</x:v>
      </x:c>
      <x:c r="W99" s="247" t="n">
        <x:v>4</x:v>
      </x:c>
      <x:c r="X99" s="248" t="b">
        <x:v>1</x:v>
      </x:c>
      <x:c r="Y99" s="247" t="str">
        <x:v>Received metadata + parsed radio state; no availability inference</x:v>
      </x:c>
    </x:row>
    <x:row r="100" ht="22" customHeight="1">
      <x:c r="A100" s="32" t="n">
        <x:v>95</x:v>
      </x:c>
      <x:c r="B100" s="32" t="n">
        <x:v>242342</x:v>
      </x:c>
      <x:c r="C100" s="208" t="n">
        <x:v>44589.74465277778</x:v>
      </x:c>
      <x:c r="D100" s="32" t="n">
        <x:v>1643392338</x:v>
      </x:c>
      <x:c r="E100" s="32" t="n">
        <x:f>D100-Protocol!$B$7</x:f>
        <x:v>569</x:v>
      </x:c>
      <x:c r="F100" s="32" t="n">
        <x:v>1356</x:v>
      </x:c>
      <x:c r="G100" s="32" t="n">
        <x:v>0</x:v>
      </x:c>
      <x:c r="H100" s="32" t="n">
        <x:v>1</x:v>
      </x:c>
      <x:c r="I100" s="32" t="str">
        <x:v>CADC0873</x:v>
      </x:c>
      <x:c r="J100" s="32" t="n">
        <x:v>0.00000456599</x:v>
      </x:c>
      <x:c r="K100" s="32" t="n">
        <x:v>5</x:v>
      </x:c>
      <x:c r="L100" s="208" t="n">
        <x:v>44589.74454861111</x:v>
      </x:c>
      <x:c r="M100" s="32" t="n">
        <x:v>114</x:v>
      </x:c>
      <x:c r="N100" s="32" t="n">
        <x:v>1643392329</x:v>
      </x:c>
      <x:c r="O100" s="32" t="n">
        <x:f>D100-N100</x:f>
        <x:v>9</x:v>
      </x:c>
      <x:c r="P100" s="32" t="n">
        <x:v>1</x:v>
      </x:c>
      <x:c r="Q100" s="32" t="n">
        <x:v>53</x:v>
      </x:c>
      <x:c r="R100" s="208" t="n">
        <x:v>44589.74444444444</x:v>
      </x:c>
      <x:c r="S100" s="32" t="str">
        <x:f>IF(AND(O100&gt;=0,O100&lt;=Protocol!$B$9),"ACCEPT","REJECT")</x:f>
        <x:v>ACCEPT</x:v>
      </x:c>
      <x:c r="T100" s="32" t="str">
        <x:f>IF(O100=0,"EXACT","AS-OF")</x:f>
        <x:v>AS-OF</x:v>
      </x:c>
      <x:c r="U100" s="247" t="n">
        <x:v>50</x:v>
      </x:c>
      <x:c r="V100" s="247" t="str">
        <x:v>CRC32C_VERIFIED</x:v>
      </x:c>
      <x:c r="W100" s="247" t="n">
        <x:v>9</x:v>
      </x:c>
      <x:c r="X100" s="248" t="b">
        <x:v>1</x:v>
      </x:c>
      <x:c r="Y100" s="247" t="str">
        <x:v>Received metadata + parsed radio state; no availability inference</x:v>
      </x:c>
    </x:row>
    <x:row r="101" ht="22" customHeight="1">
      <x:c r="A101" s="32" t="n">
        <x:v>96</x:v>
      </x:c>
      <x:c r="B101" s="32" t="n">
        <x:v>242343</x:v>
      </x:c>
      <x:c r="C101" s="208" t="n">
        <x:v>44589.74471064815</x:v>
      </x:c>
      <x:c r="D101" s="32" t="n">
        <x:v>1643392343</x:v>
      </x:c>
      <x:c r="E101" s="32" t="n">
        <x:f>D101-Protocol!$B$7</x:f>
        <x:v>574</x:v>
      </x:c>
      <x:c r="F101" s="32" t="n">
        <x:v>1356</x:v>
      </x:c>
      <x:c r="G101" s="32" t="n">
        <x:v>0</x:v>
      </x:c>
      <x:c r="H101" s="32" t="n">
        <x:v>1</x:v>
      </x:c>
      <x:c r="I101" s="32" t="str">
        <x:v>CADC0873</x:v>
      </x:c>
      <x:c r="J101" s="32" t="n">
        <x:v>-0.0000052257</x:v>
      </x:c>
      <x:c r="K101" s="32" t="n">
        <x:v>5</x:v>
      </x:c>
      <x:c r="L101" s="208" t="n">
        <x:v>44589.74466435185</x:v>
      </x:c>
      <x:c r="M101" s="32" t="n">
        <x:v>113</x:v>
      </x:c>
      <x:c r="N101" s="32" t="n">
        <x:v>1643392339</x:v>
      </x:c>
      <x:c r="O101" s="32" t="n">
        <x:f>D101-N101</x:f>
        <x:v>4</x:v>
      </x:c>
      <x:c r="P101" s="32" t="n">
        <x:v>1</x:v>
      </x:c>
      <x:c r="Q101" s="32" t="n">
        <x:v>53</x:v>
      </x:c>
      <x:c r="R101" s="208" t="n">
        <x:v>44589.74444444444</x:v>
      </x:c>
      <x:c r="S101" s="32" t="str">
        <x:f>IF(AND(O101&gt;=0,O101&lt;=Protocol!$B$9),"ACCEPT","REJECT")</x:f>
        <x:v>ACCEPT</x:v>
      </x:c>
      <x:c r="T101" s="32" t="str">
        <x:f>IF(O101=0,"EXACT","AS-OF")</x:f>
        <x:v>AS-OF</x:v>
      </x:c>
      <x:c r="U101" s="247" t="n">
        <x:v>51</x:v>
      </x:c>
      <x:c r="V101" s="247" t="str">
        <x:v>CRC32C_VERIFIED</x:v>
      </x:c>
      <x:c r="W101" s="247" t="n">
        <x:v>4</x:v>
      </x:c>
      <x:c r="X101" s="248" t="b">
        <x:v>1</x:v>
      </x:c>
      <x:c r="Y101" s="247" t="str">
        <x:v>Received metadata + parsed radio state; no availability inference</x:v>
      </x:c>
    </x:row>
    <x:row r="102" ht="22" customHeight="1">
      <x:c r="A102" s="32" t="n">
        <x:v>97</x:v>
      </x:c>
      <x:c r="B102" s="32" t="n">
        <x:v>242344</x:v>
      </x:c>
      <x:c r="C102" s="208" t="n">
        <x:v>44589.74476851852</x:v>
      </x:c>
      <x:c r="D102" s="32" t="n">
        <x:v>1643392348</x:v>
      </x:c>
      <x:c r="E102" s="32" t="n">
        <x:f>D102-Protocol!$B$7</x:f>
        <x:v>579</x:v>
      </x:c>
      <x:c r="F102" s="32" t="n">
        <x:v>1356</x:v>
      </x:c>
      <x:c r="G102" s="32" t="n">
        <x:v>0</x:v>
      </x:c>
      <x:c r="H102" s="32" t="n">
        <x:v>1</x:v>
      </x:c>
      <x:c r="I102" s="32" t="str">
        <x:v>CADC0873</x:v>
      </x:c>
      <x:c r="J102" s="32" t="n">
        <x:v>-0.0000152075</x:v>
      </x:c>
      <x:c r="K102" s="32" t="n">
        <x:v>5</x:v>
      </x:c>
      <x:c r="L102" s="208" t="n">
        <x:v>44589.74466435185</x:v>
      </x:c>
      <x:c r="M102" s="32" t="n">
        <x:v>113</x:v>
      </x:c>
      <x:c r="N102" s="32" t="n">
        <x:v>1643392339</x:v>
      </x:c>
      <x:c r="O102" s="32" t="n">
        <x:f>D102-N102</x:f>
        <x:v>9</x:v>
      </x:c>
      <x:c r="P102" s="32" t="n">
        <x:v>1</x:v>
      </x:c>
      <x:c r="Q102" s="32" t="n">
        <x:v>53</x:v>
      </x:c>
      <x:c r="R102" s="208" t="n">
        <x:v>44589.74444444444</x:v>
      </x:c>
      <x:c r="S102" s="32" t="str">
        <x:f>IF(AND(O102&gt;=0,O102&lt;=Protocol!$B$9),"ACCEPT","REJECT")</x:f>
        <x:v>ACCEPT</x:v>
      </x:c>
      <x:c r="T102" s="32" t="str">
        <x:f>IF(O102=0,"EXACT","AS-OF")</x:f>
        <x:v>AS-OF</x:v>
      </x:c>
      <x:c r="U102" s="247" t="n">
        <x:v>51</x:v>
      </x:c>
      <x:c r="V102" s="247" t="str">
        <x:v>CRC32C_VERIFIED</x:v>
      </x:c>
      <x:c r="W102" s="247" t="n">
        <x:v>9</x:v>
      </x:c>
      <x:c r="X102" s="248" t="b">
        <x:v>1</x:v>
      </x:c>
      <x:c r="Y102" s="247" t="str">
        <x:v>Received metadata + parsed radio state; no availability inference</x:v>
      </x:c>
    </x:row>
    <x:row r="103" ht="22" customHeight="1">
      <x:c r="A103" s="32" t="n">
        <x:v>98</x:v>
      </x:c>
      <x:c r="B103" s="32" t="n">
        <x:v>242345</x:v>
      </x:c>
      <x:c r="C103" s="208" t="n">
        <x:v>44589.74482638889</x:v>
      </x:c>
      <x:c r="D103" s="32" t="n">
        <x:v>1643392353</x:v>
      </x:c>
      <x:c r="E103" s="32" t="n">
        <x:f>D103-Protocol!$B$7</x:f>
        <x:v>584</x:v>
      </x:c>
      <x:c r="F103" s="32" t="n">
        <x:v>1356</x:v>
      </x:c>
      <x:c r="G103" s="32" t="n">
        <x:v>0</x:v>
      </x:c>
      <x:c r="H103" s="32" t="n">
        <x:v>1</x:v>
      </x:c>
      <x:c r="I103" s="32" t="str">
        <x:v>CADC0873</x:v>
      </x:c>
      <x:c r="J103" s="32" t="n">
        <x:v>-0.0000228234</x:v>
      </x:c>
      <x:c r="K103" s="32" t="n">
        <x:v>5</x:v>
      </x:c>
      <x:c r="L103" s="208" t="n">
        <x:v>44589.744780092595</x:v>
      </x:c>
      <x:c r="M103" s="32" t="n">
        <x:v>112</x:v>
      </x:c>
      <x:c r="N103" s="32" t="n">
        <x:v>1643392349</x:v>
      </x:c>
      <x:c r="O103" s="32" t="n">
        <x:f>D103-N103</x:f>
        <x:v>4</x:v>
      </x:c>
      <x:c r="P103" s="32" t="n">
        <x:v>1</x:v>
      </x:c>
      <x:c r="Q103" s="32" t="n">
        <x:v>53</x:v>
      </x:c>
      <x:c r="R103" s="208" t="n">
        <x:v>44589.74444444444</x:v>
      </x:c>
      <x:c r="S103" s="32" t="str">
        <x:f>IF(AND(O103&gt;=0,O103&lt;=Protocol!$B$9),"ACCEPT","REJECT")</x:f>
        <x:v>ACCEPT</x:v>
      </x:c>
      <x:c r="T103" s="32" t="str">
        <x:f>IF(O103=0,"EXACT","AS-OF")</x:f>
        <x:v>AS-OF</x:v>
      </x:c>
      <x:c r="U103" s="247" t="n">
        <x:v>52</x:v>
      </x:c>
      <x:c r="V103" s="247" t="str">
        <x:v>CRC32C_VERIFIED</x:v>
      </x:c>
      <x:c r="W103" s="247" t="n">
        <x:v>4</x:v>
      </x:c>
      <x:c r="X103" s="248" t="b">
        <x:v>1</x:v>
      </x:c>
      <x:c r="Y103" s="247" t="str">
        <x:v>Received metadata + parsed radio state; no availability inference</x:v>
      </x:c>
    </x:row>
    <x:row r="104" ht="22" customHeight="1">
      <x:c r="A104" s="32" t="n">
        <x:v>99</x:v>
      </x:c>
      <x:c r="B104" s="32" t="n">
        <x:v>242346</x:v>
      </x:c>
      <x:c r="C104" s="208" t="n">
        <x:v>44589.74488425926</x:v>
      </x:c>
      <x:c r="D104" s="32" t="n">
        <x:v>1643392358</x:v>
      </x:c>
      <x:c r="E104" s="32" t="n">
        <x:f>D104-Protocol!$B$7</x:f>
        <x:v>589</x:v>
      </x:c>
      <x:c r="F104" s="32" t="n">
        <x:v>1356</x:v>
      </x:c>
      <x:c r="G104" s="32" t="n">
        <x:v>0</x:v>
      </x:c>
      <x:c r="H104" s="32" t="n">
        <x:v>1</x:v>
      </x:c>
      <x:c r="I104" s="32" t="str">
        <x:v>CADC0873</x:v>
      </x:c>
      <x:c r="J104" s="32" t="n">
        <x:v>-0.0000272367</x:v>
      </x:c>
      <x:c r="K104" s="32" t="n">
        <x:v>5</x:v>
      </x:c>
      <x:c r="L104" s="208" t="n">
        <x:v>44589.744780092595</x:v>
      </x:c>
      <x:c r="M104" s="32" t="n">
        <x:v>112</x:v>
      </x:c>
      <x:c r="N104" s="32" t="n">
        <x:v>1643392349</x:v>
      </x:c>
      <x:c r="O104" s="32" t="n">
        <x:f>D104-N104</x:f>
        <x:v>9</x:v>
      </x:c>
      <x:c r="P104" s="32" t="n">
        <x:v>1</x:v>
      </x:c>
      <x:c r="Q104" s="32" t="n">
        <x:v>53</x:v>
      </x:c>
      <x:c r="R104" s="208" t="n">
        <x:v>44589.74444444444</x:v>
      </x:c>
      <x:c r="S104" s="32" t="str">
        <x:f>IF(AND(O104&gt;=0,O104&lt;=Protocol!$B$9),"ACCEPT","REJECT")</x:f>
        <x:v>ACCEPT</x:v>
      </x:c>
      <x:c r="T104" s="32" t="str">
        <x:f>IF(O104=0,"EXACT","AS-OF")</x:f>
        <x:v>AS-OF</x:v>
      </x:c>
      <x:c r="U104" s="247" t="n">
        <x:v>52</x:v>
      </x:c>
      <x:c r="V104" s="247" t="str">
        <x:v>CRC32C_VERIFIED</x:v>
      </x:c>
      <x:c r="W104" s="247" t="n">
        <x:v>9</x:v>
      </x:c>
      <x:c r="X104" s="248" t="b">
        <x:v>1</x:v>
      </x:c>
      <x:c r="Y104" s="247" t="str">
        <x:v>Received metadata + parsed radio state; no availability inference</x:v>
      </x:c>
    </x:row>
    <x:row r="105" ht="22" customHeight="1">
      <x:c r="A105" s="32" t="n">
        <x:v>100</x:v>
      </x:c>
      <x:c r="B105" s="32" t="n">
        <x:v>242347</x:v>
      </x:c>
      <x:c r="C105" s="208" t="n">
        <x:v>44589.744942129626</x:v>
      </x:c>
      <x:c r="D105" s="32" t="n">
        <x:v>1643392363</x:v>
      </x:c>
      <x:c r="E105" s="32" t="n">
        <x:f>D105-Protocol!$B$7</x:f>
        <x:v>594</x:v>
      </x:c>
      <x:c r="F105" s="32" t="n">
        <x:v>1356</x:v>
      </x:c>
      <x:c r="G105" s="32" t="n">
        <x:v>0</x:v>
      </x:c>
      <x:c r="H105" s="32" t="n">
        <x:v>1</x:v>
      </x:c>
      <x:c r="I105" s="32" t="str">
        <x:v>CADC0873</x:v>
      </x:c>
      <x:c r="J105" s="32" t="n">
        <x:v>-0.0000299254</x:v>
      </x:c>
      <x:c r="K105" s="32" t="n">
        <x:v>5</x:v>
      </x:c>
      <x:c r="L105" s="208" t="n">
        <x:v>44589.74489583333</x:v>
      </x:c>
      <x:c r="M105" s="32" t="n">
        <x:v>111</x:v>
      </x:c>
      <x:c r="N105" s="32" t="n">
        <x:v>1643392359</x:v>
      </x:c>
      <x:c r="O105" s="32" t="n">
        <x:f>D105-N105</x:f>
        <x:v>4</x:v>
      </x:c>
      <x:c r="P105" s="32" t="n">
        <x:v>1</x:v>
      </x:c>
      <x:c r="Q105" s="32" t="n">
        <x:v>53</x:v>
      </x:c>
      <x:c r="R105" s="208" t="n">
        <x:v>44589.74444444444</x:v>
      </x:c>
      <x:c r="S105" s="32" t="str">
        <x:f>IF(AND(O105&gt;=0,O105&lt;=Protocol!$B$9),"ACCEPT","REJECT")</x:f>
        <x:v>ACCEPT</x:v>
      </x:c>
      <x:c r="T105" s="32" t="str">
        <x:f>IF(O105=0,"EXACT","AS-OF")</x:f>
        <x:v>AS-OF</x:v>
      </x:c>
      <x:c r="U105" s="247" t="n">
        <x:v>53</x:v>
      </x:c>
      <x:c r="V105" s="247" t="str">
        <x:v>CRC32C_VERIFIED</x:v>
      </x:c>
      <x:c r="W105" s="247" t="n">
        <x:v>4</x:v>
      </x:c>
      <x:c r="X105" s="248" t="b">
        <x:v>1</x:v>
      </x:c>
      <x:c r="Y105" s="247" t="str">
        <x:v>Received metadata + parsed radio state; no availability inference</x:v>
      </x:c>
    </x:row>
    <x:row r="106" ht="22" customHeight="1">
      <x:c r="A106" s="32" t="n">
        <x:v>101</x:v>
      </x:c>
      <x:c r="B106" s="32" t="n">
        <x:v>242348</x:v>
      </x:c>
      <x:c r="C106" s="208" t="n">
        <x:v>44589.745</x:v>
      </x:c>
      <x:c r="D106" s="32" t="n">
        <x:v>1643392368</x:v>
      </x:c>
      <x:c r="E106" s="32" t="n">
        <x:f>D106-Protocol!$B$7</x:f>
        <x:v>599</x:v>
      </x:c>
      <x:c r="F106" s="32" t="n">
        <x:v>1357</x:v>
      </x:c>
      <x:c r="G106" s="32" t="n">
        <x:v>1</x:v>
      </x:c>
      <x:c r="H106" s="32" t="n">
        <x:v>1</x:v>
      </x:c>
      <x:c r="I106" s="32" t="str">
        <x:v>CADC0873</x:v>
      </x:c>
      <x:c r="J106" s="32" t="n">
        <x:v>-0.0000292382</x:v>
      </x:c>
      <x:c r="K106" s="32" t="n">
        <x:v>5</x:v>
      </x:c>
      <x:c r="L106" s="208" t="n">
        <x:v>44589.74489583333</x:v>
      </x:c>
      <x:c r="M106" s="32" t="n">
        <x:v>111</x:v>
      </x:c>
      <x:c r="N106" s="32" t="n">
        <x:v>1643392359</x:v>
      </x:c>
      <x:c r="O106" s="32" t="n">
        <x:f>D106-N106</x:f>
        <x:v>9</x:v>
      </x:c>
      <x:c r="P106" s="32" t="n">
        <x:v>1</x:v>
      </x:c>
      <x:c r="Q106" s="32" t="n">
        <x:v>53</x:v>
      </x:c>
      <x:c r="R106" s="208" t="n">
        <x:v>44589.74444444444</x:v>
      </x:c>
      <x:c r="S106" s="32" t="str">
        <x:f>IF(AND(O106&gt;=0,O106&lt;=Protocol!$B$9),"ACCEPT","REJECT")</x:f>
        <x:v>ACCEPT</x:v>
      </x:c>
      <x:c r="T106" s="32" t="str">
        <x:f>IF(O106=0,"EXACT","AS-OF")</x:f>
        <x:v>AS-OF</x:v>
      </x:c>
      <x:c r="U106" s="247" t="n">
        <x:v>53</x:v>
      </x:c>
      <x:c r="V106" s="247" t="str">
        <x:v>CRC32C_VERIFIED</x:v>
      </x:c>
      <x:c r="W106" s="247" t="n">
        <x:v>9</x:v>
      </x:c>
      <x:c r="X106" s="248" t="b">
        <x:v>1</x:v>
      </x:c>
      <x:c r="Y106" s="247" t="str">
        <x:v>Received metadata + parsed radio state; no availability inference</x:v>
      </x:c>
    </x:row>
    <x:row r="107" ht="22" customHeight="1">
      <x:c r="A107" s="32" t="n">
        <x:v>102</x:v>
      </x:c>
      <x:c r="B107" s="32" t="n">
        <x:v>242349</x:v>
      </x:c>
      <x:c r="C107" s="208" t="n">
        <x:v>44589.74505787037</x:v>
      </x:c>
      <x:c r="D107" s="32" t="n">
        <x:v>1643392373</x:v>
      </x:c>
      <x:c r="E107" s="32" t="n">
        <x:f>D107-Protocol!$B$7</x:f>
        <x:v>604</x:v>
      </x:c>
      <x:c r="F107" s="32" t="n">
        <x:v>1357</x:v>
      </x:c>
      <x:c r="G107" s="32" t="n">
        <x:v>1</x:v>
      </x:c>
      <x:c r="H107" s="32" t="n">
        <x:v>1</x:v>
      </x:c>
      <x:c r="I107" s="32" t="str">
        <x:v>CADC0873</x:v>
      </x:c>
      <x:c r="J107" s="32" t="n">
        <x:v>-0.0000255304</x:v>
      </x:c>
      <x:c r="K107" s="32" t="n">
        <x:v>5</x:v>
      </x:c>
      <x:c r="L107" s="208" t="n">
        <x:v>44589.74501157407</x:v>
      </x:c>
      <x:c r="M107" s="32" t="n">
        <x:v>110</x:v>
      </x:c>
      <x:c r="N107" s="32" t="n">
        <x:v>1643392369</x:v>
      </x:c>
      <x:c r="O107" s="32" t="n">
        <x:f>D107-N107</x:f>
        <x:v>4</x:v>
      </x:c>
      <x:c r="P107" s="32" t="n">
        <x:v>1</x:v>
      </x:c>
      <x:c r="Q107" s="32" t="n">
        <x:v>53</x:v>
      </x:c>
      <x:c r="R107" s="208" t="n">
        <x:v>44589.74444444444</x:v>
      </x:c>
      <x:c r="S107" s="32" t="str">
        <x:f>IF(AND(O107&gt;=0,O107&lt;=Protocol!$B$9),"ACCEPT","REJECT")</x:f>
        <x:v>ACCEPT</x:v>
      </x:c>
      <x:c r="T107" s="32" t="str">
        <x:f>IF(O107=0,"EXACT","AS-OF")</x:f>
        <x:v>AS-OF</x:v>
      </x:c>
      <x:c r="U107" s="247" t="n">
        <x:v>54</x:v>
      </x:c>
      <x:c r="V107" s="247" t="str">
        <x:v>CRC32C_VERIFIED</x:v>
      </x:c>
      <x:c r="W107" s="247" t="n">
        <x:v>4</x:v>
      </x:c>
      <x:c r="X107" s="248" t="b">
        <x:v>1</x:v>
      </x:c>
      <x:c r="Y107" s="247" t="str">
        <x:v>Received metadata + parsed radio state; no availability inference</x:v>
      </x:c>
    </x:row>
    <x:row r="108" ht="22" customHeight="1">
      <x:c r="A108" s="32" t="n">
        <x:v>103</x:v>
      </x:c>
      <x:c r="B108" s="32" t="n">
        <x:v>242350</x:v>
      </x:c>
      <x:c r="C108" s="208" t="n">
        <x:v>44589.74511574074</x:v>
      </x:c>
      <x:c r="D108" s="32" t="n">
        <x:v>1643392378</x:v>
      </x:c>
      <x:c r="E108" s="32" t="n">
        <x:f>D108-Protocol!$B$7</x:f>
        <x:v>609</x:v>
      </x:c>
      <x:c r="F108" s="32" t="n">
        <x:v>1357</x:v>
      </x:c>
      <x:c r="G108" s="32" t="n">
        <x:v>1</x:v>
      </x:c>
      <x:c r="H108" s="32" t="n">
        <x:v>1</x:v>
      </x:c>
      <x:c r="I108" s="32" t="str">
        <x:v>CADC0873</x:v>
      </x:c>
      <x:c r="J108" s="32" t="n">
        <x:v>-0.0000189047</x:v>
      </x:c>
      <x:c r="K108" s="32" t="n">
        <x:v>5</x:v>
      </x:c>
      <x:c r="L108" s="208" t="n">
        <x:v>44589.74501157407</x:v>
      </x:c>
      <x:c r="M108" s="32" t="n">
        <x:v>110</x:v>
      </x:c>
      <x:c r="N108" s="32" t="n">
        <x:v>1643392369</x:v>
      </x:c>
      <x:c r="O108" s="32" t="n">
        <x:f>D108-N108</x:f>
        <x:v>9</x:v>
      </x:c>
      <x:c r="P108" s="32" t="n">
        <x:v>1</x:v>
      </x:c>
      <x:c r="Q108" s="32" t="n">
        <x:v>53</x:v>
      </x:c>
      <x:c r="R108" s="208" t="n">
        <x:v>44589.74444444444</x:v>
      </x:c>
      <x:c r="S108" s="32" t="str">
        <x:f>IF(AND(O108&gt;=0,O108&lt;=Protocol!$B$9),"ACCEPT","REJECT")</x:f>
        <x:v>ACCEPT</x:v>
      </x:c>
      <x:c r="T108" s="32" t="str">
        <x:f>IF(O108=0,"EXACT","AS-OF")</x:f>
        <x:v>AS-OF</x:v>
      </x:c>
      <x:c r="U108" s="247" t="n">
        <x:v>54</x:v>
      </x:c>
      <x:c r="V108" s="247" t="str">
        <x:v>CRC32C_VERIFIED</x:v>
      </x:c>
      <x:c r="W108" s="247" t="n">
        <x:v>9</x:v>
      </x:c>
      <x:c r="X108" s="248" t="b">
        <x:v>1</x:v>
      </x:c>
      <x:c r="Y108" s="247" t="str">
        <x:v>Received metadata + parsed radio state; no availability inference</x:v>
      </x:c>
    </x:row>
    <x:row r="109" ht="22" customHeight="1">
      <x:c r="A109" s="32" t="n">
        <x:v>104</x:v>
      </x:c>
      <x:c r="B109" s="32" t="n">
        <x:v>242351</x:v>
      </x:c>
      <x:c r="C109" s="208" t="n">
        <x:v>44589.74517361111</x:v>
      </x:c>
      <x:c r="D109" s="32" t="n">
        <x:v>1643392383</x:v>
      </x:c>
      <x:c r="E109" s="32" t="n">
        <x:f>D109-Protocol!$B$7</x:f>
        <x:v>614</x:v>
      </x:c>
      <x:c r="F109" s="32" t="n">
        <x:v>1357</x:v>
      </x:c>
      <x:c r="G109" s="32" t="n">
        <x:v>1</x:v>
      </x:c>
      <x:c r="H109" s="32" t="n">
        <x:v>1</x:v>
      </x:c>
      <x:c r="I109" s="32" t="str">
        <x:v>CADC0873</x:v>
      </x:c>
      <x:c r="J109" s="32" t="n">
        <x:v>-0.00000997152</x:v>
      </x:c>
      <x:c r="K109" s="32" t="n">
        <x:v>5</x:v>
      </x:c>
      <x:c r="L109" s="208" t="n">
        <x:v>44589.74512731482</x:v>
      </x:c>
      <x:c r="M109" s="32" t="n">
        <x:v>109</x:v>
      </x:c>
      <x:c r="N109" s="32" t="n">
        <x:v>1643392379</x:v>
      </x:c>
      <x:c r="O109" s="32" t="n">
        <x:f>D109-N109</x:f>
        <x:v>4</x:v>
      </x:c>
      <x:c r="P109" s="32" t="n">
        <x:v>1</x:v>
      </x:c>
      <x:c r="Q109" s="32" t="n">
        <x:v>54</x:v>
      </x:c>
      <x:c r="R109" s="208" t="n">
        <x:v>44589.74513888889</x:v>
      </x:c>
      <x:c r="S109" s="32" t="str">
        <x:f>IF(AND(O109&gt;=0,O109&lt;=Protocol!$B$9),"ACCEPT","REJECT")</x:f>
        <x:v>ACCEPT</x:v>
      </x:c>
      <x:c r="T109" s="32" t="str">
        <x:f>IF(O109=0,"EXACT","AS-OF")</x:f>
        <x:v>AS-OF</x:v>
      </x:c>
      <x:c r="U109" s="247" t="n">
        <x:v>55</x:v>
      </x:c>
      <x:c r="V109" s="247" t="str">
        <x:v>CRC32C_VERIFIED</x:v>
      </x:c>
      <x:c r="W109" s="247" t="n">
        <x:v>4</x:v>
      </x:c>
      <x:c r="X109" s="248" t="b">
        <x:v>1</x:v>
      </x:c>
      <x:c r="Y109" s="247" t="str">
        <x:v>Received metadata + parsed radio state; no availability inference</x:v>
      </x:c>
    </x:row>
    <x:row r="110" ht="22" customHeight="1">
      <x:c r="A110" s="32" t="n">
        <x:v>105</x:v>
      </x:c>
      <x:c r="B110" s="32" t="n">
        <x:v>242352</x:v>
      </x:c>
      <x:c r="C110" s="208" t="n">
        <x:v>44589.74523148148</x:v>
      </x:c>
      <x:c r="D110" s="32" t="n">
        <x:v>1643392388</x:v>
      </x:c>
      <x:c r="E110" s="32" t="n">
        <x:f>D110-Protocol!$B$7</x:f>
        <x:v>619</x:v>
      </x:c>
      <x:c r="F110" s="32" t="n">
        <x:v>1357</x:v>
      </x:c>
      <x:c r="G110" s="32" t="n">
        <x:v>1</x:v>
      </x:c>
      <x:c r="H110" s="32" t="n">
        <x:v>1</x:v>
      </x:c>
      <x:c r="I110" s="32" t="str">
        <x:v>CADC0873</x:v>
      </x:c>
      <x:c r="J110" s="32" t="n">
        <x:v>-7.36438e-7</x:v>
      </x:c>
      <x:c r="K110" s="32" t="n">
        <x:v>5</x:v>
      </x:c>
      <x:c r="L110" s="208" t="n">
        <x:v>44589.74512731482</x:v>
      </x:c>
      <x:c r="M110" s="32" t="n">
        <x:v>109</x:v>
      </x:c>
      <x:c r="N110" s="32" t="n">
        <x:v>1643392379</x:v>
      </x:c>
      <x:c r="O110" s="32" t="n">
        <x:f>D110-N110</x:f>
        <x:v>9</x:v>
      </x:c>
      <x:c r="P110" s="32" t="n">
        <x:v>1</x:v>
      </x:c>
      <x:c r="Q110" s="32" t="n">
        <x:v>54</x:v>
      </x:c>
      <x:c r="R110" s="208" t="n">
        <x:v>44589.74513888889</x:v>
      </x:c>
      <x:c r="S110" s="32" t="str">
        <x:f>IF(AND(O110&gt;=0,O110&lt;=Protocol!$B$9),"ACCEPT","REJECT")</x:f>
        <x:v>ACCEPT</x:v>
      </x:c>
      <x:c r="T110" s="32" t="str">
        <x:f>IF(O110=0,"EXACT","AS-OF")</x:f>
        <x:v>AS-OF</x:v>
      </x:c>
      <x:c r="U110" s="247" t="n">
        <x:v>55</x:v>
      </x:c>
      <x:c r="V110" s="247" t="str">
        <x:v>CRC32C_VERIFIED</x:v>
      </x:c>
      <x:c r="W110" s="247" t="n">
        <x:v>9</x:v>
      </x:c>
      <x:c r="X110" s="248" t="b">
        <x:v>1</x:v>
      </x:c>
      <x:c r="Y110" s="247" t="str">
        <x:v>Received metadata + parsed radio state; no availability inference</x:v>
      </x:c>
    </x:row>
    <x:row r="111" ht="22" customHeight="1">
      <x:c r="A111" s="32" t="n">
        <x:v>106</x:v>
      </x:c>
      <x:c r="B111" s="32" t="n">
        <x:v>242353</x:v>
      </x:c>
      <x:c r="C111" s="208" t="n">
        <x:v>44589.74528935185</x:v>
      </x:c>
      <x:c r="D111" s="32" t="n">
        <x:v>1643392393</x:v>
      </x:c>
      <x:c r="E111" s="32" t="n">
        <x:f>D111-Protocol!$B$7</x:f>
        <x:v>624</x:v>
      </x:c>
      <x:c r="F111" s="32" t="n">
        <x:v>1357</x:v>
      </x:c>
      <x:c r="G111" s="32" t="n">
        <x:v>1</x:v>
      </x:c>
      <x:c r="H111" s="32" t="n">
        <x:v>1</x:v>
      </x:c>
      <x:c r="I111" s="32" t="str">
        <x:v>CADC0873</x:v>
      </x:c>
      <x:c r="J111" s="32" t="n">
        <x:v>0.00000701537</x:v>
      </x:c>
      <x:c r="K111" s="32" t="n">
        <x:v>5</x:v>
      </x:c>
      <x:c r="L111" s="208" t="n">
        <x:v>44589.745254629626</x:v>
      </x:c>
      <x:c r="M111" s="32" t="n">
        <x:v>108</x:v>
      </x:c>
      <x:c r="N111" s="32" t="n">
        <x:v>1643392390</x:v>
      </x:c>
      <x:c r="O111" s="32" t="n">
        <x:f>D111-N111</x:f>
        <x:v>3</x:v>
      </x:c>
      <x:c r="P111" s="32" t="n">
        <x:v>1</x:v>
      </x:c>
      <x:c r="Q111" s="32" t="n">
        <x:v>54</x:v>
      </x:c>
      <x:c r="R111" s="208" t="n">
        <x:v>44589.74513888889</x:v>
      </x:c>
      <x:c r="S111" s="32" t="str">
        <x:f>IF(AND(O111&gt;=0,O111&lt;=Protocol!$B$9),"ACCEPT","REJECT")</x:f>
        <x:v>ACCEPT</x:v>
      </x:c>
      <x:c r="T111" s="32" t="str">
        <x:f>IF(O111=0,"EXACT","AS-OF")</x:f>
        <x:v>AS-OF</x:v>
      </x:c>
      <x:c r="U111" s="247" t="n">
        <x:v>56</x:v>
      </x:c>
      <x:c r="V111" s="247" t="str">
        <x:v>CRC32C_VERIFIED</x:v>
      </x:c>
      <x:c r="W111" s="247" t="n">
        <x:v>3</x:v>
      </x:c>
      <x:c r="X111" s="248" t="b">
        <x:v>1</x:v>
      </x:c>
      <x:c r="Y111" s="247" t="str">
        <x:v>Received metadata + parsed radio state; no availability inference</x:v>
      </x:c>
    </x:row>
    <x:row r="112" ht="22" customHeight="1">
      <x:c r="A112" s="32" t="n">
        <x:v>107</x:v>
      </x:c>
      <x:c r="B112" s="32" t="n">
        <x:v>242354</x:v>
      </x:c>
      <x:c r="C112" s="208" t="n">
        <x:v>44589.74534722222</x:v>
      </x:c>
      <x:c r="D112" s="32" t="n">
        <x:v>1643392398</x:v>
      </x:c>
      <x:c r="E112" s="32" t="n">
        <x:f>D112-Protocol!$B$7</x:f>
        <x:v>629</x:v>
      </x:c>
      <x:c r="F112" s="32" t="n">
        <x:v>1357</x:v>
      </x:c>
      <x:c r="G112" s="32" t="n">
        <x:v>1</x:v>
      </x:c>
      <x:c r="H112" s="32" t="n">
        <x:v>1</x:v>
      </x:c>
      <x:c r="I112" s="32" t="str">
        <x:v>CADC0873</x:v>
      </x:c>
      <x:c r="J112" s="32" t="n">
        <x:v>0.0000150251</x:v>
      </x:c>
      <x:c r="K112" s="32" t="n">
        <x:v>5</x:v>
      </x:c>
      <x:c r="L112" s="208" t="n">
        <x:v>44589.745254629626</x:v>
      </x:c>
      <x:c r="M112" s="32" t="n">
        <x:v>108</x:v>
      </x:c>
      <x:c r="N112" s="32" t="n">
        <x:v>1643392390</x:v>
      </x:c>
      <x:c r="O112" s="32" t="n">
        <x:f>D112-N112</x:f>
        <x:v>8</x:v>
      </x:c>
      <x:c r="P112" s="32" t="n">
        <x:v>1</x:v>
      </x:c>
      <x:c r="Q112" s="32" t="n">
        <x:v>54</x:v>
      </x:c>
      <x:c r="R112" s="208" t="n">
        <x:v>44589.74513888889</x:v>
      </x:c>
      <x:c r="S112" s="32" t="str">
        <x:f>IF(AND(O112&gt;=0,O112&lt;=Protocol!$B$9),"ACCEPT","REJECT")</x:f>
        <x:v>ACCEPT</x:v>
      </x:c>
      <x:c r="T112" s="32" t="str">
        <x:f>IF(O112=0,"EXACT","AS-OF")</x:f>
        <x:v>AS-OF</x:v>
      </x:c>
      <x:c r="U112" s="247" t="n">
        <x:v>56</x:v>
      </x:c>
      <x:c r="V112" s="247" t="str">
        <x:v>CRC32C_VERIFIED</x:v>
      </x:c>
      <x:c r="W112" s="247" t="n">
        <x:v>8</x:v>
      </x:c>
      <x:c r="X112" s="248" t="b">
        <x:v>1</x:v>
      </x:c>
      <x:c r="Y112" s="247" t="str">
        <x:v>Received metadata + parsed radio state; no availability inference</x:v>
      </x:c>
    </x:row>
    <x:row r="113" ht="22" customHeight="1">
      <x:c r="A113" s="32" t="n">
        <x:v>108</x:v>
      </x:c>
      <x:c r="B113" s="32" t="n">
        <x:v>242355</x:v>
      </x:c>
      <x:c r="C113" s="208" t="n">
        <x:v>44589.745405092595</x:v>
      </x:c>
      <x:c r="D113" s="32" t="n">
        <x:v>1643392403</x:v>
      </x:c>
      <x:c r="E113" s="32" t="n">
        <x:f>D113-Protocol!$B$7</x:f>
        <x:v>634</x:v>
      </x:c>
      <x:c r="F113" s="32" t="n">
        <x:v>1357</x:v>
      </x:c>
      <x:c r="G113" s="32" t="n">
        <x:v>1</x:v>
      </x:c>
      <x:c r="H113" s="32" t="n">
        <x:v>1</x:v>
      </x:c>
      <x:c r="I113" s="32" t="str">
        <x:v>CADC0873</x:v>
      </x:c>
      <x:c r="J113" s="32" t="n">
        <x:v>0.0000208706</x:v>
      </x:c>
      <x:c r="K113" s="32" t="n">
        <x:v>5</x:v>
      </x:c>
      <x:c r="L113" s="208" t="n">
        <x:v>44589.745358796295</x:v>
      </x:c>
      <x:c r="M113" s="32" t="n">
        <x:v>107</x:v>
      </x:c>
      <x:c r="N113" s="32" t="n">
        <x:v>1643392399</x:v>
      </x:c>
      <x:c r="O113" s="32" t="n">
        <x:f>D113-N113</x:f>
        <x:v>4</x:v>
      </x:c>
      <x:c r="P113" s="32" t="n">
        <x:v>1</x:v>
      </x:c>
      <x:c r="Q113" s="32" t="n">
        <x:v>54</x:v>
      </x:c>
      <x:c r="R113" s="208" t="n">
        <x:v>44589.74513888889</x:v>
      </x:c>
      <x:c r="S113" s="32" t="str">
        <x:f>IF(AND(O113&gt;=0,O113&lt;=Protocol!$B$9),"ACCEPT","REJECT")</x:f>
        <x:v>ACCEPT</x:v>
      </x:c>
      <x:c r="T113" s="32" t="str">
        <x:f>IF(O113=0,"EXACT","AS-OF")</x:f>
        <x:v>AS-OF</x:v>
      </x:c>
      <x:c r="U113" s="247" t="n">
        <x:v>57</x:v>
      </x:c>
      <x:c r="V113" s="247" t="str">
        <x:v>CRC32C_VERIFIED</x:v>
      </x:c>
      <x:c r="W113" s="247" t="n">
        <x:v>4</x:v>
      </x:c>
      <x:c r="X113" s="248" t="b">
        <x:v>1</x:v>
      </x:c>
      <x:c r="Y113" s="247" t="str">
        <x:v>Received metadata + parsed radio state; no availability inference</x:v>
      </x:c>
    </x:row>
    <x:row r="114" ht="22" customHeight="1">
      <x:c r="A114" s="32" t="n">
        <x:v>109</x:v>
      </x:c>
      <x:c r="B114" s="32" t="n">
        <x:v>242356</x:v>
      </x:c>
      <x:c r="C114" s="208" t="n">
        <x:v>44589.745462962965</x:v>
      </x:c>
      <x:c r="D114" s="32" t="n">
        <x:v>1643392408</x:v>
      </x:c>
      <x:c r="E114" s="32" t="n">
        <x:f>D114-Protocol!$B$7</x:f>
        <x:v>639</x:v>
      </x:c>
      <x:c r="F114" s="32" t="n">
        <x:v>1357</x:v>
      </x:c>
      <x:c r="G114" s="32" t="n">
        <x:v>1</x:v>
      </x:c>
      <x:c r="H114" s="32" t="n">
        <x:v>1</x:v>
      </x:c>
      <x:c r="I114" s="32" t="str">
        <x:v>CADC0873</x:v>
      </x:c>
      <x:c r="J114" s="32" t="n">
        <x:v>0.0000258885</x:v>
      </x:c>
      <x:c r="K114" s="32" t="n">
        <x:v>5</x:v>
      </x:c>
      <x:c r="L114" s="208" t="n">
        <x:v>44589.745358796295</x:v>
      </x:c>
      <x:c r="M114" s="32" t="n">
        <x:v>107</x:v>
      </x:c>
      <x:c r="N114" s="32" t="n">
        <x:v>1643392399</x:v>
      </x:c>
      <x:c r="O114" s="32" t="n">
        <x:f>D114-N114</x:f>
        <x:v>9</x:v>
      </x:c>
      <x:c r="P114" s="32" t="n">
        <x:v>1</x:v>
      </x:c>
      <x:c r="Q114" s="32" t="n">
        <x:v>54</x:v>
      </x:c>
      <x:c r="R114" s="208" t="n">
        <x:v>44589.74513888889</x:v>
      </x:c>
      <x:c r="S114" s="32" t="str">
        <x:f>IF(AND(O114&gt;=0,O114&lt;=Protocol!$B$9),"ACCEPT","REJECT")</x:f>
        <x:v>ACCEPT</x:v>
      </x:c>
      <x:c r="T114" s="32" t="str">
        <x:f>IF(O114=0,"EXACT","AS-OF")</x:f>
        <x:v>AS-OF</x:v>
      </x:c>
      <x:c r="U114" s="247" t="n">
        <x:v>57</x:v>
      </x:c>
      <x:c r="V114" s="247" t="str">
        <x:v>CRC32C_VERIFIED</x:v>
      </x:c>
      <x:c r="W114" s="247" t="n">
        <x:v>9</x:v>
      </x:c>
      <x:c r="X114" s="248" t="b">
        <x:v>1</x:v>
      </x:c>
      <x:c r="Y114" s="247" t="str">
        <x:v>Received metadata + parsed radio state; no availability inference</x:v>
      </x:c>
    </x:row>
    <x:row r="115" ht="22" customHeight="1">
      <x:c r="A115" s="32" t="n">
        <x:v>110</x:v>
      </x:c>
      <x:c r="B115" s="32" t="n">
        <x:v>242357</x:v>
      </x:c>
      <x:c r="C115" s="208" t="n">
        <x:v>44589.745983796296</x:v>
      </x:c>
      <x:c r="D115" s="32" t="n">
        <x:v>1643392453</x:v>
      </x:c>
      <x:c r="E115" s="32" t="n">
        <x:f>D115-Protocol!$B$7</x:f>
        <x:v>684</x:v>
      </x:c>
      <x:c r="F115" s="32" t="n">
        <x:v>1357</x:v>
      </x:c>
      <x:c r="G115" s="32" t="n">
        <x:v>1</x:v>
      </x:c>
      <x:c r="H115" s="32" t="n">
        <x:v>1</x:v>
      </x:c>
      <x:c r="I115" s="32" t="str">
        <x:v>CADC0873</x:v>
      </x:c>
      <x:c r="J115" s="32" t="n">
        <x:v>-0.000013836</x:v>
      </x:c>
      <x:c r="K115" s="32" t="n">
        <x:v>5</x:v>
      </x:c>
      <x:c r="L115" s="208" t="n">
        <x:v>44589.7459375</x:v>
      </x:c>
      <x:c r="M115" s="32" t="n">
        <x:v>104</x:v>
      </x:c>
      <x:c r="N115" s="32" t="n">
        <x:v>1643392449</x:v>
      </x:c>
      <x:c r="O115" s="32" t="n">
        <x:f>D115-N115</x:f>
        <x:v>4</x:v>
      </x:c>
      <x:c r="P115" s="32" t="n">
        <x:v>1</x:v>
      </x:c>
      <x:c r="Q115" s="32" t="n">
        <x:v>55</x:v>
      </x:c>
      <x:c r="R115" s="208" t="n">
        <x:v>44589.745833333334</x:v>
      </x:c>
      <x:c r="S115" s="32" t="str">
        <x:f>IF(AND(O115&gt;=0,O115&lt;=Protocol!$B$9),"ACCEPT","REJECT")</x:f>
        <x:v>ACCEPT</x:v>
      </x:c>
      <x:c r="T115" s="32" t="str">
        <x:f>IF(O115=0,"EXACT","AS-OF")</x:f>
        <x:v>AS-OF</x:v>
      </x:c>
      <x:c r="U115" s="247" t="n">
        <x:v>60</x:v>
      </x:c>
      <x:c r="V115" s="247" t="str">
        <x:v>CRC32C_VERIFIED</x:v>
      </x:c>
      <x:c r="W115" s="247" t="n">
        <x:v>4</x:v>
      </x:c>
      <x:c r="X115" s="248" t="b">
        <x:v>1</x:v>
      </x:c>
      <x:c r="Y115" s="247" t="str">
        <x:v>Received metadata + parsed radio state; no availability inference</x:v>
      </x:c>
    </x:row>
    <x:row r="116" ht="22" customHeight="1">
      <x:c r="A116" s="32" t="n">
        <x:v>111</x:v>
      </x:c>
      <x:c r="B116" s="32" t="n">
        <x:v>242358</x:v>
      </x:c>
      <x:c r="C116" s="208" t="n">
        <x:v>44589.746041666665</x:v>
      </x:c>
      <x:c r="D116" s="32" t="n">
        <x:v>1643392458</x:v>
      </x:c>
      <x:c r="E116" s="32" t="n">
        <x:f>D116-Protocol!$B$7</x:f>
        <x:v>689</x:v>
      </x:c>
      <x:c r="F116" s="32" t="n">
        <x:v>1357</x:v>
      </x:c>
      <x:c r="G116" s="32" t="n">
        <x:v>1</x:v>
      </x:c>
      <x:c r="H116" s="32" t="n">
        <x:v>1</x:v>
      </x:c>
      <x:c r="I116" s="32" t="str">
        <x:v>CADC0873</x:v>
      </x:c>
      <x:c r="J116" s="32" t="n">
        <x:v>-0.0000202256</x:v>
      </x:c>
      <x:c r="K116" s="32" t="n">
        <x:v>5</x:v>
      </x:c>
      <x:c r="L116" s="208" t="n">
        <x:v>44589.7459375</x:v>
      </x:c>
      <x:c r="M116" s="32" t="n">
        <x:v>104</x:v>
      </x:c>
      <x:c r="N116" s="32" t="n">
        <x:v>1643392449</x:v>
      </x:c>
      <x:c r="O116" s="32" t="n">
        <x:f>D116-N116</x:f>
        <x:v>9</x:v>
      </x:c>
      <x:c r="P116" s="32" t="n">
        <x:v>1</x:v>
      </x:c>
      <x:c r="Q116" s="32" t="n">
        <x:v>55</x:v>
      </x:c>
      <x:c r="R116" s="208" t="n">
        <x:v>44589.745833333334</x:v>
      </x:c>
      <x:c r="S116" s="32" t="str">
        <x:f>IF(AND(O116&gt;=0,O116&lt;=Protocol!$B$9),"ACCEPT","REJECT")</x:f>
        <x:v>ACCEPT</x:v>
      </x:c>
      <x:c r="T116" s="32" t="str">
        <x:f>IF(O116=0,"EXACT","AS-OF")</x:f>
        <x:v>AS-OF</x:v>
      </x:c>
      <x:c r="U116" s="247" t="n">
        <x:v>60</x:v>
      </x:c>
      <x:c r="V116" s="247" t="str">
        <x:v>CRC32C_VERIFIED</x:v>
      </x:c>
      <x:c r="W116" s="247" t="n">
        <x:v>9</x:v>
      </x:c>
      <x:c r="X116" s="248" t="b">
        <x:v>1</x:v>
      </x:c>
      <x:c r="Y116" s="247" t="str">
        <x:v>Received metadata + parsed radio state; no availability inference</x:v>
      </x:c>
    </x:row>
  </x:sheetData>
  <x:mergeCells>
    <x:mergeCell ref="A1:T1"/>
    <x:mergeCell ref="A2:T3"/>
  </x:mergeCells>
  <x:conditionalFormatting sqref="S6:S116">
    <x:cfRule type="expression" dxfId="0" priority="1">
      <x:formula>S6="REJECT"</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7" hidden="0" customWidth="1"/>
    <x:col min="2" max="2" width="17" hidden="0" customWidth="1"/>
    <x:col min="3" max="3" width="28" hidden="0" customWidth="1"/>
    <x:col min="4" max="4" width="17" hidden="0" customWidth="1"/>
    <x:col min="5" max="5" width="17" hidden="0" customWidth="1"/>
    <x:col min="6" max="6" width="17" hidden="0" customWidth="1"/>
    <x:col min="7" max="7" width="17" hidden="0" customWidth="1"/>
    <x:col min="8" max="8" width="17" hidden="0" customWidth="1"/>
    <x:col min="9" max="9" width="28" hidden="0" customWidth="1"/>
    <x:col min="10" max="10" width="17" hidden="0" customWidth="1"/>
    <x:col min="11" max="11" width="17" hidden="0" customWidth="1"/>
    <x:col min="12" max="12" width="28"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50"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s>
  <x:sheetData>
    <x:row r="1" ht="34" customHeight="1">
      <x:c r="A1" s="21" t="str">
        <x:v>SIMULTANEOUS ACE INPUT | decoded COMM state, conditional DES</x:v>
      </x:c>
      <x:c r="B1" s="21"/>
      <x:c r="C1" s="21"/>
      <x:c r="D1" s="21"/>
      <x:c r="E1" s="21"/>
      <x:c r="F1" s="21"/>
      <x:c r="G1" s="21"/>
      <x:c r="H1" s="21"/>
      <x:c r="I1" s="21"/>
      <x:c r="J1" s="21"/>
      <x:c r="K1" s="21"/>
      <x:c r="L1" s="21"/>
      <x:c r="M1" s="21"/>
      <x:c r="N1" s="21"/>
      <x:c r="O1" s="21"/>
      <x:c r="P1" s="21"/>
      <x:c r="Q1" s="21"/>
      <x:c r="R1" s="21"/>
      <x:c r="S1" s="21"/>
      <x:c r="T1" s="21"/>
      <x:c r="U1" s="21"/>
      <x:c r="V1" s="21"/>
      <x:c r="W1" s="21"/>
      <x:c r="X1" s="21"/>
      <x:c r="Y1" s="21"/>
      <x:c r="Z1" s="21"/>
    </x:row>
    <x:row r="2" ht="23" customHeight="1">
      <x:c r="A2" s="25" t="str">
        <x:v>100 retained observations; 10 s latest-prior association; 18 decoded radio attributes. Counter rates are activity proxies and do NOT replace the synthetic link capacity. Seven unique beacons lack retained CRC; their QC flags remain visible.</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row>
    <x:row r="3" ht="23" customHeight="1">
      <x:c r="A3" s="25"/>
      <x:c r="B3" s="25"/>
      <x:c r="C3" s="25"/>
      <x:c r="D3" s="25"/>
      <x:c r="E3" s="25"/>
      <x:c r="F3" s="25"/>
      <x:c r="G3" s="25"/>
      <x:c r="H3" s="25"/>
      <x:c r="I3" s="25"/>
      <x:c r="J3" s="25"/>
      <x:c r="K3" s="25"/>
      <x:c r="L3" s="25"/>
      <x:c r="M3" s="25"/>
      <x:c r="N3" s="25"/>
      <x:c r="O3" s="25"/>
      <x:c r="P3" s="25"/>
      <x:c r="Q3" s="25"/>
      <x:c r="R3" s="25"/>
      <x:c r="S3" s="25"/>
      <x:c r="T3" s="25"/>
      <x:c r="U3" s="25"/>
      <x:c r="V3" s="25"/>
      <x:c r="W3" s="25"/>
      <x:c r="X3" s="25"/>
      <x:c r="Y3" s="25"/>
      <x:c r="Z3" s="25"/>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70" customHeight="1">
      <x:c r="A5" s="15" t="str">
        <x:v>Entity</x:v>
      </x:c>
      <x:c r="B5" s="15" t="str">
        <x:v>Candidate ID</x:v>
      </x:c>
      <x:c r="C5" s="15" t="str">
        <x:v>Telemetry UTC</x:v>
      </x:c>
      <x:c r="D5" s="15" t="str">
        <x:v>Arrival offset s</x:v>
      </x:c>
      <x:c r="E5" s="15" t="str">
        <x:v>Segment</x:v>
      </x:c>
      <x:c r="F5" s="15" t="str">
        <x:v>Anomaly label</x:v>
      </x:c>
      <x:c r="G5" s="15" t="str">
        <x:v>Channel</x:v>
      </x:c>
      <x:c r="H5" s="15" t="str">
        <x:v>Telemetry value</x:v>
      </x:c>
      <x:c r="I5" s="15" t="str">
        <x:v>Prior COMM UTC</x:v>
      </x:c>
      <x:c r="J5" s="15" t="str">
        <x:v>COMM age s</x:v>
      </x:c>
      <x:c r="K5" s="15" t="str">
        <x:v>Witness JSON row</x:v>
      </x:c>
      <x:c r="L5" s="15" t="str">
        <x:v>OMNI UTC minute</x:v>
      </x:c>
      <x:c r="M5" s="15" t="str">
        <x:v>B avg nT</x:v>
      </x:c>
      <x:c r="N5" s="15" t="str">
        <x:v>Bz GSM nT</x:v>
      </x:c>
      <x:c r="O5" s="15" t="str">
        <x:v>Speed km/s</x:v>
      </x:c>
      <x:c r="P5" s="15" t="str">
        <x:v>Density n/cc</x:v>
      </x:c>
      <x:c r="Q5" s="15" t="str">
        <x:v>AE nT</x:v>
      </x:c>
      <x:c r="R5" s="15" t="str">
        <x:v>SYM/H nT</x:v>
      </x:c>
      <x:c r="S5" s="15" t="str">
        <x:v>Rate Mbps SYNTH</x:v>
      </x:c>
      <x:c r="T5" s="15" t="str">
        <x:v>Propagation s SYNTH</x:v>
      </x:c>
      <x:c r="U5" s="15" t="str">
        <x:v>Raw MB SYNTH</x:v>
      </x:c>
      <x:c r="V5" s="15" t="str">
        <x:v>Output fraction SYNTH</x:v>
      </x:c>
      <x:c r="W5" s="15" t="str">
        <x:v>Ground mean s SYNTH</x:v>
      </x:c>
      <x:c r="X5" s="15" t="str">
        <x:v>Edge mean s SYNTH</x:v>
      </x:c>
      <x:c r="Y5" s="15" t="str">
        <x:v>Association QC</x:v>
      </x:c>
      <x:c r="Z5" s="15" t="str">
        <x:v>Evidence scope</x:v>
      </x:c>
      <x:c r="AA5" s="237" t="str">
        <x:v>COMM beacon ID</x:v>
      </x:c>
      <x:c r="AB5" s="237" t="str">
        <x:v>COMM beacon quality</x:v>
      </x:c>
      <x:c r="AC5" s="237" t="str">
        <x:v>board_temperature</x:v>
      </x:c>
      <x:c r="AD5" s="237" t="str">
        <x:v>pa_temperature</x:v>
      </x:c>
      <x:c r="AE5" s="237" t="str">
        <x:v>last_received_rssi</x:v>
      </x:c>
      <x:c r="AF5" s="237" t="str">
        <x:v>last_received_rf_error</x:v>
      </x:c>
      <x:c r="AG5" s="237" t="str">
        <x:v>number_of_tx_packets_since_reboot</x:v>
      </x:c>
      <x:c r="AH5" s="237" t="str">
        <x:v>number_of_rx_packets_since_reboot</x:v>
      </x:c>
      <x:c r="AI5" s="237" t="str">
        <x:v>number_of_tx_bytes_since_reboot</x:v>
      </x:c>
      <x:c r="AJ5" s="237" t="str">
        <x:v>number_of_rx_bytes_since_reboot</x:v>
      </x:c>
      <x:c r="AK5" s="237" t="str">
        <x:v>active_system_configuration</x:v>
      </x:c>
      <x:c r="AL5" s="237" t="str">
        <x:v>reboot_number</x:v>
      </x:c>
      <x:c r="AM5" s="237" t="str">
        <x:v>reboot_cause</x:v>
      </x:c>
      <x:c r="AN5" s="237" t="str">
        <x:v>last_valid_packet_timestamp</x:v>
      </x:c>
      <x:c r="AO5" s="237" t="str">
        <x:v>background_rssi_level</x:v>
      </x:c>
      <x:c r="AP5" s="237" t="str">
        <x:v>tx_duty_time_since_reboot</x:v>
      </x:c>
      <x:c r="AQ5" s="237" t="str">
        <x:v>total_tx_packets</x:v>
      </x:c>
      <x:c r="AR5" s="237" t="str">
        <x:v>total_rx_packets</x:v>
      </x:c>
      <x:c r="AS5" s="237" t="str">
        <x:v>total_tx_bytes</x:v>
      </x:c>
      <x:c r="AT5" s="237" t="str">
        <x:v>total_rx_bytes</x:v>
      </x:c>
      <x:c r="AU5" s="237" t="str">
        <x:v>TX counter bytes/s PROXY</x:v>
      </x:c>
      <x:c r="AV5" s="237" t="str">
        <x:v>Counter interval start UTC</x:v>
      </x:c>
      <x:c r="AW5" s="237" t="str">
        <x:v>Counter interval end UTC</x:v>
      </x:c>
      <x:c r="AX5" s="237" t="str">
        <x:v>CRC-only 10s association</x:v>
      </x:c>
      <x:c r="AY5" s="237" t="str">
        <x:v>Latest CRC-only age s</x:v>
      </x:c>
      <x:c r="AZ5" s="237" t="str">
        <x:v>OMNI temperature K</x:v>
      </x:c>
      <x:c r="BA5" s="237" t="str">
        <x:v>OMNI pressure nPa</x:v>
      </x:c>
      <x:c r="BB5" s="237" t="str">
        <x:v>OMNI PFN interpolation %</x:v>
      </x:c>
      <x:c r="BC5" s="237" t="str">
        <x:v>OMNI IMF source ID</x:v>
      </x:c>
      <x:c r="BD5" s="237" t="str">
        <x:v>OMNI plasma source ID</x:v>
      </x:c>
    </x:row>
    <x:row r="6" ht="24" customHeight="1">
      <x:c r="A6" s="32" t="n">
        <x:v>1</x:v>
      </x:c>
      <x:c r="B6" s="32" t="n">
        <x:v>1</x:v>
      </x:c>
      <x:c r="C6" s="210" t="n">
        <x:f>Join_Audit!C6</x:f>
        <x:v>44589.73809027778</x:v>
      </x:c>
      <x:c r="D6" s="42" t="n">
        <x:f>Join_Audit!E6</x:f>
        <x:v>2</x:v>
      </x:c>
      <x:c r="E6" s="42" t="n">
        <x:f>Join_Audit!F6</x:f>
        <x:v>1352</x:v>
      </x:c>
      <x:c r="F6" s="42" t="n">
        <x:f>Join_Audit!G6</x:f>
        <x:v>1</x:v>
      </x:c>
      <x:c r="G6" s="42" t="str">
        <x:f>Join_Audit!I6</x:f>
        <x:v>CADC0873</x:v>
      </x:c>
      <x:c r="H6" s="42" t="n">
        <x:f>Join_Audit!J6</x:f>
        <x:v>0</x:v>
      </x:c>
      <x:c r="I6" s="210" t="n">
        <x:f>Join_Audit!L6</x:f>
        <x:v>44589.73806712963</x:v>
      </x:c>
      <x:c r="J6" s="42" t="n">
        <x:f>Join_Audit!O6</x:f>
        <x:v>2</x:v>
      </x:c>
      <x:c r="K6" s="42" t="n">
        <x:f>INDEX('COMM_Beacons'!$D$6:$D$66,AA6)</x:f>
        <x:v>203</x:v>
      </x:c>
      <x:c r="L6" s="210" t="n">
        <x:f>Join_Audit!R6</x:f>
        <x:v>44589.7375</x:v>
      </x:c>
      <x:c r="M6" s="42" t="n">
        <x:f>OMNI_Normalized!J6</x:f>
        <x:v>6.41</x:v>
      </x:c>
      <x:c r="N6" s="42" t="n">
        <x:f>OMNI_Normalized!K6</x:f>
        <x:v>-1.15</x:v>
      </x:c>
      <x:c r="O6" s="42" t="n">
        <x:f>OMNI_Normalized!L6</x:f>
        <x:v>419.9</x:v>
      </x:c>
      <x:c r="P6" s="42" t="n">
        <x:f>OMNI_Normalized!M6</x:f>
        <x:v>5.35</x:v>
      </x:c>
      <x:c r="Q6" s="42" t="n">
        <x:f>OMNI_Normalized!P6</x:f>
        <x:v>96</x:v>
      </x:c>
      <x:c r="R6" s="42" t="n">
        <x:f>OMNI_Normalized!Q6</x:f>
        <x:v>1</x:v>
      </x:c>
      <x:c r="S6" s="47" t="n">
        <x:f>Settings!$B$28</x:f>
        <x:v>100</x:v>
      </x:c>
      <x:c r="T6" s="47" t="n">
        <x:f>Settings!$B$29</x:f>
        <x:v>0.02</x:v>
      </x:c>
      <x:c r="U6" s="47" t="n">
        <x:f>Settings!$B$12</x:f>
        <x:v>300</x:v>
      </x:c>
      <x:c r="V6" s="47" t="n">
        <x:f>Settings!$B$25</x:f>
        <x:v>0.25</x:v>
      </x:c>
      <x:c r="W6" s="47" t="n">
        <x:f>Settings!$B$21</x:f>
        <x:v>4</x:v>
      </x:c>
      <x:c r="X6" s="47" t="n">
        <x:f>Settings!$B$24</x:f>
        <x:v>12</x:v>
      </x:c>
      <x:c r="Y6" s="42" t="str">
        <x:f>Join_Audit!S6</x:f>
        <x:v>ACCEPT</x:v>
      </x:c>
      <x:c r="Z6" s="42" t="str">
        <x:v>OBSERVED RADIO STATE / DERIVED TX ACTIVITY / SYNTHETIC PERFORMANCE</x:v>
      </x:c>
      <x:c r="AA6" s="238" t="n">
        <x:v>1</x:v>
      </x:c>
      <x:c r="AB6" s="238" t="str">
        <x:f>INDEX('COMM_Beacons'!$E$6:$E$66,AA6)</x:f>
        <x:v>CRC32C_VERIFIED</x:v>
      </x:c>
      <x:c r="AC6" s="238" t="n">
        <x:f>INDEX('COMM_Beacons'!$K$6:$K$66,$AA6)</x:f>
        <x:v>388</x:v>
      </x:c>
      <x:c r="AD6" s="238" t="n">
        <x:f>INDEX('COMM_Beacons'!$L$6:$L$66,$AA6)</x:f>
        <x:v>388</x:v>
      </x:c>
      <x:c r="AE6" s="238" t="n">
        <x:f>INDEX('COMM_Beacons'!$M$6:$M$66,$AA6)</x:f>
        <x:v>-83</x:v>
      </x:c>
      <x:c r="AF6" s="238" t="n">
        <x:f>INDEX('COMM_Beacons'!$N$6:$N$66,$AA6)</x:f>
        <x:v>257</x:v>
      </x:c>
      <x:c r="AG6" s="238" t="n">
        <x:f>INDEX('COMM_Beacons'!$O$6:$O$66,$AA6)</x:f>
        <x:v>33421</x:v>
      </x:c>
      <x:c r="AH6" s="238" t="n">
        <x:f>INDEX('COMM_Beacons'!$P$6:$P$66,$AA6)</x:f>
        <x:v>11</x:v>
      </x:c>
      <x:c r="AI6" s="238" t="n">
        <x:f>INDEX('COMM_Beacons'!$Q$6:$Q$66,$AA6)</x:f>
        <x:v>4386219</x:v>
      </x:c>
      <x:c r="AJ6" s="238" t="n">
        <x:f>INDEX('COMM_Beacons'!$R$6:$R$66,$AA6)</x:f>
        <x:v>110</x:v>
      </x:c>
      <x:c r="AK6" s="238" t="n">
        <x:f>INDEX('COMM_Beacons'!$S$6:$S$66,$AA6)</x:f>
        <x:v>2</x:v>
      </x:c>
      <x:c r="AL6" s="238" t="n">
        <x:f>INDEX('COMM_Beacons'!$T$6:$T$66,$AA6)</x:f>
        <x:v>1126</x:v>
      </x:c>
      <x:c r="AM6" s="238" t="n">
        <x:f>INDEX('COMM_Beacons'!$U$6:$U$66,$AA6)</x:f>
        <x:v>256</x:v>
      </x:c>
      <x:c r="AN6" s="238" t="n">
        <x:f>INDEX('COMM_Beacons'!$V$6:$V$66,$AA6)</x:f>
        <x:v>1035520017</x:v>
      </x:c>
      <x:c r="AO6" s="238" t="n">
        <x:f>INDEX('COMM_Beacons'!$W$6:$W$66,$AA6)</x:f>
        <x:v>-110</x:v>
      </x:c>
      <x:c r="AP6" s="238" t="n">
        <x:f>INDEX('COMM_Beacons'!$X$6:$X$66,$AA6)</x:f>
        <x:v>1</x:v>
      </x:c>
      <x:c r="AQ6" s="238" t="n">
        <x:f>INDEX('COMM_Beacons'!$Y$6:$Y$66,$AA6)</x:f>
        <x:v>17475737</x:v>
      </x:c>
      <x:c r="AR6" s="238" t="n">
        <x:f>INDEX('COMM_Beacons'!$Z$6:$Z$66,$AA6)</x:f>
        <x:v>22035</x:v>
      </x:c>
      <x:c r="AS6" s="238" t="n">
        <x:f>INDEX('COMM_Beacons'!$AA$6:$AA$66,$AA6)</x:f>
        <x:v>3048166464</x:v>
      </x:c>
      <x:c r="AT6" s="238" t="n">
        <x:f>INDEX('COMM_Beacons'!$AB$6:$AB$66,$AA6)</x:f>
        <x:v>1105712</x:v>
      </x:c>
      <x:c r="AU6" s="241" t="str">
        <x:f>IF(AA6&lt;=1,"",INDEX('COMM_Counter_Deltas'!$J$6:$J$65,AA6-1))</x:f>
      </x:c>
      <x:c r="AV6" s="240" t="str">
        <x:f>IF(AA6&lt;=1,"",INDEX('COMM_Counter_Deltas'!$B$6:$B$65,AA6-1))</x:f>
      </x:c>
      <x:c r="AW6" s="240" t="str">
        <x:f>IF(AA6&lt;=1,"",INDEX('COMM_Counter_Deltas'!$C$6:$C$65,AA6-1))</x:f>
      </x:c>
      <x:c r="AX6" s="239" t="b">
        <x:v>1</x:v>
      </x:c>
      <x:c r="AY6" s="238" t="n">
        <x:v>2</x:v>
      </x:c>
      <x:c r="AZ6" s="238" t="n">
        <x:f>INDEX('OMNI_Normalized'!$N$6:$N$18,MATCH(L6,'OMNI_Normalized'!$C$6:$C$18,0))</x:f>
        <x:v>45421</x:v>
      </x:c>
      <x:c r="BA6" s="242" t="n">
        <x:f>INDEX('OMNI_Normalized'!$O$6:$O$18,MATCH(L6,'OMNI_Normalized'!$C$6:$C$18,0))</x:f>
        <x:v>1.89</x:v>
      </x:c>
      <x:c r="BB6" s="238" t="n">
        <x:f>INDEX('OMNI_Normalized'!$H$6:$H$18,MATCH(L6,'OMNI_Normalized'!$C$6:$C$18,0))</x:f>
        <x:v>0</x:v>
      </x:c>
      <x:c r="BC6" s="238" t="n">
        <x:f>INDEX('OMNI_Normalized'!$F$6:$F$18,MATCH(L6,'OMNI_Normalized'!$C$6:$C$18,0))</x:f>
        <x:v>51</x:v>
      </x:c>
      <x:c r="BD6" s="238" t="n">
        <x:f>INDEX('OMNI_Normalized'!$G$6:$G$18,MATCH(L6,'OMNI_Normalized'!$C$6:$C$18,0))</x:f>
        <x:v>51</x:v>
      </x:c>
    </x:row>
    <x:row r="7" ht="24" customHeight="1">
      <x:c r="A7" s="32" t="n">
        <x:v>2</x:v>
      </x:c>
      <x:c r="B7" s="32" t="n">
        <x:v>2</x:v>
      </x:c>
      <x:c r="C7" s="210" t="n">
        <x:f>Join_Audit!C7</x:f>
        <x:v>44589.73814814815</x:v>
      </x:c>
      <x:c r="D7" s="42" t="n">
        <x:f>Join_Audit!E7</x:f>
        <x:v>7</x:v>
      </x:c>
      <x:c r="E7" s="42" t="n">
        <x:f>Join_Audit!F7</x:f>
        <x:v>1352</x:v>
      </x:c>
      <x:c r="F7" s="42" t="n">
        <x:f>Join_Audit!G7</x:f>
        <x:v>1</x:v>
      </x:c>
      <x:c r="G7" s="42" t="str">
        <x:f>Join_Audit!I7</x:f>
        <x:v>CADC0873</x:v>
      </x:c>
      <x:c r="H7" s="42" t="n">
        <x:f>Join_Audit!J7</x:f>
        <x:v>0</x:v>
      </x:c>
      <x:c r="I7" s="210" t="n">
        <x:f>Join_Audit!L7</x:f>
        <x:v>44589.73806712963</x:v>
      </x:c>
      <x:c r="J7" s="42" t="n">
        <x:f>Join_Audit!O7</x:f>
        <x:v>7</x:v>
      </x:c>
      <x:c r="K7" s="42" t="n">
        <x:f>INDEX('COMM_Beacons'!$D$6:$D$66,AA7)</x:f>
        <x:v>203</x:v>
      </x:c>
      <x:c r="L7" s="210" t="n">
        <x:f>Join_Audit!R7</x:f>
        <x:v>44589.7375</x:v>
      </x:c>
      <x:c r="M7" s="42" t="n">
        <x:f>OMNI_Normalized!J6</x:f>
        <x:v>6.41</x:v>
      </x:c>
      <x:c r="N7" s="42" t="n">
        <x:f>OMNI_Normalized!K6</x:f>
        <x:v>-1.15</x:v>
      </x:c>
      <x:c r="O7" s="42" t="n">
        <x:f>OMNI_Normalized!L6</x:f>
        <x:v>419.9</x:v>
      </x:c>
      <x:c r="P7" s="42" t="n">
        <x:f>OMNI_Normalized!M6</x:f>
        <x:v>5.35</x:v>
      </x:c>
      <x:c r="Q7" s="42" t="n">
        <x:f>OMNI_Normalized!P6</x:f>
        <x:v>96</x:v>
      </x:c>
      <x:c r="R7" s="42" t="n">
        <x:f>OMNI_Normalized!Q6</x:f>
        <x:v>1</x:v>
      </x:c>
      <x:c r="S7" s="47" t="n">
        <x:f>Settings!$B$28</x:f>
        <x:v>100</x:v>
      </x:c>
      <x:c r="T7" s="47" t="n">
        <x:f>Settings!$B$29</x:f>
        <x:v>0.02</x:v>
      </x:c>
      <x:c r="U7" s="47" t="n">
        <x:f>Settings!$B$12</x:f>
        <x:v>300</x:v>
      </x:c>
      <x:c r="V7" s="47" t="n">
        <x:f>Settings!$B$25</x:f>
        <x:v>0.25</x:v>
      </x:c>
      <x:c r="W7" s="47" t="n">
        <x:f>Settings!$B$21</x:f>
        <x:v>4</x:v>
      </x:c>
      <x:c r="X7" s="47" t="n">
        <x:f>Settings!$B$24</x:f>
        <x:v>12</x:v>
      </x:c>
      <x:c r="Y7" s="42" t="str">
        <x:f>Join_Audit!S7</x:f>
        <x:v>ACCEPT</x:v>
      </x:c>
      <x:c r="Z7" s="42" t="str">
        <x:v>OBSERVED RADIO STATE / DERIVED TX ACTIVITY / SYNTHETIC PERFORMANCE</x:v>
      </x:c>
      <x:c r="AA7" s="238" t="n">
        <x:v>1</x:v>
      </x:c>
      <x:c r="AB7" s="238" t="str">
        <x:f>INDEX('COMM_Beacons'!$E$6:$E$66,AA7)</x:f>
        <x:v>CRC32C_VERIFIED</x:v>
      </x:c>
      <x:c r="AC7" s="238" t="n">
        <x:f>INDEX('COMM_Beacons'!$K$6:$K$66,$AA7)</x:f>
        <x:v>388</x:v>
      </x:c>
      <x:c r="AD7" s="238" t="n">
        <x:f>INDEX('COMM_Beacons'!$L$6:$L$66,$AA7)</x:f>
        <x:v>388</x:v>
      </x:c>
      <x:c r="AE7" s="238" t="n">
        <x:f>INDEX('COMM_Beacons'!$M$6:$M$66,$AA7)</x:f>
        <x:v>-83</x:v>
      </x:c>
      <x:c r="AF7" s="238" t="n">
        <x:f>INDEX('COMM_Beacons'!$N$6:$N$66,$AA7)</x:f>
        <x:v>257</x:v>
      </x:c>
      <x:c r="AG7" s="238" t="n">
        <x:f>INDEX('COMM_Beacons'!$O$6:$O$66,$AA7)</x:f>
        <x:v>33421</x:v>
      </x:c>
      <x:c r="AH7" s="238" t="n">
        <x:f>INDEX('COMM_Beacons'!$P$6:$P$66,$AA7)</x:f>
        <x:v>11</x:v>
      </x:c>
      <x:c r="AI7" s="238" t="n">
        <x:f>INDEX('COMM_Beacons'!$Q$6:$Q$66,$AA7)</x:f>
        <x:v>4386219</x:v>
      </x:c>
      <x:c r="AJ7" s="238" t="n">
        <x:f>INDEX('COMM_Beacons'!$R$6:$R$66,$AA7)</x:f>
        <x:v>110</x:v>
      </x:c>
      <x:c r="AK7" s="238" t="n">
        <x:f>INDEX('COMM_Beacons'!$S$6:$S$66,$AA7)</x:f>
        <x:v>2</x:v>
      </x:c>
      <x:c r="AL7" s="238" t="n">
        <x:f>INDEX('COMM_Beacons'!$T$6:$T$66,$AA7)</x:f>
        <x:v>1126</x:v>
      </x:c>
      <x:c r="AM7" s="238" t="n">
        <x:f>INDEX('COMM_Beacons'!$U$6:$U$66,$AA7)</x:f>
        <x:v>256</x:v>
      </x:c>
      <x:c r="AN7" s="238" t="n">
        <x:f>INDEX('COMM_Beacons'!$V$6:$V$66,$AA7)</x:f>
        <x:v>1035520017</x:v>
      </x:c>
      <x:c r="AO7" s="238" t="n">
        <x:f>INDEX('COMM_Beacons'!$W$6:$W$66,$AA7)</x:f>
        <x:v>-110</x:v>
      </x:c>
      <x:c r="AP7" s="238" t="n">
        <x:f>INDEX('COMM_Beacons'!$X$6:$X$66,$AA7)</x:f>
        <x:v>1</x:v>
      </x:c>
      <x:c r="AQ7" s="238" t="n">
        <x:f>INDEX('COMM_Beacons'!$Y$6:$Y$66,$AA7)</x:f>
        <x:v>17475737</x:v>
      </x:c>
      <x:c r="AR7" s="238" t="n">
        <x:f>INDEX('COMM_Beacons'!$Z$6:$Z$66,$AA7)</x:f>
        <x:v>22035</x:v>
      </x:c>
      <x:c r="AS7" s="238" t="n">
        <x:f>INDEX('COMM_Beacons'!$AA$6:$AA$66,$AA7)</x:f>
        <x:v>3048166464</x:v>
      </x:c>
      <x:c r="AT7" s="238" t="n">
        <x:f>INDEX('COMM_Beacons'!$AB$6:$AB$66,$AA7)</x:f>
        <x:v>1105712</x:v>
      </x:c>
      <x:c r="AU7" s="241" t="str">
        <x:f>IF(AA7&lt;=1,"",INDEX('COMM_Counter_Deltas'!$J$6:$J$65,AA7-1))</x:f>
      </x:c>
      <x:c r="AV7" s="240" t="str">
        <x:f>IF(AA7&lt;=1,"",INDEX('COMM_Counter_Deltas'!$B$6:$B$65,AA7-1))</x:f>
      </x:c>
      <x:c r="AW7" s="240" t="str">
        <x:f>IF(AA7&lt;=1,"",INDEX('COMM_Counter_Deltas'!$C$6:$C$65,AA7-1))</x:f>
      </x:c>
      <x:c r="AX7" s="239" t="b">
        <x:v>1</x:v>
      </x:c>
      <x:c r="AY7" s="238" t="n">
        <x:v>7</x:v>
      </x:c>
      <x:c r="AZ7" s="238" t="n">
        <x:f>INDEX('OMNI_Normalized'!$N$6:$N$18,MATCH(L7,'OMNI_Normalized'!$C$6:$C$18,0))</x:f>
        <x:v>45421</x:v>
      </x:c>
      <x:c r="BA7" s="242" t="n">
        <x:f>INDEX('OMNI_Normalized'!$O$6:$O$18,MATCH(L7,'OMNI_Normalized'!$C$6:$C$18,0))</x:f>
        <x:v>1.89</x:v>
      </x:c>
      <x:c r="BB7" s="238" t="n">
        <x:f>INDEX('OMNI_Normalized'!$H$6:$H$18,MATCH(L7,'OMNI_Normalized'!$C$6:$C$18,0))</x:f>
        <x:v>0</x:v>
      </x:c>
      <x:c r="BC7" s="238" t="n">
        <x:f>INDEX('OMNI_Normalized'!$F$6:$F$18,MATCH(L7,'OMNI_Normalized'!$C$6:$C$18,0))</x:f>
        <x:v>51</x:v>
      </x:c>
      <x:c r="BD7" s="238" t="n">
        <x:f>INDEX('OMNI_Normalized'!$G$6:$G$18,MATCH(L7,'OMNI_Normalized'!$C$6:$C$18,0))</x:f>
        <x:v>51</x:v>
      </x:c>
    </x:row>
    <x:row r="8" ht="24" customHeight="1">
      <x:c r="A8" s="32" t="n">
        <x:v>3</x:v>
      </x:c>
      <x:c r="B8" s="32" t="n">
        <x:v>7</x:v>
      </x:c>
      <x:c r="C8" s="210" t="n">
        <x:f>Join_Audit!C12</x:f>
        <x:v>44589.7384375</x:v>
      </x:c>
      <x:c r="D8" s="42" t="n">
        <x:f>Join_Audit!E12</x:f>
        <x:v>32</x:v>
      </x:c>
      <x:c r="E8" s="42" t="n">
        <x:f>Join_Audit!F12</x:f>
        <x:v>1352</x:v>
      </x:c>
      <x:c r="F8" s="42" t="n">
        <x:f>Join_Audit!G12</x:f>
        <x:v>1</x:v>
      </x:c>
      <x:c r="G8" s="42" t="str">
        <x:f>Join_Audit!I12</x:f>
        <x:v>CADC0873</x:v>
      </x:c>
      <x:c r="H8" s="42" t="n">
        <x:f>Join_Audit!J12</x:f>
        <x:v>0.0000235264</x:v>
      </x:c>
      <x:c r="I8" s="210" t="n">
        <x:f>Join_Audit!L12</x:f>
        <x:v>44589.73841435185</x:v>
      </x:c>
      <x:c r="J8" s="42" t="n">
        <x:f>Join_Audit!O12</x:f>
        <x:v>2</x:v>
      </x:c>
      <x:c r="K8" s="42" t="n">
        <x:f>INDEX('COMM_Beacons'!$D$6:$D$66,AA8)</x:f>
        <x:v>202</x:v>
      </x:c>
      <x:c r="L8" s="210" t="n">
        <x:f>Join_Audit!R12</x:f>
        <x:v>44589.73819444444</x:v>
      </x:c>
      <x:c r="M8" s="42" t="n">
        <x:f>OMNI_Normalized!J7</x:f>
        <x:v>6.27</x:v>
      </x:c>
      <x:c r="N8" s="42" t="n">
        <x:f>OMNI_Normalized!K7</x:f>
        <x:v>-1.74</x:v>
      </x:c>
      <x:c r="O8" s="42" t="n">
        <x:f>OMNI_Normalized!L7</x:f>
        <x:v>420.2</x:v>
      </x:c>
      <x:c r="P8" s="42" t="n">
        <x:f>OMNI_Normalized!M7</x:f>
        <x:v>5.31</x:v>
      </x:c>
      <x:c r="Q8" s="42" t="n">
        <x:f>OMNI_Normalized!P7</x:f>
        <x:v>103</x:v>
      </x:c>
      <x:c r="R8" s="42" t="n">
        <x:f>OMNI_Normalized!Q7</x:f>
        <x:v>1</x:v>
      </x:c>
      <x:c r="S8" s="47" t="n">
        <x:f>Settings!$B$28</x:f>
        <x:v>100</x:v>
      </x:c>
      <x:c r="T8" s="47" t="n">
        <x:f>Settings!$B$29</x:f>
        <x:v>0.02</x:v>
      </x:c>
      <x:c r="U8" s="47" t="n">
        <x:f>Settings!$B$12</x:f>
        <x:v>300</x:v>
      </x:c>
      <x:c r="V8" s="47" t="n">
        <x:f>Settings!$B$25</x:f>
        <x:v>0.25</x:v>
      </x:c>
      <x:c r="W8" s="47" t="n">
        <x:f>Settings!$B$21</x:f>
        <x:v>4</x:v>
      </x:c>
      <x:c r="X8" s="47" t="n">
        <x:f>Settings!$B$24</x:f>
        <x:v>12</x:v>
      </x:c>
      <x:c r="Y8" s="42" t="str">
        <x:f>Join_Audit!S12</x:f>
        <x:v>ACCEPT</x:v>
      </x:c>
      <x:c r="Z8" s="42" t="str">
        <x:v>OBSERVED RADIO STATE / DERIVED TX ACTIVITY / SYNTHETIC PERFORMANCE</x:v>
      </x:c>
      <x:c r="AA8" s="238" t="n">
        <x:v>2</x:v>
      </x:c>
      <x:c r="AB8" s="238" t="str">
        <x:f>INDEX('COMM_Beacons'!$E$6:$E$66,AA8)</x:f>
        <x:v>CRC32C_VERIFIED</x:v>
      </x:c>
      <x:c r="AC8" s="238" t="n">
        <x:f>INDEX('COMM_Beacons'!$K$6:$K$66,$AA8)</x:f>
        <x:v>386</x:v>
      </x:c>
      <x:c r="AD8" s="238" t="n">
        <x:f>INDEX('COMM_Beacons'!$L$6:$L$66,$AA8)</x:f>
        <x:v>386</x:v>
      </x:c>
      <x:c r="AE8" s="238" t="n">
        <x:f>INDEX('COMM_Beacons'!$M$6:$M$66,$AA8)</x:f>
        <x:v>-83</x:v>
      </x:c>
      <x:c r="AF8" s="238" t="n">
        <x:f>INDEX('COMM_Beacons'!$N$6:$N$66,$AA8)</x:f>
        <x:v>257</x:v>
      </x:c>
      <x:c r="AG8" s="238" t="n">
        <x:f>INDEX('COMM_Beacons'!$O$6:$O$66,$AA8)</x:f>
        <x:v>33424</x:v>
      </x:c>
      <x:c r="AH8" s="238" t="n">
        <x:f>INDEX('COMM_Beacons'!$P$6:$P$66,$AA8)</x:f>
        <x:v>11</x:v>
      </x:c>
      <x:c r="AI8" s="238" t="n">
        <x:f>INDEX('COMM_Beacons'!$Q$6:$Q$66,$AA8)</x:f>
        <x:v>4386501</x:v>
      </x:c>
      <x:c r="AJ8" s="238" t="n">
        <x:f>INDEX('COMM_Beacons'!$R$6:$R$66,$AA8)</x:f>
        <x:v>110</x:v>
      </x:c>
      <x:c r="AK8" s="238" t="n">
        <x:f>INDEX('COMM_Beacons'!$S$6:$S$66,$AA8)</x:f>
        <x:v>2</x:v>
      </x:c>
      <x:c r="AL8" s="238" t="n">
        <x:f>INDEX('COMM_Beacons'!$T$6:$T$66,$AA8)</x:f>
        <x:v>1126</x:v>
      </x:c>
      <x:c r="AM8" s="238" t="n">
        <x:f>INDEX('COMM_Beacons'!$U$6:$U$66,$AA8)</x:f>
        <x:v>256</x:v>
      </x:c>
      <x:c r="AN8" s="238" t="n">
        <x:f>INDEX('COMM_Beacons'!$V$6:$V$66,$AA8)</x:f>
        <x:v>1035520017</x:v>
      </x:c>
      <x:c r="AO8" s="238" t="n">
        <x:f>INDEX('COMM_Beacons'!$W$6:$W$66,$AA8)</x:f>
        <x:v>-115</x:v>
      </x:c>
      <x:c r="AP8" s="238" t="n">
        <x:f>INDEX('COMM_Beacons'!$X$6:$X$66,$AA8)</x:f>
        <x:v>1</x:v>
      </x:c>
      <x:c r="AQ8" s="238" t="n">
        <x:f>INDEX('COMM_Beacons'!$Y$6:$Y$66,$AA8)</x:f>
        <x:v>17475740</x:v>
      </x:c>
      <x:c r="AR8" s="238" t="n">
        <x:f>INDEX('COMM_Beacons'!$Z$6:$Z$66,$AA8)</x:f>
        <x:v>22035</x:v>
      </x:c>
      <x:c r="AS8" s="238" t="n">
        <x:f>INDEX('COMM_Beacons'!$AA$6:$AA$66,$AA8)</x:f>
        <x:v>3048166746</x:v>
      </x:c>
      <x:c r="AT8" s="238" t="n">
        <x:f>INDEX('COMM_Beacons'!$AB$6:$AB$66,$AA8)</x:f>
        <x:v>1105712</x:v>
      </x:c>
      <x:c r="AU8" s="241" t="n">
        <x:f>IF(AA8&lt;=1,"",INDEX('COMM_Counter_Deltas'!$J$6:$J$65,AA8-1))</x:f>
        <x:v>9.4</x:v>
      </x:c>
      <x:c r="AV8" s="240" t="n">
        <x:f>IF(AA8&lt;=1,"",INDEX('COMM_Counter_Deltas'!$B$6:$B$65,AA8-1))</x:f>
        <x:v>44589.73806712963</x:v>
      </x:c>
      <x:c r="AW8" s="240" t="n">
        <x:f>IF(AA8&lt;=1,"",INDEX('COMM_Counter_Deltas'!$C$6:$C$65,AA8-1))</x:f>
        <x:v>44589.73841435185</x:v>
      </x:c>
      <x:c r="AX8" s="239" t="b">
        <x:v>1</x:v>
      </x:c>
      <x:c r="AY8" s="238" t="n">
        <x:v>2</x:v>
      </x:c>
      <x:c r="AZ8" s="238" t="n">
        <x:f>INDEX('OMNI_Normalized'!$N$6:$N$18,MATCH(L8,'OMNI_Normalized'!$C$6:$C$18,0))</x:f>
        <x:v>49399</x:v>
      </x:c>
      <x:c r="BA8" s="242" t="n">
        <x:f>INDEX('OMNI_Normalized'!$O$6:$O$18,MATCH(L8,'OMNI_Normalized'!$C$6:$C$18,0))</x:f>
        <x:v>1.88</x:v>
      </x:c>
      <x:c r="BB8" s="238" t="n">
        <x:f>INDEX('OMNI_Normalized'!$H$6:$H$18,MATCH(L8,'OMNI_Normalized'!$C$6:$C$18,0))</x:f>
        <x:v>20</x:v>
      </x:c>
      <x:c r="BC8" s="238" t="n">
        <x:f>INDEX('OMNI_Normalized'!$F$6:$F$18,MATCH(L8,'OMNI_Normalized'!$C$6:$C$18,0))</x:f>
        <x:v>51</x:v>
      </x:c>
      <x:c r="BD8" s="238" t="n">
        <x:f>INDEX('OMNI_Normalized'!$G$6:$G$18,MATCH(L8,'OMNI_Normalized'!$C$6:$C$18,0))</x:f>
        <x:v>51</x:v>
      </x:c>
    </x:row>
    <x:row r="9" ht="24" customHeight="1">
      <x:c r="A9" s="32" t="n">
        <x:v>4</x:v>
      </x:c>
      <x:c r="B9" s="32" t="n">
        <x:v>8</x:v>
      </x:c>
      <x:c r="C9" s="210" t="n">
        <x:f>Join_Audit!C13</x:f>
        <x:v>44589.73849537037</x:v>
      </x:c>
      <x:c r="D9" s="42" t="n">
        <x:f>Join_Audit!E13</x:f>
        <x:v>37</x:v>
      </x:c>
      <x:c r="E9" s="42" t="n">
        <x:f>Join_Audit!F13</x:f>
        <x:v>1352</x:v>
      </x:c>
      <x:c r="F9" s="42" t="n">
        <x:f>Join_Audit!G13</x:f>
        <x:v>1</x:v>
      </x:c>
      <x:c r="G9" s="42" t="str">
        <x:f>Join_Audit!I13</x:f>
        <x:v>CADC0873</x:v>
      </x:c>
      <x:c r="H9" s="42" t="n">
        <x:f>Join_Audit!J13</x:f>
        <x:v>0.0000161786</x:v>
      </x:c>
      <x:c r="I9" s="210" t="n">
        <x:f>Join_Audit!L13</x:f>
        <x:v>44589.73841435185</x:v>
      </x:c>
      <x:c r="J9" s="42" t="n">
        <x:f>Join_Audit!O13</x:f>
        <x:v>7</x:v>
      </x:c>
      <x:c r="K9" s="42" t="n">
        <x:f>INDEX('COMM_Beacons'!$D$6:$D$66,AA9)</x:f>
        <x:v>202</x:v>
      </x:c>
      <x:c r="L9" s="210" t="n">
        <x:f>Join_Audit!R13</x:f>
        <x:v>44589.73819444444</x:v>
      </x:c>
      <x:c r="M9" s="42" t="n">
        <x:f>OMNI_Normalized!J7</x:f>
        <x:v>6.27</x:v>
      </x:c>
      <x:c r="N9" s="42" t="n">
        <x:f>OMNI_Normalized!K7</x:f>
        <x:v>-1.74</x:v>
      </x:c>
      <x:c r="O9" s="42" t="n">
        <x:f>OMNI_Normalized!L7</x:f>
        <x:v>420.2</x:v>
      </x:c>
      <x:c r="P9" s="42" t="n">
        <x:f>OMNI_Normalized!M7</x:f>
        <x:v>5.31</x:v>
      </x:c>
      <x:c r="Q9" s="42" t="n">
        <x:f>OMNI_Normalized!P7</x:f>
        <x:v>103</x:v>
      </x:c>
      <x:c r="R9" s="42" t="n">
        <x:f>OMNI_Normalized!Q7</x:f>
        <x:v>1</x:v>
      </x:c>
      <x:c r="S9" s="47" t="n">
        <x:f>Settings!$B$28</x:f>
        <x:v>100</x:v>
      </x:c>
      <x:c r="T9" s="47" t="n">
        <x:f>Settings!$B$29</x:f>
        <x:v>0.02</x:v>
      </x:c>
      <x:c r="U9" s="47" t="n">
        <x:f>Settings!$B$12</x:f>
        <x:v>300</x:v>
      </x:c>
      <x:c r="V9" s="47" t="n">
        <x:f>Settings!$B$25</x:f>
        <x:v>0.25</x:v>
      </x:c>
      <x:c r="W9" s="47" t="n">
        <x:f>Settings!$B$21</x:f>
        <x:v>4</x:v>
      </x:c>
      <x:c r="X9" s="47" t="n">
        <x:f>Settings!$B$24</x:f>
        <x:v>12</x:v>
      </x:c>
      <x:c r="Y9" s="42" t="str">
        <x:f>Join_Audit!S13</x:f>
        <x:v>ACCEPT</x:v>
      </x:c>
      <x:c r="Z9" s="42" t="str">
        <x:v>OBSERVED RADIO STATE / DERIVED TX ACTIVITY / SYNTHETIC PERFORMANCE</x:v>
      </x:c>
      <x:c r="AA9" s="238" t="n">
        <x:v>2</x:v>
      </x:c>
      <x:c r="AB9" s="238" t="str">
        <x:f>INDEX('COMM_Beacons'!$E$6:$E$66,AA9)</x:f>
        <x:v>CRC32C_VERIFIED</x:v>
      </x:c>
      <x:c r="AC9" s="238" t="n">
        <x:f>INDEX('COMM_Beacons'!$K$6:$K$66,$AA9)</x:f>
        <x:v>386</x:v>
      </x:c>
      <x:c r="AD9" s="238" t="n">
        <x:f>INDEX('COMM_Beacons'!$L$6:$L$66,$AA9)</x:f>
        <x:v>386</x:v>
      </x:c>
      <x:c r="AE9" s="238" t="n">
        <x:f>INDEX('COMM_Beacons'!$M$6:$M$66,$AA9)</x:f>
        <x:v>-83</x:v>
      </x:c>
      <x:c r="AF9" s="238" t="n">
        <x:f>INDEX('COMM_Beacons'!$N$6:$N$66,$AA9)</x:f>
        <x:v>257</x:v>
      </x:c>
      <x:c r="AG9" s="238" t="n">
        <x:f>INDEX('COMM_Beacons'!$O$6:$O$66,$AA9)</x:f>
        <x:v>33424</x:v>
      </x:c>
      <x:c r="AH9" s="238" t="n">
        <x:f>INDEX('COMM_Beacons'!$P$6:$P$66,$AA9)</x:f>
        <x:v>11</x:v>
      </x:c>
      <x:c r="AI9" s="238" t="n">
        <x:f>INDEX('COMM_Beacons'!$Q$6:$Q$66,$AA9)</x:f>
        <x:v>4386501</x:v>
      </x:c>
      <x:c r="AJ9" s="238" t="n">
        <x:f>INDEX('COMM_Beacons'!$R$6:$R$66,$AA9)</x:f>
        <x:v>110</x:v>
      </x:c>
      <x:c r="AK9" s="238" t="n">
        <x:f>INDEX('COMM_Beacons'!$S$6:$S$66,$AA9)</x:f>
        <x:v>2</x:v>
      </x:c>
      <x:c r="AL9" s="238" t="n">
        <x:f>INDEX('COMM_Beacons'!$T$6:$T$66,$AA9)</x:f>
        <x:v>1126</x:v>
      </x:c>
      <x:c r="AM9" s="238" t="n">
        <x:f>INDEX('COMM_Beacons'!$U$6:$U$66,$AA9)</x:f>
        <x:v>256</x:v>
      </x:c>
      <x:c r="AN9" s="238" t="n">
        <x:f>INDEX('COMM_Beacons'!$V$6:$V$66,$AA9)</x:f>
        <x:v>1035520017</x:v>
      </x:c>
      <x:c r="AO9" s="238" t="n">
        <x:f>INDEX('COMM_Beacons'!$W$6:$W$66,$AA9)</x:f>
        <x:v>-115</x:v>
      </x:c>
      <x:c r="AP9" s="238" t="n">
        <x:f>INDEX('COMM_Beacons'!$X$6:$X$66,$AA9)</x:f>
        <x:v>1</x:v>
      </x:c>
      <x:c r="AQ9" s="238" t="n">
        <x:f>INDEX('COMM_Beacons'!$Y$6:$Y$66,$AA9)</x:f>
        <x:v>17475740</x:v>
      </x:c>
      <x:c r="AR9" s="238" t="n">
        <x:f>INDEX('COMM_Beacons'!$Z$6:$Z$66,$AA9)</x:f>
        <x:v>22035</x:v>
      </x:c>
      <x:c r="AS9" s="238" t="n">
        <x:f>INDEX('COMM_Beacons'!$AA$6:$AA$66,$AA9)</x:f>
        <x:v>3048166746</x:v>
      </x:c>
      <x:c r="AT9" s="238" t="n">
        <x:f>INDEX('COMM_Beacons'!$AB$6:$AB$66,$AA9)</x:f>
        <x:v>1105712</x:v>
      </x:c>
      <x:c r="AU9" s="241" t="n">
        <x:f>IF(AA9&lt;=1,"",INDEX('COMM_Counter_Deltas'!$J$6:$J$65,AA9-1))</x:f>
        <x:v>9.4</x:v>
      </x:c>
      <x:c r="AV9" s="240" t="n">
        <x:f>IF(AA9&lt;=1,"",INDEX('COMM_Counter_Deltas'!$B$6:$B$65,AA9-1))</x:f>
        <x:v>44589.73806712963</x:v>
      </x:c>
      <x:c r="AW9" s="240" t="n">
        <x:f>IF(AA9&lt;=1,"",INDEX('COMM_Counter_Deltas'!$C$6:$C$65,AA9-1))</x:f>
        <x:v>44589.73841435185</x:v>
      </x:c>
      <x:c r="AX9" s="239" t="b">
        <x:v>1</x:v>
      </x:c>
      <x:c r="AY9" s="238" t="n">
        <x:v>7</x:v>
      </x:c>
      <x:c r="AZ9" s="238" t="n">
        <x:f>INDEX('OMNI_Normalized'!$N$6:$N$18,MATCH(L9,'OMNI_Normalized'!$C$6:$C$18,0))</x:f>
        <x:v>49399</x:v>
      </x:c>
      <x:c r="BA9" s="242" t="n">
        <x:f>INDEX('OMNI_Normalized'!$O$6:$O$18,MATCH(L9,'OMNI_Normalized'!$C$6:$C$18,0))</x:f>
        <x:v>1.88</x:v>
      </x:c>
      <x:c r="BB9" s="238" t="n">
        <x:f>INDEX('OMNI_Normalized'!$H$6:$H$18,MATCH(L9,'OMNI_Normalized'!$C$6:$C$18,0))</x:f>
        <x:v>20</x:v>
      </x:c>
      <x:c r="BC9" s="238" t="n">
        <x:f>INDEX('OMNI_Normalized'!$F$6:$F$18,MATCH(L9,'OMNI_Normalized'!$C$6:$C$18,0))</x:f>
        <x:v>51</x:v>
      </x:c>
      <x:c r="BD9" s="238" t="n">
        <x:f>INDEX('OMNI_Normalized'!$G$6:$G$18,MATCH(L9,'OMNI_Normalized'!$C$6:$C$18,0))</x:f>
        <x:v>51</x:v>
      </x:c>
    </x:row>
    <x:row r="10" ht="24" customHeight="1">
      <x:c r="A10" s="32" t="n">
        <x:v>5</x:v>
      </x:c>
      <x:c r="B10" s="32" t="n">
        <x:v>9</x:v>
      </x:c>
      <x:c r="C10" s="210" t="n">
        <x:f>Join_Audit!C14</x:f>
        <x:v>44589.73855324074</x:v>
      </x:c>
      <x:c r="D10" s="42" t="n">
        <x:f>Join_Audit!E14</x:f>
        <x:v>42</x:v>
      </x:c>
      <x:c r="E10" s="42" t="n">
        <x:f>Join_Audit!F14</x:f>
        <x:v>1352</x:v>
      </x:c>
      <x:c r="F10" s="42" t="n">
        <x:f>Join_Audit!G14</x:f>
        <x:v>1</x:v>
      </x:c>
      <x:c r="G10" s="42" t="str">
        <x:f>Join_Audit!I14</x:f>
        <x:v>CADC0873</x:v>
      </x:c>
      <x:c r="H10" s="42" t="n">
        <x:f>Join_Audit!J14</x:f>
        <x:v>0.0000146847</x:v>
      </x:c>
      <x:c r="I10" s="210" t="n">
        <x:f>Join_Audit!L14</x:f>
        <x:v>44589.738541666666</x:v>
      </x:c>
      <x:c r="J10" s="42" t="n">
        <x:f>Join_Audit!O14</x:f>
        <x:v>1</x:v>
      </x:c>
      <x:c r="K10" s="42" t="n">
        <x:f>INDEX('COMM_Beacons'!$D$6:$D$66,AA10)</x:f>
        <x:v>201</x:v>
      </x:c>
      <x:c r="L10" s="210" t="n">
        <x:f>Join_Audit!R14</x:f>
        <x:v>44589.73819444444</x:v>
      </x:c>
      <x:c r="M10" s="42" t="n">
        <x:f>OMNI_Normalized!J7</x:f>
        <x:v>6.27</x:v>
      </x:c>
      <x:c r="N10" s="42" t="n">
        <x:f>OMNI_Normalized!K7</x:f>
        <x:v>-1.74</x:v>
      </x:c>
      <x:c r="O10" s="42" t="n">
        <x:f>OMNI_Normalized!L7</x:f>
        <x:v>420.2</x:v>
      </x:c>
      <x:c r="P10" s="42" t="n">
        <x:f>OMNI_Normalized!M7</x:f>
        <x:v>5.31</x:v>
      </x:c>
      <x:c r="Q10" s="42" t="n">
        <x:f>OMNI_Normalized!P7</x:f>
        <x:v>103</x:v>
      </x:c>
      <x:c r="R10" s="42" t="n">
        <x:f>OMNI_Normalized!Q7</x:f>
        <x:v>1</x:v>
      </x:c>
      <x:c r="S10" s="47" t="n">
        <x:f>Settings!$B$28</x:f>
        <x:v>100</x:v>
      </x:c>
      <x:c r="T10" s="47" t="n">
        <x:f>Settings!$B$29</x:f>
        <x:v>0.02</x:v>
      </x:c>
      <x:c r="U10" s="47" t="n">
        <x:f>Settings!$B$12</x:f>
        <x:v>300</x:v>
      </x:c>
      <x:c r="V10" s="47" t="n">
        <x:f>Settings!$B$25</x:f>
        <x:v>0.25</x:v>
      </x:c>
      <x:c r="W10" s="47" t="n">
        <x:f>Settings!$B$21</x:f>
        <x:v>4</x:v>
      </x:c>
      <x:c r="X10" s="47" t="n">
        <x:f>Settings!$B$24</x:f>
        <x:v>12</x:v>
      </x:c>
      <x:c r="Y10" s="42" t="str">
        <x:f>Join_Audit!S14</x:f>
        <x:v>ACCEPT</x:v>
      </x:c>
      <x:c r="Z10" s="42" t="str">
        <x:v>OBSERVED RADIO STATE / DERIVED TX ACTIVITY / SYNTHETIC PERFORMANCE</x:v>
      </x:c>
      <x:c r="AA10" s="238" t="n">
        <x:v>3</x:v>
      </x:c>
      <x:c r="AB10" s="238" t="str">
        <x:f>INDEX('COMM_Beacons'!$E$6:$E$66,AA10)</x:f>
        <x:v>CRC32C_VERIFIED</x:v>
      </x:c>
      <x:c r="AC10" s="238" t="n">
        <x:f>INDEX('COMM_Beacons'!$K$6:$K$66,$AA10)</x:f>
        <x:v>385</x:v>
      </x:c>
      <x:c r="AD10" s="238" t="n">
        <x:f>INDEX('COMM_Beacons'!$L$6:$L$66,$AA10)</x:f>
        <x:v>385</x:v>
      </x:c>
      <x:c r="AE10" s="238" t="n">
        <x:f>INDEX('COMM_Beacons'!$M$6:$M$66,$AA10)</x:f>
        <x:v>-83</x:v>
      </x:c>
      <x:c r="AF10" s="238" t="n">
        <x:f>INDEX('COMM_Beacons'!$N$6:$N$66,$AA10)</x:f>
        <x:v>257</x:v>
      </x:c>
      <x:c r="AG10" s="238" t="n">
        <x:f>INDEX('COMM_Beacons'!$O$6:$O$66,$AA10)</x:f>
        <x:v>33425</x:v>
      </x:c>
      <x:c r="AH10" s="238" t="n">
        <x:f>INDEX('COMM_Beacons'!$P$6:$P$66,$AA10)</x:f>
        <x:v>11</x:v>
      </x:c>
      <x:c r="AI10" s="238" t="n">
        <x:f>INDEX('COMM_Beacons'!$Q$6:$Q$66,$AA10)</x:f>
        <x:v>4386595</x:v>
      </x:c>
      <x:c r="AJ10" s="238" t="n">
        <x:f>INDEX('COMM_Beacons'!$R$6:$R$66,$AA10)</x:f>
        <x:v>110</x:v>
      </x:c>
      <x:c r="AK10" s="238" t="n">
        <x:f>INDEX('COMM_Beacons'!$S$6:$S$66,$AA10)</x:f>
        <x:v>2</x:v>
      </x:c>
      <x:c r="AL10" s="238" t="n">
        <x:f>INDEX('COMM_Beacons'!$T$6:$T$66,$AA10)</x:f>
        <x:v>1126</x:v>
      </x:c>
      <x:c r="AM10" s="238" t="n">
        <x:f>INDEX('COMM_Beacons'!$U$6:$U$66,$AA10)</x:f>
        <x:v>256</x:v>
      </x:c>
      <x:c r="AN10" s="238" t="n">
        <x:f>INDEX('COMM_Beacons'!$V$6:$V$66,$AA10)</x:f>
        <x:v>1035520017</x:v>
      </x:c>
      <x:c r="AO10" s="238" t="n">
        <x:f>INDEX('COMM_Beacons'!$W$6:$W$66,$AA10)</x:f>
        <x:v>-115</x:v>
      </x:c>
      <x:c r="AP10" s="238" t="n">
        <x:f>INDEX('COMM_Beacons'!$X$6:$X$66,$AA10)</x:f>
        <x:v>1</x:v>
      </x:c>
      <x:c r="AQ10" s="238" t="n">
        <x:f>INDEX('COMM_Beacons'!$Y$6:$Y$66,$AA10)</x:f>
        <x:v>17475741</x:v>
      </x:c>
      <x:c r="AR10" s="238" t="n">
        <x:f>INDEX('COMM_Beacons'!$Z$6:$Z$66,$AA10)</x:f>
        <x:v>22035</x:v>
      </x:c>
      <x:c r="AS10" s="238" t="n">
        <x:f>INDEX('COMM_Beacons'!$AA$6:$AA$66,$AA10)</x:f>
        <x:v>3048166840</x:v>
      </x:c>
      <x:c r="AT10" s="238" t="n">
        <x:f>INDEX('COMM_Beacons'!$AB$6:$AB$66,$AA10)</x:f>
        <x:v>1105712</x:v>
      </x:c>
      <x:c r="AU10" s="241" t="n">
        <x:f>IF(AA10&lt;=1,"",INDEX('COMM_Counter_Deltas'!$J$6:$J$65,AA10-1))</x:f>
        <x:v>8.545454545454545</x:v>
      </x:c>
      <x:c r="AV10" s="240" t="n">
        <x:f>IF(AA10&lt;=1,"",INDEX('COMM_Counter_Deltas'!$B$6:$B$65,AA10-1))</x:f>
        <x:v>44589.73841435185</x:v>
      </x:c>
      <x:c r="AW10" s="240" t="n">
        <x:f>IF(AA10&lt;=1,"",INDEX('COMM_Counter_Deltas'!$C$6:$C$65,AA10-1))</x:f>
        <x:v>44589.738541666666</x:v>
      </x:c>
      <x:c r="AX10" s="239" t="b">
        <x:v>1</x:v>
      </x:c>
      <x:c r="AY10" s="238" t="n">
        <x:v>1</x:v>
      </x:c>
      <x:c r="AZ10" s="238" t="n">
        <x:f>INDEX('OMNI_Normalized'!$N$6:$N$18,MATCH(L10,'OMNI_Normalized'!$C$6:$C$18,0))</x:f>
        <x:v>49399</x:v>
      </x:c>
      <x:c r="BA10" s="242" t="n">
        <x:f>INDEX('OMNI_Normalized'!$O$6:$O$18,MATCH(L10,'OMNI_Normalized'!$C$6:$C$18,0))</x:f>
        <x:v>1.88</x:v>
      </x:c>
      <x:c r="BB10" s="238" t="n">
        <x:f>INDEX('OMNI_Normalized'!$H$6:$H$18,MATCH(L10,'OMNI_Normalized'!$C$6:$C$18,0))</x:f>
        <x:v>20</x:v>
      </x:c>
      <x:c r="BC10" s="238" t="n">
        <x:f>INDEX('OMNI_Normalized'!$F$6:$F$18,MATCH(L10,'OMNI_Normalized'!$C$6:$C$18,0))</x:f>
        <x:v>51</x:v>
      </x:c>
      <x:c r="BD10" s="238" t="n">
        <x:f>INDEX('OMNI_Normalized'!$G$6:$G$18,MATCH(L10,'OMNI_Normalized'!$C$6:$C$18,0))</x:f>
        <x:v>51</x:v>
      </x:c>
    </x:row>
    <x:row r="11" ht="24" customHeight="1">
      <x:c r="A11" s="32" t="n">
        <x:v>6</x:v>
      </x:c>
      <x:c r="B11" s="32" t="n">
        <x:v>10</x:v>
      </x:c>
      <x:c r="C11" s="210" t="n">
        <x:f>Join_Audit!C15</x:f>
        <x:v>44589.73861111111</x:v>
      </x:c>
      <x:c r="D11" s="42" t="n">
        <x:f>Join_Audit!E15</x:f>
        <x:v>47</x:v>
      </x:c>
      <x:c r="E11" s="42" t="n">
        <x:f>Join_Audit!F15</x:f>
        <x:v>1352</x:v>
      </x:c>
      <x:c r="F11" s="42" t="n">
        <x:f>Join_Audit!G15</x:f>
        <x:v>1</x:v>
      </x:c>
      <x:c r="G11" s="42" t="str">
        <x:f>Join_Audit!I15</x:f>
        <x:v>CADC0873</x:v>
      </x:c>
      <x:c r="H11" s="42" t="n">
        <x:f>Join_Audit!J15</x:f>
        <x:v>0.00000681515</x:v>
      </x:c>
      <x:c r="I11" s="210" t="n">
        <x:f>Join_Audit!L15</x:f>
        <x:v>44589.738541666666</x:v>
      </x:c>
      <x:c r="J11" s="42" t="n">
        <x:f>Join_Audit!O15</x:f>
        <x:v>6</x:v>
      </x:c>
      <x:c r="K11" s="42" t="n">
        <x:f>INDEX('COMM_Beacons'!$D$6:$D$66,AA11)</x:f>
        <x:v>201</x:v>
      </x:c>
      <x:c r="L11" s="210" t="n">
        <x:f>Join_Audit!R15</x:f>
        <x:v>44589.73819444444</x:v>
      </x:c>
      <x:c r="M11" s="42" t="n">
        <x:f>OMNI_Normalized!J7</x:f>
        <x:v>6.27</x:v>
      </x:c>
      <x:c r="N11" s="42" t="n">
        <x:f>OMNI_Normalized!K7</x:f>
        <x:v>-1.74</x:v>
      </x:c>
      <x:c r="O11" s="42" t="n">
        <x:f>OMNI_Normalized!L7</x:f>
        <x:v>420.2</x:v>
      </x:c>
      <x:c r="P11" s="42" t="n">
        <x:f>OMNI_Normalized!M7</x:f>
        <x:v>5.31</x:v>
      </x:c>
      <x:c r="Q11" s="42" t="n">
        <x:f>OMNI_Normalized!P7</x:f>
        <x:v>103</x:v>
      </x:c>
      <x:c r="R11" s="42" t="n">
        <x:f>OMNI_Normalized!Q7</x:f>
        <x:v>1</x:v>
      </x:c>
      <x:c r="S11" s="47" t="n">
        <x:f>Settings!$B$28</x:f>
        <x:v>100</x:v>
      </x:c>
      <x:c r="T11" s="47" t="n">
        <x:f>Settings!$B$29</x:f>
        <x:v>0.02</x:v>
      </x:c>
      <x:c r="U11" s="47" t="n">
        <x:f>Settings!$B$12</x:f>
        <x:v>300</x:v>
      </x:c>
      <x:c r="V11" s="47" t="n">
        <x:f>Settings!$B$25</x:f>
        <x:v>0.25</x:v>
      </x:c>
      <x:c r="W11" s="47" t="n">
        <x:f>Settings!$B$21</x:f>
        <x:v>4</x:v>
      </x:c>
      <x:c r="X11" s="47" t="n">
        <x:f>Settings!$B$24</x:f>
        <x:v>12</x:v>
      </x:c>
      <x:c r="Y11" s="42" t="str">
        <x:f>Join_Audit!S15</x:f>
        <x:v>ACCEPT</x:v>
      </x:c>
      <x:c r="Z11" s="42" t="str">
        <x:v>OBSERVED RADIO STATE / DERIVED TX ACTIVITY / SYNTHETIC PERFORMANCE</x:v>
      </x:c>
      <x:c r="AA11" s="238" t="n">
        <x:v>3</x:v>
      </x:c>
      <x:c r="AB11" s="238" t="str">
        <x:f>INDEX('COMM_Beacons'!$E$6:$E$66,AA11)</x:f>
        <x:v>CRC32C_VERIFIED</x:v>
      </x:c>
      <x:c r="AC11" s="238" t="n">
        <x:f>INDEX('COMM_Beacons'!$K$6:$K$66,$AA11)</x:f>
        <x:v>385</x:v>
      </x:c>
      <x:c r="AD11" s="238" t="n">
        <x:f>INDEX('COMM_Beacons'!$L$6:$L$66,$AA11)</x:f>
        <x:v>385</x:v>
      </x:c>
      <x:c r="AE11" s="238" t="n">
        <x:f>INDEX('COMM_Beacons'!$M$6:$M$66,$AA11)</x:f>
        <x:v>-83</x:v>
      </x:c>
      <x:c r="AF11" s="238" t="n">
        <x:f>INDEX('COMM_Beacons'!$N$6:$N$66,$AA11)</x:f>
        <x:v>257</x:v>
      </x:c>
      <x:c r="AG11" s="238" t="n">
        <x:f>INDEX('COMM_Beacons'!$O$6:$O$66,$AA11)</x:f>
        <x:v>33425</x:v>
      </x:c>
      <x:c r="AH11" s="238" t="n">
        <x:f>INDEX('COMM_Beacons'!$P$6:$P$66,$AA11)</x:f>
        <x:v>11</x:v>
      </x:c>
      <x:c r="AI11" s="238" t="n">
        <x:f>INDEX('COMM_Beacons'!$Q$6:$Q$66,$AA11)</x:f>
        <x:v>4386595</x:v>
      </x:c>
      <x:c r="AJ11" s="238" t="n">
        <x:f>INDEX('COMM_Beacons'!$R$6:$R$66,$AA11)</x:f>
        <x:v>110</x:v>
      </x:c>
      <x:c r="AK11" s="238" t="n">
        <x:f>INDEX('COMM_Beacons'!$S$6:$S$66,$AA11)</x:f>
        <x:v>2</x:v>
      </x:c>
      <x:c r="AL11" s="238" t="n">
        <x:f>INDEX('COMM_Beacons'!$T$6:$T$66,$AA11)</x:f>
        <x:v>1126</x:v>
      </x:c>
      <x:c r="AM11" s="238" t="n">
        <x:f>INDEX('COMM_Beacons'!$U$6:$U$66,$AA11)</x:f>
        <x:v>256</x:v>
      </x:c>
      <x:c r="AN11" s="238" t="n">
        <x:f>INDEX('COMM_Beacons'!$V$6:$V$66,$AA11)</x:f>
        <x:v>1035520017</x:v>
      </x:c>
      <x:c r="AO11" s="238" t="n">
        <x:f>INDEX('COMM_Beacons'!$W$6:$W$66,$AA11)</x:f>
        <x:v>-115</x:v>
      </x:c>
      <x:c r="AP11" s="238" t="n">
        <x:f>INDEX('COMM_Beacons'!$X$6:$X$66,$AA11)</x:f>
        <x:v>1</x:v>
      </x:c>
      <x:c r="AQ11" s="238" t="n">
        <x:f>INDEX('COMM_Beacons'!$Y$6:$Y$66,$AA11)</x:f>
        <x:v>17475741</x:v>
      </x:c>
      <x:c r="AR11" s="238" t="n">
        <x:f>INDEX('COMM_Beacons'!$Z$6:$Z$66,$AA11)</x:f>
        <x:v>22035</x:v>
      </x:c>
      <x:c r="AS11" s="238" t="n">
        <x:f>INDEX('COMM_Beacons'!$AA$6:$AA$66,$AA11)</x:f>
        <x:v>3048166840</x:v>
      </x:c>
      <x:c r="AT11" s="238" t="n">
        <x:f>INDEX('COMM_Beacons'!$AB$6:$AB$66,$AA11)</x:f>
        <x:v>1105712</x:v>
      </x:c>
      <x:c r="AU11" s="241" t="n">
        <x:f>IF(AA11&lt;=1,"",INDEX('COMM_Counter_Deltas'!$J$6:$J$65,AA11-1))</x:f>
        <x:v>8.545454545454545</x:v>
      </x:c>
      <x:c r="AV11" s="240" t="n">
        <x:f>IF(AA11&lt;=1,"",INDEX('COMM_Counter_Deltas'!$B$6:$B$65,AA11-1))</x:f>
        <x:v>44589.73841435185</x:v>
      </x:c>
      <x:c r="AW11" s="240" t="n">
        <x:f>IF(AA11&lt;=1,"",INDEX('COMM_Counter_Deltas'!$C$6:$C$65,AA11-1))</x:f>
        <x:v>44589.738541666666</x:v>
      </x:c>
      <x:c r="AX11" s="239" t="b">
        <x:v>1</x:v>
      </x:c>
      <x:c r="AY11" s="238" t="n">
        <x:v>6</x:v>
      </x:c>
      <x:c r="AZ11" s="238" t="n">
        <x:f>INDEX('OMNI_Normalized'!$N$6:$N$18,MATCH(L11,'OMNI_Normalized'!$C$6:$C$18,0))</x:f>
        <x:v>49399</x:v>
      </x:c>
      <x:c r="BA11" s="242" t="n">
        <x:f>INDEX('OMNI_Normalized'!$O$6:$O$18,MATCH(L11,'OMNI_Normalized'!$C$6:$C$18,0))</x:f>
        <x:v>1.88</x:v>
      </x:c>
      <x:c r="BB11" s="238" t="n">
        <x:f>INDEX('OMNI_Normalized'!$H$6:$H$18,MATCH(L11,'OMNI_Normalized'!$C$6:$C$18,0))</x:f>
        <x:v>20</x:v>
      </x:c>
      <x:c r="BC11" s="238" t="n">
        <x:f>INDEX('OMNI_Normalized'!$F$6:$F$18,MATCH(L11,'OMNI_Normalized'!$C$6:$C$18,0))</x:f>
        <x:v>51</x:v>
      </x:c>
      <x:c r="BD11" s="238" t="n">
        <x:f>INDEX('OMNI_Normalized'!$G$6:$G$18,MATCH(L11,'OMNI_Normalized'!$C$6:$C$18,0))</x:f>
        <x:v>51</x:v>
      </x:c>
    </x:row>
    <x:row r="12" ht="24" customHeight="1">
      <x:c r="A12" s="32" t="n">
        <x:v>7</x:v>
      </x:c>
      <x:c r="B12" s="32" t="n">
        <x:v>11</x:v>
      </x:c>
      <x:c r="C12" s="210" t="n">
        <x:f>Join_Audit!C16</x:f>
        <x:v>44589.73866898148</x:v>
      </x:c>
      <x:c r="D12" s="42" t="n">
        <x:f>Join_Audit!E16</x:f>
        <x:v>52</x:v>
      </x:c>
      <x:c r="E12" s="42" t="n">
        <x:f>Join_Audit!F16</x:f>
        <x:v>1352</x:v>
      </x:c>
      <x:c r="F12" s="42" t="n">
        <x:f>Join_Audit!G16</x:f>
        <x:v>1</x:v>
      </x:c>
      <x:c r="G12" s="42" t="str">
        <x:f>Join_Audit!I16</x:f>
        <x:v>CADC0873</x:v>
      </x:c>
      <x:c r="H12" s="42" t="n">
        <x:f>Join_Audit!J16</x:f>
        <x:v>0.00000594652</x:v>
      </x:c>
      <x:c r="I12" s="210" t="n">
        <x:f>Join_Audit!L16</x:f>
        <x:v>44589.738645833335</x:v>
      </x:c>
      <x:c r="J12" s="42" t="n">
        <x:f>Join_Audit!O16</x:f>
        <x:v>2</x:v>
      </x:c>
      <x:c r="K12" s="42" t="n">
        <x:f>INDEX('COMM_Beacons'!$D$6:$D$66,AA12)</x:f>
        <x:v>200</x:v>
      </x:c>
      <x:c r="L12" s="210" t="n">
        <x:f>Join_Audit!R16</x:f>
        <x:v>44589.73819444444</x:v>
      </x:c>
      <x:c r="M12" s="42" t="n">
        <x:f>OMNI_Normalized!J7</x:f>
        <x:v>6.27</x:v>
      </x:c>
      <x:c r="N12" s="42" t="n">
        <x:f>OMNI_Normalized!K7</x:f>
        <x:v>-1.74</x:v>
      </x:c>
      <x:c r="O12" s="42" t="n">
        <x:f>OMNI_Normalized!L7</x:f>
        <x:v>420.2</x:v>
      </x:c>
      <x:c r="P12" s="42" t="n">
        <x:f>OMNI_Normalized!M7</x:f>
        <x:v>5.31</x:v>
      </x:c>
      <x:c r="Q12" s="42" t="n">
        <x:f>OMNI_Normalized!P7</x:f>
        <x:v>103</x:v>
      </x:c>
      <x:c r="R12" s="42" t="n">
        <x:f>OMNI_Normalized!Q7</x:f>
        <x:v>1</x:v>
      </x:c>
      <x:c r="S12" s="47" t="n">
        <x:f>Settings!$B$28</x:f>
        <x:v>100</x:v>
      </x:c>
      <x:c r="T12" s="47" t="n">
        <x:f>Settings!$B$29</x:f>
        <x:v>0.02</x:v>
      </x:c>
      <x:c r="U12" s="47" t="n">
        <x:f>Settings!$B$12</x:f>
        <x:v>300</x:v>
      </x:c>
      <x:c r="V12" s="47" t="n">
        <x:f>Settings!$B$25</x:f>
        <x:v>0.25</x:v>
      </x:c>
      <x:c r="W12" s="47" t="n">
        <x:f>Settings!$B$21</x:f>
        <x:v>4</x:v>
      </x:c>
      <x:c r="X12" s="47" t="n">
        <x:f>Settings!$B$24</x:f>
        <x:v>12</x:v>
      </x:c>
      <x:c r="Y12" s="42" t="str">
        <x:f>Join_Audit!S16</x:f>
        <x:v>ACCEPT</x:v>
      </x:c>
      <x:c r="Z12" s="42" t="str">
        <x:v>OBSERVED RADIO STATE / DERIVED TX ACTIVITY / SYNTHETIC PERFORMANCE</x:v>
      </x:c>
      <x:c r="AA12" s="238" t="n">
        <x:v>4</x:v>
      </x:c>
      <x:c r="AB12" s="238" t="str">
        <x:f>INDEX('COMM_Beacons'!$E$6:$E$66,AA12)</x:f>
        <x:v>CRC32C_VERIFIED</x:v>
      </x:c>
      <x:c r="AC12" s="238" t="n">
        <x:f>INDEX('COMM_Beacons'!$K$6:$K$66,$AA12)</x:f>
        <x:v>385</x:v>
      </x:c>
      <x:c r="AD12" s="238" t="n">
        <x:f>INDEX('COMM_Beacons'!$L$6:$L$66,$AA12)</x:f>
        <x:v>387</x:v>
      </x:c>
      <x:c r="AE12" s="238" t="n">
        <x:f>INDEX('COMM_Beacons'!$M$6:$M$66,$AA12)</x:f>
        <x:v>-83</x:v>
      </x:c>
      <x:c r="AF12" s="238" t="n">
        <x:f>INDEX('COMM_Beacons'!$N$6:$N$66,$AA12)</x:f>
        <x:v>257</x:v>
      </x:c>
      <x:c r="AG12" s="238" t="n">
        <x:f>INDEX('COMM_Beacons'!$O$6:$O$66,$AA12)</x:f>
        <x:v>33426</x:v>
      </x:c>
      <x:c r="AH12" s="238" t="n">
        <x:f>INDEX('COMM_Beacons'!$P$6:$P$66,$AA12)</x:f>
        <x:v>11</x:v>
      </x:c>
      <x:c r="AI12" s="238" t="n">
        <x:f>INDEX('COMM_Beacons'!$Q$6:$Q$66,$AA12)</x:f>
        <x:v>4386689</x:v>
      </x:c>
      <x:c r="AJ12" s="238" t="n">
        <x:f>INDEX('COMM_Beacons'!$R$6:$R$66,$AA12)</x:f>
        <x:v>110</x:v>
      </x:c>
      <x:c r="AK12" s="238" t="n">
        <x:f>INDEX('COMM_Beacons'!$S$6:$S$66,$AA12)</x:f>
        <x:v>2</x:v>
      </x:c>
      <x:c r="AL12" s="238" t="n">
        <x:f>INDEX('COMM_Beacons'!$T$6:$T$66,$AA12)</x:f>
        <x:v>1126</x:v>
      </x:c>
      <x:c r="AM12" s="238" t="n">
        <x:f>INDEX('COMM_Beacons'!$U$6:$U$66,$AA12)</x:f>
        <x:v>256</x:v>
      </x:c>
      <x:c r="AN12" s="238" t="n">
        <x:f>INDEX('COMM_Beacons'!$V$6:$V$66,$AA12)</x:f>
        <x:v>1035520017</x:v>
      </x:c>
      <x:c r="AO12" s="238" t="n">
        <x:f>INDEX('COMM_Beacons'!$W$6:$W$66,$AA12)</x:f>
        <x:v>-100</x:v>
      </x:c>
      <x:c r="AP12" s="238" t="n">
        <x:f>INDEX('COMM_Beacons'!$X$6:$X$66,$AA12)</x:f>
        <x:v>1</x:v>
      </x:c>
      <x:c r="AQ12" s="238" t="n">
        <x:f>INDEX('COMM_Beacons'!$Y$6:$Y$66,$AA12)</x:f>
        <x:v>17475742</x:v>
      </x:c>
      <x:c r="AR12" s="238" t="n">
        <x:f>INDEX('COMM_Beacons'!$Z$6:$Z$66,$AA12)</x:f>
        <x:v>22035</x:v>
      </x:c>
      <x:c r="AS12" s="238" t="n">
        <x:f>INDEX('COMM_Beacons'!$AA$6:$AA$66,$AA12)</x:f>
        <x:v>3048166934</x:v>
      </x:c>
      <x:c r="AT12" s="238" t="n">
        <x:f>INDEX('COMM_Beacons'!$AB$6:$AB$66,$AA12)</x:f>
        <x:v>1105712</x:v>
      </x:c>
      <x:c r="AU12" s="241" t="n">
        <x:f>IF(AA12&lt;=1,"",INDEX('COMM_Counter_Deltas'!$J$6:$J$65,AA12-1))</x:f>
        <x:v>10.444444444444445</x:v>
      </x:c>
      <x:c r="AV12" s="240" t="n">
        <x:f>IF(AA12&lt;=1,"",INDEX('COMM_Counter_Deltas'!$B$6:$B$65,AA12-1))</x:f>
        <x:v>44589.738541666666</x:v>
      </x:c>
      <x:c r="AW12" s="240" t="n">
        <x:f>IF(AA12&lt;=1,"",INDEX('COMM_Counter_Deltas'!$C$6:$C$65,AA12-1))</x:f>
        <x:v>44589.738645833335</x:v>
      </x:c>
      <x:c r="AX12" s="239" t="b">
        <x:v>1</x:v>
      </x:c>
      <x:c r="AY12" s="238" t="n">
        <x:v>2</x:v>
      </x:c>
      <x:c r="AZ12" s="238" t="n">
        <x:f>INDEX('OMNI_Normalized'!$N$6:$N$18,MATCH(L12,'OMNI_Normalized'!$C$6:$C$18,0))</x:f>
        <x:v>49399</x:v>
      </x:c>
      <x:c r="BA12" s="242" t="n">
        <x:f>INDEX('OMNI_Normalized'!$O$6:$O$18,MATCH(L12,'OMNI_Normalized'!$C$6:$C$18,0))</x:f>
        <x:v>1.88</x:v>
      </x:c>
      <x:c r="BB12" s="238" t="n">
        <x:f>INDEX('OMNI_Normalized'!$H$6:$H$18,MATCH(L12,'OMNI_Normalized'!$C$6:$C$18,0))</x:f>
        <x:v>20</x:v>
      </x:c>
      <x:c r="BC12" s="238" t="n">
        <x:f>INDEX('OMNI_Normalized'!$F$6:$F$18,MATCH(L12,'OMNI_Normalized'!$C$6:$C$18,0))</x:f>
        <x:v>51</x:v>
      </x:c>
      <x:c r="BD12" s="238" t="n">
        <x:f>INDEX('OMNI_Normalized'!$G$6:$G$18,MATCH(L12,'OMNI_Normalized'!$C$6:$C$18,0))</x:f>
        <x:v>51</x:v>
      </x:c>
    </x:row>
    <x:row r="13" ht="24" customHeight="1">
      <x:c r="A13" s="32" t="n">
        <x:v>8</x:v>
      </x:c>
      <x:c r="B13" s="32" t="n">
        <x:v>12</x:v>
      </x:c>
      <x:c r="C13" s="210" t="n">
        <x:f>Join_Audit!C17</x:f>
        <x:v>44589.73872685185</x:v>
      </x:c>
      <x:c r="D13" s="42" t="n">
        <x:f>Join_Audit!E17</x:f>
        <x:v>57</x:v>
      </x:c>
      <x:c r="E13" s="42" t="n">
        <x:f>Join_Audit!F17</x:f>
        <x:v>1352</x:v>
      </x:c>
      <x:c r="F13" s="42" t="n">
        <x:f>Join_Audit!G17</x:f>
        <x:v>1</x:v>
      </x:c>
      <x:c r="G13" s="42" t="str">
        <x:f>Join_Audit!I17</x:f>
        <x:v>CADC0873</x:v>
      </x:c>
      <x:c r="H13" s="42" t="n">
        <x:f>Join_Audit!J17</x:f>
        <x:v>1.15919e-7</x:v>
      </x:c>
      <x:c r="I13" s="210" t="n">
        <x:f>Join_Audit!L17</x:f>
        <x:v>44589.738645833335</x:v>
      </x:c>
      <x:c r="J13" s="42" t="n">
        <x:f>Join_Audit!O17</x:f>
        <x:v>7</x:v>
      </x:c>
      <x:c r="K13" s="42" t="n">
        <x:f>INDEX('COMM_Beacons'!$D$6:$D$66,AA13)</x:f>
        <x:v>200</x:v>
      </x:c>
      <x:c r="L13" s="210" t="n">
        <x:f>Join_Audit!R17</x:f>
        <x:v>44589.73819444444</x:v>
      </x:c>
      <x:c r="M13" s="42" t="n">
        <x:f>OMNI_Normalized!J7</x:f>
        <x:v>6.27</x:v>
      </x:c>
      <x:c r="N13" s="42" t="n">
        <x:f>OMNI_Normalized!K7</x:f>
        <x:v>-1.74</x:v>
      </x:c>
      <x:c r="O13" s="42" t="n">
        <x:f>OMNI_Normalized!L7</x:f>
        <x:v>420.2</x:v>
      </x:c>
      <x:c r="P13" s="42" t="n">
        <x:f>OMNI_Normalized!M7</x:f>
        <x:v>5.31</x:v>
      </x:c>
      <x:c r="Q13" s="42" t="n">
        <x:f>OMNI_Normalized!P7</x:f>
        <x:v>103</x:v>
      </x:c>
      <x:c r="R13" s="42" t="n">
        <x:f>OMNI_Normalized!Q7</x:f>
        <x:v>1</x:v>
      </x:c>
      <x:c r="S13" s="47" t="n">
        <x:f>Settings!$B$28</x:f>
        <x:v>100</x:v>
      </x:c>
      <x:c r="T13" s="47" t="n">
        <x:f>Settings!$B$29</x:f>
        <x:v>0.02</x:v>
      </x:c>
      <x:c r="U13" s="47" t="n">
        <x:f>Settings!$B$12</x:f>
        <x:v>300</x:v>
      </x:c>
      <x:c r="V13" s="47" t="n">
        <x:f>Settings!$B$25</x:f>
        <x:v>0.25</x:v>
      </x:c>
      <x:c r="W13" s="47" t="n">
        <x:f>Settings!$B$21</x:f>
        <x:v>4</x:v>
      </x:c>
      <x:c r="X13" s="47" t="n">
        <x:f>Settings!$B$24</x:f>
        <x:v>12</x:v>
      </x:c>
      <x:c r="Y13" s="42" t="str">
        <x:f>Join_Audit!S17</x:f>
        <x:v>ACCEPT</x:v>
      </x:c>
      <x:c r="Z13" s="42" t="str">
        <x:v>OBSERVED RADIO STATE / DERIVED TX ACTIVITY / SYNTHETIC PERFORMANCE</x:v>
      </x:c>
      <x:c r="AA13" s="238" t="n">
        <x:v>4</x:v>
      </x:c>
      <x:c r="AB13" s="238" t="str">
        <x:f>INDEX('COMM_Beacons'!$E$6:$E$66,AA13)</x:f>
        <x:v>CRC32C_VERIFIED</x:v>
      </x:c>
      <x:c r="AC13" s="238" t="n">
        <x:f>INDEX('COMM_Beacons'!$K$6:$K$66,$AA13)</x:f>
        <x:v>385</x:v>
      </x:c>
      <x:c r="AD13" s="238" t="n">
        <x:f>INDEX('COMM_Beacons'!$L$6:$L$66,$AA13)</x:f>
        <x:v>387</x:v>
      </x:c>
      <x:c r="AE13" s="238" t="n">
        <x:f>INDEX('COMM_Beacons'!$M$6:$M$66,$AA13)</x:f>
        <x:v>-83</x:v>
      </x:c>
      <x:c r="AF13" s="238" t="n">
        <x:f>INDEX('COMM_Beacons'!$N$6:$N$66,$AA13)</x:f>
        <x:v>257</x:v>
      </x:c>
      <x:c r="AG13" s="238" t="n">
        <x:f>INDEX('COMM_Beacons'!$O$6:$O$66,$AA13)</x:f>
        <x:v>33426</x:v>
      </x:c>
      <x:c r="AH13" s="238" t="n">
        <x:f>INDEX('COMM_Beacons'!$P$6:$P$66,$AA13)</x:f>
        <x:v>11</x:v>
      </x:c>
      <x:c r="AI13" s="238" t="n">
        <x:f>INDEX('COMM_Beacons'!$Q$6:$Q$66,$AA13)</x:f>
        <x:v>4386689</x:v>
      </x:c>
      <x:c r="AJ13" s="238" t="n">
        <x:f>INDEX('COMM_Beacons'!$R$6:$R$66,$AA13)</x:f>
        <x:v>110</x:v>
      </x:c>
      <x:c r="AK13" s="238" t="n">
        <x:f>INDEX('COMM_Beacons'!$S$6:$S$66,$AA13)</x:f>
        <x:v>2</x:v>
      </x:c>
      <x:c r="AL13" s="238" t="n">
        <x:f>INDEX('COMM_Beacons'!$T$6:$T$66,$AA13)</x:f>
        <x:v>1126</x:v>
      </x:c>
      <x:c r="AM13" s="238" t="n">
        <x:f>INDEX('COMM_Beacons'!$U$6:$U$66,$AA13)</x:f>
        <x:v>256</x:v>
      </x:c>
      <x:c r="AN13" s="238" t="n">
        <x:f>INDEX('COMM_Beacons'!$V$6:$V$66,$AA13)</x:f>
        <x:v>1035520017</x:v>
      </x:c>
      <x:c r="AO13" s="238" t="n">
        <x:f>INDEX('COMM_Beacons'!$W$6:$W$66,$AA13)</x:f>
        <x:v>-100</x:v>
      </x:c>
      <x:c r="AP13" s="238" t="n">
        <x:f>INDEX('COMM_Beacons'!$X$6:$X$66,$AA13)</x:f>
        <x:v>1</x:v>
      </x:c>
      <x:c r="AQ13" s="238" t="n">
        <x:f>INDEX('COMM_Beacons'!$Y$6:$Y$66,$AA13)</x:f>
        <x:v>17475742</x:v>
      </x:c>
      <x:c r="AR13" s="238" t="n">
        <x:f>INDEX('COMM_Beacons'!$Z$6:$Z$66,$AA13)</x:f>
        <x:v>22035</x:v>
      </x:c>
      <x:c r="AS13" s="238" t="n">
        <x:f>INDEX('COMM_Beacons'!$AA$6:$AA$66,$AA13)</x:f>
        <x:v>3048166934</x:v>
      </x:c>
      <x:c r="AT13" s="238" t="n">
        <x:f>INDEX('COMM_Beacons'!$AB$6:$AB$66,$AA13)</x:f>
        <x:v>1105712</x:v>
      </x:c>
      <x:c r="AU13" s="241" t="n">
        <x:f>IF(AA13&lt;=1,"",INDEX('COMM_Counter_Deltas'!$J$6:$J$65,AA13-1))</x:f>
        <x:v>10.444444444444445</x:v>
      </x:c>
      <x:c r="AV13" s="240" t="n">
        <x:f>IF(AA13&lt;=1,"",INDEX('COMM_Counter_Deltas'!$B$6:$B$65,AA13-1))</x:f>
        <x:v>44589.738541666666</x:v>
      </x:c>
      <x:c r="AW13" s="240" t="n">
        <x:f>IF(AA13&lt;=1,"",INDEX('COMM_Counter_Deltas'!$C$6:$C$65,AA13-1))</x:f>
        <x:v>44589.738645833335</x:v>
      </x:c>
      <x:c r="AX13" s="239" t="b">
        <x:v>1</x:v>
      </x:c>
      <x:c r="AY13" s="238" t="n">
        <x:v>7</x:v>
      </x:c>
      <x:c r="AZ13" s="238" t="n">
        <x:f>INDEX('OMNI_Normalized'!$N$6:$N$18,MATCH(L13,'OMNI_Normalized'!$C$6:$C$18,0))</x:f>
        <x:v>49399</x:v>
      </x:c>
      <x:c r="BA13" s="242" t="n">
        <x:f>INDEX('OMNI_Normalized'!$O$6:$O$18,MATCH(L13,'OMNI_Normalized'!$C$6:$C$18,0))</x:f>
        <x:v>1.88</x:v>
      </x:c>
      <x:c r="BB13" s="238" t="n">
        <x:f>INDEX('OMNI_Normalized'!$H$6:$H$18,MATCH(L13,'OMNI_Normalized'!$C$6:$C$18,0))</x:f>
        <x:v>20</x:v>
      </x:c>
      <x:c r="BC13" s="238" t="n">
        <x:f>INDEX('OMNI_Normalized'!$F$6:$F$18,MATCH(L13,'OMNI_Normalized'!$C$6:$C$18,0))</x:f>
        <x:v>51</x:v>
      </x:c>
      <x:c r="BD13" s="238" t="n">
        <x:f>INDEX('OMNI_Normalized'!$G$6:$G$18,MATCH(L13,'OMNI_Normalized'!$C$6:$C$18,0))</x:f>
        <x:v>51</x:v>
      </x:c>
    </x:row>
    <x:row r="14" ht="24" customHeight="1">
      <x:c r="A14" s="32" t="n">
        <x:v>9</x:v>
      </x:c>
      <x:c r="B14" s="32" t="n">
        <x:v>16</x:v>
      </x:c>
      <x:c r="C14" s="210" t="n">
        <x:f>Join_Audit!C21</x:f>
        <x:v>44589.74005787037</x:v>
      </x:c>
      <x:c r="D14" s="42" t="n">
        <x:f>Join_Audit!E21</x:f>
        <x:v>172</x:v>
      </x:c>
      <x:c r="E14" s="42" t="n">
        <x:f>Join_Audit!F21</x:f>
        <x:v>1353</x:v>
      </x:c>
      <x:c r="F14" s="42" t="n">
        <x:f>Join_Audit!G21</x:f>
        <x:v>0</x:v>
      </x:c>
      <x:c r="G14" s="42" t="str">
        <x:f>Join_Audit!I21</x:f>
        <x:v>CADC0873</x:v>
      </x:c>
      <x:c r="H14" s="42" t="n">
        <x:f>Join_Audit!J21</x:f>
        <x:v>-0.0000364344</x:v>
      </x:c>
      <x:c r="I14" s="210" t="n">
        <x:f>Join_Audit!L21</x:f>
        <x:v>44589.74003472222</x:v>
      </x:c>
      <x:c r="J14" s="42" t="n">
        <x:f>Join_Audit!O21</x:f>
        <x:v>2</x:v>
      </x:c>
      <x:c r="K14" s="42" t="n">
        <x:f>INDEX('COMM_Beacons'!$D$6:$D$66,AA14)</x:f>
        <x:v>186</x:v>
      </x:c>
      <x:c r="L14" s="210" t="n">
        <x:f>Join_Audit!R21</x:f>
        <x:v>44589.739583333336</x:v>
      </x:c>
      <x:c r="M14" s="42" t="n">
        <x:f>OMNI_Normalized!J9</x:f>
        <x:v>6.25</x:v>
      </x:c>
      <x:c r="N14" s="42" t="n">
        <x:f>OMNI_Normalized!K9</x:f>
        <x:v>-2.11</x:v>
      </x:c>
      <x:c r="O14" s="42" t="n">
        <x:f>OMNI_Normalized!L9</x:f>
        <x:v>419.5</x:v>
      </x:c>
      <x:c r="P14" s="42" t="n">
        <x:f>OMNI_Normalized!M9</x:f>
        <x:v>5.6</x:v>
      </x:c>
      <x:c r="Q14" s="42" t="n">
        <x:f>OMNI_Normalized!P9</x:f>
        <x:v>100</x:v>
      </x:c>
      <x:c r="R14" s="42" t="n">
        <x:f>OMNI_Normalized!Q9</x:f>
        <x:v>1</x:v>
      </x:c>
      <x:c r="S14" s="47" t="n">
        <x:f>Settings!$B$28</x:f>
        <x:v>100</x:v>
      </x:c>
      <x:c r="T14" s="47" t="n">
        <x:f>Settings!$B$29</x:f>
        <x:v>0.02</x:v>
      </x:c>
      <x:c r="U14" s="47" t="n">
        <x:f>Settings!$B$12</x:f>
        <x:v>300</x:v>
      </x:c>
      <x:c r="V14" s="47" t="n">
        <x:f>Settings!$B$25</x:f>
        <x:v>0.25</x:v>
      </x:c>
      <x:c r="W14" s="47" t="n">
        <x:f>Settings!$B$21</x:f>
        <x:v>4</x:v>
      </x:c>
      <x:c r="X14" s="47" t="n">
        <x:f>Settings!$B$24</x:f>
        <x:v>12</x:v>
      </x:c>
      <x:c r="Y14" s="42" t="str">
        <x:f>Join_Audit!S21</x:f>
        <x:v>ACCEPT</x:v>
      </x:c>
      <x:c r="Z14" s="42" t="str">
        <x:v>OBSERVED RADIO STATE / DERIVED TX ACTIVITY / SYNTHETIC PERFORMANCE</x:v>
      </x:c>
      <x:c r="AA14" s="238" t="n">
        <x:v>13</x:v>
      </x:c>
      <x:c r="AB14" s="238" t="str">
        <x:f>INDEX('COMM_Beacons'!$E$6:$E$66,AA14)</x:f>
        <x:v>PREPROCESSED_NO_CRC</x:v>
      </x:c>
      <x:c r="AC14" s="238" t="n">
        <x:f>INDEX('COMM_Beacons'!$K$6:$K$66,$AA14)</x:f>
        <x:v>377</x:v>
      </x:c>
      <x:c r="AD14" s="238" t="n">
        <x:f>INDEX('COMM_Beacons'!$L$6:$L$66,$AA14)</x:f>
        <x:v>377</x:v>
      </x:c>
      <x:c r="AE14" s="238" t="n">
        <x:f>INDEX('COMM_Beacons'!$M$6:$M$66,$AA14)</x:f>
        <x:v>-83</x:v>
      </x:c>
      <x:c r="AF14" s="238" t="n">
        <x:f>INDEX('COMM_Beacons'!$N$6:$N$66,$AA14)</x:f>
        <x:v>257</x:v>
      </x:c>
      <x:c r="AG14" s="238" t="n">
        <x:f>INDEX('COMM_Beacons'!$O$6:$O$66,$AA14)</x:f>
        <x:v>33438</x:v>
      </x:c>
      <x:c r="AH14" s="238" t="n">
        <x:f>INDEX('COMM_Beacons'!$P$6:$P$66,$AA14)</x:f>
        <x:v>11</x:v>
      </x:c>
      <x:c r="AI14" s="238" t="n">
        <x:f>INDEX('COMM_Beacons'!$Q$6:$Q$66,$AA14)</x:f>
        <x:v>4387817</x:v>
      </x:c>
      <x:c r="AJ14" s="238" t="n">
        <x:f>INDEX('COMM_Beacons'!$R$6:$R$66,$AA14)</x:f>
        <x:v>110</x:v>
      </x:c>
      <x:c r="AK14" s="238" t="n">
        <x:f>INDEX('COMM_Beacons'!$S$6:$S$66,$AA14)</x:f>
        <x:v>2</x:v>
      </x:c>
      <x:c r="AL14" s="238" t="n">
        <x:f>INDEX('COMM_Beacons'!$T$6:$T$66,$AA14)</x:f>
        <x:v>1126</x:v>
      </x:c>
      <x:c r="AM14" s="238" t="n">
        <x:f>INDEX('COMM_Beacons'!$U$6:$U$66,$AA14)</x:f>
        <x:v>256</x:v>
      </x:c>
      <x:c r="AN14" s="238" t="n">
        <x:f>INDEX('COMM_Beacons'!$V$6:$V$66,$AA14)</x:f>
        <x:v>1035520017</x:v>
      </x:c>
      <x:c r="AO14" s="238" t="n">
        <x:f>INDEX('COMM_Beacons'!$W$6:$W$66,$AA14)</x:f>
        <x:v>-111</x:v>
      </x:c>
      <x:c r="AP14" s="238" t="n">
        <x:f>INDEX('COMM_Beacons'!$X$6:$X$66,$AA14)</x:f>
        <x:v>1</x:v>
      </x:c>
      <x:c r="AQ14" s="238" t="n">
        <x:f>INDEX('COMM_Beacons'!$Y$6:$Y$66,$AA14)</x:f>
        <x:v>17475754</x:v>
      </x:c>
      <x:c r="AR14" s="238" t="n">
        <x:f>INDEX('COMM_Beacons'!$Z$6:$Z$66,$AA14)</x:f>
        <x:v>22035</x:v>
      </x:c>
      <x:c r="AS14" s="238" t="n">
        <x:f>INDEX('COMM_Beacons'!$AA$6:$AA$66,$AA14)</x:f>
        <x:v>3048168062</x:v>
      </x:c>
      <x:c r="AT14" s="238" t="n">
        <x:f>INDEX('COMM_Beacons'!$AB$6:$AB$66,$AA14)</x:f>
        <x:v>1105712</x:v>
      </x:c>
      <x:c r="AU14" s="241" t="n">
        <x:f>IF(AA14&lt;=1,"",INDEX('COMM_Counter_Deltas'!$J$6:$J$65,AA14-1))</x:f>
        <x:v>9.4</x:v>
      </x:c>
      <x:c r="AV14" s="240" t="n">
        <x:f>IF(AA14&lt;=1,"",INDEX('COMM_Counter_Deltas'!$B$6:$B$65,AA14-1))</x:f>
        <x:v>44589.73991898148</x:v>
      </x:c>
      <x:c r="AW14" s="240" t="n">
        <x:f>IF(AA14&lt;=1,"",INDEX('COMM_Counter_Deltas'!$C$6:$C$65,AA14-1))</x:f>
        <x:v>44589.74003472222</x:v>
      </x:c>
      <x:c r="AX14" s="239" t="b">
        <x:v>0</x:v>
      </x:c>
      <x:c r="AY14" s="238" t="n">
        <x:v>12</x:v>
      </x:c>
      <x:c r="AZ14" s="238" t="n">
        <x:f>INDEX('OMNI_Normalized'!$N$6:$N$18,MATCH(L14,'OMNI_Normalized'!$C$6:$C$18,0))</x:f>
        <x:v>44104</x:v>
      </x:c>
      <x:c r="BA14" s="242" t="n">
        <x:f>INDEX('OMNI_Normalized'!$O$6:$O$18,MATCH(L14,'OMNI_Normalized'!$C$6:$C$18,0))</x:f>
        <x:v>1.97</x:v>
      </x:c>
      <x:c r="BB14" s="238" t="n">
        <x:f>INDEX('OMNI_Normalized'!$H$6:$H$18,MATCH(L14,'OMNI_Normalized'!$C$6:$C$18,0))</x:f>
        <x:v>100</x:v>
      </x:c>
      <x:c r="BC14" s="238" t="n">
        <x:f>INDEX('OMNI_Normalized'!$F$6:$F$18,MATCH(L14,'OMNI_Normalized'!$C$6:$C$18,0))</x:f>
        <x:v>51</x:v>
      </x:c>
      <x:c r="BD14" s="238" t="n">
        <x:f>INDEX('OMNI_Normalized'!$G$6:$G$18,MATCH(L14,'OMNI_Normalized'!$C$6:$C$18,0))</x:f>
        <x:v>51</x:v>
      </x:c>
    </x:row>
    <x:row r="15" ht="24" customHeight="1">
      <x:c r="A15" s="32" t="n">
        <x:v>10</x:v>
      </x:c>
      <x:c r="B15" s="32" t="n">
        <x:v>17</x:v>
      </x:c>
      <x:c r="C15" s="210" t="n">
        <x:f>Join_Audit!C22</x:f>
        <x:v>44589.740115740744</x:v>
      </x:c>
      <x:c r="D15" s="42" t="n">
        <x:f>Join_Audit!E22</x:f>
        <x:v>177</x:v>
      </x:c>
      <x:c r="E15" s="42" t="n">
        <x:f>Join_Audit!F22</x:f>
        <x:v>1353</x:v>
      </x:c>
      <x:c r="F15" s="42" t="n">
        <x:f>Join_Audit!G22</x:f>
        <x:v>0</x:v>
      </x:c>
      <x:c r="G15" s="42" t="str">
        <x:f>Join_Audit!I22</x:f>
        <x:v>CADC0873</x:v>
      </x:c>
      <x:c r="H15" s="42" t="n">
        <x:f>Join_Audit!J22</x:f>
        <x:v>-0.0000337577</x:v>
      </x:c>
      <x:c r="I15" s="210" t="n">
        <x:f>Join_Audit!L22</x:f>
        <x:v>44589.74003472222</x:v>
      </x:c>
      <x:c r="J15" s="42" t="n">
        <x:f>Join_Audit!O22</x:f>
        <x:v>7</x:v>
      </x:c>
      <x:c r="K15" s="42" t="n">
        <x:f>INDEX('COMM_Beacons'!$D$6:$D$66,AA15)</x:f>
        <x:v>186</x:v>
      </x:c>
      <x:c r="L15" s="210" t="n">
        <x:f>Join_Audit!R22</x:f>
        <x:v>44589.739583333336</x:v>
      </x:c>
      <x:c r="M15" s="42" t="n">
        <x:f>OMNI_Normalized!J9</x:f>
        <x:v>6.25</x:v>
      </x:c>
      <x:c r="N15" s="42" t="n">
        <x:f>OMNI_Normalized!K9</x:f>
        <x:v>-2.11</x:v>
      </x:c>
      <x:c r="O15" s="42" t="n">
        <x:f>OMNI_Normalized!L9</x:f>
        <x:v>419.5</x:v>
      </x:c>
      <x:c r="P15" s="42" t="n">
        <x:f>OMNI_Normalized!M9</x:f>
        <x:v>5.6</x:v>
      </x:c>
      <x:c r="Q15" s="42" t="n">
        <x:f>OMNI_Normalized!P9</x:f>
        <x:v>100</x:v>
      </x:c>
      <x:c r="R15" s="42" t="n">
        <x:f>OMNI_Normalized!Q9</x:f>
        <x:v>1</x:v>
      </x:c>
      <x:c r="S15" s="47" t="n">
        <x:f>Settings!$B$28</x:f>
        <x:v>100</x:v>
      </x:c>
      <x:c r="T15" s="47" t="n">
        <x:f>Settings!$B$29</x:f>
        <x:v>0.02</x:v>
      </x:c>
      <x:c r="U15" s="47" t="n">
        <x:f>Settings!$B$12</x:f>
        <x:v>300</x:v>
      </x:c>
      <x:c r="V15" s="47" t="n">
        <x:f>Settings!$B$25</x:f>
        <x:v>0.25</x:v>
      </x:c>
      <x:c r="W15" s="47" t="n">
        <x:f>Settings!$B$21</x:f>
        <x:v>4</x:v>
      </x:c>
      <x:c r="X15" s="47" t="n">
        <x:f>Settings!$B$24</x:f>
        <x:v>12</x:v>
      </x:c>
      <x:c r="Y15" s="42" t="str">
        <x:f>Join_Audit!S22</x:f>
        <x:v>ACCEPT</x:v>
      </x:c>
      <x:c r="Z15" s="42" t="str">
        <x:v>OBSERVED RADIO STATE / DERIVED TX ACTIVITY / SYNTHETIC PERFORMANCE</x:v>
      </x:c>
      <x:c r="AA15" s="238" t="n">
        <x:v>13</x:v>
      </x:c>
      <x:c r="AB15" s="238" t="str">
        <x:f>INDEX('COMM_Beacons'!$E$6:$E$66,AA15)</x:f>
        <x:v>PREPROCESSED_NO_CRC</x:v>
      </x:c>
      <x:c r="AC15" s="238" t="n">
        <x:f>INDEX('COMM_Beacons'!$K$6:$K$66,$AA15)</x:f>
        <x:v>377</x:v>
      </x:c>
      <x:c r="AD15" s="238" t="n">
        <x:f>INDEX('COMM_Beacons'!$L$6:$L$66,$AA15)</x:f>
        <x:v>377</x:v>
      </x:c>
      <x:c r="AE15" s="238" t="n">
        <x:f>INDEX('COMM_Beacons'!$M$6:$M$66,$AA15)</x:f>
        <x:v>-83</x:v>
      </x:c>
      <x:c r="AF15" s="238" t="n">
        <x:f>INDEX('COMM_Beacons'!$N$6:$N$66,$AA15)</x:f>
        <x:v>257</x:v>
      </x:c>
      <x:c r="AG15" s="238" t="n">
        <x:f>INDEX('COMM_Beacons'!$O$6:$O$66,$AA15)</x:f>
        <x:v>33438</x:v>
      </x:c>
      <x:c r="AH15" s="238" t="n">
        <x:f>INDEX('COMM_Beacons'!$P$6:$P$66,$AA15)</x:f>
        <x:v>11</x:v>
      </x:c>
      <x:c r="AI15" s="238" t="n">
        <x:f>INDEX('COMM_Beacons'!$Q$6:$Q$66,$AA15)</x:f>
        <x:v>4387817</x:v>
      </x:c>
      <x:c r="AJ15" s="238" t="n">
        <x:f>INDEX('COMM_Beacons'!$R$6:$R$66,$AA15)</x:f>
        <x:v>110</x:v>
      </x:c>
      <x:c r="AK15" s="238" t="n">
        <x:f>INDEX('COMM_Beacons'!$S$6:$S$66,$AA15)</x:f>
        <x:v>2</x:v>
      </x:c>
      <x:c r="AL15" s="238" t="n">
        <x:f>INDEX('COMM_Beacons'!$T$6:$T$66,$AA15)</x:f>
        <x:v>1126</x:v>
      </x:c>
      <x:c r="AM15" s="238" t="n">
        <x:f>INDEX('COMM_Beacons'!$U$6:$U$66,$AA15)</x:f>
        <x:v>256</x:v>
      </x:c>
      <x:c r="AN15" s="238" t="n">
        <x:f>INDEX('COMM_Beacons'!$V$6:$V$66,$AA15)</x:f>
        <x:v>1035520017</x:v>
      </x:c>
      <x:c r="AO15" s="238" t="n">
        <x:f>INDEX('COMM_Beacons'!$W$6:$W$66,$AA15)</x:f>
        <x:v>-111</x:v>
      </x:c>
      <x:c r="AP15" s="238" t="n">
        <x:f>INDEX('COMM_Beacons'!$X$6:$X$66,$AA15)</x:f>
        <x:v>1</x:v>
      </x:c>
      <x:c r="AQ15" s="238" t="n">
        <x:f>INDEX('COMM_Beacons'!$Y$6:$Y$66,$AA15)</x:f>
        <x:v>17475754</x:v>
      </x:c>
      <x:c r="AR15" s="238" t="n">
        <x:f>INDEX('COMM_Beacons'!$Z$6:$Z$66,$AA15)</x:f>
        <x:v>22035</x:v>
      </x:c>
      <x:c r="AS15" s="238" t="n">
        <x:f>INDEX('COMM_Beacons'!$AA$6:$AA$66,$AA15)</x:f>
        <x:v>3048168062</x:v>
      </x:c>
      <x:c r="AT15" s="238" t="n">
        <x:f>INDEX('COMM_Beacons'!$AB$6:$AB$66,$AA15)</x:f>
        <x:v>1105712</x:v>
      </x:c>
      <x:c r="AU15" s="241" t="n">
        <x:f>IF(AA15&lt;=1,"",INDEX('COMM_Counter_Deltas'!$J$6:$J$65,AA15-1))</x:f>
        <x:v>9.4</x:v>
      </x:c>
      <x:c r="AV15" s="240" t="n">
        <x:f>IF(AA15&lt;=1,"",INDEX('COMM_Counter_Deltas'!$B$6:$B$65,AA15-1))</x:f>
        <x:v>44589.73991898148</x:v>
      </x:c>
      <x:c r="AW15" s="240" t="n">
        <x:f>IF(AA15&lt;=1,"",INDEX('COMM_Counter_Deltas'!$C$6:$C$65,AA15-1))</x:f>
        <x:v>44589.74003472222</x:v>
      </x:c>
      <x:c r="AX15" s="239" t="b">
        <x:v>0</x:v>
      </x:c>
      <x:c r="AY15" s="238" t="n">
        <x:v>17</x:v>
      </x:c>
      <x:c r="AZ15" s="238" t="n">
        <x:f>INDEX('OMNI_Normalized'!$N$6:$N$18,MATCH(L15,'OMNI_Normalized'!$C$6:$C$18,0))</x:f>
        <x:v>44104</x:v>
      </x:c>
      <x:c r="BA15" s="242" t="n">
        <x:f>INDEX('OMNI_Normalized'!$O$6:$O$18,MATCH(L15,'OMNI_Normalized'!$C$6:$C$18,0))</x:f>
        <x:v>1.97</x:v>
      </x:c>
      <x:c r="BB15" s="238" t="n">
        <x:f>INDEX('OMNI_Normalized'!$H$6:$H$18,MATCH(L15,'OMNI_Normalized'!$C$6:$C$18,0))</x:f>
        <x:v>100</x:v>
      </x:c>
      <x:c r="BC15" s="238" t="n">
        <x:f>INDEX('OMNI_Normalized'!$F$6:$F$18,MATCH(L15,'OMNI_Normalized'!$C$6:$C$18,0))</x:f>
        <x:v>51</x:v>
      </x:c>
      <x:c r="BD15" s="238" t="n">
        <x:f>INDEX('OMNI_Normalized'!$G$6:$G$18,MATCH(L15,'OMNI_Normalized'!$C$6:$C$18,0))</x:f>
        <x:v>51</x:v>
      </x:c>
    </x:row>
    <x:row r="16" ht="24" customHeight="1">
      <x:c r="A16" s="32" t="n">
        <x:v>11</x:v>
      </x:c>
      <x:c r="B16" s="32" t="n">
        <x:v>18</x:v>
      </x:c>
      <x:c r="C16" s="210" t="n">
        <x:f>Join_Audit!C23</x:f>
        <x:v>44589.74017361111</x:v>
      </x:c>
      <x:c r="D16" s="42" t="n">
        <x:f>Join_Audit!E23</x:f>
        <x:v>182</x:v>
      </x:c>
      <x:c r="E16" s="42" t="n">
        <x:f>Join_Audit!F23</x:f>
        <x:v>1353</x:v>
      </x:c>
      <x:c r="F16" s="42" t="n">
        <x:f>Join_Audit!G23</x:f>
        <x:v>0</x:v>
      </x:c>
      <x:c r="G16" s="42" t="str">
        <x:f>Join_Audit!I23</x:f>
        <x:v>CADC0873</x:v>
      </x:c>
      <x:c r="H16" s="42" t="n">
        <x:f>Join_Audit!J23</x:f>
        <x:v>-0.0000286368</x:v>
      </x:c>
      <x:c r="I16" s="210" t="n">
        <x:f>Join_Audit!L23</x:f>
        <x:v>44589.74015046296</x:v>
      </x:c>
      <x:c r="J16" s="42" t="n">
        <x:f>Join_Audit!O23</x:f>
        <x:v>2</x:v>
      </x:c>
      <x:c r="K16" s="42" t="n">
        <x:f>INDEX('COMM_Beacons'!$D$6:$D$66,AA16)</x:f>
        <x:v>185</x:v>
      </x:c>
      <x:c r="L16" s="210" t="n">
        <x:f>Join_Audit!R23</x:f>
        <x:v>44589.739583333336</x:v>
      </x:c>
      <x:c r="M16" s="42" t="n">
        <x:f>OMNI_Normalized!J9</x:f>
        <x:v>6.25</x:v>
      </x:c>
      <x:c r="N16" s="42" t="n">
        <x:f>OMNI_Normalized!K9</x:f>
        <x:v>-2.11</x:v>
      </x:c>
      <x:c r="O16" s="42" t="n">
        <x:f>OMNI_Normalized!L9</x:f>
        <x:v>419.5</x:v>
      </x:c>
      <x:c r="P16" s="42" t="n">
        <x:f>OMNI_Normalized!M9</x:f>
        <x:v>5.6</x:v>
      </x:c>
      <x:c r="Q16" s="42" t="n">
        <x:f>OMNI_Normalized!P9</x:f>
        <x:v>100</x:v>
      </x:c>
      <x:c r="R16" s="42" t="n">
        <x:f>OMNI_Normalized!Q9</x:f>
        <x:v>1</x:v>
      </x:c>
      <x:c r="S16" s="47" t="n">
        <x:f>Settings!$B$28</x:f>
        <x:v>100</x:v>
      </x:c>
      <x:c r="T16" s="47" t="n">
        <x:f>Settings!$B$29</x:f>
        <x:v>0.02</x:v>
      </x:c>
      <x:c r="U16" s="47" t="n">
        <x:f>Settings!$B$12</x:f>
        <x:v>300</x:v>
      </x:c>
      <x:c r="V16" s="47" t="n">
        <x:f>Settings!$B$25</x:f>
        <x:v>0.25</x:v>
      </x:c>
      <x:c r="W16" s="47" t="n">
        <x:f>Settings!$B$21</x:f>
        <x:v>4</x:v>
      </x:c>
      <x:c r="X16" s="47" t="n">
        <x:f>Settings!$B$24</x:f>
        <x:v>12</x:v>
      </x:c>
      <x:c r="Y16" s="42" t="str">
        <x:f>Join_Audit!S23</x:f>
        <x:v>ACCEPT</x:v>
      </x:c>
      <x:c r="Z16" s="42" t="str">
        <x:v>OBSERVED RADIO STATE / DERIVED TX ACTIVITY / SYNTHETIC PERFORMANCE</x:v>
      </x:c>
      <x:c r="AA16" s="238" t="n">
        <x:v>14</x:v>
      </x:c>
      <x:c r="AB16" s="238" t="str">
        <x:f>INDEX('COMM_Beacons'!$E$6:$E$66,AA16)</x:f>
        <x:v>CRC32C_VERIFIED</x:v>
      </x:c>
      <x:c r="AC16" s="238" t="n">
        <x:f>INDEX('COMM_Beacons'!$K$6:$K$66,$AA16)</x:f>
        <x:v>377</x:v>
      </x:c>
      <x:c r="AD16" s="238" t="n">
        <x:f>INDEX('COMM_Beacons'!$L$6:$L$66,$AA16)</x:f>
        <x:v>377</x:v>
      </x:c>
      <x:c r="AE16" s="238" t="n">
        <x:f>INDEX('COMM_Beacons'!$M$6:$M$66,$AA16)</x:f>
        <x:v>-83</x:v>
      </x:c>
      <x:c r="AF16" s="238" t="n">
        <x:f>INDEX('COMM_Beacons'!$N$6:$N$66,$AA16)</x:f>
        <x:v>257</x:v>
      </x:c>
      <x:c r="AG16" s="238" t="n">
        <x:f>INDEX('COMM_Beacons'!$O$6:$O$66,$AA16)</x:f>
        <x:v>33439</x:v>
      </x:c>
      <x:c r="AH16" s="238" t="n">
        <x:f>INDEX('COMM_Beacons'!$P$6:$P$66,$AA16)</x:f>
        <x:v>11</x:v>
      </x:c>
      <x:c r="AI16" s="238" t="n">
        <x:f>INDEX('COMM_Beacons'!$Q$6:$Q$66,$AA16)</x:f>
        <x:v>4387911</x:v>
      </x:c>
      <x:c r="AJ16" s="238" t="n">
        <x:f>INDEX('COMM_Beacons'!$R$6:$R$66,$AA16)</x:f>
        <x:v>110</x:v>
      </x:c>
      <x:c r="AK16" s="238" t="n">
        <x:f>INDEX('COMM_Beacons'!$S$6:$S$66,$AA16)</x:f>
        <x:v>2</x:v>
      </x:c>
      <x:c r="AL16" s="238" t="n">
        <x:f>INDEX('COMM_Beacons'!$T$6:$T$66,$AA16)</x:f>
        <x:v>1126</x:v>
      </x:c>
      <x:c r="AM16" s="238" t="n">
        <x:f>INDEX('COMM_Beacons'!$U$6:$U$66,$AA16)</x:f>
        <x:v>256</x:v>
      </x:c>
      <x:c r="AN16" s="238" t="n">
        <x:f>INDEX('COMM_Beacons'!$V$6:$V$66,$AA16)</x:f>
        <x:v>1035520017</x:v>
      </x:c>
      <x:c r="AO16" s="238" t="n">
        <x:f>INDEX('COMM_Beacons'!$W$6:$W$66,$AA16)</x:f>
        <x:v>-113</x:v>
      </x:c>
      <x:c r="AP16" s="238" t="n">
        <x:f>INDEX('COMM_Beacons'!$X$6:$X$66,$AA16)</x:f>
        <x:v>1</x:v>
      </x:c>
      <x:c r="AQ16" s="238" t="n">
        <x:f>INDEX('COMM_Beacons'!$Y$6:$Y$66,$AA16)</x:f>
        <x:v>17475755</x:v>
      </x:c>
      <x:c r="AR16" s="238" t="n">
        <x:f>INDEX('COMM_Beacons'!$Z$6:$Z$66,$AA16)</x:f>
        <x:v>22035</x:v>
      </x:c>
      <x:c r="AS16" s="238" t="n">
        <x:f>INDEX('COMM_Beacons'!$AA$6:$AA$66,$AA16)</x:f>
        <x:v>3048168156</x:v>
      </x:c>
      <x:c r="AT16" s="238" t="n">
        <x:f>INDEX('COMM_Beacons'!$AB$6:$AB$66,$AA16)</x:f>
        <x:v>1105712</x:v>
      </x:c>
      <x:c r="AU16" s="241" t="n">
        <x:f>IF(AA16&lt;=1,"",INDEX('COMM_Counter_Deltas'!$J$6:$J$65,AA16-1))</x:f>
        <x:v>9.4</x:v>
      </x:c>
      <x:c r="AV16" s="240" t="n">
        <x:f>IF(AA16&lt;=1,"",INDEX('COMM_Counter_Deltas'!$B$6:$B$65,AA16-1))</x:f>
        <x:v>44589.74003472222</x:v>
      </x:c>
      <x:c r="AW16" s="240" t="n">
        <x:f>IF(AA16&lt;=1,"",INDEX('COMM_Counter_Deltas'!$C$6:$C$65,AA16-1))</x:f>
        <x:v>44589.74015046296</x:v>
      </x:c>
      <x:c r="AX16" s="239" t="b">
        <x:v>1</x:v>
      </x:c>
      <x:c r="AY16" s="238" t="n">
        <x:v>2</x:v>
      </x:c>
      <x:c r="AZ16" s="238" t="n">
        <x:f>INDEX('OMNI_Normalized'!$N$6:$N$18,MATCH(L16,'OMNI_Normalized'!$C$6:$C$18,0))</x:f>
        <x:v>44104</x:v>
      </x:c>
      <x:c r="BA16" s="242" t="n">
        <x:f>INDEX('OMNI_Normalized'!$O$6:$O$18,MATCH(L16,'OMNI_Normalized'!$C$6:$C$18,0))</x:f>
        <x:v>1.97</x:v>
      </x:c>
      <x:c r="BB16" s="238" t="n">
        <x:f>INDEX('OMNI_Normalized'!$H$6:$H$18,MATCH(L16,'OMNI_Normalized'!$C$6:$C$18,0))</x:f>
        <x:v>100</x:v>
      </x:c>
      <x:c r="BC16" s="238" t="n">
        <x:f>INDEX('OMNI_Normalized'!$F$6:$F$18,MATCH(L16,'OMNI_Normalized'!$C$6:$C$18,0))</x:f>
        <x:v>51</x:v>
      </x:c>
      <x:c r="BD16" s="238" t="n">
        <x:f>INDEX('OMNI_Normalized'!$G$6:$G$18,MATCH(L16,'OMNI_Normalized'!$C$6:$C$18,0))</x:f>
        <x:v>51</x:v>
      </x:c>
    </x:row>
    <x:row r="17" ht="24" customHeight="1">
      <x:c r="A17" s="32" t="n">
        <x:v>12</x:v>
      </x:c>
      <x:c r="B17" s="32" t="n">
        <x:v>19</x:v>
      </x:c>
      <x:c r="C17" s="210" t="n">
        <x:f>Join_Audit!C24</x:f>
        <x:v>44589.74023148148</x:v>
      </x:c>
      <x:c r="D17" s="42" t="n">
        <x:f>Join_Audit!E24</x:f>
        <x:v>187</x:v>
      </x:c>
      <x:c r="E17" s="42" t="n">
        <x:f>Join_Audit!F24</x:f>
        <x:v>1353</x:v>
      </x:c>
      <x:c r="F17" s="42" t="n">
        <x:f>Join_Audit!G24</x:f>
        <x:v>0</x:v>
      </x:c>
      <x:c r="G17" s="42" t="str">
        <x:f>Join_Audit!I24</x:f>
        <x:v>CADC0873</x:v>
      </x:c>
      <x:c r="H17" s="42" t="n">
        <x:f>Join_Audit!J24</x:f>
        <x:v>-0.0000209138</x:v>
      </x:c>
      <x:c r="I17" s="210" t="n">
        <x:f>Join_Audit!L24</x:f>
        <x:v>44589.74015046296</x:v>
      </x:c>
      <x:c r="J17" s="42" t="n">
        <x:f>Join_Audit!O24</x:f>
        <x:v>7</x:v>
      </x:c>
      <x:c r="K17" s="42" t="n">
        <x:f>INDEX('COMM_Beacons'!$D$6:$D$66,AA17)</x:f>
        <x:v>185</x:v>
      </x:c>
      <x:c r="L17" s="210" t="n">
        <x:f>Join_Audit!R24</x:f>
        <x:v>44589.739583333336</x:v>
      </x:c>
      <x:c r="M17" s="42" t="n">
        <x:f>OMNI_Normalized!J9</x:f>
        <x:v>6.25</x:v>
      </x:c>
      <x:c r="N17" s="42" t="n">
        <x:f>OMNI_Normalized!K9</x:f>
        <x:v>-2.11</x:v>
      </x:c>
      <x:c r="O17" s="42" t="n">
        <x:f>OMNI_Normalized!L9</x:f>
        <x:v>419.5</x:v>
      </x:c>
      <x:c r="P17" s="42" t="n">
        <x:f>OMNI_Normalized!M9</x:f>
        <x:v>5.6</x:v>
      </x:c>
      <x:c r="Q17" s="42" t="n">
        <x:f>OMNI_Normalized!P9</x:f>
        <x:v>100</x:v>
      </x:c>
      <x:c r="R17" s="42" t="n">
        <x:f>OMNI_Normalized!Q9</x:f>
        <x:v>1</x:v>
      </x:c>
      <x:c r="S17" s="47" t="n">
        <x:f>Settings!$B$28</x:f>
        <x:v>100</x:v>
      </x:c>
      <x:c r="T17" s="47" t="n">
        <x:f>Settings!$B$29</x:f>
        <x:v>0.02</x:v>
      </x:c>
      <x:c r="U17" s="47" t="n">
        <x:f>Settings!$B$12</x:f>
        <x:v>300</x:v>
      </x:c>
      <x:c r="V17" s="47" t="n">
        <x:f>Settings!$B$25</x:f>
        <x:v>0.25</x:v>
      </x:c>
      <x:c r="W17" s="47" t="n">
        <x:f>Settings!$B$21</x:f>
        <x:v>4</x:v>
      </x:c>
      <x:c r="X17" s="47" t="n">
        <x:f>Settings!$B$24</x:f>
        <x:v>12</x:v>
      </x:c>
      <x:c r="Y17" s="42" t="str">
        <x:f>Join_Audit!S24</x:f>
        <x:v>ACCEPT</x:v>
      </x:c>
      <x:c r="Z17" s="42" t="str">
        <x:v>OBSERVED RADIO STATE / DERIVED TX ACTIVITY / SYNTHETIC PERFORMANCE</x:v>
      </x:c>
      <x:c r="AA17" s="238" t="n">
        <x:v>14</x:v>
      </x:c>
      <x:c r="AB17" s="238" t="str">
        <x:f>INDEX('COMM_Beacons'!$E$6:$E$66,AA17)</x:f>
        <x:v>CRC32C_VERIFIED</x:v>
      </x:c>
      <x:c r="AC17" s="238" t="n">
        <x:f>INDEX('COMM_Beacons'!$K$6:$K$66,$AA17)</x:f>
        <x:v>377</x:v>
      </x:c>
      <x:c r="AD17" s="238" t="n">
        <x:f>INDEX('COMM_Beacons'!$L$6:$L$66,$AA17)</x:f>
        <x:v>377</x:v>
      </x:c>
      <x:c r="AE17" s="238" t="n">
        <x:f>INDEX('COMM_Beacons'!$M$6:$M$66,$AA17)</x:f>
        <x:v>-83</x:v>
      </x:c>
      <x:c r="AF17" s="238" t="n">
        <x:f>INDEX('COMM_Beacons'!$N$6:$N$66,$AA17)</x:f>
        <x:v>257</x:v>
      </x:c>
      <x:c r="AG17" s="238" t="n">
        <x:f>INDEX('COMM_Beacons'!$O$6:$O$66,$AA17)</x:f>
        <x:v>33439</x:v>
      </x:c>
      <x:c r="AH17" s="238" t="n">
        <x:f>INDEX('COMM_Beacons'!$P$6:$P$66,$AA17)</x:f>
        <x:v>11</x:v>
      </x:c>
      <x:c r="AI17" s="238" t="n">
        <x:f>INDEX('COMM_Beacons'!$Q$6:$Q$66,$AA17)</x:f>
        <x:v>4387911</x:v>
      </x:c>
      <x:c r="AJ17" s="238" t="n">
        <x:f>INDEX('COMM_Beacons'!$R$6:$R$66,$AA17)</x:f>
        <x:v>110</x:v>
      </x:c>
      <x:c r="AK17" s="238" t="n">
        <x:f>INDEX('COMM_Beacons'!$S$6:$S$66,$AA17)</x:f>
        <x:v>2</x:v>
      </x:c>
      <x:c r="AL17" s="238" t="n">
        <x:f>INDEX('COMM_Beacons'!$T$6:$T$66,$AA17)</x:f>
        <x:v>1126</x:v>
      </x:c>
      <x:c r="AM17" s="238" t="n">
        <x:f>INDEX('COMM_Beacons'!$U$6:$U$66,$AA17)</x:f>
        <x:v>256</x:v>
      </x:c>
      <x:c r="AN17" s="238" t="n">
        <x:f>INDEX('COMM_Beacons'!$V$6:$V$66,$AA17)</x:f>
        <x:v>1035520017</x:v>
      </x:c>
      <x:c r="AO17" s="238" t="n">
        <x:f>INDEX('COMM_Beacons'!$W$6:$W$66,$AA17)</x:f>
        <x:v>-113</x:v>
      </x:c>
      <x:c r="AP17" s="238" t="n">
        <x:f>INDEX('COMM_Beacons'!$X$6:$X$66,$AA17)</x:f>
        <x:v>1</x:v>
      </x:c>
      <x:c r="AQ17" s="238" t="n">
        <x:f>INDEX('COMM_Beacons'!$Y$6:$Y$66,$AA17)</x:f>
        <x:v>17475755</x:v>
      </x:c>
      <x:c r="AR17" s="238" t="n">
        <x:f>INDEX('COMM_Beacons'!$Z$6:$Z$66,$AA17)</x:f>
        <x:v>22035</x:v>
      </x:c>
      <x:c r="AS17" s="238" t="n">
        <x:f>INDEX('COMM_Beacons'!$AA$6:$AA$66,$AA17)</x:f>
        <x:v>3048168156</x:v>
      </x:c>
      <x:c r="AT17" s="238" t="n">
        <x:f>INDEX('COMM_Beacons'!$AB$6:$AB$66,$AA17)</x:f>
        <x:v>1105712</x:v>
      </x:c>
      <x:c r="AU17" s="241" t="n">
        <x:f>IF(AA17&lt;=1,"",INDEX('COMM_Counter_Deltas'!$J$6:$J$65,AA17-1))</x:f>
        <x:v>9.4</x:v>
      </x:c>
      <x:c r="AV17" s="240" t="n">
        <x:f>IF(AA17&lt;=1,"",INDEX('COMM_Counter_Deltas'!$B$6:$B$65,AA17-1))</x:f>
        <x:v>44589.74003472222</x:v>
      </x:c>
      <x:c r="AW17" s="240" t="n">
        <x:f>IF(AA17&lt;=1,"",INDEX('COMM_Counter_Deltas'!$C$6:$C$65,AA17-1))</x:f>
        <x:v>44589.74015046296</x:v>
      </x:c>
      <x:c r="AX17" s="239" t="b">
        <x:v>1</x:v>
      </x:c>
      <x:c r="AY17" s="238" t="n">
        <x:v>7</x:v>
      </x:c>
      <x:c r="AZ17" s="238" t="n">
        <x:f>INDEX('OMNI_Normalized'!$N$6:$N$18,MATCH(L17,'OMNI_Normalized'!$C$6:$C$18,0))</x:f>
        <x:v>44104</x:v>
      </x:c>
      <x:c r="BA17" s="242" t="n">
        <x:f>INDEX('OMNI_Normalized'!$O$6:$O$18,MATCH(L17,'OMNI_Normalized'!$C$6:$C$18,0))</x:f>
        <x:v>1.97</x:v>
      </x:c>
      <x:c r="BB17" s="238" t="n">
        <x:f>INDEX('OMNI_Normalized'!$H$6:$H$18,MATCH(L17,'OMNI_Normalized'!$C$6:$C$18,0))</x:f>
        <x:v>100</x:v>
      </x:c>
      <x:c r="BC17" s="238" t="n">
        <x:f>INDEX('OMNI_Normalized'!$F$6:$F$18,MATCH(L17,'OMNI_Normalized'!$C$6:$C$18,0))</x:f>
        <x:v>51</x:v>
      </x:c>
      <x:c r="BD17" s="238" t="n">
        <x:f>INDEX('OMNI_Normalized'!$G$6:$G$18,MATCH(L17,'OMNI_Normalized'!$C$6:$C$18,0))</x:f>
        <x:v>51</x:v>
      </x:c>
    </x:row>
    <x:row r="18" ht="24" customHeight="1">
      <x:c r="A18" s="32" t="n">
        <x:v>13</x:v>
      </x:c>
      <x:c r="B18" s="32" t="n">
        <x:v>20</x:v>
      </x:c>
      <x:c r="C18" s="210" t="n">
        <x:f>Join_Audit!C25</x:f>
        <x:v>44589.74028935185</x:v>
      </x:c>
      <x:c r="D18" s="42" t="n">
        <x:f>Join_Audit!E25</x:f>
        <x:v>192</x:v>
      </x:c>
      <x:c r="E18" s="42" t="n">
        <x:f>Join_Audit!F25</x:f>
        <x:v>1353</x:v>
      </x:c>
      <x:c r="F18" s="42" t="n">
        <x:f>Join_Audit!G25</x:f>
        <x:v>0</x:v>
      </x:c>
      <x:c r="G18" s="42" t="str">
        <x:f>Join_Audit!I25</x:f>
        <x:v>CADC0873</x:v>
      </x:c>
      <x:c r="H18" s="42" t="n">
        <x:f>Join_Audit!J25</x:f>
        <x:v>-0.0000117926</x:v>
      </x:c>
      <x:c r="I18" s="210" t="n">
        <x:f>Join_Audit!L25</x:f>
        <x:v>44589.740266203706</x:v>
      </x:c>
      <x:c r="J18" s="42" t="n">
        <x:f>Join_Audit!O25</x:f>
        <x:v>2</x:v>
      </x:c>
      <x:c r="K18" s="42" t="n">
        <x:f>INDEX('COMM_Beacons'!$D$6:$D$66,AA18)</x:f>
        <x:v>182</x:v>
      </x:c>
      <x:c r="L18" s="210" t="n">
        <x:f>Join_Audit!R25</x:f>
        <x:v>44589.740277777775</x:v>
      </x:c>
      <x:c r="M18" s="42" t="n">
        <x:f>OMNI_Normalized!J10</x:f>
        <x:v>6.19</x:v>
      </x:c>
      <x:c r="N18" s="42" t="n">
        <x:f>OMNI_Normalized!K10</x:f>
        <x:v>-2.12</x:v>
      </x:c>
      <x:c r="O18" s="42" t="n">
        <x:f>OMNI_Normalized!L10</x:f>
        <x:v>419.5</x:v>
      </x:c>
      <x:c r="P18" s="42" t="n">
        <x:f>OMNI_Normalized!M10</x:f>
        <x:v>5.6</x:v>
      </x:c>
      <x:c r="Q18" s="42" t="n">
        <x:f>OMNI_Normalized!P10</x:f>
        <x:v>89</x:v>
      </x:c>
      <x:c r="R18" s="42" t="n">
        <x:f>OMNI_Normalized!Q10</x:f>
        <x:v>1</x:v>
      </x:c>
      <x:c r="S18" s="47" t="n">
        <x:f>Settings!$B$28</x:f>
        <x:v>100</x:v>
      </x:c>
      <x:c r="T18" s="47" t="n">
        <x:f>Settings!$B$29</x:f>
        <x:v>0.02</x:v>
      </x:c>
      <x:c r="U18" s="47" t="n">
        <x:f>Settings!$B$12</x:f>
        <x:v>300</x:v>
      </x:c>
      <x:c r="V18" s="47" t="n">
        <x:f>Settings!$B$25</x:f>
        <x:v>0.25</x:v>
      </x:c>
      <x:c r="W18" s="47" t="n">
        <x:f>Settings!$B$21</x:f>
        <x:v>4</x:v>
      </x:c>
      <x:c r="X18" s="47" t="n">
        <x:f>Settings!$B$24</x:f>
        <x:v>12</x:v>
      </x:c>
      <x:c r="Y18" s="42" t="str">
        <x:f>Join_Audit!S25</x:f>
        <x:v>ACCEPT</x:v>
      </x:c>
      <x:c r="Z18" s="42" t="str">
        <x:v>OBSERVED RADIO STATE / DERIVED TX ACTIVITY / SYNTHETIC PERFORMANCE</x:v>
      </x:c>
      <x:c r="AA18" s="238" t="n">
        <x:v>15</x:v>
      </x:c>
      <x:c r="AB18" s="238" t="str">
        <x:f>INDEX('COMM_Beacons'!$E$6:$E$66,AA18)</x:f>
        <x:v>CRC32C_VERIFIED</x:v>
      </x:c>
      <x:c r="AC18" s="238" t="n">
        <x:f>INDEX('COMM_Beacons'!$K$6:$K$66,$AA18)</x:f>
        <x:v>376</x:v>
      </x:c>
      <x:c r="AD18" s="238" t="n">
        <x:f>INDEX('COMM_Beacons'!$L$6:$L$66,$AA18)</x:f>
        <x:v>376</x:v>
      </x:c>
      <x:c r="AE18" s="238" t="n">
        <x:f>INDEX('COMM_Beacons'!$M$6:$M$66,$AA18)</x:f>
        <x:v>-83</x:v>
      </x:c>
      <x:c r="AF18" s="238" t="n">
        <x:f>INDEX('COMM_Beacons'!$N$6:$N$66,$AA18)</x:f>
        <x:v>257</x:v>
      </x:c>
      <x:c r="AG18" s="238" t="n">
        <x:f>INDEX('COMM_Beacons'!$O$6:$O$66,$AA18)</x:f>
        <x:v>33440</x:v>
      </x:c>
      <x:c r="AH18" s="238" t="n">
        <x:f>INDEX('COMM_Beacons'!$P$6:$P$66,$AA18)</x:f>
        <x:v>11</x:v>
      </x:c>
      <x:c r="AI18" s="238" t="n">
        <x:f>INDEX('COMM_Beacons'!$Q$6:$Q$66,$AA18)</x:f>
        <x:v>4388005</x:v>
      </x:c>
      <x:c r="AJ18" s="238" t="n">
        <x:f>INDEX('COMM_Beacons'!$R$6:$R$66,$AA18)</x:f>
        <x:v>110</x:v>
      </x:c>
      <x:c r="AK18" s="238" t="n">
        <x:f>INDEX('COMM_Beacons'!$S$6:$S$66,$AA18)</x:f>
        <x:v>2</x:v>
      </x:c>
      <x:c r="AL18" s="238" t="n">
        <x:f>INDEX('COMM_Beacons'!$T$6:$T$66,$AA18)</x:f>
        <x:v>1126</x:v>
      </x:c>
      <x:c r="AM18" s="238" t="n">
        <x:f>INDEX('COMM_Beacons'!$U$6:$U$66,$AA18)</x:f>
        <x:v>256</x:v>
      </x:c>
      <x:c r="AN18" s="238" t="n">
        <x:f>INDEX('COMM_Beacons'!$V$6:$V$66,$AA18)</x:f>
        <x:v>1035520017</x:v>
      </x:c>
      <x:c r="AO18" s="238" t="n">
        <x:f>INDEX('COMM_Beacons'!$W$6:$W$66,$AA18)</x:f>
        <x:v>-111</x:v>
      </x:c>
      <x:c r="AP18" s="238" t="n">
        <x:f>INDEX('COMM_Beacons'!$X$6:$X$66,$AA18)</x:f>
        <x:v>1</x:v>
      </x:c>
      <x:c r="AQ18" s="238" t="n">
        <x:f>INDEX('COMM_Beacons'!$Y$6:$Y$66,$AA18)</x:f>
        <x:v>17475756</x:v>
      </x:c>
      <x:c r="AR18" s="238" t="n">
        <x:f>INDEX('COMM_Beacons'!$Z$6:$Z$66,$AA18)</x:f>
        <x:v>22035</x:v>
      </x:c>
      <x:c r="AS18" s="238" t="n">
        <x:f>INDEX('COMM_Beacons'!$AA$6:$AA$66,$AA18)</x:f>
        <x:v>3048168250</x:v>
      </x:c>
      <x:c r="AT18" s="238" t="n">
        <x:f>INDEX('COMM_Beacons'!$AB$6:$AB$66,$AA18)</x:f>
        <x:v>1105712</x:v>
      </x:c>
      <x:c r="AU18" s="241" t="n">
        <x:f>IF(AA18&lt;=1,"",INDEX('COMM_Counter_Deltas'!$J$6:$J$65,AA18-1))</x:f>
        <x:v>9.4</x:v>
      </x:c>
      <x:c r="AV18" s="240" t="n">
        <x:f>IF(AA18&lt;=1,"",INDEX('COMM_Counter_Deltas'!$B$6:$B$65,AA18-1))</x:f>
        <x:v>44589.74015046296</x:v>
      </x:c>
      <x:c r="AW18" s="240" t="n">
        <x:f>IF(AA18&lt;=1,"",INDEX('COMM_Counter_Deltas'!$C$6:$C$65,AA18-1))</x:f>
        <x:v>44589.740266203706</x:v>
      </x:c>
      <x:c r="AX18" s="239" t="b">
        <x:v>1</x:v>
      </x:c>
      <x:c r="AY18" s="238" t="n">
        <x:v>2</x:v>
      </x:c>
      <x:c r="AZ18" s="238" t="n">
        <x:f>INDEX('OMNI_Normalized'!$N$6:$N$18,MATCH(L18,'OMNI_Normalized'!$C$6:$C$18,0))</x:f>
        <x:v>44104</x:v>
      </x:c>
      <x:c r="BA18" s="242" t="n">
        <x:f>INDEX('OMNI_Normalized'!$O$6:$O$18,MATCH(L18,'OMNI_Normalized'!$C$6:$C$18,0))</x:f>
        <x:v>1.97</x:v>
      </x:c>
      <x:c r="BB18" s="238" t="n">
        <x:f>INDEX('OMNI_Normalized'!$H$6:$H$18,MATCH(L18,'OMNI_Normalized'!$C$6:$C$18,0))</x:f>
        <x:v>100</x:v>
      </x:c>
      <x:c r="BC18" s="238" t="n">
        <x:f>INDEX('OMNI_Normalized'!$F$6:$F$18,MATCH(L18,'OMNI_Normalized'!$C$6:$C$18,0))</x:f>
        <x:v>51</x:v>
      </x:c>
      <x:c r="BD18" s="238" t="n">
        <x:f>INDEX('OMNI_Normalized'!$G$6:$G$18,MATCH(L18,'OMNI_Normalized'!$C$6:$C$18,0))</x:f>
        <x:v>51</x:v>
      </x:c>
    </x:row>
    <x:row r="19" ht="24" customHeight="1">
      <x:c r="A19" s="32" t="n">
        <x:v>14</x:v>
      </x:c>
      <x:c r="B19" s="32" t="n">
        <x:v>21</x:v>
      </x:c>
      <x:c r="C19" s="210" t="n">
        <x:f>Join_Audit!C26</x:f>
        <x:v>44589.74034722222</x:v>
      </x:c>
      <x:c r="D19" s="42" t="n">
        <x:f>Join_Audit!E26</x:f>
        <x:v>197</x:v>
      </x:c>
      <x:c r="E19" s="42" t="n">
        <x:f>Join_Audit!F26</x:f>
        <x:v>1353</x:v>
      </x:c>
      <x:c r="F19" s="42" t="n">
        <x:f>Join_Audit!G26</x:f>
        <x:v>0</x:v>
      </x:c>
      <x:c r="G19" s="42" t="str">
        <x:f>Join_Audit!I26</x:f>
        <x:v>CADC0873</x:v>
      </x:c>
      <x:c r="H19" s="42" t="n">
        <x:f>Join_Audit!J26</x:f>
        <x:v>-4.65125e-7</x:v>
      </x:c>
      <x:c r="I19" s="210" t="n">
        <x:f>Join_Audit!L26</x:f>
        <x:v>44589.740266203706</x:v>
      </x:c>
      <x:c r="J19" s="42" t="n">
        <x:f>Join_Audit!O26</x:f>
        <x:v>7</x:v>
      </x:c>
      <x:c r="K19" s="42" t="n">
        <x:f>INDEX('COMM_Beacons'!$D$6:$D$66,AA19)</x:f>
        <x:v>182</x:v>
      </x:c>
      <x:c r="L19" s="210" t="n">
        <x:f>Join_Audit!R26</x:f>
        <x:v>44589.740277777775</x:v>
      </x:c>
      <x:c r="M19" s="42" t="n">
        <x:f>OMNI_Normalized!J10</x:f>
        <x:v>6.19</x:v>
      </x:c>
      <x:c r="N19" s="42" t="n">
        <x:f>OMNI_Normalized!K10</x:f>
        <x:v>-2.12</x:v>
      </x:c>
      <x:c r="O19" s="42" t="n">
        <x:f>OMNI_Normalized!L10</x:f>
        <x:v>419.5</x:v>
      </x:c>
      <x:c r="P19" s="42" t="n">
        <x:f>OMNI_Normalized!M10</x:f>
        <x:v>5.6</x:v>
      </x:c>
      <x:c r="Q19" s="42" t="n">
        <x:f>OMNI_Normalized!P10</x:f>
        <x:v>89</x:v>
      </x:c>
      <x:c r="R19" s="42" t="n">
        <x:f>OMNI_Normalized!Q10</x:f>
        <x:v>1</x:v>
      </x:c>
      <x:c r="S19" s="47" t="n">
        <x:f>Settings!$B$28</x:f>
        <x:v>100</x:v>
      </x:c>
      <x:c r="T19" s="47" t="n">
        <x:f>Settings!$B$29</x:f>
        <x:v>0.02</x:v>
      </x:c>
      <x:c r="U19" s="47" t="n">
        <x:f>Settings!$B$12</x:f>
        <x:v>300</x:v>
      </x:c>
      <x:c r="V19" s="47" t="n">
        <x:f>Settings!$B$25</x:f>
        <x:v>0.25</x:v>
      </x:c>
      <x:c r="W19" s="47" t="n">
        <x:f>Settings!$B$21</x:f>
        <x:v>4</x:v>
      </x:c>
      <x:c r="X19" s="47" t="n">
        <x:f>Settings!$B$24</x:f>
        <x:v>12</x:v>
      </x:c>
      <x:c r="Y19" s="42" t="str">
        <x:f>Join_Audit!S26</x:f>
        <x:v>ACCEPT</x:v>
      </x:c>
      <x:c r="Z19" s="42" t="str">
        <x:v>OBSERVED RADIO STATE / DERIVED TX ACTIVITY / SYNTHETIC PERFORMANCE</x:v>
      </x:c>
      <x:c r="AA19" s="238" t="n">
        <x:v>15</x:v>
      </x:c>
      <x:c r="AB19" s="238" t="str">
        <x:f>INDEX('COMM_Beacons'!$E$6:$E$66,AA19)</x:f>
        <x:v>CRC32C_VERIFIED</x:v>
      </x:c>
      <x:c r="AC19" s="238" t="n">
        <x:f>INDEX('COMM_Beacons'!$K$6:$K$66,$AA19)</x:f>
        <x:v>376</x:v>
      </x:c>
      <x:c r="AD19" s="238" t="n">
        <x:f>INDEX('COMM_Beacons'!$L$6:$L$66,$AA19)</x:f>
        <x:v>376</x:v>
      </x:c>
      <x:c r="AE19" s="238" t="n">
        <x:f>INDEX('COMM_Beacons'!$M$6:$M$66,$AA19)</x:f>
        <x:v>-83</x:v>
      </x:c>
      <x:c r="AF19" s="238" t="n">
        <x:f>INDEX('COMM_Beacons'!$N$6:$N$66,$AA19)</x:f>
        <x:v>257</x:v>
      </x:c>
      <x:c r="AG19" s="238" t="n">
        <x:f>INDEX('COMM_Beacons'!$O$6:$O$66,$AA19)</x:f>
        <x:v>33440</x:v>
      </x:c>
      <x:c r="AH19" s="238" t="n">
        <x:f>INDEX('COMM_Beacons'!$P$6:$P$66,$AA19)</x:f>
        <x:v>11</x:v>
      </x:c>
      <x:c r="AI19" s="238" t="n">
        <x:f>INDEX('COMM_Beacons'!$Q$6:$Q$66,$AA19)</x:f>
        <x:v>4388005</x:v>
      </x:c>
      <x:c r="AJ19" s="238" t="n">
        <x:f>INDEX('COMM_Beacons'!$R$6:$R$66,$AA19)</x:f>
        <x:v>110</x:v>
      </x:c>
      <x:c r="AK19" s="238" t="n">
        <x:f>INDEX('COMM_Beacons'!$S$6:$S$66,$AA19)</x:f>
        <x:v>2</x:v>
      </x:c>
      <x:c r="AL19" s="238" t="n">
        <x:f>INDEX('COMM_Beacons'!$T$6:$T$66,$AA19)</x:f>
        <x:v>1126</x:v>
      </x:c>
      <x:c r="AM19" s="238" t="n">
        <x:f>INDEX('COMM_Beacons'!$U$6:$U$66,$AA19)</x:f>
        <x:v>256</x:v>
      </x:c>
      <x:c r="AN19" s="238" t="n">
        <x:f>INDEX('COMM_Beacons'!$V$6:$V$66,$AA19)</x:f>
        <x:v>1035520017</x:v>
      </x:c>
      <x:c r="AO19" s="238" t="n">
        <x:f>INDEX('COMM_Beacons'!$W$6:$W$66,$AA19)</x:f>
        <x:v>-111</x:v>
      </x:c>
      <x:c r="AP19" s="238" t="n">
        <x:f>INDEX('COMM_Beacons'!$X$6:$X$66,$AA19)</x:f>
        <x:v>1</x:v>
      </x:c>
      <x:c r="AQ19" s="238" t="n">
        <x:f>INDEX('COMM_Beacons'!$Y$6:$Y$66,$AA19)</x:f>
        <x:v>17475756</x:v>
      </x:c>
      <x:c r="AR19" s="238" t="n">
        <x:f>INDEX('COMM_Beacons'!$Z$6:$Z$66,$AA19)</x:f>
        <x:v>22035</x:v>
      </x:c>
      <x:c r="AS19" s="238" t="n">
        <x:f>INDEX('COMM_Beacons'!$AA$6:$AA$66,$AA19)</x:f>
        <x:v>3048168250</x:v>
      </x:c>
      <x:c r="AT19" s="238" t="n">
        <x:f>INDEX('COMM_Beacons'!$AB$6:$AB$66,$AA19)</x:f>
        <x:v>1105712</x:v>
      </x:c>
      <x:c r="AU19" s="241" t="n">
        <x:f>IF(AA19&lt;=1,"",INDEX('COMM_Counter_Deltas'!$J$6:$J$65,AA19-1))</x:f>
        <x:v>9.4</x:v>
      </x:c>
      <x:c r="AV19" s="240" t="n">
        <x:f>IF(AA19&lt;=1,"",INDEX('COMM_Counter_Deltas'!$B$6:$B$65,AA19-1))</x:f>
        <x:v>44589.74015046296</x:v>
      </x:c>
      <x:c r="AW19" s="240" t="n">
        <x:f>IF(AA19&lt;=1,"",INDEX('COMM_Counter_Deltas'!$C$6:$C$65,AA19-1))</x:f>
        <x:v>44589.740266203706</x:v>
      </x:c>
      <x:c r="AX19" s="239" t="b">
        <x:v>1</x:v>
      </x:c>
      <x:c r="AY19" s="238" t="n">
        <x:v>7</x:v>
      </x:c>
      <x:c r="AZ19" s="238" t="n">
        <x:f>INDEX('OMNI_Normalized'!$N$6:$N$18,MATCH(L19,'OMNI_Normalized'!$C$6:$C$18,0))</x:f>
        <x:v>44104</x:v>
      </x:c>
      <x:c r="BA19" s="242" t="n">
        <x:f>INDEX('OMNI_Normalized'!$O$6:$O$18,MATCH(L19,'OMNI_Normalized'!$C$6:$C$18,0))</x:f>
        <x:v>1.97</x:v>
      </x:c>
      <x:c r="BB19" s="238" t="n">
        <x:f>INDEX('OMNI_Normalized'!$H$6:$H$18,MATCH(L19,'OMNI_Normalized'!$C$6:$C$18,0))</x:f>
        <x:v>100</x:v>
      </x:c>
      <x:c r="BC19" s="238" t="n">
        <x:f>INDEX('OMNI_Normalized'!$F$6:$F$18,MATCH(L19,'OMNI_Normalized'!$C$6:$C$18,0))</x:f>
        <x:v>51</x:v>
      </x:c>
      <x:c r="BD19" s="238" t="n">
        <x:f>INDEX('OMNI_Normalized'!$G$6:$G$18,MATCH(L19,'OMNI_Normalized'!$C$6:$C$18,0))</x:f>
        <x:v>51</x:v>
      </x:c>
    </x:row>
    <x:row r="20" ht="24" customHeight="1">
      <x:c r="A20" s="32" t="n">
        <x:v>15</x:v>
      </x:c>
      <x:c r="B20" s="32" t="n">
        <x:v>22</x:v>
      </x:c>
      <x:c r="C20" s="210" t="n">
        <x:f>Join_Audit!C27</x:f>
        <x:v>44589.74040509259</x:v>
      </x:c>
      <x:c r="D20" s="42" t="n">
        <x:f>Join_Audit!E27</x:f>
        <x:v>202</x:v>
      </x:c>
      <x:c r="E20" s="42" t="n">
        <x:f>Join_Audit!F27</x:f>
        <x:v>1353</x:v>
      </x:c>
      <x:c r="F20" s="42" t="n">
        <x:f>Join_Audit!G27</x:f>
        <x:v>0</x:v>
      </x:c>
      <x:c r="G20" s="42" t="str">
        <x:f>Join_Audit!I27</x:f>
        <x:v>CADC0873</x:v>
      </x:c>
      <x:c r="H20" s="42" t="n">
        <x:f>Join_Audit!J27</x:f>
        <x:v>0.00000972193</x:v>
      </x:c>
      <x:c r="I20" s="210" t="n">
        <x:f>Join_Audit!L27</x:f>
        <x:v>44589.740381944444</x:v>
      </x:c>
      <x:c r="J20" s="42" t="n">
        <x:f>Join_Audit!O27</x:f>
        <x:v>2</x:v>
      </x:c>
      <x:c r="K20" s="42" t="n">
        <x:f>INDEX('COMM_Beacons'!$D$6:$D$66,AA20)</x:f>
        <x:v>178</x:v>
      </x:c>
      <x:c r="L20" s="210" t="n">
        <x:f>Join_Audit!R27</x:f>
        <x:v>44589.740277777775</x:v>
      </x:c>
      <x:c r="M20" s="42" t="n">
        <x:f>OMNI_Normalized!J10</x:f>
        <x:v>6.19</x:v>
      </x:c>
      <x:c r="N20" s="42" t="n">
        <x:f>OMNI_Normalized!K10</x:f>
        <x:v>-2.12</x:v>
      </x:c>
      <x:c r="O20" s="42" t="n">
        <x:f>OMNI_Normalized!L10</x:f>
        <x:v>419.5</x:v>
      </x:c>
      <x:c r="P20" s="42" t="n">
        <x:f>OMNI_Normalized!M10</x:f>
        <x:v>5.6</x:v>
      </x:c>
      <x:c r="Q20" s="42" t="n">
        <x:f>OMNI_Normalized!P10</x:f>
        <x:v>89</x:v>
      </x:c>
      <x:c r="R20" s="42" t="n">
        <x:f>OMNI_Normalized!Q10</x:f>
        <x:v>1</x:v>
      </x:c>
      <x:c r="S20" s="47" t="n">
        <x:f>Settings!$B$28</x:f>
        <x:v>100</x:v>
      </x:c>
      <x:c r="T20" s="47" t="n">
        <x:f>Settings!$B$29</x:f>
        <x:v>0.02</x:v>
      </x:c>
      <x:c r="U20" s="47" t="n">
        <x:f>Settings!$B$12</x:f>
        <x:v>300</x:v>
      </x:c>
      <x:c r="V20" s="47" t="n">
        <x:f>Settings!$B$25</x:f>
        <x:v>0.25</x:v>
      </x:c>
      <x:c r="W20" s="47" t="n">
        <x:f>Settings!$B$21</x:f>
        <x:v>4</x:v>
      </x:c>
      <x:c r="X20" s="47" t="n">
        <x:f>Settings!$B$24</x:f>
        <x:v>12</x:v>
      </x:c>
      <x:c r="Y20" s="42" t="str">
        <x:f>Join_Audit!S27</x:f>
        <x:v>ACCEPT</x:v>
      </x:c>
      <x:c r="Z20" s="42" t="str">
        <x:v>OBSERVED RADIO STATE / DERIVED TX ACTIVITY / SYNTHETIC PERFORMANCE</x:v>
      </x:c>
      <x:c r="AA20" s="238" t="n">
        <x:v>16</x:v>
      </x:c>
      <x:c r="AB20" s="238" t="str">
        <x:f>INDEX('COMM_Beacons'!$E$6:$E$66,AA20)</x:f>
        <x:v>CRC32C_VERIFIED</x:v>
      </x:c>
      <x:c r="AC20" s="238" t="n">
        <x:f>INDEX('COMM_Beacons'!$K$6:$K$66,$AA20)</x:f>
        <x:v>376</x:v>
      </x:c>
      <x:c r="AD20" s="238" t="n">
        <x:f>INDEX('COMM_Beacons'!$L$6:$L$66,$AA20)</x:f>
        <x:v>376</x:v>
      </x:c>
      <x:c r="AE20" s="238" t="n">
        <x:f>INDEX('COMM_Beacons'!$M$6:$M$66,$AA20)</x:f>
        <x:v>-83</x:v>
      </x:c>
      <x:c r="AF20" s="238" t="n">
        <x:f>INDEX('COMM_Beacons'!$N$6:$N$66,$AA20)</x:f>
        <x:v>257</x:v>
      </x:c>
      <x:c r="AG20" s="238" t="n">
        <x:f>INDEX('COMM_Beacons'!$O$6:$O$66,$AA20)</x:f>
        <x:v>33441</x:v>
      </x:c>
      <x:c r="AH20" s="238" t="n">
        <x:f>INDEX('COMM_Beacons'!$P$6:$P$66,$AA20)</x:f>
        <x:v>11</x:v>
      </x:c>
      <x:c r="AI20" s="238" t="n">
        <x:f>INDEX('COMM_Beacons'!$Q$6:$Q$66,$AA20)</x:f>
        <x:v>4388099</x:v>
      </x:c>
      <x:c r="AJ20" s="238" t="n">
        <x:f>INDEX('COMM_Beacons'!$R$6:$R$66,$AA20)</x:f>
        <x:v>110</x:v>
      </x:c>
      <x:c r="AK20" s="238" t="n">
        <x:f>INDEX('COMM_Beacons'!$S$6:$S$66,$AA20)</x:f>
        <x:v>2</x:v>
      </x:c>
      <x:c r="AL20" s="238" t="n">
        <x:f>INDEX('COMM_Beacons'!$T$6:$T$66,$AA20)</x:f>
        <x:v>1126</x:v>
      </x:c>
      <x:c r="AM20" s="238" t="n">
        <x:f>INDEX('COMM_Beacons'!$U$6:$U$66,$AA20)</x:f>
        <x:v>256</x:v>
      </x:c>
      <x:c r="AN20" s="238" t="n">
        <x:f>INDEX('COMM_Beacons'!$V$6:$V$66,$AA20)</x:f>
        <x:v>1035520017</x:v>
      </x:c>
      <x:c r="AO20" s="238" t="n">
        <x:f>INDEX('COMM_Beacons'!$W$6:$W$66,$AA20)</x:f>
        <x:v>-108</x:v>
      </x:c>
      <x:c r="AP20" s="238" t="n">
        <x:f>INDEX('COMM_Beacons'!$X$6:$X$66,$AA20)</x:f>
        <x:v>1</x:v>
      </x:c>
      <x:c r="AQ20" s="238" t="n">
        <x:f>INDEX('COMM_Beacons'!$Y$6:$Y$66,$AA20)</x:f>
        <x:v>17475757</x:v>
      </x:c>
      <x:c r="AR20" s="238" t="n">
        <x:f>INDEX('COMM_Beacons'!$Z$6:$Z$66,$AA20)</x:f>
        <x:v>22035</x:v>
      </x:c>
      <x:c r="AS20" s="238" t="n">
        <x:f>INDEX('COMM_Beacons'!$AA$6:$AA$66,$AA20)</x:f>
        <x:v>3048168344</x:v>
      </x:c>
      <x:c r="AT20" s="238" t="n">
        <x:f>INDEX('COMM_Beacons'!$AB$6:$AB$66,$AA20)</x:f>
        <x:v>1105712</x:v>
      </x:c>
      <x:c r="AU20" s="241" t="n">
        <x:f>IF(AA20&lt;=1,"",INDEX('COMM_Counter_Deltas'!$J$6:$J$65,AA20-1))</x:f>
        <x:v>9.4</x:v>
      </x:c>
      <x:c r="AV20" s="240" t="n">
        <x:f>IF(AA20&lt;=1,"",INDEX('COMM_Counter_Deltas'!$B$6:$B$65,AA20-1))</x:f>
        <x:v>44589.740266203706</x:v>
      </x:c>
      <x:c r="AW20" s="240" t="n">
        <x:f>IF(AA20&lt;=1,"",INDEX('COMM_Counter_Deltas'!$C$6:$C$65,AA20-1))</x:f>
        <x:v>44589.740381944444</x:v>
      </x:c>
      <x:c r="AX20" s="239" t="b">
        <x:v>1</x:v>
      </x:c>
      <x:c r="AY20" s="238" t="n">
        <x:v>2</x:v>
      </x:c>
      <x:c r="AZ20" s="238" t="n">
        <x:f>INDEX('OMNI_Normalized'!$N$6:$N$18,MATCH(L20,'OMNI_Normalized'!$C$6:$C$18,0))</x:f>
        <x:v>44104</x:v>
      </x:c>
      <x:c r="BA20" s="242" t="n">
        <x:f>INDEX('OMNI_Normalized'!$O$6:$O$18,MATCH(L20,'OMNI_Normalized'!$C$6:$C$18,0))</x:f>
        <x:v>1.97</x:v>
      </x:c>
      <x:c r="BB20" s="238" t="n">
        <x:f>INDEX('OMNI_Normalized'!$H$6:$H$18,MATCH(L20,'OMNI_Normalized'!$C$6:$C$18,0))</x:f>
        <x:v>100</x:v>
      </x:c>
      <x:c r="BC20" s="238" t="n">
        <x:f>INDEX('OMNI_Normalized'!$F$6:$F$18,MATCH(L20,'OMNI_Normalized'!$C$6:$C$18,0))</x:f>
        <x:v>51</x:v>
      </x:c>
      <x:c r="BD20" s="238" t="n">
        <x:f>INDEX('OMNI_Normalized'!$G$6:$G$18,MATCH(L20,'OMNI_Normalized'!$C$6:$C$18,0))</x:f>
        <x:v>51</x:v>
      </x:c>
    </x:row>
    <x:row r="21" ht="24" customHeight="1">
      <x:c r="A21" s="32" t="n">
        <x:v>16</x:v>
      </x:c>
      <x:c r="B21" s="32" t="n">
        <x:v>23</x:v>
      </x:c>
      <x:c r="C21" s="210" t="n">
        <x:f>Join_Audit!C28</x:f>
        <x:v>44589.74046296296</x:v>
      </x:c>
      <x:c r="D21" s="42" t="n">
        <x:f>Join_Audit!E28</x:f>
        <x:v>207</x:v>
      </x:c>
      <x:c r="E21" s="42" t="n">
        <x:f>Join_Audit!F28</x:f>
        <x:v>1353</x:v>
      </x:c>
      <x:c r="F21" s="42" t="n">
        <x:f>Join_Audit!G28</x:f>
        <x:v>0</x:v>
      </x:c>
      <x:c r="G21" s="42" t="str">
        <x:f>Join_Audit!I28</x:f>
        <x:v>CADC0873</x:v>
      </x:c>
      <x:c r="H21" s="42" t="n">
        <x:f>Join_Audit!J28</x:f>
        <x:v>0.0000172395</x:v>
      </x:c>
      <x:c r="I21" s="210" t="n">
        <x:f>Join_Audit!L28</x:f>
        <x:v>44589.740381944444</x:v>
      </x:c>
      <x:c r="J21" s="42" t="n">
        <x:f>Join_Audit!O28</x:f>
        <x:v>7</x:v>
      </x:c>
      <x:c r="K21" s="42" t="n">
        <x:f>INDEX('COMM_Beacons'!$D$6:$D$66,AA21)</x:f>
        <x:v>178</x:v>
      </x:c>
      <x:c r="L21" s="210" t="n">
        <x:f>Join_Audit!R28</x:f>
        <x:v>44589.740277777775</x:v>
      </x:c>
      <x:c r="M21" s="42" t="n">
        <x:f>OMNI_Normalized!J10</x:f>
        <x:v>6.19</x:v>
      </x:c>
      <x:c r="N21" s="42" t="n">
        <x:f>OMNI_Normalized!K10</x:f>
        <x:v>-2.12</x:v>
      </x:c>
      <x:c r="O21" s="42" t="n">
        <x:f>OMNI_Normalized!L10</x:f>
        <x:v>419.5</x:v>
      </x:c>
      <x:c r="P21" s="42" t="n">
        <x:f>OMNI_Normalized!M10</x:f>
        <x:v>5.6</x:v>
      </x:c>
      <x:c r="Q21" s="42" t="n">
        <x:f>OMNI_Normalized!P10</x:f>
        <x:v>89</x:v>
      </x:c>
      <x:c r="R21" s="42" t="n">
        <x:f>OMNI_Normalized!Q10</x:f>
        <x:v>1</x:v>
      </x:c>
      <x:c r="S21" s="47" t="n">
        <x:f>Settings!$B$28</x:f>
        <x:v>100</x:v>
      </x:c>
      <x:c r="T21" s="47" t="n">
        <x:f>Settings!$B$29</x:f>
        <x:v>0.02</x:v>
      </x:c>
      <x:c r="U21" s="47" t="n">
        <x:f>Settings!$B$12</x:f>
        <x:v>300</x:v>
      </x:c>
      <x:c r="V21" s="47" t="n">
        <x:f>Settings!$B$25</x:f>
        <x:v>0.25</x:v>
      </x:c>
      <x:c r="W21" s="47" t="n">
        <x:f>Settings!$B$21</x:f>
        <x:v>4</x:v>
      </x:c>
      <x:c r="X21" s="47" t="n">
        <x:f>Settings!$B$24</x:f>
        <x:v>12</x:v>
      </x:c>
      <x:c r="Y21" s="42" t="str">
        <x:f>Join_Audit!S28</x:f>
        <x:v>ACCEPT</x:v>
      </x:c>
      <x:c r="Z21" s="42" t="str">
        <x:v>OBSERVED RADIO STATE / DERIVED TX ACTIVITY / SYNTHETIC PERFORMANCE</x:v>
      </x:c>
      <x:c r="AA21" s="238" t="n">
        <x:v>16</x:v>
      </x:c>
      <x:c r="AB21" s="238" t="str">
        <x:f>INDEX('COMM_Beacons'!$E$6:$E$66,AA21)</x:f>
        <x:v>CRC32C_VERIFIED</x:v>
      </x:c>
      <x:c r="AC21" s="238" t="n">
        <x:f>INDEX('COMM_Beacons'!$K$6:$K$66,$AA21)</x:f>
        <x:v>376</x:v>
      </x:c>
      <x:c r="AD21" s="238" t="n">
        <x:f>INDEX('COMM_Beacons'!$L$6:$L$66,$AA21)</x:f>
        <x:v>376</x:v>
      </x:c>
      <x:c r="AE21" s="238" t="n">
        <x:f>INDEX('COMM_Beacons'!$M$6:$M$66,$AA21)</x:f>
        <x:v>-83</x:v>
      </x:c>
      <x:c r="AF21" s="238" t="n">
        <x:f>INDEX('COMM_Beacons'!$N$6:$N$66,$AA21)</x:f>
        <x:v>257</x:v>
      </x:c>
      <x:c r="AG21" s="238" t="n">
        <x:f>INDEX('COMM_Beacons'!$O$6:$O$66,$AA21)</x:f>
        <x:v>33441</x:v>
      </x:c>
      <x:c r="AH21" s="238" t="n">
        <x:f>INDEX('COMM_Beacons'!$P$6:$P$66,$AA21)</x:f>
        <x:v>11</x:v>
      </x:c>
      <x:c r="AI21" s="238" t="n">
        <x:f>INDEX('COMM_Beacons'!$Q$6:$Q$66,$AA21)</x:f>
        <x:v>4388099</x:v>
      </x:c>
      <x:c r="AJ21" s="238" t="n">
        <x:f>INDEX('COMM_Beacons'!$R$6:$R$66,$AA21)</x:f>
        <x:v>110</x:v>
      </x:c>
      <x:c r="AK21" s="238" t="n">
        <x:f>INDEX('COMM_Beacons'!$S$6:$S$66,$AA21)</x:f>
        <x:v>2</x:v>
      </x:c>
      <x:c r="AL21" s="238" t="n">
        <x:f>INDEX('COMM_Beacons'!$T$6:$T$66,$AA21)</x:f>
        <x:v>1126</x:v>
      </x:c>
      <x:c r="AM21" s="238" t="n">
        <x:f>INDEX('COMM_Beacons'!$U$6:$U$66,$AA21)</x:f>
        <x:v>256</x:v>
      </x:c>
      <x:c r="AN21" s="238" t="n">
        <x:f>INDEX('COMM_Beacons'!$V$6:$V$66,$AA21)</x:f>
        <x:v>1035520017</x:v>
      </x:c>
      <x:c r="AO21" s="238" t="n">
        <x:f>INDEX('COMM_Beacons'!$W$6:$W$66,$AA21)</x:f>
        <x:v>-108</x:v>
      </x:c>
      <x:c r="AP21" s="238" t="n">
        <x:f>INDEX('COMM_Beacons'!$X$6:$X$66,$AA21)</x:f>
        <x:v>1</x:v>
      </x:c>
      <x:c r="AQ21" s="238" t="n">
        <x:f>INDEX('COMM_Beacons'!$Y$6:$Y$66,$AA21)</x:f>
        <x:v>17475757</x:v>
      </x:c>
      <x:c r="AR21" s="238" t="n">
        <x:f>INDEX('COMM_Beacons'!$Z$6:$Z$66,$AA21)</x:f>
        <x:v>22035</x:v>
      </x:c>
      <x:c r="AS21" s="238" t="n">
        <x:f>INDEX('COMM_Beacons'!$AA$6:$AA$66,$AA21)</x:f>
        <x:v>3048168344</x:v>
      </x:c>
      <x:c r="AT21" s="238" t="n">
        <x:f>INDEX('COMM_Beacons'!$AB$6:$AB$66,$AA21)</x:f>
        <x:v>1105712</x:v>
      </x:c>
      <x:c r="AU21" s="241" t="n">
        <x:f>IF(AA21&lt;=1,"",INDEX('COMM_Counter_Deltas'!$J$6:$J$65,AA21-1))</x:f>
        <x:v>9.4</x:v>
      </x:c>
      <x:c r="AV21" s="240" t="n">
        <x:f>IF(AA21&lt;=1,"",INDEX('COMM_Counter_Deltas'!$B$6:$B$65,AA21-1))</x:f>
        <x:v>44589.740266203706</x:v>
      </x:c>
      <x:c r="AW21" s="240" t="n">
        <x:f>IF(AA21&lt;=1,"",INDEX('COMM_Counter_Deltas'!$C$6:$C$65,AA21-1))</x:f>
        <x:v>44589.740381944444</x:v>
      </x:c>
      <x:c r="AX21" s="239" t="b">
        <x:v>1</x:v>
      </x:c>
      <x:c r="AY21" s="238" t="n">
        <x:v>7</x:v>
      </x:c>
      <x:c r="AZ21" s="238" t="n">
        <x:f>INDEX('OMNI_Normalized'!$N$6:$N$18,MATCH(L21,'OMNI_Normalized'!$C$6:$C$18,0))</x:f>
        <x:v>44104</x:v>
      </x:c>
      <x:c r="BA21" s="242" t="n">
        <x:f>INDEX('OMNI_Normalized'!$O$6:$O$18,MATCH(L21,'OMNI_Normalized'!$C$6:$C$18,0))</x:f>
        <x:v>1.97</x:v>
      </x:c>
      <x:c r="BB21" s="238" t="n">
        <x:f>INDEX('OMNI_Normalized'!$H$6:$H$18,MATCH(L21,'OMNI_Normalized'!$C$6:$C$18,0))</x:f>
        <x:v>100</x:v>
      </x:c>
      <x:c r="BC21" s="238" t="n">
        <x:f>INDEX('OMNI_Normalized'!$F$6:$F$18,MATCH(L21,'OMNI_Normalized'!$C$6:$C$18,0))</x:f>
        <x:v>51</x:v>
      </x:c>
      <x:c r="BD21" s="238" t="n">
        <x:f>INDEX('OMNI_Normalized'!$G$6:$G$18,MATCH(L21,'OMNI_Normalized'!$C$6:$C$18,0))</x:f>
        <x:v>51</x:v>
      </x:c>
    </x:row>
    <x:row r="22" ht="24" customHeight="1">
      <x:c r="A22" s="32" t="n">
        <x:v>17</x:v>
      </x:c>
      <x:c r="B22" s="32" t="n">
        <x:v>24</x:v>
      </x:c>
      <x:c r="C22" s="210" t="n">
        <x:f>Join_Audit!C29</x:f>
        <x:v>44589.74052083334</x:v>
      </x:c>
      <x:c r="D22" s="42" t="n">
        <x:f>Join_Audit!E29</x:f>
        <x:v>212</x:v>
      </x:c>
      <x:c r="E22" s="42" t="n">
        <x:f>Join_Audit!F29</x:f>
        <x:v>1353</x:v>
      </x:c>
      <x:c r="F22" s="42" t="n">
        <x:f>Join_Audit!G29</x:f>
        <x:v>0</x:v>
      </x:c>
      <x:c r="G22" s="42" t="str">
        <x:f>Join_Audit!I29</x:f>
        <x:v>CADC0873</x:v>
      </x:c>
      <x:c r="H22" s="42" t="n">
        <x:f>Join_Audit!J29</x:f>
        <x:v>0.0000233482</x:v>
      </x:c>
      <x:c r="I22" s="210" t="n">
        <x:f>Join_Audit!L29</x:f>
        <x:v>44589.74049768518</x:v>
      </x:c>
      <x:c r="J22" s="42" t="n">
        <x:f>Join_Audit!O29</x:f>
        <x:v>2</x:v>
      </x:c>
      <x:c r="K22" s="42" t="n">
        <x:f>INDEX('COMM_Beacons'!$D$6:$D$66,AA22)</x:f>
        <x:v>175</x:v>
      </x:c>
      <x:c r="L22" s="210" t="n">
        <x:f>Join_Audit!R29</x:f>
        <x:v>44589.740277777775</x:v>
      </x:c>
      <x:c r="M22" s="42" t="n">
        <x:f>OMNI_Normalized!J10</x:f>
        <x:v>6.19</x:v>
      </x:c>
      <x:c r="N22" s="42" t="n">
        <x:f>OMNI_Normalized!K10</x:f>
        <x:v>-2.12</x:v>
      </x:c>
      <x:c r="O22" s="42" t="n">
        <x:f>OMNI_Normalized!L10</x:f>
        <x:v>419.5</x:v>
      </x:c>
      <x:c r="P22" s="42" t="n">
        <x:f>OMNI_Normalized!M10</x:f>
        <x:v>5.6</x:v>
      </x:c>
      <x:c r="Q22" s="42" t="n">
        <x:f>OMNI_Normalized!P10</x:f>
        <x:v>89</x:v>
      </x:c>
      <x:c r="R22" s="42" t="n">
        <x:f>OMNI_Normalized!Q10</x:f>
        <x:v>1</x:v>
      </x:c>
      <x:c r="S22" s="47" t="n">
        <x:f>Settings!$B$28</x:f>
        <x:v>100</x:v>
      </x:c>
      <x:c r="T22" s="47" t="n">
        <x:f>Settings!$B$29</x:f>
        <x:v>0.02</x:v>
      </x:c>
      <x:c r="U22" s="47" t="n">
        <x:f>Settings!$B$12</x:f>
        <x:v>300</x:v>
      </x:c>
      <x:c r="V22" s="47" t="n">
        <x:f>Settings!$B$25</x:f>
        <x:v>0.25</x:v>
      </x:c>
      <x:c r="W22" s="47" t="n">
        <x:f>Settings!$B$21</x:f>
        <x:v>4</x:v>
      </x:c>
      <x:c r="X22" s="47" t="n">
        <x:f>Settings!$B$24</x:f>
        <x:v>12</x:v>
      </x:c>
      <x:c r="Y22" s="42" t="str">
        <x:f>Join_Audit!S29</x:f>
        <x:v>ACCEPT</x:v>
      </x:c>
      <x:c r="Z22" s="42" t="str">
        <x:v>OBSERVED RADIO STATE / DERIVED TX ACTIVITY / SYNTHETIC PERFORMANCE</x:v>
      </x:c>
      <x:c r="AA22" s="238" t="n">
        <x:v>17</x:v>
      </x:c>
      <x:c r="AB22" s="238" t="str">
        <x:f>INDEX('COMM_Beacons'!$E$6:$E$66,AA22)</x:f>
        <x:v>CRC32C_VERIFIED</x:v>
      </x:c>
      <x:c r="AC22" s="238" t="n">
        <x:f>INDEX('COMM_Beacons'!$K$6:$K$66,$AA22)</x:f>
        <x:v>375</x:v>
      </x:c>
      <x:c r="AD22" s="238" t="n">
        <x:f>INDEX('COMM_Beacons'!$L$6:$L$66,$AA22)</x:f>
        <x:v>375</x:v>
      </x:c>
      <x:c r="AE22" s="238" t="n">
        <x:f>INDEX('COMM_Beacons'!$M$6:$M$66,$AA22)</x:f>
        <x:v>-83</x:v>
      </x:c>
      <x:c r="AF22" s="238" t="n">
        <x:f>INDEX('COMM_Beacons'!$N$6:$N$66,$AA22)</x:f>
        <x:v>257</x:v>
      </x:c>
      <x:c r="AG22" s="238" t="n">
        <x:f>INDEX('COMM_Beacons'!$O$6:$O$66,$AA22)</x:f>
        <x:v>33442</x:v>
      </x:c>
      <x:c r="AH22" s="238" t="n">
        <x:f>INDEX('COMM_Beacons'!$P$6:$P$66,$AA22)</x:f>
        <x:v>11</x:v>
      </x:c>
      <x:c r="AI22" s="238" t="n">
        <x:f>INDEX('COMM_Beacons'!$Q$6:$Q$66,$AA22)</x:f>
        <x:v>4388193</x:v>
      </x:c>
      <x:c r="AJ22" s="238" t="n">
        <x:f>INDEX('COMM_Beacons'!$R$6:$R$66,$AA22)</x:f>
        <x:v>110</x:v>
      </x:c>
      <x:c r="AK22" s="238" t="n">
        <x:f>INDEX('COMM_Beacons'!$S$6:$S$66,$AA22)</x:f>
        <x:v>2</x:v>
      </x:c>
      <x:c r="AL22" s="238" t="n">
        <x:f>INDEX('COMM_Beacons'!$T$6:$T$66,$AA22)</x:f>
        <x:v>1126</x:v>
      </x:c>
      <x:c r="AM22" s="238" t="n">
        <x:f>INDEX('COMM_Beacons'!$U$6:$U$66,$AA22)</x:f>
        <x:v>256</x:v>
      </x:c>
      <x:c r="AN22" s="238" t="n">
        <x:f>INDEX('COMM_Beacons'!$V$6:$V$66,$AA22)</x:f>
        <x:v>1035520017</x:v>
      </x:c>
      <x:c r="AO22" s="238" t="n">
        <x:f>INDEX('COMM_Beacons'!$W$6:$W$66,$AA22)</x:f>
        <x:v>-107</x:v>
      </x:c>
      <x:c r="AP22" s="238" t="n">
        <x:f>INDEX('COMM_Beacons'!$X$6:$X$66,$AA22)</x:f>
        <x:v>1</x:v>
      </x:c>
      <x:c r="AQ22" s="238" t="n">
        <x:f>INDEX('COMM_Beacons'!$Y$6:$Y$66,$AA22)</x:f>
        <x:v>17475758</x:v>
      </x:c>
      <x:c r="AR22" s="238" t="n">
        <x:f>INDEX('COMM_Beacons'!$Z$6:$Z$66,$AA22)</x:f>
        <x:v>22035</x:v>
      </x:c>
      <x:c r="AS22" s="238" t="n">
        <x:f>INDEX('COMM_Beacons'!$AA$6:$AA$66,$AA22)</x:f>
        <x:v>3048168438</x:v>
      </x:c>
      <x:c r="AT22" s="238" t="n">
        <x:f>INDEX('COMM_Beacons'!$AB$6:$AB$66,$AA22)</x:f>
        <x:v>1105712</x:v>
      </x:c>
      <x:c r="AU22" s="241" t="n">
        <x:f>IF(AA22&lt;=1,"",INDEX('COMM_Counter_Deltas'!$J$6:$J$65,AA22-1))</x:f>
        <x:v>9.4</x:v>
      </x:c>
      <x:c r="AV22" s="240" t="n">
        <x:f>IF(AA22&lt;=1,"",INDEX('COMM_Counter_Deltas'!$B$6:$B$65,AA22-1))</x:f>
        <x:v>44589.740381944444</x:v>
      </x:c>
      <x:c r="AW22" s="240" t="n">
        <x:f>IF(AA22&lt;=1,"",INDEX('COMM_Counter_Deltas'!$C$6:$C$65,AA22-1))</x:f>
        <x:v>44589.74049768518</x:v>
      </x:c>
      <x:c r="AX22" s="239" t="b">
        <x:v>1</x:v>
      </x:c>
      <x:c r="AY22" s="238" t="n">
        <x:v>2</x:v>
      </x:c>
      <x:c r="AZ22" s="238" t="n">
        <x:f>INDEX('OMNI_Normalized'!$N$6:$N$18,MATCH(L22,'OMNI_Normalized'!$C$6:$C$18,0))</x:f>
        <x:v>44104</x:v>
      </x:c>
      <x:c r="BA22" s="242" t="n">
        <x:f>INDEX('OMNI_Normalized'!$O$6:$O$18,MATCH(L22,'OMNI_Normalized'!$C$6:$C$18,0))</x:f>
        <x:v>1.97</x:v>
      </x:c>
      <x:c r="BB22" s="238" t="n">
        <x:f>INDEX('OMNI_Normalized'!$H$6:$H$18,MATCH(L22,'OMNI_Normalized'!$C$6:$C$18,0))</x:f>
        <x:v>100</x:v>
      </x:c>
      <x:c r="BC22" s="238" t="n">
        <x:f>INDEX('OMNI_Normalized'!$F$6:$F$18,MATCH(L22,'OMNI_Normalized'!$C$6:$C$18,0))</x:f>
        <x:v>51</x:v>
      </x:c>
      <x:c r="BD22" s="238" t="n">
        <x:f>INDEX('OMNI_Normalized'!$G$6:$G$18,MATCH(L22,'OMNI_Normalized'!$C$6:$C$18,0))</x:f>
        <x:v>51</x:v>
      </x:c>
    </x:row>
    <x:row r="23" ht="24" customHeight="1">
      <x:c r="A23" s="32" t="n">
        <x:v>18</x:v>
      </x:c>
      <x:c r="B23" s="32" t="n">
        <x:v>25</x:v>
      </x:c>
      <x:c r="C23" s="210" t="n">
        <x:f>Join_Audit!C30</x:f>
        <x:v>44589.740578703706</x:v>
      </x:c>
      <x:c r="D23" s="42" t="n">
        <x:f>Join_Audit!E30</x:f>
        <x:v>217</x:v>
      </x:c>
      <x:c r="E23" s="42" t="n">
        <x:f>Join_Audit!F30</x:f>
        <x:v>1353</x:v>
      </x:c>
      <x:c r="F23" s="42" t="n">
        <x:f>Join_Audit!G30</x:f>
        <x:v>0</x:v>
      </x:c>
      <x:c r="G23" s="42" t="str">
        <x:f>Join_Audit!I30</x:f>
        <x:v>CADC0873</x:v>
      </x:c>
      <x:c r="H23" s="42" t="n">
        <x:f>Join_Audit!J30</x:f>
        <x:v>0.0000318219</x:v>
      </x:c>
      <x:c r="I23" s="210" t="n">
        <x:f>Join_Audit!L30</x:f>
        <x:v>44589.74049768518</x:v>
      </x:c>
      <x:c r="J23" s="42" t="n">
        <x:f>Join_Audit!O30</x:f>
        <x:v>7</x:v>
      </x:c>
      <x:c r="K23" s="42" t="n">
        <x:f>INDEX('COMM_Beacons'!$D$6:$D$66,AA23)</x:f>
        <x:v>175</x:v>
      </x:c>
      <x:c r="L23" s="210" t="n">
        <x:f>Join_Audit!R30</x:f>
        <x:v>44589.740277777775</x:v>
      </x:c>
      <x:c r="M23" s="42" t="n">
        <x:f>OMNI_Normalized!J10</x:f>
        <x:v>6.19</x:v>
      </x:c>
      <x:c r="N23" s="42" t="n">
        <x:f>OMNI_Normalized!K10</x:f>
        <x:v>-2.12</x:v>
      </x:c>
      <x:c r="O23" s="42" t="n">
        <x:f>OMNI_Normalized!L10</x:f>
        <x:v>419.5</x:v>
      </x:c>
      <x:c r="P23" s="42" t="n">
        <x:f>OMNI_Normalized!M10</x:f>
        <x:v>5.6</x:v>
      </x:c>
      <x:c r="Q23" s="42" t="n">
        <x:f>OMNI_Normalized!P10</x:f>
        <x:v>89</x:v>
      </x:c>
      <x:c r="R23" s="42" t="n">
        <x:f>OMNI_Normalized!Q10</x:f>
        <x:v>1</x:v>
      </x:c>
      <x:c r="S23" s="47" t="n">
        <x:f>Settings!$B$28</x:f>
        <x:v>100</x:v>
      </x:c>
      <x:c r="T23" s="47" t="n">
        <x:f>Settings!$B$29</x:f>
        <x:v>0.02</x:v>
      </x:c>
      <x:c r="U23" s="47" t="n">
        <x:f>Settings!$B$12</x:f>
        <x:v>300</x:v>
      </x:c>
      <x:c r="V23" s="47" t="n">
        <x:f>Settings!$B$25</x:f>
        <x:v>0.25</x:v>
      </x:c>
      <x:c r="W23" s="47" t="n">
        <x:f>Settings!$B$21</x:f>
        <x:v>4</x:v>
      </x:c>
      <x:c r="X23" s="47" t="n">
        <x:f>Settings!$B$24</x:f>
        <x:v>12</x:v>
      </x:c>
      <x:c r="Y23" s="42" t="str">
        <x:f>Join_Audit!S30</x:f>
        <x:v>ACCEPT</x:v>
      </x:c>
      <x:c r="Z23" s="42" t="str">
        <x:v>OBSERVED RADIO STATE / DERIVED TX ACTIVITY / SYNTHETIC PERFORMANCE</x:v>
      </x:c>
      <x:c r="AA23" s="238" t="n">
        <x:v>17</x:v>
      </x:c>
      <x:c r="AB23" s="238" t="str">
        <x:f>INDEX('COMM_Beacons'!$E$6:$E$66,AA23)</x:f>
        <x:v>CRC32C_VERIFIED</x:v>
      </x:c>
      <x:c r="AC23" s="238" t="n">
        <x:f>INDEX('COMM_Beacons'!$K$6:$K$66,$AA23)</x:f>
        <x:v>375</x:v>
      </x:c>
      <x:c r="AD23" s="238" t="n">
        <x:f>INDEX('COMM_Beacons'!$L$6:$L$66,$AA23)</x:f>
        <x:v>375</x:v>
      </x:c>
      <x:c r="AE23" s="238" t="n">
        <x:f>INDEX('COMM_Beacons'!$M$6:$M$66,$AA23)</x:f>
        <x:v>-83</x:v>
      </x:c>
      <x:c r="AF23" s="238" t="n">
        <x:f>INDEX('COMM_Beacons'!$N$6:$N$66,$AA23)</x:f>
        <x:v>257</x:v>
      </x:c>
      <x:c r="AG23" s="238" t="n">
        <x:f>INDEX('COMM_Beacons'!$O$6:$O$66,$AA23)</x:f>
        <x:v>33442</x:v>
      </x:c>
      <x:c r="AH23" s="238" t="n">
        <x:f>INDEX('COMM_Beacons'!$P$6:$P$66,$AA23)</x:f>
        <x:v>11</x:v>
      </x:c>
      <x:c r="AI23" s="238" t="n">
        <x:f>INDEX('COMM_Beacons'!$Q$6:$Q$66,$AA23)</x:f>
        <x:v>4388193</x:v>
      </x:c>
      <x:c r="AJ23" s="238" t="n">
        <x:f>INDEX('COMM_Beacons'!$R$6:$R$66,$AA23)</x:f>
        <x:v>110</x:v>
      </x:c>
      <x:c r="AK23" s="238" t="n">
        <x:f>INDEX('COMM_Beacons'!$S$6:$S$66,$AA23)</x:f>
        <x:v>2</x:v>
      </x:c>
      <x:c r="AL23" s="238" t="n">
        <x:f>INDEX('COMM_Beacons'!$T$6:$T$66,$AA23)</x:f>
        <x:v>1126</x:v>
      </x:c>
      <x:c r="AM23" s="238" t="n">
        <x:f>INDEX('COMM_Beacons'!$U$6:$U$66,$AA23)</x:f>
        <x:v>256</x:v>
      </x:c>
      <x:c r="AN23" s="238" t="n">
        <x:f>INDEX('COMM_Beacons'!$V$6:$V$66,$AA23)</x:f>
        <x:v>1035520017</x:v>
      </x:c>
      <x:c r="AO23" s="238" t="n">
        <x:f>INDEX('COMM_Beacons'!$W$6:$W$66,$AA23)</x:f>
        <x:v>-107</x:v>
      </x:c>
      <x:c r="AP23" s="238" t="n">
        <x:f>INDEX('COMM_Beacons'!$X$6:$X$66,$AA23)</x:f>
        <x:v>1</x:v>
      </x:c>
      <x:c r="AQ23" s="238" t="n">
        <x:f>INDEX('COMM_Beacons'!$Y$6:$Y$66,$AA23)</x:f>
        <x:v>17475758</x:v>
      </x:c>
      <x:c r="AR23" s="238" t="n">
        <x:f>INDEX('COMM_Beacons'!$Z$6:$Z$66,$AA23)</x:f>
        <x:v>22035</x:v>
      </x:c>
      <x:c r="AS23" s="238" t="n">
        <x:f>INDEX('COMM_Beacons'!$AA$6:$AA$66,$AA23)</x:f>
        <x:v>3048168438</x:v>
      </x:c>
      <x:c r="AT23" s="238" t="n">
        <x:f>INDEX('COMM_Beacons'!$AB$6:$AB$66,$AA23)</x:f>
        <x:v>1105712</x:v>
      </x:c>
      <x:c r="AU23" s="241" t="n">
        <x:f>IF(AA23&lt;=1,"",INDEX('COMM_Counter_Deltas'!$J$6:$J$65,AA23-1))</x:f>
        <x:v>9.4</x:v>
      </x:c>
      <x:c r="AV23" s="240" t="n">
        <x:f>IF(AA23&lt;=1,"",INDEX('COMM_Counter_Deltas'!$B$6:$B$65,AA23-1))</x:f>
        <x:v>44589.740381944444</x:v>
      </x:c>
      <x:c r="AW23" s="240" t="n">
        <x:f>IF(AA23&lt;=1,"",INDEX('COMM_Counter_Deltas'!$C$6:$C$65,AA23-1))</x:f>
        <x:v>44589.74049768518</x:v>
      </x:c>
      <x:c r="AX23" s="239" t="b">
        <x:v>1</x:v>
      </x:c>
      <x:c r="AY23" s="238" t="n">
        <x:v>7</x:v>
      </x:c>
      <x:c r="AZ23" s="238" t="n">
        <x:f>INDEX('OMNI_Normalized'!$N$6:$N$18,MATCH(L23,'OMNI_Normalized'!$C$6:$C$18,0))</x:f>
        <x:v>44104</x:v>
      </x:c>
      <x:c r="BA23" s="242" t="n">
        <x:f>INDEX('OMNI_Normalized'!$O$6:$O$18,MATCH(L23,'OMNI_Normalized'!$C$6:$C$18,0))</x:f>
        <x:v>1.97</x:v>
      </x:c>
      <x:c r="BB23" s="238" t="n">
        <x:f>INDEX('OMNI_Normalized'!$H$6:$H$18,MATCH(L23,'OMNI_Normalized'!$C$6:$C$18,0))</x:f>
        <x:v>100</x:v>
      </x:c>
      <x:c r="BC23" s="238" t="n">
        <x:f>INDEX('OMNI_Normalized'!$F$6:$F$18,MATCH(L23,'OMNI_Normalized'!$C$6:$C$18,0))</x:f>
        <x:v>51</x:v>
      </x:c>
      <x:c r="BD23" s="238" t="n">
        <x:f>INDEX('OMNI_Normalized'!$G$6:$G$18,MATCH(L23,'OMNI_Normalized'!$C$6:$C$18,0))</x:f>
        <x:v>51</x:v>
      </x:c>
    </x:row>
    <x:row r="24" ht="24" customHeight="1">
      <x:c r="A24" s="32" t="n">
        <x:v>19</x:v>
      </x:c>
      <x:c r="B24" s="32" t="n">
        <x:v>26</x:v>
      </x:c>
      <x:c r="C24" s="210" t="n">
        <x:f>Join_Audit!C31</x:f>
        <x:v>44589.740636574075</x:v>
      </x:c>
      <x:c r="D24" s="42" t="n">
        <x:f>Join_Audit!E31</x:f>
        <x:v>222</x:v>
      </x:c>
      <x:c r="E24" s="42" t="n">
        <x:f>Join_Audit!F31</x:f>
        <x:v>1353</x:v>
      </x:c>
      <x:c r="F24" s="42" t="n">
        <x:f>Join_Audit!G31</x:f>
        <x:v>0</x:v>
      </x:c>
      <x:c r="G24" s="42" t="str">
        <x:f>Join_Audit!I31</x:f>
        <x:v>CADC0873</x:v>
      </x:c>
      <x:c r="H24" s="42" t="n">
        <x:f>Join_Audit!J31</x:f>
        <x:v>0.0000368324</x:v>
      </x:c>
      <x:c r="I24" s="210" t="n">
        <x:f>Join_Audit!L31</x:f>
        <x:v>44589.74061342593</x:v>
      </x:c>
      <x:c r="J24" s="42" t="n">
        <x:f>Join_Audit!O31</x:f>
        <x:v>2</x:v>
      </x:c>
      <x:c r="K24" s="42" t="n">
        <x:f>INDEX('COMM_Beacons'!$D$6:$D$66,AA24)</x:f>
        <x:v>173</x:v>
      </x:c>
      <x:c r="L24" s="210" t="n">
        <x:f>Join_Audit!R31</x:f>
        <x:v>44589.740277777775</x:v>
      </x:c>
      <x:c r="M24" s="42" t="n">
        <x:f>OMNI_Normalized!J10</x:f>
        <x:v>6.19</x:v>
      </x:c>
      <x:c r="N24" s="42" t="n">
        <x:f>OMNI_Normalized!K10</x:f>
        <x:v>-2.12</x:v>
      </x:c>
      <x:c r="O24" s="42" t="n">
        <x:f>OMNI_Normalized!L10</x:f>
        <x:v>419.5</x:v>
      </x:c>
      <x:c r="P24" s="42" t="n">
        <x:f>OMNI_Normalized!M10</x:f>
        <x:v>5.6</x:v>
      </x:c>
      <x:c r="Q24" s="42" t="n">
        <x:f>OMNI_Normalized!P10</x:f>
        <x:v>89</x:v>
      </x:c>
      <x:c r="R24" s="42" t="n">
        <x:f>OMNI_Normalized!Q10</x:f>
        <x:v>1</x:v>
      </x:c>
      <x:c r="S24" s="47" t="n">
        <x:f>Settings!$B$28</x:f>
        <x:v>100</x:v>
      </x:c>
      <x:c r="T24" s="47" t="n">
        <x:f>Settings!$B$29</x:f>
        <x:v>0.02</x:v>
      </x:c>
      <x:c r="U24" s="47" t="n">
        <x:f>Settings!$B$12</x:f>
        <x:v>300</x:v>
      </x:c>
      <x:c r="V24" s="47" t="n">
        <x:f>Settings!$B$25</x:f>
        <x:v>0.25</x:v>
      </x:c>
      <x:c r="W24" s="47" t="n">
        <x:f>Settings!$B$21</x:f>
        <x:v>4</x:v>
      </x:c>
      <x:c r="X24" s="47" t="n">
        <x:f>Settings!$B$24</x:f>
        <x:v>12</x:v>
      </x:c>
      <x:c r="Y24" s="42" t="str">
        <x:f>Join_Audit!S31</x:f>
        <x:v>ACCEPT</x:v>
      </x:c>
      <x:c r="Z24" s="42" t="str">
        <x:v>OBSERVED RADIO STATE / DERIVED TX ACTIVITY / SYNTHETIC PERFORMANCE</x:v>
      </x:c>
      <x:c r="AA24" s="238" t="n">
        <x:v>18</x:v>
      </x:c>
      <x:c r="AB24" s="238" t="str">
        <x:f>INDEX('COMM_Beacons'!$E$6:$E$66,AA24)</x:f>
        <x:v>CRC32C_VERIFIED</x:v>
      </x:c>
      <x:c r="AC24" s="238" t="n">
        <x:f>INDEX('COMM_Beacons'!$K$6:$K$66,$AA24)</x:f>
        <x:v>375</x:v>
      </x:c>
      <x:c r="AD24" s="238" t="n">
        <x:f>INDEX('COMM_Beacons'!$L$6:$L$66,$AA24)</x:f>
        <x:v>375</x:v>
      </x:c>
      <x:c r="AE24" s="238" t="n">
        <x:f>INDEX('COMM_Beacons'!$M$6:$M$66,$AA24)</x:f>
        <x:v>-83</x:v>
      </x:c>
      <x:c r="AF24" s="238" t="n">
        <x:f>INDEX('COMM_Beacons'!$N$6:$N$66,$AA24)</x:f>
        <x:v>257</x:v>
      </x:c>
      <x:c r="AG24" s="238" t="n">
        <x:f>INDEX('COMM_Beacons'!$O$6:$O$66,$AA24)</x:f>
        <x:v>33443</x:v>
      </x:c>
      <x:c r="AH24" s="238" t="n">
        <x:f>INDEX('COMM_Beacons'!$P$6:$P$66,$AA24)</x:f>
        <x:v>11</x:v>
      </x:c>
      <x:c r="AI24" s="238" t="n">
        <x:f>INDEX('COMM_Beacons'!$Q$6:$Q$66,$AA24)</x:f>
        <x:v>4388287</x:v>
      </x:c>
      <x:c r="AJ24" s="238" t="n">
        <x:f>INDEX('COMM_Beacons'!$R$6:$R$66,$AA24)</x:f>
        <x:v>110</x:v>
      </x:c>
      <x:c r="AK24" s="238" t="n">
        <x:f>INDEX('COMM_Beacons'!$S$6:$S$66,$AA24)</x:f>
        <x:v>2</x:v>
      </x:c>
      <x:c r="AL24" s="238" t="n">
        <x:f>INDEX('COMM_Beacons'!$T$6:$T$66,$AA24)</x:f>
        <x:v>1126</x:v>
      </x:c>
      <x:c r="AM24" s="238" t="n">
        <x:f>INDEX('COMM_Beacons'!$U$6:$U$66,$AA24)</x:f>
        <x:v>256</x:v>
      </x:c>
      <x:c r="AN24" s="238" t="n">
        <x:f>INDEX('COMM_Beacons'!$V$6:$V$66,$AA24)</x:f>
        <x:v>1035520017</x:v>
      </x:c>
      <x:c r="AO24" s="238" t="n">
        <x:f>INDEX('COMM_Beacons'!$W$6:$W$66,$AA24)</x:f>
        <x:v>-117</x:v>
      </x:c>
      <x:c r="AP24" s="238" t="n">
        <x:f>INDEX('COMM_Beacons'!$X$6:$X$66,$AA24)</x:f>
        <x:v>1</x:v>
      </x:c>
      <x:c r="AQ24" s="238" t="n">
        <x:f>INDEX('COMM_Beacons'!$Y$6:$Y$66,$AA24)</x:f>
        <x:v>17475759</x:v>
      </x:c>
      <x:c r="AR24" s="238" t="n">
        <x:f>INDEX('COMM_Beacons'!$Z$6:$Z$66,$AA24)</x:f>
        <x:v>22035</x:v>
      </x:c>
      <x:c r="AS24" s="238" t="n">
        <x:f>INDEX('COMM_Beacons'!$AA$6:$AA$66,$AA24)</x:f>
        <x:v>3048168532</x:v>
      </x:c>
      <x:c r="AT24" s="238" t="n">
        <x:f>INDEX('COMM_Beacons'!$AB$6:$AB$66,$AA24)</x:f>
        <x:v>1105712</x:v>
      </x:c>
      <x:c r="AU24" s="241" t="n">
        <x:f>IF(AA24&lt;=1,"",INDEX('COMM_Counter_Deltas'!$J$6:$J$65,AA24-1))</x:f>
        <x:v>9.4</x:v>
      </x:c>
      <x:c r="AV24" s="240" t="n">
        <x:f>IF(AA24&lt;=1,"",INDEX('COMM_Counter_Deltas'!$B$6:$B$65,AA24-1))</x:f>
        <x:v>44589.74049768518</x:v>
      </x:c>
      <x:c r="AW24" s="240" t="n">
        <x:f>IF(AA24&lt;=1,"",INDEX('COMM_Counter_Deltas'!$C$6:$C$65,AA24-1))</x:f>
        <x:v>44589.74061342593</x:v>
      </x:c>
      <x:c r="AX24" s="239" t="b">
        <x:v>1</x:v>
      </x:c>
      <x:c r="AY24" s="238" t="n">
        <x:v>2</x:v>
      </x:c>
      <x:c r="AZ24" s="238" t="n">
        <x:f>INDEX('OMNI_Normalized'!$N$6:$N$18,MATCH(L24,'OMNI_Normalized'!$C$6:$C$18,0))</x:f>
        <x:v>44104</x:v>
      </x:c>
      <x:c r="BA24" s="242" t="n">
        <x:f>INDEX('OMNI_Normalized'!$O$6:$O$18,MATCH(L24,'OMNI_Normalized'!$C$6:$C$18,0))</x:f>
        <x:v>1.97</x:v>
      </x:c>
      <x:c r="BB24" s="238" t="n">
        <x:f>INDEX('OMNI_Normalized'!$H$6:$H$18,MATCH(L24,'OMNI_Normalized'!$C$6:$C$18,0))</x:f>
        <x:v>100</x:v>
      </x:c>
      <x:c r="BC24" s="238" t="n">
        <x:f>INDEX('OMNI_Normalized'!$F$6:$F$18,MATCH(L24,'OMNI_Normalized'!$C$6:$C$18,0))</x:f>
        <x:v>51</x:v>
      </x:c>
      <x:c r="BD24" s="238" t="n">
        <x:f>INDEX('OMNI_Normalized'!$G$6:$G$18,MATCH(L24,'OMNI_Normalized'!$C$6:$C$18,0))</x:f>
        <x:v>51</x:v>
      </x:c>
    </x:row>
    <x:row r="25" ht="24" customHeight="1">
      <x:c r="A25" s="32" t="n">
        <x:v>20</x:v>
      </x:c>
      <x:c r="B25" s="32" t="n">
        <x:v>27</x:v>
      </x:c>
      <x:c r="C25" s="210" t="n">
        <x:f>Join_Audit!C32</x:f>
        <x:v>44589.740694444445</x:v>
      </x:c>
      <x:c r="D25" s="42" t="n">
        <x:f>Join_Audit!E32</x:f>
        <x:v>227</x:v>
      </x:c>
      <x:c r="E25" s="42" t="n">
        <x:f>Join_Audit!F32</x:f>
        <x:v>1353</x:v>
      </x:c>
      <x:c r="F25" s="42" t="n">
        <x:f>Join_Audit!G32</x:f>
        <x:v>0</x:v>
      </x:c>
      <x:c r="G25" s="42" t="str">
        <x:f>Join_Audit!I32</x:f>
        <x:v>CADC0873</x:v>
      </x:c>
      <x:c r="H25" s="42" t="n">
        <x:f>Join_Audit!J32</x:f>
        <x:v>0.0000384979</x:v>
      </x:c>
      <x:c r="I25" s="210" t="n">
        <x:f>Join_Audit!L32</x:f>
        <x:v>44589.74061342593</x:v>
      </x:c>
      <x:c r="J25" s="42" t="n">
        <x:f>Join_Audit!O32</x:f>
        <x:v>7</x:v>
      </x:c>
      <x:c r="K25" s="42" t="n">
        <x:f>INDEX('COMM_Beacons'!$D$6:$D$66,AA25)</x:f>
        <x:v>173</x:v>
      </x:c>
      <x:c r="L25" s="210" t="n">
        <x:f>Join_Audit!R32</x:f>
        <x:v>44589.740277777775</x:v>
      </x:c>
      <x:c r="M25" s="42" t="n">
        <x:f>OMNI_Normalized!J10</x:f>
        <x:v>6.19</x:v>
      </x:c>
      <x:c r="N25" s="42" t="n">
        <x:f>OMNI_Normalized!K10</x:f>
        <x:v>-2.12</x:v>
      </x:c>
      <x:c r="O25" s="42" t="n">
        <x:f>OMNI_Normalized!L10</x:f>
        <x:v>419.5</x:v>
      </x:c>
      <x:c r="P25" s="42" t="n">
        <x:f>OMNI_Normalized!M10</x:f>
        <x:v>5.6</x:v>
      </x:c>
      <x:c r="Q25" s="42" t="n">
        <x:f>OMNI_Normalized!P10</x:f>
        <x:v>89</x:v>
      </x:c>
      <x:c r="R25" s="42" t="n">
        <x:f>OMNI_Normalized!Q10</x:f>
        <x:v>1</x:v>
      </x:c>
      <x:c r="S25" s="47" t="n">
        <x:f>Settings!$B$28</x:f>
        <x:v>100</x:v>
      </x:c>
      <x:c r="T25" s="47" t="n">
        <x:f>Settings!$B$29</x:f>
        <x:v>0.02</x:v>
      </x:c>
      <x:c r="U25" s="47" t="n">
        <x:f>Settings!$B$12</x:f>
        <x:v>300</x:v>
      </x:c>
      <x:c r="V25" s="47" t="n">
        <x:f>Settings!$B$25</x:f>
        <x:v>0.25</x:v>
      </x:c>
      <x:c r="W25" s="47" t="n">
        <x:f>Settings!$B$21</x:f>
        <x:v>4</x:v>
      </x:c>
      <x:c r="X25" s="47" t="n">
        <x:f>Settings!$B$24</x:f>
        <x:v>12</x:v>
      </x:c>
      <x:c r="Y25" s="42" t="str">
        <x:f>Join_Audit!S32</x:f>
        <x:v>ACCEPT</x:v>
      </x:c>
      <x:c r="Z25" s="42" t="str">
        <x:v>OBSERVED RADIO STATE / DERIVED TX ACTIVITY / SYNTHETIC PERFORMANCE</x:v>
      </x:c>
      <x:c r="AA25" s="238" t="n">
        <x:v>18</x:v>
      </x:c>
      <x:c r="AB25" s="238" t="str">
        <x:f>INDEX('COMM_Beacons'!$E$6:$E$66,AA25)</x:f>
        <x:v>CRC32C_VERIFIED</x:v>
      </x:c>
      <x:c r="AC25" s="238" t="n">
        <x:f>INDEX('COMM_Beacons'!$K$6:$K$66,$AA25)</x:f>
        <x:v>375</x:v>
      </x:c>
      <x:c r="AD25" s="238" t="n">
        <x:f>INDEX('COMM_Beacons'!$L$6:$L$66,$AA25)</x:f>
        <x:v>375</x:v>
      </x:c>
      <x:c r="AE25" s="238" t="n">
        <x:f>INDEX('COMM_Beacons'!$M$6:$M$66,$AA25)</x:f>
        <x:v>-83</x:v>
      </x:c>
      <x:c r="AF25" s="238" t="n">
        <x:f>INDEX('COMM_Beacons'!$N$6:$N$66,$AA25)</x:f>
        <x:v>257</x:v>
      </x:c>
      <x:c r="AG25" s="238" t="n">
        <x:f>INDEX('COMM_Beacons'!$O$6:$O$66,$AA25)</x:f>
        <x:v>33443</x:v>
      </x:c>
      <x:c r="AH25" s="238" t="n">
        <x:f>INDEX('COMM_Beacons'!$P$6:$P$66,$AA25)</x:f>
        <x:v>11</x:v>
      </x:c>
      <x:c r="AI25" s="238" t="n">
        <x:f>INDEX('COMM_Beacons'!$Q$6:$Q$66,$AA25)</x:f>
        <x:v>4388287</x:v>
      </x:c>
      <x:c r="AJ25" s="238" t="n">
        <x:f>INDEX('COMM_Beacons'!$R$6:$R$66,$AA25)</x:f>
        <x:v>110</x:v>
      </x:c>
      <x:c r="AK25" s="238" t="n">
        <x:f>INDEX('COMM_Beacons'!$S$6:$S$66,$AA25)</x:f>
        <x:v>2</x:v>
      </x:c>
      <x:c r="AL25" s="238" t="n">
        <x:f>INDEX('COMM_Beacons'!$T$6:$T$66,$AA25)</x:f>
        <x:v>1126</x:v>
      </x:c>
      <x:c r="AM25" s="238" t="n">
        <x:f>INDEX('COMM_Beacons'!$U$6:$U$66,$AA25)</x:f>
        <x:v>256</x:v>
      </x:c>
      <x:c r="AN25" s="238" t="n">
        <x:f>INDEX('COMM_Beacons'!$V$6:$V$66,$AA25)</x:f>
        <x:v>1035520017</x:v>
      </x:c>
      <x:c r="AO25" s="238" t="n">
        <x:f>INDEX('COMM_Beacons'!$W$6:$W$66,$AA25)</x:f>
        <x:v>-117</x:v>
      </x:c>
      <x:c r="AP25" s="238" t="n">
        <x:f>INDEX('COMM_Beacons'!$X$6:$X$66,$AA25)</x:f>
        <x:v>1</x:v>
      </x:c>
      <x:c r="AQ25" s="238" t="n">
        <x:f>INDEX('COMM_Beacons'!$Y$6:$Y$66,$AA25)</x:f>
        <x:v>17475759</x:v>
      </x:c>
      <x:c r="AR25" s="238" t="n">
        <x:f>INDEX('COMM_Beacons'!$Z$6:$Z$66,$AA25)</x:f>
        <x:v>22035</x:v>
      </x:c>
      <x:c r="AS25" s="238" t="n">
        <x:f>INDEX('COMM_Beacons'!$AA$6:$AA$66,$AA25)</x:f>
        <x:v>3048168532</x:v>
      </x:c>
      <x:c r="AT25" s="238" t="n">
        <x:f>INDEX('COMM_Beacons'!$AB$6:$AB$66,$AA25)</x:f>
        <x:v>1105712</x:v>
      </x:c>
      <x:c r="AU25" s="241" t="n">
        <x:f>IF(AA25&lt;=1,"",INDEX('COMM_Counter_Deltas'!$J$6:$J$65,AA25-1))</x:f>
        <x:v>9.4</x:v>
      </x:c>
      <x:c r="AV25" s="240" t="n">
        <x:f>IF(AA25&lt;=1,"",INDEX('COMM_Counter_Deltas'!$B$6:$B$65,AA25-1))</x:f>
        <x:v>44589.74049768518</x:v>
      </x:c>
      <x:c r="AW25" s="240" t="n">
        <x:f>IF(AA25&lt;=1,"",INDEX('COMM_Counter_Deltas'!$C$6:$C$65,AA25-1))</x:f>
        <x:v>44589.74061342593</x:v>
      </x:c>
      <x:c r="AX25" s="239" t="b">
        <x:v>1</x:v>
      </x:c>
      <x:c r="AY25" s="238" t="n">
        <x:v>7</x:v>
      </x:c>
      <x:c r="AZ25" s="238" t="n">
        <x:f>INDEX('OMNI_Normalized'!$N$6:$N$18,MATCH(L25,'OMNI_Normalized'!$C$6:$C$18,0))</x:f>
        <x:v>44104</x:v>
      </x:c>
      <x:c r="BA25" s="242" t="n">
        <x:f>INDEX('OMNI_Normalized'!$O$6:$O$18,MATCH(L25,'OMNI_Normalized'!$C$6:$C$18,0))</x:f>
        <x:v>1.97</x:v>
      </x:c>
      <x:c r="BB25" s="238" t="n">
        <x:f>INDEX('OMNI_Normalized'!$H$6:$H$18,MATCH(L25,'OMNI_Normalized'!$C$6:$C$18,0))</x:f>
        <x:v>100</x:v>
      </x:c>
      <x:c r="BC25" s="238" t="n">
        <x:f>INDEX('OMNI_Normalized'!$F$6:$F$18,MATCH(L25,'OMNI_Normalized'!$C$6:$C$18,0))</x:f>
        <x:v>51</x:v>
      </x:c>
      <x:c r="BD25" s="238" t="n">
        <x:f>INDEX('OMNI_Normalized'!$G$6:$G$18,MATCH(L25,'OMNI_Normalized'!$C$6:$C$18,0))</x:f>
        <x:v>51</x:v>
      </x:c>
    </x:row>
    <x:row r="26" ht="24" customHeight="1">
      <x:c r="A26" s="32" t="n">
        <x:v>21</x:v>
      </x:c>
      <x:c r="B26" s="32" t="n">
        <x:v>28</x:v>
      </x:c>
      <x:c r="C26" s="210" t="n">
        <x:f>Join_Audit!C33</x:f>
        <x:v>44589.740752314814</x:v>
      </x:c>
      <x:c r="D26" s="42" t="n">
        <x:f>Join_Audit!E33</x:f>
        <x:v>232</x:v>
      </x:c>
      <x:c r="E26" s="42" t="n">
        <x:f>Join_Audit!F33</x:f>
        <x:v>1353</x:v>
      </x:c>
      <x:c r="F26" s="42" t="n">
        <x:f>Join_Audit!G33</x:f>
        <x:v>0</x:v>
      </x:c>
      <x:c r="G26" s="42" t="str">
        <x:f>Join_Audit!I33</x:f>
        <x:v>CADC0873</x:v>
      </x:c>
      <x:c r="H26" s="42" t="n">
        <x:f>Join_Audit!J33</x:f>
        <x:v>0.000038495</x:v>
      </x:c>
      <x:c r="I26" s="210" t="n">
        <x:f>Join_Audit!L33</x:f>
        <x:v>44589.74072916667</x:v>
      </x:c>
      <x:c r="J26" s="42" t="n">
        <x:f>Join_Audit!O33</x:f>
        <x:v>2</x:v>
      </x:c>
      <x:c r="K26" s="42" t="n">
        <x:f>INDEX('COMM_Beacons'!$D$6:$D$66,AA26)</x:f>
        <x:v>171</x:v>
      </x:c>
      <x:c r="L26" s="210" t="n">
        <x:f>Join_Audit!R33</x:f>
        <x:v>44589.740277777775</x:v>
      </x:c>
      <x:c r="M26" s="42" t="n">
        <x:f>OMNI_Normalized!J10</x:f>
        <x:v>6.19</x:v>
      </x:c>
      <x:c r="N26" s="42" t="n">
        <x:f>OMNI_Normalized!K10</x:f>
        <x:v>-2.12</x:v>
      </x:c>
      <x:c r="O26" s="42" t="n">
        <x:f>OMNI_Normalized!L10</x:f>
        <x:v>419.5</x:v>
      </x:c>
      <x:c r="P26" s="42" t="n">
        <x:f>OMNI_Normalized!M10</x:f>
        <x:v>5.6</x:v>
      </x:c>
      <x:c r="Q26" s="42" t="n">
        <x:f>OMNI_Normalized!P10</x:f>
        <x:v>89</x:v>
      </x:c>
      <x:c r="R26" s="42" t="n">
        <x:f>OMNI_Normalized!Q10</x:f>
        <x:v>1</x:v>
      </x:c>
      <x:c r="S26" s="47" t="n">
        <x:f>Settings!$B$28</x:f>
        <x:v>100</x:v>
      </x:c>
      <x:c r="T26" s="47" t="n">
        <x:f>Settings!$B$29</x:f>
        <x:v>0.02</x:v>
      </x:c>
      <x:c r="U26" s="47" t="n">
        <x:f>Settings!$B$12</x:f>
        <x:v>300</x:v>
      </x:c>
      <x:c r="V26" s="47" t="n">
        <x:f>Settings!$B$25</x:f>
        <x:v>0.25</x:v>
      </x:c>
      <x:c r="W26" s="47" t="n">
        <x:f>Settings!$B$21</x:f>
        <x:v>4</x:v>
      </x:c>
      <x:c r="X26" s="47" t="n">
        <x:f>Settings!$B$24</x:f>
        <x:v>12</x:v>
      </x:c>
      <x:c r="Y26" s="42" t="str">
        <x:f>Join_Audit!S33</x:f>
        <x:v>ACCEPT</x:v>
      </x:c>
      <x:c r="Z26" s="42" t="str">
        <x:v>OBSERVED RADIO STATE / DERIVED TX ACTIVITY / SYNTHETIC PERFORMANCE</x:v>
      </x:c>
      <x:c r="AA26" s="238" t="n">
        <x:v>19</x:v>
      </x:c>
      <x:c r="AB26" s="238" t="str">
        <x:f>INDEX('COMM_Beacons'!$E$6:$E$66,AA26)</x:f>
        <x:v>PREPROCESSED_NO_CRC</x:v>
      </x:c>
      <x:c r="AC26" s="238" t="n">
        <x:f>INDEX('COMM_Beacons'!$K$6:$K$66,$AA26)</x:f>
        <x:v>374</x:v>
      </x:c>
      <x:c r="AD26" s="238" t="n">
        <x:f>INDEX('COMM_Beacons'!$L$6:$L$66,$AA26)</x:f>
        <x:v>374</x:v>
      </x:c>
      <x:c r="AE26" s="238" t="n">
        <x:f>INDEX('COMM_Beacons'!$M$6:$M$66,$AA26)</x:f>
        <x:v>-83</x:v>
      </x:c>
      <x:c r="AF26" s="238" t="n">
        <x:f>INDEX('COMM_Beacons'!$N$6:$N$66,$AA26)</x:f>
        <x:v>257</x:v>
      </x:c>
      <x:c r="AG26" s="238" t="n">
        <x:f>INDEX('COMM_Beacons'!$O$6:$O$66,$AA26)</x:f>
        <x:v>33444</x:v>
      </x:c>
      <x:c r="AH26" s="238" t="n">
        <x:f>INDEX('COMM_Beacons'!$P$6:$P$66,$AA26)</x:f>
        <x:v>11</x:v>
      </x:c>
      <x:c r="AI26" s="238" t="n">
        <x:f>INDEX('COMM_Beacons'!$Q$6:$Q$66,$AA26)</x:f>
        <x:v>4388381</x:v>
      </x:c>
      <x:c r="AJ26" s="238" t="n">
        <x:f>INDEX('COMM_Beacons'!$R$6:$R$66,$AA26)</x:f>
        <x:v>110</x:v>
      </x:c>
      <x:c r="AK26" s="238" t="n">
        <x:f>INDEX('COMM_Beacons'!$S$6:$S$66,$AA26)</x:f>
        <x:v>2</x:v>
      </x:c>
      <x:c r="AL26" s="238" t="n">
        <x:f>INDEX('COMM_Beacons'!$T$6:$T$66,$AA26)</x:f>
        <x:v>1126</x:v>
      </x:c>
      <x:c r="AM26" s="238" t="n">
        <x:f>INDEX('COMM_Beacons'!$U$6:$U$66,$AA26)</x:f>
        <x:v>256</x:v>
      </x:c>
      <x:c r="AN26" s="238" t="n">
        <x:f>INDEX('COMM_Beacons'!$V$6:$V$66,$AA26)</x:f>
        <x:v>1035520017</x:v>
      </x:c>
      <x:c r="AO26" s="238" t="n">
        <x:f>INDEX('COMM_Beacons'!$W$6:$W$66,$AA26)</x:f>
        <x:v>-104</x:v>
      </x:c>
      <x:c r="AP26" s="238" t="n">
        <x:f>INDEX('COMM_Beacons'!$X$6:$X$66,$AA26)</x:f>
        <x:v>1</x:v>
      </x:c>
      <x:c r="AQ26" s="238" t="n">
        <x:f>INDEX('COMM_Beacons'!$Y$6:$Y$66,$AA26)</x:f>
        <x:v>17475760</x:v>
      </x:c>
      <x:c r="AR26" s="238" t="n">
        <x:f>INDEX('COMM_Beacons'!$Z$6:$Z$66,$AA26)</x:f>
        <x:v>22035</x:v>
      </x:c>
      <x:c r="AS26" s="238" t="n">
        <x:f>INDEX('COMM_Beacons'!$AA$6:$AA$66,$AA26)</x:f>
        <x:v>3048168626</x:v>
      </x:c>
      <x:c r="AT26" s="238" t="n">
        <x:f>INDEX('COMM_Beacons'!$AB$6:$AB$66,$AA26)</x:f>
        <x:v>1105712</x:v>
      </x:c>
      <x:c r="AU26" s="241" t="n">
        <x:f>IF(AA26&lt;=1,"",INDEX('COMM_Counter_Deltas'!$J$6:$J$65,AA26-1))</x:f>
        <x:v>9.4</x:v>
      </x:c>
      <x:c r="AV26" s="240" t="n">
        <x:f>IF(AA26&lt;=1,"",INDEX('COMM_Counter_Deltas'!$B$6:$B$65,AA26-1))</x:f>
        <x:v>44589.74061342593</x:v>
      </x:c>
      <x:c r="AW26" s="240" t="n">
        <x:f>IF(AA26&lt;=1,"",INDEX('COMM_Counter_Deltas'!$C$6:$C$65,AA26-1))</x:f>
        <x:v>44589.74072916667</x:v>
      </x:c>
      <x:c r="AX26" s="239" t="b">
        <x:v>0</x:v>
      </x:c>
      <x:c r="AY26" s="238" t="n">
        <x:v>12</x:v>
      </x:c>
      <x:c r="AZ26" s="238" t="n">
        <x:f>INDEX('OMNI_Normalized'!$N$6:$N$18,MATCH(L26,'OMNI_Normalized'!$C$6:$C$18,0))</x:f>
        <x:v>44104</x:v>
      </x:c>
      <x:c r="BA26" s="242" t="n">
        <x:f>INDEX('OMNI_Normalized'!$O$6:$O$18,MATCH(L26,'OMNI_Normalized'!$C$6:$C$18,0))</x:f>
        <x:v>1.97</x:v>
      </x:c>
      <x:c r="BB26" s="238" t="n">
        <x:f>INDEX('OMNI_Normalized'!$H$6:$H$18,MATCH(L26,'OMNI_Normalized'!$C$6:$C$18,0))</x:f>
        <x:v>100</x:v>
      </x:c>
      <x:c r="BC26" s="238" t="n">
        <x:f>INDEX('OMNI_Normalized'!$F$6:$F$18,MATCH(L26,'OMNI_Normalized'!$C$6:$C$18,0))</x:f>
        <x:v>51</x:v>
      </x:c>
      <x:c r="BD26" s="238" t="n">
        <x:f>INDEX('OMNI_Normalized'!$G$6:$G$18,MATCH(L26,'OMNI_Normalized'!$C$6:$C$18,0))</x:f>
        <x:v>51</x:v>
      </x:c>
    </x:row>
    <x:row r="27" ht="24" customHeight="1">
      <x:c r="A27" s="32" t="n">
        <x:v>22</x:v>
      </x:c>
      <x:c r="B27" s="32" t="n">
        <x:v>29</x:v>
      </x:c>
      <x:c r="C27" s="210" t="n">
        <x:f>Join_Audit!C34</x:f>
        <x:v>44589.74081018518</x:v>
      </x:c>
      <x:c r="D27" s="42" t="n">
        <x:f>Join_Audit!E34</x:f>
        <x:v>237</x:v>
      </x:c>
      <x:c r="E27" s="42" t="n">
        <x:f>Join_Audit!F34</x:f>
        <x:v>1353</x:v>
      </x:c>
      <x:c r="F27" s="42" t="n">
        <x:f>Join_Audit!G34</x:f>
        <x:v>0</x:v>
      </x:c>
      <x:c r="G27" s="42" t="str">
        <x:f>Join_Audit!I34</x:f>
        <x:v>CADC0873</x:v>
      </x:c>
      <x:c r="H27" s="42" t="n">
        <x:f>Join_Audit!J34</x:f>
        <x:v>0.0000362651</x:v>
      </x:c>
      <x:c r="I27" s="210" t="n">
        <x:f>Join_Audit!L34</x:f>
        <x:v>44589.74072916667</x:v>
      </x:c>
      <x:c r="J27" s="42" t="n">
        <x:f>Join_Audit!O34</x:f>
        <x:v>7</x:v>
      </x:c>
      <x:c r="K27" s="42" t="n">
        <x:f>INDEX('COMM_Beacons'!$D$6:$D$66,AA27)</x:f>
        <x:v>171</x:v>
      </x:c>
      <x:c r="L27" s="210" t="n">
        <x:f>Join_Audit!R34</x:f>
        <x:v>44589.740277777775</x:v>
      </x:c>
      <x:c r="M27" s="42" t="n">
        <x:f>OMNI_Normalized!J10</x:f>
        <x:v>6.19</x:v>
      </x:c>
      <x:c r="N27" s="42" t="n">
        <x:f>OMNI_Normalized!K10</x:f>
        <x:v>-2.12</x:v>
      </x:c>
      <x:c r="O27" s="42" t="n">
        <x:f>OMNI_Normalized!L10</x:f>
        <x:v>419.5</x:v>
      </x:c>
      <x:c r="P27" s="42" t="n">
        <x:f>OMNI_Normalized!M10</x:f>
        <x:v>5.6</x:v>
      </x:c>
      <x:c r="Q27" s="42" t="n">
        <x:f>OMNI_Normalized!P10</x:f>
        <x:v>89</x:v>
      </x:c>
      <x:c r="R27" s="42" t="n">
        <x:f>OMNI_Normalized!Q10</x:f>
        <x:v>1</x:v>
      </x:c>
      <x:c r="S27" s="47" t="n">
        <x:f>Settings!$B$28</x:f>
        <x:v>100</x:v>
      </x:c>
      <x:c r="T27" s="47" t="n">
        <x:f>Settings!$B$29</x:f>
        <x:v>0.02</x:v>
      </x:c>
      <x:c r="U27" s="47" t="n">
        <x:f>Settings!$B$12</x:f>
        <x:v>300</x:v>
      </x:c>
      <x:c r="V27" s="47" t="n">
        <x:f>Settings!$B$25</x:f>
        <x:v>0.25</x:v>
      </x:c>
      <x:c r="W27" s="47" t="n">
        <x:f>Settings!$B$21</x:f>
        <x:v>4</x:v>
      </x:c>
      <x:c r="X27" s="47" t="n">
        <x:f>Settings!$B$24</x:f>
        <x:v>12</x:v>
      </x:c>
      <x:c r="Y27" s="42" t="str">
        <x:f>Join_Audit!S34</x:f>
        <x:v>ACCEPT</x:v>
      </x:c>
      <x:c r="Z27" s="42" t="str">
        <x:v>OBSERVED RADIO STATE / DERIVED TX ACTIVITY / SYNTHETIC PERFORMANCE</x:v>
      </x:c>
      <x:c r="AA27" s="238" t="n">
        <x:v>19</x:v>
      </x:c>
      <x:c r="AB27" s="238" t="str">
        <x:f>INDEX('COMM_Beacons'!$E$6:$E$66,AA27)</x:f>
        <x:v>PREPROCESSED_NO_CRC</x:v>
      </x:c>
      <x:c r="AC27" s="238" t="n">
        <x:f>INDEX('COMM_Beacons'!$K$6:$K$66,$AA27)</x:f>
        <x:v>374</x:v>
      </x:c>
      <x:c r="AD27" s="238" t="n">
        <x:f>INDEX('COMM_Beacons'!$L$6:$L$66,$AA27)</x:f>
        <x:v>374</x:v>
      </x:c>
      <x:c r="AE27" s="238" t="n">
        <x:f>INDEX('COMM_Beacons'!$M$6:$M$66,$AA27)</x:f>
        <x:v>-83</x:v>
      </x:c>
      <x:c r="AF27" s="238" t="n">
        <x:f>INDEX('COMM_Beacons'!$N$6:$N$66,$AA27)</x:f>
        <x:v>257</x:v>
      </x:c>
      <x:c r="AG27" s="238" t="n">
        <x:f>INDEX('COMM_Beacons'!$O$6:$O$66,$AA27)</x:f>
        <x:v>33444</x:v>
      </x:c>
      <x:c r="AH27" s="238" t="n">
        <x:f>INDEX('COMM_Beacons'!$P$6:$P$66,$AA27)</x:f>
        <x:v>11</x:v>
      </x:c>
      <x:c r="AI27" s="238" t="n">
        <x:f>INDEX('COMM_Beacons'!$Q$6:$Q$66,$AA27)</x:f>
        <x:v>4388381</x:v>
      </x:c>
      <x:c r="AJ27" s="238" t="n">
        <x:f>INDEX('COMM_Beacons'!$R$6:$R$66,$AA27)</x:f>
        <x:v>110</x:v>
      </x:c>
      <x:c r="AK27" s="238" t="n">
        <x:f>INDEX('COMM_Beacons'!$S$6:$S$66,$AA27)</x:f>
        <x:v>2</x:v>
      </x:c>
      <x:c r="AL27" s="238" t="n">
        <x:f>INDEX('COMM_Beacons'!$T$6:$T$66,$AA27)</x:f>
        <x:v>1126</x:v>
      </x:c>
      <x:c r="AM27" s="238" t="n">
        <x:f>INDEX('COMM_Beacons'!$U$6:$U$66,$AA27)</x:f>
        <x:v>256</x:v>
      </x:c>
      <x:c r="AN27" s="238" t="n">
        <x:f>INDEX('COMM_Beacons'!$V$6:$V$66,$AA27)</x:f>
        <x:v>1035520017</x:v>
      </x:c>
      <x:c r="AO27" s="238" t="n">
        <x:f>INDEX('COMM_Beacons'!$W$6:$W$66,$AA27)</x:f>
        <x:v>-104</x:v>
      </x:c>
      <x:c r="AP27" s="238" t="n">
        <x:f>INDEX('COMM_Beacons'!$X$6:$X$66,$AA27)</x:f>
        <x:v>1</x:v>
      </x:c>
      <x:c r="AQ27" s="238" t="n">
        <x:f>INDEX('COMM_Beacons'!$Y$6:$Y$66,$AA27)</x:f>
        <x:v>17475760</x:v>
      </x:c>
      <x:c r="AR27" s="238" t="n">
        <x:f>INDEX('COMM_Beacons'!$Z$6:$Z$66,$AA27)</x:f>
        <x:v>22035</x:v>
      </x:c>
      <x:c r="AS27" s="238" t="n">
        <x:f>INDEX('COMM_Beacons'!$AA$6:$AA$66,$AA27)</x:f>
        <x:v>3048168626</x:v>
      </x:c>
      <x:c r="AT27" s="238" t="n">
        <x:f>INDEX('COMM_Beacons'!$AB$6:$AB$66,$AA27)</x:f>
        <x:v>1105712</x:v>
      </x:c>
      <x:c r="AU27" s="241" t="n">
        <x:f>IF(AA27&lt;=1,"",INDEX('COMM_Counter_Deltas'!$J$6:$J$65,AA27-1))</x:f>
        <x:v>9.4</x:v>
      </x:c>
      <x:c r="AV27" s="240" t="n">
        <x:f>IF(AA27&lt;=1,"",INDEX('COMM_Counter_Deltas'!$B$6:$B$65,AA27-1))</x:f>
        <x:v>44589.74061342593</x:v>
      </x:c>
      <x:c r="AW27" s="240" t="n">
        <x:f>IF(AA27&lt;=1,"",INDEX('COMM_Counter_Deltas'!$C$6:$C$65,AA27-1))</x:f>
        <x:v>44589.74072916667</x:v>
      </x:c>
      <x:c r="AX27" s="239" t="b">
        <x:v>0</x:v>
      </x:c>
      <x:c r="AY27" s="238" t="n">
        <x:v>17</x:v>
      </x:c>
      <x:c r="AZ27" s="238" t="n">
        <x:f>INDEX('OMNI_Normalized'!$N$6:$N$18,MATCH(L27,'OMNI_Normalized'!$C$6:$C$18,0))</x:f>
        <x:v>44104</x:v>
      </x:c>
      <x:c r="BA27" s="242" t="n">
        <x:f>INDEX('OMNI_Normalized'!$O$6:$O$18,MATCH(L27,'OMNI_Normalized'!$C$6:$C$18,0))</x:f>
        <x:v>1.97</x:v>
      </x:c>
      <x:c r="BB27" s="238" t="n">
        <x:f>INDEX('OMNI_Normalized'!$H$6:$H$18,MATCH(L27,'OMNI_Normalized'!$C$6:$C$18,0))</x:f>
        <x:v>100</x:v>
      </x:c>
      <x:c r="BC27" s="238" t="n">
        <x:f>INDEX('OMNI_Normalized'!$F$6:$F$18,MATCH(L27,'OMNI_Normalized'!$C$6:$C$18,0))</x:f>
        <x:v>51</x:v>
      </x:c>
      <x:c r="BD27" s="238" t="n">
        <x:f>INDEX('OMNI_Normalized'!$G$6:$G$18,MATCH(L27,'OMNI_Normalized'!$C$6:$C$18,0))</x:f>
        <x:v>51</x:v>
      </x:c>
    </x:row>
    <x:row r="28" ht="24" customHeight="1">
      <x:c r="A28" s="32" t="n">
        <x:v>23</x:v>
      </x:c>
      <x:c r="B28" s="32" t="n">
        <x:v>30</x:v>
      </x:c>
      <x:c r="C28" s="210" t="n">
        <x:f>Join_Audit!C35</x:f>
        <x:v>44589.74086805555</x:v>
      </x:c>
      <x:c r="D28" s="42" t="n">
        <x:f>Join_Audit!E35</x:f>
        <x:v>242</x:v>
      </x:c>
      <x:c r="E28" s="42" t="n">
        <x:f>Join_Audit!F35</x:f>
        <x:v>1353</x:v>
      </x:c>
      <x:c r="F28" s="42" t="n">
        <x:f>Join_Audit!G35</x:f>
        <x:v>0</x:v>
      </x:c>
      <x:c r="G28" s="42" t="str">
        <x:f>Join_Audit!I35</x:f>
        <x:v>CADC0873</x:v>
      </x:c>
      <x:c r="H28" s="42" t="n">
        <x:f>Join_Audit!J35</x:f>
        <x:v>0.0000309678</x:v>
      </x:c>
      <x:c r="I28" s="210" t="n">
        <x:f>Join_Audit!L35</x:f>
        <x:v>44589.74084490741</x:v>
      </x:c>
      <x:c r="J28" s="42" t="n">
        <x:f>Join_Audit!O35</x:f>
        <x:v>2</x:v>
      </x:c>
      <x:c r="K28" s="42" t="n">
        <x:f>INDEX('COMM_Beacons'!$D$6:$D$66,AA28)</x:f>
        <x:v>170</x:v>
      </x:c>
      <x:c r="L28" s="210" t="n">
        <x:f>Join_Audit!R35</x:f>
        <x:v>44589.740277777775</x:v>
      </x:c>
      <x:c r="M28" s="42" t="n">
        <x:f>OMNI_Normalized!J10</x:f>
        <x:v>6.19</x:v>
      </x:c>
      <x:c r="N28" s="42" t="n">
        <x:f>OMNI_Normalized!K10</x:f>
        <x:v>-2.12</x:v>
      </x:c>
      <x:c r="O28" s="42" t="n">
        <x:f>OMNI_Normalized!L10</x:f>
        <x:v>419.5</x:v>
      </x:c>
      <x:c r="P28" s="42" t="n">
        <x:f>OMNI_Normalized!M10</x:f>
        <x:v>5.6</x:v>
      </x:c>
      <x:c r="Q28" s="42" t="n">
        <x:f>OMNI_Normalized!P10</x:f>
        <x:v>89</x:v>
      </x:c>
      <x:c r="R28" s="42" t="n">
        <x:f>OMNI_Normalized!Q10</x:f>
        <x:v>1</x:v>
      </x:c>
      <x:c r="S28" s="47" t="n">
        <x:f>Settings!$B$28</x:f>
        <x:v>100</x:v>
      </x:c>
      <x:c r="T28" s="47" t="n">
        <x:f>Settings!$B$29</x:f>
        <x:v>0.02</x:v>
      </x:c>
      <x:c r="U28" s="47" t="n">
        <x:f>Settings!$B$12</x:f>
        <x:v>300</x:v>
      </x:c>
      <x:c r="V28" s="47" t="n">
        <x:f>Settings!$B$25</x:f>
        <x:v>0.25</x:v>
      </x:c>
      <x:c r="W28" s="47" t="n">
        <x:f>Settings!$B$21</x:f>
        <x:v>4</x:v>
      </x:c>
      <x:c r="X28" s="47" t="n">
        <x:f>Settings!$B$24</x:f>
        <x:v>12</x:v>
      </x:c>
      <x:c r="Y28" s="42" t="str">
        <x:f>Join_Audit!S35</x:f>
        <x:v>ACCEPT</x:v>
      </x:c>
      <x:c r="Z28" s="42" t="str">
        <x:v>OBSERVED RADIO STATE / DERIVED TX ACTIVITY / SYNTHETIC PERFORMANCE</x:v>
      </x:c>
      <x:c r="AA28" s="238" t="n">
        <x:v>20</x:v>
      </x:c>
      <x:c r="AB28" s="238" t="str">
        <x:f>INDEX('COMM_Beacons'!$E$6:$E$66,AA28)</x:f>
        <x:v>CRC32C_VERIFIED</x:v>
      </x:c>
      <x:c r="AC28" s="238" t="n">
        <x:f>INDEX('COMM_Beacons'!$K$6:$K$66,$AA28)</x:f>
        <x:v>374</x:v>
      </x:c>
      <x:c r="AD28" s="238" t="n">
        <x:f>INDEX('COMM_Beacons'!$L$6:$L$66,$AA28)</x:f>
        <x:v>374</x:v>
      </x:c>
      <x:c r="AE28" s="238" t="n">
        <x:f>INDEX('COMM_Beacons'!$M$6:$M$66,$AA28)</x:f>
        <x:v>-83</x:v>
      </x:c>
      <x:c r="AF28" s="238" t="n">
        <x:f>INDEX('COMM_Beacons'!$N$6:$N$66,$AA28)</x:f>
        <x:v>257</x:v>
      </x:c>
      <x:c r="AG28" s="238" t="n">
        <x:f>INDEX('COMM_Beacons'!$O$6:$O$66,$AA28)</x:f>
        <x:v>33445</x:v>
      </x:c>
      <x:c r="AH28" s="238" t="n">
        <x:f>INDEX('COMM_Beacons'!$P$6:$P$66,$AA28)</x:f>
        <x:v>11</x:v>
      </x:c>
      <x:c r="AI28" s="238" t="n">
        <x:f>INDEX('COMM_Beacons'!$Q$6:$Q$66,$AA28)</x:f>
        <x:v>4388475</x:v>
      </x:c>
      <x:c r="AJ28" s="238" t="n">
        <x:f>INDEX('COMM_Beacons'!$R$6:$R$66,$AA28)</x:f>
        <x:v>110</x:v>
      </x:c>
      <x:c r="AK28" s="238" t="n">
        <x:f>INDEX('COMM_Beacons'!$S$6:$S$66,$AA28)</x:f>
        <x:v>2</x:v>
      </x:c>
      <x:c r="AL28" s="238" t="n">
        <x:f>INDEX('COMM_Beacons'!$T$6:$T$66,$AA28)</x:f>
        <x:v>1126</x:v>
      </x:c>
      <x:c r="AM28" s="238" t="n">
        <x:f>INDEX('COMM_Beacons'!$U$6:$U$66,$AA28)</x:f>
        <x:v>256</x:v>
      </x:c>
      <x:c r="AN28" s="238" t="n">
        <x:f>INDEX('COMM_Beacons'!$V$6:$V$66,$AA28)</x:f>
        <x:v>1035520017</x:v>
      </x:c>
      <x:c r="AO28" s="238" t="n">
        <x:f>INDEX('COMM_Beacons'!$W$6:$W$66,$AA28)</x:f>
        <x:v>-107</x:v>
      </x:c>
      <x:c r="AP28" s="238" t="n">
        <x:f>INDEX('COMM_Beacons'!$X$6:$X$66,$AA28)</x:f>
        <x:v>1</x:v>
      </x:c>
      <x:c r="AQ28" s="238" t="n">
        <x:f>INDEX('COMM_Beacons'!$Y$6:$Y$66,$AA28)</x:f>
        <x:v>17475761</x:v>
      </x:c>
      <x:c r="AR28" s="238" t="n">
        <x:f>INDEX('COMM_Beacons'!$Z$6:$Z$66,$AA28)</x:f>
        <x:v>22035</x:v>
      </x:c>
      <x:c r="AS28" s="238" t="n">
        <x:f>INDEX('COMM_Beacons'!$AA$6:$AA$66,$AA28)</x:f>
        <x:v>3048168720</x:v>
      </x:c>
      <x:c r="AT28" s="238" t="n">
        <x:f>INDEX('COMM_Beacons'!$AB$6:$AB$66,$AA28)</x:f>
        <x:v>1105712</x:v>
      </x:c>
      <x:c r="AU28" s="241" t="n">
        <x:f>IF(AA28&lt;=1,"",INDEX('COMM_Counter_Deltas'!$J$6:$J$65,AA28-1))</x:f>
        <x:v>9.4</x:v>
      </x:c>
      <x:c r="AV28" s="240" t="n">
        <x:f>IF(AA28&lt;=1,"",INDEX('COMM_Counter_Deltas'!$B$6:$B$65,AA28-1))</x:f>
        <x:v>44589.74072916667</x:v>
      </x:c>
      <x:c r="AW28" s="240" t="n">
        <x:f>IF(AA28&lt;=1,"",INDEX('COMM_Counter_Deltas'!$C$6:$C$65,AA28-1))</x:f>
        <x:v>44589.74084490741</x:v>
      </x:c>
      <x:c r="AX28" s="239" t="b">
        <x:v>1</x:v>
      </x:c>
      <x:c r="AY28" s="238" t="n">
        <x:v>2</x:v>
      </x:c>
      <x:c r="AZ28" s="238" t="n">
        <x:f>INDEX('OMNI_Normalized'!$N$6:$N$18,MATCH(L28,'OMNI_Normalized'!$C$6:$C$18,0))</x:f>
        <x:v>44104</x:v>
      </x:c>
      <x:c r="BA28" s="242" t="n">
        <x:f>INDEX('OMNI_Normalized'!$O$6:$O$18,MATCH(L28,'OMNI_Normalized'!$C$6:$C$18,0))</x:f>
        <x:v>1.97</x:v>
      </x:c>
      <x:c r="BB28" s="238" t="n">
        <x:f>INDEX('OMNI_Normalized'!$H$6:$H$18,MATCH(L28,'OMNI_Normalized'!$C$6:$C$18,0))</x:f>
        <x:v>100</x:v>
      </x:c>
      <x:c r="BC28" s="238" t="n">
        <x:f>INDEX('OMNI_Normalized'!$F$6:$F$18,MATCH(L28,'OMNI_Normalized'!$C$6:$C$18,0))</x:f>
        <x:v>51</x:v>
      </x:c>
      <x:c r="BD28" s="238" t="n">
        <x:f>INDEX('OMNI_Normalized'!$G$6:$G$18,MATCH(L28,'OMNI_Normalized'!$C$6:$C$18,0))</x:f>
        <x:v>51</x:v>
      </x:c>
    </x:row>
    <x:row r="29" ht="24" customHeight="1">
      <x:c r="A29" s="32" t="n">
        <x:v>24</x:v>
      </x:c>
      <x:c r="B29" s="32" t="n">
        <x:v>31</x:v>
      </x:c>
      <x:c r="C29" s="210" t="n">
        <x:f>Join_Audit!C36</x:f>
        <x:v>44589.74092592593</x:v>
      </x:c>
      <x:c r="D29" s="42" t="n">
        <x:f>Join_Audit!E36</x:f>
        <x:v>247</x:v>
      </x:c>
      <x:c r="E29" s="42" t="n">
        <x:f>Join_Audit!F36</x:f>
        <x:v>1353</x:v>
      </x:c>
      <x:c r="F29" s="42" t="n">
        <x:f>Join_Audit!G36</x:f>
        <x:v>0</x:v>
      </x:c>
      <x:c r="G29" s="42" t="str">
        <x:f>Join_Audit!I36</x:f>
        <x:v>CADC0873</x:v>
      </x:c>
      <x:c r="H29" s="42" t="n">
        <x:f>Join_Audit!J36</x:f>
        <x:v>0.0000237689</x:v>
      </x:c>
      <x:c r="I29" s="210" t="n">
        <x:f>Join_Audit!L36</x:f>
        <x:v>44589.74084490741</x:v>
      </x:c>
      <x:c r="J29" s="42" t="n">
        <x:f>Join_Audit!O36</x:f>
        <x:v>7</x:v>
      </x:c>
      <x:c r="K29" s="42" t="n">
        <x:f>INDEX('COMM_Beacons'!$D$6:$D$66,AA29)</x:f>
        <x:v>170</x:v>
      </x:c>
      <x:c r="L29" s="210" t="n">
        <x:f>Join_Audit!R36</x:f>
        <x:v>44589.740277777775</x:v>
      </x:c>
      <x:c r="M29" s="42" t="n">
        <x:f>OMNI_Normalized!J10</x:f>
        <x:v>6.19</x:v>
      </x:c>
      <x:c r="N29" s="42" t="n">
        <x:f>OMNI_Normalized!K10</x:f>
        <x:v>-2.12</x:v>
      </x:c>
      <x:c r="O29" s="42" t="n">
        <x:f>OMNI_Normalized!L10</x:f>
        <x:v>419.5</x:v>
      </x:c>
      <x:c r="P29" s="42" t="n">
        <x:f>OMNI_Normalized!M10</x:f>
        <x:v>5.6</x:v>
      </x:c>
      <x:c r="Q29" s="42" t="n">
        <x:f>OMNI_Normalized!P10</x:f>
        <x:v>89</x:v>
      </x:c>
      <x:c r="R29" s="42" t="n">
        <x:f>OMNI_Normalized!Q10</x:f>
        <x:v>1</x:v>
      </x:c>
      <x:c r="S29" s="47" t="n">
        <x:f>Settings!$B$28</x:f>
        <x:v>100</x:v>
      </x:c>
      <x:c r="T29" s="47" t="n">
        <x:f>Settings!$B$29</x:f>
        <x:v>0.02</x:v>
      </x:c>
      <x:c r="U29" s="47" t="n">
        <x:f>Settings!$B$12</x:f>
        <x:v>300</x:v>
      </x:c>
      <x:c r="V29" s="47" t="n">
        <x:f>Settings!$B$25</x:f>
        <x:v>0.25</x:v>
      </x:c>
      <x:c r="W29" s="47" t="n">
        <x:f>Settings!$B$21</x:f>
        <x:v>4</x:v>
      </x:c>
      <x:c r="X29" s="47" t="n">
        <x:f>Settings!$B$24</x:f>
        <x:v>12</x:v>
      </x:c>
      <x:c r="Y29" s="42" t="str">
        <x:f>Join_Audit!S36</x:f>
        <x:v>ACCEPT</x:v>
      </x:c>
      <x:c r="Z29" s="42" t="str">
        <x:v>OBSERVED RADIO STATE / DERIVED TX ACTIVITY / SYNTHETIC PERFORMANCE</x:v>
      </x:c>
      <x:c r="AA29" s="238" t="n">
        <x:v>20</x:v>
      </x:c>
      <x:c r="AB29" s="238" t="str">
        <x:f>INDEX('COMM_Beacons'!$E$6:$E$66,AA29)</x:f>
        <x:v>CRC32C_VERIFIED</x:v>
      </x:c>
      <x:c r="AC29" s="238" t="n">
        <x:f>INDEX('COMM_Beacons'!$K$6:$K$66,$AA29)</x:f>
        <x:v>374</x:v>
      </x:c>
      <x:c r="AD29" s="238" t="n">
        <x:f>INDEX('COMM_Beacons'!$L$6:$L$66,$AA29)</x:f>
        <x:v>374</x:v>
      </x:c>
      <x:c r="AE29" s="238" t="n">
        <x:f>INDEX('COMM_Beacons'!$M$6:$M$66,$AA29)</x:f>
        <x:v>-83</x:v>
      </x:c>
      <x:c r="AF29" s="238" t="n">
        <x:f>INDEX('COMM_Beacons'!$N$6:$N$66,$AA29)</x:f>
        <x:v>257</x:v>
      </x:c>
      <x:c r="AG29" s="238" t="n">
        <x:f>INDEX('COMM_Beacons'!$O$6:$O$66,$AA29)</x:f>
        <x:v>33445</x:v>
      </x:c>
      <x:c r="AH29" s="238" t="n">
        <x:f>INDEX('COMM_Beacons'!$P$6:$P$66,$AA29)</x:f>
        <x:v>11</x:v>
      </x:c>
      <x:c r="AI29" s="238" t="n">
        <x:f>INDEX('COMM_Beacons'!$Q$6:$Q$66,$AA29)</x:f>
        <x:v>4388475</x:v>
      </x:c>
      <x:c r="AJ29" s="238" t="n">
        <x:f>INDEX('COMM_Beacons'!$R$6:$R$66,$AA29)</x:f>
        <x:v>110</x:v>
      </x:c>
      <x:c r="AK29" s="238" t="n">
        <x:f>INDEX('COMM_Beacons'!$S$6:$S$66,$AA29)</x:f>
        <x:v>2</x:v>
      </x:c>
      <x:c r="AL29" s="238" t="n">
        <x:f>INDEX('COMM_Beacons'!$T$6:$T$66,$AA29)</x:f>
        <x:v>1126</x:v>
      </x:c>
      <x:c r="AM29" s="238" t="n">
        <x:f>INDEX('COMM_Beacons'!$U$6:$U$66,$AA29)</x:f>
        <x:v>256</x:v>
      </x:c>
      <x:c r="AN29" s="238" t="n">
        <x:f>INDEX('COMM_Beacons'!$V$6:$V$66,$AA29)</x:f>
        <x:v>1035520017</x:v>
      </x:c>
      <x:c r="AO29" s="238" t="n">
        <x:f>INDEX('COMM_Beacons'!$W$6:$W$66,$AA29)</x:f>
        <x:v>-107</x:v>
      </x:c>
      <x:c r="AP29" s="238" t="n">
        <x:f>INDEX('COMM_Beacons'!$X$6:$X$66,$AA29)</x:f>
        <x:v>1</x:v>
      </x:c>
      <x:c r="AQ29" s="238" t="n">
        <x:f>INDEX('COMM_Beacons'!$Y$6:$Y$66,$AA29)</x:f>
        <x:v>17475761</x:v>
      </x:c>
      <x:c r="AR29" s="238" t="n">
        <x:f>INDEX('COMM_Beacons'!$Z$6:$Z$66,$AA29)</x:f>
        <x:v>22035</x:v>
      </x:c>
      <x:c r="AS29" s="238" t="n">
        <x:f>INDEX('COMM_Beacons'!$AA$6:$AA$66,$AA29)</x:f>
        <x:v>3048168720</x:v>
      </x:c>
      <x:c r="AT29" s="238" t="n">
        <x:f>INDEX('COMM_Beacons'!$AB$6:$AB$66,$AA29)</x:f>
        <x:v>1105712</x:v>
      </x:c>
      <x:c r="AU29" s="241" t="n">
        <x:f>IF(AA29&lt;=1,"",INDEX('COMM_Counter_Deltas'!$J$6:$J$65,AA29-1))</x:f>
        <x:v>9.4</x:v>
      </x:c>
      <x:c r="AV29" s="240" t="n">
        <x:f>IF(AA29&lt;=1,"",INDEX('COMM_Counter_Deltas'!$B$6:$B$65,AA29-1))</x:f>
        <x:v>44589.74072916667</x:v>
      </x:c>
      <x:c r="AW29" s="240" t="n">
        <x:f>IF(AA29&lt;=1,"",INDEX('COMM_Counter_Deltas'!$C$6:$C$65,AA29-1))</x:f>
        <x:v>44589.74084490741</x:v>
      </x:c>
      <x:c r="AX29" s="239" t="b">
        <x:v>1</x:v>
      </x:c>
      <x:c r="AY29" s="238" t="n">
        <x:v>7</x:v>
      </x:c>
      <x:c r="AZ29" s="238" t="n">
        <x:f>INDEX('OMNI_Normalized'!$N$6:$N$18,MATCH(L29,'OMNI_Normalized'!$C$6:$C$18,0))</x:f>
        <x:v>44104</x:v>
      </x:c>
      <x:c r="BA29" s="242" t="n">
        <x:f>INDEX('OMNI_Normalized'!$O$6:$O$18,MATCH(L29,'OMNI_Normalized'!$C$6:$C$18,0))</x:f>
        <x:v>1.97</x:v>
      </x:c>
      <x:c r="BB29" s="238" t="n">
        <x:f>INDEX('OMNI_Normalized'!$H$6:$H$18,MATCH(L29,'OMNI_Normalized'!$C$6:$C$18,0))</x:f>
        <x:v>100</x:v>
      </x:c>
      <x:c r="BC29" s="238" t="n">
        <x:f>INDEX('OMNI_Normalized'!$F$6:$F$18,MATCH(L29,'OMNI_Normalized'!$C$6:$C$18,0))</x:f>
        <x:v>51</x:v>
      </x:c>
      <x:c r="BD29" s="238" t="n">
        <x:f>INDEX('OMNI_Normalized'!$G$6:$G$18,MATCH(L29,'OMNI_Normalized'!$C$6:$C$18,0))</x:f>
        <x:v>51</x:v>
      </x:c>
    </x:row>
    <x:row r="30" ht="24" customHeight="1">
      <x:c r="A30" s="32" t="n">
        <x:v>25</x:v>
      </x:c>
      <x:c r="B30" s="32" t="n">
        <x:v>32</x:v>
      </x:c>
      <x:c r="C30" s="210" t="n">
        <x:f>Join_Audit!C37</x:f>
        <x:v>44589.7409837963</x:v>
      </x:c>
      <x:c r="D30" s="42" t="n">
        <x:f>Join_Audit!E37</x:f>
        <x:v>252</x:v>
      </x:c>
      <x:c r="E30" s="42" t="n">
        <x:f>Join_Audit!F37</x:f>
        <x:v>1353</x:v>
      </x:c>
      <x:c r="F30" s="42" t="n">
        <x:f>Join_Audit!G37</x:f>
        <x:v>0</x:v>
      </x:c>
      <x:c r="G30" s="42" t="str">
        <x:f>Join_Audit!I37</x:f>
        <x:v>CADC0873</x:v>
      </x:c>
      <x:c r="H30" s="42" t="n">
        <x:f>Join_Audit!J37</x:f>
        <x:v>0.0000132498</x:v>
      </x:c>
      <x:c r="I30" s="210" t="n">
        <x:f>Join_Audit!L37</x:f>
        <x:v>44589.740960648145</x:v>
      </x:c>
      <x:c r="J30" s="42" t="n">
        <x:f>Join_Audit!O37</x:f>
        <x:v>2</x:v>
      </x:c>
      <x:c r="K30" s="42" t="n">
        <x:f>INDEX('COMM_Beacons'!$D$6:$D$66,AA30)</x:f>
        <x:v>167</x:v>
      </x:c>
      <x:c r="L30" s="210" t="n">
        <x:f>Join_Audit!R37</x:f>
        <x:v>44589.74097222222</x:v>
      </x:c>
      <x:c r="M30" s="42" t="n">
        <x:f>OMNI_Normalized!J11</x:f>
        <x:v>6.4</x:v>
      </x:c>
      <x:c r="N30" s="42" t="n">
        <x:f>OMNI_Normalized!K11</x:f>
        <x:v>-1.67</x:v>
      </x:c>
      <x:c r="O30" s="42" t="n">
        <x:f>OMNI_Normalized!L11</x:f>
        <x:v>417.8</x:v>
      </x:c>
      <x:c r="P30" s="42" t="n">
        <x:f>OMNI_Normalized!M11</x:f>
        <x:v>5.63</x:v>
      </x:c>
      <x:c r="Q30" s="42" t="n">
        <x:f>OMNI_Normalized!P11</x:f>
        <x:v>72</x:v>
      </x:c>
      <x:c r="R30" s="42" t="n">
        <x:f>OMNI_Normalized!Q11</x:f>
        <x:v>1</x:v>
      </x:c>
      <x:c r="S30" s="47" t="n">
        <x:f>Settings!$B$28</x:f>
        <x:v>100</x:v>
      </x:c>
      <x:c r="T30" s="47" t="n">
        <x:f>Settings!$B$29</x:f>
        <x:v>0.02</x:v>
      </x:c>
      <x:c r="U30" s="47" t="n">
        <x:f>Settings!$B$12</x:f>
        <x:v>300</x:v>
      </x:c>
      <x:c r="V30" s="47" t="n">
        <x:f>Settings!$B$25</x:f>
        <x:v>0.25</x:v>
      </x:c>
      <x:c r="W30" s="47" t="n">
        <x:f>Settings!$B$21</x:f>
        <x:v>4</x:v>
      </x:c>
      <x:c r="X30" s="47" t="n">
        <x:f>Settings!$B$24</x:f>
        <x:v>12</x:v>
      </x:c>
      <x:c r="Y30" s="42" t="str">
        <x:f>Join_Audit!S37</x:f>
        <x:v>ACCEPT</x:v>
      </x:c>
      <x:c r="Z30" s="42" t="str">
        <x:v>OBSERVED RADIO STATE / DERIVED TX ACTIVITY / SYNTHETIC PERFORMANCE</x:v>
      </x:c>
      <x:c r="AA30" s="238" t="n">
        <x:v>21</x:v>
      </x:c>
      <x:c r="AB30" s="238" t="str">
        <x:f>INDEX('COMM_Beacons'!$E$6:$E$66,AA30)</x:f>
        <x:v>CRC32C_VERIFIED</x:v>
      </x:c>
      <x:c r="AC30" s="238" t="n">
        <x:f>INDEX('COMM_Beacons'!$K$6:$K$66,$AA30)</x:f>
        <x:v>373</x:v>
      </x:c>
      <x:c r="AD30" s="238" t="n">
        <x:f>INDEX('COMM_Beacons'!$L$6:$L$66,$AA30)</x:f>
        <x:v>373</x:v>
      </x:c>
      <x:c r="AE30" s="238" t="n">
        <x:f>INDEX('COMM_Beacons'!$M$6:$M$66,$AA30)</x:f>
        <x:v>-83</x:v>
      </x:c>
      <x:c r="AF30" s="238" t="n">
        <x:f>INDEX('COMM_Beacons'!$N$6:$N$66,$AA30)</x:f>
        <x:v>257</x:v>
      </x:c>
      <x:c r="AG30" s="238" t="n">
        <x:f>INDEX('COMM_Beacons'!$O$6:$O$66,$AA30)</x:f>
        <x:v>33446</x:v>
      </x:c>
      <x:c r="AH30" s="238" t="n">
        <x:f>INDEX('COMM_Beacons'!$P$6:$P$66,$AA30)</x:f>
        <x:v>11</x:v>
      </x:c>
      <x:c r="AI30" s="238" t="n">
        <x:f>INDEX('COMM_Beacons'!$Q$6:$Q$66,$AA30)</x:f>
        <x:v>4388569</x:v>
      </x:c>
      <x:c r="AJ30" s="238" t="n">
        <x:f>INDEX('COMM_Beacons'!$R$6:$R$66,$AA30)</x:f>
        <x:v>110</x:v>
      </x:c>
      <x:c r="AK30" s="238" t="n">
        <x:f>INDEX('COMM_Beacons'!$S$6:$S$66,$AA30)</x:f>
        <x:v>2</x:v>
      </x:c>
      <x:c r="AL30" s="238" t="n">
        <x:f>INDEX('COMM_Beacons'!$T$6:$T$66,$AA30)</x:f>
        <x:v>1126</x:v>
      </x:c>
      <x:c r="AM30" s="238" t="n">
        <x:f>INDEX('COMM_Beacons'!$U$6:$U$66,$AA30)</x:f>
        <x:v>256</x:v>
      </x:c>
      <x:c r="AN30" s="238" t="n">
        <x:f>INDEX('COMM_Beacons'!$V$6:$V$66,$AA30)</x:f>
        <x:v>1035520017</x:v>
      </x:c>
      <x:c r="AO30" s="238" t="n">
        <x:f>INDEX('COMM_Beacons'!$W$6:$W$66,$AA30)</x:f>
        <x:v>-104</x:v>
      </x:c>
      <x:c r="AP30" s="238" t="n">
        <x:f>INDEX('COMM_Beacons'!$X$6:$X$66,$AA30)</x:f>
        <x:v>1</x:v>
      </x:c>
      <x:c r="AQ30" s="238" t="n">
        <x:f>INDEX('COMM_Beacons'!$Y$6:$Y$66,$AA30)</x:f>
        <x:v>17475762</x:v>
      </x:c>
      <x:c r="AR30" s="238" t="n">
        <x:f>INDEX('COMM_Beacons'!$Z$6:$Z$66,$AA30)</x:f>
        <x:v>22035</x:v>
      </x:c>
      <x:c r="AS30" s="238" t="n">
        <x:f>INDEX('COMM_Beacons'!$AA$6:$AA$66,$AA30)</x:f>
        <x:v>3048168814</x:v>
      </x:c>
      <x:c r="AT30" s="238" t="n">
        <x:f>INDEX('COMM_Beacons'!$AB$6:$AB$66,$AA30)</x:f>
        <x:v>1105712</x:v>
      </x:c>
      <x:c r="AU30" s="241" t="n">
        <x:f>IF(AA30&lt;=1,"",INDEX('COMM_Counter_Deltas'!$J$6:$J$65,AA30-1))</x:f>
        <x:v>9.4</x:v>
      </x:c>
      <x:c r="AV30" s="240" t="n">
        <x:f>IF(AA30&lt;=1,"",INDEX('COMM_Counter_Deltas'!$B$6:$B$65,AA30-1))</x:f>
        <x:v>44589.74084490741</x:v>
      </x:c>
      <x:c r="AW30" s="240" t="n">
        <x:f>IF(AA30&lt;=1,"",INDEX('COMM_Counter_Deltas'!$C$6:$C$65,AA30-1))</x:f>
        <x:v>44589.740960648145</x:v>
      </x:c>
      <x:c r="AX30" s="239" t="b">
        <x:v>1</x:v>
      </x:c>
      <x:c r="AY30" s="238" t="n">
        <x:v>2</x:v>
      </x:c>
      <x:c r="AZ30" s="238" t="n">
        <x:f>INDEX('OMNI_Normalized'!$N$6:$N$18,MATCH(L30,'OMNI_Normalized'!$C$6:$C$18,0))</x:f>
        <x:v>42936</x:v>
      </x:c>
      <x:c r="BA30" s="242" t="n">
        <x:f>INDEX('OMNI_Normalized'!$O$6:$O$18,MATCH(L30,'OMNI_Normalized'!$C$6:$C$18,0))</x:f>
        <x:v>1.97</x:v>
      </x:c>
      <x:c r="BB30" s="238" t="n">
        <x:f>INDEX('OMNI_Normalized'!$H$6:$H$18,MATCH(L30,'OMNI_Normalized'!$C$6:$C$18,0))</x:f>
        <x:v>100</x:v>
      </x:c>
      <x:c r="BC30" s="238" t="n">
        <x:f>INDEX('OMNI_Normalized'!$F$6:$F$18,MATCH(L30,'OMNI_Normalized'!$C$6:$C$18,0))</x:f>
        <x:v>51</x:v>
      </x:c>
      <x:c r="BD30" s="238" t="n">
        <x:f>INDEX('OMNI_Normalized'!$G$6:$G$18,MATCH(L30,'OMNI_Normalized'!$C$6:$C$18,0))</x:f>
        <x:v>51</x:v>
      </x:c>
    </x:row>
    <x:row r="31" ht="24" customHeight="1">
      <x:c r="A31" s="32" t="n">
        <x:v>26</x:v>
      </x:c>
      <x:c r="B31" s="32" t="n">
        <x:v>33</x:v>
      </x:c>
      <x:c r="C31" s="210" t="n">
        <x:f>Join_Audit!C38</x:f>
        <x:v>44589.74104166667</x:v>
      </x:c>
      <x:c r="D31" s="42" t="n">
        <x:f>Join_Audit!E38</x:f>
        <x:v>257</x:v>
      </x:c>
      <x:c r="E31" s="42" t="n">
        <x:f>Join_Audit!F38</x:f>
        <x:v>1353</x:v>
      </x:c>
      <x:c r="F31" s="42" t="n">
        <x:f>Join_Audit!G38</x:f>
        <x:v>0</x:v>
      </x:c>
      <x:c r="G31" s="42" t="str">
        <x:f>Join_Audit!I38</x:f>
        <x:v>CADC0873</x:v>
      </x:c>
      <x:c r="H31" s="42" t="n">
        <x:f>Join_Audit!J38</x:f>
        <x:v>0.00000232637</x:v>
      </x:c>
      <x:c r="I31" s="210" t="n">
        <x:f>Join_Audit!L38</x:f>
        <x:v>44589.740960648145</x:v>
      </x:c>
      <x:c r="J31" s="42" t="n">
        <x:f>Join_Audit!O38</x:f>
        <x:v>7</x:v>
      </x:c>
      <x:c r="K31" s="42" t="n">
        <x:f>INDEX('COMM_Beacons'!$D$6:$D$66,AA31)</x:f>
        <x:v>167</x:v>
      </x:c>
      <x:c r="L31" s="210" t="n">
        <x:f>Join_Audit!R38</x:f>
        <x:v>44589.74097222222</x:v>
      </x:c>
      <x:c r="M31" s="42" t="n">
        <x:f>OMNI_Normalized!J11</x:f>
        <x:v>6.4</x:v>
      </x:c>
      <x:c r="N31" s="42" t="n">
        <x:f>OMNI_Normalized!K11</x:f>
        <x:v>-1.67</x:v>
      </x:c>
      <x:c r="O31" s="42" t="n">
        <x:f>OMNI_Normalized!L11</x:f>
        <x:v>417.8</x:v>
      </x:c>
      <x:c r="P31" s="42" t="n">
        <x:f>OMNI_Normalized!M11</x:f>
        <x:v>5.63</x:v>
      </x:c>
      <x:c r="Q31" s="42" t="n">
        <x:f>OMNI_Normalized!P11</x:f>
        <x:v>72</x:v>
      </x:c>
      <x:c r="R31" s="42" t="n">
        <x:f>OMNI_Normalized!Q11</x:f>
        <x:v>1</x:v>
      </x:c>
      <x:c r="S31" s="47" t="n">
        <x:f>Settings!$B$28</x:f>
        <x:v>100</x:v>
      </x:c>
      <x:c r="T31" s="47" t="n">
        <x:f>Settings!$B$29</x:f>
        <x:v>0.02</x:v>
      </x:c>
      <x:c r="U31" s="47" t="n">
        <x:f>Settings!$B$12</x:f>
        <x:v>300</x:v>
      </x:c>
      <x:c r="V31" s="47" t="n">
        <x:f>Settings!$B$25</x:f>
        <x:v>0.25</x:v>
      </x:c>
      <x:c r="W31" s="47" t="n">
        <x:f>Settings!$B$21</x:f>
        <x:v>4</x:v>
      </x:c>
      <x:c r="X31" s="47" t="n">
        <x:f>Settings!$B$24</x:f>
        <x:v>12</x:v>
      </x:c>
      <x:c r="Y31" s="42" t="str">
        <x:f>Join_Audit!S38</x:f>
        <x:v>ACCEPT</x:v>
      </x:c>
      <x:c r="Z31" s="42" t="str">
        <x:v>OBSERVED RADIO STATE / DERIVED TX ACTIVITY / SYNTHETIC PERFORMANCE</x:v>
      </x:c>
      <x:c r="AA31" s="238" t="n">
        <x:v>21</x:v>
      </x:c>
      <x:c r="AB31" s="238" t="str">
        <x:f>INDEX('COMM_Beacons'!$E$6:$E$66,AA31)</x:f>
        <x:v>CRC32C_VERIFIED</x:v>
      </x:c>
      <x:c r="AC31" s="238" t="n">
        <x:f>INDEX('COMM_Beacons'!$K$6:$K$66,$AA31)</x:f>
        <x:v>373</x:v>
      </x:c>
      <x:c r="AD31" s="238" t="n">
        <x:f>INDEX('COMM_Beacons'!$L$6:$L$66,$AA31)</x:f>
        <x:v>373</x:v>
      </x:c>
      <x:c r="AE31" s="238" t="n">
        <x:f>INDEX('COMM_Beacons'!$M$6:$M$66,$AA31)</x:f>
        <x:v>-83</x:v>
      </x:c>
      <x:c r="AF31" s="238" t="n">
        <x:f>INDEX('COMM_Beacons'!$N$6:$N$66,$AA31)</x:f>
        <x:v>257</x:v>
      </x:c>
      <x:c r="AG31" s="238" t="n">
        <x:f>INDEX('COMM_Beacons'!$O$6:$O$66,$AA31)</x:f>
        <x:v>33446</x:v>
      </x:c>
      <x:c r="AH31" s="238" t="n">
        <x:f>INDEX('COMM_Beacons'!$P$6:$P$66,$AA31)</x:f>
        <x:v>11</x:v>
      </x:c>
      <x:c r="AI31" s="238" t="n">
        <x:f>INDEX('COMM_Beacons'!$Q$6:$Q$66,$AA31)</x:f>
        <x:v>4388569</x:v>
      </x:c>
      <x:c r="AJ31" s="238" t="n">
        <x:f>INDEX('COMM_Beacons'!$R$6:$R$66,$AA31)</x:f>
        <x:v>110</x:v>
      </x:c>
      <x:c r="AK31" s="238" t="n">
        <x:f>INDEX('COMM_Beacons'!$S$6:$S$66,$AA31)</x:f>
        <x:v>2</x:v>
      </x:c>
      <x:c r="AL31" s="238" t="n">
        <x:f>INDEX('COMM_Beacons'!$T$6:$T$66,$AA31)</x:f>
        <x:v>1126</x:v>
      </x:c>
      <x:c r="AM31" s="238" t="n">
        <x:f>INDEX('COMM_Beacons'!$U$6:$U$66,$AA31)</x:f>
        <x:v>256</x:v>
      </x:c>
      <x:c r="AN31" s="238" t="n">
        <x:f>INDEX('COMM_Beacons'!$V$6:$V$66,$AA31)</x:f>
        <x:v>1035520017</x:v>
      </x:c>
      <x:c r="AO31" s="238" t="n">
        <x:f>INDEX('COMM_Beacons'!$W$6:$W$66,$AA31)</x:f>
        <x:v>-104</x:v>
      </x:c>
      <x:c r="AP31" s="238" t="n">
        <x:f>INDEX('COMM_Beacons'!$X$6:$X$66,$AA31)</x:f>
        <x:v>1</x:v>
      </x:c>
      <x:c r="AQ31" s="238" t="n">
        <x:f>INDEX('COMM_Beacons'!$Y$6:$Y$66,$AA31)</x:f>
        <x:v>17475762</x:v>
      </x:c>
      <x:c r="AR31" s="238" t="n">
        <x:f>INDEX('COMM_Beacons'!$Z$6:$Z$66,$AA31)</x:f>
        <x:v>22035</x:v>
      </x:c>
      <x:c r="AS31" s="238" t="n">
        <x:f>INDEX('COMM_Beacons'!$AA$6:$AA$66,$AA31)</x:f>
        <x:v>3048168814</x:v>
      </x:c>
      <x:c r="AT31" s="238" t="n">
        <x:f>INDEX('COMM_Beacons'!$AB$6:$AB$66,$AA31)</x:f>
        <x:v>1105712</x:v>
      </x:c>
      <x:c r="AU31" s="241" t="n">
        <x:f>IF(AA31&lt;=1,"",INDEX('COMM_Counter_Deltas'!$J$6:$J$65,AA31-1))</x:f>
        <x:v>9.4</x:v>
      </x:c>
      <x:c r="AV31" s="240" t="n">
        <x:f>IF(AA31&lt;=1,"",INDEX('COMM_Counter_Deltas'!$B$6:$B$65,AA31-1))</x:f>
        <x:v>44589.74084490741</x:v>
      </x:c>
      <x:c r="AW31" s="240" t="n">
        <x:f>IF(AA31&lt;=1,"",INDEX('COMM_Counter_Deltas'!$C$6:$C$65,AA31-1))</x:f>
        <x:v>44589.740960648145</x:v>
      </x:c>
      <x:c r="AX31" s="239" t="b">
        <x:v>1</x:v>
      </x:c>
      <x:c r="AY31" s="238" t="n">
        <x:v>7</x:v>
      </x:c>
      <x:c r="AZ31" s="238" t="n">
        <x:f>INDEX('OMNI_Normalized'!$N$6:$N$18,MATCH(L31,'OMNI_Normalized'!$C$6:$C$18,0))</x:f>
        <x:v>42936</x:v>
      </x:c>
      <x:c r="BA31" s="242" t="n">
        <x:f>INDEX('OMNI_Normalized'!$O$6:$O$18,MATCH(L31,'OMNI_Normalized'!$C$6:$C$18,0))</x:f>
        <x:v>1.97</x:v>
      </x:c>
      <x:c r="BB31" s="238" t="n">
        <x:f>INDEX('OMNI_Normalized'!$H$6:$H$18,MATCH(L31,'OMNI_Normalized'!$C$6:$C$18,0))</x:f>
        <x:v>100</x:v>
      </x:c>
      <x:c r="BC31" s="238" t="n">
        <x:f>INDEX('OMNI_Normalized'!$F$6:$F$18,MATCH(L31,'OMNI_Normalized'!$C$6:$C$18,0))</x:f>
        <x:v>51</x:v>
      </x:c>
      <x:c r="BD31" s="238" t="n">
        <x:f>INDEX('OMNI_Normalized'!$G$6:$G$18,MATCH(L31,'OMNI_Normalized'!$C$6:$C$18,0))</x:f>
        <x:v>51</x:v>
      </x:c>
    </x:row>
    <x:row r="32" ht="24" customHeight="1">
      <x:c r="A32" s="32" t="n">
        <x:v>27</x:v>
      </x:c>
      <x:c r="B32" s="32" t="n">
        <x:v>34</x:v>
      </x:c>
      <x:c r="C32" s="210" t="n">
        <x:f>Join_Audit!C39</x:f>
        <x:v>44589.74109953704</x:v>
      </x:c>
      <x:c r="D32" s="42" t="n">
        <x:f>Join_Audit!E39</x:f>
        <x:v>262</x:v>
      </x:c>
      <x:c r="E32" s="42" t="n">
        <x:f>Join_Audit!F39</x:f>
        <x:v>1353</x:v>
      </x:c>
      <x:c r="F32" s="42" t="n">
        <x:f>Join_Audit!G39</x:f>
        <x:v>0</x:v>
      </x:c>
      <x:c r="G32" s="42" t="str">
        <x:f>Join_Audit!I39</x:f>
        <x:v>CADC0873</x:v>
      </x:c>
      <x:c r="H32" s="42" t="n">
        <x:f>Join_Audit!J39</x:f>
        <x:v>-0.00000901998</x:v>
      </x:c>
      <x:c r="I32" s="210" t="n">
        <x:f>Join_Audit!L39</x:f>
        <x:v>44589.74107638889</x:v>
      </x:c>
      <x:c r="J32" s="42" t="n">
        <x:f>Join_Audit!O39</x:f>
        <x:v>2</x:v>
      </x:c>
      <x:c r="K32" s="42" t="n">
        <x:f>INDEX('COMM_Beacons'!$D$6:$D$66,AA32)</x:f>
        <x:v>164</x:v>
      </x:c>
      <x:c r="L32" s="210" t="n">
        <x:f>Join_Audit!R39</x:f>
        <x:v>44589.74097222222</x:v>
      </x:c>
      <x:c r="M32" s="42" t="n">
        <x:f>OMNI_Normalized!J11</x:f>
        <x:v>6.4</x:v>
      </x:c>
      <x:c r="N32" s="42" t="n">
        <x:f>OMNI_Normalized!K11</x:f>
        <x:v>-1.67</x:v>
      </x:c>
      <x:c r="O32" s="42" t="n">
        <x:f>OMNI_Normalized!L11</x:f>
        <x:v>417.8</x:v>
      </x:c>
      <x:c r="P32" s="42" t="n">
        <x:f>OMNI_Normalized!M11</x:f>
        <x:v>5.63</x:v>
      </x:c>
      <x:c r="Q32" s="42" t="n">
        <x:f>OMNI_Normalized!P11</x:f>
        <x:v>72</x:v>
      </x:c>
      <x:c r="R32" s="42" t="n">
        <x:f>OMNI_Normalized!Q11</x:f>
        <x:v>1</x:v>
      </x:c>
      <x:c r="S32" s="47" t="n">
        <x:f>Settings!$B$28</x:f>
        <x:v>100</x:v>
      </x:c>
      <x:c r="T32" s="47" t="n">
        <x:f>Settings!$B$29</x:f>
        <x:v>0.02</x:v>
      </x:c>
      <x:c r="U32" s="47" t="n">
        <x:f>Settings!$B$12</x:f>
        <x:v>300</x:v>
      </x:c>
      <x:c r="V32" s="47" t="n">
        <x:f>Settings!$B$25</x:f>
        <x:v>0.25</x:v>
      </x:c>
      <x:c r="W32" s="47" t="n">
        <x:f>Settings!$B$21</x:f>
        <x:v>4</x:v>
      </x:c>
      <x:c r="X32" s="47" t="n">
        <x:f>Settings!$B$24</x:f>
        <x:v>12</x:v>
      </x:c>
      <x:c r="Y32" s="42" t="str">
        <x:f>Join_Audit!S39</x:f>
        <x:v>ACCEPT</x:v>
      </x:c>
      <x:c r="Z32" s="42" t="str">
        <x:v>OBSERVED RADIO STATE / DERIVED TX ACTIVITY / SYNTHETIC PERFORMANCE</x:v>
      </x:c>
      <x:c r="AA32" s="238" t="n">
        <x:v>22</x:v>
      </x:c>
      <x:c r="AB32" s="238" t="str">
        <x:f>INDEX('COMM_Beacons'!$E$6:$E$66,AA32)</x:f>
        <x:v>CRC32C_VERIFIED</x:v>
      </x:c>
      <x:c r="AC32" s="238" t="n">
        <x:f>INDEX('COMM_Beacons'!$K$6:$K$66,$AA32)</x:f>
        <x:v>373</x:v>
      </x:c>
      <x:c r="AD32" s="238" t="n">
        <x:f>INDEX('COMM_Beacons'!$L$6:$L$66,$AA32)</x:f>
        <x:v>373</x:v>
      </x:c>
      <x:c r="AE32" s="238" t="n">
        <x:f>INDEX('COMM_Beacons'!$M$6:$M$66,$AA32)</x:f>
        <x:v>-83</x:v>
      </x:c>
      <x:c r="AF32" s="238" t="n">
        <x:f>INDEX('COMM_Beacons'!$N$6:$N$66,$AA32)</x:f>
        <x:v>257</x:v>
      </x:c>
      <x:c r="AG32" s="238" t="n">
        <x:f>INDEX('COMM_Beacons'!$O$6:$O$66,$AA32)</x:f>
        <x:v>33447</x:v>
      </x:c>
      <x:c r="AH32" s="238" t="n">
        <x:f>INDEX('COMM_Beacons'!$P$6:$P$66,$AA32)</x:f>
        <x:v>11</x:v>
      </x:c>
      <x:c r="AI32" s="238" t="n">
        <x:f>INDEX('COMM_Beacons'!$Q$6:$Q$66,$AA32)</x:f>
        <x:v>4388663</x:v>
      </x:c>
      <x:c r="AJ32" s="238" t="n">
        <x:f>INDEX('COMM_Beacons'!$R$6:$R$66,$AA32)</x:f>
        <x:v>110</x:v>
      </x:c>
      <x:c r="AK32" s="238" t="n">
        <x:f>INDEX('COMM_Beacons'!$S$6:$S$66,$AA32)</x:f>
        <x:v>2</x:v>
      </x:c>
      <x:c r="AL32" s="238" t="n">
        <x:f>INDEX('COMM_Beacons'!$T$6:$T$66,$AA32)</x:f>
        <x:v>1126</x:v>
      </x:c>
      <x:c r="AM32" s="238" t="n">
        <x:f>INDEX('COMM_Beacons'!$U$6:$U$66,$AA32)</x:f>
        <x:v>256</x:v>
      </x:c>
      <x:c r="AN32" s="238" t="n">
        <x:f>INDEX('COMM_Beacons'!$V$6:$V$66,$AA32)</x:f>
        <x:v>1035520017</x:v>
      </x:c>
      <x:c r="AO32" s="238" t="n">
        <x:f>INDEX('COMM_Beacons'!$W$6:$W$66,$AA32)</x:f>
        <x:v>-99</x:v>
      </x:c>
      <x:c r="AP32" s="238" t="n">
        <x:f>INDEX('COMM_Beacons'!$X$6:$X$66,$AA32)</x:f>
        <x:v>1</x:v>
      </x:c>
      <x:c r="AQ32" s="238" t="n">
        <x:f>INDEX('COMM_Beacons'!$Y$6:$Y$66,$AA32)</x:f>
        <x:v>17475763</x:v>
      </x:c>
      <x:c r="AR32" s="238" t="n">
        <x:f>INDEX('COMM_Beacons'!$Z$6:$Z$66,$AA32)</x:f>
        <x:v>22035</x:v>
      </x:c>
      <x:c r="AS32" s="238" t="n">
        <x:f>INDEX('COMM_Beacons'!$AA$6:$AA$66,$AA32)</x:f>
        <x:v>3048168908</x:v>
      </x:c>
      <x:c r="AT32" s="238" t="n">
        <x:f>INDEX('COMM_Beacons'!$AB$6:$AB$66,$AA32)</x:f>
        <x:v>1105712</x:v>
      </x:c>
      <x:c r="AU32" s="241" t="n">
        <x:f>IF(AA32&lt;=1,"",INDEX('COMM_Counter_Deltas'!$J$6:$J$65,AA32-1))</x:f>
        <x:v>9.4</x:v>
      </x:c>
      <x:c r="AV32" s="240" t="n">
        <x:f>IF(AA32&lt;=1,"",INDEX('COMM_Counter_Deltas'!$B$6:$B$65,AA32-1))</x:f>
        <x:v>44589.740960648145</x:v>
      </x:c>
      <x:c r="AW32" s="240" t="n">
        <x:f>IF(AA32&lt;=1,"",INDEX('COMM_Counter_Deltas'!$C$6:$C$65,AA32-1))</x:f>
        <x:v>44589.74107638889</x:v>
      </x:c>
      <x:c r="AX32" s="239" t="b">
        <x:v>1</x:v>
      </x:c>
      <x:c r="AY32" s="238" t="n">
        <x:v>2</x:v>
      </x:c>
      <x:c r="AZ32" s="238" t="n">
        <x:f>INDEX('OMNI_Normalized'!$N$6:$N$18,MATCH(L32,'OMNI_Normalized'!$C$6:$C$18,0))</x:f>
        <x:v>42936</x:v>
      </x:c>
      <x:c r="BA32" s="242" t="n">
        <x:f>INDEX('OMNI_Normalized'!$O$6:$O$18,MATCH(L32,'OMNI_Normalized'!$C$6:$C$18,0))</x:f>
        <x:v>1.97</x:v>
      </x:c>
      <x:c r="BB32" s="238" t="n">
        <x:f>INDEX('OMNI_Normalized'!$H$6:$H$18,MATCH(L32,'OMNI_Normalized'!$C$6:$C$18,0))</x:f>
        <x:v>100</x:v>
      </x:c>
      <x:c r="BC32" s="238" t="n">
        <x:f>INDEX('OMNI_Normalized'!$F$6:$F$18,MATCH(L32,'OMNI_Normalized'!$C$6:$C$18,0))</x:f>
        <x:v>51</x:v>
      </x:c>
      <x:c r="BD32" s="238" t="n">
        <x:f>INDEX('OMNI_Normalized'!$G$6:$G$18,MATCH(L32,'OMNI_Normalized'!$C$6:$C$18,0))</x:f>
        <x:v>51</x:v>
      </x:c>
    </x:row>
    <x:row r="33" ht="24" customHeight="1">
      <x:c r="A33" s="32" t="n">
        <x:v>28</x:v>
      </x:c>
      <x:c r="B33" s="32" t="n">
        <x:v>35</x:v>
      </x:c>
      <x:c r="C33" s="210" t="n">
        <x:f>Join_Audit!C40</x:f>
        <x:v>44589.74116898148</x:v>
      </x:c>
      <x:c r="D33" s="42" t="n">
        <x:f>Join_Audit!E40</x:f>
        <x:v>268</x:v>
      </x:c>
      <x:c r="E33" s="42" t="n">
        <x:f>Join_Audit!F40</x:f>
        <x:v>1353</x:v>
      </x:c>
      <x:c r="F33" s="42" t="n">
        <x:f>Join_Audit!G40</x:f>
        <x:v>0</x:v>
      </x:c>
      <x:c r="G33" s="42" t="str">
        <x:f>Join_Audit!I40</x:f>
        <x:v>CADC0873</x:v>
      </x:c>
      <x:c r="H33" s="42" t="n">
        <x:f>Join_Audit!J40</x:f>
        <x:v>-0.0000207689</x:v>
      </x:c>
      <x:c r="I33" s="210" t="n">
        <x:f>Join_Audit!L40</x:f>
        <x:v>44589.74107638889</x:v>
      </x:c>
      <x:c r="J33" s="42" t="n">
        <x:f>Join_Audit!O40</x:f>
        <x:v>8</x:v>
      </x:c>
      <x:c r="K33" s="42" t="n">
        <x:f>INDEX('COMM_Beacons'!$D$6:$D$66,AA33)</x:f>
        <x:v>164</x:v>
      </x:c>
      <x:c r="L33" s="210" t="n">
        <x:f>Join_Audit!R40</x:f>
        <x:v>44589.74097222222</x:v>
      </x:c>
      <x:c r="M33" s="42" t="n">
        <x:f>OMNI_Normalized!J11</x:f>
        <x:v>6.4</x:v>
      </x:c>
      <x:c r="N33" s="42" t="n">
        <x:f>OMNI_Normalized!K11</x:f>
        <x:v>-1.67</x:v>
      </x:c>
      <x:c r="O33" s="42" t="n">
        <x:f>OMNI_Normalized!L11</x:f>
        <x:v>417.8</x:v>
      </x:c>
      <x:c r="P33" s="42" t="n">
        <x:f>OMNI_Normalized!M11</x:f>
        <x:v>5.63</x:v>
      </x:c>
      <x:c r="Q33" s="42" t="n">
        <x:f>OMNI_Normalized!P11</x:f>
        <x:v>72</x:v>
      </x:c>
      <x:c r="R33" s="42" t="n">
        <x:f>OMNI_Normalized!Q11</x:f>
        <x:v>1</x:v>
      </x:c>
      <x:c r="S33" s="47" t="n">
        <x:f>Settings!$B$28</x:f>
        <x:v>100</x:v>
      </x:c>
      <x:c r="T33" s="47" t="n">
        <x:f>Settings!$B$29</x:f>
        <x:v>0.02</x:v>
      </x:c>
      <x:c r="U33" s="47" t="n">
        <x:f>Settings!$B$12</x:f>
        <x:v>300</x:v>
      </x:c>
      <x:c r="V33" s="47" t="n">
        <x:f>Settings!$B$25</x:f>
        <x:v>0.25</x:v>
      </x:c>
      <x:c r="W33" s="47" t="n">
        <x:f>Settings!$B$21</x:f>
        <x:v>4</x:v>
      </x:c>
      <x:c r="X33" s="47" t="n">
        <x:f>Settings!$B$24</x:f>
        <x:v>12</x:v>
      </x:c>
      <x:c r="Y33" s="42" t="str">
        <x:f>Join_Audit!S40</x:f>
        <x:v>ACCEPT</x:v>
      </x:c>
      <x:c r="Z33" s="42" t="str">
        <x:v>OBSERVED RADIO STATE / DERIVED TX ACTIVITY / SYNTHETIC PERFORMANCE</x:v>
      </x:c>
      <x:c r="AA33" s="238" t="n">
        <x:v>22</x:v>
      </x:c>
      <x:c r="AB33" s="238" t="str">
        <x:f>INDEX('COMM_Beacons'!$E$6:$E$66,AA33)</x:f>
        <x:v>CRC32C_VERIFIED</x:v>
      </x:c>
      <x:c r="AC33" s="238" t="n">
        <x:f>INDEX('COMM_Beacons'!$K$6:$K$66,$AA33)</x:f>
        <x:v>373</x:v>
      </x:c>
      <x:c r="AD33" s="238" t="n">
        <x:f>INDEX('COMM_Beacons'!$L$6:$L$66,$AA33)</x:f>
        <x:v>373</x:v>
      </x:c>
      <x:c r="AE33" s="238" t="n">
        <x:f>INDEX('COMM_Beacons'!$M$6:$M$66,$AA33)</x:f>
        <x:v>-83</x:v>
      </x:c>
      <x:c r="AF33" s="238" t="n">
        <x:f>INDEX('COMM_Beacons'!$N$6:$N$66,$AA33)</x:f>
        <x:v>257</x:v>
      </x:c>
      <x:c r="AG33" s="238" t="n">
        <x:f>INDEX('COMM_Beacons'!$O$6:$O$66,$AA33)</x:f>
        <x:v>33447</x:v>
      </x:c>
      <x:c r="AH33" s="238" t="n">
        <x:f>INDEX('COMM_Beacons'!$P$6:$P$66,$AA33)</x:f>
        <x:v>11</x:v>
      </x:c>
      <x:c r="AI33" s="238" t="n">
        <x:f>INDEX('COMM_Beacons'!$Q$6:$Q$66,$AA33)</x:f>
        <x:v>4388663</x:v>
      </x:c>
      <x:c r="AJ33" s="238" t="n">
        <x:f>INDEX('COMM_Beacons'!$R$6:$R$66,$AA33)</x:f>
        <x:v>110</x:v>
      </x:c>
      <x:c r="AK33" s="238" t="n">
        <x:f>INDEX('COMM_Beacons'!$S$6:$S$66,$AA33)</x:f>
        <x:v>2</x:v>
      </x:c>
      <x:c r="AL33" s="238" t="n">
        <x:f>INDEX('COMM_Beacons'!$T$6:$T$66,$AA33)</x:f>
        <x:v>1126</x:v>
      </x:c>
      <x:c r="AM33" s="238" t="n">
        <x:f>INDEX('COMM_Beacons'!$U$6:$U$66,$AA33)</x:f>
        <x:v>256</x:v>
      </x:c>
      <x:c r="AN33" s="238" t="n">
        <x:f>INDEX('COMM_Beacons'!$V$6:$V$66,$AA33)</x:f>
        <x:v>1035520017</x:v>
      </x:c>
      <x:c r="AO33" s="238" t="n">
        <x:f>INDEX('COMM_Beacons'!$W$6:$W$66,$AA33)</x:f>
        <x:v>-99</x:v>
      </x:c>
      <x:c r="AP33" s="238" t="n">
        <x:f>INDEX('COMM_Beacons'!$X$6:$X$66,$AA33)</x:f>
        <x:v>1</x:v>
      </x:c>
      <x:c r="AQ33" s="238" t="n">
        <x:f>INDEX('COMM_Beacons'!$Y$6:$Y$66,$AA33)</x:f>
        <x:v>17475763</x:v>
      </x:c>
      <x:c r="AR33" s="238" t="n">
        <x:f>INDEX('COMM_Beacons'!$Z$6:$Z$66,$AA33)</x:f>
        <x:v>22035</x:v>
      </x:c>
      <x:c r="AS33" s="238" t="n">
        <x:f>INDEX('COMM_Beacons'!$AA$6:$AA$66,$AA33)</x:f>
        <x:v>3048168908</x:v>
      </x:c>
      <x:c r="AT33" s="238" t="n">
        <x:f>INDEX('COMM_Beacons'!$AB$6:$AB$66,$AA33)</x:f>
        <x:v>1105712</x:v>
      </x:c>
      <x:c r="AU33" s="241" t="n">
        <x:f>IF(AA33&lt;=1,"",INDEX('COMM_Counter_Deltas'!$J$6:$J$65,AA33-1))</x:f>
        <x:v>9.4</x:v>
      </x:c>
      <x:c r="AV33" s="240" t="n">
        <x:f>IF(AA33&lt;=1,"",INDEX('COMM_Counter_Deltas'!$B$6:$B$65,AA33-1))</x:f>
        <x:v>44589.740960648145</x:v>
      </x:c>
      <x:c r="AW33" s="240" t="n">
        <x:f>IF(AA33&lt;=1,"",INDEX('COMM_Counter_Deltas'!$C$6:$C$65,AA33-1))</x:f>
        <x:v>44589.74107638889</x:v>
      </x:c>
      <x:c r="AX33" s="239" t="b">
        <x:v>1</x:v>
      </x:c>
      <x:c r="AY33" s="238" t="n">
        <x:v>8</x:v>
      </x:c>
      <x:c r="AZ33" s="238" t="n">
        <x:f>INDEX('OMNI_Normalized'!$N$6:$N$18,MATCH(L33,'OMNI_Normalized'!$C$6:$C$18,0))</x:f>
        <x:v>42936</x:v>
      </x:c>
      <x:c r="BA33" s="242" t="n">
        <x:f>INDEX('OMNI_Normalized'!$O$6:$O$18,MATCH(L33,'OMNI_Normalized'!$C$6:$C$18,0))</x:f>
        <x:v>1.97</x:v>
      </x:c>
      <x:c r="BB33" s="238" t="n">
        <x:f>INDEX('OMNI_Normalized'!$H$6:$H$18,MATCH(L33,'OMNI_Normalized'!$C$6:$C$18,0))</x:f>
        <x:v>100</x:v>
      </x:c>
      <x:c r="BC33" s="238" t="n">
        <x:f>INDEX('OMNI_Normalized'!$F$6:$F$18,MATCH(L33,'OMNI_Normalized'!$C$6:$C$18,0))</x:f>
        <x:v>51</x:v>
      </x:c>
      <x:c r="BD33" s="238" t="n">
        <x:f>INDEX('OMNI_Normalized'!$G$6:$G$18,MATCH(L33,'OMNI_Normalized'!$C$6:$C$18,0))</x:f>
        <x:v>51</x:v>
      </x:c>
    </x:row>
    <x:row r="34" ht="24" customHeight="1">
      <x:c r="A34" s="32" t="n">
        <x:v>29</x:v>
      </x:c>
      <x:c r="B34" s="32" t="n">
        <x:v>36</x:v>
      </x:c>
      <x:c r="C34" s="210" t="n">
        <x:f>Join_Audit!C41</x:f>
        <x:v>44589.74122685185</x:v>
      </x:c>
      <x:c r="D34" s="42" t="n">
        <x:f>Join_Audit!E41</x:f>
        <x:v>273</x:v>
      </x:c>
      <x:c r="E34" s="42" t="n">
        <x:f>Join_Audit!F41</x:f>
        <x:v>1353</x:v>
      </x:c>
      <x:c r="F34" s="42" t="n">
        <x:f>Join_Audit!G41</x:f>
        <x:v>0</x:v>
      </x:c>
      <x:c r="G34" s="42" t="str">
        <x:f>Join_Audit!I41</x:f>
        <x:v>CADC0873</x:v>
      </x:c>
      <x:c r="H34" s="42" t="n">
        <x:f>Join_Audit!J41</x:f>
        <x:v>-0.0000276013</x:v>
      </x:c>
      <x:c r="I34" s="210" t="n">
        <x:f>Join_Audit!L41</x:f>
        <x:v>44589.74119212963</x:v>
      </x:c>
      <x:c r="J34" s="42" t="n">
        <x:f>Join_Audit!O41</x:f>
        <x:v>3</x:v>
      </x:c>
      <x:c r="K34" s="42" t="n">
        <x:f>INDEX('COMM_Beacons'!$D$6:$D$66,AA34)</x:f>
        <x:v>162</x:v>
      </x:c>
      <x:c r="L34" s="210" t="n">
        <x:f>Join_Audit!R41</x:f>
        <x:v>44589.74097222222</x:v>
      </x:c>
      <x:c r="M34" s="42" t="n">
        <x:f>OMNI_Normalized!J11</x:f>
        <x:v>6.4</x:v>
      </x:c>
      <x:c r="N34" s="42" t="n">
        <x:f>OMNI_Normalized!K11</x:f>
        <x:v>-1.67</x:v>
      </x:c>
      <x:c r="O34" s="42" t="n">
        <x:f>OMNI_Normalized!L11</x:f>
        <x:v>417.8</x:v>
      </x:c>
      <x:c r="P34" s="42" t="n">
        <x:f>OMNI_Normalized!M11</x:f>
        <x:v>5.63</x:v>
      </x:c>
      <x:c r="Q34" s="42" t="n">
        <x:f>OMNI_Normalized!P11</x:f>
        <x:v>72</x:v>
      </x:c>
      <x:c r="R34" s="42" t="n">
        <x:f>OMNI_Normalized!Q11</x:f>
        <x:v>1</x:v>
      </x:c>
      <x:c r="S34" s="47" t="n">
        <x:f>Settings!$B$28</x:f>
        <x:v>100</x:v>
      </x:c>
      <x:c r="T34" s="47" t="n">
        <x:f>Settings!$B$29</x:f>
        <x:v>0.02</x:v>
      </x:c>
      <x:c r="U34" s="47" t="n">
        <x:f>Settings!$B$12</x:f>
        <x:v>300</x:v>
      </x:c>
      <x:c r="V34" s="47" t="n">
        <x:f>Settings!$B$25</x:f>
        <x:v>0.25</x:v>
      </x:c>
      <x:c r="W34" s="47" t="n">
        <x:f>Settings!$B$21</x:f>
        <x:v>4</x:v>
      </x:c>
      <x:c r="X34" s="47" t="n">
        <x:f>Settings!$B$24</x:f>
        <x:v>12</x:v>
      </x:c>
      <x:c r="Y34" s="42" t="str">
        <x:f>Join_Audit!S41</x:f>
        <x:v>ACCEPT</x:v>
      </x:c>
      <x:c r="Z34" s="42" t="str">
        <x:v>OBSERVED RADIO STATE / DERIVED TX ACTIVITY / SYNTHETIC PERFORMANCE</x:v>
      </x:c>
      <x:c r="AA34" s="238" t="n">
        <x:v>23</x:v>
      </x:c>
      <x:c r="AB34" s="238" t="str">
        <x:f>INDEX('COMM_Beacons'!$E$6:$E$66,AA34)</x:f>
        <x:v>CRC32C_VERIFIED</x:v>
      </x:c>
      <x:c r="AC34" s="238" t="n">
        <x:f>INDEX('COMM_Beacons'!$K$6:$K$66,$AA34)</x:f>
        <x:v>373</x:v>
      </x:c>
      <x:c r="AD34" s="238" t="n">
        <x:f>INDEX('COMM_Beacons'!$L$6:$L$66,$AA34)</x:f>
        <x:v>373</x:v>
      </x:c>
      <x:c r="AE34" s="238" t="n">
        <x:f>INDEX('COMM_Beacons'!$M$6:$M$66,$AA34)</x:f>
        <x:v>-83</x:v>
      </x:c>
      <x:c r="AF34" s="238" t="n">
        <x:f>INDEX('COMM_Beacons'!$N$6:$N$66,$AA34)</x:f>
        <x:v>257</x:v>
      </x:c>
      <x:c r="AG34" s="238" t="n">
        <x:f>INDEX('COMM_Beacons'!$O$6:$O$66,$AA34)</x:f>
        <x:v>33448</x:v>
      </x:c>
      <x:c r="AH34" s="238" t="n">
        <x:f>INDEX('COMM_Beacons'!$P$6:$P$66,$AA34)</x:f>
        <x:v>11</x:v>
      </x:c>
      <x:c r="AI34" s="238" t="n">
        <x:f>INDEX('COMM_Beacons'!$Q$6:$Q$66,$AA34)</x:f>
        <x:v>4388757</x:v>
      </x:c>
      <x:c r="AJ34" s="238" t="n">
        <x:f>INDEX('COMM_Beacons'!$R$6:$R$66,$AA34)</x:f>
        <x:v>110</x:v>
      </x:c>
      <x:c r="AK34" s="238" t="n">
        <x:f>INDEX('COMM_Beacons'!$S$6:$S$66,$AA34)</x:f>
        <x:v>2</x:v>
      </x:c>
      <x:c r="AL34" s="238" t="n">
        <x:f>INDEX('COMM_Beacons'!$T$6:$T$66,$AA34)</x:f>
        <x:v>1126</x:v>
      </x:c>
      <x:c r="AM34" s="238" t="n">
        <x:f>INDEX('COMM_Beacons'!$U$6:$U$66,$AA34)</x:f>
        <x:v>256</x:v>
      </x:c>
      <x:c r="AN34" s="238" t="n">
        <x:f>INDEX('COMM_Beacons'!$V$6:$V$66,$AA34)</x:f>
        <x:v>1035520017</x:v>
      </x:c>
      <x:c r="AO34" s="238" t="n">
        <x:f>INDEX('COMM_Beacons'!$W$6:$W$66,$AA34)</x:f>
        <x:v>-96</x:v>
      </x:c>
      <x:c r="AP34" s="238" t="n">
        <x:f>INDEX('COMM_Beacons'!$X$6:$X$66,$AA34)</x:f>
        <x:v>1</x:v>
      </x:c>
      <x:c r="AQ34" s="238" t="n">
        <x:f>INDEX('COMM_Beacons'!$Y$6:$Y$66,$AA34)</x:f>
        <x:v>17475764</x:v>
      </x:c>
      <x:c r="AR34" s="238" t="n">
        <x:f>INDEX('COMM_Beacons'!$Z$6:$Z$66,$AA34)</x:f>
        <x:v>22035</x:v>
      </x:c>
      <x:c r="AS34" s="238" t="n">
        <x:f>INDEX('COMM_Beacons'!$AA$6:$AA$66,$AA34)</x:f>
        <x:v>3048169002</x:v>
      </x:c>
      <x:c r="AT34" s="238" t="n">
        <x:f>INDEX('COMM_Beacons'!$AB$6:$AB$66,$AA34)</x:f>
        <x:v>1105712</x:v>
      </x:c>
      <x:c r="AU34" s="241" t="n">
        <x:f>IF(AA34&lt;=1,"",INDEX('COMM_Counter_Deltas'!$J$6:$J$65,AA34-1))</x:f>
        <x:v>9.4</x:v>
      </x:c>
      <x:c r="AV34" s="240" t="n">
        <x:f>IF(AA34&lt;=1,"",INDEX('COMM_Counter_Deltas'!$B$6:$B$65,AA34-1))</x:f>
        <x:v>44589.74107638889</x:v>
      </x:c>
      <x:c r="AW34" s="240" t="n">
        <x:f>IF(AA34&lt;=1,"",INDEX('COMM_Counter_Deltas'!$C$6:$C$65,AA34-1))</x:f>
        <x:v>44589.74119212963</x:v>
      </x:c>
      <x:c r="AX34" s="239" t="b">
        <x:v>1</x:v>
      </x:c>
      <x:c r="AY34" s="238" t="n">
        <x:v>3</x:v>
      </x:c>
      <x:c r="AZ34" s="238" t="n">
        <x:f>INDEX('OMNI_Normalized'!$N$6:$N$18,MATCH(L34,'OMNI_Normalized'!$C$6:$C$18,0))</x:f>
        <x:v>42936</x:v>
      </x:c>
      <x:c r="BA34" s="242" t="n">
        <x:f>INDEX('OMNI_Normalized'!$O$6:$O$18,MATCH(L34,'OMNI_Normalized'!$C$6:$C$18,0))</x:f>
        <x:v>1.97</x:v>
      </x:c>
      <x:c r="BB34" s="238" t="n">
        <x:f>INDEX('OMNI_Normalized'!$H$6:$H$18,MATCH(L34,'OMNI_Normalized'!$C$6:$C$18,0))</x:f>
        <x:v>100</x:v>
      </x:c>
      <x:c r="BC34" s="238" t="n">
        <x:f>INDEX('OMNI_Normalized'!$F$6:$F$18,MATCH(L34,'OMNI_Normalized'!$C$6:$C$18,0))</x:f>
        <x:v>51</x:v>
      </x:c>
      <x:c r="BD34" s="238" t="n">
        <x:f>INDEX('OMNI_Normalized'!$G$6:$G$18,MATCH(L34,'OMNI_Normalized'!$C$6:$C$18,0))</x:f>
        <x:v>51</x:v>
      </x:c>
    </x:row>
    <x:row r="35" ht="24" customHeight="1">
      <x:c r="A35" s="32" t="n">
        <x:v>30</x:v>
      </x:c>
      <x:c r="B35" s="32" t="n">
        <x:v>37</x:v>
      </x:c>
      <x:c r="C35" s="210" t="n">
        <x:f>Join_Audit!C42</x:f>
        <x:v>44589.74128472222</x:v>
      </x:c>
      <x:c r="D35" s="42" t="n">
        <x:f>Join_Audit!E42</x:f>
        <x:v>278</x:v>
      </x:c>
      <x:c r="E35" s="42" t="n">
        <x:f>Join_Audit!F42</x:f>
        <x:v>1353</x:v>
      </x:c>
      <x:c r="F35" s="42" t="n">
        <x:f>Join_Audit!G42</x:f>
        <x:v>0</x:v>
      </x:c>
      <x:c r="G35" s="42" t="str">
        <x:f>Join_Audit!I42</x:f>
        <x:v>CADC0873</x:v>
      </x:c>
      <x:c r="H35" s="42" t="n">
        <x:f>Join_Audit!J42</x:f>
        <x:v>-0.0000323473</x:v>
      </x:c>
      <x:c r="I35" s="210" t="n">
        <x:f>Join_Audit!L42</x:f>
        <x:v>44589.74119212963</x:v>
      </x:c>
      <x:c r="J35" s="42" t="n">
        <x:f>Join_Audit!O42</x:f>
        <x:v>8</x:v>
      </x:c>
      <x:c r="K35" s="42" t="n">
        <x:f>INDEX('COMM_Beacons'!$D$6:$D$66,AA35)</x:f>
        <x:v>162</x:v>
      </x:c>
      <x:c r="L35" s="210" t="n">
        <x:f>Join_Audit!R42</x:f>
        <x:v>44589.74097222222</x:v>
      </x:c>
      <x:c r="M35" s="42" t="n">
        <x:f>OMNI_Normalized!J11</x:f>
        <x:v>6.4</x:v>
      </x:c>
      <x:c r="N35" s="42" t="n">
        <x:f>OMNI_Normalized!K11</x:f>
        <x:v>-1.67</x:v>
      </x:c>
      <x:c r="O35" s="42" t="n">
        <x:f>OMNI_Normalized!L11</x:f>
        <x:v>417.8</x:v>
      </x:c>
      <x:c r="P35" s="42" t="n">
        <x:f>OMNI_Normalized!M11</x:f>
        <x:v>5.63</x:v>
      </x:c>
      <x:c r="Q35" s="42" t="n">
        <x:f>OMNI_Normalized!P11</x:f>
        <x:v>72</x:v>
      </x:c>
      <x:c r="R35" s="42" t="n">
        <x:f>OMNI_Normalized!Q11</x:f>
        <x:v>1</x:v>
      </x:c>
      <x:c r="S35" s="47" t="n">
        <x:f>Settings!$B$28</x:f>
        <x:v>100</x:v>
      </x:c>
      <x:c r="T35" s="47" t="n">
        <x:f>Settings!$B$29</x:f>
        <x:v>0.02</x:v>
      </x:c>
      <x:c r="U35" s="47" t="n">
        <x:f>Settings!$B$12</x:f>
        <x:v>300</x:v>
      </x:c>
      <x:c r="V35" s="47" t="n">
        <x:f>Settings!$B$25</x:f>
        <x:v>0.25</x:v>
      </x:c>
      <x:c r="W35" s="47" t="n">
        <x:f>Settings!$B$21</x:f>
        <x:v>4</x:v>
      </x:c>
      <x:c r="X35" s="47" t="n">
        <x:f>Settings!$B$24</x:f>
        <x:v>12</x:v>
      </x:c>
      <x:c r="Y35" s="42" t="str">
        <x:f>Join_Audit!S42</x:f>
        <x:v>ACCEPT</x:v>
      </x:c>
      <x:c r="Z35" s="42" t="str">
        <x:v>OBSERVED RADIO STATE / DERIVED TX ACTIVITY / SYNTHETIC PERFORMANCE</x:v>
      </x:c>
      <x:c r="AA35" s="238" t="n">
        <x:v>23</x:v>
      </x:c>
      <x:c r="AB35" s="238" t="str">
        <x:f>INDEX('COMM_Beacons'!$E$6:$E$66,AA35)</x:f>
        <x:v>CRC32C_VERIFIED</x:v>
      </x:c>
      <x:c r="AC35" s="238" t="n">
        <x:f>INDEX('COMM_Beacons'!$K$6:$K$66,$AA35)</x:f>
        <x:v>373</x:v>
      </x:c>
      <x:c r="AD35" s="238" t="n">
        <x:f>INDEX('COMM_Beacons'!$L$6:$L$66,$AA35)</x:f>
        <x:v>373</x:v>
      </x:c>
      <x:c r="AE35" s="238" t="n">
        <x:f>INDEX('COMM_Beacons'!$M$6:$M$66,$AA35)</x:f>
        <x:v>-83</x:v>
      </x:c>
      <x:c r="AF35" s="238" t="n">
        <x:f>INDEX('COMM_Beacons'!$N$6:$N$66,$AA35)</x:f>
        <x:v>257</x:v>
      </x:c>
      <x:c r="AG35" s="238" t="n">
        <x:f>INDEX('COMM_Beacons'!$O$6:$O$66,$AA35)</x:f>
        <x:v>33448</x:v>
      </x:c>
      <x:c r="AH35" s="238" t="n">
        <x:f>INDEX('COMM_Beacons'!$P$6:$P$66,$AA35)</x:f>
        <x:v>11</x:v>
      </x:c>
      <x:c r="AI35" s="238" t="n">
        <x:f>INDEX('COMM_Beacons'!$Q$6:$Q$66,$AA35)</x:f>
        <x:v>4388757</x:v>
      </x:c>
      <x:c r="AJ35" s="238" t="n">
        <x:f>INDEX('COMM_Beacons'!$R$6:$R$66,$AA35)</x:f>
        <x:v>110</x:v>
      </x:c>
      <x:c r="AK35" s="238" t="n">
        <x:f>INDEX('COMM_Beacons'!$S$6:$S$66,$AA35)</x:f>
        <x:v>2</x:v>
      </x:c>
      <x:c r="AL35" s="238" t="n">
        <x:f>INDEX('COMM_Beacons'!$T$6:$T$66,$AA35)</x:f>
        <x:v>1126</x:v>
      </x:c>
      <x:c r="AM35" s="238" t="n">
        <x:f>INDEX('COMM_Beacons'!$U$6:$U$66,$AA35)</x:f>
        <x:v>256</x:v>
      </x:c>
      <x:c r="AN35" s="238" t="n">
        <x:f>INDEX('COMM_Beacons'!$V$6:$V$66,$AA35)</x:f>
        <x:v>1035520017</x:v>
      </x:c>
      <x:c r="AO35" s="238" t="n">
        <x:f>INDEX('COMM_Beacons'!$W$6:$W$66,$AA35)</x:f>
        <x:v>-96</x:v>
      </x:c>
      <x:c r="AP35" s="238" t="n">
        <x:f>INDEX('COMM_Beacons'!$X$6:$X$66,$AA35)</x:f>
        <x:v>1</x:v>
      </x:c>
      <x:c r="AQ35" s="238" t="n">
        <x:f>INDEX('COMM_Beacons'!$Y$6:$Y$66,$AA35)</x:f>
        <x:v>17475764</x:v>
      </x:c>
      <x:c r="AR35" s="238" t="n">
        <x:f>INDEX('COMM_Beacons'!$Z$6:$Z$66,$AA35)</x:f>
        <x:v>22035</x:v>
      </x:c>
      <x:c r="AS35" s="238" t="n">
        <x:f>INDEX('COMM_Beacons'!$AA$6:$AA$66,$AA35)</x:f>
        <x:v>3048169002</x:v>
      </x:c>
      <x:c r="AT35" s="238" t="n">
        <x:f>INDEX('COMM_Beacons'!$AB$6:$AB$66,$AA35)</x:f>
        <x:v>1105712</x:v>
      </x:c>
      <x:c r="AU35" s="241" t="n">
        <x:f>IF(AA35&lt;=1,"",INDEX('COMM_Counter_Deltas'!$J$6:$J$65,AA35-1))</x:f>
        <x:v>9.4</x:v>
      </x:c>
      <x:c r="AV35" s="240" t="n">
        <x:f>IF(AA35&lt;=1,"",INDEX('COMM_Counter_Deltas'!$B$6:$B$65,AA35-1))</x:f>
        <x:v>44589.74107638889</x:v>
      </x:c>
      <x:c r="AW35" s="240" t="n">
        <x:f>IF(AA35&lt;=1,"",INDEX('COMM_Counter_Deltas'!$C$6:$C$65,AA35-1))</x:f>
        <x:v>44589.74119212963</x:v>
      </x:c>
      <x:c r="AX35" s="239" t="b">
        <x:v>1</x:v>
      </x:c>
      <x:c r="AY35" s="238" t="n">
        <x:v>8</x:v>
      </x:c>
      <x:c r="AZ35" s="238" t="n">
        <x:f>INDEX('OMNI_Normalized'!$N$6:$N$18,MATCH(L35,'OMNI_Normalized'!$C$6:$C$18,0))</x:f>
        <x:v>42936</x:v>
      </x:c>
      <x:c r="BA35" s="242" t="n">
        <x:f>INDEX('OMNI_Normalized'!$O$6:$O$18,MATCH(L35,'OMNI_Normalized'!$C$6:$C$18,0))</x:f>
        <x:v>1.97</x:v>
      </x:c>
      <x:c r="BB35" s="238" t="n">
        <x:f>INDEX('OMNI_Normalized'!$H$6:$H$18,MATCH(L35,'OMNI_Normalized'!$C$6:$C$18,0))</x:f>
        <x:v>100</x:v>
      </x:c>
      <x:c r="BC35" s="238" t="n">
        <x:f>INDEX('OMNI_Normalized'!$F$6:$F$18,MATCH(L35,'OMNI_Normalized'!$C$6:$C$18,0))</x:f>
        <x:v>51</x:v>
      </x:c>
      <x:c r="BD35" s="238" t="n">
        <x:f>INDEX('OMNI_Normalized'!$G$6:$G$18,MATCH(L35,'OMNI_Normalized'!$C$6:$C$18,0))</x:f>
        <x:v>51</x:v>
      </x:c>
    </x:row>
    <x:row r="36" ht="24" customHeight="1">
      <x:c r="A36" s="32" t="n">
        <x:v>31</x:v>
      </x:c>
      <x:c r="B36" s="32" t="n">
        <x:v>38</x:v>
      </x:c>
      <x:c r="C36" s="210" t="n">
        <x:f>Join_Audit!C43</x:f>
        <x:v>44589.74134259259</x:v>
      </x:c>
      <x:c r="D36" s="42" t="n">
        <x:f>Join_Audit!E43</x:f>
        <x:v>283</x:v>
      </x:c>
      <x:c r="E36" s="42" t="n">
        <x:f>Join_Audit!F43</x:f>
        <x:v>1353</x:v>
      </x:c>
      <x:c r="F36" s="42" t="n">
        <x:f>Join_Audit!G43</x:f>
        <x:v>0</x:v>
      </x:c>
      <x:c r="G36" s="42" t="str">
        <x:f>Join_Audit!I43</x:f>
        <x:v>CADC0873</x:v>
      </x:c>
      <x:c r="H36" s="42" t="n">
        <x:f>Join_Audit!J43</x:f>
        <x:v>-0.000033795</x:v>
      </x:c>
      <x:c r="I36" s="210" t="n">
        <x:f>Join_Audit!L43</x:f>
        <x:v>44589.74130787037</x:v>
      </x:c>
      <x:c r="J36" s="42" t="n">
        <x:f>Join_Audit!O43</x:f>
        <x:v>3</x:v>
      </x:c>
      <x:c r="K36" s="42" t="n">
        <x:f>INDEX('COMM_Beacons'!$D$6:$D$66,AA36)</x:f>
        <x:v>159</x:v>
      </x:c>
      <x:c r="L36" s="210" t="n">
        <x:f>Join_Audit!R43</x:f>
        <x:v>44589.74097222222</x:v>
      </x:c>
      <x:c r="M36" s="42" t="n">
        <x:f>OMNI_Normalized!J11</x:f>
        <x:v>6.4</x:v>
      </x:c>
      <x:c r="N36" s="42" t="n">
        <x:f>OMNI_Normalized!K11</x:f>
        <x:v>-1.67</x:v>
      </x:c>
      <x:c r="O36" s="42" t="n">
        <x:f>OMNI_Normalized!L11</x:f>
        <x:v>417.8</x:v>
      </x:c>
      <x:c r="P36" s="42" t="n">
        <x:f>OMNI_Normalized!M11</x:f>
        <x:v>5.63</x:v>
      </x:c>
      <x:c r="Q36" s="42" t="n">
        <x:f>OMNI_Normalized!P11</x:f>
        <x:v>72</x:v>
      </x:c>
      <x:c r="R36" s="42" t="n">
        <x:f>OMNI_Normalized!Q11</x:f>
        <x:v>1</x:v>
      </x:c>
      <x:c r="S36" s="47" t="n">
        <x:f>Settings!$B$28</x:f>
        <x:v>100</x:v>
      </x:c>
      <x:c r="T36" s="47" t="n">
        <x:f>Settings!$B$29</x:f>
        <x:v>0.02</x:v>
      </x:c>
      <x:c r="U36" s="47" t="n">
        <x:f>Settings!$B$12</x:f>
        <x:v>300</x:v>
      </x:c>
      <x:c r="V36" s="47" t="n">
        <x:f>Settings!$B$25</x:f>
        <x:v>0.25</x:v>
      </x:c>
      <x:c r="W36" s="47" t="n">
        <x:f>Settings!$B$21</x:f>
        <x:v>4</x:v>
      </x:c>
      <x:c r="X36" s="47" t="n">
        <x:f>Settings!$B$24</x:f>
        <x:v>12</x:v>
      </x:c>
      <x:c r="Y36" s="42" t="str">
        <x:f>Join_Audit!S43</x:f>
        <x:v>ACCEPT</x:v>
      </x:c>
      <x:c r="Z36" s="42" t="str">
        <x:v>OBSERVED RADIO STATE / DERIVED TX ACTIVITY / SYNTHETIC PERFORMANCE</x:v>
      </x:c>
      <x:c r="AA36" s="238" t="n">
        <x:v>24</x:v>
      </x:c>
      <x:c r="AB36" s="238" t="str">
        <x:f>INDEX('COMM_Beacons'!$E$6:$E$66,AA36)</x:f>
        <x:v>PREPROCESSED_NO_CRC</x:v>
      </x:c>
      <x:c r="AC36" s="238" t="n">
        <x:f>INDEX('COMM_Beacons'!$K$6:$K$66,$AA36)</x:f>
        <x:v>372</x:v>
      </x:c>
      <x:c r="AD36" s="238" t="n">
        <x:f>INDEX('COMM_Beacons'!$L$6:$L$66,$AA36)</x:f>
        <x:v>372</x:v>
      </x:c>
      <x:c r="AE36" s="238" t="n">
        <x:f>INDEX('COMM_Beacons'!$M$6:$M$66,$AA36)</x:f>
        <x:v>-83</x:v>
      </x:c>
      <x:c r="AF36" s="238" t="n">
        <x:f>INDEX('COMM_Beacons'!$N$6:$N$66,$AA36)</x:f>
        <x:v>257</x:v>
      </x:c>
      <x:c r="AG36" s="238" t="n">
        <x:f>INDEX('COMM_Beacons'!$O$6:$O$66,$AA36)</x:f>
        <x:v>33449</x:v>
      </x:c>
      <x:c r="AH36" s="238" t="n">
        <x:f>INDEX('COMM_Beacons'!$P$6:$P$66,$AA36)</x:f>
        <x:v>11</x:v>
      </x:c>
      <x:c r="AI36" s="238" t="n">
        <x:f>INDEX('COMM_Beacons'!$Q$6:$Q$66,$AA36)</x:f>
        <x:v>4388851</x:v>
      </x:c>
      <x:c r="AJ36" s="238" t="n">
        <x:f>INDEX('COMM_Beacons'!$R$6:$R$66,$AA36)</x:f>
        <x:v>110</x:v>
      </x:c>
      <x:c r="AK36" s="238" t="n">
        <x:f>INDEX('COMM_Beacons'!$S$6:$S$66,$AA36)</x:f>
        <x:v>2</x:v>
      </x:c>
      <x:c r="AL36" s="238" t="n">
        <x:f>INDEX('COMM_Beacons'!$T$6:$T$66,$AA36)</x:f>
        <x:v>1126</x:v>
      </x:c>
      <x:c r="AM36" s="238" t="n">
        <x:f>INDEX('COMM_Beacons'!$U$6:$U$66,$AA36)</x:f>
        <x:v>256</x:v>
      </x:c>
      <x:c r="AN36" s="238" t="n">
        <x:f>INDEX('COMM_Beacons'!$V$6:$V$66,$AA36)</x:f>
        <x:v>1035520017</x:v>
      </x:c>
      <x:c r="AO36" s="238" t="n">
        <x:f>INDEX('COMM_Beacons'!$W$6:$W$66,$AA36)</x:f>
        <x:v>-105</x:v>
      </x:c>
      <x:c r="AP36" s="238" t="n">
        <x:f>INDEX('COMM_Beacons'!$X$6:$X$66,$AA36)</x:f>
        <x:v>1</x:v>
      </x:c>
      <x:c r="AQ36" s="238" t="n">
        <x:f>INDEX('COMM_Beacons'!$Y$6:$Y$66,$AA36)</x:f>
        <x:v>17475765</x:v>
      </x:c>
      <x:c r="AR36" s="238" t="n">
        <x:f>INDEX('COMM_Beacons'!$Z$6:$Z$66,$AA36)</x:f>
        <x:v>22035</x:v>
      </x:c>
      <x:c r="AS36" s="238" t="n">
        <x:f>INDEX('COMM_Beacons'!$AA$6:$AA$66,$AA36)</x:f>
        <x:v>3048169096</x:v>
      </x:c>
      <x:c r="AT36" s="238" t="n">
        <x:f>INDEX('COMM_Beacons'!$AB$6:$AB$66,$AA36)</x:f>
        <x:v>1105712</x:v>
      </x:c>
      <x:c r="AU36" s="241" t="n">
        <x:f>IF(AA36&lt;=1,"",INDEX('COMM_Counter_Deltas'!$J$6:$J$65,AA36-1))</x:f>
        <x:v>9.4</x:v>
      </x:c>
      <x:c r="AV36" s="240" t="n">
        <x:f>IF(AA36&lt;=1,"",INDEX('COMM_Counter_Deltas'!$B$6:$B$65,AA36-1))</x:f>
        <x:v>44589.74119212963</x:v>
      </x:c>
      <x:c r="AW36" s="240" t="n">
        <x:f>IF(AA36&lt;=1,"",INDEX('COMM_Counter_Deltas'!$C$6:$C$65,AA36-1))</x:f>
        <x:v>44589.74130787037</x:v>
      </x:c>
      <x:c r="AX36" s="239" t="b">
        <x:v>0</x:v>
      </x:c>
      <x:c r="AY36" s="238" t="n">
        <x:v>13</x:v>
      </x:c>
      <x:c r="AZ36" s="238" t="n">
        <x:f>INDEX('OMNI_Normalized'!$N$6:$N$18,MATCH(L36,'OMNI_Normalized'!$C$6:$C$18,0))</x:f>
        <x:v>42936</x:v>
      </x:c>
      <x:c r="BA36" s="242" t="n">
        <x:f>INDEX('OMNI_Normalized'!$O$6:$O$18,MATCH(L36,'OMNI_Normalized'!$C$6:$C$18,0))</x:f>
        <x:v>1.97</x:v>
      </x:c>
      <x:c r="BB36" s="238" t="n">
        <x:f>INDEX('OMNI_Normalized'!$H$6:$H$18,MATCH(L36,'OMNI_Normalized'!$C$6:$C$18,0))</x:f>
        <x:v>100</x:v>
      </x:c>
      <x:c r="BC36" s="238" t="n">
        <x:f>INDEX('OMNI_Normalized'!$F$6:$F$18,MATCH(L36,'OMNI_Normalized'!$C$6:$C$18,0))</x:f>
        <x:v>51</x:v>
      </x:c>
      <x:c r="BD36" s="238" t="n">
        <x:f>INDEX('OMNI_Normalized'!$G$6:$G$18,MATCH(L36,'OMNI_Normalized'!$C$6:$C$18,0))</x:f>
        <x:v>51</x:v>
      </x:c>
    </x:row>
    <x:row r="37" ht="24" customHeight="1">
      <x:c r="A37" s="32" t="n">
        <x:v>32</x:v>
      </x:c>
      <x:c r="B37" s="32" t="n">
        <x:v>39</x:v>
      </x:c>
      <x:c r="C37" s="210" t="n">
        <x:f>Join_Audit!C44</x:f>
        <x:v>44589.74140046296</x:v>
      </x:c>
      <x:c r="D37" s="42" t="n">
        <x:f>Join_Audit!E44</x:f>
        <x:v>288</x:v>
      </x:c>
      <x:c r="E37" s="42" t="n">
        <x:f>Join_Audit!F44</x:f>
        <x:v>1354</x:v>
      </x:c>
      <x:c r="F37" s="42" t="n">
        <x:f>Join_Audit!G44</x:f>
        <x:v>0</x:v>
      </x:c>
      <x:c r="G37" s="42" t="str">
        <x:f>Join_Audit!I44</x:f>
        <x:v>CADC0873</x:v>
      </x:c>
      <x:c r="H37" s="42" t="n">
        <x:f>Join_Audit!J44</x:f>
        <x:v>-0.0000321914</x:v>
      </x:c>
      <x:c r="I37" s="210" t="n">
        <x:f>Join_Audit!L44</x:f>
        <x:v>44589.74130787037</x:v>
      </x:c>
      <x:c r="J37" s="42" t="n">
        <x:f>Join_Audit!O44</x:f>
        <x:v>8</x:v>
      </x:c>
      <x:c r="K37" s="42" t="n">
        <x:f>INDEX('COMM_Beacons'!$D$6:$D$66,AA37)</x:f>
        <x:v>159</x:v>
      </x:c>
      <x:c r="L37" s="210" t="n">
        <x:f>Join_Audit!R44</x:f>
        <x:v>44589.74097222222</x:v>
      </x:c>
      <x:c r="M37" s="42" t="n">
        <x:f>OMNI_Normalized!J11</x:f>
        <x:v>6.4</x:v>
      </x:c>
      <x:c r="N37" s="42" t="n">
        <x:f>OMNI_Normalized!K11</x:f>
        <x:v>-1.67</x:v>
      </x:c>
      <x:c r="O37" s="42" t="n">
        <x:f>OMNI_Normalized!L11</x:f>
        <x:v>417.8</x:v>
      </x:c>
      <x:c r="P37" s="42" t="n">
        <x:f>OMNI_Normalized!M11</x:f>
        <x:v>5.63</x:v>
      </x:c>
      <x:c r="Q37" s="42" t="n">
        <x:f>OMNI_Normalized!P11</x:f>
        <x:v>72</x:v>
      </x:c>
      <x:c r="R37" s="42" t="n">
        <x:f>OMNI_Normalized!Q11</x:f>
        <x:v>1</x:v>
      </x:c>
      <x:c r="S37" s="47" t="n">
        <x:f>Settings!$B$28</x:f>
        <x:v>100</x:v>
      </x:c>
      <x:c r="T37" s="47" t="n">
        <x:f>Settings!$B$29</x:f>
        <x:v>0.02</x:v>
      </x:c>
      <x:c r="U37" s="47" t="n">
        <x:f>Settings!$B$12</x:f>
        <x:v>300</x:v>
      </x:c>
      <x:c r="V37" s="47" t="n">
        <x:f>Settings!$B$25</x:f>
        <x:v>0.25</x:v>
      </x:c>
      <x:c r="W37" s="47" t="n">
        <x:f>Settings!$B$21</x:f>
        <x:v>4</x:v>
      </x:c>
      <x:c r="X37" s="47" t="n">
        <x:f>Settings!$B$24</x:f>
        <x:v>12</x:v>
      </x:c>
      <x:c r="Y37" s="42" t="str">
        <x:f>Join_Audit!S44</x:f>
        <x:v>ACCEPT</x:v>
      </x:c>
      <x:c r="Z37" s="42" t="str">
        <x:v>OBSERVED RADIO STATE / DERIVED TX ACTIVITY / SYNTHETIC PERFORMANCE</x:v>
      </x:c>
      <x:c r="AA37" s="238" t="n">
        <x:v>24</x:v>
      </x:c>
      <x:c r="AB37" s="238" t="str">
        <x:f>INDEX('COMM_Beacons'!$E$6:$E$66,AA37)</x:f>
        <x:v>PREPROCESSED_NO_CRC</x:v>
      </x:c>
      <x:c r="AC37" s="238" t="n">
        <x:f>INDEX('COMM_Beacons'!$K$6:$K$66,$AA37)</x:f>
        <x:v>372</x:v>
      </x:c>
      <x:c r="AD37" s="238" t="n">
        <x:f>INDEX('COMM_Beacons'!$L$6:$L$66,$AA37)</x:f>
        <x:v>372</x:v>
      </x:c>
      <x:c r="AE37" s="238" t="n">
        <x:f>INDEX('COMM_Beacons'!$M$6:$M$66,$AA37)</x:f>
        <x:v>-83</x:v>
      </x:c>
      <x:c r="AF37" s="238" t="n">
        <x:f>INDEX('COMM_Beacons'!$N$6:$N$66,$AA37)</x:f>
        <x:v>257</x:v>
      </x:c>
      <x:c r="AG37" s="238" t="n">
        <x:f>INDEX('COMM_Beacons'!$O$6:$O$66,$AA37)</x:f>
        <x:v>33449</x:v>
      </x:c>
      <x:c r="AH37" s="238" t="n">
        <x:f>INDEX('COMM_Beacons'!$P$6:$P$66,$AA37)</x:f>
        <x:v>11</x:v>
      </x:c>
      <x:c r="AI37" s="238" t="n">
        <x:f>INDEX('COMM_Beacons'!$Q$6:$Q$66,$AA37)</x:f>
        <x:v>4388851</x:v>
      </x:c>
      <x:c r="AJ37" s="238" t="n">
        <x:f>INDEX('COMM_Beacons'!$R$6:$R$66,$AA37)</x:f>
        <x:v>110</x:v>
      </x:c>
      <x:c r="AK37" s="238" t="n">
        <x:f>INDEX('COMM_Beacons'!$S$6:$S$66,$AA37)</x:f>
        <x:v>2</x:v>
      </x:c>
      <x:c r="AL37" s="238" t="n">
        <x:f>INDEX('COMM_Beacons'!$T$6:$T$66,$AA37)</x:f>
        <x:v>1126</x:v>
      </x:c>
      <x:c r="AM37" s="238" t="n">
        <x:f>INDEX('COMM_Beacons'!$U$6:$U$66,$AA37)</x:f>
        <x:v>256</x:v>
      </x:c>
      <x:c r="AN37" s="238" t="n">
        <x:f>INDEX('COMM_Beacons'!$V$6:$V$66,$AA37)</x:f>
        <x:v>1035520017</x:v>
      </x:c>
      <x:c r="AO37" s="238" t="n">
        <x:f>INDEX('COMM_Beacons'!$W$6:$W$66,$AA37)</x:f>
        <x:v>-105</x:v>
      </x:c>
      <x:c r="AP37" s="238" t="n">
        <x:f>INDEX('COMM_Beacons'!$X$6:$X$66,$AA37)</x:f>
        <x:v>1</x:v>
      </x:c>
      <x:c r="AQ37" s="238" t="n">
        <x:f>INDEX('COMM_Beacons'!$Y$6:$Y$66,$AA37)</x:f>
        <x:v>17475765</x:v>
      </x:c>
      <x:c r="AR37" s="238" t="n">
        <x:f>INDEX('COMM_Beacons'!$Z$6:$Z$66,$AA37)</x:f>
        <x:v>22035</x:v>
      </x:c>
      <x:c r="AS37" s="238" t="n">
        <x:f>INDEX('COMM_Beacons'!$AA$6:$AA$66,$AA37)</x:f>
        <x:v>3048169096</x:v>
      </x:c>
      <x:c r="AT37" s="238" t="n">
        <x:f>INDEX('COMM_Beacons'!$AB$6:$AB$66,$AA37)</x:f>
        <x:v>1105712</x:v>
      </x:c>
      <x:c r="AU37" s="241" t="n">
        <x:f>IF(AA37&lt;=1,"",INDEX('COMM_Counter_Deltas'!$J$6:$J$65,AA37-1))</x:f>
        <x:v>9.4</x:v>
      </x:c>
      <x:c r="AV37" s="240" t="n">
        <x:f>IF(AA37&lt;=1,"",INDEX('COMM_Counter_Deltas'!$B$6:$B$65,AA37-1))</x:f>
        <x:v>44589.74119212963</x:v>
      </x:c>
      <x:c r="AW37" s="240" t="n">
        <x:f>IF(AA37&lt;=1,"",INDEX('COMM_Counter_Deltas'!$C$6:$C$65,AA37-1))</x:f>
        <x:v>44589.74130787037</x:v>
      </x:c>
      <x:c r="AX37" s="239" t="b">
        <x:v>0</x:v>
      </x:c>
      <x:c r="AY37" s="238" t="n">
        <x:v>18</x:v>
      </x:c>
      <x:c r="AZ37" s="238" t="n">
        <x:f>INDEX('OMNI_Normalized'!$N$6:$N$18,MATCH(L37,'OMNI_Normalized'!$C$6:$C$18,0))</x:f>
        <x:v>42936</x:v>
      </x:c>
      <x:c r="BA37" s="242" t="n">
        <x:f>INDEX('OMNI_Normalized'!$O$6:$O$18,MATCH(L37,'OMNI_Normalized'!$C$6:$C$18,0))</x:f>
        <x:v>1.97</x:v>
      </x:c>
      <x:c r="BB37" s="238" t="n">
        <x:f>INDEX('OMNI_Normalized'!$H$6:$H$18,MATCH(L37,'OMNI_Normalized'!$C$6:$C$18,0))</x:f>
        <x:v>100</x:v>
      </x:c>
      <x:c r="BC37" s="238" t="n">
        <x:f>INDEX('OMNI_Normalized'!$F$6:$F$18,MATCH(L37,'OMNI_Normalized'!$C$6:$C$18,0))</x:f>
        <x:v>51</x:v>
      </x:c>
      <x:c r="BD37" s="238" t="n">
        <x:f>INDEX('OMNI_Normalized'!$G$6:$G$18,MATCH(L37,'OMNI_Normalized'!$C$6:$C$18,0))</x:f>
        <x:v>51</x:v>
      </x:c>
    </x:row>
    <x:row r="38" ht="24" customHeight="1">
      <x:c r="A38" s="32" t="n">
        <x:v>33</x:v>
      </x:c>
      <x:c r="B38" s="32" t="n">
        <x:v>40</x:v>
      </x:c>
      <x:c r="C38" s="210" t="n">
        <x:f>Join_Audit!C45</x:f>
        <x:v>44589.74145833333</x:v>
      </x:c>
      <x:c r="D38" s="42" t="n">
        <x:f>Join_Audit!E45</x:f>
        <x:v>293</x:v>
      </x:c>
      <x:c r="E38" s="42" t="n">
        <x:f>Join_Audit!F45</x:f>
        <x:v>1354</x:v>
      </x:c>
      <x:c r="F38" s="42" t="n">
        <x:f>Join_Audit!G45</x:f>
        <x:v>0</x:v>
      </x:c>
      <x:c r="G38" s="42" t="str">
        <x:f>Join_Audit!I45</x:f>
        <x:v>CADC0873</x:v>
      </x:c>
      <x:c r="H38" s="42" t="n">
        <x:f>Join_Audit!J45</x:f>
        <x:v>-0.0000271717</x:v>
      </x:c>
      <x:c r="I38" s="210" t="n">
        <x:f>Join_Audit!L45</x:f>
        <x:v>44589.741423611114</x:v>
      </x:c>
      <x:c r="J38" s="42" t="n">
        <x:f>Join_Audit!O45</x:f>
        <x:v>3</x:v>
      </x:c>
      <x:c r="K38" s="42" t="n">
        <x:f>INDEX('COMM_Beacons'!$D$6:$D$66,AA38)</x:f>
        <x:v>157</x:v>
      </x:c>
      <x:c r="L38" s="210" t="n">
        <x:f>Join_Audit!R45</x:f>
        <x:v>44589.74097222222</x:v>
      </x:c>
      <x:c r="M38" s="42" t="n">
        <x:f>OMNI_Normalized!J11</x:f>
        <x:v>6.4</x:v>
      </x:c>
      <x:c r="N38" s="42" t="n">
        <x:f>OMNI_Normalized!K11</x:f>
        <x:v>-1.67</x:v>
      </x:c>
      <x:c r="O38" s="42" t="n">
        <x:f>OMNI_Normalized!L11</x:f>
        <x:v>417.8</x:v>
      </x:c>
      <x:c r="P38" s="42" t="n">
        <x:f>OMNI_Normalized!M11</x:f>
        <x:v>5.63</x:v>
      </x:c>
      <x:c r="Q38" s="42" t="n">
        <x:f>OMNI_Normalized!P11</x:f>
        <x:v>72</x:v>
      </x:c>
      <x:c r="R38" s="42" t="n">
        <x:f>OMNI_Normalized!Q11</x:f>
        <x:v>1</x:v>
      </x:c>
      <x:c r="S38" s="47" t="n">
        <x:f>Settings!$B$28</x:f>
        <x:v>100</x:v>
      </x:c>
      <x:c r="T38" s="47" t="n">
        <x:f>Settings!$B$29</x:f>
        <x:v>0.02</x:v>
      </x:c>
      <x:c r="U38" s="47" t="n">
        <x:f>Settings!$B$12</x:f>
        <x:v>300</x:v>
      </x:c>
      <x:c r="V38" s="47" t="n">
        <x:f>Settings!$B$25</x:f>
        <x:v>0.25</x:v>
      </x:c>
      <x:c r="W38" s="47" t="n">
        <x:f>Settings!$B$21</x:f>
        <x:v>4</x:v>
      </x:c>
      <x:c r="X38" s="47" t="n">
        <x:f>Settings!$B$24</x:f>
        <x:v>12</x:v>
      </x:c>
      <x:c r="Y38" s="42" t="str">
        <x:f>Join_Audit!S45</x:f>
        <x:v>ACCEPT</x:v>
      </x:c>
      <x:c r="Z38" s="42" t="str">
        <x:v>OBSERVED RADIO STATE / DERIVED TX ACTIVITY / SYNTHETIC PERFORMANCE</x:v>
      </x:c>
      <x:c r="AA38" s="238" t="n">
        <x:v>25</x:v>
      </x:c>
      <x:c r="AB38" s="238" t="str">
        <x:f>INDEX('COMM_Beacons'!$E$6:$E$66,AA38)</x:f>
        <x:v>CRC32C_VERIFIED</x:v>
      </x:c>
      <x:c r="AC38" s="238" t="n">
        <x:f>INDEX('COMM_Beacons'!$K$6:$K$66,$AA38)</x:f>
        <x:v>372</x:v>
      </x:c>
      <x:c r="AD38" s="238" t="n">
        <x:f>INDEX('COMM_Beacons'!$L$6:$L$66,$AA38)</x:f>
        <x:v>372</x:v>
      </x:c>
      <x:c r="AE38" s="238" t="n">
        <x:f>INDEX('COMM_Beacons'!$M$6:$M$66,$AA38)</x:f>
        <x:v>-83</x:v>
      </x:c>
      <x:c r="AF38" s="238" t="n">
        <x:f>INDEX('COMM_Beacons'!$N$6:$N$66,$AA38)</x:f>
        <x:v>257</x:v>
      </x:c>
      <x:c r="AG38" s="238" t="n">
        <x:f>INDEX('COMM_Beacons'!$O$6:$O$66,$AA38)</x:f>
        <x:v>33450</x:v>
      </x:c>
      <x:c r="AH38" s="238" t="n">
        <x:f>INDEX('COMM_Beacons'!$P$6:$P$66,$AA38)</x:f>
        <x:v>11</x:v>
      </x:c>
      <x:c r="AI38" s="238" t="n">
        <x:f>INDEX('COMM_Beacons'!$Q$6:$Q$66,$AA38)</x:f>
        <x:v>4388945</x:v>
      </x:c>
      <x:c r="AJ38" s="238" t="n">
        <x:f>INDEX('COMM_Beacons'!$R$6:$R$66,$AA38)</x:f>
        <x:v>110</x:v>
      </x:c>
      <x:c r="AK38" s="238" t="n">
        <x:f>INDEX('COMM_Beacons'!$S$6:$S$66,$AA38)</x:f>
        <x:v>2</x:v>
      </x:c>
      <x:c r="AL38" s="238" t="n">
        <x:f>INDEX('COMM_Beacons'!$T$6:$T$66,$AA38)</x:f>
        <x:v>1126</x:v>
      </x:c>
      <x:c r="AM38" s="238" t="n">
        <x:f>INDEX('COMM_Beacons'!$U$6:$U$66,$AA38)</x:f>
        <x:v>256</x:v>
      </x:c>
      <x:c r="AN38" s="238" t="n">
        <x:f>INDEX('COMM_Beacons'!$V$6:$V$66,$AA38)</x:f>
        <x:v>1035520017</x:v>
      </x:c>
      <x:c r="AO38" s="238" t="n">
        <x:f>INDEX('COMM_Beacons'!$W$6:$W$66,$AA38)</x:f>
        <x:v>-99</x:v>
      </x:c>
      <x:c r="AP38" s="238" t="n">
        <x:f>INDEX('COMM_Beacons'!$X$6:$X$66,$AA38)</x:f>
        <x:v>1</x:v>
      </x:c>
      <x:c r="AQ38" s="238" t="n">
        <x:f>INDEX('COMM_Beacons'!$Y$6:$Y$66,$AA38)</x:f>
        <x:v>17475766</x:v>
      </x:c>
      <x:c r="AR38" s="238" t="n">
        <x:f>INDEX('COMM_Beacons'!$Z$6:$Z$66,$AA38)</x:f>
        <x:v>22035</x:v>
      </x:c>
      <x:c r="AS38" s="238" t="n">
        <x:f>INDEX('COMM_Beacons'!$AA$6:$AA$66,$AA38)</x:f>
        <x:v>3048169190</x:v>
      </x:c>
      <x:c r="AT38" s="238" t="n">
        <x:f>INDEX('COMM_Beacons'!$AB$6:$AB$66,$AA38)</x:f>
        <x:v>1105712</x:v>
      </x:c>
      <x:c r="AU38" s="241" t="n">
        <x:f>IF(AA38&lt;=1,"",INDEX('COMM_Counter_Deltas'!$J$6:$J$65,AA38-1))</x:f>
        <x:v>9.4</x:v>
      </x:c>
      <x:c r="AV38" s="240" t="n">
        <x:f>IF(AA38&lt;=1,"",INDEX('COMM_Counter_Deltas'!$B$6:$B$65,AA38-1))</x:f>
        <x:v>44589.74130787037</x:v>
      </x:c>
      <x:c r="AW38" s="240" t="n">
        <x:f>IF(AA38&lt;=1,"",INDEX('COMM_Counter_Deltas'!$C$6:$C$65,AA38-1))</x:f>
        <x:v>44589.741423611114</x:v>
      </x:c>
      <x:c r="AX38" s="239" t="b">
        <x:v>1</x:v>
      </x:c>
      <x:c r="AY38" s="238" t="n">
        <x:v>3</x:v>
      </x:c>
      <x:c r="AZ38" s="238" t="n">
        <x:f>INDEX('OMNI_Normalized'!$N$6:$N$18,MATCH(L38,'OMNI_Normalized'!$C$6:$C$18,0))</x:f>
        <x:v>42936</x:v>
      </x:c>
      <x:c r="BA38" s="242" t="n">
        <x:f>INDEX('OMNI_Normalized'!$O$6:$O$18,MATCH(L38,'OMNI_Normalized'!$C$6:$C$18,0))</x:f>
        <x:v>1.97</x:v>
      </x:c>
      <x:c r="BB38" s="238" t="n">
        <x:f>INDEX('OMNI_Normalized'!$H$6:$H$18,MATCH(L38,'OMNI_Normalized'!$C$6:$C$18,0))</x:f>
        <x:v>100</x:v>
      </x:c>
      <x:c r="BC38" s="238" t="n">
        <x:f>INDEX('OMNI_Normalized'!$F$6:$F$18,MATCH(L38,'OMNI_Normalized'!$C$6:$C$18,0))</x:f>
        <x:v>51</x:v>
      </x:c>
      <x:c r="BD38" s="238" t="n">
        <x:f>INDEX('OMNI_Normalized'!$G$6:$G$18,MATCH(L38,'OMNI_Normalized'!$C$6:$C$18,0))</x:f>
        <x:v>51</x:v>
      </x:c>
    </x:row>
    <x:row r="39" ht="24" customHeight="1">
      <x:c r="A39" s="32" t="n">
        <x:v>34</x:v>
      </x:c>
      <x:c r="B39" s="32" t="n">
        <x:v>41</x:v>
      </x:c>
      <x:c r="C39" s="210" t="n">
        <x:f>Join_Audit!C46</x:f>
        <x:v>44589.74151620371</x:v>
      </x:c>
      <x:c r="D39" s="42" t="n">
        <x:f>Join_Audit!E46</x:f>
        <x:v>298</x:v>
      </x:c>
      <x:c r="E39" s="42" t="n">
        <x:f>Join_Audit!F46</x:f>
        <x:v>1354</x:v>
      </x:c>
      <x:c r="F39" s="42" t="n">
        <x:f>Join_Audit!G46</x:f>
        <x:v>0</x:v>
      </x:c>
      <x:c r="G39" s="42" t="str">
        <x:f>Join_Audit!I46</x:f>
        <x:v>CADC0873</x:v>
      </x:c>
      <x:c r="H39" s="42" t="n">
        <x:f>Join_Audit!J46</x:f>
        <x:v>-0.0000214694</x:v>
      </x:c>
      <x:c r="I39" s="210" t="n">
        <x:f>Join_Audit!L46</x:f>
        <x:v>44589.741423611114</x:v>
      </x:c>
      <x:c r="J39" s="42" t="n">
        <x:f>Join_Audit!O46</x:f>
        <x:v>8</x:v>
      </x:c>
      <x:c r="K39" s="42" t="n">
        <x:f>INDEX('COMM_Beacons'!$D$6:$D$66,AA39)</x:f>
        <x:v>157</x:v>
      </x:c>
      <x:c r="L39" s="210" t="n">
        <x:f>Join_Audit!R46</x:f>
        <x:v>44589.74097222222</x:v>
      </x:c>
      <x:c r="M39" s="42" t="n">
        <x:f>OMNI_Normalized!J11</x:f>
        <x:v>6.4</x:v>
      </x:c>
      <x:c r="N39" s="42" t="n">
        <x:f>OMNI_Normalized!K11</x:f>
        <x:v>-1.67</x:v>
      </x:c>
      <x:c r="O39" s="42" t="n">
        <x:f>OMNI_Normalized!L11</x:f>
        <x:v>417.8</x:v>
      </x:c>
      <x:c r="P39" s="42" t="n">
        <x:f>OMNI_Normalized!M11</x:f>
        <x:v>5.63</x:v>
      </x:c>
      <x:c r="Q39" s="42" t="n">
        <x:f>OMNI_Normalized!P11</x:f>
        <x:v>72</x:v>
      </x:c>
      <x:c r="R39" s="42" t="n">
        <x:f>OMNI_Normalized!Q11</x:f>
        <x:v>1</x:v>
      </x:c>
      <x:c r="S39" s="47" t="n">
        <x:f>Settings!$B$28</x:f>
        <x:v>100</x:v>
      </x:c>
      <x:c r="T39" s="47" t="n">
        <x:f>Settings!$B$29</x:f>
        <x:v>0.02</x:v>
      </x:c>
      <x:c r="U39" s="47" t="n">
        <x:f>Settings!$B$12</x:f>
        <x:v>300</x:v>
      </x:c>
      <x:c r="V39" s="47" t="n">
        <x:f>Settings!$B$25</x:f>
        <x:v>0.25</x:v>
      </x:c>
      <x:c r="W39" s="47" t="n">
        <x:f>Settings!$B$21</x:f>
        <x:v>4</x:v>
      </x:c>
      <x:c r="X39" s="47" t="n">
        <x:f>Settings!$B$24</x:f>
        <x:v>12</x:v>
      </x:c>
      <x:c r="Y39" s="42" t="str">
        <x:f>Join_Audit!S46</x:f>
        <x:v>ACCEPT</x:v>
      </x:c>
      <x:c r="Z39" s="42" t="str">
        <x:v>OBSERVED RADIO STATE / DERIVED TX ACTIVITY / SYNTHETIC PERFORMANCE</x:v>
      </x:c>
      <x:c r="AA39" s="238" t="n">
        <x:v>25</x:v>
      </x:c>
      <x:c r="AB39" s="238" t="str">
        <x:f>INDEX('COMM_Beacons'!$E$6:$E$66,AA39)</x:f>
        <x:v>CRC32C_VERIFIED</x:v>
      </x:c>
      <x:c r="AC39" s="238" t="n">
        <x:f>INDEX('COMM_Beacons'!$K$6:$K$66,$AA39)</x:f>
        <x:v>372</x:v>
      </x:c>
      <x:c r="AD39" s="238" t="n">
        <x:f>INDEX('COMM_Beacons'!$L$6:$L$66,$AA39)</x:f>
        <x:v>372</x:v>
      </x:c>
      <x:c r="AE39" s="238" t="n">
        <x:f>INDEX('COMM_Beacons'!$M$6:$M$66,$AA39)</x:f>
        <x:v>-83</x:v>
      </x:c>
      <x:c r="AF39" s="238" t="n">
        <x:f>INDEX('COMM_Beacons'!$N$6:$N$66,$AA39)</x:f>
        <x:v>257</x:v>
      </x:c>
      <x:c r="AG39" s="238" t="n">
        <x:f>INDEX('COMM_Beacons'!$O$6:$O$66,$AA39)</x:f>
        <x:v>33450</x:v>
      </x:c>
      <x:c r="AH39" s="238" t="n">
        <x:f>INDEX('COMM_Beacons'!$P$6:$P$66,$AA39)</x:f>
        <x:v>11</x:v>
      </x:c>
      <x:c r="AI39" s="238" t="n">
        <x:f>INDEX('COMM_Beacons'!$Q$6:$Q$66,$AA39)</x:f>
        <x:v>4388945</x:v>
      </x:c>
      <x:c r="AJ39" s="238" t="n">
        <x:f>INDEX('COMM_Beacons'!$R$6:$R$66,$AA39)</x:f>
        <x:v>110</x:v>
      </x:c>
      <x:c r="AK39" s="238" t="n">
        <x:f>INDEX('COMM_Beacons'!$S$6:$S$66,$AA39)</x:f>
        <x:v>2</x:v>
      </x:c>
      <x:c r="AL39" s="238" t="n">
        <x:f>INDEX('COMM_Beacons'!$T$6:$T$66,$AA39)</x:f>
        <x:v>1126</x:v>
      </x:c>
      <x:c r="AM39" s="238" t="n">
        <x:f>INDEX('COMM_Beacons'!$U$6:$U$66,$AA39)</x:f>
        <x:v>256</x:v>
      </x:c>
      <x:c r="AN39" s="238" t="n">
        <x:f>INDEX('COMM_Beacons'!$V$6:$V$66,$AA39)</x:f>
        <x:v>1035520017</x:v>
      </x:c>
      <x:c r="AO39" s="238" t="n">
        <x:f>INDEX('COMM_Beacons'!$W$6:$W$66,$AA39)</x:f>
        <x:v>-99</x:v>
      </x:c>
      <x:c r="AP39" s="238" t="n">
        <x:f>INDEX('COMM_Beacons'!$X$6:$X$66,$AA39)</x:f>
        <x:v>1</x:v>
      </x:c>
      <x:c r="AQ39" s="238" t="n">
        <x:f>INDEX('COMM_Beacons'!$Y$6:$Y$66,$AA39)</x:f>
        <x:v>17475766</x:v>
      </x:c>
      <x:c r="AR39" s="238" t="n">
        <x:f>INDEX('COMM_Beacons'!$Z$6:$Z$66,$AA39)</x:f>
        <x:v>22035</x:v>
      </x:c>
      <x:c r="AS39" s="238" t="n">
        <x:f>INDEX('COMM_Beacons'!$AA$6:$AA$66,$AA39)</x:f>
        <x:v>3048169190</x:v>
      </x:c>
      <x:c r="AT39" s="238" t="n">
        <x:f>INDEX('COMM_Beacons'!$AB$6:$AB$66,$AA39)</x:f>
        <x:v>1105712</x:v>
      </x:c>
      <x:c r="AU39" s="241" t="n">
        <x:f>IF(AA39&lt;=1,"",INDEX('COMM_Counter_Deltas'!$J$6:$J$65,AA39-1))</x:f>
        <x:v>9.4</x:v>
      </x:c>
      <x:c r="AV39" s="240" t="n">
        <x:f>IF(AA39&lt;=1,"",INDEX('COMM_Counter_Deltas'!$B$6:$B$65,AA39-1))</x:f>
        <x:v>44589.74130787037</x:v>
      </x:c>
      <x:c r="AW39" s="240" t="n">
        <x:f>IF(AA39&lt;=1,"",INDEX('COMM_Counter_Deltas'!$C$6:$C$65,AA39-1))</x:f>
        <x:v>44589.741423611114</x:v>
      </x:c>
      <x:c r="AX39" s="239" t="b">
        <x:v>1</x:v>
      </x:c>
      <x:c r="AY39" s="238" t="n">
        <x:v>8</x:v>
      </x:c>
      <x:c r="AZ39" s="238" t="n">
        <x:f>INDEX('OMNI_Normalized'!$N$6:$N$18,MATCH(L39,'OMNI_Normalized'!$C$6:$C$18,0))</x:f>
        <x:v>42936</x:v>
      </x:c>
      <x:c r="BA39" s="242" t="n">
        <x:f>INDEX('OMNI_Normalized'!$O$6:$O$18,MATCH(L39,'OMNI_Normalized'!$C$6:$C$18,0))</x:f>
        <x:v>1.97</x:v>
      </x:c>
      <x:c r="BB39" s="238" t="n">
        <x:f>INDEX('OMNI_Normalized'!$H$6:$H$18,MATCH(L39,'OMNI_Normalized'!$C$6:$C$18,0))</x:f>
        <x:v>100</x:v>
      </x:c>
      <x:c r="BC39" s="238" t="n">
        <x:f>INDEX('OMNI_Normalized'!$F$6:$F$18,MATCH(L39,'OMNI_Normalized'!$C$6:$C$18,0))</x:f>
        <x:v>51</x:v>
      </x:c>
      <x:c r="BD39" s="238" t="n">
        <x:f>INDEX('OMNI_Normalized'!$G$6:$G$18,MATCH(L39,'OMNI_Normalized'!$C$6:$C$18,0))</x:f>
        <x:v>51</x:v>
      </x:c>
    </x:row>
    <x:row r="40" ht="24" customHeight="1">
      <x:c r="A40" s="32" t="n">
        <x:v>35</x:v>
      </x:c>
      <x:c r="B40" s="32" t="n">
        <x:v>42</x:v>
      </x:c>
      <x:c r="C40" s="210" t="n">
        <x:f>Join_Audit!C47</x:f>
        <x:v>44589.741574074076</x:v>
      </x:c>
      <x:c r="D40" s="42" t="n">
        <x:f>Join_Audit!E47</x:f>
        <x:v>303</x:v>
      </x:c>
      <x:c r="E40" s="42" t="n">
        <x:f>Join_Audit!F47</x:f>
        <x:v>1354</x:v>
      </x:c>
      <x:c r="F40" s="42" t="n">
        <x:f>Join_Audit!G47</x:f>
        <x:v>0</x:v>
      </x:c>
      <x:c r="G40" s="42" t="str">
        <x:f>Join_Audit!I47</x:f>
        <x:v>CADC0873</x:v>
      </x:c>
      <x:c r="H40" s="42" t="n">
        <x:f>Join_Audit!J47</x:f>
        <x:v>-0.0000127337</x:v>
      </x:c>
      <x:c r="I40" s="210" t="n">
        <x:f>Join_Audit!L47</x:f>
        <x:v>44589.74153935185</x:v>
      </x:c>
      <x:c r="J40" s="42" t="n">
        <x:f>Join_Audit!O47</x:f>
        <x:v>3</x:v>
      </x:c>
      <x:c r="K40" s="42" t="n">
        <x:f>INDEX('COMM_Beacons'!$D$6:$D$66,AA40)</x:f>
        <x:v>154</x:v>
      </x:c>
      <x:c r="L40" s="210" t="n">
        <x:f>Join_Audit!R47</x:f>
        <x:v>44589.74097222222</x:v>
      </x:c>
      <x:c r="M40" s="42" t="n">
        <x:f>OMNI_Normalized!J11</x:f>
        <x:v>6.4</x:v>
      </x:c>
      <x:c r="N40" s="42" t="n">
        <x:f>OMNI_Normalized!K11</x:f>
        <x:v>-1.67</x:v>
      </x:c>
      <x:c r="O40" s="42" t="n">
        <x:f>OMNI_Normalized!L11</x:f>
        <x:v>417.8</x:v>
      </x:c>
      <x:c r="P40" s="42" t="n">
        <x:f>OMNI_Normalized!M11</x:f>
        <x:v>5.63</x:v>
      </x:c>
      <x:c r="Q40" s="42" t="n">
        <x:f>OMNI_Normalized!P11</x:f>
        <x:v>72</x:v>
      </x:c>
      <x:c r="R40" s="42" t="n">
        <x:f>OMNI_Normalized!Q11</x:f>
        <x:v>1</x:v>
      </x:c>
      <x:c r="S40" s="47" t="n">
        <x:f>Settings!$B$28</x:f>
        <x:v>100</x:v>
      </x:c>
      <x:c r="T40" s="47" t="n">
        <x:f>Settings!$B$29</x:f>
        <x:v>0.02</x:v>
      </x:c>
      <x:c r="U40" s="47" t="n">
        <x:f>Settings!$B$12</x:f>
        <x:v>300</x:v>
      </x:c>
      <x:c r="V40" s="47" t="n">
        <x:f>Settings!$B$25</x:f>
        <x:v>0.25</x:v>
      </x:c>
      <x:c r="W40" s="47" t="n">
        <x:f>Settings!$B$21</x:f>
        <x:v>4</x:v>
      </x:c>
      <x:c r="X40" s="47" t="n">
        <x:f>Settings!$B$24</x:f>
        <x:v>12</x:v>
      </x:c>
      <x:c r="Y40" s="42" t="str">
        <x:f>Join_Audit!S47</x:f>
        <x:v>ACCEPT</x:v>
      </x:c>
      <x:c r="Z40" s="42" t="str">
        <x:v>OBSERVED RADIO STATE / DERIVED TX ACTIVITY / SYNTHETIC PERFORMANCE</x:v>
      </x:c>
      <x:c r="AA40" s="238" t="n">
        <x:v>26</x:v>
      </x:c>
      <x:c r="AB40" s="238" t="str">
        <x:f>INDEX('COMM_Beacons'!$E$6:$E$66,AA40)</x:f>
        <x:v>CRC32C_VERIFIED</x:v>
      </x:c>
      <x:c r="AC40" s="238" t="n">
        <x:f>INDEX('COMM_Beacons'!$K$6:$K$66,$AA40)</x:f>
        <x:v>372</x:v>
      </x:c>
      <x:c r="AD40" s="238" t="n">
        <x:f>INDEX('COMM_Beacons'!$L$6:$L$66,$AA40)</x:f>
        <x:v>372</x:v>
      </x:c>
      <x:c r="AE40" s="238" t="n">
        <x:f>INDEX('COMM_Beacons'!$M$6:$M$66,$AA40)</x:f>
        <x:v>-83</x:v>
      </x:c>
      <x:c r="AF40" s="238" t="n">
        <x:f>INDEX('COMM_Beacons'!$N$6:$N$66,$AA40)</x:f>
        <x:v>257</x:v>
      </x:c>
      <x:c r="AG40" s="238" t="n">
        <x:f>INDEX('COMM_Beacons'!$O$6:$O$66,$AA40)</x:f>
        <x:v>33451</x:v>
      </x:c>
      <x:c r="AH40" s="238" t="n">
        <x:f>INDEX('COMM_Beacons'!$P$6:$P$66,$AA40)</x:f>
        <x:v>11</x:v>
      </x:c>
      <x:c r="AI40" s="238" t="n">
        <x:f>INDEX('COMM_Beacons'!$Q$6:$Q$66,$AA40)</x:f>
        <x:v>4389039</x:v>
      </x:c>
      <x:c r="AJ40" s="238" t="n">
        <x:f>INDEX('COMM_Beacons'!$R$6:$R$66,$AA40)</x:f>
        <x:v>110</x:v>
      </x:c>
      <x:c r="AK40" s="238" t="n">
        <x:f>INDEX('COMM_Beacons'!$S$6:$S$66,$AA40)</x:f>
        <x:v>2</x:v>
      </x:c>
      <x:c r="AL40" s="238" t="n">
        <x:f>INDEX('COMM_Beacons'!$T$6:$T$66,$AA40)</x:f>
        <x:v>1126</x:v>
      </x:c>
      <x:c r="AM40" s="238" t="n">
        <x:f>INDEX('COMM_Beacons'!$U$6:$U$66,$AA40)</x:f>
        <x:v>256</x:v>
      </x:c>
      <x:c r="AN40" s="238" t="n">
        <x:f>INDEX('COMM_Beacons'!$V$6:$V$66,$AA40)</x:f>
        <x:v>1035520017</x:v>
      </x:c>
      <x:c r="AO40" s="238" t="n">
        <x:f>INDEX('COMM_Beacons'!$W$6:$W$66,$AA40)</x:f>
        <x:v>-95</x:v>
      </x:c>
      <x:c r="AP40" s="238" t="n">
        <x:f>INDEX('COMM_Beacons'!$X$6:$X$66,$AA40)</x:f>
        <x:v>1</x:v>
      </x:c>
      <x:c r="AQ40" s="238" t="n">
        <x:f>INDEX('COMM_Beacons'!$Y$6:$Y$66,$AA40)</x:f>
        <x:v>17475767</x:v>
      </x:c>
      <x:c r="AR40" s="238" t="n">
        <x:f>INDEX('COMM_Beacons'!$Z$6:$Z$66,$AA40)</x:f>
        <x:v>22035</x:v>
      </x:c>
      <x:c r="AS40" s="238" t="n">
        <x:f>INDEX('COMM_Beacons'!$AA$6:$AA$66,$AA40)</x:f>
        <x:v>3048169284</x:v>
      </x:c>
      <x:c r="AT40" s="238" t="n">
        <x:f>INDEX('COMM_Beacons'!$AB$6:$AB$66,$AA40)</x:f>
        <x:v>1105712</x:v>
      </x:c>
      <x:c r="AU40" s="241" t="n">
        <x:f>IF(AA40&lt;=1,"",INDEX('COMM_Counter_Deltas'!$J$6:$J$65,AA40-1))</x:f>
        <x:v>9.4</x:v>
      </x:c>
      <x:c r="AV40" s="240" t="n">
        <x:f>IF(AA40&lt;=1,"",INDEX('COMM_Counter_Deltas'!$B$6:$B$65,AA40-1))</x:f>
        <x:v>44589.741423611114</x:v>
      </x:c>
      <x:c r="AW40" s="240" t="n">
        <x:f>IF(AA40&lt;=1,"",INDEX('COMM_Counter_Deltas'!$C$6:$C$65,AA40-1))</x:f>
        <x:v>44589.74153935185</x:v>
      </x:c>
      <x:c r="AX40" s="239" t="b">
        <x:v>1</x:v>
      </x:c>
      <x:c r="AY40" s="238" t="n">
        <x:v>3</x:v>
      </x:c>
      <x:c r="AZ40" s="238" t="n">
        <x:f>INDEX('OMNI_Normalized'!$N$6:$N$18,MATCH(L40,'OMNI_Normalized'!$C$6:$C$18,0))</x:f>
        <x:v>42936</x:v>
      </x:c>
      <x:c r="BA40" s="242" t="n">
        <x:f>INDEX('OMNI_Normalized'!$O$6:$O$18,MATCH(L40,'OMNI_Normalized'!$C$6:$C$18,0))</x:f>
        <x:v>1.97</x:v>
      </x:c>
      <x:c r="BB40" s="238" t="n">
        <x:f>INDEX('OMNI_Normalized'!$H$6:$H$18,MATCH(L40,'OMNI_Normalized'!$C$6:$C$18,0))</x:f>
        <x:v>100</x:v>
      </x:c>
      <x:c r="BC40" s="238" t="n">
        <x:f>INDEX('OMNI_Normalized'!$F$6:$F$18,MATCH(L40,'OMNI_Normalized'!$C$6:$C$18,0))</x:f>
        <x:v>51</x:v>
      </x:c>
      <x:c r="BD40" s="238" t="n">
        <x:f>INDEX('OMNI_Normalized'!$G$6:$G$18,MATCH(L40,'OMNI_Normalized'!$C$6:$C$18,0))</x:f>
        <x:v>51</x:v>
      </x:c>
    </x:row>
    <x:row r="41" ht="24" customHeight="1">
      <x:c r="A41" s="32" t="n">
        <x:v>36</x:v>
      </x:c>
      <x:c r="B41" s="32" t="n">
        <x:v>43</x:v>
      </x:c>
      <x:c r="C41" s="210" t="n">
        <x:f>Join_Audit!C48</x:f>
        <x:v>44589.741631944446</x:v>
      </x:c>
      <x:c r="D41" s="42" t="n">
        <x:f>Join_Audit!E48</x:f>
        <x:v>308</x:v>
      </x:c>
      <x:c r="E41" s="42" t="n">
        <x:f>Join_Audit!F48</x:f>
        <x:v>1354</x:v>
      </x:c>
      <x:c r="F41" s="42" t="n">
        <x:f>Join_Audit!G48</x:f>
        <x:v>0</x:v>
      </x:c>
      <x:c r="G41" s="42" t="str">
        <x:f>Join_Audit!I48</x:f>
        <x:v>CADC0873</x:v>
      </x:c>
      <x:c r="H41" s="42" t="n">
        <x:f>Join_Audit!J48</x:f>
        <x:v>-0.00000467666</x:v>
      </x:c>
      <x:c r="I41" s="210" t="n">
        <x:f>Join_Audit!L48</x:f>
        <x:v>44589.74153935185</x:v>
      </x:c>
      <x:c r="J41" s="42" t="n">
        <x:f>Join_Audit!O48</x:f>
        <x:v>8</x:v>
      </x:c>
      <x:c r="K41" s="42" t="n">
        <x:f>INDEX('COMM_Beacons'!$D$6:$D$66,AA41)</x:f>
        <x:v>154</x:v>
      </x:c>
      <x:c r="L41" s="210" t="n">
        <x:f>Join_Audit!R48</x:f>
        <x:v>44589.74097222222</x:v>
      </x:c>
      <x:c r="M41" s="42" t="n">
        <x:f>OMNI_Normalized!J11</x:f>
        <x:v>6.4</x:v>
      </x:c>
      <x:c r="N41" s="42" t="n">
        <x:f>OMNI_Normalized!K11</x:f>
        <x:v>-1.67</x:v>
      </x:c>
      <x:c r="O41" s="42" t="n">
        <x:f>OMNI_Normalized!L11</x:f>
        <x:v>417.8</x:v>
      </x:c>
      <x:c r="P41" s="42" t="n">
        <x:f>OMNI_Normalized!M11</x:f>
        <x:v>5.63</x:v>
      </x:c>
      <x:c r="Q41" s="42" t="n">
        <x:f>OMNI_Normalized!P11</x:f>
        <x:v>72</x:v>
      </x:c>
      <x:c r="R41" s="42" t="n">
        <x:f>OMNI_Normalized!Q11</x:f>
        <x:v>1</x:v>
      </x:c>
      <x:c r="S41" s="47" t="n">
        <x:f>Settings!$B$28</x:f>
        <x:v>100</x:v>
      </x:c>
      <x:c r="T41" s="47" t="n">
        <x:f>Settings!$B$29</x:f>
        <x:v>0.02</x:v>
      </x:c>
      <x:c r="U41" s="47" t="n">
        <x:f>Settings!$B$12</x:f>
        <x:v>300</x:v>
      </x:c>
      <x:c r="V41" s="47" t="n">
        <x:f>Settings!$B$25</x:f>
        <x:v>0.25</x:v>
      </x:c>
      <x:c r="W41" s="47" t="n">
        <x:f>Settings!$B$21</x:f>
        <x:v>4</x:v>
      </x:c>
      <x:c r="X41" s="47" t="n">
        <x:f>Settings!$B$24</x:f>
        <x:v>12</x:v>
      </x:c>
      <x:c r="Y41" s="42" t="str">
        <x:f>Join_Audit!S48</x:f>
        <x:v>ACCEPT</x:v>
      </x:c>
      <x:c r="Z41" s="42" t="str">
        <x:v>OBSERVED RADIO STATE / DERIVED TX ACTIVITY / SYNTHETIC PERFORMANCE</x:v>
      </x:c>
      <x:c r="AA41" s="238" t="n">
        <x:v>26</x:v>
      </x:c>
      <x:c r="AB41" s="238" t="str">
        <x:f>INDEX('COMM_Beacons'!$E$6:$E$66,AA41)</x:f>
        <x:v>CRC32C_VERIFIED</x:v>
      </x:c>
      <x:c r="AC41" s="238" t="n">
        <x:f>INDEX('COMM_Beacons'!$K$6:$K$66,$AA41)</x:f>
        <x:v>372</x:v>
      </x:c>
      <x:c r="AD41" s="238" t="n">
        <x:f>INDEX('COMM_Beacons'!$L$6:$L$66,$AA41)</x:f>
        <x:v>372</x:v>
      </x:c>
      <x:c r="AE41" s="238" t="n">
        <x:f>INDEX('COMM_Beacons'!$M$6:$M$66,$AA41)</x:f>
        <x:v>-83</x:v>
      </x:c>
      <x:c r="AF41" s="238" t="n">
        <x:f>INDEX('COMM_Beacons'!$N$6:$N$66,$AA41)</x:f>
        <x:v>257</x:v>
      </x:c>
      <x:c r="AG41" s="238" t="n">
        <x:f>INDEX('COMM_Beacons'!$O$6:$O$66,$AA41)</x:f>
        <x:v>33451</x:v>
      </x:c>
      <x:c r="AH41" s="238" t="n">
        <x:f>INDEX('COMM_Beacons'!$P$6:$P$66,$AA41)</x:f>
        <x:v>11</x:v>
      </x:c>
      <x:c r="AI41" s="238" t="n">
        <x:f>INDEX('COMM_Beacons'!$Q$6:$Q$66,$AA41)</x:f>
        <x:v>4389039</x:v>
      </x:c>
      <x:c r="AJ41" s="238" t="n">
        <x:f>INDEX('COMM_Beacons'!$R$6:$R$66,$AA41)</x:f>
        <x:v>110</x:v>
      </x:c>
      <x:c r="AK41" s="238" t="n">
        <x:f>INDEX('COMM_Beacons'!$S$6:$S$66,$AA41)</x:f>
        <x:v>2</x:v>
      </x:c>
      <x:c r="AL41" s="238" t="n">
        <x:f>INDEX('COMM_Beacons'!$T$6:$T$66,$AA41)</x:f>
        <x:v>1126</x:v>
      </x:c>
      <x:c r="AM41" s="238" t="n">
        <x:f>INDEX('COMM_Beacons'!$U$6:$U$66,$AA41)</x:f>
        <x:v>256</x:v>
      </x:c>
      <x:c r="AN41" s="238" t="n">
        <x:f>INDEX('COMM_Beacons'!$V$6:$V$66,$AA41)</x:f>
        <x:v>1035520017</x:v>
      </x:c>
      <x:c r="AO41" s="238" t="n">
        <x:f>INDEX('COMM_Beacons'!$W$6:$W$66,$AA41)</x:f>
        <x:v>-95</x:v>
      </x:c>
      <x:c r="AP41" s="238" t="n">
        <x:f>INDEX('COMM_Beacons'!$X$6:$X$66,$AA41)</x:f>
        <x:v>1</x:v>
      </x:c>
      <x:c r="AQ41" s="238" t="n">
        <x:f>INDEX('COMM_Beacons'!$Y$6:$Y$66,$AA41)</x:f>
        <x:v>17475767</x:v>
      </x:c>
      <x:c r="AR41" s="238" t="n">
        <x:f>INDEX('COMM_Beacons'!$Z$6:$Z$66,$AA41)</x:f>
        <x:v>22035</x:v>
      </x:c>
      <x:c r="AS41" s="238" t="n">
        <x:f>INDEX('COMM_Beacons'!$AA$6:$AA$66,$AA41)</x:f>
        <x:v>3048169284</x:v>
      </x:c>
      <x:c r="AT41" s="238" t="n">
        <x:f>INDEX('COMM_Beacons'!$AB$6:$AB$66,$AA41)</x:f>
        <x:v>1105712</x:v>
      </x:c>
      <x:c r="AU41" s="241" t="n">
        <x:f>IF(AA41&lt;=1,"",INDEX('COMM_Counter_Deltas'!$J$6:$J$65,AA41-1))</x:f>
        <x:v>9.4</x:v>
      </x:c>
      <x:c r="AV41" s="240" t="n">
        <x:f>IF(AA41&lt;=1,"",INDEX('COMM_Counter_Deltas'!$B$6:$B$65,AA41-1))</x:f>
        <x:v>44589.741423611114</x:v>
      </x:c>
      <x:c r="AW41" s="240" t="n">
        <x:f>IF(AA41&lt;=1,"",INDEX('COMM_Counter_Deltas'!$C$6:$C$65,AA41-1))</x:f>
        <x:v>44589.74153935185</x:v>
      </x:c>
      <x:c r="AX41" s="239" t="b">
        <x:v>1</x:v>
      </x:c>
      <x:c r="AY41" s="238" t="n">
        <x:v>8</x:v>
      </x:c>
      <x:c r="AZ41" s="238" t="n">
        <x:f>INDEX('OMNI_Normalized'!$N$6:$N$18,MATCH(L41,'OMNI_Normalized'!$C$6:$C$18,0))</x:f>
        <x:v>42936</x:v>
      </x:c>
      <x:c r="BA41" s="242" t="n">
        <x:f>INDEX('OMNI_Normalized'!$O$6:$O$18,MATCH(L41,'OMNI_Normalized'!$C$6:$C$18,0))</x:f>
        <x:v>1.97</x:v>
      </x:c>
      <x:c r="BB41" s="238" t="n">
        <x:f>INDEX('OMNI_Normalized'!$H$6:$H$18,MATCH(L41,'OMNI_Normalized'!$C$6:$C$18,0))</x:f>
        <x:v>100</x:v>
      </x:c>
      <x:c r="BC41" s="238" t="n">
        <x:f>INDEX('OMNI_Normalized'!$F$6:$F$18,MATCH(L41,'OMNI_Normalized'!$C$6:$C$18,0))</x:f>
        <x:v>51</x:v>
      </x:c>
      <x:c r="BD41" s="238" t="n">
        <x:f>INDEX('OMNI_Normalized'!$G$6:$G$18,MATCH(L41,'OMNI_Normalized'!$C$6:$C$18,0))</x:f>
        <x:v>51</x:v>
      </x:c>
    </x:row>
    <x:row r="42" ht="24" customHeight="1">
      <x:c r="A42" s="32" t="n">
        <x:v>37</x:v>
      </x:c>
      <x:c r="B42" s="32" t="n">
        <x:v>44</x:v>
      </x:c>
      <x:c r="C42" s="210" t="n">
        <x:f>Join_Audit!C49</x:f>
        <x:v>44589.741689814815</x:v>
      </x:c>
      <x:c r="D42" s="42" t="n">
        <x:f>Join_Audit!E49</x:f>
        <x:v>313</x:v>
      </x:c>
      <x:c r="E42" s="42" t="n">
        <x:f>Join_Audit!F49</x:f>
        <x:v>1354</x:v>
      </x:c>
      <x:c r="F42" s="42" t="n">
        <x:f>Join_Audit!G49</x:f>
        <x:v>0</x:v>
      </x:c>
      <x:c r="G42" s="42" t="str">
        <x:f>Join_Audit!I49</x:f>
        <x:v>CADC0873</x:v>
      </x:c>
      <x:c r="H42" s="42" t="n">
        <x:f>Join_Audit!J49</x:f>
        <x:v>0.00000269487</x:v>
      </x:c>
      <x:c r="I42" s="210" t="n">
        <x:f>Join_Audit!L49</x:f>
        <x:v>44589.74165509259</x:v>
      </x:c>
      <x:c r="J42" s="42" t="n">
        <x:f>Join_Audit!O49</x:f>
        <x:v>3</x:v>
      </x:c>
      <x:c r="K42" s="42" t="n">
        <x:f>INDEX('COMM_Beacons'!$D$6:$D$66,AA42)</x:f>
        <x:v>150</x:v>
      </x:c>
      <x:c r="L42" s="210" t="n">
        <x:f>Join_Audit!R49</x:f>
        <x:v>44589.74166666667</x:v>
      </x:c>
      <x:c r="M42" s="42" t="n">
        <x:f>OMNI_Normalized!J12</x:f>
        <x:v>6.43</x:v>
      </x:c>
      <x:c r="N42" s="42" t="n">
        <x:f>OMNI_Normalized!K12</x:f>
        <x:v>-1.3</x:v>
      </x:c>
      <x:c r="O42" s="42" t="n">
        <x:f>OMNI_Normalized!L12</x:f>
        <x:v>418.9</x:v>
      </x:c>
      <x:c r="P42" s="42" t="n">
        <x:f>OMNI_Normalized!M12</x:f>
        <x:v>5.5</x:v>
      </x:c>
      <x:c r="Q42" s="42" t="n">
        <x:f>OMNI_Normalized!P12</x:f>
        <x:v>70</x:v>
      </x:c>
      <x:c r="R42" s="42" t="n">
        <x:f>OMNI_Normalized!Q12</x:f>
        <x:v>1</x:v>
      </x:c>
      <x:c r="S42" s="47" t="n">
        <x:f>Settings!$B$28</x:f>
        <x:v>100</x:v>
      </x:c>
      <x:c r="T42" s="47" t="n">
        <x:f>Settings!$B$29</x:f>
        <x:v>0.02</x:v>
      </x:c>
      <x:c r="U42" s="47" t="n">
        <x:f>Settings!$B$12</x:f>
        <x:v>300</x:v>
      </x:c>
      <x:c r="V42" s="47" t="n">
        <x:f>Settings!$B$25</x:f>
        <x:v>0.25</x:v>
      </x:c>
      <x:c r="W42" s="47" t="n">
        <x:f>Settings!$B$21</x:f>
        <x:v>4</x:v>
      </x:c>
      <x:c r="X42" s="47" t="n">
        <x:f>Settings!$B$24</x:f>
        <x:v>12</x:v>
      </x:c>
      <x:c r="Y42" s="42" t="str">
        <x:f>Join_Audit!S49</x:f>
        <x:v>ACCEPT</x:v>
      </x:c>
      <x:c r="Z42" s="42" t="str">
        <x:v>OBSERVED RADIO STATE / DERIVED TX ACTIVITY / SYNTHETIC PERFORMANCE</x:v>
      </x:c>
      <x:c r="AA42" s="238" t="n">
        <x:v>27</x:v>
      </x:c>
      <x:c r="AB42" s="238" t="str">
        <x:f>INDEX('COMM_Beacons'!$E$6:$E$66,AA42)</x:f>
        <x:v>CRC32C_VERIFIED</x:v>
      </x:c>
      <x:c r="AC42" s="238" t="n">
        <x:f>INDEX('COMM_Beacons'!$K$6:$K$66,$AA42)</x:f>
        <x:v>371</x:v>
      </x:c>
      <x:c r="AD42" s="238" t="n">
        <x:f>INDEX('COMM_Beacons'!$L$6:$L$66,$AA42)</x:f>
        <x:v>371</x:v>
      </x:c>
      <x:c r="AE42" s="238" t="n">
        <x:f>INDEX('COMM_Beacons'!$M$6:$M$66,$AA42)</x:f>
        <x:v>-83</x:v>
      </x:c>
      <x:c r="AF42" s="238" t="n">
        <x:f>INDEX('COMM_Beacons'!$N$6:$N$66,$AA42)</x:f>
        <x:v>257</x:v>
      </x:c>
      <x:c r="AG42" s="238" t="n">
        <x:f>INDEX('COMM_Beacons'!$O$6:$O$66,$AA42)</x:f>
        <x:v>33452</x:v>
      </x:c>
      <x:c r="AH42" s="238" t="n">
        <x:f>INDEX('COMM_Beacons'!$P$6:$P$66,$AA42)</x:f>
        <x:v>11</x:v>
      </x:c>
      <x:c r="AI42" s="238" t="n">
        <x:f>INDEX('COMM_Beacons'!$Q$6:$Q$66,$AA42)</x:f>
        <x:v>4389133</x:v>
      </x:c>
      <x:c r="AJ42" s="238" t="n">
        <x:f>INDEX('COMM_Beacons'!$R$6:$R$66,$AA42)</x:f>
        <x:v>110</x:v>
      </x:c>
      <x:c r="AK42" s="238" t="n">
        <x:f>INDEX('COMM_Beacons'!$S$6:$S$66,$AA42)</x:f>
        <x:v>2</x:v>
      </x:c>
      <x:c r="AL42" s="238" t="n">
        <x:f>INDEX('COMM_Beacons'!$T$6:$T$66,$AA42)</x:f>
        <x:v>1126</x:v>
      </x:c>
      <x:c r="AM42" s="238" t="n">
        <x:f>INDEX('COMM_Beacons'!$U$6:$U$66,$AA42)</x:f>
        <x:v>256</x:v>
      </x:c>
      <x:c r="AN42" s="238" t="n">
        <x:f>INDEX('COMM_Beacons'!$V$6:$V$66,$AA42)</x:f>
        <x:v>1035520017</x:v>
      </x:c>
      <x:c r="AO42" s="238" t="n">
        <x:f>INDEX('COMM_Beacons'!$W$6:$W$66,$AA42)</x:f>
        <x:v>-113</x:v>
      </x:c>
      <x:c r="AP42" s="238" t="n">
        <x:f>INDEX('COMM_Beacons'!$X$6:$X$66,$AA42)</x:f>
        <x:v>1</x:v>
      </x:c>
      <x:c r="AQ42" s="238" t="n">
        <x:f>INDEX('COMM_Beacons'!$Y$6:$Y$66,$AA42)</x:f>
        <x:v>17475768</x:v>
      </x:c>
      <x:c r="AR42" s="238" t="n">
        <x:f>INDEX('COMM_Beacons'!$Z$6:$Z$66,$AA42)</x:f>
        <x:v>22035</x:v>
      </x:c>
      <x:c r="AS42" s="238" t="n">
        <x:f>INDEX('COMM_Beacons'!$AA$6:$AA$66,$AA42)</x:f>
        <x:v>3048169378</x:v>
      </x:c>
      <x:c r="AT42" s="238" t="n">
        <x:f>INDEX('COMM_Beacons'!$AB$6:$AB$66,$AA42)</x:f>
        <x:v>1105712</x:v>
      </x:c>
      <x:c r="AU42" s="241" t="n">
        <x:f>IF(AA42&lt;=1,"",INDEX('COMM_Counter_Deltas'!$J$6:$J$65,AA42-1))</x:f>
        <x:v>9.4</x:v>
      </x:c>
      <x:c r="AV42" s="240" t="n">
        <x:f>IF(AA42&lt;=1,"",INDEX('COMM_Counter_Deltas'!$B$6:$B$65,AA42-1))</x:f>
        <x:v>44589.74153935185</x:v>
      </x:c>
      <x:c r="AW42" s="240" t="n">
        <x:f>IF(AA42&lt;=1,"",INDEX('COMM_Counter_Deltas'!$C$6:$C$65,AA42-1))</x:f>
        <x:v>44589.74165509259</x:v>
      </x:c>
      <x:c r="AX42" s="239" t="b">
        <x:v>1</x:v>
      </x:c>
      <x:c r="AY42" s="238" t="n">
        <x:v>3</x:v>
      </x:c>
      <x:c r="AZ42" s="238" t="n">
        <x:f>INDEX('OMNI_Normalized'!$N$6:$N$18,MATCH(L42,'OMNI_Normalized'!$C$6:$C$18,0))</x:f>
        <x:v>41910</x:v>
      </x:c>
      <x:c r="BA42" s="242" t="n">
        <x:f>INDEX('OMNI_Normalized'!$O$6:$O$18,MATCH(L42,'OMNI_Normalized'!$C$6:$C$18,0))</x:f>
        <x:v>1.93</x:v>
      </x:c>
      <x:c r="BB42" s="238" t="n">
        <x:f>INDEX('OMNI_Normalized'!$H$6:$H$18,MATCH(L42,'OMNI_Normalized'!$C$6:$C$18,0))</x:f>
        <x:v>100</x:v>
      </x:c>
      <x:c r="BC42" s="238" t="n">
        <x:f>INDEX('OMNI_Normalized'!$F$6:$F$18,MATCH(L42,'OMNI_Normalized'!$C$6:$C$18,0))</x:f>
        <x:v>51</x:v>
      </x:c>
      <x:c r="BD42" s="238" t="n">
        <x:f>INDEX('OMNI_Normalized'!$G$6:$G$18,MATCH(L42,'OMNI_Normalized'!$C$6:$C$18,0))</x:f>
        <x:v>51</x:v>
      </x:c>
    </x:row>
    <x:row r="43" ht="24" customHeight="1">
      <x:c r="A43" s="32" t="n">
        <x:v>38</x:v>
      </x:c>
      <x:c r="B43" s="32" t="n">
        <x:v>45</x:v>
      </x:c>
      <x:c r="C43" s="210" t="n">
        <x:f>Join_Audit!C50</x:f>
        <x:v>44589.741747685184</x:v>
      </x:c>
      <x:c r="D43" s="42" t="n">
        <x:f>Join_Audit!E50</x:f>
        <x:v>318</x:v>
      </x:c>
      <x:c r="E43" s="42" t="n">
        <x:f>Join_Audit!F50</x:f>
        <x:v>1354</x:v>
      </x:c>
      <x:c r="F43" s="42" t="n">
        <x:f>Join_Audit!G50</x:f>
        <x:v>0</x:v>
      </x:c>
      <x:c r="G43" s="42" t="str">
        <x:f>Join_Audit!I50</x:f>
        <x:v>CADC0873</x:v>
      </x:c>
      <x:c r="H43" s="42" t="n">
        <x:f>Join_Audit!J50</x:f>
        <x:v>0.00000916599</x:v>
      </x:c>
      <x:c r="I43" s="210" t="n">
        <x:f>Join_Audit!L50</x:f>
        <x:v>44589.74165509259</x:v>
      </x:c>
      <x:c r="J43" s="42" t="n">
        <x:f>Join_Audit!O50</x:f>
        <x:v>8</x:v>
      </x:c>
      <x:c r="K43" s="42" t="n">
        <x:f>INDEX('COMM_Beacons'!$D$6:$D$66,AA43)</x:f>
        <x:v>150</x:v>
      </x:c>
      <x:c r="L43" s="210" t="n">
        <x:f>Join_Audit!R50</x:f>
        <x:v>44589.74166666667</x:v>
      </x:c>
      <x:c r="M43" s="42" t="n">
        <x:f>OMNI_Normalized!J12</x:f>
        <x:v>6.43</x:v>
      </x:c>
      <x:c r="N43" s="42" t="n">
        <x:f>OMNI_Normalized!K12</x:f>
        <x:v>-1.3</x:v>
      </x:c>
      <x:c r="O43" s="42" t="n">
        <x:f>OMNI_Normalized!L12</x:f>
        <x:v>418.9</x:v>
      </x:c>
      <x:c r="P43" s="42" t="n">
        <x:f>OMNI_Normalized!M12</x:f>
        <x:v>5.5</x:v>
      </x:c>
      <x:c r="Q43" s="42" t="n">
        <x:f>OMNI_Normalized!P12</x:f>
        <x:v>70</x:v>
      </x:c>
      <x:c r="R43" s="42" t="n">
        <x:f>OMNI_Normalized!Q12</x:f>
        <x:v>1</x:v>
      </x:c>
      <x:c r="S43" s="47" t="n">
        <x:f>Settings!$B$28</x:f>
        <x:v>100</x:v>
      </x:c>
      <x:c r="T43" s="47" t="n">
        <x:f>Settings!$B$29</x:f>
        <x:v>0.02</x:v>
      </x:c>
      <x:c r="U43" s="47" t="n">
        <x:f>Settings!$B$12</x:f>
        <x:v>300</x:v>
      </x:c>
      <x:c r="V43" s="47" t="n">
        <x:f>Settings!$B$25</x:f>
        <x:v>0.25</x:v>
      </x:c>
      <x:c r="W43" s="47" t="n">
        <x:f>Settings!$B$21</x:f>
        <x:v>4</x:v>
      </x:c>
      <x:c r="X43" s="47" t="n">
        <x:f>Settings!$B$24</x:f>
        <x:v>12</x:v>
      </x:c>
      <x:c r="Y43" s="42" t="str">
        <x:f>Join_Audit!S50</x:f>
        <x:v>ACCEPT</x:v>
      </x:c>
      <x:c r="Z43" s="42" t="str">
        <x:v>OBSERVED RADIO STATE / DERIVED TX ACTIVITY / SYNTHETIC PERFORMANCE</x:v>
      </x:c>
      <x:c r="AA43" s="238" t="n">
        <x:v>27</x:v>
      </x:c>
      <x:c r="AB43" s="238" t="str">
        <x:f>INDEX('COMM_Beacons'!$E$6:$E$66,AA43)</x:f>
        <x:v>CRC32C_VERIFIED</x:v>
      </x:c>
      <x:c r="AC43" s="238" t="n">
        <x:f>INDEX('COMM_Beacons'!$K$6:$K$66,$AA43)</x:f>
        <x:v>371</x:v>
      </x:c>
      <x:c r="AD43" s="238" t="n">
        <x:f>INDEX('COMM_Beacons'!$L$6:$L$66,$AA43)</x:f>
        <x:v>371</x:v>
      </x:c>
      <x:c r="AE43" s="238" t="n">
        <x:f>INDEX('COMM_Beacons'!$M$6:$M$66,$AA43)</x:f>
        <x:v>-83</x:v>
      </x:c>
      <x:c r="AF43" s="238" t="n">
        <x:f>INDEX('COMM_Beacons'!$N$6:$N$66,$AA43)</x:f>
        <x:v>257</x:v>
      </x:c>
      <x:c r="AG43" s="238" t="n">
        <x:f>INDEX('COMM_Beacons'!$O$6:$O$66,$AA43)</x:f>
        <x:v>33452</x:v>
      </x:c>
      <x:c r="AH43" s="238" t="n">
        <x:f>INDEX('COMM_Beacons'!$P$6:$P$66,$AA43)</x:f>
        <x:v>11</x:v>
      </x:c>
      <x:c r="AI43" s="238" t="n">
        <x:f>INDEX('COMM_Beacons'!$Q$6:$Q$66,$AA43)</x:f>
        <x:v>4389133</x:v>
      </x:c>
      <x:c r="AJ43" s="238" t="n">
        <x:f>INDEX('COMM_Beacons'!$R$6:$R$66,$AA43)</x:f>
        <x:v>110</x:v>
      </x:c>
      <x:c r="AK43" s="238" t="n">
        <x:f>INDEX('COMM_Beacons'!$S$6:$S$66,$AA43)</x:f>
        <x:v>2</x:v>
      </x:c>
      <x:c r="AL43" s="238" t="n">
        <x:f>INDEX('COMM_Beacons'!$T$6:$T$66,$AA43)</x:f>
        <x:v>1126</x:v>
      </x:c>
      <x:c r="AM43" s="238" t="n">
        <x:f>INDEX('COMM_Beacons'!$U$6:$U$66,$AA43)</x:f>
        <x:v>256</x:v>
      </x:c>
      <x:c r="AN43" s="238" t="n">
        <x:f>INDEX('COMM_Beacons'!$V$6:$V$66,$AA43)</x:f>
        <x:v>1035520017</x:v>
      </x:c>
      <x:c r="AO43" s="238" t="n">
        <x:f>INDEX('COMM_Beacons'!$W$6:$W$66,$AA43)</x:f>
        <x:v>-113</x:v>
      </x:c>
      <x:c r="AP43" s="238" t="n">
        <x:f>INDEX('COMM_Beacons'!$X$6:$X$66,$AA43)</x:f>
        <x:v>1</x:v>
      </x:c>
      <x:c r="AQ43" s="238" t="n">
        <x:f>INDEX('COMM_Beacons'!$Y$6:$Y$66,$AA43)</x:f>
        <x:v>17475768</x:v>
      </x:c>
      <x:c r="AR43" s="238" t="n">
        <x:f>INDEX('COMM_Beacons'!$Z$6:$Z$66,$AA43)</x:f>
        <x:v>22035</x:v>
      </x:c>
      <x:c r="AS43" s="238" t="n">
        <x:f>INDEX('COMM_Beacons'!$AA$6:$AA$66,$AA43)</x:f>
        <x:v>3048169378</x:v>
      </x:c>
      <x:c r="AT43" s="238" t="n">
        <x:f>INDEX('COMM_Beacons'!$AB$6:$AB$66,$AA43)</x:f>
        <x:v>1105712</x:v>
      </x:c>
      <x:c r="AU43" s="241" t="n">
        <x:f>IF(AA43&lt;=1,"",INDEX('COMM_Counter_Deltas'!$J$6:$J$65,AA43-1))</x:f>
        <x:v>9.4</x:v>
      </x:c>
      <x:c r="AV43" s="240" t="n">
        <x:f>IF(AA43&lt;=1,"",INDEX('COMM_Counter_Deltas'!$B$6:$B$65,AA43-1))</x:f>
        <x:v>44589.74153935185</x:v>
      </x:c>
      <x:c r="AW43" s="240" t="n">
        <x:f>IF(AA43&lt;=1,"",INDEX('COMM_Counter_Deltas'!$C$6:$C$65,AA43-1))</x:f>
        <x:v>44589.74165509259</x:v>
      </x:c>
      <x:c r="AX43" s="239" t="b">
        <x:v>1</x:v>
      </x:c>
      <x:c r="AY43" s="238" t="n">
        <x:v>8</x:v>
      </x:c>
      <x:c r="AZ43" s="238" t="n">
        <x:f>INDEX('OMNI_Normalized'!$N$6:$N$18,MATCH(L43,'OMNI_Normalized'!$C$6:$C$18,0))</x:f>
        <x:v>41910</x:v>
      </x:c>
      <x:c r="BA43" s="242" t="n">
        <x:f>INDEX('OMNI_Normalized'!$O$6:$O$18,MATCH(L43,'OMNI_Normalized'!$C$6:$C$18,0))</x:f>
        <x:v>1.93</x:v>
      </x:c>
      <x:c r="BB43" s="238" t="n">
        <x:f>INDEX('OMNI_Normalized'!$H$6:$H$18,MATCH(L43,'OMNI_Normalized'!$C$6:$C$18,0))</x:f>
        <x:v>100</x:v>
      </x:c>
      <x:c r="BC43" s="238" t="n">
        <x:f>INDEX('OMNI_Normalized'!$F$6:$F$18,MATCH(L43,'OMNI_Normalized'!$C$6:$C$18,0))</x:f>
        <x:v>51</x:v>
      </x:c>
      <x:c r="BD43" s="238" t="n">
        <x:f>INDEX('OMNI_Normalized'!$G$6:$G$18,MATCH(L43,'OMNI_Normalized'!$C$6:$C$18,0))</x:f>
        <x:v>51</x:v>
      </x:c>
    </x:row>
    <x:row r="44" ht="24" customHeight="1">
      <x:c r="A44" s="32" t="n">
        <x:v>39</x:v>
      </x:c>
      <x:c r="B44" s="32" t="n">
        <x:v>46</x:v>
      </x:c>
      <x:c r="C44" s="210" t="n">
        <x:f>Join_Audit!C51</x:f>
        <x:v>44589.74180555555</x:v>
      </x:c>
      <x:c r="D44" s="42" t="n">
        <x:f>Join_Audit!E51</x:f>
        <x:v>323</x:v>
      </x:c>
      <x:c r="E44" s="42" t="n">
        <x:f>Join_Audit!F51</x:f>
        <x:v>1354</x:v>
      </x:c>
      <x:c r="F44" s="42" t="n">
        <x:f>Join_Audit!G51</x:f>
        <x:v>0</x:v>
      </x:c>
      <x:c r="G44" s="42" t="str">
        <x:f>Join_Audit!I51</x:f>
        <x:v>CADC0873</x:v>
      </x:c>
      <x:c r="H44" s="42" t="n">
        <x:f>Join_Audit!J51</x:f>
        <x:v>0.0000149564</x:v>
      </x:c>
      <x:c r="I44" s="210" t="n">
        <x:f>Join_Audit!L51</x:f>
        <x:v>44589.74177083333</x:v>
      </x:c>
      <x:c r="J44" s="42" t="n">
        <x:f>Join_Audit!O51</x:f>
        <x:v>3</x:v>
      </x:c>
      <x:c r="K44" s="42" t="n">
        <x:f>INDEX('COMM_Beacons'!$D$6:$D$66,AA44)</x:f>
        <x:v>148</x:v>
      </x:c>
      <x:c r="L44" s="210" t="n">
        <x:f>Join_Audit!R51</x:f>
        <x:v>44589.74166666667</x:v>
      </x:c>
      <x:c r="M44" s="42" t="n">
        <x:f>OMNI_Normalized!J12</x:f>
        <x:v>6.43</x:v>
      </x:c>
      <x:c r="N44" s="42" t="n">
        <x:f>OMNI_Normalized!K12</x:f>
        <x:v>-1.3</x:v>
      </x:c>
      <x:c r="O44" s="42" t="n">
        <x:f>OMNI_Normalized!L12</x:f>
        <x:v>418.9</x:v>
      </x:c>
      <x:c r="P44" s="42" t="n">
        <x:f>OMNI_Normalized!M12</x:f>
        <x:v>5.5</x:v>
      </x:c>
      <x:c r="Q44" s="42" t="n">
        <x:f>OMNI_Normalized!P12</x:f>
        <x:v>70</x:v>
      </x:c>
      <x:c r="R44" s="42" t="n">
        <x:f>OMNI_Normalized!Q12</x:f>
        <x:v>1</x:v>
      </x:c>
      <x:c r="S44" s="47" t="n">
        <x:f>Settings!$B$28</x:f>
        <x:v>100</x:v>
      </x:c>
      <x:c r="T44" s="47" t="n">
        <x:f>Settings!$B$29</x:f>
        <x:v>0.02</x:v>
      </x:c>
      <x:c r="U44" s="47" t="n">
        <x:f>Settings!$B$12</x:f>
        <x:v>300</x:v>
      </x:c>
      <x:c r="V44" s="47" t="n">
        <x:f>Settings!$B$25</x:f>
        <x:v>0.25</x:v>
      </x:c>
      <x:c r="W44" s="47" t="n">
        <x:f>Settings!$B$21</x:f>
        <x:v>4</x:v>
      </x:c>
      <x:c r="X44" s="47" t="n">
        <x:f>Settings!$B$24</x:f>
        <x:v>12</x:v>
      </x:c>
      <x:c r="Y44" s="42" t="str">
        <x:f>Join_Audit!S51</x:f>
        <x:v>ACCEPT</x:v>
      </x:c>
      <x:c r="Z44" s="42" t="str">
        <x:v>OBSERVED RADIO STATE / DERIVED TX ACTIVITY / SYNTHETIC PERFORMANCE</x:v>
      </x:c>
      <x:c r="AA44" s="238" t="n">
        <x:v>28</x:v>
      </x:c>
      <x:c r="AB44" s="238" t="str">
        <x:f>INDEX('COMM_Beacons'!$E$6:$E$66,AA44)</x:f>
        <x:v>CRC32C_VERIFIED</x:v>
      </x:c>
      <x:c r="AC44" s="238" t="n">
        <x:f>INDEX('COMM_Beacons'!$K$6:$K$66,$AA44)</x:f>
        <x:v>371</x:v>
      </x:c>
      <x:c r="AD44" s="238" t="n">
        <x:f>INDEX('COMM_Beacons'!$L$6:$L$66,$AA44)</x:f>
        <x:v>371</x:v>
      </x:c>
      <x:c r="AE44" s="238" t="n">
        <x:f>INDEX('COMM_Beacons'!$M$6:$M$66,$AA44)</x:f>
        <x:v>-83</x:v>
      </x:c>
      <x:c r="AF44" s="238" t="n">
        <x:f>INDEX('COMM_Beacons'!$N$6:$N$66,$AA44)</x:f>
        <x:v>257</x:v>
      </x:c>
      <x:c r="AG44" s="238" t="n">
        <x:f>INDEX('COMM_Beacons'!$O$6:$O$66,$AA44)</x:f>
        <x:v>33453</x:v>
      </x:c>
      <x:c r="AH44" s="238" t="n">
        <x:f>INDEX('COMM_Beacons'!$P$6:$P$66,$AA44)</x:f>
        <x:v>11</x:v>
      </x:c>
      <x:c r="AI44" s="238" t="n">
        <x:f>INDEX('COMM_Beacons'!$Q$6:$Q$66,$AA44)</x:f>
        <x:v>4389227</x:v>
      </x:c>
      <x:c r="AJ44" s="238" t="n">
        <x:f>INDEX('COMM_Beacons'!$R$6:$R$66,$AA44)</x:f>
        <x:v>110</x:v>
      </x:c>
      <x:c r="AK44" s="238" t="n">
        <x:f>INDEX('COMM_Beacons'!$S$6:$S$66,$AA44)</x:f>
        <x:v>2</x:v>
      </x:c>
      <x:c r="AL44" s="238" t="n">
        <x:f>INDEX('COMM_Beacons'!$T$6:$T$66,$AA44)</x:f>
        <x:v>1126</x:v>
      </x:c>
      <x:c r="AM44" s="238" t="n">
        <x:f>INDEX('COMM_Beacons'!$U$6:$U$66,$AA44)</x:f>
        <x:v>256</x:v>
      </x:c>
      <x:c r="AN44" s="238" t="n">
        <x:f>INDEX('COMM_Beacons'!$V$6:$V$66,$AA44)</x:f>
        <x:v>1035520017</x:v>
      </x:c>
      <x:c r="AO44" s="238" t="n">
        <x:f>INDEX('COMM_Beacons'!$W$6:$W$66,$AA44)</x:f>
        <x:v>-112</x:v>
      </x:c>
      <x:c r="AP44" s="238" t="n">
        <x:f>INDEX('COMM_Beacons'!$X$6:$X$66,$AA44)</x:f>
        <x:v>1</x:v>
      </x:c>
      <x:c r="AQ44" s="238" t="n">
        <x:f>INDEX('COMM_Beacons'!$Y$6:$Y$66,$AA44)</x:f>
        <x:v>17475769</x:v>
      </x:c>
      <x:c r="AR44" s="238" t="n">
        <x:f>INDEX('COMM_Beacons'!$Z$6:$Z$66,$AA44)</x:f>
        <x:v>22035</x:v>
      </x:c>
      <x:c r="AS44" s="238" t="n">
        <x:f>INDEX('COMM_Beacons'!$AA$6:$AA$66,$AA44)</x:f>
        <x:v>3048169472</x:v>
      </x:c>
      <x:c r="AT44" s="238" t="n">
        <x:f>INDEX('COMM_Beacons'!$AB$6:$AB$66,$AA44)</x:f>
        <x:v>1105712</x:v>
      </x:c>
      <x:c r="AU44" s="241" t="n">
        <x:f>IF(AA44&lt;=1,"",INDEX('COMM_Counter_Deltas'!$J$6:$J$65,AA44-1))</x:f>
        <x:v>9.4</x:v>
      </x:c>
      <x:c r="AV44" s="240" t="n">
        <x:f>IF(AA44&lt;=1,"",INDEX('COMM_Counter_Deltas'!$B$6:$B$65,AA44-1))</x:f>
        <x:v>44589.74165509259</x:v>
      </x:c>
      <x:c r="AW44" s="240" t="n">
        <x:f>IF(AA44&lt;=1,"",INDEX('COMM_Counter_Deltas'!$C$6:$C$65,AA44-1))</x:f>
        <x:v>44589.74177083333</x:v>
      </x:c>
      <x:c r="AX44" s="239" t="b">
        <x:v>1</x:v>
      </x:c>
      <x:c r="AY44" s="238" t="n">
        <x:v>3</x:v>
      </x:c>
      <x:c r="AZ44" s="238" t="n">
        <x:f>INDEX('OMNI_Normalized'!$N$6:$N$18,MATCH(L44,'OMNI_Normalized'!$C$6:$C$18,0))</x:f>
        <x:v>41910</x:v>
      </x:c>
      <x:c r="BA44" s="242" t="n">
        <x:f>INDEX('OMNI_Normalized'!$O$6:$O$18,MATCH(L44,'OMNI_Normalized'!$C$6:$C$18,0))</x:f>
        <x:v>1.93</x:v>
      </x:c>
      <x:c r="BB44" s="238" t="n">
        <x:f>INDEX('OMNI_Normalized'!$H$6:$H$18,MATCH(L44,'OMNI_Normalized'!$C$6:$C$18,0))</x:f>
        <x:v>100</x:v>
      </x:c>
      <x:c r="BC44" s="238" t="n">
        <x:f>INDEX('OMNI_Normalized'!$F$6:$F$18,MATCH(L44,'OMNI_Normalized'!$C$6:$C$18,0))</x:f>
        <x:v>51</x:v>
      </x:c>
      <x:c r="BD44" s="238" t="n">
        <x:f>INDEX('OMNI_Normalized'!$G$6:$G$18,MATCH(L44,'OMNI_Normalized'!$C$6:$C$18,0))</x:f>
        <x:v>51</x:v>
      </x:c>
    </x:row>
    <x:row r="45" ht="24" customHeight="1">
      <x:c r="A45" s="32" t="n">
        <x:v>40</x:v>
      </x:c>
      <x:c r="B45" s="32" t="n">
        <x:v>47</x:v>
      </x:c>
      <x:c r="C45" s="210" t="n">
        <x:f>Join_Audit!C52</x:f>
        <x:v>44589.74186342592</x:v>
      </x:c>
      <x:c r="D45" s="42" t="n">
        <x:f>Join_Audit!E52</x:f>
        <x:v>328</x:v>
      </x:c>
      <x:c r="E45" s="42" t="n">
        <x:f>Join_Audit!F52</x:f>
        <x:v>1354</x:v>
      </x:c>
      <x:c r="F45" s="42" t="n">
        <x:f>Join_Audit!G52</x:f>
        <x:v>0</x:v>
      </x:c>
      <x:c r="G45" s="42" t="str">
        <x:f>Join_Audit!I52</x:f>
        <x:v>CADC0873</x:v>
      </x:c>
      <x:c r="H45" s="42" t="n">
        <x:f>Join_Audit!J52</x:f>
        <x:v>0.0000179806</x:v>
      </x:c>
      <x:c r="I45" s="210" t="n">
        <x:f>Join_Audit!L52</x:f>
        <x:v>44589.74177083333</x:v>
      </x:c>
      <x:c r="J45" s="42" t="n">
        <x:f>Join_Audit!O52</x:f>
        <x:v>8</x:v>
      </x:c>
      <x:c r="K45" s="42" t="n">
        <x:f>INDEX('COMM_Beacons'!$D$6:$D$66,AA45)</x:f>
        <x:v>148</x:v>
      </x:c>
      <x:c r="L45" s="210" t="n">
        <x:f>Join_Audit!R52</x:f>
        <x:v>44589.74166666667</x:v>
      </x:c>
      <x:c r="M45" s="42" t="n">
        <x:f>OMNI_Normalized!J12</x:f>
        <x:v>6.43</x:v>
      </x:c>
      <x:c r="N45" s="42" t="n">
        <x:f>OMNI_Normalized!K12</x:f>
        <x:v>-1.3</x:v>
      </x:c>
      <x:c r="O45" s="42" t="n">
        <x:f>OMNI_Normalized!L12</x:f>
        <x:v>418.9</x:v>
      </x:c>
      <x:c r="P45" s="42" t="n">
        <x:f>OMNI_Normalized!M12</x:f>
        <x:v>5.5</x:v>
      </x:c>
      <x:c r="Q45" s="42" t="n">
        <x:f>OMNI_Normalized!P12</x:f>
        <x:v>70</x:v>
      </x:c>
      <x:c r="R45" s="42" t="n">
        <x:f>OMNI_Normalized!Q12</x:f>
        <x:v>1</x:v>
      </x:c>
      <x:c r="S45" s="47" t="n">
        <x:f>Settings!$B$28</x:f>
        <x:v>100</x:v>
      </x:c>
      <x:c r="T45" s="47" t="n">
        <x:f>Settings!$B$29</x:f>
        <x:v>0.02</x:v>
      </x:c>
      <x:c r="U45" s="47" t="n">
        <x:f>Settings!$B$12</x:f>
        <x:v>300</x:v>
      </x:c>
      <x:c r="V45" s="47" t="n">
        <x:f>Settings!$B$25</x:f>
        <x:v>0.25</x:v>
      </x:c>
      <x:c r="W45" s="47" t="n">
        <x:f>Settings!$B$21</x:f>
        <x:v>4</x:v>
      </x:c>
      <x:c r="X45" s="47" t="n">
        <x:f>Settings!$B$24</x:f>
        <x:v>12</x:v>
      </x:c>
      <x:c r="Y45" s="42" t="str">
        <x:f>Join_Audit!S52</x:f>
        <x:v>ACCEPT</x:v>
      </x:c>
      <x:c r="Z45" s="42" t="str">
        <x:v>OBSERVED RADIO STATE / DERIVED TX ACTIVITY / SYNTHETIC PERFORMANCE</x:v>
      </x:c>
      <x:c r="AA45" s="238" t="n">
        <x:v>28</x:v>
      </x:c>
      <x:c r="AB45" s="238" t="str">
        <x:f>INDEX('COMM_Beacons'!$E$6:$E$66,AA45)</x:f>
        <x:v>CRC32C_VERIFIED</x:v>
      </x:c>
      <x:c r="AC45" s="238" t="n">
        <x:f>INDEX('COMM_Beacons'!$K$6:$K$66,$AA45)</x:f>
        <x:v>371</x:v>
      </x:c>
      <x:c r="AD45" s="238" t="n">
        <x:f>INDEX('COMM_Beacons'!$L$6:$L$66,$AA45)</x:f>
        <x:v>371</x:v>
      </x:c>
      <x:c r="AE45" s="238" t="n">
        <x:f>INDEX('COMM_Beacons'!$M$6:$M$66,$AA45)</x:f>
        <x:v>-83</x:v>
      </x:c>
      <x:c r="AF45" s="238" t="n">
        <x:f>INDEX('COMM_Beacons'!$N$6:$N$66,$AA45)</x:f>
        <x:v>257</x:v>
      </x:c>
      <x:c r="AG45" s="238" t="n">
        <x:f>INDEX('COMM_Beacons'!$O$6:$O$66,$AA45)</x:f>
        <x:v>33453</x:v>
      </x:c>
      <x:c r="AH45" s="238" t="n">
        <x:f>INDEX('COMM_Beacons'!$P$6:$P$66,$AA45)</x:f>
        <x:v>11</x:v>
      </x:c>
      <x:c r="AI45" s="238" t="n">
        <x:f>INDEX('COMM_Beacons'!$Q$6:$Q$66,$AA45)</x:f>
        <x:v>4389227</x:v>
      </x:c>
      <x:c r="AJ45" s="238" t="n">
        <x:f>INDEX('COMM_Beacons'!$R$6:$R$66,$AA45)</x:f>
        <x:v>110</x:v>
      </x:c>
      <x:c r="AK45" s="238" t="n">
        <x:f>INDEX('COMM_Beacons'!$S$6:$S$66,$AA45)</x:f>
        <x:v>2</x:v>
      </x:c>
      <x:c r="AL45" s="238" t="n">
        <x:f>INDEX('COMM_Beacons'!$T$6:$T$66,$AA45)</x:f>
        <x:v>1126</x:v>
      </x:c>
      <x:c r="AM45" s="238" t="n">
        <x:f>INDEX('COMM_Beacons'!$U$6:$U$66,$AA45)</x:f>
        <x:v>256</x:v>
      </x:c>
      <x:c r="AN45" s="238" t="n">
        <x:f>INDEX('COMM_Beacons'!$V$6:$V$66,$AA45)</x:f>
        <x:v>1035520017</x:v>
      </x:c>
      <x:c r="AO45" s="238" t="n">
        <x:f>INDEX('COMM_Beacons'!$W$6:$W$66,$AA45)</x:f>
        <x:v>-112</x:v>
      </x:c>
      <x:c r="AP45" s="238" t="n">
        <x:f>INDEX('COMM_Beacons'!$X$6:$X$66,$AA45)</x:f>
        <x:v>1</x:v>
      </x:c>
      <x:c r="AQ45" s="238" t="n">
        <x:f>INDEX('COMM_Beacons'!$Y$6:$Y$66,$AA45)</x:f>
        <x:v>17475769</x:v>
      </x:c>
      <x:c r="AR45" s="238" t="n">
        <x:f>INDEX('COMM_Beacons'!$Z$6:$Z$66,$AA45)</x:f>
        <x:v>22035</x:v>
      </x:c>
      <x:c r="AS45" s="238" t="n">
        <x:f>INDEX('COMM_Beacons'!$AA$6:$AA$66,$AA45)</x:f>
        <x:v>3048169472</x:v>
      </x:c>
      <x:c r="AT45" s="238" t="n">
        <x:f>INDEX('COMM_Beacons'!$AB$6:$AB$66,$AA45)</x:f>
        <x:v>1105712</x:v>
      </x:c>
      <x:c r="AU45" s="241" t="n">
        <x:f>IF(AA45&lt;=1,"",INDEX('COMM_Counter_Deltas'!$J$6:$J$65,AA45-1))</x:f>
        <x:v>9.4</x:v>
      </x:c>
      <x:c r="AV45" s="240" t="n">
        <x:f>IF(AA45&lt;=1,"",INDEX('COMM_Counter_Deltas'!$B$6:$B$65,AA45-1))</x:f>
        <x:v>44589.74165509259</x:v>
      </x:c>
      <x:c r="AW45" s="240" t="n">
        <x:f>IF(AA45&lt;=1,"",INDEX('COMM_Counter_Deltas'!$C$6:$C$65,AA45-1))</x:f>
        <x:v>44589.74177083333</x:v>
      </x:c>
      <x:c r="AX45" s="239" t="b">
        <x:v>1</x:v>
      </x:c>
      <x:c r="AY45" s="238" t="n">
        <x:v>8</x:v>
      </x:c>
      <x:c r="AZ45" s="238" t="n">
        <x:f>INDEX('OMNI_Normalized'!$N$6:$N$18,MATCH(L45,'OMNI_Normalized'!$C$6:$C$18,0))</x:f>
        <x:v>41910</x:v>
      </x:c>
      <x:c r="BA45" s="242" t="n">
        <x:f>INDEX('OMNI_Normalized'!$O$6:$O$18,MATCH(L45,'OMNI_Normalized'!$C$6:$C$18,0))</x:f>
        <x:v>1.93</x:v>
      </x:c>
      <x:c r="BB45" s="238" t="n">
        <x:f>INDEX('OMNI_Normalized'!$H$6:$H$18,MATCH(L45,'OMNI_Normalized'!$C$6:$C$18,0))</x:f>
        <x:v>100</x:v>
      </x:c>
      <x:c r="BC45" s="238" t="n">
        <x:f>INDEX('OMNI_Normalized'!$F$6:$F$18,MATCH(L45,'OMNI_Normalized'!$C$6:$C$18,0))</x:f>
        <x:v>51</x:v>
      </x:c>
      <x:c r="BD45" s="238" t="n">
        <x:f>INDEX('OMNI_Normalized'!$G$6:$G$18,MATCH(L45,'OMNI_Normalized'!$C$6:$C$18,0))</x:f>
        <x:v>51</x:v>
      </x:c>
    </x:row>
    <x:row r="46" ht="24" customHeight="1">
      <x:c r="A46" s="32" t="n">
        <x:v>41</x:v>
      </x:c>
      <x:c r="B46" s="32" t="n">
        <x:v>48</x:v>
      </x:c>
      <x:c r="C46" s="210" t="n">
        <x:f>Join_Audit!C53</x:f>
        <x:v>44589.7419212963</x:v>
      </x:c>
      <x:c r="D46" s="42" t="n">
        <x:f>Join_Audit!E53</x:f>
        <x:v>333</x:v>
      </x:c>
      <x:c r="E46" s="42" t="n">
        <x:f>Join_Audit!F53</x:f>
        <x:v>1354</x:v>
      </x:c>
      <x:c r="F46" s="42" t="n">
        <x:f>Join_Audit!G53</x:f>
        <x:v>0</x:v>
      </x:c>
      <x:c r="G46" s="42" t="str">
        <x:f>Join_Audit!I53</x:f>
        <x:v>CADC0873</x:v>
      </x:c>
      <x:c r="H46" s="42" t="n">
        <x:f>Join_Audit!J53</x:f>
        <x:v>0.0000219713</x:v>
      </x:c>
      <x:c r="I46" s="210" t="n">
        <x:f>Join_Audit!L53</x:f>
        <x:v>44589.74188657408</x:v>
      </x:c>
      <x:c r="J46" s="42" t="n">
        <x:f>Join_Audit!O53</x:f>
        <x:v>3</x:v>
      </x:c>
      <x:c r="K46" s="42" t="n">
        <x:f>INDEX('COMM_Beacons'!$D$6:$D$66,AA46)</x:f>
        <x:v>146</x:v>
      </x:c>
      <x:c r="L46" s="210" t="n">
        <x:f>Join_Audit!R53</x:f>
        <x:v>44589.74166666667</x:v>
      </x:c>
      <x:c r="M46" s="42" t="n">
        <x:f>OMNI_Normalized!J12</x:f>
        <x:v>6.43</x:v>
      </x:c>
      <x:c r="N46" s="42" t="n">
        <x:f>OMNI_Normalized!K12</x:f>
        <x:v>-1.3</x:v>
      </x:c>
      <x:c r="O46" s="42" t="n">
        <x:f>OMNI_Normalized!L12</x:f>
        <x:v>418.9</x:v>
      </x:c>
      <x:c r="P46" s="42" t="n">
        <x:f>OMNI_Normalized!M12</x:f>
        <x:v>5.5</x:v>
      </x:c>
      <x:c r="Q46" s="42" t="n">
        <x:f>OMNI_Normalized!P12</x:f>
        <x:v>70</x:v>
      </x:c>
      <x:c r="R46" s="42" t="n">
        <x:f>OMNI_Normalized!Q12</x:f>
        <x:v>1</x:v>
      </x:c>
      <x:c r="S46" s="47" t="n">
        <x:f>Settings!$B$28</x:f>
        <x:v>100</x:v>
      </x:c>
      <x:c r="T46" s="47" t="n">
        <x:f>Settings!$B$29</x:f>
        <x:v>0.02</x:v>
      </x:c>
      <x:c r="U46" s="47" t="n">
        <x:f>Settings!$B$12</x:f>
        <x:v>300</x:v>
      </x:c>
      <x:c r="V46" s="47" t="n">
        <x:f>Settings!$B$25</x:f>
        <x:v>0.25</x:v>
      </x:c>
      <x:c r="W46" s="47" t="n">
        <x:f>Settings!$B$21</x:f>
        <x:v>4</x:v>
      </x:c>
      <x:c r="X46" s="47" t="n">
        <x:f>Settings!$B$24</x:f>
        <x:v>12</x:v>
      </x:c>
      <x:c r="Y46" s="42" t="str">
        <x:f>Join_Audit!S53</x:f>
        <x:v>ACCEPT</x:v>
      </x:c>
      <x:c r="Z46" s="42" t="str">
        <x:v>OBSERVED RADIO STATE / DERIVED TX ACTIVITY / SYNTHETIC PERFORMANCE</x:v>
      </x:c>
      <x:c r="AA46" s="238" t="n">
        <x:v>29</x:v>
      </x:c>
      <x:c r="AB46" s="238" t="str">
        <x:f>INDEX('COMM_Beacons'!$E$6:$E$66,AA46)</x:f>
        <x:v>PREPROCESSED_NO_CRC</x:v>
      </x:c>
      <x:c r="AC46" s="238" t="n">
        <x:f>INDEX('COMM_Beacons'!$K$6:$K$66,$AA46)</x:f>
        <x:v>370</x:v>
      </x:c>
      <x:c r="AD46" s="238" t="n">
        <x:f>INDEX('COMM_Beacons'!$L$6:$L$66,$AA46)</x:f>
        <x:v>371</x:v>
      </x:c>
      <x:c r="AE46" s="238" t="n">
        <x:f>INDEX('COMM_Beacons'!$M$6:$M$66,$AA46)</x:f>
        <x:v>-83</x:v>
      </x:c>
      <x:c r="AF46" s="238" t="n">
        <x:f>INDEX('COMM_Beacons'!$N$6:$N$66,$AA46)</x:f>
        <x:v>257</x:v>
      </x:c>
      <x:c r="AG46" s="238" t="n">
        <x:f>INDEX('COMM_Beacons'!$O$6:$O$66,$AA46)</x:f>
        <x:v>33454</x:v>
      </x:c>
      <x:c r="AH46" s="238" t="n">
        <x:f>INDEX('COMM_Beacons'!$P$6:$P$66,$AA46)</x:f>
        <x:v>11</x:v>
      </x:c>
      <x:c r="AI46" s="238" t="n">
        <x:f>INDEX('COMM_Beacons'!$Q$6:$Q$66,$AA46)</x:f>
        <x:v>4389321</x:v>
      </x:c>
      <x:c r="AJ46" s="238" t="n">
        <x:f>INDEX('COMM_Beacons'!$R$6:$R$66,$AA46)</x:f>
        <x:v>110</x:v>
      </x:c>
      <x:c r="AK46" s="238" t="n">
        <x:f>INDEX('COMM_Beacons'!$S$6:$S$66,$AA46)</x:f>
        <x:v>2</x:v>
      </x:c>
      <x:c r="AL46" s="238" t="n">
        <x:f>INDEX('COMM_Beacons'!$T$6:$T$66,$AA46)</x:f>
        <x:v>1126</x:v>
      </x:c>
      <x:c r="AM46" s="238" t="n">
        <x:f>INDEX('COMM_Beacons'!$U$6:$U$66,$AA46)</x:f>
        <x:v>256</x:v>
      </x:c>
      <x:c r="AN46" s="238" t="n">
        <x:f>INDEX('COMM_Beacons'!$V$6:$V$66,$AA46)</x:f>
        <x:v>1035520017</x:v>
      </x:c>
      <x:c r="AO46" s="238" t="n">
        <x:f>INDEX('COMM_Beacons'!$W$6:$W$66,$AA46)</x:f>
        <x:v>-113</x:v>
      </x:c>
      <x:c r="AP46" s="238" t="n">
        <x:f>INDEX('COMM_Beacons'!$X$6:$X$66,$AA46)</x:f>
        <x:v>1</x:v>
      </x:c>
      <x:c r="AQ46" s="238" t="n">
        <x:f>INDEX('COMM_Beacons'!$Y$6:$Y$66,$AA46)</x:f>
        <x:v>17475770</x:v>
      </x:c>
      <x:c r="AR46" s="238" t="n">
        <x:f>INDEX('COMM_Beacons'!$Z$6:$Z$66,$AA46)</x:f>
        <x:v>22035</x:v>
      </x:c>
      <x:c r="AS46" s="238" t="n">
        <x:f>INDEX('COMM_Beacons'!$AA$6:$AA$66,$AA46)</x:f>
        <x:v>3048169566</x:v>
      </x:c>
      <x:c r="AT46" s="238" t="n">
        <x:f>INDEX('COMM_Beacons'!$AB$6:$AB$66,$AA46)</x:f>
        <x:v>1105712</x:v>
      </x:c>
      <x:c r="AU46" s="241" t="n">
        <x:f>IF(AA46&lt;=1,"",INDEX('COMM_Counter_Deltas'!$J$6:$J$65,AA46-1))</x:f>
        <x:v>9.4</x:v>
      </x:c>
      <x:c r="AV46" s="240" t="n">
        <x:f>IF(AA46&lt;=1,"",INDEX('COMM_Counter_Deltas'!$B$6:$B$65,AA46-1))</x:f>
        <x:v>44589.74177083333</x:v>
      </x:c>
      <x:c r="AW46" s="240" t="n">
        <x:f>IF(AA46&lt;=1,"",INDEX('COMM_Counter_Deltas'!$C$6:$C$65,AA46-1))</x:f>
        <x:v>44589.74188657408</x:v>
      </x:c>
      <x:c r="AX46" s="239" t="b">
        <x:v>0</x:v>
      </x:c>
      <x:c r="AY46" s="238" t="n">
        <x:v>13</x:v>
      </x:c>
      <x:c r="AZ46" s="238" t="n">
        <x:f>INDEX('OMNI_Normalized'!$N$6:$N$18,MATCH(L46,'OMNI_Normalized'!$C$6:$C$18,0))</x:f>
        <x:v>41910</x:v>
      </x:c>
      <x:c r="BA46" s="242" t="n">
        <x:f>INDEX('OMNI_Normalized'!$O$6:$O$18,MATCH(L46,'OMNI_Normalized'!$C$6:$C$18,0))</x:f>
        <x:v>1.93</x:v>
      </x:c>
      <x:c r="BB46" s="238" t="n">
        <x:f>INDEX('OMNI_Normalized'!$H$6:$H$18,MATCH(L46,'OMNI_Normalized'!$C$6:$C$18,0))</x:f>
        <x:v>100</x:v>
      </x:c>
      <x:c r="BC46" s="238" t="n">
        <x:f>INDEX('OMNI_Normalized'!$F$6:$F$18,MATCH(L46,'OMNI_Normalized'!$C$6:$C$18,0))</x:f>
        <x:v>51</x:v>
      </x:c>
      <x:c r="BD46" s="238" t="n">
        <x:f>INDEX('OMNI_Normalized'!$G$6:$G$18,MATCH(L46,'OMNI_Normalized'!$C$6:$C$18,0))</x:f>
        <x:v>51</x:v>
      </x:c>
    </x:row>
    <x:row r="47" ht="24" customHeight="1">
      <x:c r="A47" s="32" t="n">
        <x:v>42</x:v>
      </x:c>
      <x:c r="B47" s="32" t="n">
        <x:v>49</x:v>
      </x:c>
      <x:c r="C47" s="210" t="n">
        <x:f>Join_Audit!C54</x:f>
        <x:v>44589.74197916667</x:v>
      </x:c>
      <x:c r="D47" s="42" t="n">
        <x:f>Join_Audit!E54</x:f>
        <x:v>338</x:v>
      </x:c>
      <x:c r="E47" s="42" t="n">
        <x:f>Join_Audit!F54</x:f>
        <x:v>1354</x:v>
      </x:c>
      <x:c r="F47" s="42" t="n">
        <x:f>Join_Audit!G54</x:f>
        <x:v>0</x:v>
      </x:c>
      <x:c r="G47" s="42" t="str">
        <x:f>Join_Audit!I54</x:f>
        <x:v>CADC0873</x:v>
      </x:c>
      <x:c r="H47" s="42" t="n">
        <x:f>Join_Audit!J54</x:f>
        <x:v>0.0000218523</x:v>
      </x:c>
      <x:c r="I47" s="210" t="n">
        <x:f>Join_Audit!L54</x:f>
        <x:v>44589.74188657408</x:v>
      </x:c>
      <x:c r="J47" s="42" t="n">
        <x:f>Join_Audit!O54</x:f>
        <x:v>8</x:v>
      </x:c>
      <x:c r="K47" s="42" t="n">
        <x:f>INDEX('COMM_Beacons'!$D$6:$D$66,AA47)</x:f>
        <x:v>146</x:v>
      </x:c>
      <x:c r="L47" s="210" t="n">
        <x:f>Join_Audit!R54</x:f>
        <x:v>44589.74166666667</x:v>
      </x:c>
      <x:c r="M47" s="42" t="n">
        <x:f>OMNI_Normalized!J12</x:f>
        <x:v>6.43</x:v>
      </x:c>
      <x:c r="N47" s="42" t="n">
        <x:f>OMNI_Normalized!K12</x:f>
        <x:v>-1.3</x:v>
      </x:c>
      <x:c r="O47" s="42" t="n">
        <x:f>OMNI_Normalized!L12</x:f>
        <x:v>418.9</x:v>
      </x:c>
      <x:c r="P47" s="42" t="n">
        <x:f>OMNI_Normalized!M12</x:f>
        <x:v>5.5</x:v>
      </x:c>
      <x:c r="Q47" s="42" t="n">
        <x:f>OMNI_Normalized!P12</x:f>
        <x:v>70</x:v>
      </x:c>
      <x:c r="R47" s="42" t="n">
        <x:f>OMNI_Normalized!Q12</x:f>
        <x:v>1</x:v>
      </x:c>
      <x:c r="S47" s="47" t="n">
        <x:f>Settings!$B$28</x:f>
        <x:v>100</x:v>
      </x:c>
      <x:c r="T47" s="47" t="n">
        <x:f>Settings!$B$29</x:f>
        <x:v>0.02</x:v>
      </x:c>
      <x:c r="U47" s="47" t="n">
        <x:f>Settings!$B$12</x:f>
        <x:v>300</x:v>
      </x:c>
      <x:c r="V47" s="47" t="n">
        <x:f>Settings!$B$25</x:f>
        <x:v>0.25</x:v>
      </x:c>
      <x:c r="W47" s="47" t="n">
        <x:f>Settings!$B$21</x:f>
        <x:v>4</x:v>
      </x:c>
      <x:c r="X47" s="47" t="n">
        <x:f>Settings!$B$24</x:f>
        <x:v>12</x:v>
      </x:c>
      <x:c r="Y47" s="42" t="str">
        <x:f>Join_Audit!S54</x:f>
        <x:v>ACCEPT</x:v>
      </x:c>
      <x:c r="Z47" s="42" t="str">
        <x:v>OBSERVED RADIO STATE / DERIVED TX ACTIVITY / SYNTHETIC PERFORMANCE</x:v>
      </x:c>
      <x:c r="AA47" s="238" t="n">
        <x:v>29</x:v>
      </x:c>
      <x:c r="AB47" s="238" t="str">
        <x:f>INDEX('COMM_Beacons'!$E$6:$E$66,AA47)</x:f>
        <x:v>PREPROCESSED_NO_CRC</x:v>
      </x:c>
      <x:c r="AC47" s="238" t="n">
        <x:f>INDEX('COMM_Beacons'!$K$6:$K$66,$AA47)</x:f>
        <x:v>370</x:v>
      </x:c>
      <x:c r="AD47" s="238" t="n">
        <x:f>INDEX('COMM_Beacons'!$L$6:$L$66,$AA47)</x:f>
        <x:v>371</x:v>
      </x:c>
      <x:c r="AE47" s="238" t="n">
        <x:f>INDEX('COMM_Beacons'!$M$6:$M$66,$AA47)</x:f>
        <x:v>-83</x:v>
      </x:c>
      <x:c r="AF47" s="238" t="n">
        <x:f>INDEX('COMM_Beacons'!$N$6:$N$66,$AA47)</x:f>
        <x:v>257</x:v>
      </x:c>
      <x:c r="AG47" s="238" t="n">
        <x:f>INDEX('COMM_Beacons'!$O$6:$O$66,$AA47)</x:f>
        <x:v>33454</x:v>
      </x:c>
      <x:c r="AH47" s="238" t="n">
        <x:f>INDEX('COMM_Beacons'!$P$6:$P$66,$AA47)</x:f>
        <x:v>11</x:v>
      </x:c>
      <x:c r="AI47" s="238" t="n">
        <x:f>INDEX('COMM_Beacons'!$Q$6:$Q$66,$AA47)</x:f>
        <x:v>4389321</x:v>
      </x:c>
      <x:c r="AJ47" s="238" t="n">
        <x:f>INDEX('COMM_Beacons'!$R$6:$R$66,$AA47)</x:f>
        <x:v>110</x:v>
      </x:c>
      <x:c r="AK47" s="238" t="n">
        <x:f>INDEX('COMM_Beacons'!$S$6:$S$66,$AA47)</x:f>
        <x:v>2</x:v>
      </x:c>
      <x:c r="AL47" s="238" t="n">
        <x:f>INDEX('COMM_Beacons'!$T$6:$T$66,$AA47)</x:f>
        <x:v>1126</x:v>
      </x:c>
      <x:c r="AM47" s="238" t="n">
        <x:f>INDEX('COMM_Beacons'!$U$6:$U$66,$AA47)</x:f>
        <x:v>256</x:v>
      </x:c>
      <x:c r="AN47" s="238" t="n">
        <x:f>INDEX('COMM_Beacons'!$V$6:$V$66,$AA47)</x:f>
        <x:v>1035520017</x:v>
      </x:c>
      <x:c r="AO47" s="238" t="n">
        <x:f>INDEX('COMM_Beacons'!$W$6:$W$66,$AA47)</x:f>
        <x:v>-113</x:v>
      </x:c>
      <x:c r="AP47" s="238" t="n">
        <x:f>INDEX('COMM_Beacons'!$X$6:$X$66,$AA47)</x:f>
        <x:v>1</x:v>
      </x:c>
      <x:c r="AQ47" s="238" t="n">
        <x:f>INDEX('COMM_Beacons'!$Y$6:$Y$66,$AA47)</x:f>
        <x:v>17475770</x:v>
      </x:c>
      <x:c r="AR47" s="238" t="n">
        <x:f>INDEX('COMM_Beacons'!$Z$6:$Z$66,$AA47)</x:f>
        <x:v>22035</x:v>
      </x:c>
      <x:c r="AS47" s="238" t="n">
        <x:f>INDEX('COMM_Beacons'!$AA$6:$AA$66,$AA47)</x:f>
        <x:v>3048169566</x:v>
      </x:c>
      <x:c r="AT47" s="238" t="n">
        <x:f>INDEX('COMM_Beacons'!$AB$6:$AB$66,$AA47)</x:f>
        <x:v>1105712</x:v>
      </x:c>
      <x:c r="AU47" s="241" t="n">
        <x:f>IF(AA47&lt;=1,"",INDEX('COMM_Counter_Deltas'!$J$6:$J$65,AA47-1))</x:f>
        <x:v>9.4</x:v>
      </x:c>
      <x:c r="AV47" s="240" t="n">
        <x:f>IF(AA47&lt;=1,"",INDEX('COMM_Counter_Deltas'!$B$6:$B$65,AA47-1))</x:f>
        <x:v>44589.74177083333</x:v>
      </x:c>
      <x:c r="AW47" s="240" t="n">
        <x:f>IF(AA47&lt;=1,"",INDEX('COMM_Counter_Deltas'!$C$6:$C$65,AA47-1))</x:f>
        <x:v>44589.74188657408</x:v>
      </x:c>
      <x:c r="AX47" s="239" t="b">
        <x:v>0</x:v>
      </x:c>
      <x:c r="AY47" s="238" t="n">
        <x:v>18</x:v>
      </x:c>
      <x:c r="AZ47" s="238" t="n">
        <x:f>INDEX('OMNI_Normalized'!$N$6:$N$18,MATCH(L47,'OMNI_Normalized'!$C$6:$C$18,0))</x:f>
        <x:v>41910</x:v>
      </x:c>
      <x:c r="BA47" s="242" t="n">
        <x:f>INDEX('OMNI_Normalized'!$O$6:$O$18,MATCH(L47,'OMNI_Normalized'!$C$6:$C$18,0))</x:f>
        <x:v>1.93</x:v>
      </x:c>
      <x:c r="BB47" s="238" t="n">
        <x:f>INDEX('OMNI_Normalized'!$H$6:$H$18,MATCH(L47,'OMNI_Normalized'!$C$6:$C$18,0))</x:f>
        <x:v>100</x:v>
      </x:c>
      <x:c r="BC47" s="238" t="n">
        <x:f>INDEX('OMNI_Normalized'!$F$6:$F$18,MATCH(L47,'OMNI_Normalized'!$C$6:$C$18,0))</x:f>
        <x:v>51</x:v>
      </x:c>
      <x:c r="BD47" s="238" t="n">
        <x:f>INDEX('OMNI_Normalized'!$G$6:$G$18,MATCH(L47,'OMNI_Normalized'!$C$6:$C$18,0))</x:f>
        <x:v>51</x:v>
      </x:c>
    </x:row>
    <x:row r="48" ht="24" customHeight="1">
      <x:c r="A48" s="32" t="n">
        <x:v>43</x:v>
      </x:c>
      <x:c r="B48" s="32" t="n">
        <x:v>50</x:v>
      </x:c>
      <x:c r="C48" s="210" t="n">
        <x:f>Join_Audit!C55</x:f>
        <x:v>44589.74203703704</x:v>
      </x:c>
      <x:c r="D48" s="42" t="n">
        <x:f>Join_Audit!E55</x:f>
        <x:v>343</x:v>
      </x:c>
      <x:c r="E48" s="42" t="n">
        <x:f>Join_Audit!F55</x:f>
        <x:v>1354</x:v>
      </x:c>
      <x:c r="F48" s="42" t="n">
        <x:f>Join_Audit!G55</x:f>
        <x:v>0</x:v>
      </x:c>
      <x:c r="G48" s="42" t="str">
        <x:f>Join_Audit!I55</x:f>
        <x:v>CADC0873</x:v>
      </x:c>
      <x:c r="H48" s="42" t="n">
        <x:f>Join_Audit!J55</x:f>
        <x:v>0.0000193423</x:v>
      </x:c>
      <x:c r="I48" s="210" t="n">
        <x:f>Join_Audit!L55</x:f>
        <x:v>44589.742002314815</x:v>
      </x:c>
      <x:c r="J48" s="42" t="n">
        <x:f>Join_Audit!O55</x:f>
        <x:v>3</x:v>
      </x:c>
      <x:c r="K48" s="42" t="n">
        <x:f>INDEX('COMM_Beacons'!$D$6:$D$66,AA48)</x:f>
        <x:v>144</x:v>
      </x:c>
      <x:c r="L48" s="210" t="n">
        <x:f>Join_Audit!R55</x:f>
        <x:v>44589.74166666667</x:v>
      </x:c>
      <x:c r="M48" s="42" t="n">
        <x:f>OMNI_Normalized!J12</x:f>
        <x:v>6.43</x:v>
      </x:c>
      <x:c r="N48" s="42" t="n">
        <x:f>OMNI_Normalized!K12</x:f>
        <x:v>-1.3</x:v>
      </x:c>
      <x:c r="O48" s="42" t="n">
        <x:f>OMNI_Normalized!L12</x:f>
        <x:v>418.9</x:v>
      </x:c>
      <x:c r="P48" s="42" t="n">
        <x:f>OMNI_Normalized!M12</x:f>
        <x:v>5.5</x:v>
      </x:c>
      <x:c r="Q48" s="42" t="n">
        <x:f>OMNI_Normalized!P12</x:f>
        <x:v>70</x:v>
      </x:c>
      <x:c r="R48" s="42" t="n">
        <x:f>OMNI_Normalized!Q12</x:f>
        <x:v>1</x:v>
      </x:c>
      <x:c r="S48" s="47" t="n">
        <x:f>Settings!$B$28</x:f>
        <x:v>100</x:v>
      </x:c>
      <x:c r="T48" s="47" t="n">
        <x:f>Settings!$B$29</x:f>
        <x:v>0.02</x:v>
      </x:c>
      <x:c r="U48" s="47" t="n">
        <x:f>Settings!$B$12</x:f>
        <x:v>300</x:v>
      </x:c>
      <x:c r="V48" s="47" t="n">
        <x:f>Settings!$B$25</x:f>
        <x:v>0.25</x:v>
      </x:c>
      <x:c r="W48" s="47" t="n">
        <x:f>Settings!$B$21</x:f>
        <x:v>4</x:v>
      </x:c>
      <x:c r="X48" s="47" t="n">
        <x:f>Settings!$B$24</x:f>
        <x:v>12</x:v>
      </x:c>
      <x:c r="Y48" s="42" t="str">
        <x:f>Join_Audit!S55</x:f>
        <x:v>ACCEPT</x:v>
      </x:c>
      <x:c r="Z48" s="42" t="str">
        <x:v>OBSERVED RADIO STATE / DERIVED TX ACTIVITY / SYNTHETIC PERFORMANCE</x:v>
      </x:c>
      <x:c r="AA48" s="238" t="n">
        <x:v>30</x:v>
      </x:c>
      <x:c r="AB48" s="238" t="str">
        <x:f>INDEX('COMM_Beacons'!$E$6:$E$66,AA48)</x:f>
        <x:v>CRC32C_VERIFIED</x:v>
      </x:c>
      <x:c r="AC48" s="238" t="n">
        <x:f>INDEX('COMM_Beacons'!$K$6:$K$66,$AA48)</x:f>
        <x:v>370</x:v>
      </x:c>
      <x:c r="AD48" s="238" t="n">
        <x:f>INDEX('COMM_Beacons'!$L$6:$L$66,$AA48)</x:f>
        <x:v>371</x:v>
      </x:c>
      <x:c r="AE48" s="238" t="n">
        <x:f>INDEX('COMM_Beacons'!$M$6:$M$66,$AA48)</x:f>
        <x:v>-83</x:v>
      </x:c>
      <x:c r="AF48" s="238" t="n">
        <x:f>INDEX('COMM_Beacons'!$N$6:$N$66,$AA48)</x:f>
        <x:v>257</x:v>
      </x:c>
      <x:c r="AG48" s="238" t="n">
        <x:f>INDEX('COMM_Beacons'!$O$6:$O$66,$AA48)</x:f>
        <x:v>33455</x:v>
      </x:c>
      <x:c r="AH48" s="238" t="n">
        <x:f>INDEX('COMM_Beacons'!$P$6:$P$66,$AA48)</x:f>
        <x:v>11</x:v>
      </x:c>
      <x:c r="AI48" s="238" t="n">
        <x:f>INDEX('COMM_Beacons'!$Q$6:$Q$66,$AA48)</x:f>
        <x:v>4389415</x:v>
      </x:c>
      <x:c r="AJ48" s="238" t="n">
        <x:f>INDEX('COMM_Beacons'!$R$6:$R$66,$AA48)</x:f>
        <x:v>110</x:v>
      </x:c>
      <x:c r="AK48" s="238" t="n">
        <x:f>INDEX('COMM_Beacons'!$S$6:$S$66,$AA48)</x:f>
        <x:v>2</x:v>
      </x:c>
      <x:c r="AL48" s="238" t="n">
        <x:f>INDEX('COMM_Beacons'!$T$6:$T$66,$AA48)</x:f>
        <x:v>1126</x:v>
      </x:c>
      <x:c r="AM48" s="238" t="n">
        <x:f>INDEX('COMM_Beacons'!$U$6:$U$66,$AA48)</x:f>
        <x:v>256</x:v>
      </x:c>
      <x:c r="AN48" s="238" t="n">
        <x:f>INDEX('COMM_Beacons'!$V$6:$V$66,$AA48)</x:f>
        <x:v>1035520017</x:v>
      </x:c>
      <x:c r="AO48" s="238" t="n">
        <x:f>INDEX('COMM_Beacons'!$W$6:$W$66,$AA48)</x:f>
        <x:v>-108</x:v>
      </x:c>
      <x:c r="AP48" s="238" t="n">
        <x:f>INDEX('COMM_Beacons'!$X$6:$X$66,$AA48)</x:f>
        <x:v>1</x:v>
      </x:c>
      <x:c r="AQ48" s="238" t="n">
        <x:f>INDEX('COMM_Beacons'!$Y$6:$Y$66,$AA48)</x:f>
        <x:v>17475771</x:v>
      </x:c>
      <x:c r="AR48" s="238" t="n">
        <x:f>INDEX('COMM_Beacons'!$Z$6:$Z$66,$AA48)</x:f>
        <x:v>22035</x:v>
      </x:c>
      <x:c r="AS48" s="238" t="n">
        <x:f>INDEX('COMM_Beacons'!$AA$6:$AA$66,$AA48)</x:f>
        <x:v>3048169660</x:v>
      </x:c>
      <x:c r="AT48" s="238" t="n">
        <x:f>INDEX('COMM_Beacons'!$AB$6:$AB$66,$AA48)</x:f>
        <x:v>1105712</x:v>
      </x:c>
      <x:c r="AU48" s="241" t="n">
        <x:f>IF(AA48&lt;=1,"",INDEX('COMM_Counter_Deltas'!$J$6:$J$65,AA48-1))</x:f>
        <x:v>9.4</x:v>
      </x:c>
      <x:c r="AV48" s="240" t="n">
        <x:f>IF(AA48&lt;=1,"",INDEX('COMM_Counter_Deltas'!$B$6:$B$65,AA48-1))</x:f>
        <x:v>44589.74188657408</x:v>
      </x:c>
      <x:c r="AW48" s="240" t="n">
        <x:f>IF(AA48&lt;=1,"",INDEX('COMM_Counter_Deltas'!$C$6:$C$65,AA48-1))</x:f>
        <x:v>44589.742002314815</x:v>
      </x:c>
      <x:c r="AX48" s="239" t="b">
        <x:v>1</x:v>
      </x:c>
      <x:c r="AY48" s="238" t="n">
        <x:v>3</x:v>
      </x:c>
      <x:c r="AZ48" s="238" t="n">
        <x:f>INDEX('OMNI_Normalized'!$N$6:$N$18,MATCH(L48,'OMNI_Normalized'!$C$6:$C$18,0))</x:f>
        <x:v>41910</x:v>
      </x:c>
      <x:c r="BA48" s="242" t="n">
        <x:f>INDEX('OMNI_Normalized'!$O$6:$O$18,MATCH(L48,'OMNI_Normalized'!$C$6:$C$18,0))</x:f>
        <x:v>1.93</x:v>
      </x:c>
      <x:c r="BB48" s="238" t="n">
        <x:f>INDEX('OMNI_Normalized'!$H$6:$H$18,MATCH(L48,'OMNI_Normalized'!$C$6:$C$18,0))</x:f>
        <x:v>100</x:v>
      </x:c>
      <x:c r="BC48" s="238" t="n">
        <x:f>INDEX('OMNI_Normalized'!$F$6:$F$18,MATCH(L48,'OMNI_Normalized'!$C$6:$C$18,0))</x:f>
        <x:v>51</x:v>
      </x:c>
      <x:c r="BD48" s="238" t="n">
        <x:f>INDEX('OMNI_Normalized'!$G$6:$G$18,MATCH(L48,'OMNI_Normalized'!$C$6:$C$18,0))</x:f>
        <x:v>51</x:v>
      </x:c>
    </x:row>
    <x:row r="49" ht="24" customHeight="1">
      <x:c r="A49" s="32" t="n">
        <x:v>44</x:v>
      </x:c>
      <x:c r="B49" s="32" t="n">
        <x:v>51</x:v>
      </x:c>
      <x:c r="C49" s="210" t="n">
        <x:f>Join_Audit!C56</x:f>
        <x:v>44589.74209490741</x:v>
      </x:c>
      <x:c r="D49" s="42" t="n">
        <x:f>Join_Audit!E56</x:f>
        <x:v>348</x:v>
      </x:c>
      <x:c r="E49" s="42" t="n">
        <x:f>Join_Audit!F56</x:f>
        <x:v>1354</x:v>
      </x:c>
      <x:c r="F49" s="42" t="n">
        <x:f>Join_Audit!G56</x:f>
        <x:v>0</x:v>
      </x:c>
      <x:c r="G49" s="42" t="str">
        <x:f>Join_Audit!I56</x:f>
        <x:v>CADC0873</x:v>
      </x:c>
      <x:c r="H49" s="42" t="n">
        <x:f>Join_Audit!J56</x:f>
        <x:v>0.0000156066</x:v>
      </x:c>
      <x:c r="I49" s="210" t="n">
        <x:f>Join_Audit!L56</x:f>
        <x:v>44589.742002314815</x:v>
      </x:c>
      <x:c r="J49" s="42" t="n">
        <x:f>Join_Audit!O56</x:f>
        <x:v>8</x:v>
      </x:c>
      <x:c r="K49" s="42" t="n">
        <x:f>INDEX('COMM_Beacons'!$D$6:$D$66,AA49)</x:f>
        <x:v>144</x:v>
      </x:c>
      <x:c r="L49" s="210" t="n">
        <x:f>Join_Audit!R56</x:f>
        <x:v>44589.74166666667</x:v>
      </x:c>
      <x:c r="M49" s="42" t="n">
        <x:f>OMNI_Normalized!J12</x:f>
        <x:v>6.43</x:v>
      </x:c>
      <x:c r="N49" s="42" t="n">
        <x:f>OMNI_Normalized!K12</x:f>
        <x:v>-1.3</x:v>
      </x:c>
      <x:c r="O49" s="42" t="n">
        <x:f>OMNI_Normalized!L12</x:f>
        <x:v>418.9</x:v>
      </x:c>
      <x:c r="P49" s="42" t="n">
        <x:f>OMNI_Normalized!M12</x:f>
        <x:v>5.5</x:v>
      </x:c>
      <x:c r="Q49" s="42" t="n">
        <x:f>OMNI_Normalized!P12</x:f>
        <x:v>70</x:v>
      </x:c>
      <x:c r="R49" s="42" t="n">
        <x:f>OMNI_Normalized!Q12</x:f>
        <x:v>1</x:v>
      </x:c>
      <x:c r="S49" s="47" t="n">
        <x:f>Settings!$B$28</x:f>
        <x:v>100</x:v>
      </x:c>
      <x:c r="T49" s="47" t="n">
        <x:f>Settings!$B$29</x:f>
        <x:v>0.02</x:v>
      </x:c>
      <x:c r="U49" s="47" t="n">
        <x:f>Settings!$B$12</x:f>
        <x:v>300</x:v>
      </x:c>
      <x:c r="V49" s="47" t="n">
        <x:f>Settings!$B$25</x:f>
        <x:v>0.25</x:v>
      </x:c>
      <x:c r="W49" s="47" t="n">
        <x:f>Settings!$B$21</x:f>
        <x:v>4</x:v>
      </x:c>
      <x:c r="X49" s="47" t="n">
        <x:f>Settings!$B$24</x:f>
        <x:v>12</x:v>
      </x:c>
      <x:c r="Y49" s="42" t="str">
        <x:f>Join_Audit!S56</x:f>
        <x:v>ACCEPT</x:v>
      </x:c>
      <x:c r="Z49" s="42" t="str">
        <x:v>OBSERVED RADIO STATE / DERIVED TX ACTIVITY / SYNTHETIC PERFORMANCE</x:v>
      </x:c>
      <x:c r="AA49" s="238" t="n">
        <x:v>30</x:v>
      </x:c>
      <x:c r="AB49" s="238" t="str">
        <x:f>INDEX('COMM_Beacons'!$E$6:$E$66,AA49)</x:f>
        <x:v>CRC32C_VERIFIED</x:v>
      </x:c>
      <x:c r="AC49" s="238" t="n">
        <x:f>INDEX('COMM_Beacons'!$K$6:$K$66,$AA49)</x:f>
        <x:v>370</x:v>
      </x:c>
      <x:c r="AD49" s="238" t="n">
        <x:f>INDEX('COMM_Beacons'!$L$6:$L$66,$AA49)</x:f>
        <x:v>371</x:v>
      </x:c>
      <x:c r="AE49" s="238" t="n">
        <x:f>INDEX('COMM_Beacons'!$M$6:$M$66,$AA49)</x:f>
        <x:v>-83</x:v>
      </x:c>
      <x:c r="AF49" s="238" t="n">
        <x:f>INDEX('COMM_Beacons'!$N$6:$N$66,$AA49)</x:f>
        <x:v>257</x:v>
      </x:c>
      <x:c r="AG49" s="238" t="n">
        <x:f>INDEX('COMM_Beacons'!$O$6:$O$66,$AA49)</x:f>
        <x:v>33455</x:v>
      </x:c>
      <x:c r="AH49" s="238" t="n">
        <x:f>INDEX('COMM_Beacons'!$P$6:$P$66,$AA49)</x:f>
        <x:v>11</x:v>
      </x:c>
      <x:c r="AI49" s="238" t="n">
        <x:f>INDEX('COMM_Beacons'!$Q$6:$Q$66,$AA49)</x:f>
        <x:v>4389415</x:v>
      </x:c>
      <x:c r="AJ49" s="238" t="n">
        <x:f>INDEX('COMM_Beacons'!$R$6:$R$66,$AA49)</x:f>
        <x:v>110</x:v>
      </x:c>
      <x:c r="AK49" s="238" t="n">
        <x:f>INDEX('COMM_Beacons'!$S$6:$S$66,$AA49)</x:f>
        <x:v>2</x:v>
      </x:c>
      <x:c r="AL49" s="238" t="n">
        <x:f>INDEX('COMM_Beacons'!$T$6:$T$66,$AA49)</x:f>
        <x:v>1126</x:v>
      </x:c>
      <x:c r="AM49" s="238" t="n">
        <x:f>INDEX('COMM_Beacons'!$U$6:$U$66,$AA49)</x:f>
        <x:v>256</x:v>
      </x:c>
      <x:c r="AN49" s="238" t="n">
        <x:f>INDEX('COMM_Beacons'!$V$6:$V$66,$AA49)</x:f>
        <x:v>1035520017</x:v>
      </x:c>
      <x:c r="AO49" s="238" t="n">
        <x:f>INDEX('COMM_Beacons'!$W$6:$W$66,$AA49)</x:f>
        <x:v>-108</x:v>
      </x:c>
      <x:c r="AP49" s="238" t="n">
        <x:f>INDEX('COMM_Beacons'!$X$6:$X$66,$AA49)</x:f>
        <x:v>1</x:v>
      </x:c>
      <x:c r="AQ49" s="238" t="n">
        <x:f>INDEX('COMM_Beacons'!$Y$6:$Y$66,$AA49)</x:f>
        <x:v>17475771</x:v>
      </x:c>
      <x:c r="AR49" s="238" t="n">
        <x:f>INDEX('COMM_Beacons'!$Z$6:$Z$66,$AA49)</x:f>
        <x:v>22035</x:v>
      </x:c>
      <x:c r="AS49" s="238" t="n">
        <x:f>INDEX('COMM_Beacons'!$AA$6:$AA$66,$AA49)</x:f>
        <x:v>3048169660</x:v>
      </x:c>
      <x:c r="AT49" s="238" t="n">
        <x:f>INDEX('COMM_Beacons'!$AB$6:$AB$66,$AA49)</x:f>
        <x:v>1105712</x:v>
      </x:c>
      <x:c r="AU49" s="241" t="n">
        <x:f>IF(AA49&lt;=1,"",INDEX('COMM_Counter_Deltas'!$J$6:$J$65,AA49-1))</x:f>
        <x:v>9.4</x:v>
      </x:c>
      <x:c r="AV49" s="240" t="n">
        <x:f>IF(AA49&lt;=1,"",INDEX('COMM_Counter_Deltas'!$B$6:$B$65,AA49-1))</x:f>
        <x:v>44589.74188657408</x:v>
      </x:c>
      <x:c r="AW49" s="240" t="n">
        <x:f>IF(AA49&lt;=1,"",INDEX('COMM_Counter_Deltas'!$C$6:$C$65,AA49-1))</x:f>
        <x:v>44589.742002314815</x:v>
      </x:c>
      <x:c r="AX49" s="239" t="b">
        <x:v>1</x:v>
      </x:c>
      <x:c r="AY49" s="238" t="n">
        <x:v>8</x:v>
      </x:c>
      <x:c r="AZ49" s="238" t="n">
        <x:f>INDEX('OMNI_Normalized'!$N$6:$N$18,MATCH(L49,'OMNI_Normalized'!$C$6:$C$18,0))</x:f>
        <x:v>41910</x:v>
      </x:c>
      <x:c r="BA49" s="242" t="n">
        <x:f>INDEX('OMNI_Normalized'!$O$6:$O$18,MATCH(L49,'OMNI_Normalized'!$C$6:$C$18,0))</x:f>
        <x:v>1.93</x:v>
      </x:c>
      <x:c r="BB49" s="238" t="n">
        <x:f>INDEX('OMNI_Normalized'!$H$6:$H$18,MATCH(L49,'OMNI_Normalized'!$C$6:$C$18,0))</x:f>
        <x:v>100</x:v>
      </x:c>
      <x:c r="BC49" s="238" t="n">
        <x:f>INDEX('OMNI_Normalized'!$F$6:$F$18,MATCH(L49,'OMNI_Normalized'!$C$6:$C$18,0))</x:f>
        <x:v>51</x:v>
      </x:c>
      <x:c r="BD49" s="238" t="n">
        <x:f>INDEX('OMNI_Normalized'!$G$6:$G$18,MATCH(L49,'OMNI_Normalized'!$C$6:$C$18,0))</x:f>
        <x:v>51</x:v>
      </x:c>
    </x:row>
    <x:row r="50" ht="24" customHeight="1">
      <x:c r="A50" s="32" t="n">
        <x:v>45</x:v>
      </x:c>
      <x:c r="B50" s="32" t="n">
        <x:v>52</x:v>
      </x:c>
      <x:c r="C50" s="210" t="n">
        <x:f>Join_Audit!C57</x:f>
        <x:v>44589.742164351854</x:v>
      </x:c>
      <x:c r="D50" s="42" t="n">
        <x:f>Join_Audit!E57</x:f>
        <x:v>354</x:v>
      </x:c>
      <x:c r="E50" s="42" t="n">
        <x:f>Join_Audit!F57</x:f>
        <x:v>1354</x:v>
      </x:c>
      <x:c r="F50" s="42" t="n">
        <x:f>Join_Audit!G57</x:f>
        <x:v>0</x:v>
      </x:c>
      <x:c r="G50" s="42" t="str">
        <x:f>Join_Audit!I57</x:f>
        <x:v>CADC0873</x:v>
      </x:c>
      <x:c r="H50" s="42" t="n">
        <x:f>Join_Audit!J57</x:f>
        <x:v>0.00000969096</x:v>
      </x:c>
      <x:c r="I50" s="210" t="n">
        <x:f>Join_Audit!L57</x:f>
        <x:v>44589.742118055554</x:v>
      </x:c>
      <x:c r="J50" s="42" t="n">
        <x:f>Join_Audit!O57</x:f>
        <x:v>4</x:v>
      </x:c>
      <x:c r="K50" s="42" t="n">
        <x:f>INDEX('COMM_Beacons'!$D$6:$D$66,AA50)</x:f>
        <x:v>142</x:v>
      </x:c>
      <x:c r="L50" s="210" t="n">
        <x:f>Join_Audit!R57</x:f>
        <x:v>44589.74166666667</x:v>
      </x:c>
      <x:c r="M50" s="42" t="n">
        <x:f>OMNI_Normalized!J12</x:f>
        <x:v>6.43</x:v>
      </x:c>
      <x:c r="N50" s="42" t="n">
        <x:f>OMNI_Normalized!K12</x:f>
        <x:v>-1.3</x:v>
      </x:c>
      <x:c r="O50" s="42" t="n">
        <x:f>OMNI_Normalized!L12</x:f>
        <x:v>418.9</x:v>
      </x:c>
      <x:c r="P50" s="42" t="n">
        <x:f>OMNI_Normalized!M12</x:f>
        <x:v>5.5</x:v>
      </x:c>
      <x:c r="Q50" s="42" t="n">
        <x:f>OMNI_Normalized!P12</x:f>
        <x:v>70</x:v>
      </x:c>
      <x:c r="R50" s="42" t="n">
        <x:f>OMNI_Normalized!Q12</x:f>
        <x:v>1</x:v>
      </x:c>
      <x:c r="S50" s="47" t="n">
        <x:f>Settings!$B$28</x:f>
        <x:v>100</x:v>
      </x:c>
      <x:c r="T50" s="47" t="n">
        <x:f>Settings!$B$29</x:f>
        <x:v>0.02</x:v>
      </x:c>
      <x:c r="U50" s="47" t="n">
        <x:f>Settings!$B$12</x:f>
        <x:v>300</x:v>
      </x:c>
      <x:c r="V50" s="47" t="n">
        <x:f>Settings!$B$25</x:f>
        <x:v>0.25</x:v>
      </x:c>
      <x:c r="W50" s="47" t="n">
        <x:f>Settings!$B$21</x:f>
        <x:v>4</x:v>
      </x:c>
      <x:c r="X50" s="47" t="n">
        <x:f>Settings!$B$24</x:f>
        <x:v>12</x:v>
      </x:c>
      <x:c r="Y50" s="42" t="str">
        <x:f>Join_Audit!S57</x:f>
        <x:v>ACCEPT</x:v>
      </x:c>
      <x:c r="Z50" s="42" t="str">
        <x:v>OBSERVED RADIO STATE / DERIVED TX ACTIVITY / SYNTHETIC PERFORMANCE</x:v>
      </x:c>
      <x:c r="AA50" s="238" t="n">
        <x:v>31</x:v>
      </x:c>
      <x:c r="AB50" s="238" t="str">
        <x:f>INDEX('COMM_Beacons'!$E$6:$E$66,AA50)</x:f>
        <x:v>CRC32C_VERIFIED</x:v>
      </x:c>
      <x:c r="AC50" s="238" t="n">
        <x:f>INDEX('COMM_Beacons'!$K$6:$K$66,$AA50)</x:f>
        <x:v>370</x:v>
      </x:c>
      <x:c r="AD50" s="238" t="n">
        <x:f>INDEX('COMM_Beacons'!$L$6:$L$66,$AA50)</x:f>
        <x:v>370</x:v>
      </x:c>
      <x:c r="AE50" s="238" t="n">
        <x:f>INDEX('COMM_Beacons'!$M$6:$M$66,$AA50)</x:f>
        <x:v>-83</x:v>
      </x:c>
      <x:c r="AF50" s="238" t="n">
        <x:f>INDEX('COMM_Beacons'!$N$6:$N$66,$AA50)</x:f>
        <x:v>257</x:v>
      </x:c>
      <x:c r="AG50" s="238" t="n">
        <x:f>INDEX('COMM_Beacons'!$O$6:$O$66,$AA50)</x:f>
        <x:v>33456</x:v>
      </x:c>
      <x:c r="AH50" s="238" t="n">
        <x:f>INDEX('COMM_Beacons'!$P$6:$P$66,$AA50)</x:f>
        <x:v>11</x:v>
      </x:c>
      <x:c r="AI50" s="238" t="n">
        <x:f>INDEX('COMM_Beacons'!$Q$6:$Q$66,$AA50)</x:f>
        <x:v>4389509</x:v>
      </x:c>
      <x:c r="AJ50" s="238" t="n">
        <x:f>INDEX('COMM_Beacons'!$R$6:$R$66,$AA50)</x:f>
        <x:v>110</x:v>
      </x:c>
      <x:c r="AK50" s="238" t="n">
        <x:f>INDEX('COMM_Beacons'!$S$6:$S$66,$AA50)</x:f>
        <x:v>2</x:v>
      </x:c>
      <x:c r="AL50" s="238" t="n">
        <x:f>INDEX('COMM_Beacons'!$T$6:$T$66,$AA50)</x:f>
        <x:v>1126</x:v>
      </x:c>
      <x:c r="AM50" s="238" t="n">
        <x:f>INDEX('COMM_Beacons'!$U$6:$U$66,$AA50)</x:f>
        <x:v>256</x:v>
      </x:c>
      <x:c r="AN50" s="238" t="n">
        <x:f>INDEX('COMM_Beacons'!$V$6:$V$66,$AA50)</x:f>
        <x:v>1035520017</x:v>
      </x:c>
      <x:c r="AO50" s="238" t="n">
        <x:f>INDEX('COMM_Beacons'!$W$6:$W$66,$AA50)</x:f>
        <x:v>-93</x:v>
      </x:c>
      <x:c r="AP50" s="238" t="n">
        <x:f>INDEX('COMM_Beacons'!$X$6:$X$66,$AA50)</x:f>
        <x:v>1</x:v>
      </x:c>
      <x:c r="AQ50" s="238" t="n">
        <x:f>INDEX('COMM_Beacons'!$Y$6:$Y$66,$AA50)</x:f>
        <x:v>17475772</x:v>
      </x:c>
      <x:c r="AR50" s="238" t="n">
        <x:f>INDEX('COMM_Beacons'!$Z$6:$Z$66,$AA50)</x:f>
        <x:v>22035</x:v>
      </x:c>
      <x:c r="AS50" s="238" t="n">
        <x:f>INDEX('COMM_Beacons'!$AA$6:$AA$66,$AA50)</x:f>
        <x:v>3048169754</x:v>
      </x:c>
      <x:c r="AT50" s="238" t="n">
        <x:f>INDEX('COMM_Beacons'!$AB$6:$AB$66,$AA50)</x:f>
        <x:v>1105712</x:v>
      </x:c>
      <x:c r="AU50" s="241" t="n">
        <x:f>IF(AA50&lt;=1,"",INDEX('COMM_Counter_Deltas'!$J$6:$J$65,AA50-1))</x:f>
        <x:v>9.4</x:v>
      </x:c>
      <x:c r="AV50" s="240" t="n">
        <x:f>IF(AA50&lt;=1,"",INDEX('COMM_Counter_Deltas'!$B$6:$B$65,AA50-1))</x:f>
        <x:v>44589.742002314815</x:v>
      </x:c>
      <x:c r="AW50" s="240" t="n">
        <x:f>IF(AA50&lt;=1,"",INDEX('COMM_Counter_Deltas'!$C$6:$C$65,AA50-1))</x:f>
        <x:v>44589.742118055554</x:v>
      </x:c>
      <x:c r="AX50" s="239" t="b">
        <x:v>1</x:v>
      </x:c>
      <x:c r="AY50" s="238" t="n">
        <x:v>4</x:v>
      </x:c>
      <x:c r="AZ50" s="238" t="n">
        <x:f>INDEX('OMNI_Normalized'!$N$6:$N$18,MATCH(L50,'OMNI_Normalized'!$C$6:$C$18,0))</x:f>
        <x:v>41910</x:v>
      </x:c>
      <x:c r="BA50" s="242" t="n">
        <x:f>INDEX('OMNI_Normalized'!$O$6:$O$18,MATCH(L50,'OMNI_Normalized'!$C$6:$C$18,0))</x:f>
        <x:v>1.93</x:v>
      </x:c>
      <x:c r="BB50" s="238" t="n">
        <x:f>INDEX('OMNI_Normalized'!$H$6:$H$18,MATCH(L50,'OMNI_Normalized'!$C$6:$C$18,0))</x:f>
        <x:v>100</x:v>
      </x:c>
      <x:c r="BC50" s="238" t="n">
        <x:f>INDEX('OMNI_Normalized'!$F$6:$F$18,MATCH(L50,'OMNI_Normalized'!$C$6:$C$18,0))</x:f>
        <x:v>51</x:v>
      </x:c>
      <x:c r="BD50" s="238" t="n">
        <x:f>INDEX('OMNI_Normalized'!$G$6:$G$18,MATCH(L50,'OMNI_Normalized'!$C$6:$C$18,0))</x:f>
        <x:v>51</x:v>
      </x:c>
    </x:row>
    <x:row r="51" ht="24" customHeight="1">
      <x:c r="A51" s="32" t="n">
        <x:v>46</x:v>
      </x:c>
      <x:c r="B51" s="32" t="n">
        <x:v>53</x:v>
      </x:c>
      <x:c r="C51" s="210" t="n">
        <x:f>Join_Audit!C58</x:f>
        <x:v>44589.74222222222</x:v>
      </x:c>
      <x:c r="D51" s="42" t="n">
        <x:f>Join_Audit!E58</x:f>
        <x:v>359</x:v>
      </x:c>
      <x:c r="E51" s="42" t="n">
        <x:f>Join_Audit!F58</x:f>
        <x:v>1354</x:v>
      </x:c>
      <x:c r="F51" s="42" t="n">
        <x:f>Join_Audit!G58</x:f>
        <x:v>0</x:v>
      </x:c>
      <x:c r="G51" s="42" t="str">
        <x:f>Join_Audit!I58</x:f>
        <x:v>CADC0873</x:v>
      </x:c>
      <x:c r="H51" s="42" t="n">
        <x:f>Join_Audit!J58</x:f>
        <x:v>0.00000199844</x:v>
      </x:c>
      <x:c r="I51" s="210" t="n">
        <x:f>Join_Audit!L58</x:f>
        <x:v>44589.742118055554</x:v>
      </x:c>
      <x:c r="J51" s="42" t="n">
        <x:f>Join_Audit!O58</x:f>
        <x:v>9</x:v>
      </x:c>
      <x:c r="K51" s="42" t="n">
        <x:f>INDEX('COMM_Beacons'!$D$6:$D$66,AA51)</x:f>
        <x:v>142</x:v>
      </x:c>
      <x:c r="L51" s="210" t="n">
        <x:f>Join_Audit!R58</x:f>
        <x:v>44589.74166666667</x:v>
      </x:c>
      <x:c r="M51" s="42" t="n">
        <x:f>OMNI_Normalized!J12</x:f>
        <x:v>6.43</x:v>
      </x:c>
      <x:c r="N51" s="42" t="n">
        <x:f>OMNI_Normalized!K12</x:f>
        <x:v>-1.3</x:v>
      </x:c>
      <x:c r="O51" s="42" t="n">
        <x:f>OMNI_Normalized!L12</x:f>
        <x:v>418.9</x:v>
      </x:c>
      <x:c r="P51" s="42" t="n">
        <x:f>OMNI_Normalized!M12</x:f>
        <x:v>5.5</x:v>
      </x:c>
      <x:c r="Q51" s="42" t="n">
        <x:f>OMNI_Normalized!P12</x:f>
        <x:v>70</x:v>
      </x:c>
      <x:c r="R51" s="42" t="n">
        <x:f>OMNI_Normalized!Q12</x:f>
        <x:v>1</x:v>
      </x:c>
      <x:c r="S51" s="47" t="n">
        <x:f>Settings!$B$28</x:f>
        <x:v>100</x:v>
      </x:c>
      <x:c r="T51" s="47" t="n">
        <x:f>Settings!$B$29</x:f>
        <x:v>0.02</x:v>
      </x:c>
      <x:c r="U51" s="47" t="n">
        <x:f>Settings!$B$12</x:f>
        <x:v>300</x:v>
      </x:c>
      <x:c r="V51" s="47" t="n">
        <x:f>Settings!$B$25</x:f>
        <x:v>0.25</x:v>
      </x:c>
      <x:c r="W51" s="47" t="n">
        <x:f>Settings!$B$21</x:f>
        <x:v>4</x:v>
      </x:c>
      <x:c r="X51" s="47" t="n">
        <x:f>Settings!$B$24</x:f>
        <x:v>12</x:v>
      </x:c>
      <x:c r="Y51" s="42" t="str">
        <x:f>Join_Audit!S58</x:f>
        <x:v>ACCEPT</x:v>
      </x:c>
      <x:c r="Z51" s="42" t="str">
        <x:v>OBSERVED RADIO STATE / DERIVED TX ACTIVITY / SYNTHETIC PERFORMANCE</x:v>
      </x:c>
      <x:c r="AA51" s="238" t="n">
        <x:v>31</x:v>
      </x:c>
      <x:c r="AB51" s="238" t="str">
        <x:f>INDEX('COMM_Beacons'!$E$6:$E$66,AA51)</x:f>
        <x:v>CRC32C_VERIFIED</x:v>
      </x:c>
      <x:c r="AC51" s="238" t="n">
        <x:f>INDEX('COMM_Beacons'!$K$6:$K$66,$AA51)</x:f>
        <x:v>370</x:v>
      </x:c>
      <x:c r="AD51" s="238" t="n">
        <x:f>INDEX('COMM_Beacons'!$L$6:$L$66,$AA51)</x:f>
        <x:v>370</x:v>
      </x:c>
      <x:c r="AE51" s="238" t="n">
        <x:f>INDEX('COMM_Beacons'!$M$6:$M$66,$AA51)</x:f>
        <x:v>-83</x:v>
      </x:c>
      <x:c r="AF51" s="238" t="n">
        <x:f>INDEX('COMM_Beacons'!$N$6:$N$66,$AA51)</x:f>
        <x:v>257</x:v>
      </x:c>
      <x:c r="AG51" s="238" t="n">
        <x:f>INDEX('COMM_Beacons'!$O$6:$O$66,$AA51)</x:f>
        <x:v>33456</x:v>
      </x:c>
      <x:c r="AH51" s="238" t="n">
        <x:f>INDEX('COMM_Beacons'!$P$6:$P$66,$AA51)</x:f>
        <x:v>11</x:v>
      </x:c>
      <x:c r="AI51" s="238" t="n">
        <x:f>INDEX('COMM_Beacons'!$Q$6:$Q$66,$AA51)</x:f>
        <x:v>4389509</x:v>
      </x:c>
      <x:c r="AJ51" s="238" t="n">
        <x:f>INDEX('COMM_Beacons'!$R$6:$R$66,$AA51)</x:f>
        <x:v>110</x:v>
      </x:c>
      <x:c r="AK51" s="238" t="n">
        <x:f>INDEX('COMM_Beacons'!$S$6:$S$66,$AA51)</x:f>
        <x:v>2</x:v>
      </x:c>
      <x:c r="AL51" s="238" t="n">
        <x:f>INDEX('COMM_Beacons'!$T$6:$T$66,$AA51)</x:f>
        <x:v>1126</x:v>
      </x:c>
      <x:c r="AM51" s="238" t="n">
        <x:f>INDEX('COMM_Beacons'!$U$6:$U$66,$AA51)</x:f>
        <x:v>256</x:v>
      </x:c>
      <x:c r="AN51" s="238" t="n">
        <x:f>INDEX('COMM_Beacons'!$V$6:$V$66,$AA51)</x:f>
        <x:v>1035520017</x:v>
      </x:c>
      <x:c r="AO51" s="238" t="n">
        <x:f>INDEX('COMM_Beacons'!$W$6:$W$66,$AA51)</x:f>
        <x:v>-93</x:v>
      </x:c>
      <x:c r="AP51" s="238" t="n">
        <x:f>INDEX('COMM_Beacons'!$X$6:$X$66,$AA51)</x:f>
        <x:v>1</x:v>
      </x:c>
      <x:c r="AQ51" s="238" t="n">
        <x:f>INDEX('COMM_Beacons'!$Y$6:$Y$66,$AA51)</x:f>
        <x:v>17475772</x:v>
      </x:c>
      <x:c r="AR51" s="238" t="n">
        <x:f>INDEX('COMM_Beacons'!$Z$6:$Z$66,$AA51)</x:f>
        <x:v>22035</x:v>
      </x:c>
      <x:c r="AS51" s="238" t="n">
        <x:f>INDEX('COMM_Beacons'!$AA$6:$AA$66,$AA51)</x:f>
        <x:v>3048169754</x:v>
      </x:c>
      <x:c r="AT51" s="238" t="n">
        <x:f>INDEX('COMM_Beacons'!$AB$6:$AB$66,$AA51)</x:f>
        <x:v>1105712</x:v>
      </x:c>
      <x:c r="AU51" s="241" t="n">
        <x:f>IF(AA51&lt;=1,"",INDEX('COMM_Counter_Deltas'!$J$6:$J$65,AA51-1))</x:f>
        <x:v>9.4</x:v>
      </x:c>
      <x:c r="AV51" s="240" t="n">
        <x:f>IF(AA51&lt;=1,"",INDEX('COMM_Counter_Deltas'!$B$6:$B$65,AA51-1))</x:f>
        <x:v>44589.742002314815</x:v>
      </x:c>
      <x:c r="AW51" s="240" t="n">
        <x:f>IF(AA51&lt;=1,"",INDEX('COMM_Counter_Deltas'!$C$6:$C$65,AA51-1))</x:f>
        <x:v>44589.742118055554</x:v>
      </x:c>
      <x:c r="AX51" s="239" t="b">
        <x:v>1</x:v>
      </x:c>
      <x:c r="AY51" s="238" t="n">
        <x:v>9</x:v>
      </x:c>
      <x:c r="AZ51" s="238" t="n">
        <x:f>INDEX('OMNI_Normalized'!$N$6:$N$18,MATCH(L51,'OMNI_Normalized'!$C$6:$C$18,0))</x:f>
        <x:v>41910</x:v>
      </x:c>
      <x:c r="BA51" s="242" t="n">
        <x:f>INDEX('OMNI_Normalized'!$O$6:$O$18,MATCH(L51,'OMNI_Normalized'!$C$6:$C$18,0))</x:f>
        <x:v>1.93</x:v>
      </x:c>
      <x:c r="BB51" s="238" t="n">
        <x:f>INDEX('OMNI_Normalized'!$H$6:$H$18,MATCH(L51,'OMNI_Normalized'!$C$6:$C$18,0))</x:f>
        <x:v>100</x:v>
      </x:c>
      <x:c r="BC51" s="238" t="n">
        <x:f>INDEX('OMNI_Normalized'!$F$6:$F$18,MATCH(L51,'OMNI_Normalized'!$C$6:$C$18,0))</x:f>
        <x:v>51</x:v>
      </x:c>
      <x:c r="BD51" s="238" t="n">
        <x:f>INDEX('OMNI_Normalized'!$G$6:$G$18,MATCH(L51,'OMNI_Normalized'!$C$6:$C$18,0))</x:f>
        <x:v>51</x:v>
      </x:c>
    </x:row>
    <x:row r="52" ht="24" customHeight="1">
      <x:c r="A52" s="32" t="n">
        <x:v>47</x:v>
      </x:c>
      <x:c r="B52" s="32" t="n">
        <x:v>54</x:v>
      </x:c>
      <x:c r="C52" s="210" t="n">
        <x:f>Join_Audit!C59</x:f>
        <x:v>44589.74228009259</x:v>
      </x:c>
      <x:c r="D52" s="42" t="n">
        <x:f>Join_Audit!E59</x:f>
        <x:v>364</x:v>
      </x:c>
      <x:c r="E52" s="42" t="n">
        <x:f>Join_Audit!F59</x:f>
        <x:v>1354</x:v>
      </x:c>
      <x:c r="F52" s="42" t="n">
        <x:f>Join_Audit!G59</x:f>
        <x:v>0</x:v>
      </x:c>
      <x:c r="G52" s="42" t="str">
        <x:f>Join_Audit!I59</x:f>
        <x:v>CADC0873</x:v>
      </x:c>
      <x:c r="H52" s="42" t="n">
        <x:f>Join_Audit!J59</x:f>
        <x:v>-0.00000678774</x:v>
      </x:c>
      <x:c r="I52" s="210" t="n">
        <x:f>Join_Audit!L59</x:f>
        <x:v>44589.7422337963</x:v>
      </x:c>
      <x:c r="J52" s="42" t="n">
        <x:f>Join_Audit!O59</x:f>
        <x:v>4</x:v>
      </x:c>
      <x:c r="K52" s="42" t="n">
        <x:f>INDEX('COMM_Beacons'!$D$6:$D$66,AA52)</x:f>
        <x:v>139</x:v>
      </x:c>
      <x:c r="L52" s="210" t="n">
        <x:f>Join_Audit!R59</x:f>
        <x:v>44589.74166666667</x:v>
      </x:c>
      <x:c r="M52" s="42" t="n">
        <x:f>OMNI_Normalized!J12</x:f>
        <x:v>6.43</x:v>
      </x:c>
      <x:c r="N52" s="42" t="n">
        <x:f>OMNI_Normalized!K12</x:f>
        <x:v>-1.3</x:v>
      </x:c>
      <x:c r="O52" s="42" t="n">
        <x:f>OMNI_Normalized!L12</x:f>
        <x:v>418.9</x:v>
      </x:c>
      <x:c r="P52" s="42" t="n">
        <x:f>OMNI_Normalized!M12</x:f>
        <x:v>5.5</x:v>
      </x:c>
      <x:c r="Q52" s="42" t="n">
        <x:f>OMNI_Normalized!P12</x:f>
        <x:v>70</x:v>
      </x:c>
      <x:c r="R52" s="42" t="n">
        <x:f>OMNI_Normalized!Q12</x:f>
        <x:v>1</x:v>
      </x:c>
      <x:c r="S52" s="47" t="n">
        <x:f>Settings!$B$28</x:f>
        <x:v>100</x:v>
      </x:c>
      <x:c r="T52" s="47" t="n">
        <x:f>Settings!$B$29</x:f>
        <x:v>0.02</x:v>
      </x:c>
      <x:c r="U52" s="47" t="n">
        <x:f>Settings!$B$12</x:f>
        <x:v>300</x:v>
      </x:c>
      <x:c r="V52" s="47" t="n">
        <x:f>Settings!$B$25</x:f>
        <x:v>0.25</x:v>
      </x:c>
      <x:c r="W52" s="47" t="n">
        <x:f>Settings!$B$21</x:f>
        <x:v>4</x:v>
      </x:c>
      <x:c r="X52" s="47" t="n">
        <x:f>Settings!$B$24</x:f>
        <x:v>12</x:v>
      </x:c>
      <x:c r="Y52" s="42" t="str">
        <x:f>Join_Audit!S59</x:f>
        <x:v>ACCEPT</x:v>
      </x:c>
      <x:c r="Z52" s="42" t="str">
        <x:v>OBSERVED RADIO STATE / DERIVED TX ACTIVITY / SYNTHETIC PERFORMANCE</x:v>
      </x:c>
      <x:c r="AA52" s="238" t="n">
        <x:v>32</x:v>
      </x:c>
      <x:c r="AB52" s="238" t="str">
        <x:f>INDEX('COMM_Beacons'!$E$6:$E$66,AA52)</x:f>
        <x:v>CRC32C_VERIFIED</x:v>
      </x:c>
      <x:c r="AC52" s="238" t="n">
        <x:f>INDEX('COMM_Beacons'!$K$6:$K$66,$AA52)</x:f>
        <x:v>369</x:v>
      </x:c>
      <x:c r="AD52" s="238" t="n">
        <x:f>INDEX('COMM_Beacons'!$L$6:$L$66,$AA52)</x:f>
        <x:v>370</x:v>
      </x:c>
      <x:c r="AE52" s="238" t="n">
        <x:f>INDEX('COMM_Beacons'!$M$6:$M$66,$AA52)</x:f>
        <x:v>-83</x:v>
      </x:c>
      <x:c r="AF52" s="238" t="n">
        <x:f>INDEX('COMM_Beacons'!$N$6:$N$66,$AA52)</x:f>
        <x:v>257</x:v>
      </x:c>
      <x:c r="AG52" s="238" t="n">
        <x:f>INDEX('COMM_Beacons'!$O$6:$O$66,$AA52)</x:f>
        <x:v>33457</x:v>
      </x:c>
      <x:c r="AH52" s="238" t="n">
        <x:f>INDEX('COMM_Beacons'!$P$6:$P$66,$AA52)</x:f>
        <x:v>11</x:v>
      </x:c>
      <x:c r="AI52" s="238" t="n">
        <x:f>INDEX('COMM_Beacons'!$Q$6:$Q$66,$AA52)</x:f>
        <x:v>4389603</x:v>
      </x:c>
      <x:c r="AJ52" s="238" t="n">
        <x:f>INDEX('COMM_Beacons'!$R$6:$R$66,$AA52)</x:f>
        <x:v>110</x:v>
      </x:c>
      <x:c r="AK52" s="238" t="n">
        <x:f>INDEX('COMM_Beacons'!$S$6:$S$66,$AA52)</x:f>
        <x:v>2</x:v>
      </x:c>
      <x:c r="AL52" s="238" t="n">
        <x:f>INDEX('COMM_Beacons'!$T$6:$T$66,$AA52)</x:f>
        <x:v>1126</x:v>
      </x:c>
      <x:c r="AM52" s="238" t="n">
        <x:f>INDEX('COMM_Beacons'!$U$6:$U$66,$AA52)</x:f>
        <x:v>256</x:v>
      </x:c>
      <x:c r="AN52" s="238" t="n">
        <x:f>INDEX('COMM_Beacons'!$V$6:$V$66,$AA52)</x:f>
        <x:v>1035520017</x:v>
      </x:c>
      <x:c r="AO52" s="238" t="n">
        <x:f>INDEX('COMM_Beacons'!$W$6:$W$66,$AA52)</x:f>
        <x:v>-109</x:v>
      </x:c>
      <x:c r="AP52" s="238" t="n">
        <x:f>INDEX('COMM_Beacons'!$X$6:$X$66,$AA52)</x:f>
        <x:v>1</x:v>
      </x:c>
      <x:c r="AQ52" s="238" t="n">
        <x:f>INDEX('COMM_Beacons'!$Y$6:$Y$66,$AA52)</x:f>
        <x:v>17475773</x:v>
      </x:c>
      <x:c r="AR52" s="238" t="n">
        <x:f>INDEX('COMM_Beacons'!$Z$6:$Z$66,$AA52)</x:f>
        <x:v>22035</x:v>
      </x:c>
      <x:c r="AS52" s="238" t="n">
        <x:f>INDEX('COMM_Beacons'!$AA$6:$AA$66,$AA52)</x:f>
        <x:v>3048169848</x:v>
      </x:c>
      <x:c r="AT52" s="238" t="n">
        <x:f>INDEX('COMM_Beacons'!$AB$6:$AB$66,$AA52)</x:f>
        <x:v>1105712</x:v>
      </x:c>
      <x:c r="AU52" s="241" t="n">
        <x:f>IF(AA52&lt;=1,"",INDEX('COMM_Counter_Deltas'!$J$6:$J$65,AA52-1))</x:f>
        <x:v>9.4</x:v>
      </x:c>
      <x:c r="AV52" s="240" t="n">
        <x:f>IF(AA52&lt;=1,"",INDEX('COMM_Counter_Deltas'!$B$6:$B$65,AA52-1))</x:f>
        <x:v>44589.742118055554</x:v>
      </x:c>
      <x:c r="AW52" s="240" t="n">
        <x:f>IF(AA52&lt;=1,"",INDEX('COMM_Counter_Deltas'!$C$6:$C$65,AA52-1))</x:f>
        <x:v>44589.7422337963</x:v>
      </x:c>
      <x:c r="AX52" s="239" t="b">
        <x:v>1</x:v>
      </x:c>
      <x:c r="AY52" s="238" t="n">
        <x:v>4</x:v>
      </x:c>
      <x:c r="AZ52" s="238" t="n">
        <x:f>INDEX('OMNI_Normalized'!$N$6:$N$18,MATCH(L52,'OMNI_Normalized'!$C$6:$C$18,0))</x:f>
        <x:v>41910</x:v>
      </x:c>
      <x:c r="BA52" s="242" t="n">
        <x:f>INDEX('OMNI_Normalized'!$O$6:$O$18,MATCH(L52,'OMNI_Normalized'!$C$6:$C$18,0))</x:f>
        <x:v>1.93</x:v>
      </x:c>
      <x:c r="BB52" s="238" t="n">
        <x:f>INDEX('OMNI_Normalized'!$H$6:$H$18,MATCH(L52,'OMNI_Normalized'!$C$6:$C$18,0))</x:f>
        <x:v>100</x:v>
      </x:c>
      <x:c r="BC52" s="238" t="n">
        <x:f>INDEX('OMNI_Normalized'!$F$6:$F$18,MATCH(L52,'OMNI_Normalized'!$C$6:$C$18,0))</x:f>
        <x:v>51</x:v>
      </x:c>
      <x:c r="BD52" s="238" t="n">
        <x:f>INDEX('OMNI_Normalized'!$G$6:$G$18,MATCH(L52,'OMNI_Normalized'!$C$6:$C$18,0))</x:f>
        <x:v>51</x:v>
      </x:c>
    </x:row>
    <x:row r="53" ht="24" customHeight="1">
      <x:c r="A53" s="32" t="n">
        <x:v>48</x:v>
      </x:c>
      <x:c r="B53" s="32" t="n">
        <x:v>55</x:v>
      </x:c>
      <x:c r="C53" s="210" t="n">
        <x:f>Join_Audit!C60</x:f>
        <x:v>44589.74233796296</x:v>
      </x:c>
      <x:c r="D53" s="42" t="n">
        <x:f>Join_Audit!E60</x:f>
        <x:v>369</x:v>
      </x:c>
      <x:c r="E53" s="42" t="n">
        <x:f>Join_Audit!F60</x:f>
        <x:v>1354</x:v>
      </x:c>
      <x:c r="F53" s="42" t="n">
        <x:f>Join_Audit!G60</x:f>
        <x:v>0</x:v>
      </x:c>
      <x:c r="G53" s="42" t="str">
        <x:f>Join_Audit!I60</x:f>
        <x:v>CADC0873</x:v>
      </x:c>
      <x:c r="H53" s="42" t="n">
        <x:f>Join_Audit!J60</x:f>
        <x:v>-0.0000152756</x:v>
      </x:c>
      <x:c r="I53" s="210" t="n">
        <x:f>Join_Audit!L60</x:f>
        <x:v>44589.7422337963</x:v>
      </x:c>
      <x:c r="J53" s="42" t="n">
        <x:f>Join_Audit!O60</x:f>
        <x:v>9</x:v>
      </x:c>
      <x:c r="K53" s="42" t="n">
        <x:f>INDEX('COMM_Beacons'!$D$6:$D$66,AA53)</x:f>
        <x:v>139</x:v>
      </x:c>
      <x:c r="L53" s="210" t="n">
        <x:f>Join_Audit!R60</x:f>
        <x:v>44589.74166666667</x:v>
      </x:c>
      <x:c r="M53" s="42" t="n">
        <x:f>OMNI_Normalized!J12</x:f>
        <x:v>6.43</x:v>
      </x:c>
      <x:c r="N53" s="42" t="n">
        <x:f>OMNI_Normalized!K12</x:f>
        <x:v>-1.3</x:v>
      </x:c>
      <x:c r="O53" s="42" t="n">
        <x:f>OMNI_Normalized!L12</x:f>
        <x:v>418.9</x:v>
      </x:c>
      <x:c r="P53" s="42" t="n">
        <x:f>OMNI_Normalized!M12</x:f>
        <x:v>5.5</x:v>
      </x:c>
      <x:c r="Q53" s="42" t="n">
        <x:f>OMNI_Normalized!P12</x:f>
        <x:v>70</x:v>
      </x:c>
      <x:c r="R53" s="42" t="n">
        <x:f>OMNI_Normalized!Q12</x:f>
        <x:v>1</x:v>
      </x:c>
      <x:c r="S53" s="47" t="n">
        <x:f>Settings!$B$28</x:f>
        <x:v>100</x:v>
      </x:c>
      <x:c r="T53" s="47" t="n">
        <x:f>Settings!$B$29</x:f>
        <x:v>0.02</x:v>
      </x:c>
      <x:c r="U53" s="47" t="n">
        <x:f>Settings!$B$12</x:f>
        <x:v>300</x:v>
      </x:c>
      <x:c r="V53" s="47" t="n">
        <x:f>Settings!$B$25</x:f>
        <x:v>0.25</x:v>
      </x:c>
      <x:c r="W53" s="47" t="n">
        <x:f>Settings!$B$21</x:f>
        <x:v>4</x:v>
      </x:c>
      <x:c r="X53" s="47" t="n">
        <x:f>Settings!$B$24</x:f>
        <x:v>12</x:v>
      </x:c>
      <x:c r="Y53" s="42" t="str">
        <x:f>Join_Audit!S60</x:f>
        <x:v>ACCEPT</x:v>
      </x:c>
      <x:c r="Z53" s="42" t="str">
        <x:v>OBSERVED RADIO STATE / DERIVED TX ACTIVITY / SYNTHETIC PERFORMANCE</x:v>
      </x:c>
      <x:c r="AA53" s="238" t="n">
        <x:v>32</x:v>
      </x:c>
      <x:c r="AB53" s="238" t="str">
        <x:f>INDEX('COMM_Beacons'!$E$6:$E$66,AA53)</x:f>
        <x:v>CRC32C_VERIFIED</x:v>
      </x:c>
      <x:c r="AC53" s="238" t="n">
        <x:f>INDEX('COMM_Beacons'!$K$6:$K$66,$AA53)</x:f>
        <x:v>369</x:v>
      </x:c>
      <x:c r="AD53" s="238" t="n">
        <x:f>INDEX('COMM_Beacons'!$L$6:$L$66,$AA53)</x:f>
        <x:v>370</x:v>
      </x:c>
      <x:c r="AE53" s="238" t="n">
        <x:f>INDEX('COMM_Beacons'!$M$6:$M$66,$AA53)</x:f>
        <x:v>-83</x:v>
      </x:c>
      <x:c r="AF53" s="238" t="n">
        <x:f>INDEX('COMM_Beacons'!$N$6:$N$66,$AA53)</x:f>
        <x:v>257</x:v>
      </x:c>
      <x:c r="AG53" s="238" t="n">
        <x:f>INDEX('COMM_Beacons'!$O$6:$O$66,$AA53)</x:f>
        <x:v>33457</x:v>
      </x:c>
      <x:c r="AH53" s="238" t="n">
        <x:f>INDEX('COMM_Beacons'!$P$6:$P$66,$AA53)</x:f>
        <x:v>11</x:v>
      </x:c>
      <x:c r="AI53" s="238" t="n">
        <x:f>INDEX('COMM_Beacons'!$Q$6:$Q$66,$AA53)</x:f>
        <x:v>4389603</x:v>
      </x:c>
      <x:c r="AJ53" s="238" t="n">
        <x:f>INDEX('COMM_Beacons'!$R$6:$R$66,$AA53)</x:f>
        <x:v>110</x:v>
      </x:c>
      <x:c r="AK53" s="238" t="n">
        <x:f>INDEX('COMM_Beacons'!$S$6:$S$66,$AA53)</x:f>
        <x:v>2</x:v>
      </x:c>
      <x:c r="AL53" s="238" t="n">
        <x:f>INDEX('COMM_Beacons'!$T$6:$T$66,$AA53)</x:f>
        <x:v>1126</x:v>
      </x:c>
      <x:c r="AM53" s="238" t="n">
        <x:f>INDEX('COMM_Beacons'!$U$6:$U$66,$AA53)</x:f>
        <x:v>256</x:v>
      </x:c>
      <x:c r="AN53" s="238" t="n">
        <x:f>INDEX('COMM_Beacons'!$V$6:$V$66,$AA53)</x:f>
        <x:v>1035520017</x:v>
      </x:c>
      <x:c r="AO53" s="238" t="n">
        <x:f>INDEX('COMM_Beacons'!$W$6:$W$66,$AA53)</x:f>
        <x:v>-109</x:v>
      </x:c>
      <x:c r="AP53" s="238" t="n">
        <x:f>INDEX('COMM_Beacons'!$X$6:$X$66,$AA53)</x:f>
        <x:v>1</x:v>
      </x:c>
      <x:c r="AQ53" s="238" t="n">
        <x:f>INDEX('COMM_Beacons'!$Y$6:$Y$66,$AA53)</x:f>
        <x:v>17475773</x:v>
      </x:c>
      <x:c r="AR53" s="238" t="n">
        <x:f>INDEX('COMM_Beacons'!$Z$6:$Z$66,$AA53)</x:f>
        <x:v>22035</x:v>
      </x:c>
      <x:c r="AS53" s="238" t="n">
        <x:f>INDEX('COMM_Beacons'!$AA$6:$AA$66,$AA53)</x:f>
        <x:v>3048169848</x:v>
      </x:c>
      <x:c r="AT53" s="238" t="n">
        <x:f>INDEX('COMM_Beacons'!$AB$6:$AB$66,$AA53)</x:f>
        <x:v>1105712</x:v>
      </x:c>
      <x:c r="AU53" s="241" t="n">
        <x:f>IF(AA53&lt;=1,"",INDEX('COMM_Counter_Deltas'!$J$6:$J$65,AA53-1))</x:f>
        <x:v>9.4</x:v>
      </x:c>
      <x:c r="AV53" s="240" t="n">
        <x:f>IF(AA53&lt;=1,"",INDEX('COMM_Counter_Deltas'!$B$6:$B$65,AA53-1))</x:f>
        <x:v>44589.742118055554</x:v>
      </x:c>
      <x:c r="AW53" s="240" t="n">
        <x:f>IF(AA53&lt;=1,"",INDEX('COMM_Counter_Deltas'!$C$6:$C$65,AA53-1))</x:f>
        <x:v>44589.7422337963</x:v>
      </x:c>
      <x:c r="AX53" s="239" t="b">
        <x:v>1</x:v>
      </x:c>
      <x:c r="AY53" s="238" t="n">
        <x:v>9</x:v>
      </x:c>
      <x:c r="AZ53" s="238" t="n">
        <x:f>INDEX('OMNI_Normalized'!$N$6:$N$18,MATCH(L53,'OMNI_Normalized'!$C$6:$C$18,0))</x:f>
        <x:v>41910</x:v>
      </x:c>
      <x:c r="BA53" s="242" t="n">
        <x:f>INDEX('OMNI_Normalized'!$O$6:$O$18,MATCH(L53,'OMNI_Normalized'!$C$6:$C$18,0))</x:f>
        <x:v>1.93</x:v>
      </x:c>
      <x:c r="BB53" s="238" t="n">
        <x:f>INDEX('OMNI_Normalized'!$H$6:$H$18,MATCH(L53,'OMNI_Normalized'!$C$6:$C$18,0))</x:f>
        <x:v>100</x:v>
      </x:c>
      <x:c r="BC53" s="238" t="n">
        <x:f>INDEX('OMNI_Normalized'!$F$6:$F$18,MATCH(L53,'OMNI_Normalized'!$C$6:$C$18,0))</x:f>
        <x:v>51</x:v>
      </x:c>
      <x:c r="BD53" s="238" t="n">
        <x:f>INDEX('OMNI_Normalized'!$G$6:$G$18,MATCH(L53,'OMNI_Normalized'!$C$6:$C$18,0))</x:f>
        <x:v>51</x:v>
      </x:c>
    </x:row>
    <x:row r="54" ht="24" customHeight="1">
      <x:c r="A54" s="32" t="n">
        <x:v>49</x:v>
      </x:c>
      <x:c r="B54" s="32" t="n">
        <x:v>56</x:v>
      </x:c>
      <x:c r="C54" s="210" t="n">
        <x:f>Join_Audit!C61</x:f>
        <x:v>44589.74239583333</x:v>
      </x:c>
      <x:c r="D54" s="42" t="n">
        <x:f>Join_Audit!E61</x:f>
        <x:v>374</x:v>
      </x:c>
      <x:c r="E54" s="42" t="n">
        <x:f>Join_Audit!F61</x:f>
        <x:v>1354</x:v>
      </x:c>
      <x:c r="F54" s="42" t="n">
        <x:f>Join_Audit!G61</x:f>
        <x:v>0</x:v>
      </x:c>
      <x:c r="G54" s="42" t="str">
        <x:f>Join_Audit!I61</x:f>
        <x:v>CADC0873</x:v>
      </x:c>
      <x:c r="H54" s="42" t="n">
        <x:f>Join_Audit!J61</x:f>
        <x:v>-0.0000216958</x:v>
      </x:c>
      <x:c r="I54" s="210" t="n">
        <x:f>Join_Audit!L61</x:f>
        <x:v>44589.74234953704</x:v>
      </x:c>
      <x:c r="J54" s="42" t="n">
        <x:f>Join_Audit!O61</x:f>
        <x:v>4</x:v>
      </x:c>
      <x:c r="K54" s="42" t="n">
        <x:f>INDEX('COMM_Beacons'!$D$6:$D$66,AA54)</x:f>
        <x:v>137</x:v>
      </x:c>
      <x:c r="L54" s="210" t="n">
        <x:f>Join_Audit!R61</x:f>
        <x:v>44589.74236111111</x:v>
      </x:c>
      <x:c r="M54" s="42" t="n">
        <x:f>OMNI_Normalized!J13</x:f>
        <x:v>6.4</x:v>
      </x:c>
      <x:c r="N54" s="42" t="n">
        <x:f>OMNI_Normalized!K13</x:f>
        <x:v>-1.21</x:v>
      </x:c>
      <x:c r="O54" s="42" t="n">
        <x:f>OMNI_Normalized!L13</x:f>
        <x:v>420.5</x:v>
      </x:c>
      <x:c r="P54" s="42" t="n">
        <x:f>OMNI_Normalized!M13</x:f>
        <x:v>5.38</x:v>
      </x:c>
      <x:c r="Q54" s="42" t="n">
        <x:f>OMNI_Normalized!P13</x:f>
        <x:v>82</x:v>
      </x:c>
      <x:c r="R54" s="42" t="n">
        <x:f>OMNI_Normalized!Q13</x:f>
        <x:v>2</x:v>
      </x:c>
      <x:c r="S54" s="47" t="n">
        <x:f>Settings!$B$28</x:f>
        <x:v>100</x:v>
      </x:c>
      <x:c r="T54" s="47" t="n">
        <x:f>Settings!$B$29</x:f>
        <x:v>0.02</x:v>
      </x:c>
      <x:c r="U54" s="47" t="n">
        <x:f>Settings!$B$12</x:f>
        <x:v>300</x:v>
      </x:c>
      <x:c r="V54" s="47" t="n">
        <x:f>Settings!$B$25</x:f>
        <x:v>0.25</x:v>
      </x:c>
      <x:c r="W54" s="47" t="n">
        <x:f>Settings!$B$21</x:f>
        <x:v>4</x:v>
      </x:c>
      <x:c r="X54" s="47" t="n">
        <x:f>Settings!$B$24</x:f>
        <x:v>12</x:v>
      </x:c>
      <x:c r="Y54" s="42" t="str">
        <x:f>Join_Audit!S61</x:f>
        <x:v>ACCEPT</x:v>
      </x:c>
      <x:c r="Z54" s="42" t="str">
        <x:v>OBSERVED RADIO STATE / DERIVED TX ACTIVITY / SYNTHETIC PERFORMANCE</x:v>
      </x:c>
      <x:c r="AA54" s="238" t="n">
        <x:v>33</x:v>
      </x:c>
      <x:c r="AB54" s="238" t="str">
        <x:f>INDEX('COMM_Beacons'!$E$6:$E$66,AA54)</x:f>
        <x:v>CRC32C_VERIFIED</x:v>
      </x:c>
      <x:c r="AC54" s="238" t="n">
        <x:f>INDEX('COMM_Beacons'!$K$6:$K$66,$AA54)</x:f>
        <x:v>369</x:v>
      </x:c>
      <x:c r="AD54" s="238" t="n">
        <x:f>INDEX('COMM_Beacons'!$L$6:$L$66,$AA54)</x:f>
        <x:v>370</x:v>
      </x:c>
      <x:c r="AE54" s="238" t="n">
        <x:f>INDEX('COMM_Beacons'!$M$6:$M$66,$AA54)</x:f>
        <x:v>-83</x:v>
      </x:c>
      <x:c r="AF54" s="238" t="n">
        <x:f>INDEX('COMM_Beacons'!$N$6:$N$66,$AA54)</x:f>
        <x:v>257</x:v>
      </x:c>
      <x:c r="AG54" s="238" t="n">
        <x:f>INDEX('COMM_Beacons'!$O$6:$O$66,$AA54)</x:f>
        <x:v>33458</x:v>
      </x:c>
      <x:c r="AH54" s="238" t="n">
        <x:f>INDEX('COMM_Beacons'!$P$6:$P$66,$AA54)</x:f>
        <x:v>11</x:v>
      </x:c>
      <x:c r="AI54" s="238" t="n">
        <x:f>INDEX('COMM_Beacons'!$Q$6:$Q$66,$AA54)</x:f>
        <x:v>4389697</x:v>
      </x:c>
      <x:c r="AJ54" s="238" t="n">
        <x:f>INDEX('COMM_Beacons'!$R$6:$R$66,$AA54)</x:f>
        <x:v>110</x:v>
      </x:c>
      <x:c r="AK54" s="238" t="n">
        <x:f>INDEX('COMM_Beacons'!$S$6:$S$66,$AA54)</x:f>
        <x:v>2</x:v>
      </x:c>
      <x:c r="AL54" s="238" t="n">
        <x:f>INDEX('COMM_Beacons'!$T$6:$T$66,$AA54)</x:f>
        <x:v>1126</x:v>
      </x:c>
      <x:c r="AM54" s="238" t="n">
        <x:f>INDEX('COMM_Beacons'!$U$6:$U$66,$AA54)</x:f>
        <x:v>256</x:v>
      </x:c>
      <x:c r="AN54" s="238" t="n">
        <x:f>INDEX('COMM_Beacons'!$V$6:$V$66,$AA54)</x:f>
        <x:v>1035520017</x:v>
      </x:c>
      <x:c r="AO54" s="238" t="n">
        <x:f>INDEX('COMM_Beacons'!$W$6:$W$66,$AA54)</x:f>
        <x:v>-99</x:v>
      </x:c>
      <x:c r="AP54" s="238" t="n">
        <x:f>INDEX('COMM_Beacons'!$X$6:$X$66,$AA54)</x:f>
        <x:v>1</x:v>
      </x:c>
      <x:c r="AQ54" s="238" t="n">
        <x:f>INDEX('COMM_Beacons'!$Y$6:$Y$66,$AA54)</x:f>
        <x:v>17475774</x:v>
      </x:c>
      <x:c r="AR54" s="238" t="n">
        <x:f>INDEX('COMM_Beacons'!$Z$6:$Z$66,$AA54)</x:f>
        <x:v>22035</x:v>
      </x:c>
      <x:c r="AS54" s="238" t="n">
        <x:f>INDEX('COMM_Beacons'!$AA$6:$AA$66,$AA54)</x:f>
        <x:v>3048169942</x:v>
      </x:c>
      <x:c r="AT54" s="238" t="n">
        <x:f>INDEX('COMM_Beacons'!$AB$6:$AB$66,$AA54)</x:f>
        <x:v>1105712</x:v>
      </x:c>
      <x:c r="AU54" s="241" t="n">
        <x:f>IF(AA54&lt;=1,"",INDEX('COMM_Counter_Deltas'!$J$6:$J$65,AA54-1))</x:f>
        <x:v>9.4</x:v>
      </x:c>
      <x:c r="AV54" s="240" t="n">
        <x:f>IF(AA54&lt;=1,"",INDEX('COMM_Counter_Deltas'!$B$6:$B$65,AA54-1))</x:f>
        <x:v>44589.7422337963</x:v>
      </x:c>
      <x:c r="AW54" s="240" t="n">
        <x:f>IF(AA54&lt;=1,"",INDEX('COMM_Counter_Deltas'!$C$6:$C$65,AA54-1))</x:f>
        <x:v>44589.74234953704</x:v>
      </x:c>
      <x:c r="AX54" s="239" t="b">
        <x:v>1</x:v>
      </x:c>
      <x:c r="AY54" s="238" t="n">
        <x:v>4</x:v>
      </x:c>
      <x:c r="AZ54" s="238" t="n">
        <x:f>INDEX('OMNI_Normalized'!$N$6:$N$18,MATCH(L54,'OMNI_Normalized'!$C$6:$C$18,0))</x:f>
        <x:v>41974</x:v>
      </x:c>
      <x:c r="BA54" s="242" t="n">
        <x:f>INDEX('OMNI_Normalized'!$O$6:$O$18,MATCH(L54,'OMNI_Normalized'!$C$6:$C$18,0))</x:f>
        <x:v>1.9</x:v>
      </x:c>
      <x:c r="BB54" s="238" t="n">
        <x:f>INDEX('OMNI_Normalized'!$H$6:$H$18,MATCH(L54,'OMNI_Normalized'!$C$6:$C$18,0))</x:f>
        <x:v>100</x:v>
      </x:c>
      <x:c r="BC54" s="238" t="n">
        <x:f>INDEX('OMNI_Normalized'!$F$6:$F$18,MATCH(L54,'OMNI_Normalized'!$C$6:$C$18,0))</x:f>
        <x:v>51</x:v>
      </x:c>
      <x:c r="BD54" s="238" t="n">
        <x:f>INDEX('OMNI_Normalized'!$G$6:$G$18,MATCH(L54,'OMNI_Normalized'!$C$6:$C$18,0))</x:f>
        <x:v>51</x:v>
      </x:c>
    </x:row>
    <x:row r="55" ht="24" customHeight="1">
      <x:c r="A55" s="32" t="n">
        <x:v>50</x:v>
      </x:c>
      <x:c r="B55" s="32" t="n">
        <x:v>57</x:v>
      </x:c>
      <x:c r="C55" s="210" t="n">
        <x:f>Join_Audit!C62</x:f>
        <x:v>44589.7424537037</x:v>
      </x:c>
      <x:c r="D55" s="42" t="n">
        <x:f>Join_Audit!E62</x:f>
        <x:v>379</x:v>
      </x:c>
      <x:c r="E55" s="42" t="n">
        <x:f>Join_Audit!F62</x:f>
        <x:v>1354</x:v>
      </x:c>
      <x:c r="F55" s="42" t="n">
        <x:f>Join_Audit!G62</x:f>
        <x:v>0</x:v>
      </x:c>
      <x:c r="G55" s="42" t="str">
        <x:f>Join_Audit!I62</x:f>
        <x:v>CADC0873</x:v>
      </x:c>
      <x:c r="H55" s="42" t="n">
        <x:f>Join_Audit!J62</x:f>
        <x:v>-0.0000261911</x:v>
      </x:c>
      <x:c r="I55" s="210" t="n">
        <x:f>Join_Audit!L62</x:f>
        <x:v>44589.74234953704</x:v>
      </x:c>
      <x:c r="J55" s="42" t="n">
        <x:f>Join_Audit!O62</x:f>
        <x:v>9</x:v>
      </x:c>
      <x:c r="K55" s="42" t="n">
        <x:f>INDEX('COMM_Beacons'!$D$6:$D$66,AA55)</x:f>
        <x:v>137</x:v>
      </x:c>
      <x:c r="L55" s="210" t="n">
        <x:f>Join_Audit!R62</x:f>
        <x:v>44589.74236111111</x:v>
      </x:c>
      <x:c r="M55" s="42" t="n">
        <x:f>OMNI_Normalized!J13</x:f>
        <x:v>6.4</x:v>
      </x:c>
      <x:c r="N55" s="42" t="n">
        <x:f>OMNI_Normalized!K13</x:f>
        <x:v>-1.21</x:v>
      </x:c>
      <x:c r="O55" s="42" t="n">
        <x:f>OMNI_Normalized!L13</x:f>
        <x:v>420.5</x:v>
      </x:c>
      <x:c r="P55" s="42" t="n">
        <x:f>OMNI_Normalized!M13</x:f>
        <x:v>5.38</x:v>
      </x:c>
      <x:c r="Q55" s="42" t="n">
        <x:f>OMNI_Normalized!P13</x:f>
        <x:v>82</x:v>
      </x:c>
      <x:c r="R55" s="42" t="n">
        <x:f>OMNI_Normalized!Q13</x:f>
        <x:v>2</x:v>
      </x:c>
      <x:c r="S55" s="47" t="n">
        <x:f>Settings!$B$28</x:f>
        <x:v>100</x:v>
      </x:c>
      <x:c r="T55" s="47" t="n">
        <x:f>Settings!$B$29</x:f>
        <x:v>0.02</x:v>
      </x:c>
      <x:c r="U55" s="47" t="n">
        <x:f>Settings!$B$12</x:f>
        <x:v>300</x:v>
      </x:c>
      <x:c r="V55" s="47" t="n">
        <x:f>Settings!$B$25</x:f>
        <x:v>0.25</x:v>
      </x:c>
      <x:c r="W55" s="47" t="n">
        <x:f>Settings!$B$21</x:f>
        <x:v>4</x:v>
      </x:c>
      <x:c r="X55" s="47" t="n">
        <x:f>Settings!$B$24</x:f>
        <x:v>12</x:v>
      </x:c>
      <x:c r="Y55" s="42" t="str">
        <x:f>Join_Audit!S62</x:f>
        <x:v>ACCEPT</x:v>
      </x:c>
      <x:c r="Z55" s="42" t="str">
        <x:v>OBSERVED RADIO STATE / DERIVED TX ACTIVITY / SYNTHETIC PERFORMANCE</x:v>
      </x:c>
      <x:c r="AA55" s="238" t="n">
        <x:v>33</x:v>
      </x:c>
      <x:c r="AB55" s="238" t="str">
        <x:f>INDEX('COMM_Beacons'!$E$6:$E$66,AA55)</x:f>
        <x:v>CRC32C_VERIFIED</x:v>
      </x:c>
      <x:c r="AC55" s="238" t="n">
        <x:f>INDEX('COMM_Beacons'!$K$6:$K$66,$AA55)</x:f>
        <x:v>369</x:v>
      </x:c>
      <x:c r="AD55" s="238" t="n">
        <x:f>INDEX('COMM_Beacons'!$L$6:$L$66,$AA55)</x:f>
        <x:v>370</x:v>
      </x:c>
      <x:c r="AE55" s="238" t="n">
        <x:f>INDEX('COMM_Beacons'!$M$6:$M$66,$AA55)</x:f>
        <x:v>-83</x:v>
      </x:c>
      <x:c r="AF55" s="238" t="n">
        <x:f>INDEX('COMM_Beacons'!$N$6:$N$66,$AA55)</x:f>
        <x:v>257</x:v>
      </x:c>
      <x:c r="AG55" s="238" t="n">
        <x:f>INDEX('COMM_Beacons'!$O$6:$O$66,$AA55)</x:f>
        <x:v>33458</x:v>
      </x:c>
      <x:c r="AH55" s="238" t="n">
        <x:f>INDEX('COMM_Beacons'!$P$6:$P$66,$AA55)</x:f>
        <x:v>11</x:v>
      </x:c>
      <x:c r="AI55" s="238" t="n">
        <x:f>INDEX('COMM_Beacons'!$Q$6:$Q$66,$AA55)</x:f>
        <x:v>4389697</x:v>
      </x:c>
      <x:c r="AJ55" s="238" t="n">
        <x:f>INDEX('COMM_Beacons'!$R$6:$R$66,$AA55)</x:f>
        <x:v>110</x:v>
      </x:c>
      <x:c r="AK55" s="238" t="n">
        <x:f>INDEX('COMM_Beacons'!$S$6:$S$66,$AA55)</x:f>
        <x:v>2</x:v>
      </x:c>
      <x:c r="AL55" s="238" t="n">
        <x:f>INDEX('COMM_Beacons'!$T$6:$T$66,$AA55)</x:f>
        <x:v>1126</x:v>
      </x:c>
      <x:c r="AM55" s="238" t="n">
        <x:f>INDEX('COMM_Beacons'!$U$6:$U$66,$AA55)</x:f>
        <x:v>256</x:v>
      </x:c>
      <x:c r="AN55" s="238" t="n">
        <x:f>INDEX('COMM_Beacons'!$V$6:$V$66,$AA55)</x:f>
        <x:v>1035520017</x:v>
      </x:c>
      <x:c r="AO55" s="238" t="n">
        <x:f>INDEX('COMM_Beacons'!$W$6:$W$66,$AA55)</x:f>
        <x:v>-99</x:v>
      </x:c>
      <x:c r="AP55" s="238" t="n">
        <x:f>INDEX('COMM_Beacons'!$X$6:$X$66,$AA55)</x:f>
        <x:v>1</x:v>
      </x:c>
      <x:c r="AQ55" s="238" t="n">
        <x:f>INDEX('COMM_Beacons'!$Y$6:$Y$66,$AA55)</x:f>
        <x:v>17475774</x:v>
      </x:c>
      <x:c r="AR55" s="238" t="n">
        <x:f>INDEX('COMM_Beacons'!$Z$6:$Z$66,$AA55)</x:f>
        <x:v>22035</x:v>
      </x:c>
      <x:c r="AS55" s="238" t="n">
        <x:f>INDEX('COMM_Beacons'!$AA$6:$AA$66,$AA55)</x:f>
        <x:v>3048169942</x:v>
      </x:c>
      <x:c r="AT55" s="238" t="n">
        <x:f>INDEX('COMM_Beacons'!$AB$6:$AB$66,$AA55)</x:f>
        <x:v>1105712</x:v>
      </x:c>
      <x:c r="AU55" s="241" t="n">
        <x:f>IF(AA55&lt;=1,"",INDEX('COMM_Counter_Deltas'!$J$6:$J$65,AA55-1))</x:f>
        <x:v>9.4</x:v>
      </x:c>
      <x:c r="AV55" s="240" t="n">
        <x:f>IF(AA55&lt;=1,"",INDEX('COMM_Counter_Deltas'!$B$6:$B$65,AA55-1))</x:f>
        <x:v>44589.7422337963</x:v>
      </x:c>
      <x:c r="AW55" s="240" t="n">
        <x:f>IF(AA55&lt;=1,"",INDEX('COMM_Counter_Deltas'!$C$6:$C$65,AA55-1))</x:f>
        <x:v>44589.74234953704</x:v>
      </x:c>
      <x:c r="AX55" s="239" t="b">
        <x:v>1</x:v>
      </x:c>
      <x:c r="AY55" s="238" t="n">
        <x:v>9</x:v>
      </x:c>
      <x:c r="AZ55" s="238" t="n">
        <x:f>INDEX('OMNI_Normalized'!$N$6:$N$18,MATCH(L55,'OMNI_Normalized'!$C$6:$C$18,0))</x:f>
        <x:v>41974</x:v>
      </x:c>
      <x:c r="BA55" s="242" t="n">
        <x:f>INDEX('OMNI_Normalized'!$O$6:$O$18,MATCH(L55,'OMNI_Normalized'!$C$6:$C$18,0))</x:f>
        <x:v>1.9</x:v>
      </x:c>
      <x:c r="BB55" s="238" t="n">
        <x:f>INDEX('OMNI_Normalized'!$H$6:$H$18,MATCH(L55,'OMNI_Normalized'!$C$6:$C$18,0))</x:f>
        <x:v>100</x:v>
      </x:c>
      <x:c r="BC55" s="238" t="n">
        <x:f>INDEX('OMNI_Normalized'!$F$6:$F$18,MATCH(L55,'OMNI_Normalized'!$C$6:$C$18,0))</x:f>
        <x:v>51</x:v>
      </x:c>
      <x:c r="BD55" s="238" t="n">
        <x:f>INDEX('OMNI_Normalized'!$G$6:$G$18,MATCH(L55,'OMNI_Normalized'!$C$6:$C$18,0))</x:f>
        <x:v>51</x:v>
      </x:c>
    </x:row>
    <x:row r="56" ht="24" customHeight="1">
      <x:c r="A56" s="32" t="n">
        <x:v>51</x:v>
      </x:c>
      <x:c r="B56" s="32" t="n">
        <x:v>58</x:v>
      </x:c>
      <x:c r="C56" s="210" t="n">
        <x:f>Join_Audit!C63</x:f>
        <x:v>44589.74251157408</x:v>
      </x:c>
      <x:c r="D56" s="42" t="n">
        <x:f>Join_Audit!E63</x:f>
        <x:v>384</x:v>
      </x:c>
      <x:c r="E56" s="42" t="n">
        <x:f>Join_Audit!F63</x:f>
        <x:v>1355</x:v>
      </x:c>
      <x:c r="F56" s="42" t="n">
        <x:f>Join_Audit!G63</x:f>
        <x:v>0</x:v>
      </x:c>
      <x:c r="G56" s="42" t="str">
        <x:f>Join_Audit!I63</x:f>
        <x:v>CADC0873</x:v>
      </x:c>
      <x:c r="H56" s="42" t="n">
        <x:f>Join_Audit!J63</x:f>
        <x:v>-0.000027573</x:v>
      </x:c>
      <x:c r="I56" s="210" t="n">
        <x:f>Join_Audit!L63</x:f>
        <x:v>44589.74246527778</x:v>
      </x:c>
      <x:c r="J56" s="42" t="n">
        <x:f>Join_Audit!O63</x:f>
        <x:v>4</x:v>
      </x:c>
      <x:c r="K56" s="42" t="n">
        <x:f>INDEX('COMM_Beacons'!$D$6:$D$66,AA56)</x:f>
        <x:v>135</x:v>
      </x:c>
      <x:c r="L56" s="210" t="n">
        <x:f>Join_Audit!R63</x:f>
        <x:v>44589.74236111111</x:v>
      </x:c>
      <x:c r="M56" s="42" t="n">
        <x:f>OMNI_Normalized!J13</x:f>
        <x:v>6.4</x:v>
      </x:c>
      <x:c r="N56" s="42" t="n">
        <x:f>OMNI_Normalized!K13</x:f>
        <x:v>-1.21</x:v>
      </x:c>
      <x:c r="O56" s="42" t="n">
        <x:f>OMNI_Normalized!L13</x:f>
        <x:v>420.5</x:v>
      </x:c>
      <x:c r="P56" s="42" t="n">
        <x:f>OMNI_Normalized!M13</x:f>
        <x:v>5.38</x:v>
      </x:c>
      <x:c r="Q56" s="42" t="n">
        <x:f>OMNI_Normalized!P13</x:f>
        <x:v>82</x:v>
      </x:c>
      <x:c r="R56" s="42" t="n">
        <x:f>OMNI_Normalized!Q13</x:f>
        <x:v>2</x:v>
      </x:c>
      <x:c r="S56" s="47" t="n">
        <x:f>Settings!$B$28</x:f>
        <x:v>100</x:v>
      </x:c>
      <x:c r="T56" s="47" t="n">
        <x:f>Settings!$B$29</x:f>
        <x:v>0.02</x:v>
      </x:c>
      <x:c r="U56" s="47" t="n">
        <x:f>Settings!$B$12</x:f>
        <x:v>300</x:v>
      </x:c>
      <x:c r="V56" s="47" t="n">
        <x:f>Settings!$B$25</x:f>
        <x:v>0.25</x:v>
      </x:c>
      <x:c r="W56" s="47" t="n">
        <x:f>Settings!$B$21</x:f>
        <x:v>4</x:v>
      </x:c>
      <x:c r="X56" s="47" t="n">
        <x:f>Settings!$B$24</x:f>
        <x:v>12</x:v>
      </x:c>
      <x:c r="Y56" s="42" t="str">
        <x:f>Join_Audit!S63</x:f>
        <x:v>ACCEPT</x:v>
      </x:c>
      <x:c r="Z56" s="42" t="str">
        <x:v>OBSERVED RADIO STATE / DERIVED TX ACTIVITY / SYNTHETIC PERFORMANCE</x:v>
      </x:c>
      <x:c r="AA56" s="238" t="n">
        <x:v>34</x:v>
      </x:c>
      <x:c r="AB56" s="238" t="str">
        <x:f>INDEX('COMM_Beacons'!$E$6:$E$66,AA56)</x:f>
        <x:v>CRC32C_VERIFIED</x:v>
      </x:c>
      <x:c r="AC56" s="238" t="n">
        <x:f>INDEX('COMM_Beacons'!$K$6:$K$66,$AA56)</x:f>
        <x:v>369</x:v>
      </x:c>
      <x:c r="AD56" s="238" t="n">
        <x:f>INDEX('COMM_Beacons'!$L$6:$L$66,$AA56)</x:f>
        <x:v>369</x:v>
      </x:c>
      <x:c r="AE56" s="238" t="n">
        <x:f>INDEX('COMM_Beacons'!$M$6:$M$66,$AA56)</x:f>
        <x:v>-83</x:v>
      </x:c>
      <x:c r="AF56" s="238" t="n">
        <x:f>INDEX('COMM_Beacons'!$N$6:$N$66,$AA56)</x:f>
        <x:v>257</x:v>
      </x:c>
      <x:c r="AG56" s="238" t="n">
        <x:f>INDEX('COMM_Beacons'!$O$6:$O$66,$AA56)</x:f>
        <x:v>33459</x:v>
      </x:c>
      <x:c r="AH56" s="238" t="n">
        <x:f>INDEX('COMM_Beacons'!$P$6:$P$66,$AA56)</x:f>
        <x:v>11</x:v>
      </x:c>
      <x:c r="AI56" s="238" t="n">
        <x:f>INDEX('COMM_Beacons'!$Q$6:$Q$66,$AA56)</x:f>
        <x:v>4389791</x:v>
      </x:c>
      <x:c r="AJ56" s="238" t="n">
        <x:f>INDEX('COMM_Beacons'!$R$6:$R$66,$AA56)</x:f>
        <x:v>110</x:v>
      </x:c>
      <x:c r="AK56" s="238" t="n">
        <x:f>INDEX('COMM_Beacons'!$S$6:$S$66,$AA56)</x:f>
        <x:v>2</x:v>
      </x:c>
      <x:c r="AL56" s="238" t="n">
        <x:f>INDEX('COMM_Beacons'!$T$6:$T$66,$AA56)</x:f>
        <x:v>1126</x:v>
      </x:c>
      <x:c r="AM56" s="238" t="n">
        <x:f>INDEX('COMM_Beacons'!$U$6:$U$66,$AA56)</x:f>
        <x:v>256</x:v>
      </x:c>
      <x:c r="AN56" s="238" t="n">
        <x:f>INDEX('COMM_Beacons'!$V$6:$V$66,$AA56)</x:f>
        <x:v>1035520017</x:v>
      </x:c>
      <x:c r="AO56" s="238" t="n">
        <x:f>INDEX('COMM_Beacons'!$W$6:$W$66,$AA56)</x:f>
        <x:v>-98</x:v>
      </x:c>
      <x:c r="AP56" s="238" t="n">
        <x:f>INDEX('COMM_Beacons'!$X$6:$X$66,$AA56)</x:f>
        <x:v>1</x:v>
      </x:c>
      <x:c r="AQ56" s="238" t="n">
        <x:f>INDEX('COMM_Beacons'!$Y$6:$Y$66,$AA56)</x:f>
        <x:v>17475775</x:v>
      </x:c>
      <x:c r="AR56" s="238" t="n">
        <x:f>INDEX('COMM_Beacons'!$Z$6:$Z$66,$AA56)</x:f>
        <x:v>22035</x:v>
      </x:c>
      <x:c r="AS56" s="238" t="n">
        <x:f>INDEX('COMM_Beacons'!$AA$6:$AA$66,$AA56)</x:f>
        <x:v>3048170036</x:v>
      </x:c>
      <x:c r="AT56" s="238" t="n">
        <x:f>INDEX('COMM_Beacons'!$AB$6:$AB$66,$AA56)</x:f>
        <x:v>1105712</x:v>
      </x:c>
      <x:c r="AU56" s="241" t="n">
        <x:f>IF(AA56&lt;=1,"",INDEX('COMM_Counter_Deltas'!$J$6:$J$65,AA56-1))</x:f>
        <x:v>9.4</x:v>
      </x:c>
      <x:c r="AV56" s="240" t="n">
        <x:f>IF(AA56&lt;=1,"",INDEX('COMM_Counter_Deltas'!$B$6:$B$65,AA56-1))</x:f>
        <x:v>44589.74234953704</x:v>
      </x:c>
      <x:c r="AW56" s="240" t="n">
        <x:f>IF(AA56&lt;=1,"",INDEX('COMM_Counter_Deltas'!$C$6:$C$65,AA56-1))</x:f>
        <x:v>44589.74246527778</x:v>
      </x:c>
      <x:c r="AX56" s="239" t="b">
        <x:v>1</x:v>
      </x:c>
      <x:c r="AY56" s="238" t="n">
        <x:v>4</x:v>
      </x:c>
      <x:c r="AZ56" s="238" t="n">
        <x:f>INDEX('OMNI_Normalized'!$N$6:$N$18,MATCH(L56,'OMNI_Normalized'!$C$6:$C$18,0))</x:f>
        <x:v>41974</x:v>
      </x:c>
      <x:c r="BA56" s="242" t="n">
        <x:f>INDEX('OMNI_Normalized'!$O$6:$O$18,MATCH(L56,'OMNI_Normalized'!$C$6:$C$18,0))</x:f>
        <x:v>1.9</x:v>
      </x:c>
      <x:c r="BB56" s="238" t="n">
        <x:f>INDEX('OMNI_Normalized'!$H$6:$H$18,MATCH(L56,'OMNI_Normalized'!$C$6:$C$18,0))</x:f>
        <x:v>100</x:v>
      </x:c>
      <x:c r="BC56" s="238" t="n">
        <x:f>INDEX('OMNI_Normalized'!$F$6:$F$18,MATCH(L56,'OMNI_Normalized'!$C$6:$C$18,0))</x:f>
        <x:v>51</x:v>
      </x:c>
      <x:c r="BD56" s="238" t="n">
        <x:f>INDEX('OMNI_Normalized'!$G$6:$G$18,MATCH(L56,'OMNI_Normalized'!$C$6:$C$18,0))</x:f>
        <x:v>51</x:v>
      </x:c>
    </x:row>
    <x:row r="57" ht="24" customHeight="1">
      <x:c r="A57" s="32" t="n">
        <x:v>52</x:v>
      </x:c>
      <x:c r="B57" s="32" t="n">
        <x:v>59</x:v>
      </x:c>
      <x:c r="C57" s="210" t="n">
        <x:f>Join_Audit!C64</x:f>
        <x:v>44589.74256944445</x:v>
      </x:c>
      <x:c r="D57" s="42" t="n">
        <x:f>Join_Audit!E64</x:f>
        <x:v>389</x:v>
      </x:c>
      <x:c r="E57" s="42" t="n">
        <x:f>Join_Audit!F64</x:f>
        <x:v>1355</x:v>
      </x:c>
      <x:c r="F57" s="42" t="n">
        <x:f>Join_Audit!G64</x:f>
        <x:v>0</x:v>
      </x:c>
      <x:c r="G57" s="42" t="str">
        <x:f>Join_Audit!I64</x:f>
        <x:v>CADC0873</x:v>
      </x:c>
      <x:c r="H57" s="42" t="n">
        <x:f>Join_Audit!J64</x:f>
        <x:v>-0.0000265288</x:v>
      </x:c>
      <x:c r="I57" s="210" t="n">
        <x:f>Join_Audit!L64</x:f>
        <x:v>44589.74246527778</x:v>
      </x:c>
      <x:c r="J57" s="42" t="n">
        <x:f>Join_Audit!O64</x:f>
        <x:v>9</x:v>
      </x:c>
      <x:c r="K57" s="42" t="n">
        <x:f>INDEX('COMM_Beacons'!$D$6:$D$66,AA57)</x:f>
        <x:v>135</x:v>
      </x:c>
      <x:c r="L57" s="210" t="n">
        <x:f>Join_Audit!R64</x:f>
        <x:v>44589.74236111111</x:v>
      </x:c>
      <x:c r="M57" s="42" t="n">
        <x:f>OMNI_Normalized!J13</x:f>
        <x:v>6.4</x:v>
      </x:c>
      <x:c r="N57" s="42" t="n">
        <x:f>OMNI_Normalized!K13</x:f>
        <x:v>-1.21</x:v>
      </x:c>
      <x:c r="O57" s="42" t="n">
        <x:f>OMNI_Normalized!L13</x:f>
        <x:v>420.5</x:v>
      </x:c>
      <x:c r="P57" s="42" t="n">
        <x:f>OMNI_Normalized!M13</x:f>
        <x:v>5.38</x:v>
      </x:c>
      <x:c r="Q57" s="42" t="n">
        <x:f>OMNI_Normalized!P13</x:f>
        <x:v>82</x:v>
      </x:c>
      <x:c r="R57" s="42" t="n">
        <x:f>OMNI_Normalized!Q13</x:f>
        <x:v>2</x:v>
      </x:c>
      <x:c r="S57" s="47" t="n">
        <x:f>Settings!$B$28</x:f>
        <x:v>100</x:v>
      </x:c>
      <x:c r="T57" s="47" t="n">
        <x:f>Settings!$B$29</x:f>
        <x:v>0.02</x:v>
      </x:c>
      <x:c r="U57" s="47" t="n">
        <x:f>Settings!$B$12</x:f>
        <x:v>300</x:v>
      </x:c>
      <x:c r="V57" s="47" t="n">
        <x:f>Settings!$B$25</x:f>
        <x:v>0.25</x:v>
      </x:c>
      <x:c r="W57" s="47" t="n">
        <x:f>Settings!$B$21</x:f>
        <x:v>4</x:v>
      </x:c>
      <x:c r="X57" s="47" t="n">
        <x:f>Settings!$B$24</x:f>
        <x:v>12</x:v>
      </x:c>
      <x:c r="Y57" s="42" t="str">
        <x:f>Join_Audit!S64</x:f>
        <x:v>ACCEPT</x:v>
      </x:c>
      <x:c r="Z57" s="42" t="str">
        <x:v>OBSERVED RADIO STATE / DERIVED TX ACTIVITY / SYNTHETIC PERFORMANCE</x:v>
      </x:c>
      <x:c r="AA57" s="238" t="n">
        <x:v>34</x:v>
      </x:c>
      <x:c r="AB57" s="238" t="str">
        <x:f>INDEX('COMM_Beacons'!$E$6:$E$66,AA57)</x:f>
        <x:v>CRC32C_VERIFIED</x:v>
      </x:c>
      <x:c r="AC57" s="238" t="n">
        <x:f>INDEX('COMM_Beacons'!$K$6:$K$66,$AA57)</x:f>
        <x:v>369</x:v>
      </x:c>
      <x:c r="AD57" s="238" t="n">
        <x:f>INDEX('COMM_Beacons'!$L$6:$L$66,$AA57)</x:f>
        <x:v>369</x:v>
      </x:c>
      <x:c r="AE57" s="238" t="n">
        <x:f>INDEX('COMM_Beacons'!$M$6:$M$66,$AA57)</x:f>
        <x:v>-83</x:v>
      </x:c>
      <x:c r="AF57" s="238" t="n">
        <x:f>INDEX('COMM_Beacons'!$N$6:$N$66,$AA57)</x:f>
        <x:v>257</x:v>
      </x:c>
      <x:c r="AG57" s="238" t="n">
        <x:f>INDEX('COMM_Beacons'!$O$6:$O$66,$AA57)</x:f>
        <x:v>33459</x:v>
      </x:c>
      <x:c r="AH57" s="238" t="n">
        <x:f>INDEX('COMM_Beacons'!$P$6:$P$66,$AA57)</x:f>
        <x:v>11</x:v>
      </x:c>
      <x:c r="AI57" s="238" t="n">
        <x:f>INDEX('COMM_Beacons'!$Q$6:$Q$66,$AA57)</x:f>
        <x:v>4389791</x:v>
      </x:c>
      <x:c r="AJ57" s="238" t="n">
        <x:f>INDEX('COMM_Beacons'!$R$6:$R$66,$AA57)</x:f>
        <x:v>110</x:v>
      </x:c>
      <x:c r="AK57" s="238" t="n">
        <x:f>INDEX('COMM_Beacons'!$S$6:$S$66,$AA57)</x:f>
        <x:v>2</x:v>
      </x:c>
      <x:c r="AL57" s="238" t="n">
        <x:f>INDEX('COMM_Beacons'!$T$6:$T$66,$AA57)</x:f>
        <x:v>1126</x:v>
      </x:c>
      <x:c r="AM57" s="238" t="n">
        <x:f>INDEX('COMM_Beacons'!$U$6:$U$66,$AA57)</x:f>
        <x:v>256</x:v>
      </x:c>
      <x:c r="AN57" s="238" t="n">
        <x:f>INDEX('COMM_Beacons'!$V$6:$V$66,$AA57)</x:f>
        <x:v>1035520017</x:v>
      </x:c>
      <x:c r="AO57" s="238" t="n">
        <x:f>INDEX('COMM_Beacons'!$W$6:$W$66,$AA57)</x:f>
        <x:v>-98</x:v>
      </x:c>
      <x:c r="AP57" s="238" t="n">
        <x:f>INDEX('COMM_Beacons'!$X$6:$X$66,$AA57)</x:f>
        <x:v>1</x:v>
      </x:c>
      <x:c r="AQ57" s="238" t="n">
        <x:f>INDEX('COMM_Beacons'!$Y$6:$Y$66,$AA57)</x:f>
        <x:v>17475775</x:v>
      </x:c>
      <x:c r="AR57" s="238" t="n">
        <x:f>INDEX('COMM_Beacons'!$Z$6:$Z$66,$AA57)</x:f>
        <x:v>22035</x:v>
      </x:c>
      <x:c r="AS57" s="238" t="n">
        <x:f>INDEX('COMM_Beacons'!$AA$6:$AA$66,$AA57)</x:f>
        <x:v>3048170036</x:v>
      </x:c>
      <x:c r="AT57" s="238" t="n">
        <x:f>INDEX('COMM_Beacons'!$AB$6:$AB$66,$AA57)</x:f>
        <x:v>1105712</x:v>
      </x:c>
      <x:c r="AU57" s="241" t="n">
        <x:f>IF(AA57&lt;=1,"",INDEX('COMM_Counter_Deltas'!$J$6:$J$65,AA57-1))</x:f>
        <x:v>9.4</x:v>
      </x:c>
      <x:c r="AV57" s="240" t="n">
        <x:f>IF(AA57&lt;=1,"",INDEX('COMM_Counter_Deltas'!$B$6:$B$65,AA57-1))</x:f>
        <x:v>44589.74234953704</x:v>
      </x:c>
      <x:c r="AW57" s="240" t="n">
        <x:f>IF(AA57&lt;=1,"",INDEX('COMM_Counter_Deltas'!$C$6:$C$65,AA57-1))</x:f>
        <x:v>44589.74246527778</x:v>
      </x:c>
      <x:c r="AX57" s="239" t="b">
        <x:v>1</x:v>
      </x:c>
      <x:c r="AY57" s="238" t="n">
        <x:v>9</x:v>
      </x:c>
      <x:c r="AZ57" s="238" t="n">
        <x:f>INDEX('OMNI_Normalized'!$N$6:$N$18,MATCH(L57,'OMNI_Normalized'!$C$6:$C$18,0))</x:f>
        <x:v>41974</x:v>
      </x:c>
      <x:c r="BA57" s="242" t="n">
        <x:f>INDEX('OMNI_Normalized'!$O$6:$O$18,MATCH(L57,'OMNI_Normalized'!$C$6:$C$18,0))</x:f>
        <x:v>1.9</x:v>
      </x:c>
      <x:c r="BB57" s="238" t="n">
        <x:f>INDEX('OMNI_Normalized'!$H$6:$H$18,MATCH(L57,'OMNI_Normalized'!$C$6:$C$18,0))</x:f>
        <x:v>100</x:v>
      </x:c>
      <x:c r="BC57" s="238" t="n">
        <x:f>INDEX('OMNI_Normalized'!$F$6:$F$18,MATCH(L57,'OMNI_Normalized'!$C$6:$C$18,0))</x:f>
        <x:v>51</x:v>
      </x:c>
      <x:c r="BD57" s="238" t="n">
        <x:f>INDEX('OMNI_Normalized'!$G$6:$G$18,MATCH(L57,'OMNI_Normalized'!$C$6:$C$18,0))</x:f>
        <x:v>51</x:v>
      </x:c>
    </x:row>
    <x:row r="58" ht="24" customHeight="1">
      <x:c r="A58" s="32" t="n">
        <x:v>53</x:v>
      </x:c>
      <x:c r="B58" s="32" t="n">
        <x:v>60</x:v>
      </x:c>
      <x:c r="C58" s="210" t="n">
        <x:f>Join_Audit!C65</x:f>
        <x:v>44589.742627314816</x:v>
      </x:c>
      <x:c r="D58" s="42" t="n">
        <x:f>Join_Audit!E65</x:f>
        <x:v>394</x:v>
      </x:c>
      <x:c r="E58" s="42" t="n">
        <x:f>Join_Audit!F65</x:f>
        <x:v>1355</x:v>
      </x:c>
      <x:c r="F58" s="42" t="n">
        <x:f>Join_Audit!G65</x:f>
        <x:v>0</x:v>
      </x:c>
      <x:c r="G58" s="42" t="str">
        <x:f>Join_Audit!I65</x:f>
        <x:v>CADC0873</x:v>
      </x:c>
      <x:c r="H58" s="42" t="n">
        <x:f>Join_Audit!J65</x:f>
        <x:v>-0.000022312</x:v>
      </x:c>
      <x:c r="I58" s="210" t="n">
        <x:f>Join_Audit!L65</x:f>
        <x:v>44589.742581018516</x:v>
      </x:c>
      <x:c r="J58" s="42" t="n">
        <x:f>Join_Audit!O65</x:f>
        <x:v>4</x:v>
      </x:c>
      <x:c r="K58" s="42" t="n">
        <x:f>INDEX('COMM_Beacons'!$D$6:$D$66,AA58)</x:f>
        <x:v>134</x:v>
      </x:c>
      <x:c r="L58" s="210" t="n">
        <x:f>Join_Audit!R65</x:f>
        <x:v>44589.74236111111</x:v>
      </x:c>
      <x:c r="M58" s="42" t="n">
        <x:f>OMNI_Normalized!J13</x:f>
        <x:v>6.4</x:v>
      </x:c>
      <x:c r="N58" s="42" t="n">
        <x:f>OMNI_Normalized!K13</x:f>
        <x:v>-1.21</x:v>
      </x:c>
      <x:c r="O58" s="42" t="n">
        <x:f>OMNI_Normalized!L13</x:f>
        <x:v>420.5</x:v>
      </x:c>
      <x:c r="P58" s="42" t="n">
        <x:f>OMNI_Normalized!M13</x:f>
        <x:v>5.38</x:v>
      </x:c>
      <x:c r="Q58" s="42" t="n">
        <x:f>OMNI_Normalized!P13</x:f>
        <x:v>82</x:v>
      </x:c>
      <x:c r="R58" s="42" t="n">
        <x:f>OMNI_Normalized!Q13</x:f>
        <x:v>2</x:v>
      </x:c>
      <x:c r="S58" s="47" t="n">
        <x:f>Settings!$B$28</x:f>
        <x:v>100</x:v>
      </x:c>
      <x:c r="T58" s="47" t="n">
        <x:f>Settings!$B$29</x:f>
        <x:v>0.02</x:v>
      </x:c>
      <x:c r="U58" s="47" t="n">
        <x:f>Settings!$B$12</x:f>
        <x:v>300</x:v>
      </x:c>
      <x:c r="V58" s="47" t="n">
        <x:f>Settings!$B$25</x:f>
        <x:v>0.25</x:v>
      </x:c>
      <x:c r="W58" s="47" t="n">
        <x:f>Settings!$B$21</x:f>
        <x:v>4</x:v>
      </x:c>
      <x:c r="X58" s="47" t="n">
        <x:f>Settings!$B$24</x:f>
        <x:v>12</x:v>
      </x:c>
      <x:c r="Y58" s="42" t="str">
        <x:f>Join_Audit!S65</x:f>
        <x:v>ACCEPT</x:v>
      </x:c>
      <x:c r="Z58" s="42" t="str">
        <x:v>OBSERVED RADIO STATE / DERIVED TX ACTIVITY / SYNTHETIC PERFORMANCE</x:v>
      </x:c>
      <x:c r="AA58" s="238" t="n">
        <x:v>35</x:v>
      </x:c>
      <x:c r="AB58" s="238" t="str">
        <x:f>INDEX('COMM_Beacons'!$E$6:$E$66,AA58)</x:f>
        <x:v>CRC32C_VERIFIED</x:v>
      </x:c>
      <x:c r="AC58" s="238" t="n">
        <x:f>INDEX('COMM_Beacons'!$K$6:$K$66,$AA58)</x:f>
        <x:v>369</x:v>
      </x:c>
      <x:c r="AD58" s="238" t="n">
        <x:f>INDEX('COMM_Beacons'!$L$6:$L$66,$AA58)</x:f>
        <x:v>369</x:v>
      </x:c>
      <x:c r="AE58" s="238" t="n">
        <x:f>INDEX('COMM_Beacons'!$M$6:$M$66,$AA58)</x:f>
        <x:v>-83</x:v>
      </x:c>
      <x:c r="AF58" s="238" t="n">
        <x:f>INDEX('COMM_Beacons'!$N$6:$N$66,$AA58)</x:f>
        <x:v>257</x:v>
      </x:c>
      <x:c r="AG58" s="238" t="n">
        <x:f>INDEX('COMM_Beacons'!$O$6:$O$66,$AA58)</x:f>
        <x:v>33460</x:v>
      </x:c>
      <x:c r="AH58" s="238" t="n">
        <x:f>INDEX('COMM_Beacons'!$P$6:$P$66,$AA58)</x:f>
        <x:v>11</x:v>
      </x:c>
      <x:c r="AI58" s="238" t="n">
        <x:f>INDEX('COMM_Beacons'!$Q$6:$Q$66,$AA58)</x:f>
        <x:v>4389885</x:v>
      </x:c>
      <x:c r="AJ58" s="238" t="n">
        <x:f>INDEX('COMM_Beacons'!$R$6:$R$66,$AA58)</x:f>
        <x:v>110</x:v>
      </x:c>
      <x:c r="AK58" s="238" t="n">
        <x:f>INDEX('COMM_Beacons'!$S$6:$S$66,$AA58)</x:f>
        <x:v>2</x:v>
      </x:c>
      <x:c r="AL58" s="238" t="n">
        <x:f>INDEX('COMM_Beacons'!$T$6:$T$66,$AA58)</x:f>
        <x:v>1126</x:v>
      </x:c>
      <x:c r="AM58" s="238" t="n">
        <x:f>INDEX('COMM_Beacons'!$U$6:$U$66,$AA58)</x:f>
        <x:v>256</x:v>
      </x:c>
      <x:c r="AN58" s="238" t="n">
        <x:f>INDEX('COMM_Beacons'!$V$6:$V$66,$AA58)</x:f>
        <x:v>1035520017</x:v>
      </x:c>
      <x:c r="AO58" s="238" t="n">
        <x:f>INDEX('COMM_Beacons'!$W$6:$W$66,$AA58)</x:f>
        <x:v>-99</x:v>
      </x:c>
      <x:c r="AP58" s="238" t="n">
        <x:f>INDEX('COMM_Beacons'!$X$6:$X$66,$AA58)</x:f>
        <x:v>1</x:v>
      </x:c>
      <x:c r="AQ58" s="238" t="n">
        <x:f>INDEX('COMM_Beacons'!$Y$6:$Y$66,$AA58)</x:f>
        <x:v>17475776</x:v>
      </x:c>
      <x:c r="AR58" s="238" t="n">
        <x:f>INDEX('COMM_Beacons'!$Z$6:$Z$66,$AA58)</x:f>
        <x:v>22035</x:v>
      </x:c>
      <x:c r="AS58" s="238" t="n">
        <x:f>INDEX('COMM_Beacons'!$AA$6:$AA$66,$AA58)</x:f>
        <x:v>3048170130</x:v>
      </x:c>
      <x:c r="AT58" s="238" t="n">
        <x:f>INDEX('COMM_Beacons'!$AB$6:$AB$66,$AA58)</x:f>
        <x:v>1105712</x:v>
      </x:c>
      <x:c r="AU58" s="241" t="n">
        <x:f>IF(AA58&lt;=1,"",INDEX('COMM_Counter_Deltas'!$J$6:$J$65,AA58-1))</x:f>
        <x:v>9.4</x:v>
      </x:c>
      <x:c r="AV58" s="240" t="n">
        <x:f>IF(AA58&lt;=1,"",INDEX('COMM_Counter_Deltas'!$B$6:$B$65,AA58-1))</x:f>
        <x:v>44589.74246527778</x:v>
      </x:c>
      <x:c r="AW58" s="240" t="n">
        <x:f>IF(AA58&lt;=1,"",INDEX('COMM_Counter_Deltas'!$C$6:$C$65,AA58-1))</x:f>
        <x:v>44589.742581018516</x:v>
      </x:c>
      <x:c r="AX58" s="239" t="b">
        <x:v>1</x:v>
      </x:c>
      <x:c r="AY58" s="238" t="n">
        <x:v>4</x:v>
      </x:c>
      <x:c r="AZ58" s="238" t="n">
        <x:f>INDEX('OMNI_Normalized'!$N$6:$N$18,MATCH(L58,'OMNI_Normalized'!$C$6:$C$18,0))</x:f>
        <x:v>41974</x:v>
      </x:c>
      <x:c r="BA58" s="242" t="n">
        <x:f>INDEX('OMNI_Normalized'!$O$6:$O$18,MATCH(L58,'OMNI_Normalized'!$C$6:$C$18,0))</x:f>
        <x:v>1.9</x:v>
      </x:c>
      <x:c r="BB58" s="238" t="n">
        <x:f>INDEX('OMNI_Normalized'!$H$6:$H$18,MATCH(L58,'OMNI_Normalized'!$C$6:$C$18,0))</x:f>
        <x:v>100</x:v>
      </x:c>
      <x:c r="BC58" s="238" t="n">
        <x:f>INDEX('OMNI_Normalized'!$F$6:$F$18,MATCH(L58,'OMNI_Normalized'!$C$6:$C$18,0))</x:f>
        <x:v>51</x:v>
      </x:c>
      <x:c r="BD58" s="238" t="n">
        <x:f>INDEX('OMNI_Normalized'!$G$6:$G$18,MATCH(L58,'OMNI_Normalized'!$C$6:$C$18,0))</x:f>
        <x:v>51</x:v>
      </x:c>
    </x:row>
    <x:row r="59" ht="24" customHeight="1">
      <x:c r="A59" s="32" t="n">
        <x:v>54</x:v>
      </x:c>
      <x:c r="B59" s="32" t="n">
        <x:v>61</x:v>
      </x:c>
      <x:c r="C59" s="210" t="n">
        <x:f>Join_Audit!C66</x:f>
        <x:v>44589.742685185185</x:v>
      </x:c>
      <x:c r="D59" s="42" t="n">
        <x:f>Join_Audit!E66</x:f>
        <x:v>399</x:v>
      </x:c>
      <x:c r="E59" s="42" t="n">
        <x:f>Join_Audit!F66</x:f>
        <x:v>1355</x:v>
      </x:c>
      <x:c r="F59" s="42" t="n">
        <x:f>Join_Audit!G66</x:f>
        <x:v>0</x:v>
      </x:c>
      <x:c r="G59" s="42" t="str">
        <x:f>Join_Audit!I66</x:f>
        <x:v>CADC0873</x:v>
      </x:c>
      <x:c r="H59" s="42" t="n">
        <x:f>Join_Audit!J66</x:f>
        <x:v>-0.0000160329</x:v>
      </x:c>
      <x:c r="I59" s="210" t="n">
        <x:f>Join_Audit!L66</x:f>
        <x:v>44589.742581018516</x:v>
      </x:c>
      <x:c r="J59" s="42" t="n">
        <x:f>Join_Audit!O66</x:f>
        <x:v>9</x:v>
      </x:c>
      <x:c r="K59" s="42" t="n">
        <x:f>INDEX('COMM_Beacons'!$D$6:$D$66,AA59)</x:f>
        <x:v>134</x:v>
      </x:c>
      <x:c r="L59" s="210" t="n">
        <x:f>Join_Audit!R66</x:f>
        <x:v>44589.74236111111</x:v>
      </x:c>
      <x:c r="M59" s="42" t="n">
        <x:f>OMNI_Normalized!J13</x:f>
        <x:v>6.4</x:v>
      </x:c>
      <x:c r="N59" s="42" t="n">
        <x:f>OMNI_Normalized!K13</x:f>
        <x:v>-1.21</x:v>
      </x:c>
      <x:c r="O59" s="42" t="n">
        <x:f>OMNI_Normalized!L13</x:f>
        <x:v>420.5</x:v>
      </x:c>
      <x:c r="P59" s="42" t="n">
        <x:f>OMNI_Normalized!M13</x:f>
        <x:v>5.38</x:v>
      </x:c>
      <x:c r="Q59" s="42" t="n">
        <x:f>OMNI_Normalized!P13</x:f>
        <x:v>82</x:v>
      </x:c>
      <x:c r="R59" s="42" t="n">
        <x:f>OMNI_Normalized!Q13</x:f>
        <x:v>2</x:v>
      </x:c>
      <x:c r="S59" s="47" t="n">
        <x:f>Settings!$B$28</x:f>
        <x:v>100</x:v>
      </x:c>
      <x:c r="T59" s="47" t="n">
        <x:f>Settings!$B$29</x:f>
        <x:v>0.02</x:v>
      </x:c>
      <x:c r="U59" s="47" t="n">
        <x:f>Settings!$B$12</x:f>
        <x:v>300</x:v>
      </x:c>
      <x:c r="V59" s="47" t="n">
        <x:f>Settings!$B$25</x:f>
        <x:v>0.25</x:v>
      </x:c>
      <x:c r="W59" s="47" t="n">
        <x:f>Settings!$B$21</x:f>
        <x:v>4</x:v>
      </x:c>
      <x:c r="X59" s="47" t="n">
        <x:f>Settings!$B$24</x:f>
        <x:v>12</x:v>
      </x:c>
      <x:c r="Y59" s="42" t="str">
        <x:f>Join_Audit!S66</x:f>
        <x:v>ACCEPT</x:v>
      </x:c>
      <x:c r="Z59" s="42" t="str">
        <x:v>OBSERVED RADIO STATE / DERIVED TX ACTIVITY / SYNTHETIC PERFORMANCE</x:v>
      </x:c>
      <x:c r="AA59" s="238" t="n">
        <x:v>35</x:v>
      </x:c>
      <x:c r="AB59" s="238" t="str">
        <x:f>INDEX('COMM_Beacons'!$E$6:$E$66,AA59)</x:f>
        <x:v>CRC32C_VERIFIED</x:v>
      </x:c>
      <x:c r="AC59" s="238" t="n">
        <x:f>INDEX('COMM_Beacons'!$K$6:$K$66,$AA59)</x:f>
        <x:v>369</x:v>
      </x:c>
      <x:c r="AD59" s="238" t="n">
        <x:f>INDEX('COMM_Beacons'!$L$6:$L$66,$AA59)</x:f>
        <x:v>369</x:v>
      </x:c>
      <x:c r="AE59" s="238" t="n">
        <x:f>INDEX('COMM_Beacons'!$M$6:$M$66,$AA59)</x:f>
        <x:v>-83</x:v>
      </x:c>
      <x:c r="AF59" s="238" t="n">
        <x:f>INDEX('COMM_Beacons'!$N$6:$N$66,$AA59)</x:f>
        <x:v>257</x:v>
      </x:c>
      <x:c r="AG59" s="238" t="n">
        <x:f>INDEX('COMM_Beacons'!$O$6:$O$66,$AA59)</x:f>
        <x:v>33460</x:v>
      </x:c>
      <x:c r="AH59" s="238" t="n">
        <x:f>INDEX('COMM_Beacons'!$P$6:$P$66,$AA59)</x:f>
        <x:v>11</x:v>
      </x:c>
      <x:c r="AI59" s="238" t="n">
        <x:f>INDEX('COMM_Beacons'!$Q$6:$Q$66,$AA59)</x:f>
        <x:v>4389885</x:v>
      </x:c>
      <x:c r="AJ59" s="238" t="n">
        <x:f>INDEX('COMM_Beacons'!$R$6:$R$66,$AA59)</x:f>
        <x:v>110</x:v>
      </x:c>
      <x:c r="AK59" s="238" t="n">
        <x:f>INDEX('COMM_Beacons'!$S$6:$S$66,$AA59)</x:f>
        <x:v>2</x:v>
      </x:c>
      <x:c r="AL59" s="238" t="n">
        <x:f>INDEX('COMM_Beacons'!$T$6:$T$66,$AA59)</x:f>
        <x:v>1126</x:v>
      </x:c>
      <x:c r="AM59" s="238" t="n">
        <x:f>INDEX('COMM_Beacons'!$U$6:$U$66,$AA59)</x:f>
        <x:v>256</x:v>
      </x:c>
      <x:c r="AN59" s="238" t="n">
        <x:f>INDEX('COMM_Beacons'!$V$6:$V$66,$AA59)</x:f>
        <x:v>1035520017</x:v>
      </x:c>
      <x:c r="AO59" s="238" t="n">
        <x:f>INDEX('COMM_Beacons'!$W$6:$W$66,$AA59)</x:f>
        <x:v>-99</x:v>
      </x:c>
      <x:c r="AP59" s="238" t="n">
        <x:f>INDEX('COMM_Beacons'!$X$6:$X$66,$AA59)</x:f>
        <x:v>1</x:v>
      </x:c>
      <x:c r="AQ59" s="238" t="n">
        <x:f>INDEX('COMM_Beacons'!$Y$6:$Y$66,$AA59)</x:f>
        <x:v>17475776</x:v>
      </x:c>
      <x:c r="AR59" s="238" t="n">
        <x:f>INDEX('COMM_Beacons'!$Z$6:$Z$66,$AA59)</x:f>
        <x:v>22035</x:v>
      </x:c>
      <x:c r="AS59" s="238" t="n">
        <x:f>INDEX('COMM_Beacons'!$AA$6:$AA$66,$AA59)</x:f>
        <x:v>3048170130</x:v>
      </x:c>
      <x:c r="AT59" s="238" t="n">
        <x:f>INDEX('COMM_Beacons'!$AB$6:$AB$66,$AA59)</x:f>
        <x:v>1105712</x:v>
      </x:c>
      <x:c r="AU59" s="241" t="n">
        <x:f>IF(AA59&lt;=1,"",INDEX('COMM_Counter_Deltas'!$J$6:$J$65,AA59-1))</x:f>
        <x:v>9.4</x:v>
      </x:c>
      <x:c r="AV59" s="240" t="n">
        <x:f>IF(AA59&lt;=1,"",INDEX('COMM_Counter_Deltas'!$B$6:$B$65,AA59-1))</x:f>
        <x:v>44589.74246527778</x:v>
      </x:c>
      <x:c r="AW59" s="240" t="n">
        <x:f>IF(AA59&lt;=1,"",INDEX('COMM_Counter_Deltas'!$C$6:$C$65,AA59-1))</x:f>
        <x:v>44589.742581018516</x:v>
      </x:c>
      <x:c r="AX59" s="239" t="b">
        <x:v>1</x:v>
      </x:c>
      <x:c r="AY59" s="238" t="n">
        <x:v>9</x:v>
      </x:c>
      <x:c r="AZ59" s="238" t="n">
        <x:f>INDEX('OMNI_Normalized'!$N$6:$N$18,MATCH(L59,'OMNI_Normalized'!$C$6:$C$18,0))</x:f>
        <x:v>41974</x:v>
      </x:c>
      <x:c r="BA59" s="242" t="n">
        <x:f>INDEX('OMNI_Normalized'!$O$6:$O$18,MATCH(L59,'OMNI_Normalized'!$C$6:$C$18,0))</x:f>
        <x:v>1.9</x:v>
      </x:c>
      <x:c r="BB59" s="238" t="n">
        <x:f>INDEX('OMNI_Normalized'!$H$6:$H$18,MATCH(L59,'OMNI_Normalized'!$C$6:$C$18,0))</x:f>
        <x:v>100</x:v>
      </x:c>
      <x:c r="BC59" s="238" t="n">
        <x:f>INDEX('OMNI_Normalized'!$F$6:$F$18,MATCH(L59,'OMNI_Normalized'!$C$6:$C$18,0))</x:f>
        <x:v>51</x:v>
      </x:c>
      <x:c r="BD59" s="238" t="n">
        <x:f>INDEX('OMNI_Normalized'!$G$6:$G$18,MATCH(L59,'OMNI_Normalized'!$C$6:$C$18,0))</x:f>
        <x:v>51</x:v>
      </x:c>
    </x:row>
    <x:row r="60" ht="24" customHeight="1">
      <x:c r="A60" s="32" t="n">
        <x:v>55</x:v>
      </x:c>
      <x:c r="B60" s="32" t="n">
        <x:v>62</x:v>
      </x:c>
      <x:c r="C60" s="210" t="n">
        <x:f>Join_Audit!C67</x:f>
        <x:v>44589.742743055554</x:v>
      </x:c>
      <x:c r="D60" s="42" t="n">
        <x:f>Join_Audit!E67</x:f>
        <x:v>404</x:v>
      </x:c>
      <x:c r="E60" s="42" t="n">
        <x:f>Join_Audit!F67</x:f>
        <x:v>1355</x:v>
      </x:c>
      <x:c r="F60" s="42" t="n">
        <x:f>Join_Audit!G67</x:f>
        <x:v>0</x:v>
      </x:c>
      <x:c r="G60" s="42" t="str">
        <x:f>Join_Audit!I67</x:f>
        <x:v>CADC0873</x:v>
      </x:c>
      <x:c r="H60" s="42" t="n">
        <x:f>Join_Audit!J67</x:f>
        <x:v>-0.00000692698</x:v>
      </x:c>
      <x:c r="I60" s="210" t="n">
        <x:f>Join_Audit!L67</x:f>
        <x:v>44589.74269675926</x:v>
      </x:c>
      <x:c r="J60" s="42" t="n">
        <x:f>Join_Audit!O67</x:f>
        <x:v>4</x:v>
      </x:c>
      <x:c r="K60" s="42" t="n">
        <x:f>INDEX('COMM_Beacons'!$D$6:$D$66,AA60)</x:f>
        <x:v>132</x:v>
      </x:c>
      <x:c r="L60" s="210" t="n">
        <x:f>Join_Audit!R67</x:f>
        <x:v>44589.74236111111</x:v>
      </x:c>
      <x:c r="M60" s="42" t="n">
        <x:f>OMNI_Normalized!J13</x:f>
        <x:v>6.4</x:v>
      </x:c>
      <x:c r="N60" s="42" t="n">
        <x:f>OMNI_Normalized!K13</x:f>
        <x:v>-1.21</x:v>
      </x:c>
      <x:c r="O60" s="42" t="n">
        <x:f>OMNI_Normalized!L13</x:f>
        <x:v>420.5</x:v>
      </x:c>
      <x:c r="P60" s="42" t="n">
        <x:f>OMNI_Normalized!M13</x:f>
        <x:v>5.38</x:v>
      </x:c>
      <x:c r="Q60" s="42" t="n">
        <x:f>OMNI_Normalized!P13</x:f>
        <x:v>82</x:v>
      </x:c>
      <x:c r="R60" s="42" t="n">
        <x:f>OMNI_Normalized!Q13</x:f>
        <x:v>2</x:v>
      </x:c>
      <x:c r="S60" s="47" t="n">
        <x:f>Settings!$B$28</x:f>
        <x:v>100</x:v>
      </x:c>
      <x:c r="T60" s="47" t="n">
        <x:f>Settings!$B$29</x:f>
        <x:v>0.02</x:v>
      </x:c>
      <x:c r="U60" s="47" t="n">
        <x:f>Settings!$B$12</x:f>
        <x:v>300</x:v>
      </x:c>
      <x:c r="V60" s="47" t="n">
        <x:f>Settings!$B$25</x:f>
        <x:v>0.25</x:v>
      </x:c>
      <x:c r="W60" s="47" t="n">
        <x:f>Settings!$B$21</x:f>
        <x:v>4</x:v>
      </x:c>
      <x:c r="X60" s="47" t="n">
        <x:f>Settings!$B$24</x:f>
        <x:v>12</x:v>
      </x:c>
      <x:c r="Y60" s="42" t="str">
        <x:f>Join_Audit!S67</x:f>
        <x:v>ACCEPT</x:v>
      </x:c>
      <x:c r="Z60" s="42" t="str">
        <x:v>OBSERVED RADIO STATE / DERIVED TX ACTIVITY / SYNTHETIC PERFORMANCE</x:v>
      </x:c>
      <x:c r="AA60" s="238" t="n">
        <x:v>36</x:v>
      </x:c>
      <x:c r="AB60" s="238" t="str">
        <x:f>INDEX('COMM_Beacons'!$E$6:$E$66,AA60)</x:f>
        <x:v>CRC32C_VERIFIED</x:v>
      </x:c>
      <x:c r="AC60" s="238" t="n">
        <x:f>INDEX('COMM_Beacons'!$K$6:$K$66,$AA60)</x:f>
        <x:v>369</x:v>
      </x:c>
      <x:c r="AD60" s="238" t="n">
        <x:f>INDEX('COMM_Beacons'!$L$6:$L$66,$AA60)</x:f>
        <x:v>369</x:v>
      </x:c>
      <x:c r="AE60" s="238" t="n">
        <x:f>INDEX('COMM_Beacons'!$M$6:$M$66,$AA60)</x:f>
        <x:v>-83</x:v>
      </x:c>
      <x:c r="AF60" s="238" t="n">
        <x:f>INDEX('COMM_Beacons'!$N$6:$N$66,$AA60)</x:f>
        <x:v>257</x:v>
      </x:c>
      <x:c r="AG60" s="238" t="n">
        <x:f>INDEX('COMM_Beacons'!$O$6:$O$66,$AA60)</x:f>
        <x:v>33461</x:v>
      </x:c>
      <x:c r="AH60" s="238" t="n">
        <x:f>INDEX('COMM_Beacons'!$P$6:$P$66,$AA60)</x:f>
        <x:v>11</x:v>
      </x:c>
      <x:c r="AI60" s="238" t="n">
        <x:f>INDEX('COMM_Beacons'!$Q$6:$Q$66,$AA60)</x:f>
        <x:v>4389979</x:v>
      </x:c>
      <x:c r="AJ60" s="238" t="n">
        <x:f>INDEX('COMM_Beacons'!$R$6:$R$66,$AA60)</x:f>
        <x:v>110</x:v>
      </x:c>
      <x:c r="AK60" s="238" t="n">
        <x:f>INDEX('COMM_Beacons'!$S$6:$S$66,$AA60)</x:f>
        <x:v>2</x:v>
      </x:c>
      <x:c r="AL60" s="238" t="n">
        <x:f>INDEX('COMM_Beacons'!$T$6:$T$66,$AA60)</x:f>
        <x:v>1126</x:v>
      </x:c>
      <x:c r="AM60" s="238" t="n">
        <x:f>INDEX('COMM_Beacons'!$U$6:$U$66,$AA60)</x:f>
        <x:v>256</x:v>
      </x:c>
      <x:c r="AN60" s="238" t="n">
        <x:f>INDEX('COMM_Beacons'!$V$6:$V$66,$AA60)</x:f>
        <x:v>1035520017</x:v>
      </x:c>
      <x:c r="AO60" s="238" t="n">
        <x:f>INDEX('COMM_Beacons'!$W$6:$W$66,$AA60)</x:f>
        <x:v>-103</x:v>
      </x:c>
      <x:c r="AP60" s="238" t="n">
        <x:f>INDEX('COMM_Beacons'!$X$6:$X$66,$AA60)</x:f>
        <x:v>1</x:v>
      </x:c>
      <x:c r="AQ60" s="238" t="n">
        <x:f>INDEX('COMM_Beacons'!$Y$6:$Y$66,$AA60)</x:f>
        <x:v>17475777</x:v>
      </x:c>
      <x:c r="AR60" s="238" t="n">
        <x:f>INDEX('COMM_Beacons'!$Z$6:$Z$66,$AA60)</x:f>
        <x:v>22035</x:v>
      </x:c>
      <x:c r="AS60" s="238" t="n">
        <x:f>INDEX('COMM_Beacons'!$AA$6:$AA$66,$AA60)</x:f>
        <x:v>3048170224</x:v>
      </x:c>
      <x:c r="AT60" s="238" t="n">
        <x:f>INDEX('COMM_Beacons'!$AB$6:$AB$66,$AA60)</x:f>
        <x:v>1105712</x:v>
      </x:c>
      <x:c r="AU60" s="241" t="n">
        <x:f>IF(AA60&lt;=1,"",INDEX('COMM_Counter_Deltas'!$J$6:$J$65,AA60-1))</x:f>
        <x:v>9.4</x:v>
      </x:c>
      <x:c r="AV60" s="240" t="n">
        <x:f>IF(AA60&lt;=1,"",INDEX('COMM_Counter_Deltas'!$B$6:$B$65,AA60-1))</x:f>
        <x:v>44589.742581018516</x:v>
      </x:c>
      <x:c r="AW60" s="240" t="n">
        <x:f>IF(AA60&lt;=1,"",INDEX('COMM_Counter_Deltas'!$C$6:$C$65,AA60-1))</x:f>
        <x:v>44589.74269675926</x:v>
      </x:c>
      <x:c r="AX60" s="239" t="b">
        <x:v>1</x:v>
      </x:c>
      <x:c r="AY60" s="238" t="n">
        <x:v>4</x:v>
      </x:c>
      <x:c r="AZ60" s="238" t="n">
        <x:f>INDEX('OMNI_Normalized'!$N$6:$N$18,MATCH(L60,'OMNI_Normalized'!$C$6:$C$18,0))</x:f>
        <x:v>41974</x:v>
      </x:c>
      <x:c r="BA60" s="242" t="n">
        <x:f>INDEX('OMNI_Normalized'!$O$6:$O$18,MATCH(L60,'OMNI_Normalized'!$C$6:$C$18,0))</x:f>
        <x:v>1.9</x:v>
      </x:c>
      <x:c r="BB60" s="238" t="n">
        <x:f>INDEX('OMNI_Normalized'!$H$6:$H$18,MATCH(L60,'OMNI_Normalized'!$C$6:$C$18,0))</x:f>
        <x:v>100</x:v>
      </x:c>
      <x:c r="BC60" s="238" t="n">
        <x:f>INDEX('OMNI_Normalized'!$F$6:$F$18,MATCH(L60,'OMNI_Normalized'!$C$6:$C$18,0))</x:f>
        <x:v>51</x:v>
      </x:c>
      <x:c r="BD60" s="238" t="n">
        <x:f>INDEX('OMNI_Normalized'!$G$6:$G$18,MATCH(L60,'OMNI_Normalized'!$C$6:$C$18,0))</x:f>
        <x:v>51</x:v>
      </x:c>
    </x:row>
    <x:row r="61" ht="24" customHeight="1">
      <x:c r="A61" s="32" t="n">
        <x:v>56</x:v>
      </x:c>
      <x:c r="B61" s="32" t="n">
        <x:v>63</x:v>
      </x:c>
      <x:c r="C61" s="210" t="n">
        <x:f>Join_Audit!C68</x:f>
        <x:v>44589.742800925924</x:v>
      </x:c>
      <x:c r="D61" s="42" t="n">
        <x:f>Join_Audit!E68</x:f>
        <x:v>409</x:v>
      </x:c>
      <x:c r="E61" s="42" t="n">
        <x:f>Join_Audit!F68</x:f>
        <x:v>1355</x:v>
      </x:c>
      <x:c r="F61" s="42" t="n">
        <x:f>Join_Audit!G68</x:f>
        <x:v>0</x:v>
      </x:c>
      <x:c r="G61" s="42" t="str">
        <x:f>Join_Audit!I68</x:f>
        <x:v>CADC0873</x:v>
      </x:c>
      <x:c r="H61" s="42" t="n">
        <x:f>Join_Audit!J68</x:f>
        <x:v>0.00000350222</x:v>
      </x:c>
      <x:c r="I61" s="210" t="n">
        <x:f>Join_Audit!L68</x:f>
        <x:v>44589.74269675926</x:v>
      </x:c>
      <x:c r="J61" s="42" t="n">
        <x:f>Join_Audit!O68</x:f>
        <x:v>9</x:v>
      </x:c>
      <x:c r="K61" s="42" t="n">
        <x:f>INDEX('COMM_Beacons'!$D$6:$D$66,AA61)</x:f>
        <x:v>132</x:v>
      </x:c>
      <x:c r="L61" s="210" t="n">
        <x:f>Join_Audit!R68</x:f>
        <x:v>44589.74236111111</x:v>
      </x:c>
      <x:c r="M61" s="42" t="n">
        <x:f>OMNI_Normalized!J13</x:f>
        <x:v>6.4</x:v>
      </x:c>
      <x:c r="N61" s="42" t="n">
        <x:f>OMNI_Normalized!K13</x:f>
        <x:v>-1.21</x:v>
      </x:c>
      <x:c r="O61" s="42" t="n">
        <x:f>OMNI_Normalized!L13</x:f>
        <x:v>420.5</x:v>
      </x:c>
      <x:c r="P61" s="42" t="n">
        <x:f>OMNI_Normalized!M13</x:f>
        <x:v>5.38</x:v>
      </x:c>
      <x:c r="Q61" s="42" t="n">
        <x:f>OMNI_Normalized!P13</x:f>
        <x:v>82</x:v>
      </x:c>
      <x:c r="R61" s="42" t="n">
        <x:f>OMNI_Normalized!Q13</x:f>
        <x:v>2</x:v>
      </x:c>
      <x:c r="S61" s="47" t="n">
        <x:f>Settings!$B$28</x:f>
        <x:v>100</x:v>
      </x:c>
      <x:c r="T61" s="47" t="n">
        <x:f>Settings!$B$29</x:f>
        <x:v>0.02</x:v>
      </x:c>
      <x:c r="U61" s="47" t="n">
        <x:f>Settings!$B$12</x:f>
        <x:v>300</x:v>
      </x:c>
      <x:c r="V61" s="47" t="n">
        <x:f>Settings!$B$25</x:f>
        <x:v>0.25</x:v>
      </x:c>
      <x:c r="W61" s="47" t="n">
        <x:f>Settings!$B$21</x:f>
        <x:v>4</x:v>
      </x:c>
      <x:c r="X61" s="47" t="n">
        <x:f>Settings!$B$24</x:f>
        <x:v>12</x:v>
      </x:c>
      <x:c r="Y61" s="42" t="str">
        <x:f>Join_Audit!S68</x:f>
        <x:v>ACCEPT</x:v>
      </x:c>
      <x:c r="Z61" s="42" t="str">
        <x:v>OBSERVED RADIO STATE / DERIVED TX ACTIVITY / SYNTHETIC PERFORMANCE</x:v>
      </x:c>
      <x:c r="AA61" s="238" t="n">
        <x:v>36</x:v>
      </x:c>
      <x:c r="AB61" s="238" t="str">
        <x:f>INDEX('COMM_Beacons'!$E$6:$E$66,AA61)</x:f>
        <x:v>CRC32C_VERIFIED</x:v>
      </x:c>
      <x:c r="AC61" s="238" t="n">
        <x:f>INDEX('COMM_Beacons'!$K$6:$K$66,$AA61)</x:f>
        <x:v>369</x:v>
      </x:c>
      <x:c r="AD61" s="238" t="n">
        <x:f>INDEX('COMM_Beacons'!$L$6:$L$66,$AA61)</x:f>
        <x:v>369</x:v>
      </x:c>
      <x:c r="AE61" s="238" t="n">
        <x:f>INDEX('COMM_Beacons'!$M$6:$M$66,$AA61)</x:f>
        <x:v>-83</x:v>
      </x:c>
      <x:c r="AF61" s="238" t="n">
        <x:f>INDEX('COMM_Beacons'!$N$6:$N$66,$AA61)</x:f>
        <x:v>257</x:v>
      </x:c>
      <x:c r="AG61" s="238" t="n">
        <x:f>INDEX('COMM_Beacons'!$O$6:$O$66,$AA61)</x:f>
        <x:v>33461</x:v>
      </x:c>
      <x:c r="AH61" s="238" t="n">
        <x:f>INDEX('COMM_Beacons'!$P$6:$P$66,$AA61)</x:f>
        <x:v>11</x:v>
      </x:c>
      <x:c r="AI61" s="238" t="n">
        <x:f>INDEX('COMM_Beacons'!$Q$6:$Q$66,$AA61)</x:f>
        <x:v>4389979</x:v>
      </x:c>
      <x:c r="AJ61" s="238" t="n">
        <x:f>INDEX('COMM_Beacons'!$R$6:$R$66,$AA61)</x:f>
        <x:v>110</x:v>
      </x:c>
      <x:c r="AK61" s="238" t="n">
        <x:f>INDEX('COMM_Beacons'!$S$6:$S$66,$AA61)</x:f>
        <x:v>2</x:v>
      </x:c>
      <x:c r="AL61" s="238" t="n">
        <x:f>INDEX('COMM_Beacons'!$T$6:$T$66,$AA61)</x:f>
        <x:v>1126</x:v>
      </x:c>
      <x:c r="AM61" s="238" t="n">
        <x:f>INDEX('COMM_Beacons'!$U$6:$U$66,$AA61)</x:f>
        <x:v>256</x:v>
      </x:c>
      <x:c r="AN61" s="238" t="n">
        <x:f>INDEX('COMM_Beacons'!$V$6:$V$66,$AA61)</x:f>
        <x:v>1035520017</x:v>
      </x:c>
      <x:c r="AO61" s="238" t="n">
        <x:f>INDEX('COMM_Beacons'!$W$6:$W$66,$AA61)</x:f>
        <x:v>-103</x:v>
      </x:c>
      <x:c r="AP61" s="238" t="n">
        <x:f>INDEX('COMM_Beacons'!$X$6:$X$66,$AA61)</x:f>
        <x:v>1</x:v>
      </x:c>
      <x:c r="AQ61" s="238" t="n">
        <x:f>INDEX('COMM_Beacons'!$Y$6:$Y$66,$AA61)</x:f>
        <x:v>17475777</x:v>
      </x:c>
      <x:c r="AR61" s="238" t="n">
        <x:f>INDEX('COMM_Beacons'!$Z$6:$Z$66,$AA61)</x:f>
        <x:v>22035</x:v>
      </x:c>
      <x:c r="AS61" s="238" t="n">
        <x:f>INDEX('COMM_Beacons'!$AA$6:$AA$66,$AA61)</x:f>
        <x:v>3048170224</x:v>
      </x:c>
      <x:c r="AT61" s="238" t="n">
        <x:f>INDEX('COMM_Beacons'!$AB$6:$AB$66,$AA61)</x:f>
        <x:v>1105712</x:v>
      </x:c>
      <x:c r="AU61" s="241" t="n">
        <x:f>IF(AA61&lt;=1,"",INDEX('COMM_Counter_Deltas'!$J$6:$J$65,AA61-1))</x:f>
        <x:v>9.4</x:v>
      </x:c>
      <x:c r="AV61" s="240" t="n">
        <x:f>IF(AA61&lt;=1,"",INDEX('COMM_Counter_Deltas'!$B$6:$B$65,AA61-1))</x:f>
        <x:v>44589.742581018516</x:v>
      </x:c>
      <x:c r="AW61" s="240" t="n">
        <x:f>IF(AA61&lt;=1,"",INDEX('COMM_Counter_Deltas'!$C$6:$C$65,AA61-1))</x:f>
        <x:v>44589.74269675926</x:v>
      </x:c>
      <x:c r="AX61" s="239" t="b">
        <x:v>1</x:v>
      </x:c>
      <x:c r="AY61" s="238" t="n">
        <x:v>9</x:v>
      </x:c>
      <x:c r="AZ61" s="238" t="n">
        <x:f>INDEX('OMNI_Normalized'!$N$6:$N$18,MATCH(L61,'OMNI_Normalized'!$C$6:$C$18,0))</x:f>
        <x:v>41974</x:v>
      </x:c>
      <x:c r="BA61" s="242" t="n">
        <x:f>INDEX('OMNI_Normalized'!$O$6:$O$18,MATCH(L61,'OMNI_Normalized'!$C$6:$C$18,0))</x:f>
        <x:v>1.9</x:v>
      </x:c>
      <x:c r="BB61" s="238" t="n">
        <x:f>INDEX('OMNI_Normalized'!$H$6:$H$18,MATCH(L61,'OMNI_Normalized'!$C$6:$C$18,0))</x:f>
        <x:v>100</x:v>
      </x:c>
      <x:c r="BC61" s="238" t="n">
        <x:f>INDEX('OMNI_Normalized'!$F$6:$F$18,MATCH(L61,'OMNI_Normalized'!$C$6:$C$18,0))</x:f>
        <x:v>51</x:v>
      </x:c>
      <x:c r="BD61" s="238" t="n">
        <x:f>INDEX('OMNI_Normalized'!$G$6:$G$18,MATCH(L61,'OMNI_Normalized'!$C$6:$C$18,0))</x:f>
        <x:v>51</x:v>
      </x:c>
    </x:row>
    <x:row r="62" ht="24" customHeight="1">
      <x:c r="A62" s="32" t="n">
        <x:v>57</x:v>
      </x:c>
      <x:c r="B62" s="32" t="n">
        <x:v>64</x:v>
      </x:c>
      <x:c r="C62" s="210" t="n">
        <x:f>Join_Audit!C69</x:f>
        <x:v>44589.74285879629</x:v>
      </x:c>
      <x:c r="D62" s="42" t="n">
        <x:f>Join_Audit!E69</x:f>
        <x:v>414</x:v>
      </x:c>
      <x:c r="E62" s="42" t="n">
        <x:f>Join_Audit!F69</x:f>
        <x:v>1355</x:v>
      </x:c>
      <x:c r="F62" s="42" t="n">
        <x:f>Join_Audit!G69</x:f>
        <x:v>0</x:v>
      </x:c>
      <x:c r="G62" s="42" t="str">
        <x:f>Join_Audit!I69</x:f>
        <x:v>CADC0873</x:v>
      </x:c>
      <x:c r="H62" s="42" t="n">
        <x:f>Join_Audit!J69</x:f>
        <x:v>0.0000131017</x:v>
      </x:c>
      <x:c r="I62" s="210" t="n">
        <x:f>Join_Audit!L69</x:f>
        <x:v>44589.7428125</x:v>
      </x:c>
      <x:c r="J62" s="42" t="n">
        <x:f>Join_Audit!O69</x:f>
        <x:v>4</x:v>
      </x:c>
      <x:c r="K62" s="42" t="n">
        <x:f>INDEX('COMM_Beacons'!$D$6:$D$66,AA62)</x:f>
        <x:v>129</x:v>
      </x:c>
      <x:c r="L62" s="210" t="n">
        <x:f>Join_Audit!R69</x:f>
        <x:v>44589.74236111111</x:v>
      </x:c>
      <x:c r="M62" s="42" t="n">
        <x:f>OMNI_Normalized!J13</x:f>
        <x:v>6.4</x:v>
      </x:c>
      <x:c r="N62" s="42" t="n">
        <x:f>OMNI_Normalized!K13</x:f>
        <x:v>-1.21</x:v>
      </x:c>
      <x:c r="O62" s="42" t="n">
        <x:f>OMNI_Normalized!L13</x:f>
        <x:v>420.5</x:v>
      </x:c>
      <x:c r="P62" s="42" t="n">
        <x:f>OMNI_Normalized!M13</x:f>
        <x:v>5.38</x:v>
      </x:c>
      <x:c r="Q62" s="42" t="n">
        <x:f>OMNI_Normalized!P13</x:f>
        <x:v>82</x:v>
      </x:c>
      <x:c r="R62" s="42" t="n">
        <x:f>OMNI_Normalized!Q13</x:f>
        <x:v>2</x:v>
      </x:c>
      <x:c r="S62" s="47" t="n">
        <x:f>Settings!$B$28</x:f>
        <x:v>100</x:v>
      </x:c>
      <x:c r="T62" s="47" t="n">
        <x:f>Settings!$B$29</x:f>
        <x:v>0.02</x:v>
      </x:c>
      <x:c r="U62" s="47" t="n">
        <x:f>Settings!$B$12</x:f>
        <x:v>300</x:v>
      </x:c>
      <x:c r="V62" s="47" t="n">
        <x:f>Settings!$B$25</x:f>
        <x:v>0.25</x:v>
      </x:c>
      <x:c r="W62" s="47" t="n">
        <x:f>Settings!$B$21</x:f>
        <x:v>4</x:v>
      </x:c>
      <x:c r="X62" s="47" t="n">
        <x:f>Settings!$B$24</x:f>
        <x:v>12</x:v>
      </x:c>
      <x:c r="Y62" s="42" t="str">
        <x:f>Join_Audit!S69</x:f>
        <x:v>ACCEPT</x:v>
      </x:c>
      <x:c r="Z62" s="42" t="str">
        <x:v>OBSERVED RADIO STATE / DERIVED TX ACTIVITY / SYNTHETIC PERFORMANCE</x:v>
      </x:c>
      <x:c r="AA62" s="238" t="n">
        <x:v>37</x:v>
      </x:c>
      <x:c r="AB62" s="238" t="str">
        <x:f>INDEX('COMM_Beacons'!$E$6:$E$66,AA62)</x:f>
        <x:v>CRC32C_VERIFIED</x:v>
      </x:c>
      <x:c r="AC62" s="238" t="n">
        <x:f>INDEX('COMM_Beacons'!$K$6:$K$66,$AA62)</x:f>
        <x:v>368</x:v>
      </x:c>
      <x:c r="AD62" s="238" t="n">
        <x:f>INDEX('COMM_Beacons'!$L$6:$L$66,$AA62)</x:f>
        <x:v>369</x:v>
      </x:c>
      <x:c r="AE62" s="238" t="n">
        <x:f>INDEX('COMM_Beacons'!$M$6:$M$66,$AA62)</x:f>
        <x:v>-83</x:v>
      </x:c>
      <x:c r="AF62" s="238" t="n">
        <x:f>INDEX('COMM_Beacons'!$N$6:$N$66,$AA62)</x:f>
        <x:v>257</x:v>
      </x:c>
      <x:c r="AG62" s="238" t="n">
        <x:f>INDEX('COMM_Beacons'!$O$6:$O$66,$AA62)</x:f>
        <x:v>33462</x:v>
      </x:c>
      <x:c r="AH62" s="238" t="n">
        <x:f>INDEX('COMM_Beacons'!$P$6:$P$66,$AA62)</x:f>
        <x:v>11</x:v>
      </x:c>
      <x:c r="AI62" s="238" t="n">
        <x:f>INDEX('COMM_Beacons'!$Q$6:$Q$66,$AA62)</x:f>
        <x:v>4390073</x:v>
      </x:c>
      <x:c r="AJ62" s="238" t="n">
        <x:f>INDEX('COMM_Beacons'!$R$6:$R$66,$AA62)</x:f>
        <x:v>110</x:v>
      </x:c>
      <x:c r="AK62" s="238" t="n">
        <x:f>INDEX('COMM_Beacons'!$S$6:$S$66,$AA62)</x:f>
        <x:v>2</x:v>
      </x:c>
      <x:c r="AL62" s="238" t="n">
        <x:f>INDEX('COMM_Beacons'!$T$6:$T$66,$AA62)</x:f>
        <x:v>1126</x:v>
      </x:c>
      <x:c r="AM62" s="238" t="n">
        <x:f>INDEX('COMM_Beacons'!$U$6:$U$66,$AA62)</x:f>
        <x:v>256</x:v>
      </x:c>
      <x:c r="AN62" s="238" t="n">
        <x:f>INDEX('COMM_Beacons'!$V$6:$V$66,$AA62)</x:f>
        <x:v>1035520017</x:v>
      </x:c>
      <x:c r="AO62" s="238" t="n">
        <x:f>INDEX('COMM_Beacons'!$W$6:$W$66,$AA62)</x:f>
        <x:v>-103</x:v>
      </x:c>
      <x:c r="AP62" s="238" t="n">
        <x:f>INDEX('COMM_Beacons'!$X$6:$X$66,$AA62)</x:f>
        <x:v>1</x:v>
      </x:c>
      <x:c r="AQ62" s="238" t="n">
        <x:f>INDEX('COMM_Beacons'!$Y$6:$Y$66,$AA62)</x:f>
        <x:v>17475778</x:v>
      </x:c>
      <x:c r="AR62" s="238" t="n">
        <x:f>INDEX('COMM_Beacons'!$Z$6:$Z$66,$AA62)</x:f>
        <x:v>22035</x:v>
      </x:c>
      <x:c r="AS62" s="238" t="n">
        <x:f>INDEX('COMM_Beacons'!$AA$6:$AA$66,$AA62)</x:f>
        <x:v>3048170318</x:v>
      </x:c>
      <x:c r="AT62" s="238" t="n">
        <x:f>INDEX('COMM_Beacons'!$AB$6:$AB$66,$AA62)</x:f>
        <x:v>1105712</x:v>
      </x:c>
      <x:c r="AU62" s="241" t="n">
        <x:f>IF(AA62&lt;=1,"",INDEX('COMM_Counter_Deltas'!$J$6:$J$65,AA62-1))</x:f>
        <x:v>9.4</x:v>
      </x:c>
      <x:c r="AV62" s="240" t="n">
        <x:f>IF(AA62&lt;=1,"",INDEX('COMM_Counter_Deltas'!$B$6:$B$65,AA62-1))</x:f>
        <x:v>44589.74269675926</x:v>
      </x:c>
      <x:c r="AW62" s="240" t="n">
        <x:f>IF(AA62&lt;=1,"",INDEX('COMM_Counter_Deltas'!$C$6:$C$65,AA62-1))</x:f>
        <x:v>44589.7428125</x:v>
      </x:c>
      <x:c r="AX62" s="239" t="b">
        <x:v>1</x:v>
      </x:c>
      <x:c r="AY62" s="238" t="n">
        <x:v>4</x:v>
      </x:c>
      <x:c r="AZ62" s="238" t="n">
        <x:f>INDEX('OMNI_Normalized'!$N$6:$N$18,MATCH(L62,'OMNI_Normalized'!$C$6:$C$18,0))</x:f>
        <x:v>41974</x:v>
      </x:c>
      <x:c r="BA62" s="242" t="n">
        <x:f>INDEX('OMNI_Normalized'!$O$6:$O$18,MATCH(L62,'OMNI_Normalized'!$C$6:$C$18,0))</x:f>
        <x:v>1.9</x:v>
      </x:c>
      <x:c r="BB62" s="238" t="n">
        <x:f>INDEX('OMNI_Normalized'!$H$6:$H$18,MATCH(L62,'OMNI_Normalized'!$C$6:$C$18,0))</x:f>
        <x:v>100</x:v>
      </x:c>
      <x:c r="BC62" s="238" t="n">
        <x:f>INDEX('OMNI_Normalized'!$F$6:$F$18,MATCH(L62,'OMNI_Normalized'!$C$6:$C$18,0))</x:f>
        <x:v>51</x:v>
      </x:c>
      <x:c r="BD62" s="238" t="n">
        <x:f>INDEX('OMNI_Normalized'!$G$6:$G$18,MATCH(L62,'OMNI_Normalized'!$C$6:$C$18,0))</x:f>
        <x:v>51</x:v>
      </x:c>
    </x:row>
    <x:row r="63" ht="24" customHeight="1">
      <x:c r="A63" s="32" t="n">
        <x:v>58</x:v>
      </x:c>
      <x:c r="B63" s="32" t="n">
        <x:v>65</x:v>
      </x:c>
      <x:c r="C63" s="210" t="n">
        <x:f>Join_Audit!C70</x:f>
        <x:v>44589.74291666667</x:v>
      </x:c>
      <x:c r="D63" s="42" t="n">
        <x:f>Join_Audit!E70</x:f>
        <x:v>419</x:v>
      </x:c>
      <x:c r="E63" s="42" t="n">
        <x:f>Join_Audit!F70</x:f>
        <x:v>1355</x:v>
      </x:c>
      <x:c r="F63" s="42" t="n">
        <x:f>Join_Audit!G70</x:f>
        <x:v>0</x:v>
      </x:c>
      <x:c r="G63" s="42" t="str">
        <x:f>Join_Audit!I70</x:f>
        <x:v>CADC0873</x:v>
      </x:c>
      <x:c r="H63" s="42" t="n">
        <x:f>Join_Audit!J70</x:f>
        <x:v>0.0000215471</x:v>
      </x:c>
      <x:c r="I63" s="210" t="n">
        <x:f>Join_Audit!L70</x:f>
        <x:v>44589.7428125</x:v>
      </x:c>
      <x:c r="J63" s="42" t="n">
        <x:f>Join_Audit!O70</x:f>
        <x:v>9</x:v>
      </x:c>
      <x:c r="K63" s="42" t="n">
        <x:f>INDEX('COMM_Beacons'!$D$6:$D$66,AA63)</x:f>
        <x:v>129</x:v>
      </x:c>
      <x:c r="L63" s="210" t="n">
        <x:f>Join_Audit!R70</x:f>
        <x:v>44589.74236111111</x:v>
      </x:c>
      <x:c r="M63" s="42" t="n">
        <x:f>OMNI_Normalized!J13</x:f>
        <x:v>6.4</x:v>
      </x:c>
      <x:c r="N63" s="42" t="n">
        <x:f>OMNI_Normalized!K13</x:f>
        <x:v>-1.21</x:v>
      </x:c>
      <x:c r="O63" s="42" t="n">
        <x:f>OMNI_Normalized!L13</x:f>
        <x:v>420.5</x:v>
      </x:c>
      <x:c r="P63" s="42" t="n">
        <x:f>OMNI_Normalized!M13</x:f>
        <x:v>5.38</x:v>
      </x:c>
      <x:c r="Q63" s="42" t="n">
        <x:f>OMNI_Normalized!P13</x:f>
        <x:v>82</x:v>
      </x:c>
      <x:c r="R63" s="42" t="n">
        <x:f>OMNI_Normalized!Q13</x:f>
        <x:v>2</x:v>
      </x:c>
      <x:c r="S63" s="47" t="n">
        <x:f>Settings!$B$28</x:f>
        <x:v>100</x:v>
      </x:c>
      <x:c r="T63" s="47" t="n">
        <x:f>Settings!$B$29</x:f>
        <x:v>0.02</x:v>
      </x:c>
      <x:c r="U63" s="47" t="n">
        <x:f>Settings!$B$12</x:f>
        <x:v>300</x:v>
      </x:c>
      <x:c r="V63" s="47" t="n">
        <x:f>Settings!$B$25</x:f>
        <x:v>0.25</x:v>
      </x:c>
      <x:c r="W63" s="47" t="n">
        <x:f>Settings!$B$21</x:f>
        <x:v>4</x:v>
      </x:c>
      <x:c r="X63" s="47" t="n">
        <x:f>Settings!$B$24</x:f>
        <x:v>12</x:v>
      </x:c>
      <x:c r="Y63" s="42" t="str">
        <x:f>Join_Audit!S70</x:f>
        <x:v>ACCEPT</x:v>
      </x:c>
      <x:c r="Z63" s="42" t="str">
        <x:v>OBSERVED RADIO STATE / DERIVED TX ACTIVITY / SYNTHETIC PERFORMANCE</x:v>
      </x:c>
      <x:c r="AA63" s="238" t="n">
        <x:v>37</x:v>
      </x:c>
      <x:c r="AB63" s="238" t="str">
        <x:f>INDEX('COMM_Beacons'!$E$6:$E$66,AA63)</x:f>
        <x:v>CRC32C_VERIFIED</x:v>
      </x:c>
      <x:c r="AC63" s="238" t="n">
        <x:f>INDEX('COMM_Beacons'!$K$6:$K$66,$AA63)</x:f>
        <x:v>368</x:v>
      </x:c>
      <x:c r="AD63" s="238" t="n">
        <x:f>INDEX('COMM_Beacons'!$L$6:$L$66,$AA63)</x:f>
        <x:v>369</x:v>
      </x:c>
      <x:c r="AE63" s="238" t="n">
        <x:f>INDEX('COMM_Beacons'!$M$6:$M$66,$AA63)</x:f>
        <x:v>-83</x:v>
      </x:c>
      <x:c r="AF63" s="238" t="n">
        <x:f>INDEX('COMM_Beacons'!$N$6:$N$66,$AA63)</x:f>
        <x:v>257</x:v>
      </x:c>
      <x:c r="AG63" s="238" t="n">
        <x:f>INDEX('COMM_Beacons'!$O$6:$O$66,$AA63)</x:f>
        <x:v>33462</x:v>
      </x:c>
      <x:c r="AH63" s="238" t="n">
        <x:f>INDEX('COMM_Beacons'!$P$6:$P$66,$AA63)</x:f>
        <x:v>11</x:v>
      </x:c>
      <x:c r="AI63" s="238" t="n">
        <x:f>INDEX('COMM_Beacons'!$Q$6:$Q$66,$AA63)</x:f>
        <x:v>4390073</x:v>
      </x:c>
      <x:c r="AJ63" s="238" t="n">
        <x:f>INDEX('COMM_Beacons'!$R$6:$R$66,$AA63)</x:f>
        <x:v>110</x:v>
      </x:c>
      <x:c r="AK63" s="238" t="n">
        <x:f>INDEX('COMM_Beacons'!$S$6:$S$66,$AA63)</x:f>
        <x:v>2</x:v>
      </x:c>
      <x:c r="AL63" s="238" t="n">
        <x:f>INDEX('COMM_Beacons'!$T$6:$T$66,$AA63)</x:f>
        <x:v>1126</x:v>
      </x:c>
      <x:c r="AM63" s="238" t="n">
        <x:f>INDEX('COMM_Beacons'!$U$6:$U$66,$AA63)</x:f>
        <x:v>256</x:v>
      </x:c>
      <x:c r="AN63" s="238" t="n">
        <x:f>INDEX('COMM_Beacons'!$V$6:$V$66,$AA63)</x:f>
        <x:v>1035520017</x:v>
      </x:c>
      <x:c r="AO63" s="238" t="n">
        <x:f>INDEX('COMM_Beacons'!$W$6:$W$66,$AA63)</x:f>
        <x:v>-103</x:v>
      </x:c>
      <x:c r="AP63" s="238" t="n">
        <x:f>INDEX('COMM_Beacons'!$X$6:$X$66,$AA63)</x:f>
        <x:v>1</x:v>
      </x:c>
      <x:c r="AQ63" s="238" t="n">
        <x:f>INDEX('COMM_Beacons'!$Y$6:$Y$66,$AA63)</x:f>
        <x:v>17475778</x:v>
      </x:c>
      <x:c r="AR63" s="238" t="n">
        <x:f>INDEX('COMM_Beacons'!$Z$6:$Z$66,$AA63)</x:f>
        <x:v>22035</x:v>
      </x:c>
      <x:c r="AS63" s="238" t="n">
        <x:f>INDEX('COMM_Beacons'!$AA$6:$AA$66,$AA63)</x:f>
        <x:v>3048170318</x:v>
      </x:c>
      <x:c r="AT63" s="238" t="n">
        <x:f>INDEX('COMM_Beacons'!$AB$6:$AB$66,$AA63)</x:f>
        <x:v>1105712</x:v>
      </x:c>
      <x:c r="AU63" s="241" t="n">
        <x:f>IF(AA63&lt;=1,"",INDEX('COMM_Counter_Deltas'!$J$6:$J$65,AA63-1))</x:f>
        <x:v>9.4</x:v>
      </x:c>
      <x:c r="AV63" s="240" t="n">
        <x:f>IF(AA63&lt;=1,"",INDEX('COMM_Counter_Deltas'!$B$6:$B$65,AA63-1))</x:f>
        <x:v>44589.74269675926</x:v>
      </x:c>
      <x:c r="AW63" s="240" t="n">
        <x:f>IF(AA63&lt;=1,"",INDEX('COMM_Counter_Deltas'!$C$6:$C$65,AA63-1))</x:f>
        <x:v>44589.7428125</x:v>
      </x:c>
      <x:c r="AX63" s="239" t="b">
        <x:v>1</x:v>
      </x:c>
      <x:c r="AY63" s="238" t="n">
        <x:v>9</x:v>
      </x:c>
      <x:c r="AZ63" s="238" t="n">
        <x:f>INDEX('OMNI_Normalized'!$N$6:$N$18,MATCH(L63,'OMNI_Normalized'!$C$6:$C$18,0))</x:f>
        <x:v>41974</x:v>
      </x:c>
      <x:c r="BA63" s="242" t="n">
        <x:f>INDEX('OMNI_Normalized'!$O$6:$O$18,MATCH(L63,'OMNI_Normalized'!$C$6:$C$18,0))</x:f>
        <x:v>1.9</x:v>
      </x:c>
      <x:c r="BB63" s="238" t="n">
        <x:f>INDEX('OMNI_Normalized'!$H$6:$H$18,MATCH(L63,'OMNI_Normalized'!$C$6:$C$18,0))</x:f>
        <x:v>100</x:v>
      </x:c>
      <x:c r="BC63" s="238" t="n">
        <x:f>INDEX('OMNI_Normalized'!$F$6:$F$18,MATCH(L63,'OMNI_Normalized'!$C$6:$C$18,0))</x:f>
        <x:v>51</x:v>
      </x:c>
      <x:c r="BD63" s="238" t="n">
        <x:f>INDEX('OMNI_Normalized'!$G$6:$G$18,MATCH(L63,'OMNI_Normalized'!$C$6:$C$18,0))</x:f>
        <x:v>51</x:v>
      </x:c>
    </x:row>
    <x:row r="64" ht="24" customHeight="1">
      <x:c r="A64" s="32" t="n">
        <x:v>59</x:v>
      </x:c>
      <x:c r="B64" s="32" t="n">
        <x:v>66</x:v>
      </x:c>
      <x:c r="C64" s="210" t="n">
        <x:f>Join_Audit!C71</x:f>
        <x:v>44589.74297453704</x:v>
      </x:c>
      <x:c r="D64" s="42" t="n">
        <x:f>Join_Audit!E71</x:f>
        <x:v>424</x:v>
      </x:c>
      <x:c r="E64" s="42" t="n">
        <x:f>Join_Audit!F71</x:f>
        <x:v>1355</x:v>
      </x:c>
      <x:c r="F64" s="42" t="n">
        <x:f>Join_Audit!G71</x:f>
        <x:v>0</x:v>
      </x:c>
      <x:c r="G64" s="42" t="str">
        <x:f>Join_Audit!I71</x:f>
        <x:v>CADC0873</x:v>
      </x:c>
      <x:c r="H64" s="42" t="n">
        <x:f>Join_Audit!J71</x:f>
        <x:v>0.0000274806</x:v>
      </x:c>
      <x:c r="I64" s="210" t="n">
        <x:f>Join_Audit!L71</x:f>
        <x:v>44589.74292824074</x:v>
      </x:c>
      <x:c r="J64" s="42" t="n">
        <x:f>Join_Audit!O71</x:f>
        <x:v>4</x:v>
      </x:c>
      <x:c r="K64" s="42" t="n">
        <x:f>INDEX('COMM_Beacons'!$D$6:$D$66,AA64)</x:f>
        <x:v>127</x:v>
      </x:c>
      <x:c r="L64" s="210" t="n">
        <x:f>Join_Audit!R71</x:f>
        <x:v>44589.74236111111</x:v>
      </x:c>
      <x:c r="M64" s="42" t="n">
        <x:f>OMNI_Normalized!J13</x:f>
        <x:v>6.4</x:v>
      </x:c>
      <x:c r="N64" s="42" t="n">
        <x:f>OMNI_Normalized!K13</x:f>
        <x:v>-1.21</x:v>
      </x:c>
      <x:c r="O64" s="42" t="n">
        <x:f>OMNI_Normalized!L13</x:f>
        <x:v>420.5</x:v>
      </x:c>
      <x:c r="P64" s="42" t="n">
        <x:f>OMNI_Normalized!M13</x:f>
        <x:v>5.38</x:v>
      </x:c>
      <x:c r="Q64" s="42" t="n">
        <x:f>OMNI_Normalized!P13</x:f>
        <x:v>82</x:v>
      </x:c>
      <x:c r="R64" s="42" t="n">
        <x:f>OMNI_Normalized!Q13</x:f>
        <x:v>2</x:v>
      </x:c>
      <x:c r="S64" s="47" t="n">
        <x:f>Settings!$B$28</x:f>
        <x:v>100</x:v>
      </x:c>
      <x:c r="T64" s="47" t="n">
        <x:f>Settings!$B$29</x:f>
        <x:v>0.02</x:v>
      </x:c>
      <x:c r="U64" s="47" t="n">
        <x:f>Settings!$B$12</x:f>
        <x:v>300</x:v>
      </x:c>
      <x:c r="V64" s="47" t="n">
        <x:f>Settings!$B$25</x:f>
        <x:v>0.25</x:v>
      </x:c>
      <x:c r="W64" s="47" t="n">
        <x:f>Settings!$B$21</x:f>
        <x:v>4</x:v>
      </x:c>
      <x:c r="X64" s="47" t="n">
        <x:f>Settings!$B$24</x:f>
        <x:v>12</x:v>
      </x:c>
      <x:c r="Y64" s="42" t="str">
        <x:f>Join_Audit!S71</x:f>
        <x:v>ACCEPT</x:v>
      </x:c>
      <x:c r="Z64" s="42" t="str">
        <x:v>OBSERVED RADIO STATE / DERIVED TX ACTIVITY / SYNTHETIC PERFORMANCE</x:v>
      </x:c>
      <x:c r="AA64" s="238" t="n">
        <x:v>38</x:v>
      </x:c>
      <x:c r="AB64" s="238" t="str">
        <x:f>INDEX('COMM_Beacons'!$E$6:$E$66,AA64)</x:f>
        <x:v>CRC32C_VERIFIED</x:v>
      </x:c>
      <x:c r="AC64" s="238" t="n">
        <x:f>INDEX('COMM_Beacons'!$K$6:$K$66,$AA64)</x:f>
        <x:v>368</x:v>
      </x:c>
      <x:c r="AD64" s="238" t="n">
        <x:f>INDEX('COMM_Beacons'!$L$6:$L$66,$AA64)</x:f>
        <x:v>369</x:v>
      </x:c>
      <x:c r="AE64" s="238" t="n">
        <x:f>INDEX('COMM_Beacons'!$M$6:$M$66,$AA64)</x:f>
        <x:v>-83</x:v>
      </x:c>
      <x:c r="AF64" s="238" t="n">
        <x:f>INDEX('COMM_Beacons'!$N$6:$N$66,$AA64)</x:f>
        <x:v>257</x:v>
      </x:c>
      <x:c r="AG64" s="238" t="n">
        <x:f>INDEX('COMM_Beacons'!$O$6:$O$66,$AA64)</x:f>
        <x:v>33463</x:v>
      </x:c>
      <x:c r="AH64" s="238" t="n">
        <x:f>INDEX('COMM_Beacons'!$P$6:$P$66,$AA64)</x:f>
        <x:v>11</x:v>
      </x:c>
      <x:c r="AI64" s="238" t="n">
        <x:f>INDEX('COMM_Beacons'!$Q$6:$Q$66,$AA64)</x:f>
        <x:v>4390167</x:v>
      </x:c>
      <x:c r="AJ64" s="238" t="n">
        <x:f>INDEX('COMM_Beacons'!$R$6:$R$66,$AA64)</x:f>
        <x:v>110</x:v>
      </x:c>
      <x:c r="AK64" s="238" t="n">
        <x:f>INDEX('COMM_Beacons'!$S$6:$S$66,$AA64)</x:f>
        <x:v>2</x:v>
      </x:c>
      <x:c r="AL64" s="238" t="n">
        <x:f>INDEX('COMM_Beacons'!$T$6:$T$66,$AA64)</x:f>
        <x:v>1126</x:v>
      </x:c>
      <x:c r="AM64" s="238" t="n">
        <x:f>INDEX('COMM_Beacons'!$U$6:$U$66,$AA64)</x:f>
        <x:v>256</x:v>
      </x:c>
      <x:c r="AN64" s="238" t="n">
        <x:f>INDEX('COMM_Beacons'!$V$6:$V$66,$AA64)</x:f>
        <x:v>1035520017</x:v>
      </x:c>
      <x:c r="AO64" s="238" t="n">
        <x:f>INDEX('COMM_Beacons'!$W$6:$W$66,$AA64)</x:f>
        <x:v>-108</x:v>
      </x:c>
      <x:c r="AP64" s="238" t="n">
        <x:f>INDEX('COMM_Beacons'!$X$6:$X$66,$AA64)</x:f>
        <x:v>1</x:v>
      </x:c>
      <x:c r="AQ64" s="238" t="n">
        <x:f>INDEX('COMM_Beacons'!$Y$6:$Y$66,$AA64)</x:f>
        <x:v>17475779</x:v>
      </x:c>
      <x:c r="AR64" s="238" t="n">
        <x:f>INDEX('COMM_Beacons'!$Z$6:$Z$66,$AA64)</x:f>
        <x:v>22035</x:v>
      </x:c>
      <x:c r="AS64" s="238" t="n">
        <x:f>INDEX('COMM_Beacons'!$AA$6:$AA$66,$AA64)</x:f>
        <x:v>3048170412</x:v>
      </x:c>
      <x:c r="AT64" s="238" t="n">
        <x:f>INDEX('COMM_Beacons'!$AB$6:$AB$66,$AA64)</x:f>
        <x:v>1105712</x:v>
      </x:c>
      <x:c r="AU64" s="241" t="n">
        <x:f>IF(AA64&lt;=1,"",INDEX('COMM_Counter_Deltas'!$J$6:$J$65,AA64-1))</x:f>
        <x:v>9.4</x:v>
      </x:c>
      <x:c r="AV64" s="240" t="n">
        <x:f>IF(AA64&lt;=1,"",INDEX('COMM_Counter_Deltas'!$B$6:$B$65,AA64-1))</x:f>
        <x:v>44589.7428125</x:v>
      </x:c>
      <x:c r="AW64" s="240" t="n">
        <x:f>IF(AA64&lt;=1,"",INDEX('COMM_Counter_Deltas'!$C$6:$C$65,AA64-1))</x:f>
        <x:v>44589.74292824074</x:v>
      </x:c>
      <x:c r="AX64" s="239" t="b">
        <x:v>1</x:v>
      </x:c>
      <x:c r="AY64" s="238" t="n">
        <x:v>4</x:v>
      </x:c>
      <x:c r="AZ64" s="238" t="n">
        <x:f>INDEX('OMNI_Normalized'!$N$6:$N$18,MATCH(L64,'OMNI_Normalized'!$C$6:$C$18,0))</x:f>
        <x:v>41974</x:v>
      </x:c>
      <x:c r="BA64" s="242" t="n">
        <x:f>INDEX('OMNI_Normalized'!$O$6:$O$18,MATCH(L64,'OMNI_Normalized'!$C$6:$C$18,0))</x:f>
        <x:v>1.9</x:v>
      </x:c>
      <x:c r="BB64" s="238" t="n">
        <x:f>INDEX('OMNI_Normalized'!$H$6:$H$18,MATCH(L64,'OMNI_Normalized'!$C$6:$C$18,0))</x:f>
        <x:v>100</x:v>
      </x:c>
      <x:c r="BC64" s="238" t="n">
        <x:f>INDEX('OMNI_Normalized'!$F$6:$F$18,MATCH(L64,'OMNI_Normalized'!$C$6:$C$18,0))</x:f>
        <x:v>51</x:v>
      </x:c>
      <x:c r="BD64" s="238" t="n">
        <x:f>INDEX('OMNI_Normalized'!$G$6:$G$18,MATCH(L64,'OMNI_Normalized'!$C$6:$C$18,0))</x:f>
        <x:v>51</x:v>
      </x:c>
    </x:row>
    <x:row r="65" ht="24" customHeight="1">
      <x:c r="A65" s="32" t="n">
        <x:v>60</x:v>
      </x:c>
      <x:c r="B65" s="32" t="n">
        <x:v>67</x:v>
      </x:c>
      <x:c r="C65" s="210" t="n">
        <x:f>Join_Audit!C72</x:f>
        <x:v>44589.74303240741</x:v>
      </x:c>
      <x:c r="D65" s="42" t="n">
        <x:f>Join_Audit!E72</x:f>
        <x:v>429</x:v>
      </x:c>
      <x:c r="E65" s="42" t="n">
        <x:f>Join_Audit!F72</x:f>
        <x:v>1355</x:v>
      </x:c>
      <x:c r="F65" s="42" t="n">
        <x:f>Join_Audit!G72</x:f>
        <x:v>0</x:v>
      </x:c>
      <x:c r="G65" s="42" t="str">
        <x:f>Join_Audit!I72</x:f>
        <x:v>CADC0873</x:v>
      </x:c>
      <x:c r="H65" s="42" t="n">
        <x:f>Join_Audit!J72</x:f>
        <x:v>0.0000329759</x:v>
      </x:c>
      <x:c r="I65" s="210" t="n">
        <x:f>Join_Audit!L72</x:f>
        <x:v>44589.74292824074</x:v>
      </x:c>
      <x:c r="J65" s="42" t="n">
        <x:f>Join_Audit!O72</x:f>
        <x:v>9</x:v>
      </x:c>
      <x:c r="K65" s="42" t="n">
        <x:f>INDEX('COMM_Beacons'!$D$6:$D$66,AA65)</x:f>
        <x:v>127</x:v>
      </x:c>
      <x:c r="L65" s="210" t="n">
        <x:f>Join_Audit!R72</x:f>
        <x:v>44589.74236111111</x:v>
      </x:c>
      <x:c r="M65" s="42" t="n">
        <x:f>OMNI_Normalized!J13</x:f>
        <x:v>6.4</x:v>
      </x:c>
      <x:c r="N65" s="42" t="n">
        <x:f>OMNI_Normalized!K13</x:f>
        <x:v>-1.21</x:v>
      </x:c>
      <x:c r="O65" s="42" t="n">
        <x:f>OMNI_Normalized!L13</x:f>
        <x:v>420.5</x:v>
      </x:c>
      <x:c r="P65" s="42" t="n">
        <x:f>OMNI_Normalized!M13</x:f>
        <x:v>5.38</x:v>
      </x:c>
      <x:c r="Q65" s="42" t="n">
        <x:f>OMNI_Normalized!P13</x:f>
        <x:v>82</x:v>
      </x:c>
      <x:c r="R65" s="42" t="n">
        <x:f>OMNI_Normalized!Q13</x:f>
        <x:v>2</x:v>
      </x:c>
      <x:c r="S65" s="47" t="n">
        <x:f>Settings!$B$28</x:f>
        <x:v>100</x:v>
      </x:c>
      <x:c r="T65" s="47" t="n">
        <x:f>Settings!$B$29</x:f>
        <x:v>0.02</x:v>
      </x:c>
      <x:c r="U65" s="47" t="n">
        <x:f>Settings!$B$12</x:f>
        <x:v>300</x:v>
      </x:c>
      <x:c r="V65" s="47" t="n">
        <x:f>Settings!$B$25</x:f>
        <x:v>0.25</x:v>
      </x:c>
      <x:c r="W65" s="47" t="n">
        <x:f>Settings!$B$21</x:f>
        <x:v>4</x:v>
      </x:c>
      <x:c r="X65" s="47" t="n">
        <x:f>Settings!$B$24</x:f>
        <x:v>12</x:v>
      </x:c>
      <x:c r="Y65" s="42" t="str">
        <x:f>Join_Audit!S72</x:f>
        <x:v>ACCEPT</x:v>
      </x:c>
      <x:c r="Z65" s="42" t="str">
        <x:v>OBSERVED RADIO STATE / DERIVED TX ACTIVITY / SYNTHETIC PERFORMANCE</x:v>
      </x:c>
      <x:c r="AA65" s="238" t="n">
        <x:v>38</x:v>
      </x:c>
      <x:c r="AB65" s="238" t="str">
        <x:f>INDEX('COMM_Beacons'!$E$6:$E$66,AA65)</x:f>
        <x:v>CRC32C_VERIFIED</x:v>
      </x:c>
      <x:c r="AC65" s="238" t="n">
        <x:f>INDEX('COMM_Beacons'!$K$6:$K$66,$AA65)</x:f>
        <x:v>368</x:v>
      </x:c>
      <x:c r="AD65" s="238" t="n">
        <x:f>INDEX('COMM_Beacons'!$L$6:$L$66,$AA65)</x:f>
        <x:v>369</x:v>
      </x:c>
      <x:c r="AE65" s="238" t="n">
        <x:f>INDEX('COMM_Beacons'!$M$6:$M$66,$AA65)</x:f>
        <x:v>-83</x:v>
      </x:c>
      <x:c r="AF65" s="238" t="n">
        <x:f>INDEX('COMM_Beacons'!$N$6:$N$66,$AA65)</x:f>
        <x:v>257</x:v>
      </x:c>
      <x:c r="AG65" s="238" t="n">
        <x:f>INDEX('COMM_Beacons'!$O$6:$O$66,$AA65)</x:f>
        <x:v>33463</x:v>
      </x:c>
      <x:c r="AH65" s="238" t="n">
        <x:f>INDEX('COMM_Beacons'!$P$6:$P$66,$AA65)</x:f>
        <x:v>11</x:v>
      </x:c>
      <x:c r="AI65" s="238" t="n">
        <x:f>INDEX('COMM_Beacons'!$Q$6:$Q$66,$AA65)</x:f>
        <x:v>4390167</x:v>
      </x:c>
      <x:c r="AJ65" s="238" t="n">
        <x:f>INDEX('COMM_Beacons'!$R$6:$R$66,$AA65)</x:f>
        <x:v>110</x:v>
      </x:c>
      <x:c r="AK65" s="238" t="n">
        <x:f>INDEX('COMM_Beacons'!$S$6:$S$66,$AA65)</x:f>
        <x:v>2</x:v>
      </x:c>
      <x:c r="AL65" s="238" t="n">
        <x:f>INDEX('COMM_Beacons'!$T$6:$T$66,$AA65)</x:f>
        <x:v>1126</x:v>
      </x:c>
      <x:c r="AM65" s="238" t="n">
        <x:f>INDEX('COMM_Beacons'!$U$6:$U$66,$AA65)</x:f>
        <x:v>256</x:v>
      </x:c>
      <x:c r="AN65" s="238" t="n">
        <x:f>INDEX('COMM_Beacons'!$V$6:$V$66,$AA65)</x:f>
        <x:v>1035520017</x:v>
      </x:c>
      <x:c r="AO65" s="238" t="n">
        <x:f>INDEX('COMM_Beacons'!$W$6:$W$66,$AA65)</x:f>
        <x:v>-108</x:v>
      </x:c>
      <x:c r="AP65" s="238" t="n">
        <x:f>INDEX('COMM_Beacons'!$X$6:$X$66,$AA65)</x:f>
        <x:v>1</x:v>
      </x:c>
      <x:c r="AQ65" s="238" t="n">
        <x:f>INDEX('COMM_Beacons'!$Y$6:$Y$66,$AA65)</x:f>
        <x:v>17475779</x:v>
      </x:c>
      <x:c r="AR65" s="238" t="n">
        <x:f>INDEX('COMM_Beacons'!$Z$6:$Z$66,$AA65)</x:f>
        <x:v>22035</x:v>
      </x:c>
      <x:c r="AS65" s="238" t="n">
        <x:f>INDEX('COMM_Beacons'!$AA$6:$AA$66,$AA65)</x:f>
        <x:v>3048170412</x:v>
      </x:c>
      <x:c r="AT65" s="238" t="n">
        <x:f>INDEX('COMM_Beacons'!$AB$6:$AB$66,$AA65)</x:f>
        <x:v>1105712</x:v>
      </x:c>
      <x:c r="AU65" s="241" t="n">
        <x:f>IF(AA65&lt;=1,"",INDEX('COMM_Counter_Deltas'!$J$6:$J$65,AA65-1))</x:f>
        <x:v>9.4</x:v>
      </x:c>
      <x:c r="AV65" s="240" t="n">
        <x:f>IF(AA65&lt;=1,"",INDEX('COMM_Counter_Deltas'!$B$6:$B$65,AA65-1))</x:f>
        <x:v>44589.7428125</x:v>
      </x:c>
      <x:c r="AW65" s="240" t="n">
        <x:f>IF(AA65&lt;=1,"",INDEX('COMM_Counter_Deltas'!$C$6:$C$65,AA65-1))</x:f>
        <x:v>44589.74292824074</x:v>
      </x:c>
      <x:c r="AX65" s="239" t="b">
        <x:v>1</x:v>
      </x:c>
      <x:c r="AY65" s="238" t="n">
        <x:v>9</x:v>
      </x:c>
      <x:c r="AZ65" s="238" t="n">
        <x:f>INDEX('OMNI_Normalized'!$N$6:$N$18,MATCH(L65,'OMNI_Normalized'!$C$6:$C$18,0))</x:f>
        <x:v>41974</x:v>
      </x:c>
      <x:c r="BA65" s="242" t="n">
        <x:f>INDEX('OMNI_Normalized'!$O$6:$O$18,MATCH(L65,'OMNI_Normalized'!$C$6:$C$18,0))</x:f>
        <x:v>1.9</x:v>
      </x:c>
      <x:c r="BB65" s="238" t="n">
        <x:f>INDEX('OMNI_Normalized'!$H$6:$H$18,MATCH(L65,'OMNI_Normalized'!$C$6:$C$18,0))</x:f>
        <x:v>100</x:v>
      </x:c>
      <x:c r="BC65" s="238" t="n">
        <x:f>INDEX('OMNI_Normalized'!$F$6:$F$18,MATCH(L65,'OMNI_Normalized'!$C$6:$C$18,0))</x:f>
        <x:v>51</x:v>
      </x:c>
      <x:c r="BD65" s="238" t="n">
        <x:f>INDEX('OMNI_Normalized'!$G$6:$G$18,MATCH(L65,'OMNI_Normalized'!$C$6:$C$18,0))</x:f>
        <x:v>51</x:v>
      </x:c>
    </x:row>
    <x:row r="66" ht="24" customHeight="1">
      <x:c r="A66" s="32" t="n">
        <x:v>61</x:v>
      </x:c>
      <x:c r="B66" s="32" t="n">
        <x:v>68</x:v>
      </x:c>
      <x:c r="C66" s="210" t="n">
        <x:f>Join_Audit!C73</x:f>
        <x:v>44589.74309027778</x:v>
      </x:c>
      <x:c r="D66" s="42" t="n">
        <x:f>Join_Audit!E73</x:f>
        <x:v>434</x:v>
      </x:c>
      <x:c r="E66" s="42" t="n">
        <x:f>Join_Audit!F73</x:f>
        <x:v>1355</x:v>
      </x:c>
      <x:c r="F66" s="42" t="n">
        <x:f>Join_Audit!G73</x:f>
        <x:v>0</x:v>
      </x:c>
      <x:c r="G66" s="42" t="str">
        <x:f>Join_Audit!I73</x:f>
        <x:v>CADC0873</x:v>
      </x:c>
      <x:c r="H66" s="42" t="n">
        <x:f>Join_Audit!J73</x:f>
        <x:v>0.0000361163</x:v>
      </x:c>
      <x:c r="I66" s="210" t="n">
        <x:f>Join_Audit!L73</x:f>
        <x:v>44589.74304398148</x:v>
      </x:c>
      <x:c r="J66" s="42" t="n">
        <x:f>Join_Audit!O73</x:f>
        <x:v>4</x:v>
      </x:c>
      <x:c r="K66" s="42" t="n">
        <x:f>INDEX('COMM_Beacons'!$D$6:$D$66,AA66)</x:f>
        <x:v>125</x:v>
      </x:c>
      <x:c r="L66" s="210" t="n">
        <x:f>Join_Audit!R73</x:f>
        <x:v>44589.743055555555</x:v>
      </x:c>
      <x:c r="M66" s="42" t="n">
        <x:f>OMNI_Normalized!J14</x:f>
        <x:v>6.36</x:v>
      </x:c>
      <x:c r="N66" s="42" t="n">
        <x:f>OMNI_Normalized!K14</x:f>
        <x:v>-1.17</x:v>
      </x:c>
      <x:c r="O66" s="42" t="n">
        <x:f>OMNI_Normalized!L14</x:f>
        <x:v>420.9</x:v>
      </x:c>
      <x:c r="P66" s="42" t="n">
        <x:f>OMNI_Normalized!M14</x:f>
        <x:v>5.52</x:v>
      </x:c>
      <x:c r="Q66" s="42" t="n">
        <x:f>OMNI_Normalized!P14</x:f>
        <x:v>81</x:v>
      </x:c>
      <x:c r="R66" s="42" t="n">
        <x:f>OMNI_Normalized!Q14</x:f>
        <x:v>2</x:v>
      </x:c>
      <x:c r="S66" s="47" t="n">
        <x:f>Settings!$B$28</x:f>
        <x:v>100</x:v>
      </x:c>
      <x:c r="T66" s="47" t="n">
        <x:f>Settings!$B$29</x:f>
        <x:v>0.02</x:v>
      </x:c>
      <x:c r="U66" s="47" t="n">
        <x:f>Settings!$B$12</x:f>
        <x:v>300</x:v>
      </x:c>
      <x:c r="V66" s="47" t="n">
        <x:f>Settings!$B$25</x:f>
        <x:v>0.25</x:v>
      </x:c>
      <x:c r="W66" s="47" t="n">
        <x:f>Settings!$B$21</x:f>
        <x:v>4</x:v>
      </x:c>
      <x:c r="X66" s="47" t="n">
        <x:f>Settings!$B$24</x:f>
        <x:v>12</x:v>
      </x:c>
      <x:c r="Y66" s="42" t="str">
        <x:f>Join_Audit!S73</x:f>
        <x:v>ACCEPT</x:v>
      </x:c>
      <x:c r="Z66" s="42" t="str">
        <x:v>OBSERVED RADIO STATE / DERIVED TX ACTIVITY / SYNTHETIC PERFORMANCE</x:v>
      </x:c>
      <x:c r="AA66" s="238" t="n">
        <x:v>39</x:v>
      </x:c>
      <x:c r="AB66" s="238" t="str">
        <x:f>INDEX('COMM_Beacons'!$E$6:$E$66,AA66)</x:f>
        <x:v>PREPROCESSED_NO_CRC</x:v>
      </x:c>
      <x:c r="AC66" s="238" t="n">
        <x:f>INDEX('COMM_Beacons'!$K$6:$K$66,$AA66)</x:f>
        <x:v>368</x:v>
      </x:c>
      <x:c r="AD66" s="238" t="n">
        <x:f>INDEX('COMM_Beacons'!$L$6:$L$66,$AA66)</x:f>
        <x:v>369</x:v>
      </x:c>
      <x:c r="AE66" s="238" t="n">
        <x:f>INDEX('COMM_Beacons'!$M$6:$M$66,$AA66)</x:f>
        <x:v>-83</x:v>
      </x:c>
      <x:c r="AF66" s="238" t="n">
        <x:f>INDEX('COMM_Beacons'!$N$6:$N$66,$AA66)</x:f>
        <x:v>257</x:v>
      </x:c>
      <x:c r="AG66" s="238" t="n">
        <x:f>INDEX('COMM_Beacons'!$O$6:$O$66,$AA66)</x:f>
        <x:v>33464</x:v>
      </x:c>
      <x:c r="AH66" s="238" t="n">
        <x:f>INDEX('COMM_Beacons'!$P$6:$P$66,$AA66)</x:f>
        <x:v>11</x:v>
      </x:c>
      <x:c r="AI66" s="238" t="n">
        <x:f>INDEX('COMM_Beacons'!$Q$6:$Q$66,$AA66)</x:f>
        <x:v>4390261</x:v>
      </x:c>
      <x:c r="AJ66" s="238" t="n">
        <x:f>INDEX('COMM_Beacons'!$R$6:$R$66,$AA66)</x:f>
        <x:v>110</x:v>
      </x:c>
      <x:c r="AK66" s="238" t="n">
        <x:f>INDEX('COMM_Beacons'!$S$6:$S$66,$AA66)</x:f>
        <x:v>2</x:v>
      </x:c>
      <x:c r="AL66" s="238" t="n">
        <x:f>INDEX('COMM_Beacons'!$T$6:$T$66,$AA66)</x:f>
        <x:v>1126</x:v>
      </x:c>
      <x:c r="AM66" s="238" t="n">
        <x:f>INDEX('COMM_Beacons'!$U$6:$U$66,$AA66)</x:f>
        <x:v>256</x:v>
      </x:c>
      <x:c r="AN66" s="238" t="n">
        <x:f>INDEX('COMM_Beacons'!$V$6:$V$66,$AA66)</x:f>
        <x:v>1035520017</x:v>
      </x:c>
      <x:c r="AO66" s="238" t="n">
        <x:f>INDEX('COMM_Beacons'!$W$6:$W$66,$AA66)</x:f>
        <x:v>-96</x:v>
      </x:c>
      <x:c r="AP66" s="238" t="n">
        <x:f>INDEX('COMM_Beacons'!$X$6:$X$66,$AA66)</x:f>
        <x:v>1</x:v>
      </x:c>
      <x:c r="AQ66" s="238" t="n">
        <x:f>INDEX('COMM_Beacons'!$Y$6:$Y$66,$AA66)</x:f>
        <x:v>17475780</x:v>
      </x:c>
      <x:c r="AR66" s="238" t="n">
        <x:f>INDEX('COMM_Beacons'!$Z$6:$Z$66,$AA66)</x:f>
        <x:v>22035</x:v>
      </x:c>
      <x:c r="AS66" s="238" t="n">
        <x:f>INDEX('COMM_Beacons'!$AA$6:$AA$66,$AA66)</x:f>
        <x:v>3048170506</x:v>
      </x:c>
      <x:c r="AT66" s="238" t="n">
        <x:f>INDEX('COMM_Beacons'!$AB$6:$AB$66,$AA66)</x:f>
        <x:v>1105712</x:v>
      </x:c>
      <x:c r="AU66" s="241" t="n">
        <x:f>IF(AA66&lt;=1,"",INDEX('COMM_Counter_Deltas'!$J$6:$J$65,AA66-1))</x:f>
        <x:v>9.4</x:v>
      </x:c>
      <x:c r="AV66" s="240" t="n">
        <x:f>IF(AA66&lt;=1,"",INDEX('COMM_Counter_Deltas'!$B$6:$B$65,AA66-1))</x:f>
        <x:v>44589.74292824074</x:v>
      </x:c>
      <x:c r="AW66" s="240" t="n">
        <x:f>IF(AA66&lt;=1,"",INDEX('COMM_Counter_Deltas'!$C$6:$C$65,AA66-1))</x:f>
        <x:v>44589.74304398148</x:v>
      </x:c>
      <x:c r="AX66" s="239" t="b">
        <x:v>0</x:v>
      </x:c>
      <x:c r="AY66" s="238" t="n">
        <x:v>14</x:v>
      </x:c>
      <x:c r="AZ66" s="238" t="n">
        <x:f>INDEX('OMNI_Normalized'!$N$6:$N$18,MATCH(L66,'OMNI_Normalized'!$C$6:$C$18,0))</x:f>
        <x:v>50007</x:v>
      </x:c>
      <x:c r="BA66" s="242" t="n">
        <x:f>INDEX('OMNI_Normalized'!$O$6:$O$18,MATCH(L66,'OMNI_Normalized'!$C$6:$C$18,0))</x:f>
        <x:v>1.96</x:v>
      </x:c>
      <x:c r="BB66" s="238" t="n">
        <x:f>INDEX('OMNI_Normalized'!$H$6:$H$18,MATCH(L66,'OMNI_Normalized'!$C$6:$C$18,0))</x:f>
        <x:v>100</x:v>
      </x:c>
      <x:c r="BC66" s="238" t="n">
        <x:f>INDEX('OMNI_Normalized'!$F$6:$F$18,MATCH(L66,'OMNI_Normalized'!$C$6:$C$18,0))</x:f>
        <x:v>51</x:v>
      </x:c>
      <x:c r="BD66" s="238" t="n">
        <x:f>INDEX('OMNI_Normalized'!$G$6:$G$18,MATCH(L66,'OMNI_Normalized'!$C$6:$C$18,0))</x:f>
        <x:v>51</x:v>
      </x:c>
    </x:row>
    <x:row r="67" ht="24" customHeight="1">
      <x:c r="A67" s="32" t="n">
        <x:v>62</x:v>
      </x:c>
      <x:c r="B67" s="32" t="n">
        <x:v>69</x:v>
      </x:c>
      <x:c r="C67" s="210" t="n">
        <x:f>Join_Audit!C74</x:f>
        <x:v>44589.74314814815</x:v>
      </x:c>
      <x:c r="D67" s="42" t="n">
        <x:f>Join_Audit!E74</x:f>
        <x:v>439</x:v>
      </x:c>
      <x:c r="E67" s="42" t="n">
        <x:f>Join_Audit!F74</x:f>
        <x:v>1355</x:v>
      </x:c>
      <x:c r="F67" s="42" t="n">
        <x:f>Join_Audit!G74</x:f>
        <x:v>0</x:v>
      </x:c>
      <x:c r="G67" s="42" t="str">
        <x:f>Join_Audit!I74</x:f>
        <x:v>CADC0873</x:v>
      </x:c>
      <x:c r="H67" s="42" t="n">
        <x:f>Join_Audit!J74</x:f>
        <x:v>0.0000366146</x:v>
      </x:c>
      <x:c r="I67" s="210" t="n">
        <x:f>Join_Audit!L74</x:f>
        <x:v>44589.74304398148</x:v>
      </x:c>
      <x:c r="J67" s="42" t="n">
        <x:f>Join_Audit!O74</x:f>
        <x:v>9</x:v>
      </x:c>
      <x:c r="K67" s="42" t="n">
        <x:f>INDEX('COMM_Beacons'!$D$6:$D$66,AA67)</x:f>
        <x:v>125</x:v>
      </x:c>
      <x:c r="L67" s="210" t="n">
        <x:f>Join_Audit!R74</x:f>
        <x:v>44589.743055555555</x:v>
      </x:c>
      <x:c r="M67" s="42" t="n">
        <x:f>OMNI_Normalized!J14</x:f>
        <x:v>6.36</x:v>
      </x:c>
      <x:c r="N67" s="42" t="n">
        <x:f>OMNI_Normalized!K14</x:f>
        <x:v>-1.17</x:v>
      </x:c>
      <x:c r="O67" s="42" t="n">
        <x:f>OMNI_Normalized!L14</x:f>
        <x:v>420.9</x:v>
      </x:c>
      <x:c r="P67" s="42" t="n">
        <x:f>OMNI_Normalized!M14</x:f>
        <x:v>5.52</x:v>
      </x:c>
      <x:c r="Q67" s="42" t="n">
        <x:f>OMNI_Normalized!P14</x:f>
        <x:v>81</x:v>
      </x:c>
      <x:c r="R67" s="42" t="n">
        <x:f>OMNI_Normalized!Q14</x:f>
        <x:v>2</x:v>
      </x:c>
      <x:c r="S67" s="47" t="n">
        <x:f>Settings!$B$28</x:f>
        <x:v>100</x:v>
      </x:c>
      <x:c r="T67" s="47" t="n">
        <x:f>Settings!$B$29</x:f>
        <x:v>0.02</x:v>
      </x:c>
      <x:c r="U67" s="47" t="n">
        <x:f>Settings!$B$12</x:f>
        <x:v>300</x:v>
      </x:c>
      <x:c r="V67" s="47" t="n">
        <x:f>Settings!$B$25</x:f>
        <x:v>0.25</x:v>
      </x:c>
      <x:c r="W67" s="47" t="n">
        <x:f>Settings!$B$21</x:f>
        <x:v>4</x:v>
      </x:c>
      <x:c r="X67" s="47" t="n">
        <x:f>Settings!$B$24</x:f>
        <x:v>12</x:v>
      </x:c>
      <x:c r="Y67" s="42" t="str">
        <x:f>Join_Audit!S74</x:f>
        <x:v>ACCEPT</x:v>
      </x:c>
      <x:c r="Z67" s="42" t="str">
        <x:v>OBSERVED RADIO STATE / DERIVED TX ACTIVITY / SYNTHETIC PERFORMANCE</x:v>
      </x:c>
      <x:c r="AA67" s="238" t="n">
        <x:v>39</x:v>
      </x:c>
      <x:c r="AB67" s="238" t="str">
        <x:f>INDEX('COMM_Beacons'!$E$6:$E$66,AA67)</x:f>
        <x:v>PREPROCESSED_NO_CRC</x:v>
      </x:c>
      <x:c r="AC67" s="238" t="n">
        <x:f>INDEX('COMM_Beacons'!$K$6:$K$66,$AA67)</x:f>
        <x:v>368</x:v>
      </x:c>
      <x:c r="AD67" s="238" t="n">
        <x:f>INDEX('COMM_Beacons'!$L$6:$L$66,$AA67)</x:f>
        <x:v>369</x:v>
      </x:c>
      <x:c r="AE67" s="238" t="n">
        <x:f>INDEX('COMM_Beacons'!$M$6:$M$66,$AA67)</x:f>
        <x:v>-83</x:v>
      </x:c>
      <x:c r="AF67" s="238" t="n">
        <x:f>INDEX('COMM_Beacons'!$N$6:$N$66,$AA67)</x:f>
        <x:v>257</x:v>
      </x:c>
      <x:c r="AG67" s="238" t="n">
        <x:f>INDEX('COMM_Beacons'!$O$6:$O$66,$AA67)</x:f>
        <x:v>33464</x:v>
      </x:c>
      <x:c r="AH67" s="238" t="n">
        <x:f>INDEX('COMM_Beacons'!$P$6:$P$66,$AA67)</x:f>
        <x:v>11</x:v>
      </x:c>
      <x:c r="AI67" s="238" t="n">
        <x:f>INDEX('COMM_Beacons'!$Q$6:$Q$66,$AA67)</x:f>
        <x:v>4390261</x:v>
      </x:c>
      <x:c r="AJ67" s="238" t="n">
        <x:f>INDEX('COMM_Beacons'!$R$6:$R$66,$AA67)</x:f>
        <x:v>110</x:v>
      </x:c>
      <x:c r="AK67" s="238" t="n">
        <x:f>INDEX('COMM_Beacons'!$S$6:$S$66,$AA67)</x:f>
        <x:v>2</x:v>
      </x:c>
      <x:c r="AL67" s="238" t="n">
        <x:f>INDEX('COMM_Beacons'!$T$6:$T$66,$AA67)</x:f>
        <x:v>1126</x:v>
      </x:c>
      <x:c r="AM67" s="238" t="n">
        <x:f>INDEX('COMM_Beacons'!$U$6:$U$66,$AA67)</x:f>
        <x:v>256</x:v>
      </x:c>
      <x:c r="AN67" s="238" t="n">
        <x:f>INDEX('COMM_Beacons'!$V$6:$V$66,$AA67)</x:f>
        <x:v>1035520017</x:v>
      </x:c>
      <x:c r="AO67" s="238" t="n">
        <x:f>INDEX('COMM_Beacons'!$W$6:$W$66,$AA67)</x:f>
        <x:v>-96</x:v>
      </x:c>
      <x:c r="AP67" s="238" t="n">
        <x:f>INDEX('COMM_Beacons'!$X$6:$X$66,$AA67)</x:f>
        <x:v>1</x:v>
      </x:c>
      <x:c r="AQ67" s="238" t="n">
        <x:f>INDEX('COMM_Beacons'!$Y$6:$Y$66,$AA67)</x:f>
        <x:v>17475780</x:v>
      </x:c>
      <x:c r="AR67" s="238" t="n">
        <x:f>INDEX('COMM_Beacons'!$Z$6:$Z$66,$AA67)</x:f>
        <x:v>22035</x:v>
      </x:c>
      <x:c r="AS67" s="238" t="n">
        <x:f>INDEX('COMM_Beacons'!$AA$6:$AA$66,$AA67)</x:f>
        <x:v>3048170506</x:v>
      </x:c>
      <x:c r="AT67" s="238" t="n">
        <x:f>INDEX('COMM_Beacons'!$AB$6:$AB$66,$AA67)</x:f>
        <x:v>1105712</x:v>
      </x:c>
      <x:c r="AU67" s="241" t="n">
        <x:f>IF(AA67&lt;=1,"",INDEX('COMM_Counter_Deltas'!$J$6:$J$65,AA67-1))</x:f>
        <x:v>9.4</x:v>
      </x:c>
      <x:c r="AV67" s="240" t="n">
        <x:f>IF(AA67&lt;=1,"",INDEX('COMM_Counter_Deltas'!$B$6:$B$65,AA67-1))</x:f>
        <x:v>44589.74292824074</x:v>
      </x:c>
      <x:c r="AW67" s="240" t="n">
        <x:f>IF(AA67&lt;=1,"",INDEX('COMM_Counter_Deltas'!$C$6:$C$65,AA67-1))</x:f>
        <x:v>44589.74304398148</x:v>
      </x:c>
      <x:c r="AX67" s="239" t="b">
        <x:v>0</x:v>
      </x:c>
      <x:c r="AY67" s="238" t="n">
        <x:v>19</x:v>
      </x:c>
      <x:c r="AZ67" s="238" t="n">
        <x:f>INDEX('OMNI_Normalized'!$N$6:$N$18,MATCH(L67,'OMNI_Normalized'!$C$6:$C$18,0))</x:f>
        <x:v>50007</x:v>
      </x:c>
      <x:c r="BA67" s="242" t="n">
        <x:f>INDEX('OMNI_Normalized'!$O$6:$O$18,MATCH(L67,'OMNI_Normalized'!$C$6:$C$18,0))</x:f>
        <x:v>1.96</x:v>
      </x:c>
      <x:c r="BB67" s="238" t="n">
        <x:f>INDEX('OMNI_Normalized'!$H$6:$H$18,MATCH(L67,'OMNI_Normalized'!$C$6:$C$18,0))</x:f>
        <x:v>100</x:v>
      </x:c>
      <x:c r="BC67" s="238" t="n">
        <x:f>INDEX('OMNI_Normalized'!$F$6:$F$18,MATCH(L67,'OMNI_Normalized'!$C$6:$C$18,0))</x:f>
        <x:v>51</x:v>
      </x:c>
      <x:c r="BD67" s="238" t="n">
        <x:f>INDEX('OMNI_Normalized'!$G$6:$G$18,MATCH(L67,'OMNI_Normalized'!$C$6:$C$18,0))</x:f>
        <x:v>51</x:v>
      </x:c>
    </x:row>
    <x:row r="68" ht="24" customHeight="1">
      <x:c r="A68" s="32" t="n">
        <x:v>63</x:v>
      </x:c>
      <x:c r="B68" s="32" t="n">
        <x:v>70</x:v>
      </x:c>
      <x:c r="C68" s="210" t="n">
        <x:f>Join_Audit!C75</x:f>
        <x:v>44589.74320601852</x:v>
      </x:c>
      <x:c r="D68" s="42" t="n">
        <x:f>Join_Audit!E75</x:f>
        <x:v>444</x:v>
      </x:c>
      <x:c r="E68" s="42" t="n">
        <x:f>Join_Audit!F75</x:f>
        <x:v>1355</x:v>
      </x:c>
      <x:c r="F68" s="42" t="n">
        <x:f>Join_Audit!G75</x:f>
        <x:v>0</x:v>
      </x:c>
      <x:c r="G68" s="42" t="str">
        <x:f>Join_Audit!I75</x:f>
        <x:v>CADC0873</x:v>
      </x:c>
      <x:c r="H68" s="42" t="n">
        <x:f>Join_Audit!J75</x:f>
        <x:v>0.000034528</x:v>
      </x:c>
      <x:c r="I68" s="210" t="n">
        <x:f>Join_Audit!L75</x:f>
        <x:v>44589.743159722224</x:v>
      </x:c>
      <x:c r="J68" s="42" t="n">
        <x:f>Join_Audit!O75</x:f>
        <x:v>4</x:v>
      </x:c>
      <x:c r="K68" s="42" t="n">
        <x:f>INDEX('COMM_Beacons'!$D$6:$D$66,AA68)</x:f>
        <x:v>124</x:v>
      </x:c>
      <x:c r="L68" s="210" t="n">
        <x:f>Join_Audit!R75</x:f>
        <x:v>44589.743055555555</x:v>
      </x:c>
      <x:c r="M68" s="42" t="n">
        <x:f>OMNI_Normalized!J14</x:f>
        <x:v>6.36</x:v>
      </x:c>
      <x:c r="N68" s="42" t="n">
        <x:f>OMNI_Normalized!K14</x:f>
        <x:v>-1.17</x:v>
      </x:c>
      <x:c r="O68" s="42" t="n">
        <x:f>OMNI_Normalized!L14</x:f>
        <x:v>420.9</x:v>
      </x:c>
      <x:c r="P68" s="42" t="n">
        <x:f>OMNI_Normalized!M14</x:f>
        <x:v>5.52</x:v>
      </x:c>
      <x:c r="Q68" s="42" t="n">
        <x:f>OMNI_Normalized!P14</x:f>
        <x:v>81</x:v>
      </x:c>
      <x:c r="R68" s="42" t="n">
        <x:f>OMNI_Normalized!Q14</x:f>
        <x:v>2</x:v>
      </x:c>
      <x:c r="S68" s="47" t="n">
        <x:f>Settings!$B$28</x:f>
        <x:v>100</x:v>
      </x:c>
      <x:c r="T68" s="47" t="n">
        <x:f>Settings!$B$29</x:f>
        <x:v>0.02</x:v>
      </x:c>
      <x:c r="U68" s="47" t="n">
        <x:f>Settings!$B$12</x:f>
        <x:v>300</x:v>
      </x:c>
      <x:c r="V68" s="47" t="n">
        <x:f>Settings!$B$25</x:f>
        <x:v>0.25</x:v>
      </x:c>
      <x:c r="W68" s="47" t="n">
        <x:f>Settings!$B$21</x:f>
        <x:v>4</x:v>
      </x:c>
      <x:c r="X68" s="47" t="n">
        <x:f>Settings!$B$24</x:f>
        <x:v>12</x:v>
      </x:c>
      <x:c r="Y68" s="42" t="str">
        <x:f>Join_Audit!S75</x:f>
        <x:v>ACCEPT</x:v>
      </x:c>
      <x:c r="Z68" s="42" t="str">
        <x:v>OBSERVED RADIO STATE / DERIVED TX ACTIVITY / SYNTHETIC PERFORMANCE</x:v>
      </x:c>
      <x:c r="AA68" s="238" t="n">
        <x:v>40</x:v>
      </x:c>
      <x:c r="AB68" s="238" t="str">
        <x:f>INDEX('COMM_Beacons'!$E$6:$E$66,AA68)</x:f>
        <x:v>CRC32C_VERIFIED</x:v>
      </x:c>
      <x:c r="AC68" s="238" t="n">
        <x:f>INDEX('COMM_Beacons'!$K$6:$K$66,$AA68)</x:f>
        <x:v>368</x:v>
      </x:c>
      <x:c r="AD68" s="238" t="n">
        <x:f>INDEX('COMM_Beacons'!$L$6:$L$66,$AA68)</x:f>
        <x:v>369</x:v>
      </x:c>
      <x:c r="AE68" s="238" t="n">
        <x:f>INDEX('COMM_Beacons'!$M$6:$M$66,$AA68)</x:f>
        <x:v>-83</x:v>
      </x:c>
      <x:c r="AF68" s="238" t="n">
        <x:f>INDEX('COMM_Beacons'!$N$6:$N$66,$AA68)</x:f>
        <x:v>257</x:v>
      </x:c>
      <x:c r="AG68" s="238" t="n">
        <x:f>INDEX('COMM_Beacons'!$O$6:$O$66,$AA68)</x:f>
        <x:v>33465</x:v>
      </x:c>
      <x:c r="AH68" s="238" t="n">
        <x:f>INDEX('COMM_Beacons'!$P$6:$P$66,$AA68)</x:f>
        <x:v>11</x:v>
      </x:c>
      <x:c r="AI68" s="238" t="n">
        <x:f>INDEX('COMM_Beacons'!$Q$6:$Q$66,$AA68)</x:f>
        <x:v>4390355</x:v>
      </x:c>
      <x:c r="AJ68" s="238" t="n">
        <x:f>INDEX('COMM_Beacons'!$R$6:$R$66,$AA68)</x:f>
        <x:v>110</x:v>
      </x:c>
      <x:c r="AK68" s="238" t="n">
        <x:f>INDEX('COMM_Beacons'!$S$6:$S$66,$AA68)</x:f>
        <x:v>2</x:v>
      </x:c>
      <x:c r="AL68" s="238" t="n">
        <x:f>INDEX('COMM_Beacons'!$T$6:$T$66,$AA68)</x:f>
        <x:v>1126</x:v>
      </x:c>
      <x:c r="AM68" s="238" t="n">
        <x:f>INDEX('COMM_Beacons'!$U$6:$U$66,$AA68)</x:f>
        <x:v>256</x:v>
      </x:c>
      <x:c r="AN68" s="238" t="n">
        <x:f>INDEX('COMM_Beacons'!$V$6:$V$66,$AA68)</x:f>
        <x:v>1035520017</x:v>
      </x:c>
      <x:c r="AO68" s="238" t="n">
        <x:f>INDEX('COMM_Beacons'!$W$6:$W$66,$AA68)</x:f>
        <x:v>-100</x:v>
      </x:c>
      <x:c r="AP68" s="238" t="n">
        <x:f>INDEX('COMM_Beacons'!$X$6:$X$66,$AA68)</x:f>
        <x:v>1</x:v>
      </x:c>
      <x:c r="AQ68" s="238" t="n">
        <x:f>INDEX('COMM_Beacons'!$Y$6:$Y$66,$AA68)</x:f>
        <x:v>17475781</x:v>
      </x:c>
      <x:c r="AR68" s="238" t="n">
        <x:f>INDEX('COMM_Beacons'!$Z$6:$Z$66,$AA68)</x:f>
        <x:v>22035</x:v>
      </x:c>
      <x:c r="AS68" s="238" t="n">
        <x:f>INDEX('COMM_Beacons'!$AA$6:$AA$66,$AA68)</x:f>
        <x:v>3048170600</x:v>
      </x:c>
      <x:c r="AT68" s="238" t="n">
        <x:f>INDEX('COMM_Beacons'!$AB$6:$AB$66,$AA68)</x:f>
        <x:v>1105712</x:v>
      </x:c>
      <x:c r="AU68" s="241" t="n">
        <x:f>IF(AA68&lt;=1,"",INDEX('COMM_Counter_Deltas'!$J$6:$J$65,AA68-1))</x:f>
        <x:v>9.4</x:v>
      </x:c>
      <x:c r="AV68" s="240" t="n">
        <x:f>IF(AA68&lt;=1,"",INDEX('COMM_Counter_Deltas'!$B$6:$B$65,AA68-1))</x:f>
        <x:v>44589.74304398148</x:v>
      </x:c>
      <x:c r="AW68" s="240" t="n">
        <x:f>IF(AA68&lt;=1,"",INDEX('COMM_Counter_Deltas'!$C$6:$C$65,AA68-1))</x:f>
        <x:v>44589.743159722224</x:v>
      </x:c>
      <x:c r="AX68" s="239" t="b">
        <x:v>1</x:v>
      </x:c>
      <x:c r="AY68" s="238" t="n">
        <x:v>4</x:v>
      </x:c>
      <x:c r="AZ68" s="238" t="n">
        <x:f>INDEX('OMNI_Normalized'!$N$6:$N$18,MATCH(L68,'OMNI_Normalized'!$C$6:$C$18,0))</x:f>
        <x:v>50007</x:v>
      </x:c>
      <x:c r="BA68" s="242" t="n">
        <x:f>INDEX('OMNI_Normalized'!$O$6:$O$18,MATCH(L68,'OMNI_Normalized'!$C$6:$C$18,0))</x:f>
        <x:v>1.96</x:v>
      </x:c>
      <x:c r="BB68" s="238" t="n">
        <x:f>INDEX('OMNI_Normalized'!$H$6:$H$18,MATCH(L68,'OMNI_Normalized'!$C$6:$C$18,0))</x:f>
        <x:v>100</x:v>
      </x:c>
      <x:c r="BC68" s="238" t="n">
        <x:f>INDEX('OMNI_Normalized'!$F$6:$F$18,MATCH(L68,'OMNI_Normalized'!$C$6:$C$18,0))</x:f>
        <x:v>51</x:v>
      </x:c>
      <x:c r="BD68" s="238" t="n">
        <x:f>INDEX('OMNI_Normalized'!$G$6:$G$18,MATCH(L68,'OMNI_Normalized'!$C$6:$C$18,0))</x:f>
        <x:v>51</x:v>
      </x:c>
    </x:row>
    <x:row r="69" ht="24" customHeight="1">
      <x:c r="A69" s="32" t="n">
        <x:v>64</x:v>
      </x:c>
      <x:c r="B69" s="32" t="n">
        <x:v>71</x:v>
      </x:c>
      <x:c r="C69" s="210" t="n">
        <x:f>Join_Audit!C76</x:f>
        <x:v>44589.743263888886</x:v>
      </x:c>
      <x:c r="D69" s="42" t="n">
        <x:f>Join_Audit!E76</x:f>
        <x:v>449</x:v>
      </x:c>
      <x:c r="E69" s="42" t="n">
        <x:f>Join_Audit!F76</x:f>
        <x:v>1355</x:v>
      </x:c>
      <x:c r="F69" s="42" t="n">
        <x:f>Join_Audit!G76</x:f>
        <x:v>0</x:v>
      </x:c>
      <x:c r="G69" s="42" t="str">
        <x:f>Join_Audit!I76</x:f>
        <x:v>CADC0873</x:v>
      </x:c>
      <x:c r="H69" s="42" t="n">
        <x:f>Join_Audit!J76</x:f>
        <x:v>0.0000297693</x:v>
      </x:c>
      <x:c r="I69" s="210" t="n">
        <x:f>Join_Audit!L76</x:f>
        <x:v>44589.743159722224</x:v>
      </x:c>
      <x:c r="J69" s="42" t="n">
        <x:f>Join_Audit!O76</x:f>
        <x:v>9</x:v>
      </x:c>
      <x:c r="K69" s="42" t="n">
        <x:f>INDEX('COMM_Beacons'!$D$6:$D$66,AA69)</x:f>
        <x:v>124</x:v>
      </x:c>
      <x:c r="L69" s="210" t="n">
        <x:f>Join_Audit!R76</x:f>
        <x:v>44589.743055555555</x:v>
      </x:c>
      <x:c r="M69" s="42" t="n">
        <x:f>OMNI_Normalized!J14</x:f>
        <x:v>6.36</x:v>
      </x:c>
      <x:c r="N69" s="42" t="n">
        <x:f>OMNI_Normalized!K14</x:f>
        <x:v>-1.17</x:v>
      </x:c>
      <x:c r="O69" s="42" t="n">
        <x:f>OMNI_Normalized!L14</x:f>
        <x:v>420.9</x:v>
      </x:c>
      <x:c r="P69" s="42" t="n">
        <x:f>OMNI_Normalized!M14</x:f>
        <x:v>5.52</x:v>
      </x:c>
      <x:c r="Q69" s="42" t="n">
        <x:f>OMNI_Normalized!P14</x:f>
        <x:v>81</x:v>
      </x:c>
      <x:c r="R69" s="42" t="n">
        <x:f>OMNI_Normalized!Q14</x:f>
        <x:v>2</x:v>
      </x:c>
      <x:c r="S69" s="47" t="n">
        <x:f>Settings!$B$28</x:f>
        <x:v>100</x:v>
      </x:c>
      <x:c r="T69" s="47" t="n">
        <x:f>Settings!$B$29</x:f>
        <x:v>0.02</x:v>
      </x:c>
      <x:c r="U69" s="47" t="n">
        <x:f>Settings!$B$12</x:f>
        <x:v>300</x:v>
      </x:c>
      <x:c r="V69" s="47" t="n">
        <x:f>Settings!$B$25</x:f>
        <x:v>0.25</x:v>
      </x:c>
      <x:c r="W69" s="47" t="n">
        <x:f>Settings!$B$21</x:f>
        <x:v>4</x:v>
      </x:c>
      <x:c r="X69" s="47" t="n">
        <x:f>Settings!$B$24</x:f>
        <x:v>12</x:v>
      </x:c>
      <x:c r="Y69" s="42" t="str">
        <x:f>Join_Audit!S76</x:f>
        <x:v>ACCEPT</x:v>
      </x:c>
      <x:c r="Z69" s="42" t="str">
        <x:v>OBSERVED RADIO STATE / DERIVED TX ACTIVITY / SYNTHETIC PERFORMANCE</x:v>
      </x:c>
      <x:c r="AA69" s="238" t="n">
        <x:v>40</x:v>
      </x:c>
      <x:c r="AB69" s="238" t="str">
        <x:f>INDEX('COMM_Beacons'!$E$6:$E$66,AA69)</x:f>
        <x:v>CRC32C_VERIFIED</x:v>
      </x:c>
      <x:c r="AC69" s="238" t="n">
        <x:f>INDEX('COMM_Beacons'!$K$6:$K$66,$AA69)</x:f>
        <x:v>368</x:v>
      </x:c>
      <x:c r="AD69" s="238" t="n">
        <x:f>INDEX('COMM_Beacons'!$L$6:$L$66,$AA69)</x:f>
        <x:v>369</x:v>
      </x:c>
      <x:c r="AE69" s="238" t="n">
        <x:f>INDEX('COMM_Beacons'!$M$6:$M$66,$AA69)</x:f>
        <x:v>-83</x:v>
      </x:c>
      <x:c r="AF69" s="238" t="n">
        <x:f>INDEX('COMM_Beacons'!$N$6:$N$66,$AA69)</x:f>
        <x:v>257</x:v>
      </x:c>
      <x:c r="AG69" s="238" t="n">
        <x:f>INDEX('COMM_Beacons'!$O$6:$O$66,$AA69)</x:f>
        <x:v>33465</x:v>
      </x:c>
      <x:c r="AH69" s="238" t="n">
        <x:f>INDEX('COMM_Beacons'!$P$6:$P$66,$AA69)</x:f>
        <x:v>11</x:v>
      </x:c>
      <x:c r="AI69" s="238" t="n">
        <x:f>INDEX('COMM_Beacons'!$Q$6:$Q$66,$AA69)</x:f>
        <x:v>4390355</x:v>
      </x:c>
      <x:c r="AJ69" s="238" t="n">
        <x:f>INDEX('COMM_Beacons'!$R$6:$R$66,$AA69)</x:f>
        <x:v>110</x:v>
      </x:c>
      <x:c r="AK69" s="238" t="n">
        <x:f>INDEX('COMM_Beacons'!$S$6:$S$66,$AA69)</x:f>
        <x:v>2</x:v>
      </x:c>
      <x:c r="AL69" s="238" t="n">
        <x:f>INDEX('COMM_Beacons'!$T$6:$T$66,$AA69)</x:f>
        <x:v>1126</x:v>
      </x:c>
      <x:c r="AM69" s="238" t="n">
        <x:f>INDEX('COMM_Beacons'!$U$6:$U$66,$AA69)</x:f>
        <x:v>256</x:v>
      </x:c>
      <x:c r="AN69" s="238" t="n">
        <x:f>INDEX('COMM_Beacons'!$V$6:$V$66,$AA69)</x:f>
        <x:v>1035520017</x:v>
      </x:c>
      <x:c r="AO69" s="238" t="n">
        <x:f>INDEX('COMM_Beacons'!$W$6:$W$66,$AA69)</x:f>
        <x:v>-100</x:v>
      </x:c>
      <x:c r="AP69" s="238" t="n">
        <x:f>INDEX('COMM_Beacons'!$X$6:$X$66,$AA69)</x:f>
        <x:v>1</x:v>
      </x:c>
      <x:c r="AQ69" s="238" t="n">
        <x:f>INDEX('COMM_Beacons'!$Y$6:$Y$66,$AA69)</x:f>
        <x:v>17475781</x:v>
      </x:c>
      <x:c r="AR69" s="238" t="n">
        <x:f>INDEX('COMM_Beacons'!$Z$6:$Z$66,$AA69)</x:f>
        <x:v>22035</x:v>
      </x:c>
      <x:c r="AS69" s="238" t="n">
        <x:f>INDEX('COMM_Beacons'!$AA$6:$AA$66,$AA69)</x:f>
        <x:v>3048170600</x:v>
      </x:c>
      <x:c r="AT69" s="238" t="n">
        <x:f>INDEX('COMM_Beacons'!$AB$6:$AB$66,$AA69)</x:f>
        <x:v>1105712</x:v>
      </x:c>
      <x:c r="AU69" s="241" t="n">
        <x:f>IF(AA69&lt;=1,"",INDEX('COMM_Counter_Deltas'!$J$6:$J$65,AA69-1))</x:f>
        <x:v>9.4</x:v>
      </x:c>
      <x:c r="AV69" s="240" t="n">
        <x:f>IF(AA69&lt;=1,"",INDEX('COMM_Counter_Deltas'!$B$6:$B$65,AA69-1))</x:f>
        <x:v>44589.74304398148</x:v>
      </x:c>
      <x:c r="AW69" s="240" t="n">
        <x:f>IF(AA69&lt;=1,"",INDEX('COMM_Counter_Deltas'!$C$6:$C$65,AA69-1))</x:f>
        <x:v>44589.743159722224</x:v>
      </x:c>
      <x:c r="AX69" s="239" t="b">
        <x:v>1</x:v>
      </x:c>
      <x:c r="AY69" s="238" t="n">
        <x:v>9</x:v>
      </x:c>
      <x:c r="AZ69" s="238" t="n">
        <x:f>INDEX('OMNI_Normalized'!$N$6:$N$18,MATCH(L69,'OMNI_Normalized'!$C$6:$C$18,0))</x:f>
        <x:v>50007</x:v>
      </x:c>
      <x:c r="BA69" s="242" t="n">
        <x:f>INDEX('OMNI_Normalized'!$O$6:$O$18,MATCH(L69,'OMNI_Normalized'!$C$6:$C$18,0))</x:f>
        <x:v>1.96</x:v>
      </x:c>
      <x:c r="BB69" s="238" t="n">
        <x:f>INDEX('OMNI_Normalized'!$H$6:$H$18,MATCH(L69,'OMNI_Normalized'!$C$6:$C$18,0))</x:f>
        <x:v>100</x:v>
      </x:c>
      <x:c r="BC69" s="238" t="n">
        <x:f>INDEX('OMNI_Normalized'!$F$6:$F$18,MATCH(L69,'OMNI_Normalized'!$C$6:$C$18,0))</x:f>
        <x:v>51</x:v>
      </x:c>
      <x:c r="BD69" s="238" t="n">
        <x:f>INDEX('OMNI_Normalized'!$G$6:$G$18,MATCH(L69,'OMNI_Normalized'!$C$6:$C$18,0))</x:f>
        <x:v>51</x:v>
      </x:c>
    </x:row>
    <x:row r="70" ht="24" customHeight="1">
      <x:c r="A70" s="32" t="n">
        <x:v>65</x:v>
      </x:c>
      <x:c r="B70" s="32" t="n">
        <x:v>72</x:v>
      </x:c>
      <x:c r="C70" s="210" t="n">
        <x:f>Join_Audit!C77</x:f>
        <x:v>44589.74332175926</x:v>
      </x:c>
      <x:c r="D70" s="42" t="n">
        <x:f>Join_Audit!E77</x:f>
        <x:v>454</x:v>
      </x:c>
      <x:c r="E70" s="42" t="n">
        <x:f>Join_Audit!F77</x:f>
        <x:v>1355</x:v>
      </x:c>
      <x:c r="F70" s="42" t="n">
        <x:f>Join_Audit!G77</x:f>
        <x:v>0</x:v>
      </x:c>
      <x:c r="G70" s="42" t="str">
        <x:f>Join_Audit!I77</x:f>
        <x:v>CADC0873</x:v>
      </x:c>
      <x:c r="H70" s="42" t="n">
        <x:f>Join_Audit!J77</x:f>
        <x:v>0.0000244314</x:v>
      </x:c>
      <x:c r="I70" s="210" t="n">
        <x:f>Join_Audit!L77</x:f>
        <x:v>44589.74327546296</x:v>
      </x:c>
      <x:c r="J70" s="42" t="n">
        <x:f>Join_Audit!O77</x:f>
        <x:v>4</x:v>
      </x:c>
      <x:c r="K70" s="42" t="n">
        <x:f>INDEX('COMM_Beacons'!$D$6:$D$66,AA70)</x:f>
        <x:v>123</x:v>
      </x:c>
      <x:c r="L70" s="210" t="n">
        <x:f>Join_Audit!R77</x:f>
        <x:v>44589.743055555555</x:v>
      </x:c>
      <x:c r="M70" s="42" t="n">
        <x:f>OMNI_Normalized!J14</x:f>
        <x:v>6.36</x:v>
      </x:c>
      <x:c r="N70" s="42" t="n">
        <x:f>OMNI_Normalized!K14</x:f>
        <x:v>-1.17</x:v>
      </x:c>
      <x:c r="O70" s="42" t="n">
        <x:f>OMNI_Normalized!L14</x:f>
        <x:v>420.9</x:v>
      </x:c>
      <x:c r="P70" s="42" t="n">
        <x:f>OMNI_Normalized!M14</x:f>
        <x:v>5.52</x:v>
      </x:c>
      <x:c r="Q70" s="42" t="n">
        <x:f>OMNI_Normalized!P14</x:f>
        <x:v>81</x:v>
      </x:c>
      <x:c r="R70" s="42" t="n">
        <x:f>OMNI_Normalized!Q14</x:f>
        <x:v>2</x:v>
      </x:c>
      <x:c r="S70" s="47" t="n">
        <x:f>Settings!$B$28</x:f>
        <x:v>100</x:v>
      </x:c>
      <x:c r="T70" s="47" t="n">
        <x:f>Settings!$B$29</x:f>
        <x:v>0.02</x:v>
      </x:c>
      <x:c r="U70" s="47" t="n">
        <x:f>Settings!$B$12</x:f>
        <x:v>300</x:v>
      </x:c>
      <x:c r="V70" s="47" t="n">
        <x:f>Settings!$B$25</x:f>
        <x:v>0.25</x:v>
      </x:c>
      <x:c r="W70" s="47" t="n">
        <x:f>Settings!$B$21</x:f>
        <x:v>4</x:v>
      </x:c>
      <x:c r="X70" s="47" t="n">
        <x:f>Settings!$B$24</x:f>
        <x:v>12</x:v>
      </x:c>
      <x:c r="Y70" s="42" t="str">
        <x:f>Join_Audit!S77</x:f>
        <x:v>ACCEPT</x:v>
      </x:c>
      <x:c r="Z70" s="42" t="str">
        <x:v>OBSERVED RADIO STATE / DERIVED TX ACTIVITY / SYNTHETIC PERFORMANCE</x:v>
      </x:c>
      <x:c r="AA70" s="238" t="n">
        <x:v>41</x:v>
      </x:c>
      <x:c r="AB70" s="238" t="str">
        <x:f>INDEX('COMM_Beacons'!$E$6:$E$66,AA70)</x:f>
        <x:v>CRC32C_VERIFIED</x:v>
      </x:c>
      <x:c r="AC70" s="238" t="n">
        <x:f>INDEX('COMM_Beacons'!$K$6:$K$66,$AA70)</x:f>
        <x:v>368</x:v>
      </x:c>
      <x:c r="AD70" s="238" t="n">
        <x:f>INDEX('COMM_Beacons'!$L$6:$L$66,$AA70)</x:f>
        <x:v>368</x:v>
      </x:c>
      <x:c r="AE70" s="238" t="n">
        <x:f>INDEX('COMM_Beacons'!$M$6:$M$66,$AA70)</x:f>
        <x:v>-83</x:v>
      </x:c>
      <x:c r="AF70" s="238" t="n">
        <x:f>INDEX('COMM_Beacons'!$N$6:$N$66,$AA70)</x:f>
        <x:v>257</x:v>
      </x:c>
      <x:c r="AG70" s="238" t="n">
        <x:f>INDEX('COMM_Beacons'!$O$6:$O$66,$AA70)</x:f>
        <x:v>33466</x:v>
      </x:c>
      <x:c r="AH70" s="238" t="n">
        <x:f>INDEX('COMM_Beacons'!$P$6:$P$66,$AA70)</x:f>
        <x:v>11</x:v>
      </x:c>
      <x:c r="AI70" s="238" t="n">
        <x:f>INDEX('COMM_Beacons'!$Q$6:$Q$66,$AA70)</x:f>
        <x:v>4390449</x:v>
      </x:c>
      <x:c r="AJ70" s="238" t="n">
        <x:f>INDEX('COMM_Beacons'!$R$6:$R$66,$AA70)</x:f>
        <x:v>110</x:v>
      </x:c>
      <x:c r="AK70" s="238" t="n">
        <x:f>INDEX('COMM_Beacons'!$S$6:$S$66,$AA70)</x:f>
        <x:v>2</x:v>
      </x:c>
      <x:c r="AL70" s="238" t="n">
        <x:f>INDEX('COMM_Beacons'!$T$6:$T$66,$AA70)</x:f>
        <x:v>1126</x:v>
      </x:c>
      <x:c r="AM70" s="238" t="n">
        <x:f>INDEX('COMM_Beacons'!$U$6:$U$66,$AA70)</x:f>
        <x:v>256</x:v>
      </x:c>
      <x:c r="AN70" s="238" t="n">
        <x:f>INDEX('COMM_Beacons'!$V$6:$V$66,$AA70)</x:f>
        <x:v>1035520017</x:v>
      </x:c>
      <x:c r="AO70" s="238" t="n">
        <x:f>INDEX('COMM_Beacons'!$W$6:$W$66,$AA70)</x:f>
        <x:v>-101</x:v>
      </x:c>
      <x:c r="AP70" s="238" t="n">
        <x:f>INDEX('COMM_Beacons'!$X$6:$X$66,$AA70)</x:f>
        <x:v>1</x:v>
      </x:c>
      <x:c r="AQ70" s="238" t="n">
        <x:f>INDEX('COMM_Beacons'!$Y$6:$Y$66,$AA70)</x:f>
        <x:v>17475782</x:v>
      </x:c>
      <x:c r="AR70" s="238" t="n">
        <x:f>INDEX('COMM_Beacons'!$Z$6:$Z$66,$AA70)</x:f>
        <x:v>22035</x:v>
      </x:c>
      <x:c r="AS70" s="238" t="n">
        <x:f>INDEX('COMM_Beacons'!$AA$6:$AA$66,$AA70)</x:f>
        <x:v>3048170694</x:v>
      </x:c>
      <x:c r="AT70" s="238" t="n">
        <x:f>INDEX('COMM_Beacons'!$AB$6:$AB$66,$AA70)</x:f>
        <x:v>1105712</x:v>
      </x:c>
      <x:c r="AU70" s="241" t="n">
        <x:f>IF(AA70&lt;=1,"",INDEX('COMM_Counter_Deltas'!$J$6:$J$65,AA70-1))</x:f>
        <x:v>9.4</x:v>
      </x:c>
      <x:c r="AV70" s="240" t="n">
        <x:f>IF(AA70&lt;=1,"",INDEX('COMM_Counter_Deltas'!$B$6:$B$65,AA70-1))</x:f>
        <x:v>44589.743159722224</x:v>
      </x:c>
      <x:c r="AW70" s="240" t="n">
        <x:f>IF(AA70&lt;=1,"",INDEX('COMM_Counter_Deltas'!$C$6:$C$65,AA70-1))</x:f>
        <x:v>44589.74327546296</x:v>
      </x:c>
      <x:c r="AX70" s="239" t="b">
        <x:v>1</x:v>
      </x:c>
      <x:c r="AY70" s="238" t="n">
        <x:v>4</x:v>
      </x:c>
      <x:c r="AZ70" s="238" t="n">
        <x:f>INDEX('OMNI_Normalized'!$N$6:$N$18,MATCH(L70,'OMNI_Normalized'!$C$6:$C$18,0))</x:f>
        <x:v>50007</x:v>
      </x:c>
      <x:c r="BA70" s="242" t="n">
        <x:f>INDEX('OMNI_Normalized'!$O$6:$O$18,MATCH(L70,'OMNI_Normalized'!$C$6:$C$18,0))</x:f>
        <x:v>1.96</x:v>
      </x:c>
      <x:c r="BB70" s="238" t="n">
        <x:f>INDEX('OMNI_Normalized'!$H$6:$H$18,MATCH(L70,'OMNI_Normalized'!$C$6:$C$18,0))</x:f>
        <x:v>100</x:v>
      </x:c>
      <x:c r="BC70" s="238" t="n">
        <x:f>INDEX('OMNI_Normalized'!$F$6:$F$18,MATCH(L70,'OMNI_Normalized'!$C$6:$C$18,0))</x:f>
        <x:v>51</x:v>
      </x:c>
      <x:c r="BD70" s="238" t="n">
        <x:f>INDEX('OMNI_Normalized'!$G$6:$G$18,MATCH(L70,'OMNI_Normalized'!$C$6:$C$18,0))</x:f>
        <x:v>51</x:v>
      </x:c>
    </x:row>
    <x:row r="71" ht="24" customHeight="1">
      <x:c r="A71" s="32" t="n">
        <x:v>66</x:v>
      </x:c>
      <x:c r="B71" s="32" t="n">
        <x:v>73</x:v>
      </x:c>
      <x:c r="C71" s="210" t="n">
        <x:f>Join_Audit!C78</x:f>
        <x:v>44589.74337962963</x:v>
      </x:c>
      <x:c r="D71" s="42" t="n">
        <x:f>Join_Audit!E78</x:f>
        <x:v>459</x:v>
      </x:c>
      <x:c r="E71" s="42" t="n">
        <x:f>Join_Audit!F78</x:f>
        <x:v>1355</x:v>
      </x:c>
      <x:c r="F71" s="42" t="n">
        <x:f>Join_Audit!G78</x:f>
        <x:v>0</x:v>
      </x:c>
      <x:c r="G71" s="42" t="str">
        <x:f>Join_Audit!I78</x:f>
        <x:v>CADC0873</x:v>
      </x:c>
      <x:c r="H71" s="42" t="n">
        <x:f>Join_Audit!J78</x:f>
        <x:v>0.0000164783</x:v>
      </x:c>
      <x:c r="I71" s="210" t="n">
        <x:f>Join_Audit!L78</x:f>
        <x:v>44589.74327546296</x:v>
      </x:c>
      <x:c r="J71" s="42" t="n">
        <x:f>Join_Audit!O78</x:f>
        <x:v>9</x:v>
      </x:c>
      <x:c r="K71" s="42" t="n">
        <x:f>INDEX('COMM_Beacons'!$D$6:$D$66,AA71)</x:f>
        <x:v>123</x:v>
      </x:c>
      <x:c r="L71" s="210" t="n">
        <x:f>Join_Audit!R78</x:f>
        <x:v>44589.743055555555</x:v>
      </x:c>
      <x:c r="M71" s="42" t="n">
        <x:f>OMNI_Normalized!J14</x:f>
        <x:v>6.36</x:v>
      </x:c>
      <x:c r="N71" s="42" t="n">
        <x:f>OMNI_Normalized!K14</x:f>
        <x:v>-1.17</x:v>
      </x:c>
      <x:c r="O71" s="42" t="n">
        <x:f>OMNI_Normalized!L14</x:f>
        <x:v>420.9</x:v>
      </x:c>
      <x:c r="P71" s="42" t="n">
        <x:f>OMNI_Normalized!M14</x:f>
        <x:v>5.52</x:v>
      </x:c>
      <x:c r="Q71" s="42" t="n">
        <x:f>OMNI_Normalized!P14</x:f>
        <x:v>81</x:v>
      </x:c>
      <x:c r="R71" s="42" t="n">
        <x:f>OMNI_Normalized!Q14</x:f>
        <x:v>2</x:v>
      </x:c>
      <x:c r="S71" s="47" t="n">
        <x:f>Settings!$B$28</x:f>
        <x:v>100</x:v>
      </x:c>
      <x:c r="T71" s="47" t="n">
        <x:f>Settings!$B$29</x:f>
        <x:v>0.02</x:v>
      </x:c>
      <x:c r="U71" s="47" t="n">
        <x:f>Settings!$B$12</x:f>
        <x:v>300</x:v>
      </x:c>
      <x:c r="V71" s="47" t="n">
        <x:f>Settings!$B$25</x:f>
        <x:v>0.25</x:v>
      </x:c>
      <x:c r="W71" s="47" t="n">
        <x:f>Settings!$B$21</x:f>
        <x:v>4</x:v>
      </x:c>
      <x:c r="X71" s="47" t="n">
        <x:f>Settings!$B$24</x:f>
        <x:v>12</x:v>
      </x:c>
      <x:c r="Y71" s="42" t="str">
        <x:f>Join_Audit!S78</x:f>
        <x:v>ACCEPT</x:v>
      </x:c>
      <x:c r="Z71" s="42" t="str">
        <x:v>OBSERVED RADIO STATE / DERIVED TX ACTIVITY / SYNTHETIC PERFORMANCE</x:v>
      </x:c>
      <x:c r="AA71" s="238" t="n">
        <x:v>41</x:v>
      </x:c>
      <x:c r="AB71" s="238" t="str">
        <x:f>INDEX('COMM_Beacons'!$E$6:$E$66,AA71)</x:f>
        <x:v>CRC32C_VERIFIED</x:v>
      </x:c>
      <x:c r="AC71" s="238" t="n">
        <x:f>INDEX('COMM_Beacons'!$K$6:$K$66,$AA71)</x:f>
        <x:v>368</x:v>
      </x:c>
      <x:c r="AD71" s="238" t="n">
        <x:f>INDEX('COMM_Beacons'!$L$6:$L$66,$AA71)</x:f>
        <x:v>368</x:v>
      </x:c>
      <x:c r="AE71" s="238" t="n">
        <x:f>INDEX('COMM_Beacons'!$M$6:$M$66,$AA71)</x:f>
        <x:v>-83</x:v>
      </x:c>
      <x:c r="AF71" s="238" t="n">
        <x:f>INDEX('COMM_Beacons'!$N$6:$N$66,$AA71)</x:f>
        <x:v>257</x:v>
      </x:c>
      <x:c r="AG71" s="238" t="n">
        <x:f>INDEX('COMM_Beacons'!$O$6:$O$66,$AA71)</x:f>
        <x:v>33466</x:v>
      </x:c>
      <x:c r="AH71" s="238" t="n">
        <x:f>INDEX('COMM_Beacons'!$P$6:$P$66,$AA71)</x:f>
        <x:v>11</x:v>
      </x:c>
      <x:c r="AI71" s="238" t="n">
        <x:f>INDEX('COMM_Beacons'!$Q$6:$Q$66,$AA71)</x:f>
        <x:v>4390449</x:v>
      </x:c>
      <x:c r="AJ71" s="238" t="n">
        <x:f>INDEX('COMM_Beacons'!$R$6:$R$66,$AA71)</x:f>
        <x:v>110</x:v>
      </x:c>
      <x:c r="AK71" s="238" t="n">
        <x:f>INDEX('COMM_Beacons'!$S$6:$S$66,$AA71)</x:f>
        <x:v>2</x:v>
      </x:c>
      <x:c r="AL71" s="238" t="n">
        <x:f>INDEX('COMM_Beacons'!$T$6:$T$66,$AA71)</x:f>
        <x:v>1126</x:v>
      </x:c>
      <x:c r="AM71" s="238" t="n">
        <x:f>INDEX('COMM_Beacons'!$U$6:$U$66,$AA71)</x:f>
        <x:v>256</x:v>
      </x:c>
      <x:c r="AN71" s="238" t="n">
        <x:f>INDEX('COMM_Beacons'!$V$6:$V$66,$AA71)</x:f>
        <x:v>1035520017</x:v>
      </x:c>
      <x:c r="AO71" s="238" t="n">
        <x:f>INDEX('COMM_Beacons'!$W$6:$W$66,$AA71)</x:f>
        <x:v>-101</x:v>
      </x:c>
      <x:c r="AP71" s="238" t="n">
        <x:f>INDEX('COMM_Beacons'!$X$6:$X$66,$AA71)</x:f>
        <x:v>1</x:v>
      </x:c>
      <x:c r="AQ71" s="238" t="n">
        <x:f>INDEX('COMM_Beacons'!$Y$6:$Y$66,$AA71)</x:f>
        <x:v>17475782</x:v>
      </x:c>
      <x:c r="AR71" s="238" t="n">
        <x:f>INDEX('COMM_Beacons'!$Z$6:$Z$66,$AA71)</x:f>
        <x:v>22035</x:v>
      </x:c>
      <x:c r="AS71" s="238" t="n">
        <x:f>INDEX('COMM_Beacons'!$AA$6:$AA$66,$AA71)</x:f>
        <x:v>3048170694</x:v>
      </x:c>
      <x:c r="AT71" s="238" t="n">
        <x:f>INDEX('COMM_Beacons'!$AB$6:$AB$66,$AA71)</x:f>
        <x:v>1105712</x:v>
      </x:c>
      <x:c r="AU71" s="241" t="n">
        <x:f>IF(AA71&lt;=1,"",INDEX('COMM_Counter_Deltas'!$J$6:$J$65,AA71-1))</x:f>
        <x:v>9.4</x:v>
      </x:c>
      <x:c r="AV71" s="240" t="n">
        <x:f>IF(AA71&lt;=1,"",INDEX('COMM_Counter_Deltas'!$B$6:$B$65,AA71-1))</x:f>
        <x:v>44589.743159722224</x:v>
      </x:c>
      <x:c r="AW71" s="240" t="n">
        <x:f>IF(AA71&lt;=1,"",INDEX('COMM_Counter_Deltas'!$C$6:$C$65,AA71-1))</x:f>
        <x:v>44589.74327546296</x:v>
      </x:c>
      <x:c r="AX71" s="239" t="b">
        <x:v>1</x:v>
      </x:c>
      <x:c r="AY71" s="238" t="n">
        <x:v>9</x:v>
      </x:c>
      <x:c r="AZ71" s="238" t="n">
        <x:f>INDEX('OMNI_Normalized'!$N$6:$N$18,MATCH(L71,'OMNI_Normalized'!$C$6:$C$18,0))</x:f>
        <x:v>50007</x:v>
      </x:c>
      <x:c r="BA71" s="242" t="n">
        <x:f>INDEX('OMNI_Normalized'!$O$6:$O$18,MATCH(L71,'OMNI_Normalized'!$C$6:$C$18,0))</x:f>
        <x:v>1.96</x:v>
      </x:c>
      <x:c r="BB71" s="238" t="n">
        <x:f>INDEX('OMNI_Normalized'!$H$6:$H$18,MATCH(L71,'OMNI_Normalized'!$C$6:$C$18,0))</x:f>
        <x:v>100</x:v>
      </x:c>
      <x:c r="BC71" s="238" t="n">
        <x:f>INDEX('OMNI_Normalized'!$F$6:$F$18,MATCH(L71,'OMNI_Normalized'!$C$6:$C$18,0))</x:f>
        <x:v>51</x:v>
      </x:c>
      <x:c r="BD71" s="238" t="n">
        <x:f>INDEX('OMNI_Normalized'!$G$6:$G$18,MATCH(L71,'OMNI_Normalized'!$C$6:$C$18,0))</x:f>
        <x:v>51</x:v>
      </x:c>
    </x:row>
    <x:row r="72" ht="24" customHeight="1">
      <x:c r="A72" s="32" t="n">
        <x:v>67</x:v>
      </x:c>
      <x:c r="B72" s="32" t="n">
        <x:v>76</x:v>
      </x:c>
      <x:c r="C72" s="210" t="n">
        <x:f>Join_Audit!C81</x:f>
        <x:v>44589.74355324074</x:v>
      </x:c>
      <x:c r="D72" s="42" t="n">
        <x:f>Join_Audit!E81</x:f>
        <x:v>474</x:v>
      </x:c>
      <x:c r="E72" s="42" t="n">
        <x:f>Join_Audit!F81</x:f>
        <x:v>1355</x:v>
      </x:c>
      <x:c r="F72" s="42" t="n">
        <x:f>Join_Audit!G81</x:f>
        <x:v>0</x:v>
      </x:c>
      <x:c r="G72" s="42" t="str">
        <x:f>Join_Audit!I81</x:f>
        <x:v>CADC0873</x:v>
      </x:c>
      <x:c r="H72" s="42" t="n">
        <x:f>Join_Audit!J81</x:f>
        <x:v>-0.0000139449</x:v>
      </x:c>
      <x:c r="I72" s="210" t="n">
        <x:f>Join_Audit!L81</x:f>
        <x:v>44589.74350694445</x:v>
      </x:c>
      <x:c r="J72" s="42" t="n">
        <x:f>Join_Audit!O81</x:f>
        <x:v>4</x:v>
      </x:c>
      <x:c r="K72" s="42" t="n">
        <x:f>INDEX('COMM_Beacons'!$D$6:$D$66,AA72)</x:f>
        <x:v>122</x:v>
      </x:c>
      <x:c r="L72" s="210" t="n">
        <x:f>Join_Audit!R81</x:f>
        <x:v>44589.743055555555</x:v>
      </x:c>
      <x:c r="M72" s="42" t="n">
        <x:f>OMNI_Normalized!J14</x:f>
        <x:v>6.36</x:v>
      </x:c>
      <x:c r="N72" s="42" t="n">
        <x:f>OMNI_Normalized!K14</x:f>
        <x:v>-1.17</x:v>
      </x:c>
      <x:c r="O72" s="42" t="n">
        <x:f>OMNI_Normalized!L14</x:f>
        <x:v>420.9</x:v>
      </x:c>
      <x:c r="P72" s="42" t="n">
        <x:f>OMNI_Normalized!M14</x:f>
        <x:v>5.52</x:v>
      </x:c>
      <x:c r="Q72" s="42" t="n">
        <x:f>OMNI_Normalized!P14</x:f>
        <x:v>81</x:v>
      </x:c>
      <x:c r="R72" s="42" t="n">
        <x:f>OMNI_Normalized!Q14</x:f>
        <x:v>2</x:v>
      </x:c>
      <x:c r="S72" s="47" t="n">
        <x:f>Settings!$B$28</x:f>
        <x:v>100</x:v>
      </x:c>
      <x:c r="T72" s="47" t="n">
        <x:f>Settings!$B$29</x:f>
        <x:v>0.02</x:v>
      </x:c>
      <x:c r="U72" s="47" t="n">
        <x:f>Settings!$B$12</x:f>
        <x:v>300</x:v>
      </x:c>
      <x:c r="V72" s="47" t="n">
        <x:f>Settings!$B$25</x:f>
        <x:v>0.25</x:v>
      </x:c>
      <x:c r="W72" s="47" t="n">
        <x:f>Settings!$B$21</x:f>
        <x:v>4</x:v>
      </x:c>
      <x:c r="X72" s="47" t="n">
        <x:f>Settings!$B$24</x:f>
        <x:v>12</x:v>
      </x:c>
      <x:c r="Y72" s="42" t="str">
        <x:f>Join_Audit!S81</x:f>
        <x:v>ACCEPT</x:v>
      </x:c>
      <x:c r="Z72" s="42" t="str">
        <x:v>OBSERVED RADIO STATE / DERIVED TX ACTIVITY / SYNTHETIC PERFORMANCE</x:v>
      </x:c>
      <x:c r="AA72" s="238" t="n">
        <x:v>42</x:v>
      </x:c>
      <x:c r="AB72" s="238" t="str">
        <x:f>INDEX('COMM_Beacons'!$E$6:$E$66,AA72)</x:f>
        <x:v>CRC32C_VERIFIED</x:v>
      </x:c>
      <x:c r="AC72" s="238" t="n">
        <x:f>INDEX('COMM_Beacons'!$K$6:$K$66,$AA72)</x:f>
        <x:v>368</x:v>
      </x:c>
      <x:c r="AD72" s="238" t="n">
        <x:f>INDEX('COMM_Beacons'!$L$6:$L$66,$AA72)</x:f>
        <x:v>368</x:v>
      </x:c>
      <x:c r="AE72" s="238" t="n">
        <x:f>INDEX('COMM_Beacons'!$M$6:$M$66,$AA72)</x:f>
        <x:v>-83</x:v>
      </x:c>
      <x:c r="AF72" s="238" t="n">
        <x:f>INDEX('COMM_Beacons'!$N$6:$N$66,$AA72)</x:f>
        <x:v>257</x:v>
      </x:c>
      <x:c r="AG72" s="238" t="n">
        <x:f>INDEX('COMM_Beacons'!$O$6:$O$66,$AA72)</x:f>
        <x:v>33468</x:v>
      </x:c>
      <x:c r="AH72" s="238" t="n">
        <x:f>INDEX('COMM_Beacons'!$P$6:$P$66,$AA72)</x:f>
        <x:v>11</x:v>
      </x:c>
      <x:c r="AI72" s="238" t="n">
        <x:f>INDEX('COMM_Beacons'!$Q$6:$Q$66,$AA72)</x:f>
        <x:v>4390637</x:v>
      </x:c>
      <x:c r="AJ72" s="238" t="n">
        <x:f>INDEX('COMM_Beacons'!$R$6:$R$66,$AA72)</x:f>
        <x:v>110</x:v>
      </x:c>
      <x:c r="AK72" s="238" t="n">
        <x:f>INDEX('COMM_Beacons'!$S$6:$S$66,$AA72)</x:f>
        <x:v>2</x:v>
      </x:c>
      <x:c r="AL72" s="238" t="n">
        <x:f>INDEX('COMM_Beacons'!$T$6:$T$66,$AA72)</x:f>
        <x:v>1126</x:v>
      </x:c>
      <x:c r="AM72" s="238" t="n">
        <x:f>INDEX('COMM_Beacons'!$U$6:$U$66,$AA72)</x:f>
        <x:v>256</x:v>
      </x:c>
      <x:c r="AN72" s="238" t="n">
        <x:f>INDEX('COMM_Beacons'!$V$6:$V$66,$AA72)</x:f>
        <x:v>1035520017</x:v>
      </x:c>
      <x:c r="AO72" s="238" t="n">
        <x:f>INDEX('COMM_Beacons'!$W$6:$W$66,$AA72)</x:f>
        <x:v>-109</x:v>
      </x:c>
      <x:c r="AP72" s="238" t="n">
        <x:f>INDEX('COMM_Beacons'!$X$6:$X$66,$AA72)</x:f>
        <x:v>1</x:v>
      </x:c>
      <x:c r="AQ72" s="238" t="n">
        <x:f>INDEX('COMM_Beacons'!$Y$6:$Y$66,$AA72)</x:f>
        <x:v>17475784</x:v>
      </x:c>
      <x:c r="AR72" s="238" t="n">
        <x:f>INDEX('COMM_Beacons'!$Z$6:$Z$66,$AA72)</x:f>
        <x:v>22035</x:v>
      </x:c>
      <x:c r="AS72" s="238" t="n">
        <x:f>INDEX('COMM_Beacons'!$AA$6:$AA$66,$AA72)</x:f>
        <x:v>3048170882</x:v>
      </x:c>
      <x:c r="AT72" s="238" t="n">
        <x:f>INDEX('COMM_Beacons'!$AB$6:$AB$66,$AA72)</x:f>
        <x:v>1105712</x:v>
      </x:c>
      <x:c r="AU72" s="241" t="n">
        <x:f>IF(AA72&lt;=1,"",INDEX('COMM_Counter_Deltas'!$J$6:$J$65,AA72-1))</x:f>
        <x:v>9.4</x:v>
      </x:c>
      <x:c r="AV72" s="240" t="n">
        <x:f>IF(AA72&lt;=1,"",INDEX('COMM_Counter_Deltas'!$B$6:$B$65,AA72-1))</x:f>
        <x:v>44589.74327546296</x:v>
      </x:c>
      <x:c r="AW72" s="240" t="n">
        <x:f>IF(AA72&lt;=1,"",INDEX('COMM_Counter_Deltas'!$C$6:$C$65,AA72-1))</x:f>
        <x:v>44589.74350694445</x:v>
      </x:c>
      <x:c r="AX72" s="239" t="b">
        <x:v>1</x:v>
      </x:c>
      <x:c r="AY72" s="238" t="n">
        <x:v>4</x:v>
      </x:c>
      <x:c r="AZ72" s="238" t="n">
        <x:f>INDEX('OMNI_Normalized'!$N$6:$N$18,MATCH(L72,'OMNI_Normalized'!$C$6:$C$18,0))</x:f>
        <x:v>50007</x:v>
      </x:c>
      <x:c r="BA72" s="242" t="n">
        <x:f>INDEX('OMNI_Normalized'!$O$6:$O$18,MATCH(L72,'OMNI_Normalized'!$C$6:$C$18,0))</x:f>
        <x:v>1.96</x:v>
      </x:c>
      <x:c r="BB72" s="238" t="n">
        <x:f>INDEX('OMNI_Normalized'!$H$6:$H$18,MATCH(L72,'OMNI_Normalized'!$C$6:$C$18,0))</x:f>
        <x:v>100</x:v>
      </x:c>
      <x:c r="BC72" s="238" t="n">
        <x:f>INDEX('OMNI_Normalized'!$F$6:$F$18,MATCH(L72,'OMNI_Normalized'!$C$6:$C$18,0))</x:f>
        <x:v>51</x:v>
      </x:c>
      <x:c r="BD72" s="238" t="n">
        <x:f>INDEX('OMNI_Normalized'!$G$6:$G$18,MATCH(L72,'OMNI_Normalized'!$C$6:$C$18,0))</x:f>
        <x:v>51</x:v>
      </x:c>
    </x:row>
    <x:row r="73" ht="24" customHeight="1">
      <x:c r="A73" s="32" t="n">
        <x:v>68</x:v>
      </x:c>
      <x:c r="B73" s="32" t="n">
        <x:v>77</x:v>
      </x:c>
      <x:c r="C73" s="210" t="n">
        <x:f>Join_Audit!C82</x:f>
        <x:v>44589.74361111111</x:v>
      </x:c>
      <x:c r="D73" s="42" t="n">
        <x:f>Join_Audit!E82</x:f>
        <x:v>479</x:v>
      </x:c>
      <x:c r="E73" s="42" t="n">
        <x:f>Join_Audit!F82</x:f>
        <x:v>1355</x:v>
      </x:c>
      <x:c r="F73" s="42" t="n">
        <x:f>Join_Audit!G82</x:f>
        <x:v>0</x:v>
      </x:c>
      <x:c r="G73" s="42" t="str">
        <x:f>Join_Audit!I82</x:f>
        <x:v>CADC0873</x:v>
      </x:c>
      <x:c r="H73" s="42" t="n">
        <x:f>Join_Audit!J82</x:f>
        <x:v>-0.0000225543</x:v>
      </x:c>
      <x:c r="I73" s="210" t="n">
        <x:f>Join_Audit!L82</x:f>
        <x:v>44589.74350694445</x:v>
      </x:c>
      <x:c r="J73" s="42" t="n">
        <x:f>Join_Audit!O82</x:f>
        <x:v>9</x:v>
      </x:c>
      <x:c r="K73" s="42" t="n">
        <x:f>INDEX('COMM_Beacons'!$D$6:$D$66,AA73)</x:f>
        <x:v>122</x:v>
      </x:c>
      <x:c r="L73" s="210" t="n">
        <x:f>Join_Audit!R82</x:f>
        <x:v>44589.743055555555</x:v>
      </x:c>
      <x:c r="M73" s="42" t="n">
        <x:f>OMNI_Normalized!J14</x:f>
        <x:v>6.36</x:v>
      </x:c>
      <x:c r="N73" s="42" t="n">
        <x:f>OMNI_Normalized!K14</x:f>
        <x:v>-1.17</x:v>
      </x:c>
      <x:c r="O73" s="42" t="n">
        <x:f>OMNI_Normalized!L14</x:f>
        <x:v>420.9</x:v>
      </x:c>
      <x:c r="P73" s="42" t="n">
        <x:f>OMNI_Normalized!M14</x:f>
        <x:v>5.52</x:v>
      </x:c>
      <x:c r="Q73" s="42" t="n">
        <x:f>OMNI_Normalized!P14</x:f>
        <x:v>81</x:v>
      </x:c>
      <x:c r="R73" s="42" t="n">
        <x:f>OMNI_Normalized!Q14</x:f>
        <x:v>2</x:v>
      </x:c>
      <x:c r="S73" s="47" t="n">
        <x:f>Settings!$B$28</x:f>
        <x:v>100</x:v>
      </x:c>
      <x:c r="T73" s="47" t="n">
        <x:f>Settings!$B$29</x:f>
        <x:v>0.02</x:v>
      </x:c>
      <x:c r="U73" s="47" t="n">
        <x:f>Settings!$B$12</x:f>
        <x:v>300</x:v>
      </x:c>
      <x:c r="V73" s="47" t="n">
        <x:f>Settings!$B$25</x:f>
        <x:v>0.25</x:v>
      </x:c>
      <x:c r="W73" s="47" t="n">
        <x:f>Settings!$B$21</x:f>
        <x:v>4</x:v>
      </x:c>
      <x:c r="X73" s="47" t="n">
        <x:f>Settings!$B$24</x:f>
        <x:v>12</x:v>
      </x:c>
      <x:c r="Y73" s="42" t="str">
        <x:f>Join_Audit!S82</x:f>
        <x:v>ACCEPT</x:v>
      </x:c>
      <x:c r="Z73" s="42" t="str">
        <x:v>OBSERVED RADIO STATE / DERIVED TX ACTIVITY / SYNTHETIC PERFORMANCE</x:v>
      </x:c>
      <x:c r="AA73" s="238" t="n">
        <x:v>42</x:v>
      </x:c>
      <x:c r="AB73" s="238" t="str">
        <x:f>INDEX('COMM_Beacons'!$E$6:$E$66,AA73)</x:f>
        <x:v>CRC32C_VERIFIED</x:v>
      </x:c>
      <x:c r="AC73" s="238" t="n">
        <x:f>INDEX('COMM_Beacons'!$K$6:$K$66,$AA73)</x:f>
        <x:v>368</x:v>
      </x:c>
      <x:c r="AD73" s="238" t="n">
        <x:f>INDEX('COMM_Beacons'!$L$6:$L$66,$AA73)</x:f>
        <x:v>368</x:v>
      </x:c>
      <x:c r="AE73" s="238" t="n">
        <x:f>INDEX('COMM_Beacons'!$M$6:$M$66,$AA73)</x:f>
        <x:v>-83</x:v>
      </x:c>
      <x:c r="AF73" s="238" t="n">
        <x:f>INDEX('COMM_Beacons'!$N$6:$N$66,$AA73)</x:f>
        <x:v>257</x:v>
      </x:c>
      <x:c r="AG73" s="238" t="n">
        <x:f>INDEX('COMM_Beacons'!$O$6:$O$66,$AA73)</x:f>
        <x:v>33468</x:v>
      </x:c>
      <x:c r="AH73" s="238" t="n">
        <x:f>INDEX('COMM_Beacons'!$P$6:$P$66,$AA73)</x:f>
        <x:v>11</x:v>
      </x:c>
      <x:c r="AI73" s="238" t="n">
        <x:f>INDEX('COMM_Beacons'!$Q$6:$Q$66,$AA73)</x:f>
        <x:v>4390637</x:v>
      </x:c>
      <x:c r="AJ73" s="238" t="n">
        <x:f>INDEX('COMM_Beacons'!$R$6:$R$66,$AA73)</x:f>
        <x:v>110</x:v>
      </x:c>
      <x:c r="AK73" s="238" t="n">
        <x:f>INDEX('COMM_Beacons'!$S$6:$S$66,$AA73)</x:f>
        <x:v>2</x:v>
      </x:c>
      <x:c r="AL73" s="238" t="n">
        <x:f>INDEX('COMM_Beacons'!$T$6:$T$66,$AA73)</x:f>
        <x:v>1126</x:v>
      </x:c>
      <x:c r="AM73" s="238" t="n">
        <x:f>INDEX('COMM_Beacons'!$U$6:$U$66,$AA73)</x:f>
        <x:v>256</x:v>
      </x:c>
      <x:c r="AN73" s="238" t="n">
        <x:f>INDEX('COMM_Beacons'!$V$6:$V$66,$AA73)</x:f>
        <x:v>1035520017</x:v>
      </x:c>
      <x:c r="AO73" s="238" t="n">
        <x:f>INDEX('COMM_Beacons'!$W$6:$W$66,$AA73)</x:f>
        <x:v>-109</x:v>
      </x:c>
      <x:c r="AP73" s="238" t="n">
        <x:f>INDEX('COMM_Beacons'!$X$6:$X$66,$AA73)</x:f>
        <x:v>1</x:v>
      </x:c>
      <x:c r="AQ73" s="238" t="n">
        <x:f>INDEX('COMM_Beacons'!$Y$6:$Y$66,$AA73)</x:f>
        <x:v>17475784</x:v>
      </x:c>
      <x:c r="AR73" s="238" t="n">
        <x:f>INDEX('COMM_Beacons'!$Z$6:$Z$66,$AA73)</x:f>
        <x:v>22035</x:v>
      </x:c>
      <x:c r="AS73" s="238" t="n">
        <x:f>INDEX('COMM_Beacons'!$AA$6:$AA$66,$AA73)</x:f>
        <x:v>3048170882</x:v>
      </x:c>
      <x:c r="AT73" s="238" t="n">
        <x:f>INDEX('COMM_Beacons'!$AB$6:$AB$66,$AA73)</x:f>
        <x:v>1105712</x:v>
      </x:c>
      <x:c r="AU73" s="241" t="n">
        <x:f>IF(AA73&lt;=1,"",INDEX('COMM_Counter_Deltas'!$J$6:$J$65,AA73-1))</x:f>
        <x:v>9.4</x:v>
      </x:c>
      <x:c r="AV73" s="240" t="n">
        <x:f>IF(AA73&lt;=1,"",INDEX('COMM_Counter_Deltas'!$B$6:$B$65,AA73-1))</x:f>
        <x:v>44589.74327546296</x:v>
      </x:c>
      <x:c r="AW73" s="240" t="n">
        <x:f>IF(AA73&lt;=1,"",INDEX('COMM_Counter_Deltas'!$C$6:$C$65,AA73-1))</x:f>
        <x:v>44589.74350694445</x:v>
      </x:c>
      <x:c r="AX73" s="239" t="b">
        <x:v>1</x:v>
      </x:c>
      <x:c r="AY73" s="238" t="n">
        <x:v>9</x:v>
      </x:c>
      <x:c r="AZ73" s="238" t="n">
        <x:f>INDEX('OMNI_Normalized'!$N$6:$N$18,MATCH(L73,'OMNI_Normalized'!$C$6:$C$18,0))</x:f>
        <x:v>50007</x:v>
      </x:c>
      <x:c r="BA73" s="242" t="n">
        <x:f>INDEX('OMNI_Normalized'!$O$6:$O$18,MATCH(L73,'OMNI_Normalized'!$C$6:$C$18,0))</x:f>
        <x:v>1.96</x:v>
      </x:c>
      <x:c r="BB73" s="238" t="n">
        <x:f>INDEX('OMNI_Normalized'!$H$6:$H$18,MATCH(L73,'OMNI_Normalized'!$C$6:$C$18,0))</x:f>
        <x:v>100</x:v>
      </x:c>
      <x:c r="BC73" s="238" t="n">
        <x:f>INDEX('OMNI_Normalized'!$F$6:$F$18,MATCH(L73,'OMNI_Normalized'!$C$6:$C$18,0))</x:f>
        <x:v>51</x:v>
      </x:c>
      <x:c r="BD73" s="238" t="n">
        <x:f>INDEX('OMNI_Normalized'!$G$6:$G$18,MATCH(L73,'OMNI_Normalized'!$C$6:$C$18,0))</x:f>
        <x:v>51</x:v>
      </x:c>
    </x:row>
    <x:row r="74" ht="24" customHeight="1">
      <x:c r="A74" s="32" t="n">
        <x:v>69</x:v>
      </x:c>
      <x:c r="B74" s="32" t="n">
        <x:v>80</x:v>
      </x:c>
      <x:c r="C74" s="210" t="n">
        <x:f>Join_Audit!C85</x:f>
        <x:v>44589.743784722225</x:v>
      </x:c>
      <x:c r="D74" s="42" t="n">
        <x:f>Join_Audit!E85</x:f>
        <x:v>494</x:v>
      </x:c>
      <x:c r="E74" s="42" t="n">
        <x:f>Join_Audit!F85</x:f>
        <x:v>1356</x:v>
      </x:c>
      <x:c r="F74" s="42" t="n">
        <x:f>Join_Audit!G85</x:f>
        <x:v>0</x:v>
      </x:c>
      <x:c r="G74" s="42" t="str">
        <x:f>Join_Audit!I85</x:f>
        <x:v>CADC0873</x:v>
      </x:c>
      <x:c r="H74" s="42" t="n">
        <x:f>Join_Audit!J85</x:f>
        <x:v>-0.0000298944</x:v>
      </x:c>
      <x:c r="I74" s="210" t="n">
        <x:f>Join_Audit!L85</x:f>
        <x:v>44589.743738425925</x:v>
      </x:c>
      <x:c r="J74" s="42" t="n">
        <x:f>Join_Audit!O85</x:f>
        <x:v>4</x:v>
      </x:c>
      <x:c r="K74" s="42" t="n">
        <x:f>INDEX('COMM_Beacons'!$D$6:$D$66,AA74)</x:f>
        <x:v>121</x:v>
      </x:c>
      <x:c r="L74" s="210" t="n">
        <x:f>Join_Audit!R85</x:f>
        <x:v>44589.74375</x:v>
      </x:c>
      <x:c r="M74" s="42" t="n">
        <x:f>OMNI_Normalized!J15</x:f>
        <x:v>6.4</x:v>
      </x:c>
      <x:c r="N74" s="42" t="n">
        <x:f>OMNI_Normalized!K15</x:f>
        <x:v>-1.77</x:v>
      </x:c>
      <x:c r="O74" s="42" t="n">
        <x:f>OMNI_Normalized!L15</x:f>
        <x:v>420.7</x:v>
      </x:c>
      <x:c r="P74" s="42" t="n">
        <x:f>OMNI_Normalized!M15</x:f>
        <x:v>5.28</x:v>
      </x:c>
      <x:c r="Q74" s="42" t="n">
        <x:f>OMNI_Normalized!P15</x:f>
        <x:v>63</x:v>
      </x:c>
      <x:c r="R74" s="42" t="n">
        <x:f>OMNI_Normalized!Q15</x:f>
        <x:v>2</x:v>
      </x:c>
      <x:c r="S74" s="47" t="n">
        <x:f>Settings!$B$28</x:f>
        <x:v>100</x:v>
      </x:c>
      <x:c r="T74" s="47" t="n">
        <x:f>Settings!$B$29</x:f>
        <x:v>0.02</x:v>
      </x:c>
      <x:c r="U74" s="47" t="n">
        <x:f>Settings!$B$12</x:f>
        <x:v>300</x:v>
      </x:c>
      <x:c r="V74" s="47" t="n">
        <x:f>Settings!$B$25</x:f>
        <x:v>0.25</x:v>
      </x:c>
      <x:c r="W74" s="47" t="n">
        <x:f>Settings!$B$21</x:f>
        <x:v>4</x:v>
      </x:c>
      <x:c r="X74" s="47" t="n">
        <x:f>Settings!$B$24</x:f>
        <x:v>12</x:v>
      </x:c>
      <x:c r="Y74" s="42" t="str">
        <x:f>Join_Audit!S85</x:f>
        <x:v>ACCEPT</x:v>
      </x:c>
      <x:c r="Z74" s="42" t="str">
        <x:v>OBSERVED RADIO STATE / DERIVED TX ACTIVITY / SYNTHETIC PERFORMANCE</x:v>
      </x:c>
      <x:c r="AA74" s="238" t="n">
        <x:v>43</x:v>
      </x:c>
      <x:c r="AB74" s="238" t="str">
        <x:f>INDEX('COMM_Beacons'!$E$6:$E$66,AA74)</x:f>
        <x:v>CRC32C_VERIFIED</x:v>
      </x:c>
      <x:c r="AC74" s="238" t="n">
        <x:f>INDEX('COMM_Beacons'!$K$6:$K$66,$AA74)</x:f>
        <x:v>368</x:v>
      </x:c>
      <x:c r="AD74" s="238" t="n">
        <x:f>INDEX('COMM_Beacons'!$L$6:$L$66,$AA74)</x:f>
        <x:v>368</x:v>
      </x:c>
      <x:c r="AE74" s="238" t="n">
        <x:f>INDEX('COMM_Beacons'!$M$6:$M$66,$AA74)</x:f>
        <x:v>-83</x:v>
      </x:c>
      <x:c r="AF74" s="238" t="n">
        <x:f>INDEX('COMM_Beacons'!$N$6:$N$66,$AA74)</x:f>
        <x:v>257</x:v>
      </x:c>
      <x:c r="AG74" s="238" t="n">
        <x:f>INDEX('COMM_Beacons'!$O$6:$O$66,$AA74)</x:f>
        <x:v>33470</x:v>
      </x:c>
      <x:c r="AH74" s="238" t="n">
        <x:f>INDEX('COMM_Beacons'!$P$6:$P$66,$AA74)</x:f>
        <x:v>11</x:v>
      </x:c>
      <x:c r="AI74" s="238" t="n">
        <x:f>INDEX('COMM_Beacons'!$Q$6:$Q$66,$AA74)</x:f>
        <x:v>4390825</x:v>
      </x:c>
      <x:c r="AJ74" s="238" t="n">
        <x:f>INDEX('COMM_Beacons'!$R$6:$R$66,$AA74)</x:f>
        <x:v>110</x:v>
      </x:c>
      <x:c r="AK74" s="238" t="n">
        <x:f>INDEX('COMM_Beacons'!$S$6:$S$66,$AA74)</x:f>
        <x:v>2</x:v>
      </x:c>
      <x:c r="AL74" s="238" t="n">
        <x:f>INDEX('COMM_Beacons'!$T$6:$T$66,$AA74)</x:f>
        <x:v>1126</x:v>
      </x:c>
      <x:c r="AM74" s="238" t="n">
        <x:f>INDEX('COMM_Beacons'!$U$6:$U$66,$AA74)</x:f>
        <x:v>256</x:v>
      </x:c>
      <x:c r="AN74" s="238" t="n">
        <x:f>INDEX('COMM_Beacons'!$V$6:$V$66,$AA74)</x:f>
        <x:v>1035520017</x:v>
      </x:c>
      <x:c r="AO74" s="238" t="n">
        <x:f>INDEX('COMM_Beacons'!$W$6:$W$66,$AA74)</x:f>
        <x:v>-111</x:v>
      </x:c>
      <x:c r="AP74" s="238" t="n">
        <x:f>INDEX('COMM_Beacons'!$X$6:$X$66,$AA74)</x:f>
        <x:v>1</x:v>
      </x:c>
      <x:c r="AQ74" s="238" t="n">
        <x:f>INDEX('COMM_Beacons'!$Y$6:$Y$66,$AA74)</x:f>
        <x:v>17475786</x:v>
      </x:c>
      <x:c r="AR74" s="238" t="n">
        <x:f>INDEX('COMM_Beacons'!$Z$6:$Z$66,$AA74)</x:f>
        <x:v>22035</x:v>
      </x:c>
      <x:c r="AS74" s="238" t="n">
        <x:f>INDEX('COMM_Beacons'!$AA$6:$AA$66,$AA74)</x:f>
        <x:v>3048171070</x:v>
      </x:c>
      <x:c r="AT74" s="238" t="n">
        <x:f>INDEX('COMM_Beacons'!$AB$6:$AB$66,$AA74)</x:f>
        <x:v>1105712</x:v>
      </x:c>
      <x:c r="AU74" s="241" t="n">
        <x:f>IF(AA74&lt;=1,"",INDEX('COMM_Counter_Deltas'!$J$6:$J$65,AA74-1))</x:f>
        <x:v>9.4</x:v>
      </x:c>
      <x:c r="AV74" s="240" t="n">
        <x:f>IF(AA74&lt;=1,"",INDEX('COMM_Counter_Deltas'!$B$6:$B$65,AA74-1))</x:f>
        <x:v>44589.74350694445</x:v>
      </x:c>
      <x:c r="AW74" s="240" t="n">
        <x:f>IF(AA74&lt;=1,"",INDEX('COMM_Counter_Deltas'!$C$6:$C$65,AA74-1))</x:f>
        <x:v>44589.743738425925</x:v>
      </x:c>
      <x:c r="AX74" s="239" t="b">
        <x:v>1</x:v>
      </x:c>
      <x:c r="AY74" s="238" t="n">
        <x:v>4</x:v>
      </x:c>
      <x:c r="AZ74" s="238" t="n">
        <x:f>INDEX('OMNI_Normalized'!$N$6:$N$18,MATCH(L74,'OMNI_Normalized'!$C$6:$C$18,0))</x:f>
        <x:v>44695</x:v>
      </x:c>
      <x:c r="BA74" s="242" t="n">
        <x:f>INDEX('OMNI_Normalized'!$O$6:$O$18,MATCH(L74,'OMNI_Normalized'!$C$6:$C$18,0))</x:f>
        <x:v>1.87</x:v>
      </x:c>
      <x:c r="BB74" s="238" t="n">
        <x:f>INDEX('OMNI_Normalized'!$H$6:$H$18,MATCH(L74,'OMNI_Normalized'!$C$6:$C$18,0))</x:f>
        <x:v>100</x:v>
      </x:c>
      <x:c r="BC74" s="238" t="n">
        <x:f>INDEX('OMNI_Normalized'!$F$6:$F$18,MATCH(L74,'OMNI_Normalized'!$C$6:$C$18,0))</x:f>
        <x:v>51</x:v>
      </x:c>
      <x:c r="BD74" s="238" t="n">
        <x:f>INDEX('OMNI_Normalized'!$G$6:$G$18,MATCH(L74,'OMNI_Normalized'!$C$6:$C$18,0))</x:f>
        <x:v>51</x:v>
      </x:c>
    </x:row>
    <x:row r="75" ht="24" customHeight="1">
      <x:c r="A75" s="32" t="n">
        <x:v>70</x:v>
      </x:c>
      <x:c r="B75" s="32" t="n">
        <x:v>81</x:v>
      </x:c>
      <x:c r="C75" s="210" t="n">
        <x:f>Join_Audit!C86</x:f>
        <x:v>44589.743842592594</x:v>
      </x:c>
      <x:c r="D75" s="42" t="n">
        <x:f>Join_Audit!E86</x:f>
        <x:v>499</x:v>
      </x:c>
      <x:c r="E75" s="42" t="n">
        <x:f>Join_Audit!F86</x:f>
        <x:v>1356</x:v>
      </x:c>
      <x:c r="F75" s="42" t="n">
        <x:f>Join_Audit!G86</x:f>
        <x:v>0</x:v>
      </x:c>
      <x:c r="G75" s="42" t="str">
        <x:f>Join_Audit!I86</x:f>
        <x:v>CADC0873</x:v>
      </x:c>
      <x:c r="H75" s="42" t="n">
        <x:f>Join_Audit!J86</x:f>
        <x:v>-0.0000264313</x:v>
      </x:c>
      <x:c r="I75" s="210" t="n">
        <x:f>Join_Audit!L86</x:f>
        <x:v>44589.743738425925</x:v>
      </x:c>
      <x:c r="J75" s="42" t="n">
        <x:f>Join_Audit!O86</x:f>
        <x:v>9</x:v>
      </x:c>
      <x:c r="K75" s="42" t="n">
        <x:f>INDEX('COMM_Beacons'!$D$6:$D$66,AA75)</x:f>
        <x:v>121</x:v>
      </x:c>
      <x:c r="L75" s="210" t="n">
        <x:f>Join_Audit!R86</x:f>
        <x:v>44589.74375</x:v>
      </x:c>
      <x:c r="M75" s="42" t="n">
        <x:f>OMNI_Normalized!J15</x:f>
        <x:v>6.4</x:v>
      </x:c>
      <x:c r="N75" s="42" t="n">
        <x:f>OMNI_Normalized!K15</x:f>
        <x:v>-1.77</x:v>
      </x:c>
      <x:c r="O75" s="42" t="n">
        <x:f>OMNI_Normalized!L15</x:f>
        <x:v>420.7</x:v>
      </x:c>
      <x:c r="P75" s="42" t="n">
        <x:f>OMNI_Normalized!M15</x:f>
        <x:v>5.28</x:v>
      </x:c>
      <x:c r="Q75" s="42" t="n">
        <x:f>OMNI_Normalized!P15</x:f>
        <x:v>63</x:v>
      </x:c>
      <x:c r="R75" s="42" t="n">
        <x:f>OMNI_Normalized!Q15</x:f>
        <x:v>2</x:v>
      </x:c>
      <x:c r="S75" s="47" t="n">
        <x:f>Settings!$B$28</x:f>
        <x:v>100</x:v>
      </x:c>
      <x:c r="T75" s="47" t="n">
        <x:f>Settings!$B$29</x:f>
        <x:v>0.02</x:v>
      </x:c>
      <x:c r="U75" s="47" t="n">
        <x:f>Settings!$B$12</x:f>
        <x:v>300</x:v>
      </x:c>
      <x:c r="V75" s="47" t="n">
        <x:f>Settings!$B$25</x:f>
        <x:v>0.25</x:v>
      </x:c>
      <x:c r="W75" s="47" t="n">
        <x:f>Settings!$B$21</x:f>
        <x:v>4</x:v>
      </x:c>
      <x:c r="X75" s="47" t="n">
        <x:f>Settings!$B$24</x:f>
        <x:v>12</x:v>
      </x:c>
      <x:c r="Y75" s="42" t="str">
        <x:f>Join_Audit!S86</x:f>
        <x:v>ACCEPT</x:v>
      </x:c>
      <x:c r="Z75" s="42" t="str">
        <x:v>OBSERVED RADIO STATE / DERIVED TX ACTIVITY / SYNTHETIC PERFORMANCE</x:v>
      </x:c>
      <x:c r="AA75" s="238" t="n">
        <x:v>43</x:v>
      </x:c>
      <x:c r="AB75" s="238" t="str">
        <x:f>INDEX('COMM_Beacons'!$E$6:$E$66,AA75)</x:f>
        <x:v>CRC32C_VERIFIED</x:v>
      </x:c>
      <x:c r="AC75" s="238" t="n">
        <x:f>INDEX('COMM_Beacons'!$K$6:$K$66,$AA75)</x:f>
        <x:v>368</x:v>
      </x:c>
      <x:c r="AD75" s="238" t="n">
        <x:f>INDEX('COMM_Beacons'!$L$6:$L$66,$AA75)</x:f>
        <x:v>368</x:v>
      </x:c>
      <x:c r="AE75" s="238" t="n">
        <x:f>INDEX('COMM_Beacons'!$M$6:$M$66,$AA75)</x:f>
        <x:v>-83</x:v>
      </x:c>
      <x:c r="AF75" s="238" t="n">
        <x:f>INDEX('COMM_Beacons'!$N$6:$N$66,$AA75)</x:f>
        <x:v>257</x:v>
      </x:c>
      <x:c r="AG75" s="238" t="n">
        <x:f>INDEX('COMM_Beacons'!$O$6:$O$66,$AA75)</x:f>
        <x:v>33470</x:v>
      </x:c>
      <x:c r="AH75" s="238" t="n">
        <x:f>INDEX('COMM_Beacons'!$P$6:$P$66,$AA75)</x:f>
        <x:v>11</x:v>
      </x:c>
      <x:c r="AI75" s="238" t="n">
        <x:f>INDEX('COMM_Beacons'!$Q$6:$Q$66,$AA75)</x:f>
        <x:v>4390825</x:v>
      </x:c>
      <x:c r="AJ75" s="238" t="n">
        <x:f>INDEX('COMM_Beacons'!$R$6:$R$66,$AA75)</x:f>
        <x:v>110</x:v>
      </x:c>
      <x:c r="AK75" s="238" t="n">
        <x:f>INDEX('COMM_Beacons'!$S$6:$S$66,$AA75)</x:f>
        <x:v>2</x:v>
      </x:c>
      <x:c r="AL75" s="238" t="n">
        <x:f>INDEX('COMM_Beacons'!$T$6:$T$66,$AA75)</x:f>
        <x:v>1126</x:v>
      </x:c>
      <x:c r="AM75" s="238" t="n">
        <x:f>INDEX('COMM_Beacons'!$U$6:$U$66,$AA75)</x:f>
        <x:v>256</x:v>
      </x:c>
      <x:c r="AN75" s="238" t="n">
        <x:f>INDEX('COMM_Beacons'!$V$6:$V$66,$AA75)</x:f>
        <x:v>1035520017</x:v>
      </x:c>
      <x:c r="AO75" s="238" t="n">
        <x:f>INDEX('COMM_Beacons'!$W$6:$W$66,$AA75)</x:f>
        <x:v>-111</x:v>
      </x:c>
      <x:c r="AP75" s="238" t="n">
        <x:f>INDEX('COMM_Beacons'!$X$6:$X$66,$AA75)</x:f>
        <x:v>1</x:v>
      </x:c>
      <x:c r="AQ75" s="238" t="n">
        <x:f>INDEX('COMM_Beacons'!$Y$6:$Y$66,$AA75)</x:f>
        <x:v>17475786</x:v>
      </x:c>
      <x:c r="AR75" s="238" t="n">
        <x:f>INDEX('COMM_Beacons'!$Z$6:$Z$66,$AA75)</x:f>
        <x:v>22035</x:v>
      </x:c>
      <x:c r="AS75" s="238" t="n">
        <x:f>INDEX('COMM_Beacons'!$AA$6:$AA$66,$AA75)</x:f>
        <x:v>3048171070</x:v>
      </x:c>
      <x:c r="AT75" s="238" t="n">
        <x:f>INDEX('COMM_Beacons'!$AB$6:$AB$66,$AA75)</x:f>
        <x:v>1105712</x:v>
      </x:c>
      <x:c r="AU75" s="241" t="n">
        <x:f>IF(AA75&lt;=1,"",INDEX('COMM_Counter_Deltas'!$J$6:$J$65,AA75-1))</x:f>
        <x:v>9.4</x:v>
      </x:c>
      <x:c r="AV75" s="240" t="n">
        <x:f>IF(AA75&lt;=1,"",INDEX('COMM_Counter_Deltas'!$B$6:$B$65,AA75-1))</x:f>
        <x:v>44589.74350694445</x:v>
      </x:c>
      <x:c r="AW75" s="240" t="n">
        <x:f>IF(AA75&lt;=1,"",INDEX('COMM_Counter_Deltas'!$C$6:$C$65,AA75-1))</x:f>
        <x:v>44589.743738425925</x:v>
      </x:c>
      <x:c r="AX75" s="239" t="b">
        <x:v>1</x:v>
      </x:c>
      <x:c r="AY75" s="238" t="n">
        <x:v>9</x:v>
      </x:c>
      <x:c r="AZ75" s="238" t="n">
        <x:f>INDEX('OMNI_Normalized'!$N$6:$N$18,MATCH(L75,'OMNI_Normalized'!$C$6:$C$18,0))</x:f>
        <x:v>44695</x:v>
      </x:c>
      <x:c r="BA75" s="242" t="n">
        <x:f>INDEX('OMNI_Normalized'!$O$6:$O$18,MATCH(L75,'OMNI_Normalized'!$C$6:$C$18,0))</x:f>
        <x:v>1.87</x:v>
      </x:c>
      <x:c r="BB75" s="238" t="n">
        <x:f>INDEX('OMNI_Normalized'!$H$6:$H$18,MATCH(L75,'OMNI_Normalized'!$C$6:$C$18,0))</x:f>
        <x:v>100</x:v>
      </x:c>
      <x:c r="BC75" s="238" t="n">
        <x:f>INDEX('OMNI_Normalized'!$F$6:$F$18,MATCH(L75,'OMNI_Normalized'!$C$6:$C$18,0))</x:f>
        <x:v>51</x:v>
      </x:c>
      <x:c r="BD75" s="238" t="n">
        <x:f>INDEX('OMNI_Normalized'!$G$6:$G$18,MATCH(L75,'OMNI_Normalized'!$C$6:$C$18,0))</x:f>
        <x:v>51</x:v>
      </x:c>
    </x:row>
    <x:row r="76" ht="24" customHeight="1">
      <x:c r="A76" s="32" t="n">
        <x:v>71</x:v>
      </x:c>
      <x:c r="B76" s="32" t="n">
        <x:v>82</x:v>
      </x:c>
      <x:c r="C76" s="210" t="n">
        <x:f>Join_Audit!C87</x:f>
        <x:v>44589.74390046296</x:v>
      </x:c>
      <x:c r="D76" s="42" t="n">
        <x:f>Join_Audit!E87</x:f>
        <x:v>504</x:v>
      </x:c>
      <x:c r="E76" s="42" t="n">
        <x:f>Join_Audit!F87</x:f>
        <x:v>1356</x:v>
      </x:c>
      <x:c r="F76" s="42" t="n">
        <x:f>Join_Audit!G87</x:f>
        <x:v>0</x:v>
      </x:c>
      <x:c r="G76" s="42" t="str">
        <x:f>Join_Audit!I87</x:f>
        <x:v>CADC0873</x:v>
      </x:c>
      <x:c r="H76" s="42" t="n">
        <x:f>Join_Audit!J87</x:f>
        <x:v>-0.0000202764</x:v>
      </x:c>
      <x:c r="I76" s="210" t="n">
        <x:f>Join_Audit!L87</x:f>
        <x:v>44589.74385416666</x:v>
      </x:c>
      <x:c r="J76" s="42" t="n">
        <x:f>Join_Audit!O87</x:f>
        <x:v>4</x:v>
      </x:c>
      <x:c r="K76" s="42" t="n">
        <x:f>INDEX('COMM_Beacons'!$D$6:$D$66,AA76)</x:f>
        <x:v>120</x:v>
      </x:c>
      <x:c r="L76" s="210" t="n">
        <x:f>Join_Audit!R87</x:f>
        <x:v>44589.74375</x:v>
      </x:c>
      <x:c r="M76" s="42" t="n">
        <x:f>OMNI_Normalized!J15</x:f>
        <x:v>6.4</x:v>
      </x:c>
      <x:c r="N76" s="42" t="n">
        <x:f>OMNI_Normalized!K15</x:f>
        <x:v>-1.77</x:v>
      </x:c>
      <x:c r="O76" s="42" t="n">
        <x:f>OMNI_Normalized!L15</x:f>
        <x:v>420.7</x:v>
      </x:c>
      <x:c r="P76" s="42" t="n">
        <x:f>OMNI_Normalized!M15</x:f>
        <x:v>5.28</x:v>
      </x:c>
      <x:c r="Q76" s="42" t="n">
        <x:f>OMNI_Normalized!P15</x:f>
        <x:v>63</x:v>
      </x:c>
      <x:c r="R76" s="42" t="n">
        <x:f>OMNI_Normalized!Q15</x:f>
        <x:v>2</x:v>
      </x:c>
      <x:c r="S76" s="47" t="n">
        <x:f>Settings!$B$28</x:f>
        <x:v>100</x:v>
      </x:c>
      <x:c r="T76" s="47" t="n">
        <x:f>Settings!$B$29</x:f>
        <x:v>0.02</x:v>
      </x:c>
      <x:c r="U76" s="47" t="n">
        <x:f>Settings!$B$12</x:f>
        <x:v>300</x:v>
      </x:c>
      <x:c r="V76" s="47" t="n">
        <x:f>Settings!$B$25</x:f>
        <x:v>0.25</x:v>
      </x:c>
      <x:c r="W76" s="47" t="n">
        <x:f>Settings!$B$21</x:f>
        <x:v>4</x:v>
      </x:c>
      <x:c r="X76" s="47" t="n">
        <x:f>Settings!$B$24</x:f>
        <x:v>12</x:v>
      </x:c>
      <x:c r="Y76" s="42" t="str">
        <x:f>Join_Audit!S87</x:f>
        <x:v>ACCEPT</x:v>
      </x:c>
      <x:c r="Z76" s="42" t="str">
        <x:v>OBSERVED RADIO STATE / DERIVED TX ACTIVITY / SYNTHETIC PERFORMANCE</x:v>
      </x:c>
      <x:c r="AA76" s="238" t="n">
        <x:v>44</x:v>
      </x:c>
      <x:c r="AB76" s="238" t="str">
        <x:f>INDEX('COMM_Beacons'!$E$6:$E$66,AA76)</x:f>
        <x:v>CRC32C_VERIFIED</x:v>
      </x:c>
      <x:c r="AC76" s="238" t="n">
        <x:f>INDEX('COMM_Beacons'!$K$6:$K$66,$AA76)</x:f>
        <x:v>367</x:v>
      </x:c>
      <x:c r="AD76" s="238" t="n">
        <x:f>INDEX('COMM_Beacons'!$L$6:$L$66,$AA76)</x:f>
        <x:v>368</x:v>
      </x:c>
      <x:c r="AE76" s="238" t="n">
        <x:f>INDEX('COMM_Beacons'!$M$6:$M$66,$AA76)</x:f>
        <x:v>-83</x:v>
      </x:c>
      <x:c r="AF76" s="238" t="n">
        <x:f>INDEX('COMM_Beacons'!$N$6:$N$66,$AA76)</x:f>
        <x:v>257</x:v>
      </x:c>
      <x:c r="AG76" s="238" t="n">
        <x:f>INDEX('COMM_Beacons'!$O$6:$O$66,$AA76)</x:f>
        <x:v>33471</x:v>
      </x:c>
      <x:c r="AH76" s="238" t="n">
        <x:f>INDEX('COMM_Beacons'!$P$6:$P$66,$AA76)</x:f>
        <x:v>11</x:v>
      </x:c>
      <x:c r="AI76" s="238" t="n">
        <x:f>INDEX('COMM_Beacons'!$Q$6:$Q$66,$AA76)</x:f>
        <x:v>4390919</x:v>
      </x:c>
      <x:c r="AJ76" s="238" t="n">
        <x:f>INDEX('COMM_Beacons'!$R$6:$R$66,$AA76)</x:f>
        <x:v>110</x:v>
      </x:c>
      <x:c r="AK76" s="238" t="n">
        <x:f>INDEX('COMM_Beacons'!$S$6:$S$66,$AA76)</x:f>
        <x:v>2</x:v>
      </x:c>
      <x:c r="AL76" s="238" t="n">
        <x:f>INDEX('COMM_Beacons'!$T$6:$T$66,$AA76)</x:f>
        <x:v>1126</x:v>
      </x:c>
      <x:c r="AM76" s="238" t="n">
        <x:f>INDEX('COMM_Beacons'!$U$6:$U$66,$AA76)</x:f>
        <x:v>256</x:v>
      </x:c>
      <x:c r="AN76" s="238" t="n">
        <x:f>INDEX('COMM_Beacons'!$V$6:$V$66,$AA76)</x:f>
        <x:v>1035520017</x:v>
      </x:c>
      <x:c r="AO76" s="238" t="n">
        <x:f>INDEX('COMM_Beacons'!$W$6:$W$66,$AA76)</x:f>
        <x:v>-105</x:v>
      </x:c>
      <x:c r="AP76" s="238" t="n">
        <x:f>INDEX('COMM_Beacons'!$X$6:$X$66,$AA76)</x:f>
        <x:v>1</x:v>
      </x:c>
      <x:c r="AQ76" s="238" t="n">
        <x:f>INDEX('COMM_Beacons'!$Y$6:$Y$66,$AA76)</x:f>
        <x:v>17475787</x:v>
      </x:c>
      <x:c r="AR76" s="238" t="n">
        <x:f>INDEX('COMM_Beacons'!$Z$6:$Z$66,$AA76)</x:f>
        <x:v>22035</x:v>
      </x:c>
      <x:c r="AS76" s="238" t="n">
        <x:f>INDEX('COMM_Beacons'!$AA$6:$AA$66,$AA76)</x:f>
        <x:v>3048171164</x:v>
      </x:c>
      <x:c r="AT76" s="238" t="n">
        <x:f>INDEX('COMM_Beacons'!$AB$6:$AB$66,$AA76)</x:f>
        <x:v>1105712</x:v>
      </x:c>
      <x:c r="AU76" s="241" t="n">
        <x:f>IF(AA76&lt;=1,"",INDEX('COMM_Counter_Deltas'!$J$6:$J$65,AA76-1))</x:f>
        <x:v>9.4</x:v>
      </x:c>
      <x:c r="AV76" s="240" t="n">
        <x:f>IF(AA76&lt;=1,"",INDEX('COMM_Counter_Deltas'!$B$6:$B$65,AA76-1))</x:f>
        <x:v>44589.743738425925</x:v>
      </x:c>
      <x:c r="AW76" s="240" t="n">
        <x:f>IF(AA76&lt;=1,"",INDEX('COMM_Counter_Deltas'!$C$6:$C$65,AA76-1))</x:f>
        <x:v>44589.74385416666</x:v>
      </x:c>
      <x:c r="AX76" s="239" t="b">
        <x:v>1</x:v>
      </x:c>
      <x:c r="AY76" s="238" t="n">
        <x:v>4</x:v>
      </x:c>
      <x:c r="AZ76" s="238" t="n">
        <x:f>INDEX('OMNI_Normalized'!$N$6:$N$18,MATCH(L76,'OMNI_Normalized'!$C$6:$C$18,0))</x:f>
        <x:v>44695</x:v>
      </x:c>
      <x:c r="BA76" s="242" t="n">
        <x:f>INDEX('OMNI_Normalized'!$O$6:$O$18,MATCH(L76,'OMNI_Normalized'!$C$6:$C$18,0))</x:f>
        <x:v>1.87</x:v>
      </x:c>
      <x:c r="BB76" s="238" t="n">
        <x:f>INDEX('OMNI_Normalized'!$H$6:$H$18,MATCH(L76,'OMNI_Normalized'!$C$6:$C$18,0))</x:f>
        <x:v>100</x:v>
      </x:c>
      <x:c r="BC76" s="238" t="n">
        <x:f>INDEX('OMNI_Normalized'!$F$6:$F$18,MATCH(L76,'OMNI_Normalized'!$C$6:$C$18,0))</x:f>
        <x:v>51</x:v>
      </x:c>
      <x:c r="BD76" s="238" t="n">
        <x:f>INDEX('OMNI_Normalized'!$G$6:$G$18,MATCH(L76,'OMNI_Normalized'!$C$6:$C$18,0))</x:f>
        <x:v>51</x:v>
      </x:c>
    </x:row>
    <x:row r="77" ht="24" customHeight="1">
      <x:c r="A77" s="32" t="n">
        <x:v>72</x:v>
      </x:c>
      <x:c r="B77" s="32" t="n">
        <x:v>83</x:v>
      </x:c>
      <x:c r="C77" s="210" t="n">
        <x:f>Join_Audit!C88</x:f>
        <x:v>44589.74395833333</x:v>
      </x:c>
      <x:c r="D77" s="42" t="n">
        <x:f>Join_Audit!E88</x:f>
        <x:v>509</x:v>
      </x:c>
      <x:c r="E77" s="42" t="n">
        <x:f>Join_Audit!F88</x:f>
        <x:v>1356</x:v>
      </x:c>
      <x:c r="F77" s="42" t="n">
        <x:f>Join_Audit!G88</x:f>
        <x:v>0</x:v>
      </x:c>
      <x:c r="G77" s="42" t="str">
        <x:f>Join_Audit!I88</x:f>
        <x:v>CADC0873</x:v>
      </x:c>
      <x:c r="H77" s="42" t="n">
        <x:f>Join_Audit!J88</x:f>
        <x:v>-0.0000113796</x:v>
      </x:c>
      <x:c r="I77" s="210" t="n">
        <x:f>Join_Audit!L88</x:f>
        <x:v>44589.74385416666</x:v>
      </x:c>
      <x:c r="J77" s="42" t="n">
        <x:f>Join_Audit!O88</x:f>
        <x:v>9</x:v>
      </x:c>
      <x:c r="K77" s="42" t="n">
        <x:f>INDEX('COMM_Beacons'!$D$6:$D$66,AA77)</x:f>
        <x:v>120</x:v>
      </x:c>
      <x:c r="L77" s="210" t="n">
        <x:f>Join_Audit!R88</x:f>
        <x:v>44589.74375</x:v>
      </x:c>
      <x:c r="M77" s="42" t="n">
        <x:f>OMNI_Normalized!J15</x:f>
        <x:v>6.4</x:v>
      </x:c>
      <x:c r="N77" s="42" t="n">
        <x:f>OMNI_Normalized!K15</x:f>
        <x:v>-1.77</x:v>
      </x:c>
      <x:c r="O77" s="42" t="n">
        <x:f>OMNI_Normalized!L15</x:f>
        <x:v>420.7</x:v>
      </x:c>
      <x:c r="P77" s="42" t="n">
        <x:f>OMNI_Normalized!M15</x:f>
        <x:v>5.28</x:v>
      </x:c>
      <x:c r="Q77" s="42" t="n">
        <x:f>OMNI_Normalized!P15</x:f>
        <x:v>63</x:v>
      </x:c>
      <x:c r="R77" s="42" t="n">
        <x:f>OMNI_Normalized!Q15</x:f>
        <x:v>2</x:v>
      </x:c>
      <x:c r="S77" s="47" t="n">
        <x:f>Settings!$B$28</x:f>
        <x:v>100</x:v>
      </x:c>
      <x:c r="T77" s="47" t="n">
        <x:f>Settings!$B$29</x:f>
        <x:v>0.02</x:v>
      </x:c>
      <x:c r="U77" s="47" t="n">
        <x:f>Settings!$B$12</x:f>
        <x:v>300</x:v>
      </x:c>
      <x:c r="V77" s="47" t="n">
        <x:f>Settings!$B$25</x:f>
        <x:v>0.25</x:v>
      </x:c>
      <x:c r="W77" s="47" t="n">
        <x:f>Settings!$B$21</x:f>
        <x:v>4</x:v>
      </x:c>
      <x:c r="X77" s="47" t="n">
        <x:f>Settings!$B$24</x:f>
        <x:v>12</x:v>
      </x:c>
      <x:c r="Y77" s="42" t="str">
        <x:f>Join_Audit!S88</x:f>
        <x:v>ACCEPT</x:v>
      </x:c>
      <x:c r="Z77" s="42" t="str">
        <x:v>OBSERVED RADIO STATE / DERIVED TX ACTIVITY / SYNTHETIC PERFORMANCE</x:v>
      </x:c>
      <x:c r="AA77" s="238" t="n">
        <x:v>44</x:v>
      </x:c>
      <x:c r="AB77" s="238" t="str">
        <x:f>INDEX('COMM_Beacons'!$E$6:$E$66,AA77)</x:f>
        <x:v>CRC32C_VERIFIED</x:v>
      </x:c>
      <x:c r="AC77" s="238" t="n">
        <x:f>INDEX('COMM_Beacons'!$K$6:$K$66,$AA77)</x:f>
        <x:v>367</x:v>
      </x:c>
      <x:c r="AD77" s="238" t="n">
        <x:f>INDEX('COMM_Beacons'!$L$6:$L$66,$AA77)</x:f>
        <x:v>368</x:v>
      </x:c>
      <x:c r="AE77" s="238" t="n">
        <x:f>INDEX('COMM_Beacons'!$M$6:$M$66,$AA77)</x:f>
        <x:v>-83</x:v>
      </x:c>
      <x:c r="AF77" s="238" t="n">
        <x:f>INDEX('COMM_Beacons'!$N$6:$N$66,$AA77)</x:f>
        <x:v>257</x:v>
      </x:c>
      <x:c r="AG77" s="238" t="n">
        <x:f>INDEX('COMM_Beacons'!$O$6:$O$66,$AA77)</x:f>
        <x:v>33471</x:v>
      </x:c>
      <x:c r="AH77" s="238" t="n">
        <x:f>INDEX('COMM_Beacons'!$P$6:$P$66,$AA77)</x:f>
        <x:v>11</x:v>
      </x:c>
      <x:c r="AI77" s="238" t="n">
        <x:f>INDEX('COMM_Beacons'!$Q$6:$Q$66,$AA77)</x:f>
        <x:v>4390919</x:v>
      </x:c>
      <x:c r="AJ77" s="238" t="n">
        <x:f>INDEX('COMM_Beacons'!$R$6:$R$66,$AA77)</x:f>
        <x:v>110</x:v>
      </x:c>
      <x:c r="AK77" s="238" t="n">
        <x:f>INDEX('COMM_Beacons'!$S$6:$S$66,$AA77)</x:f>
        <x:v>2</x:v>
      </x:c>
      <x:c r="AL77" s="238" t="n">
        <x:f>INDEX('COMM_Beacons'!$T$6:$T$66,$AA77)</x:f>
        <x:v>1126</x:v>
      </x:c>
      <x:c r="AM77" s="238" t="n">
        <x:f>INDEX('COMM_Beacons'!$U$6:$U$66,$AA77)</x:f>
        <x:v>256</x:v>
      </x:c>
      <x:c r="AN77" s="238" t="n">
        <x:f>INDEX('COMM_Beacons'!$V$6:$V$66,$AA77)</x:f>
        <x:v>1035520017</x:v>
      </x:c>
      <x:c r="AO77" s="238" t="n">
        <x:f>INDEX('COMM_Beacons'!$W$6:$W$66,$AA77)</x:f>
        <x:v>-105</x:v>
      </x:c>
      <x:c r="AP77" s="238" t="n">
        <x:f>INDEX('COMM_Beacons'!$X$6:$X$66,$AA77)</x:f>
        <x:v>1</x:v>
      </x:c>
      <x:c r="AQ77" s="238" t="n">
        <x:f>INDEX('COMM_Beacons'!$Y$6:$Y$66,$AA77)</x:f>
        <x:v>17475787</x:v>
      </x:c>
      <x:c r="AR77" s="238" t="n">
        <x:f>INDEX('COMM_Beacons'!$Z$6:$Z$66,$AA77)</x:f>
        <x:v>22035</x:v>
      </x:c>
      <x:c r="AS77" s="238" t="n">
        <x:f>INDEX('COMM_Beacons'!$AA$6:$AA$66,$AA77)</x:f>
        <x:v>3048171164</x:v>
      </x:c>
      <x:c r="AT77" s="238" t="n">
        <x:f>INDEX('COMM_Beacons'!$AB$6:$AB$66,$AA77)</x:f>
        <x:v>1105712</x:v>
      </x:c>
      <x:c r="AU77" s="241" t="n">
        <x:f>IF(AA77&lt;=1,"",INDEX('COMM_Counter_Deltas'!$J$6:$J$65,AA77-1))</x:f>
        <x:v>9.4</x:v>
      </x:c>
      <x:c r="AV77" s="240" t="n">
        <x:f>IF(AA77&lt;=1,"",INDEX('COMM_Counter_Deltas'!$B$6:$B$65,AA77-1))</x:f>
        <x:v>44589.743738425925</x:v>
      </x:c>
      <x:c r="AW77" s="240" t="n">
        <x:f>IF(AA77&lt;=1,"",INDEX('COMM_Counter_Deltas'!$C$6:$C$65,AA77-1))</x:f>
        <x:v>44589.74385416666</x:v>
      </x:c>
      <x:c r="AX77" s="239" t="b">
        <x:v>1</x:v>
      </x:c>
      <x:c r="AY77" s="238" t="n">
        <x:v>9</x:v>
      </x:c>
      <x:c r="AZ77" s="238" t="n">
        <x:f>INDEX('OMNI_Normalized'!$N$6:$N$18,MATCH(L77,'OMNI_Normalized'!$C$6:$C$18,0))</x:f>
        <x:v>44695</x:v>
      </x:c>
      <x:c r="BA77" s="242" t="n">
        <x:f>INDEX('OMNI_Normalized'!$O$6:$O$18,MATCH(L77,'OMNI_Normalized'!$C$6:$C$18,0))</x:f>
        <x:v>1.87</x:v>
      </x:c>
      <x:c r="BB77" s="238" t="n">
        <x:f>INDEX('OMNI_Normalized'!$H$6:$H$18,MATCH(L77,'OMNI_Normalized'!$C$6:$C$18,0))</x:f>
        <x:v>100</x:v>
      </x:c>
      <x:c r="BC77" s="238" t="n">
        <x:f>INDEX('OMNI_Normalized'!$F$6:$F$18,MATCH(L77,'OMNI_Normalized'!$C$6:$C$18,0))</x:f>
        <x:v>51</x:v>
      </x:c>
      <x:c r="BD77" s="238" t="n">
        <x:f>INDEX('OMNI_Normalized'!$G$6:$G$18,MATCH(L77,'OMNI_Normalized'!$C$6:$C$18,0))</x:f>
        <x:v>51</x:v>
      </x:c>
    </x:row>
    <x:row r="78" ht="24" customHeight="1">
      <x:c r="A78" s="32" t="n">
        <x:v>73</x:v>
      </x:c>
      <x:c r="B78" s="32" t="n">
        <x:v>84</x:v>
      </x:c>
      <x:c r="C78" s="210" t="n">
        <x:f>Join_Audit!C89</x:f>
        <x:v>44589.7440162037</x:v>
      </x:c>
      <x:c r="D78" s="42" t="n">
        <x:f>Join_Audit!E89</x:f>
        <x:v>514</x:v>
      </x:c>
      <x:c r="E78" s="42" t="n">
        <x:f>Join_Audit!F89</x:f>
        <x:v>1356</x:v>
      </x:c>
      <x:c r="F78" s="42" t="n">
        <x:f>Join_Audit!G89</x:f>
        <x:v>0</x:v>
      </x:c>
      <x:c r="G78" s="42" t="str">
        <x:f>Join_Audit!I89</x:f>
        <x:v>CADC0873</x:v>
      </x:c>
      <x:c r="H78" s="42" t="n">
        <x:f>Join_Audit!J89</x:f>
        <x:v>-8.12156e-7</x:v>
      </x:c>
      <x:c r="I78" s="210" t="n">
        <x:f>Join_Audit!L89</x:f>
        <x:v>44589.74396990741</x:v>
      </x:c>
      <x:c r="J78" s="42" t="n">
        <x:f>Join_Audit!O89</x:f>
        <x:v>4</x:v>
      </x:c>
      <x:c r="K78" s="42" t="n">
        <x:f>INDEX('COMM_Beacons'!$D$6:$D$66,AA78)</x:f>
        <x:v>119</x:v>
      </x:c>
      <x:c r="L78" s="210" t="n">
        <x:f>Join_Audit!R89</x:f>
        <x:v>44589.74375</x:v>
      </x:c>
      <x:c r="M78" s="42" t="n">
        <x:f>OMNI_Normalized!J15</x:f>
        <x:v>6.4</x:v>
      </x:c>
      <x:c r="N78" s="42" t="n">
        <x:f>OMNI_Normalized!K15</x:f>
        <x:v>-1.77</x:v>
      </x:c>
      <x:c r="O78" s="42" t="n">
        <x:f>OMNI_Normalized!L15</x:f>
        <x:v>420.7</x:v>
      </x:c>
      <x:c r="P78" s="42" t="n">
        <x:f>OMNI_Normalized!M15</x:f>
        <x:v>5.28</x:v>
      </x:c>
      <x:c r="Q78" s="42" t="n">
        <x:f>OMNI_Normalized!P15</x:f>
        <x:v>63</x:v>
      </x:c>
      <x:c r="R78" s="42" t="n">
        <x:f>OMNI_Normalized!Q15</x:f>
        <x:v>2</x:v>
      </x:c>
      <x:c r="S78" s="47" t="n">
        <x:f>Settings!$B$28</x:f>
        <x:v>100</x:v>
      </x:c>
      <x:c r="T78" s="47" t="n">
        <x:f>Settings!$B$29</x:f>
        <x:v>0.02</x:v>
      </x:c>
      <x:c r="U78" s="47" t="n">
        <x:f>Settings!$B$12</x:f>
        <x:v>300</x:v>
      </x:c>
      <x:c r="V78" s="47" t="n">
        <x:f>Settings!$B$25</x:f>
        <x:v>0.25</x:v>
      </x:c>
      <x:c r="W78" s="47" t="n">
        <x:f>Settings!$B$21</x:f>
        <x:v>4</x:v>
      </x:c>
      <x:c r="X78" s="47" t="n">
        <x:f>Settings!$B$24</x:f>
        <x:v>12</x:v>
      </x:c>
      <x:c r="Y78" s="42" t="str">
        <x:f>Join_Audit!S89</x:f>
        <x:v>ACCEPT</x:v>
      </x:c>
      <x:c r="Z78" s="42" t="str">
        <x:v>OBSERVED RADIO STATE / DERIVED TX ACTIVITY / SYNTHETIC PERFORMANCE</x:v>
      </x:c>
      <x:c r="AA78" s="238" t="n">
        <x:v>45</x:v>
      </x:c>
      <x:c r="AB78" s="238" t="str">
        <x:f>INDEX('COMM_Beacons'!$E$6:$E$66,AA78)</x:f>
        <x:v>CRC32C_VERIFIED</x:v>
      </x:c>
      <x:c r="AC78" s="238" t="n">
        <x:f>INDEX('COMM_Beacons'!$K$6:$K$66,$AA78)</x:f>
        <x:v>367</x:v>
      </x:c>
      <x:c r="AD78" s="238" t="n">
        <x:f>INDEX('COMM_Beacons'!$L$6:$L$66,$AA78)</x:f>
        <x:v>368</x:v>
      </x:c>
      <x:c r="AE78" s="238" t="n">
        <x:f>INDEX('COMM_Beacons'!$M$6:$M$66,$AA78)</x:f>
        <x:v>-83</x:v>
      </x:c>
      <x:c r="AF78" s="238" t="n">
        <x:f>INDEX('COMM_Beacons'!$N$6:$N$66,$AA78)</x:f>
        <x:v>257</x:v>
      </x:c>
      <x:c r="AG78" s="238" t="n">
        <x:f>INDEX('COMM_Beacons'!$O$6:$O$66,$AA78)</x:f>
        <x:v>33472</x:v>
      </x:c>
      <x:c r="AH78" s="238" t="n">
        <x:f>INDEX('COMM_Beacons'!$P$6:$P$66,$AA78)</x:f>
        <x:v>11</x:v>
      </x:c>
      <x:c r="AI78" s="238" t="n">
        <x:f>INDEX('COMM_Beacons'!$Q$6:$Q$66,$AA78)</x:f>
        <x:v>4391013</x:v>
      </x:c>
      <x:c r="AJ78" s="238" t="n">
        <x:f>INDEX('COMM_Beacons'!$R$6:$R$66,$AA78)</x:f>
        <x:v>110</x:v>
      </x:c>
      <x:c r="AK78" s="238" t="n">
        <x:f>INDEX('COMM_Beacons'!$S$6:$S$66,$AA78)</x:f>
        <x:v>2</x:v>
      </x:c>
      <x:c r="AL78" s="238" t="n">
        <x:f>INDEX('COMM_Beacons'!$T$6:$T$66,$AA78)</x:f>
        <x:v>1126</x:v>
      </x:c>
      <x:c r="AM78" s="238" t="n">
        <x:f>INDEX('COMM_Beacons'!$U$6:$U$66,$AA78)</x:f>
        <x:v>256</x:v>
      </x:c>
      <x:c r="AN78" s="238" t="n">
        <x:f>INDEX('COMM_Beacons'!$V$6:$V$66,$AA78)</x:f>
        <x:v>1035520017</x:v>
      </x:c>
      <x:c r="AO78" s="238" t="n">
        <x:f>INDEX('COMM_Beacons'!$W$6:$W$66,$AA78)</x:f>
        <x:v>-89</x:v>
      </x:c>
      <x:c r="AP78" s="238" t="n">
        <x:f>INDEX('COMM_Beacons'!$X$6:$X$66,$AA78)</x:f>
        <x:v>1</x:v>
      </x:c>
      <x:c r="AQ78" s="238" t="n">
        <x:f>INDEX('COMM_Beacons'!$Y$6:$Y$66,$AA78)</x:f>
        <x:v>17475788</x:v>
      </x:c>
      <x:c r="AR78" s="238" t="n">
        <x:f>INDEX('COMM_Beacons'!$Z$6:$Z$66,$AA78)</x:f>
        <x:v>22035</x:v>
      </x:c>
      <x:c r="AS78" s="238" t="n">
        <x:f>INDEX('COMM_Beacons'!$AA$6:$AA$66,$AA78)</x:f>
        <x:v>3048171258</x:v>
      </x:c>
      <x:c r="AT78" s="238" t="n">
        <x:f>INDEX('COMM_Beacons'!$AB$6:$AB$66,$AA78)</x:f>
        <x:v>1105712</x:v>
      </x:c>
      <x:c r="AU78" s="241" t="n">
        <x:f>IF(AA78&lt;=1,"",INDEX('COMM_Counter_Deltas'!$J$6:$J$65,AA78-1))</x:f>
        <x:v>9.4</x:v>
      </x:c>
      <x:c r="AV78" s="240" t="n">
        <x:f>IF(AA78&lt;=1,"",INDEX('COMM_Counter_Deltas'!$B$6:$B$65,AA78-1))</x:f>
        <x:v>44589.74385416666</x:v>
      </x:c>
      <x:c r="AW78" s="240" t="n">
        <x:f>IF(AA78&lt;=1,"",INDEX('COMM_Counter_Deltas'!$C$6:$C$65,AA78-1))</x:f>
        <x:v>44589.74396990741</x:v>
      </x:c>
      <x:c r="AX78" s="239" t="b">
        <x:v>1</x:v>
      </x:c>
      <x:c r="AY78" s="238" t="n">
        <x:v>4</x:v>
      </x:c>
      <x:c r="AZ78" s="238" t="n">
        <x:f>INDEX('OMNI_Normalized'!$N$6:$N$18,MATCH(L78,'OMNI_Normalized'!$C$6:$C$18,0))</x:f>
        <x:v>44695</x:v>
      </x:c>
      <x:c r="BA78" s="242" t="n">
        <x:f>INDEX('OMNI_Normalized'!$O$6:$O$18,MATCH(L78,'OMNI_Normalized'!$C$6:$C$18,0))</x:f>
        <x:v>1.87</x:v>
      </x:c>
      <x:c r="BB78" s="238" t="n">
        <x:f>INDEX('OMNI_Normalized'!$H$6:$H$18,MATCH(L78,'OMNI_Normalized'!$C$6:$C$18,0))</x:f>
        <x:v>100</x:v>
      </x:c>
      <x:c r="BC78" s="238" t="n">
        <x:f>INDEX('OMNI_Normalized'!$F$6:$F$18,MATCH(L78,'OMNI_Normalized'!$C$6:$C$18,0))</x:f>
        <x:v>51</x:v>
      </x:c>
      <x:c r="BD78" s="238" t="n">
        <x:f>INDEX('OMNI_Normalized'!$G$6:$G$18,MATCH(L78,'OMNI_Normalized'!$C$6:$C$18,0))</x:f>
        <x:v>51</x:v>
      </x:c>
    </x:row>
    <x:row r="79" ht="24" customHeight="1">
      <x:c r="A79" s="32" t="n">
        <x:v>74</x:v>
      </x:c>
      <x:c r="B79" s="32" t="n">
        <x:v>85</x:v>
      </x:c>
      <x:c r="C79" s="210" t="n">
        <x:f>Join_Audit!C90</x:f>
        <x:v>44589.74407407407</x:v>
      </x:c>
      <x:c r="D79" s="42" t="n">
        <x:f>Join_Audit!E90</x:f>
        <x:v>519</x:v>
      </x:c>
      <x:c r="E79" s="42" t="n">
        <x:f>Join_Audit!F90</x:f>
        <x:v>1356</x:v>
      </x:c>
      <x:c r="F79" s="42" t="n">
        <x:f>Join_Audit!G90</x:f>
        <x:v>0</x:v>
      </x:c>
      <x:c r="G79" s="42" t="str">
        <x:f>Join_Audit!I90</x:f>
        <x:v>CADC0873</x:v>
      </x:c>
      <x:c r="H79" s="42" t="n">
        <x:f>Join_Audit!J90</x:f>
        <x:v>0.00000985202</x:v>
      </x:c>
      <x:c r="I79" s="210" t="n">
        <x:f>Join_Audit!L90</x:f>
        <x:v>44589.74396990741</x:v>
      </x:c>
      <x:c r="J79" s="42" t="n">
        <x:f>Join_Audit!O90</x:f>
        <x:v>9</x:v>
      </x:c>
      <x:c r="K79" s="42" t="n">
        <x:f>INDEX('COMM_Beacons'!$D$6:$D$66,AA79)</x:f>
        <x:v>119</x:v>
      </x:c>
      <x:c r="L79" s="210" t="n">
        <x:f>Join_Audit!R90</x:f>
        <x:v>44589.74375</x:v>
      </x:c>
      <x:c r="M79" s="42" t="n">
        <x:f>OMNI_Normalized!J15</x:f>
        <x:v>6.4</x:v>
      </x:c>
      <x:c r="N79" s="42" t="n">
        <x:f>OMNI_Normalized!K15</x:f>
        <x:v>-1.77</x:v>
      </x:c>
      <x:c r="O79" s="42" t="n">
        <x:f>OMNI_Normalized!L15</x:f>
        <x:v>420.7</x:v>
      </x:c>
      <x:c r="P79" s="42" t="n">
        <x:f>OMNI_Normalized!M15</x:f>
        <x:v>5.28</x:v>
      </x:c>
      <x:c r="Q79" s="42" t="n">
        <x:f>OMNI_Normalized!P15</x:f>
        <x:v>63</x:v>
      </x:c>
      <x:c r="R79" s="42" t="n">
        <x:f>OMNI_Normalized!Q15</x:f>
        <x:v>2</x:v>
      </x:c>
      <x:c r="S79" s="47" t="n">
        <x:f>Settings!$B$28</x:f>
        <x:v>100</x:v>
      </x:c>
      <x:c r="T79" s="47" t="n">
        <x:f>Settings!$B$29</x:f>
        <x:v>0.02</x:v>
      </x:c>
      <x:c r="U79" s="47" t="n">
        <x:f>Settings!$B$12</x:f>
        <x:v>300</x:v>
      </x:c>
      <x:c r="V79" s="47" t="n">
        <x:f>Settings!$B$25</x:f>
        <x:v>0.25</x:v>
      </x:c>
      <x:c r="W79" s="47" t="n">
        <x:f>Settings!$B$21</x:f>
        <x:v>4</x:v>
      </x:c>
      <x:c r="X79" s="47" t="n">
        <x:f>Settings!$B$24</x:f>
        <x:v>12</x:v>
      </x:c>
      <x:c r="Y79" s="42" t="str">
        <x:f>Join_Audit!S90</x:f>
        <x:v>ACCEPT</x:v>
      </x:c>
      <x:c r="Z79" s="42" t="str">
        <x:v>OBSERVED RADIO STATE / DERIVED TX ACTIVITY / SYNTHETIC PERFORMANCE</x:v>
      </x:c>
      <x:c r="AA79" s="238" t="n">
        <x:v>45</x:v>
      </x:c>
      <x:c r="AB79" s="238" t="str">
        <x:f>INDEX('COMM_Beacons'!$E$6:$E$66,AA79)</x:f>
        <x:v>CRC32C_VERIFIED</x:v>
      </x:c>
      <x:c r="AC79" s="238" t="n">
        <x:f>INDEX('COMM_Beacons'!$K$6:$K$66,$AA79)</x:f>
        <x:v>367</x:v>
      </x:c>
      <x:c r="AD79" s="238" t="n">
        <x:f>INDEX('COMM_Beacons'!$L$6:$L$66,$AA79)</x:f>
        <x:v>368</x:v>
      </x:c>
      <x:c r="AE79" s="238" t="n">
        <x:f>INDEX('COMM_Beacons'!$M$6:$M$66,$AA79)</x:f>
        <x:v>-83</x:v>
      </x:c>
      <x:c r="AF79" s="238" t="n">
        <x:f>INDEX('COMM_Beacons'!$N$6:$N$66,$AA79)</x:f>
        <x:v>257</x:v>
      </x:c>
      <x:c r="AG79" s="238" t="n">
        <x:f>INDEX('COMM_Beacons'!$O$6:$O$66,$AA79)</x:f>
        <x:v>33472</x:v>
      </x:c>
      <x:c r="AH79" s="238" t="n">
        <x:f>INDEX('COMM_Beacons'!$P$6:$P$66,$AA79)</x:f>
        <x:v>11</x:v>
      </x:c>
      <x:c r="AI79" s="238" t="n">
        <x:f>INDEX('COMM_Beacons'!$Q$6:$Q$66,$AA79)</x:f>
        <x:v>4391013</x:v>
      </x:c>
      <x:c r="AJ79" s="238" t="n">
        <x:f>INDEX('COMM_Beacons'!$R$6:$R$66,$AA79)</x:f>
        <x:v>110</x:v>
      </x:c>
      <x:c r="AK79" s="238" t="n">
        <x:f>INDEX('COMM_Beacons'!$S$6:$S$66,$AA79)</x:f>
        <x:v>2</x:v>
      </x:c>
      <x:c r="AL79" s="238" t="n">
        <x:f>INDEX('COMM_Beacons'!$T$6:$T$66,$AA79)</x:f>
        <x:v>1126</x:v>
      </x:c>
      <x:c r="AM79" s="238" t="n">
        <x:f>INDEX('COMM_Beacons'!$U$6:$U$66,$AA79)</x:f>
        <x:v>256</x:v>
      </x:c>
      <x:c r="AN79" s="238" t="n">
        <x:f>INDEX('COMM_Beacons'!$V$6:$V$66,$AA79)</x:f>
        <x:v>1035520017</x:v>
      </x:c>
      <x:c r="AO79" s="238" t="n">
        <x:f>INDEX('COMM_Beacons'!$W$6:$W$66,$AA79)</x:f>
        <x:v>-89</x:v>
      </x:c>
      <x:c r="AP79" s="238" t="n">
        <x:f>INDEX('COMM_Beacons'!$X$6:$X$66,$AA79)</x:f>
        <x:v>1</x:v>
      </x:c>
      <x:c r="AQ79" s="238" t="n">
        <x:f>INDEX('COMM_Beacons'!$Y$6:$Y$66,$AA79)</x:f>
        <x:v>17475788</x:v>
      </x:c>
      <x:c r="AR79" s="238" t="n">
        <x:f>INDEX('COMM_Beacons'!$Z$6:$Z$66,$AA79)</x:f>
        <x:v>22035</x:v>
      </x:c>
      <x:c r="AS79" s="238" t="n">
        <x:f>INDEX('COMM_Beacons'!$AA$6:$AA$66,$AA79)</x:f>
        <x:v>3048171258</x:v>
      </x:c>
      <x:c r="AT79" s="238" t="n">
        <x:f>INDEX('COMM_Beacons'!$AB$6:$AB$66,$AA79)</x:f>
        <x:v>1105712</x:v>
      </x:c>
      <x:c r="AU79" s="241" t="n">
        <x:f>IF(AA79&lt;=1,"",INDEX('COMM_Counter_Deltas'!$J$6:$J$65,AA79-1))</x:f>
        <x:v>9.4</x:v>
      </x:c>
      <x:c r="AV79" s="240" t="n">
        <x:f>IF(AA79&lt;=1,"",INDEX('COMM_Counter_Deltas'!$B$6:$B$65,AA79-1))</x:f>
        <x:v>44589.74385416666</x:v>
      </x:c>
      <x:c r="AW79" s="240" t="n">
        <x:f>IF(AA79&lt;=1,"",INDEX('COMM_Counter_Deltas'!$C$6:$C$65,AA79-1))</x:f>
        <x:v>44589.74396990741</x:v>
      </x:c>
      <x:c r="AX79" s="239" t="b">
        <x:v>1</x:v>
      </x:c>
      <x:c r="AY79" s="238" t="n">
        <x:v>9</x:v>
      </x:c>
      <x:c r="AZ79" s="238" t="n">
        <x:f>INDEX('OMNI_Normalized'!$N$6:$N$18,MATCH(L79,'OMNI_Normalized'!$C$6:$C$18,0))</x:f>
        <x:v>44695</x:v>
      </x:c>
      <x:c r="BA79" s="242" t="n">
        <x:f>INDEX('OMNI_Normalized'!$O$6:$O$18,MATCH(L79,'OMNI_Normalized'!$C$6:$C$18,0))</x:f>
        <x:v>1.87</x:v>
      </x:c>
      <x:c r="BB79" s="238" t="n">
        <x:f>INDEX('OMNI_Normalized'!$H$6:$H$18,MATCH(L79,'OMNI_Normalized'!$C$6:$C$18,0))</x:f>
        <x:v>100</x:v>
      </x:c>
      <x:c r="BC79" s="238" t="n">
        <x:f>INDEX('OMNI_Normalized'!$F$6:$F$18,MATCH(L79,'OMNI_Normalized'!$C$6:$C$18,0))</x:f>
        <x:v>51</x:v>
      </x:c>
      <x:c r="BD79" s="238" t="n">
        <x:f>INDEX('OMNI_Normalized'!$G$6:$G$18,MATCH(L79,'OMNI_Normalized'!$C$6:$C$18,0))</x:f>
        <x:v>51</x:v>
      </x:c>
    </x:row>
    <x:row r="80" ht="24" customHeight="1">
      <x:c r="A80" s="32" t="n">
        <x:v>75</x:v>
      </x:c>
      <x:c r="B80" s="32" t="n">
        <x:v>86</x:v>
      </x:c>
      <x:c r="C80" s="210" t="n">
        <x:f>Join_Audit!C91</x:f>
        <x:v>44589.74413194445</x:v>
      </x:c>
      <x:c r="D80" s="42" t="n">
        <x:f>Join_Audit!E91</x:f>
        <x:v>524</x:v>
      </x:c>
      <x:c r="E80" s="42" t="n">
        <x:f>Join_Audit!F91</x:f>
        <x:v>1356</x:v>
      </x:c>
      <x:c r="F80" s="42" t="n">
        <x:f>Join_Audit!G91</x:f>
        <x:v>0</x:v>
      </x:c>
      <x:c r="G80" s="42" t="str">
        <x:f>Join_Audit!I91</x:f>
        <x:v>CADC0873</x:v>
      </x:c>
      <x:c r="H80" s="42" t="n">
        <x:f>Join_Audit!J91</x:f>
        <x:v>0.0000177871</x:v>
      </x:c>
      <x:c r="I80" s="210" t="n">
        <x:f>Join_Audit!L91</x:f>
        <x:v>44589.74408564815</x:v>
      </x:c>
      <x:c r="J80" s="42" t="n">
        <x:f>Join_Audit!O91</x:f>
        <x:v>4</x:v>
      </x:c>
      <x:c r="K80" s="42" t="n">
        <x:f>INDEX('COMM_Beacons'!$D$6:$D$66,AA80)</x:f>
        <x:v>118</x:v>
      </x:c>
      <x:c r="L80" s="210" t="n">
        <x:f>Join_Audit!R91</x:f>
        <x:v>44589.74375</x:v>
      </x:c>
      <x:c r="M80" s="42" t="n">
        <x:f>OMNI_Normalized!J15</x:f>
        <x:v>6.4</x:v>
      </x:c>
      <x:c r="N80" s="42" t="n">
        <x:f>OMNI_Normalized!K15</x:f>
        <x:v>-1.77</x:v>
      </x:c>
      <x:c r="O80" s="42" t="n">
        <x:f>OMNI_Normalized!L15</x:f>
        <x:v>420.7</x:v>
      </x:c>
      <x:c r="P80" s="42" t="n">
        <x:f>OMNI_Normalized!M15</x:f>
        <x:v>5.28</x:v>
      </x:c>
      <x:c r="Q80" s="42" t="n">
        <x:f>OMNI_Normalized!P15</x:f>
        <x:v>63</x:v>
      </x:c>
      <x:c r="R80" s="42" t="n">
        <x:f>OMNI_Normalized!Q15</x:f>
        <x:v>2</x:v>
      </x:c>
      <x:c r="S80" s="47" t="n">
        <x:f>Settings!$B$28</x:f>
        <x:v>100</x:v>
      </x:c>
      <x:c r="T80" s="47" t="n">
        <x:f>Settings!$B$29</x:f>
        <x:v>0.02</x:v>
      </x:c>
      <x:c r="U80" s="47" t="n">
        <x:f>Settings!$B$12</x:f>
        <x:v>300</x:v>
      </x:c>
      <x:c r="V80" s="47" t="n">
        <x:f>Settings!$B$25</x:f>
        <x:v>0.25</x:v>
      </x:c>
      <x:c r="W80" s="47" t="n">
        <x:f>Settings!$B$21</x:f>
        <x:v>4</x:v>
      </x:c>
      <x:c r="X80" s="47" t="n">
        <x:f>Settings!$B$24</x:f>
        <x:v>12</x:v>
      </x:c>
      <x:c r="Y80" s="42" t="str">
        <x:f>Join_Audit!S91</x:f>
        <x:v>ACCEPT</x:v>
      </x:c>
      <x:c r="Z80" s="42" t="str">
        <x:v>OBSERVED RADIO STATE / DERIVED TX ACTIVITY / SYNTHETIC PERFORMANCE</x:v>
      </x:c>
      <x:c r="AA80" s="238" t="n">
        <x:v>46</x:v>
      </x:c>
      <x:c r="AB80" s="238" t="str">
        <x:f>INDEX('COMM_Beacons'!$E$6:$E$66,AA80)</x:f>
        <x:v>CRC32C_VERIFIED</x:v>
      </x:c>
      <x:c r="AC80" s="238" t="n">
        <x:f>INDEX('COMM_Beacons'!$K$6:$K$66,$AA80)</x:f>
        <x:v>367</x:v>
      </x:c>
      <x:c r="AD80" s="238" t="n">
        <x:f>INDEX('COMM_Beacons'!$L$6:$L$66,$AA80)</x:f>
        <x:v>368</x:v>
      </x:c>
      <x:c r="AE80" s="238" t="n">
        <x:f>INDEX('COMM_Beacons'!$M$6:$M$66,$AA80)</x:f>
        <x:v>-83</x:v>
      </x:c>
      <x:c r="AF80" s="238" t="n">
        <x:f>INDEX('COMM_Beacons'!$N$6:$N$66,$AA80)</x:f>
        <x:v>257</x:v>
      </x:c>
      <x:c r="AG80" s="238" t="n">
        <x:f>INDEX('COMM_Beacons'!$O$6:$O$66,$AA80)</x:f>
        <x:v>33473</x:v>
      </x:c>
      <x:c r="AH80" s="238" t="n">
        <x:f>INDEX('COMM_Beacons'!$P$6:$P$66,$AA80)</x:f>
        <x:v>11</x:v>
      </x:c>
      <x:c r="AI80" s="238" t="n">
        <x:f>INDEX('COMM_Beacons'!$Q$6:$Q$66,$AA80)</x:f>
        <x:v>4391107</x:v>
      </x:c>
      <x:c r="AJ80" s="238" t="n">
        <x:f>INDEX('COMM_Beacons'!$R$6:$R$66,$AA80)</x:f>
        <x:v>110</x:v>
      </x:c>
      <x:c r="AK80" s="238" t="n">
        <x:f>INDEX('COMM_Beacons'!$S$6:$S$66,$AA80)</x:f>
        <x:v>2</x:v>
      </x:c>
      <x:c r="AL80" s="238" t="n">
        <x:f>INDEX('COMM_Beacons'!$T$6:$T$66,$AA80)</x:f>
        <x:v>1126</x:v>
      </x:c>
      <x:c r="AM80" s="238" t="n">
        <x:f>INDEX('COMM_Beacons'!$U$6:$U$66,$AA80)</x:f>
        <x:v>256</x:v>
      </x:c>
      <x:c r="AN80" s="238" t="n">
        <x:f>INDEX('COMM_Beacons'!$V$6:$V$66,$AA80)</x:f>
        <x:v>1035520017</x:v>
      </x:c>
      <x:c r="AO80" s="238" t="n">
        <x:f>INDEX('COMM_Beacons'!$W$6:$W$66,$AA80)</x:f>
        <x:v>-109</x:v>
      </x:c>
      <x:c r="AP80" s="238" t="n">
        <x:f>INDEX('COMM_Beacons'!$X$6:$X$66,$AA80)</x:f>
        <x:v>1</x:v>
      </x:c>
      <x:c r="AQ80" s="238" t="n">
        <x:f>INDEX('COMM_Beacons'!$Y$6:$Y$66,$AA80)</x:f>
        <x:v>17475789</x:v>
      </x:c>
      <x:c r="AR80" s="238" t="n">
        <x:f>INDEX('COMM_Beacons'!$Z$6:$Z$66,$AA80)</x:f>
        <x:v>22035</x:v>
      </x:c>
      <x:c r="AS80" s="238" t="n">
        <x:f>INDEX('COMM_Beacons'!$AA$6:$AA$66,$AA80)</x:f>
        <x:v>3048171352</x:v>
      </x:c>
      <x:c r="AT80" s="238" t="n">
        <x:f>INDEX('COMM_Beacons'!$AB$6:$AB$66,$AA80)</x:f>
        <x:v>1105712</x:v>
      </x:c>
      <x:c r="AU80" s="241" t="n">
        <x:f>IF(AA80&lt;=1,"",INDEX('COMM_Counter_Deltas'!$J$6:$J$65,AA80-1))</x:f>
        <x:v>9.4</x:v>
      </x:c>
      <x:c r="AV80" s="240" t="n">
        <x:f>IF(AA80&lt;=1,"",INDEX('COMM_Counter_Deltas'!$B$6:$B$65,AA80-1))</x:f>
        <x:v>44589.74396990741</x:v>
      </x:c>
      <x:c r="AW80" s="240" t="n">
        <x:f>IF(AA80&lt;=1,"",INDEX('COMM_Counter_Deltas'!$C$6:$C$65,AA80-1))</x:f>
        <x:v>44589.74408564815</x:v>
      </x:c>
      <x:c r="AX80" s="239" t="b">
        <x:v>1</x:v>
      </x:c>
      <x:c r="AY80" s="238" t="n">
        <x:v>4</x:v>
      </x:c>
      <x:c r="AZ80" s="238" t="n">
        <x:f>INDEX('OMNI_Normalized'!$N$6:$N$18,MATCH(L80,'OMNI_Normalized'!$C$6:$C$18,0))</x:f>
        <x:v>44695</x:v>
      </x:c>
      <x:c r="BA80" s="242" t="n">
        <x:f>INDEX('OMNI_Normalized'!$O$6:$O$18,MATCH(L80,'OMNI_Normalized'!$C$6:$C$18,0))</x:f>
        <x:v>1.87</x:v>
      </x:c>
      <x:c r="BB80" s="238" t="n">
        <x:f>INDEX('OMNI_Normalized'!$H$6:$H$18,MATCH(L80,'OMNI_Normalized'!$C$6:$C$18,0))</x:f>
        <x:v>100</x:v>
      </x:c>
      <x:c r="BC80" s="238" t="n">
        <x:f>INDEX('OMNI_Normalized'!$F$6:$F$18,MATCH(L80,'OMNI_Normalized'!$C$6:$C$18,0))</x:f>
        <x:v>51</x:v>
      </x:c>
      <x:c r="BD80" s="238" t="n">
        <x:f>INDEX('OMNI_Normalized'!$G$6:$G$18,MATCH(L80,'OMNI_Normalized'!$C$6:$C$18,0))</x:f>
        <x:v>51</x:v>
      </x:c>
    </x:row>
    <x:row r="81" ht="24" customHeight="1">
      <x:c r="A81" s="32" t="n">
        <x:v>76</x:v>
      </x:c>
      <x:c r="B81" s="32" t="n">
        <x:v>87</x:v>
      </x:c>
      <x:c r="C81" s="210" t="n">
        <x:f>Join_Audit!C92</x:f>
        <x:v>44589.74418981482</x:v>
      </x:c>
      <x:c r="D81" s="42" t="n">
        <x:f>Join_Audit!E92</x:f>
        <x:v>529</x:v>
      </x:c>
      <x:c r="E81" s="42" t="n">
        <x:f>Join_Audit!F92</x:f>
        <x:v>1356</x:v>
      </x:c>
      <x:c r="F81" s="42" t="n">
        <x:f>Join_Audit!G92</x:f>
        <x:v>0</x:v>
      </x:c>
      <x:c r="G81" s="42" t="str">
        <x:f>Join_Audit!I92</x:f>
        <x:v>CADC0873</x:v>
      </x:c>
      <x:c r="H81" s="42" t="n">
        <x:f>Join_Audit!J92</x:f>
        <x:v>0.0000242096</x:v>
      </x:c>
      <x:c r="I81" s="210" t="n">
        <x:f>Join_Audit!L92</x:f>
        <x:v>44589.74408564815</x:v>
      </x:c>
      <x:c r="J81" s="42" t="n">
        <x:f>Join_Audit!O92</x:f>
        <x:v>9</x:v>
      </x:c>
      <x:c r="K81" s="42" t="n">
        <x:f>INDEX('COMM_Beacons'!$D$6:$D$66,AA81)</x:f>
        <x:v>118</x:v>
      </x:c>
      <x:c r="L81" s="210" t="n">
        <x:f>Join_Audit!R92</x:f>
        <x:v>44589.74375</x:v>
      </x:c>
      <x:c r="M81" s="42" t="n">
        <x:f>OMNI_Normalized!J15</x:f>
        <x:v>6.4</x:v>
      </x:c>
      <x:c r="N81" s="42" t="n">
        <x:f>OMNI_Normalized!K15</x:f>
        <x:v>-1.77</x:v>
      </x:c>
      <x:c r="O81" s="42" t="n">
        <x:f>OMNI_Normalized!L15</x:f>
        <x:v>420.7</x:v>
      </x:c>
      <x:c r="P81" s="42" t="n">
        <x:f>OMNI_Normalized!M15</x:f>
        <x:v>5.28</x:v>
      </x:c>
      <x:c r="Q81" s="42" t="n">
        <x:f>OMNI_Normalized!P15</x:f>
        <x:v>63</x:v>
      </x:c>
      <x:c r="R81" s="42" t="n">
        <x:f>OMNI_Normalized!Q15</x:f>
        <x:v>2</x:v>
      </x:c>
      <x:c r="S81" s="47" t="n">
        <x:f>Settings!$B$28</x:f>
        <x:v>100</x:v>
      </x:c>
      <x:c r="T81" s="47" t="n">
        <x:f>Settings!$B$29</x:f>
        <x:v>0.02</x:v>
      </x:c>
      <x:c r="U81" s="47" t="n">
        <x:f>Settings!$B$12</x:f>
        <x:v>300</x:v>
      </x:c>
      <x:c r="V81" s="47" t="n">
        <x:f>Settings!$B$25</x:f>
        <x:v>0.25</x:v>
      </x:c>
      <x:c r="W81" s="47" t="n">
        <x:f>Settings!$B$21</x:f>
        <x:v>4</x:v>
      </x:c>
      <x:c r="X81" s="47" t="n">
        <x:f>Settings!$B$24</x:f>
        <x:v>12</x:v>
      </x:c>
      <x:c r="Y81" s="42" t="str">
        <x:f>Join_Audit!S92</x:f>
        <x:v>ACCEPT</x:v>
      </x:c>
      <x:c r="Z81" s="42" t="str">
        <x:v>OBSERVED RADIO STATE / DERIVED TX ACTIVITY / SYNTHETIC PERFORMANCE</x:v>
      </x:c>
      <x:c r="AA81" s="238" t="n">
        <x:v>46</x:v>
      </x:c>
      <x:c r="AB81" s="238" t="str">
        <x:f>INDEX('COMM_Beacons'!$E$6:$E$66,AA81)</x:f>
        <x:v>CRC32C_VERIFIED</x:v>
      </x:c>
      <x:c r="AC81" s="238" t="n">
        <x:f>INDEX('COMM_Beacons'!$K$6:$K$66,$AA81)</x:f>
        <x:v>367</x:v>
      </x:c>
      <x:c r="AD81" s="238" t="n">
        <x:f>INDEX('COMM_Beacons'!$L$6:$L$66,$AA81)</x:f>
        <x:v>368</x:v>
      </x:c>
      <x:c r="AE81" s="238" t="n">
        <x:f>INDEX('COMM_Beacons'!$M$6:$M$66,$AA81)</x:f>
        <x:v>-83</x:v>
      </x:c>
      <x:c r="AF81" s="238" t="n">
        <x:f>INDEX('COMM_Beacons'!$N$6:$N$66,$AA81)</x:f>
        <x:v>257</x:v>
      </x:c>
      <x:c r="AG81" s="238" t="n">
        <x:f>INDEX('COMM_Beacons'!$O$6:$O$66,$AA81)</x:f>
        <x:v>33473</x:v>
      </x:c>
      <x:c r="AH81" s="238" t="n">
        <x:f>INDEX('COMM_Beacons'!$P$6:$P$66,$AA81)</x:f>
        <x:v>11</x:v>
      </x:c>
      <x:c r="AI81" s="238" t="n">
        <x:f>INDEX('COMM_Beacons'!$Q$6:$Q$66,$AA81)</x:f>
        <x:v>4391107</x:v>
      </x:c>
      <x:c r="AJ81" s="238" t="n">
        <x:f>INDEX('COMM_Beacons'!$R$6:$R$66,$AA81)</x:f>
        <x:v>110</x:v>
      </x:c>
      <x:c r="AK81" s="238" t="n">
        <x:f>INDEX('COMM_Beacons'!$S$6:$S$66,$AA81)</x:f>
        <x:v>2</x:v>
      </x:c>
      <x:c r="AL81" s="238" t="n">
        <x:f>INDEX('COMM_Beacons'!$T$6:$T$66,$AA81)</x:f>
        <x:v>1126</x:v>
      </x:c>
      <x:c r="AM81" s="238" t="n">
        <x:f>INDEX('COMM_Beacons'!$U$6:$U$66,$AA81)</x:f>
        <x:v>256</x:v>
      </x:c>
      <x:c r="AN81" s="238" t="n">
        <x:f>INDEX('COMM_Beacons'!$V$6:$V$66,$AA81)</x:f>
        <x:v>1035520017</x:v>
      </x:c>
      <x:c r="AO81" s="238" t="n">
        <x:f>INDEX('COMM_Beacons'!$W$6:$W$66,$AA81)</x:f>
        <x:v>-109</x:v>
      </x:c>
      <x:c r="AP81" s="238" t="n">
        <x:f>INDEX('COMM_Beacons'!$X$6:$X$66,$AA81)</x:f>
        <x:v>1</x:v>
      </x:c>
      <x:c r="AQ81" s="238" t="n">
        <x:f>INDEX('COMM_Beacons'!$Y$6:$Y$66,$AA81)</x:f>
        <x:v>17475789</x:v>
      </x:c>
      <x:c r="AR81" s="238" t="n">
        <x:f>INDEX('COMM_Beacons'!$Z$6:$Z$66,$AA81)</x:f>
        <x:v>22035</x:v>
      </x:c>
      <x:c r="AS81" s="238" t="n">
        <x:f>INDEX('COMM_Beacons'!$AA$6:$AA$66,$AA81)</x:f>
        <x:v>3048171352</x:v>
      </x:c>
      <x:c r="AT81" s="238" t="n">
        <x:f>INDEX('COMM_Beacons'!$AB$6:$AB$66,$AA81)</x:f>
        <x:v>1105712</x:v>
      </x:c>
      <x:c r="AU81" s="241" t="n">
        <x:f>IF(AA81&lt;=1,"",INDEX('COMM_Counter_Deltas'!$J$6:$J$65,AA81-1))</x:f>
        <x:v>9.4</x:v>
      </x:c>
      <x:c r="AV81" s="240" t="n">
        <x:f>IF(AA81&lt;=1,"",INDEX('COMM_Counter_Deltas'!$B$6:$B$65,AA81-1))</x:f>
        <x:v>44589.74396990741</x:v>
      </x:c>
      <x:c r="AW81" s="240" t="n">
        <x:f>IF(AA81&lt;=1,"",INDEX('COMM_Counter_Deltas'!$C$6:$C$65,AA81-1))</x:f>
        <x:v>44589.74408564815</x:v>
      </x:c>
      <x:c r="AX81" s="239" t="b">
        <x:v>1</x:v>
      </x:c>
      <x:c r="AY81" s="238" t="n">
        <x:v>9</x:v>
      </x:c>
      <x:c r="AZ81" s="238" t="n">
        <x:f>INDEX('OMNI_Normalized'!$N$6:$N$18,MATCH(L81,'OMNI_Normalized'!$C$6:$C$18,0))</x:f>
        <x:v>44695</x:v>
      </x:c>
      <x:c r="BA81" s="242" t="n">
        <x:f>INDEX('OMNI_Normalized'!$O$6:$O$18,MATCH(L81,'OMNI_Normalized'!$C$6:$C$18,0))</x:f>
        <x:v>1.87</x:v>
      </x:c>
      <x:c r="BB81" s="238" t="n">
        <x:f>INDEX('OMNI_Normalized'!$H$6:$H$18,MATCH(L81,'OMNI_Normalized'!$C$6:$C$18,0))</x:f>
        <x:v>100</x:v>
      </x:c>
      <x:c r="BC81" s="238" t="n">
        <x:f>INDEX('OMNI_Normalized'!$F$6:$F$18,MATCH(L81,'OMNI_Normalized'!$C$6:$C$18,0))</x:f>
        <x:v>51</x:v>
      </x:c>
      <x:c r="BD81" s="238" t="n">
        <x:f>INDEX('OMNI_Normalized'!$G$6:$G$18,MATCH(L81,'OMNI_Normalized'!$C$6:$C$18,0))</x:f>
        <x:v>51</x:v>
      </x:c>
    </x:row>
    <x:row r="82" ht="24" customHeight="1">
      <x:c r="A82" s="32" t="n">
        <x:v>77</x:v>
      </x:c>
      <x:c r="B82" s="32" t="n">
        <x:v>88</x:v>
      </x:c>
      <x:c r="C82" s="210" t="n">
        <x:f>Join_Audit!C93</x:f>
        <x:v>44589.74424768519</x:v>
      </x:c>
      <x:c r="D82" s="42" t="n">
        <x:f>Join_Audit!E93</x:f>
        <x:v>534</x:v>
      </x:c>
      <x:c r="E82" s="42" t="n">
        <x:f>Join_Audit!F93</x:f>
        <x:v>1356</x:v>
      </x:c>
      <x:c r="F82" s="42" t="n">
        <x:f>Join_Audit!G93</x:f>
        <x:v>0</x:v>
      </x:c>
      <x:c r="G82" s="42" t="str">
        <x:f>Join_Audit!I93</x:f>
        <x:v>CADC0873</x:v>
      </x:c>
      <x:c r="H82" s="42" t="n">
        <x:f>Join_Audit!J93</x:f>
        <x:v>0.0000297487</x:v>
      </x:c>
      <x:c r="I82" s="210" t="n">
        <x:f>Join_Audit!L93</x:f>
        <x:v>44589.74420138889</x:v>
      </x:c>
      <x:c r="J82" s="42" t="n">
        <x:f>Join_Audit!O93</x:f>
        <x:v>4</x:v>
      </x:c>
      <x:c r="K82" s="42" t="n">
        <x:f>INDEX('COMM_Beacons'!$D$6:$D$66,AA82)</x:f>
        <x:v>117</x:v>
      </x:c>
      <x:c r="L82" s="210" t="n">
        <x:f>Join_Audit!R93</x:f>
        <x:v>44589.74375</x:v>
      </x:c>
      <x:c r="M82" s="42" t="n">
        <x:f>OMNI_Normalized!J15</x:f>
        <x:v>6.4</x:v>
      </x:c>
      <x:c r="N82" s="42" t="n">
        <x:f>OMNI_Normalized!K15</x:f>
        <x:v>-1.77</x:v>
      </x:c>
      <x:c r="O82" s="42" t="n">
        <x:f>OMNI_Normalized!L15</x:f>
        <x:v>420.7</x:v>
      </x:c>
      <x:c r="P82" s="42" t="n">
        <x:f>OMNI_Normalized!M15</x:f>
        <x:v>5.28</x:v>
      </x:c>
      <x:c r="Q82" s="42" t="n">
        <x:f>OMNI_Normalized!P15</x:f>
        <x:v>63</x:v>
      </x:c>
      <x:c r="R82" s="42" t="n">
        <x:f>OMNI_Normalized!Q15</x:f>
        <x:v>2</x:v>
      </x:c>
      <x:c r="S82" s="47" t="n">
        <x:f>Settings!$B$28</x:f>
        <x:v>100</x:v>
      </x:c>
      <x:c r="T82" s="47" t="n">
        <x:f>Settings!$B$29</x:f>
        <x:v>0.02</x:v>
      </x:c>
      <x:c r="U82" s="47" t="n">
        <x:f>Settings!$B$12</x:f>
        <x:v>300</x:v>
      </x:c>
      <x:c r="V82" s="47" t="n">
        <x:f>Settings!$B$25</x:f>
        <x:v>0.25</x:v>
      </x:c>
      <x:c r="W82" s="47" t="n">
        <x:f>Settings!$B$21</x:f>
        <x:v>4</x:v>
      </x:c>
      <x:c r="X82" s="47" t="n">
        <x:f>Settings!$B$24</x:f>
        <x:v>12</x:v>
      </x:c>
      <x:c r="Y82" s="42" t="str">
        <x:f>Join_Audit!S93</x:f>
        <x:v>ACCEPT</x:v>
      </x:c>
      <x:c r="Z82" s="42" t="str">
        <x:v>OBSERVED RADIO STATE / DERIVED TX ACTIVITY / SYNTHETIC PERFORMANCE</x:v>
      </x:c>
      <x:c r="AA82" s="238" t="n">
        <x:v>47</x:v>
      </x:c>
      <x:c r="AB82" s="238" t="str">
        <x:f>INDEX('COMM_Beacons'!$E$6:$E$66,AA82)</x:f>
        <x:v>CRC32C_VERIFIED</x:v>
      </x:c>
      <x:c r="AC82" s="238" t="n">
        <x:f>INDEX('COMM_Beacons'!$K$6:$K$66,$AA82)</x:f>
        <x:v>367</x:v>
      </x:c>
      <x:c r="AD82" s="238" t="n">
        <x:f>INDEX('COMM_Beacons'!$L$6:$L$66,$AA82)</x:f>
        <x:v>368</x:v>
      </x:c>
      <x:c r="AE82" s="238" t="n">
        <x:f>INDEX('COMM_Beacons'!$M$6:$M$66,$AA82)</x:f>
        <x:v>-83</x:v>
      </x:c>
      <x:c r="AF82" s="238" t="n">
        <x:f>INDEX('COMM_Beacons'!$N$6:$N$66,$AA82)</x:f>
        <x:v>257</x:v>
      </x:c>
      <x:c r="AG82" s="238" t="n">
        <x:f>INDEX('COMM_Beacons'!$O$6:$O$66,$AA82)</x:f>
        <x:v>33474</x:v>
      </x:c>
      <x:c r="AH82" s="238" t="n">
        <x:f>INDEX('COMM_Beacons'!$P$6:$P$66,$AA82)</x:f>
        <x:v>11</x:v>
      </x:c>
      <x:c r="AI82" s="238" t="n">
        <x:f>INDEX('COMM_Beacons'!$Q$6:$Q$66,$AA82)</x:f>
        <x:v>4391201</x:v>
      </x:c>
      <x:c r="AJ82" s="238" t="n">
        <x:f>INDEX('COMM_Beacons'!$R$6:$R$66,$AA82)</x:f>
        <x:v>110</x:v>
      </x:c>
      <x:c r="AK82" s="238" t="n">
        <x:f>INDEX('COMM_Beacons'!$S$6:$S$66,$AA82)</x:f>
        <x:v>2</x:v>
      </x:c>
      <x:c r="AL82" s="238" t="n">
        <x:f>INDEX('COMM_Beacons'!$T$6:$T$66,$AA82)</x:f>
        <x:v>1126</x:v>
      </x:c>
      <x:c r="AM82" s="238" t="n">
        <x:f>INDEX('COMM_Beacons'!$U$6:$U$66,$AA82)</x:f>
        <x:v>256</x:v>
      </x:c>
      <x:c r="AN82" s="238" t="n">
        <x:f>INDEX('COMM_Beacons'!$V$6:$V$66,$AA82)</x:f>
        <x:v>1035520017</x:v>
      </x:c>
      <x:c r="AO82" s="238" t="n">
        <x:f>INDEX('COMM_Beacons'!$W$6:$W$66,$AA82)</x:f>
        <x:v>-91</x:v>
      </x:c>
      <x:c r="AP82" s="238" t="n">
        <x:f>INDEX('COMM_Beacons'!$X$6:$X$66,$AA82)</x:f>
        <x:v>1</x:v>
      </x:c>
      <x:c r="AQ82" s="238" t="n">
        <x:f>INDEX('COMM_Beacons'!$Y$6:$Y$66,$AA82)</x:f>
        <x:v>17475790</x:v>
      </x:c>
      <x:c r="AR82" s="238" t="n">
        <x:f>INDEX('COMM_Beacons'!$Z$6:$Z$66,$AA82)</x:f>
        <x:v>22035</x:v>
      </x:c>
      <x:c r="AS82" s="238" t="n">
        <x:f>INDEX('COMM_Beacons'!$AA$6:$AA$66,$AA82)</x:f>
        <x:v>3048171446</x:v>
      </x:c>
      <x:c r="AT82" s="238" t="n">
        <x:f>INDEX('COMM_Beacons'!$AB$6:$AB$66,$AA82)</x:f>
        <x:v>1105712</x:v>
      </x:c>
      <x:c r="AU82" s="241" t="n">
        <x:f>IF(AA82&lt;=1,"",INDEX('COMM_Counter_Deltas'!$J$6:$J$65,AA82-1))</x:f>
        <x:v>9.4</x:v>
      </x:c>
      <x:c r="AV82" s="240" t="n">
        <x:f>IF(AA82&lt;=1,"",INDEX('COMM_Counter_Deltas'!$B$6:$B$65,AA82-1))</x:f>
        <x:v>44589.74408564815</x:v>
      </x:c>
      <x:c r="AW82" s="240" t="n">
        <x:f>IF(AA82&lt;=1,"",INDEX('COMM_Counter_Deltas'!$C$6:$C$65,AA82-1))</x:f>
        <x:v>44589.74420138889</x:v>
      </x:c>
      <x:c r="AX82" s="239" t="b">
        <x:v>1</x:v>
      </x:c>
      <x:c r="AY82" s="238" t="n">
        <x:v>4</x:v>
      </x:c>
      <x:c r="AZ82" s="238" t="n">
        <x:f>INDEX('OMNI_Normalized'!$N$6:$N$18,MATCH(L82,'OMNI_Normalized'!$C$6:$C$18,0))</x:f>
        <x:v>44695</x:v>
      </x:c>
      <x:c r="BA82" s="242" t="n">
        <x:f>INDEX('OMNI_Normalized'!$O$6:$O$18,MATCH(L82,'OMNI_Normalized'!$C$6:$C$18,0))</x:f>
        <x:v>1.87</x:v>
      </x:c>
      <x:c r="BB82" s="238" t="n">
        <x:f>INDEX('OMNI_Normalized'!$H$6:$H$18,MATCH(L82,'OMNI_Normalized'!$C$6:$C$18,0))</x:f>
        <x:v>100</x:v>
      </x:c>
      <x:c r="BC82" s="238" t="n">
        <x:f>INDEX('OMNI_Normalized'!$F$6:$F$18,MATCH(L82,'OMNI_Normalized'!$C$6:$C$18,0))</x:f>
        <x:v>51</x:v>
      </x:c>
      <x:c r="BD82" s="238" t="n">
        <x:f>INDEX('OMNI_Normalized'!$G$6:$G$18,MATCH(L82,'OMNI_Normalized'!$C$6:$C$18,0))</x:f>
        <x:v>51</x:v>
      </x:c>
    </x:row>
    <x:row r="83" ht="24" customHeight="1">
      <x:c r="A83" s="32" t="n">
        <x:v>78</x:v>
      </x:c>
      <x:c r="B83" s="32" t="n">
        <x:v>89</x:v>
      </x:c>
      <x:c r="C83" s="210" t="n">
        <x:f>Join_Audit!C94</x:f>
        <x:v>44589.744305555556</x:v>
      </x:c>
      <x:c r="D83" s="42" t="n">
        <x:f>Join_Audit!E94</x:f>
        <x:v>539</x:v>
      </x:c>
      <x:c r="E83" s="42" t="n">
        <x:f>Join_Audit!F94</x:f>
        <x:v>1356</x:v>
      </x:c>
      <x:c r="F83" s="42" t="n">
        <x:f>Join_Audit!G94</x:f>
        <x:v>0</x:v>
      </x:c>
      <x:c r="G83" s="42" t="str">
        <x:f>Join_Audit!I94</x:f>
        <x:v>CADC0873</x:v>
      </x:c>
      <x:c r="H83" s="42" t="n">
        <x:f>Join_Audit!J94</x:f>
        <x:v>0.0000323503</x:v>
      </x:c>
      <x:c r="I83" s="210" t="n">
        <x:f>Join_Audit!L94</x:f>
        <x:v>44589.74420138889</x:v>
      </x:c>
      <x:c r="J83" s="42" t="n">
        <x:f>Join_Audit!O94</x:f>
        <x:v>9</x:v>
      </x:c>
      <x:c r="K83" s="42" t="n">
        <x:f>INDEX('COMM_Beacons'!$D$6:$D$66,AA83)</x:f>
        <x:v>117</x:v>
      </x:c>
      <x:c r="L83" s="210" t="n">
        <x:f>Join_Audit!R94</x:f>
        <x:v>44589.74375</x:v>
      </x:c>
      <x:c r="M83" s="42" t="n">
        <x:f>OMNI_Normalized!J15</x:f>
        <x:v>6.4</x:v>
      </x:c>
      <x:c r="N83" s="42" t="n">
        <x:f>OMNI_Normalized!K15</x:f>
        <x:v>-1.77</x:v>
      </x:c>
      <x:c r="O83" s="42" t="n">
        <x:f>OMNI_Normalized!L15</x:f>
        <x:v>420.7</x:v>
      </x:c>
      <x:c r="P83" s="42" t="n">
        <x:f>OMNI_Normalized!M15</x:f>
        <x:v>5.28</x:v>
      </x:c>
      <x:c r="Q83" s="42" t="n">
        <x:f>OMNI_Normalized!P15</x:f>
        <x:v>63</x:v>
      </x:c>
      <x:c r="R83" s="42" t="n">
        <x:f>OMNI_Normalized!Q15</x:f>
        <x:v>2</x:v>
      </x:c>
      <x:c r="S83" s="47" t="n">
        <x:f>Settings!$B$28</x:f>
        <x:v>100</x:v>
      </x:c>
      <x:c r="T83" s="47" t="n">
        <x:f>Settings!$B$29</x:f>
        <x:v>0.02</x:v>
      </x:c>
      <x:c r="U83" s="47" t="n">
        <x:f>Settings!$B$12</x:f>
        <x:v>300</x:v>
      </x:c>
      <x:c r="V83" s="47" t="n">
        <x:f>Settings!$B$25</x:f>
        <x:v>0.25</x:v>
      </x:c>
      <x:c r="W83" s="47" t="n">
        <x:f>Settings!$B$21</x:f>
        <x:v>4</x:v>
      </x:c>
      <x:c r="X83" s="47" t="n">
        <x:f>Settings!$B$24</x:f>
        <x:v>12</x:v>
      </x:c>
      <x:c r="Y83" s="42" t="str">
        <x:f>Join_Audit!S94</x:f>
        <x:v>ACCEPT</x:v>
      </x:c>
      <x:c r="Z83" s="42" t="str">
        <x:v>OBSERVED RADIO STATE / DERIVED TX ACTIVITY / SYNTHETIC PERFORMANCE</x:v>
      </x:c>
      <x:c r="AA83" s="238" t="n">
        <x:v>47</x:v>
      </x:c>
      <x:c r="AB83" s="238" t="str">
        <x:f>INDEX('COMM_Beacons'!$E$6:$E$66,AA83)</x:f>
        <x:v>CRC32C_VERIFIED</x:v>
      </x:c>
      <x:c r="AC83" s="238" t="n">
        <x:f>INDEX('COMM_Beacons'!$K$6:$K$66,$AA83)</x:f>
        <x:v>367</x:v>
      </x:c>
      <x:c r="AD83" s="238" t="n">
        <x:f>INDEX('COMM_Beacons'!$L$6:$L$66,$AA83)</x:f>
        <x:v>368</x:v>
      </x:c>
      <x:c r="AE83" s="238" t="n">
        <x:f>INDEX('COMM_Beacons'!$M$6:$M$66,$AA83)</x:f>
        <x:v>-83</x:v>
      </x:c>
      <x:c r="AF83" s="238" t="n">
        <x:f>INDEX('COMM_Beacons'!$N$6:$N$66,$AA83)</x:f>
        <x:v>257</x:v>
      </x:c>
      <x:c r="AG83" s="238" t="n">
        <x:f>INDEX('COMM_Beacons'!$O$6:$O$66,$AA83)</x:f>
        <x:v>33474</x:v>
      </x:c>
      <x:c r="AH83" s="238" t="n">
        <x:f>INDEX('COMM_Beacons'!$P$6:$P$66,$AA83)</x:f>
        <x:v>11</x:v>
      </x:c>
      <x:c r="AI83" s="238" t="n">
        <x:f>INDEX('COMM_Beacons'!$Q$6:$Q$66,$AA83)</x:f>
        <x:v>4391201</x:v>
      </x:c>
      <x:c r="AJ83" s="238" t="n">
        <x:f>INDEX('COMM_Beacons'!$R$6:$R$66,$AA83)</x:f>
        <x:v>110</x:v>
      </x:c>
      <x:c r="AK83" s="238" t="n">
        <x:f>INDEX('COMM_Beacons'!$S$6:$S$66,$AA83)</x:f>
        <x:v>2</x:v>
      </x:c>
      <x:c r="AL83" s="238" t="n">
        <x:f>INDEX('COMM_Beacons'!$T$6:$T$66,$AA83)</x:f>
        <x:v>1126</x:v>
      </x:c>
      <x:c r="AM83" s="238" t="n">
        <x:f>INDEX('COMM_Beacons'!$U$6:$U$66,$AA83)</x:f>
        <x:v>256</x:v>
      </x:c>
      <x:c r="AN83" s="238" t="n">
        <x:f>INDEX('COMM_Beacons'!$V$6:$V$66,$AA83)</x:f>
        <x:v>1035520017</x:v>
      </x:c>
      <x:c r="AO83" s="238" t="n">
        <x:f>INDEX('COMM_Beacons'!$W$6:$W$66,$AA83)</x:f>
        <x:v>-91</x:v>
      </x:c>
      <x:c r="AP83" s="238" t="n">
        <x:f>INDEX('COMM_Beacons'!$X$6:$X$66,$AA83)</x:f>
        <x:v>1</x:v>
      </x:c>
      <x:c r="AQ83" s="238" t="n">
        <x:f>INDEX('COMM_Beacons'!$Y$6:$Y$66,$AA83)</x:f>
        <x:v>17475790</x:v>
      </x:c>
      <x:c r="AR83" s="238" t="n">
        <x:f>INDEX('COMM_Beacons'!$Z$6:$Z$66,$AA83)</x:f>
        <x:v>22035</x:v>
      </x:c>
      <x:c r="AS83" s="238" t="n">
        <x:f>INDEX('COMM_Beacons'!$AA$6:$AA$66,$AA83)</x:f>
        <x:v>3048171446</x:v>
      </x:c>
      <x:c r="AT83" s="238" t="n">
        <x:f>INDEX('COMM_Beacons'!$AB$6:$AB$66,$AA83)</x:f>
        <x:v>1105712</x:v>
      </x:c>
      <x:c r="AU83" s="241" t="n">
        <x:f>IF(AA83&lt;=1,"",INDEX('COMM_Counter_Deltas'!$J$6:$J$65,AA83-1))</x:f>
        <x:v>9.4</x:v>
      </x:c>
      <x:c r="AV83" s="240" t="n">
        <x:f>IF(AA83&lt;=1,"",INDEX('COMM_Counter_Deltas'!$B$6:$B$65,AA83-1))</x:f>
        <x:v>44589.74408564815</x:v>
      </x:c>
      <x:c r="AW83" s="240" t="n">
        <x:f>IF(AA83&lt;=1,"",INDEX('COMM_Counter_Deltas'!$C$6:$C$65,AA83-1))</x:f>
        <x:v>44589.74420138889</x:v>
      </x:c>
      <x:c r="AX83" s="239" t="b">
        <x:v>1</x:v>
      </x:c>
      <x:c r="AY83" s="238" t="n">
        <x:v>9</x:v>
      </x:c>
      <x:c r="AZ83" s="238" t="n">
        <x:f>INDEX('OMNI_Normalized'!$N$6:$N$18,MATCH(L83,'OMNI_Normalized'!$C$6:$C$18,0))</x:f>
        <x:v>44695</x:v>
      </x:c>
      <x:c r="BA83" s="242" t="n">
        <x:f>INDEX('OMNI_Normalized'!$O$6:$O$18,MATCH(L83,'OMNI_Normalized'!$C$6:$C$18,0))</x:f>
        <x:v>1.87</x:v>
      </x:c>
      <x:c r="BB83" s="238" t="n">
        <x:f>INDEX('OMNI_Normalized'!$H$6:$H$18,MATCH(L83,'OMNI_Normalized'!$C$6:$C$18,0))</x:f>
        <x:v>100</x:v>
      </x:c>
      <x:c r="BC83" s="238" t="n">
        <x:f>INDEX('OMNI_Normalized'!$F$6:$F$18,MATCH(L83,'OMNI_Normalized'!$C$6:$C$18,0))</x:f>
        <x:v>51</x:v>
      </x:c>
      <x:c r="BD83" s="238" t="n">
        <x:f>INDEX('OMNI_Normalized'!$G$6:$G$18,MATCH(L83,'OMNI_Normalized'!$C$6:$C$18,0))</x:f>
        <x:v>51</x:v>
      </x:c>
    </x:row>
    <x:row r="84" ht="24" customHeight="1">
      <x:c r="A84" s="32" t="n">
        <x:v>79</x:v>
      </x:c>
      <x:c r="B84" s="32" t="n">
        <x:v>90</x:v>
      </x:c>
      <x:c r="C84" s="210" t="n">
        <x:f>Join_Audit!C95</x:f>
        <x:v>44589.744363425925</x:v>
      </x:c>
      <x:c r="D84" s="42" t="n">
        <x:f>Join_Audit!E95</x:f>
        <x:v>544</x:v>
      </x:c>
      <x:c r="E84" s="42" t="n">
        <x:f>Join_Audit!F95</x:f>
        <x:v>1356</x:v>
      </x:c>
      <x:c r="F84" s="42" t="n">
        <x:f>Join_Audit!G95</x:f>
        <x:v>0</x:v>
      </x:c>
      <x:c r="G84" s="42" t="str">
        <x:f>Join_Audit!I95</x:f>
        <x:v>CADC0873</x:v>
      </x:c>
      <x:c r="H84" s="42" t="n">
        <x:f>Join_Audit!J95</x:f>
        <x:v>0.0000328807</x:v>
      </x:c>
      <x:c r="I84" s="210" t="n">
        <x:f>Join_Audit!L95</x:f>
        <x:v>44589.74431712963</x:v>
      </x:c>
      <x:c r="J84" s="42" t="n">
        <x:f>Join_Audit!O95</x:f>
        <x:v>4</x:v>
      </x:c>
      <x:c r="K84" s="42" t="n">
        <x:f>INDEX('COMM_Beacons'!$D$6:$D$66,AA84)</x:f>
        <x:v>116</x:v>
      </x:c>
      <x:c r="L84" s="210" t="n">
        <x:f>Join_Audit!R95</x:f>
        <x:v>44589.74375</x:v>
      </x:c>
      <x:c r="M84" s="42" t="n">
        <x:f>OMNI_Normalized!J15</x:f>
        <x:v>6.4</x:v>
      </x:c>
      <x:c r="N84" s="42" t="n">
        <x:f>OMNI_Normalized!K15</x:f>
        <x:v>-1.77</x:v>
      </x:c>
      <x:c r="O84" s="42" t="n">
        <x:f>OMNI_Normalized!L15</x:f>
        <x:v>420.7</x:v>
      </x:c>
      <x:c r="P84" s="42" t="n">
        <x:f>OMNI_Normalized!M15</x:f>
        <x:v>5.28</x:v>
      </x:c>
      <x:c r="Q84" s="42" t="n">
        <x:f>OMNI_Normalized!P15</x:f>
        <x:v>63</x:v>
      </x:c>
      <x:c r="R84" s="42" t="n">
        <x:f>OMNI_Normalized!Q15</x:f>
        <x:v>2</x:v>
      </x:c>
      <x:c r="S84" s="47" t="n">
        <x:f>Settings!$B$28</x:f>
        <x:v>100</x:v>
      </x:c>
      <x:c r="T84" s="47" t="n">
        <x:f>Settings!$B$29</x:f>
        <x:v>0.02</x:v>
      </x:c>
      <x:c r="U84" s="47" t="n">
        <x:f>Settings!$B$12</x:f>
        <x:v>300</x:v>
      </x:c>
      <x:c r="V84" s="47" t="n">
        <x:f>Settings!$B$25</x:f>
        <x:v>0.25</x:v>
      </x:c>
      <x:c r="W84" s="47" t="n">
        <x:f>Settings!$B$21</x:f>
        <x:v>4</x:v>
      </x:c>
      <x:c r="X84" s="47" t="n">
        <x:f>Settings!$B$24</x:f>
        <x:v>12</x:v>
      </x:c>
      <x:c r="Y84" s="42" t="str">
        <x:f>Join_Audit!S95</x:f>
        <x:v>ACCEPT</x:v>
      </x:c>
      <x:c r="Z84" s="42" t="str">
        <x:v>OBSERVED RADIO STATE / DERIVED TX ACTIVITY / SYNTHETIC PERFORMANCE</x:v>
      </x:c>
      <x:c r="AA84" s="238" t="n">
        <x:v>48</x:v>
      </x:c>
      <x:c r="AB84" s="238" t="str">
        <x:f>INDEX('COMM_Beacons'!$E$6:$E$66,AA84)</x:f>
        <x:v>CRC32C_VERIFIED</x:v>
      </x:c>
      <x:c r="AC84" s="238" t="n">
        <x:f>INDEX('COMM_Beacons'!$K$6:$K$66,$AA84)</x:f>
        <x:v>367</x:v>
      </x:c>
      <x:c r="AD84" s="238" t="n">
        <x:f>INDEX('COMM_Beacons'!$L$6:$L$66,$AA84)</x:f>
        <x:v>368</x:v>
      </x:c>
      <x:c r="AE84" s="238" t="n">
        <x:f>INDEX('COMM_Beacons'!$M$6:$M$66,$AA84)</x:f>
        <x:v>-83</x:v>
      </x:c>
      <x:c r="AF84" s="238" t="n">
        <x:f>INDEX('COMM_Beacons'!$N$6:$N$66,$AA84)</x:f>
        <x:v>257</x:v>
      </x:c>
      <x:c r="AG84" s="238" t="n">
        <x:f>INDEX('COMM_Beacons'!$O$6:$O$66,$AA84)</x:f>
        <x:v>33475</x:v>
      </x:c>
      <x:c r="AH84" s="238" t="n">
        <x:f>INDEX('COMM_Beacons'!$P$6:$P$66,$AA84)</x:f>
        <x:v>11</x:v>
      </x:c>
      <x:c r="AI84" s="238" t="n">
        <x:f>INDEX('COMM_Beacons'!$Q$6:$Q$66,$AA84)</x:f>
        <x:v>4391295</x:v>
      </x:c>
      <x:c r="AJ84" s="238" t="n">
        <x:f>INDEX('COMM_Beacons'!$R$6:$R$66,$AA84)</x:f>
        <x:v>110</x:v>
      </x:c>
      <x:c r="AK84" s="238" t="n">
        <x:f>INDEX('COMM_Beacons'!$S$6:$S$66,$AA84)</x:f>
        <x:v>2</x:v>
      </x:c>
      <x:c r="AL84" s="238" t="n">
        <x:f>INDEX('COMM_Beacons'!$T$6:$T$66,$AA84)</x:f>
        <x:v>1126</x:v>
      </x:c>
      <x:c r="AM84" s="238" t="n">
        <x:f>INDEX('COMM_Beacons'!$U$6:$U$66,$AA84)</x:f>
        <x:v>256</x:v>
      </x:c>
      <x:c r="AN84" s="238" t="n">
        <x:f>INDEX('COMM_Beacons'!$V$6:$V$66,$AA84)</x:f>
        <x:v>1035520017</x:v>
      </x:c>
      <x:c r="AO84" s="238" t="n">
        <x:f>INDEX('COMM_Beacons'!$W$6:$W$66,$AA84)</x:f>
        <x:v>-109</x:v>
      </x:c>
      <x:c r="AP84" s="238" t="n">
        <x:f>INDEX('COMM_Beacons'!$X$6:$X$66,$AA84)</x:f>
        <x:v>1</x:v>
      </x:c>
      <x:c r="AQ84" s="238" t="n">
        <x:f>INDEX('COMM_Beacons'!$Y$6:$Y$66,$AA84)</x:f>
        <x:v>17475791</x:v>
      </x:c>
      <x:c r="AR84" s="238" t="n">
        <x:f>INDEX('COMM_Beacons'!$Z$6:$Z$66,$AA84)</x:f>
        <x:v>22035</x:v>
      </x:c>
      <x:c r="AS84" s="238" t="n">
        <x:f>INDEX('COMM_Beacons'!$AA$6:$AA$66,$AA84)</x:f>
        <x:v>3048171540</x:v>
      </x:c>
      <x:c r="AT84" s="238" t="n">
        <x:f>INDEX('COMM_Beacons'!$AB$6:$AB$66,$AA84)</x:f>
        <x:v>1105712</x:v>
      </x:c>
      <x:c r="AU84" s="241" t="n">
        <x:f>IF(AA84&lt;=1,"",INDEX('COMM_Counter_Deltas'!$J$6:$J$65,AA84-1))</x:f>
        <x:v>9.4</x:v>
      </x:c>
      <x:c r="AV84" s="240" t="n">
        <x:f>IF(AA84&lt;=1,"",INDEX('COMM_Counter_Deltas'!$B$6:$B$65,AA84-1))</x:f>
        <x:v>44589.74420138889</x:v>
      </x:c>
      <x:c r="AW84" s="240" t="n">
        <x:f>IF(AA84&lt;=1,"",INDEX('COMM_Counter_Deltas'!$C$6:$C$65,AA84-1))</x:f>
        <x:v>44589.74431712963</x:v>
      </x:c>
      <x:c r="AX84" s="239" t="b">
        <x:v>1</x:v>
      </x:c>
      <x:c r="AY84" s="238" t="n">
        <x:v>4</x:v>
      </x:c>
      <x:c r="AZ84" s="238" t="n">
        <x:f>INDEX('OMNI_Normalized'!$N$6:$N$18,MATCH(L84,'OMNI_Normalized'!$C$6:$C$18,0))</x:f>
        <x:v>44695</x:v>
      </x:c>
      <x:c r="BA84" s="242" t="n">
        <x:f>INDEX('OMNI_Normalized'!$O$6:$O$18,MATCH(L84,'OMNI_Normalized'!$C$6:$C$18,0))</x:f>
        <x:v>1.87</x:v>
      </x:c>
      <x:c r="BB84" s="238" t="n">
        <x:f>INDEX('OMNI_Normalized'!$H$6:$H$18,MATCH(L84,'OMNI_Normalized'!$C$6:$C$18,0))</x:f>
        <x:v>100</x:v>
      </x:c>
      <x:c r="BC84" s="238" t="n">
        <x:f>INDEX('OMNI_Normalized'!$F$6:$F$18,MATCH(L84,'OMNI_Normalized'!$C$6:$C$18,0))</x:f>
        <x:v>51</x:v>
      </x:c>
      <x:c r="BD84" s="238" t="n">
        <x:f>INDEX('OMNI_Normalized'!$G$6:$G$18,MATCH(L84,'OMNI_Normalized'!$C$6:$C$18,0))</x:f>
        <x:v>51</x:v>
      </x:c>
    </x:row>
    <x:row r="85" ht="24" customHeight="1">
      <x:c r="A85" s="32" t="n">
        <x:v>80</x:v>
      </x:c>
      <x:c r="B85" s="32" t="n">
        <x:v>91</x:v>
      </x:c>
      <x:c r="C85" s="210" t="n">
        <x:f>Join_Audit!C96</x:f>
        <x:v>44589.744421296295</x:v>
      </x:c>
      <x:c r="D85" s="42" t="n">
        <x:f>Join_Audit!E96</x:f>
        <x:v>549</x:v>
      </x:c>
      <x:c r="E85" s="42" t="n">
        <x:f>Join_Audit!F96</x:f>
        <x:v>1356</x:v>
      </x:c>
      <x:c r="F85" s="42" t="n">
        <x:f>Join_Audit!G96</x:f>
        <x:v>0</x:v>
      </x:c>
      <x:c r="G85" s="42" t="str">
        <x:f>Join_Audit!I96</x:f>
        <x:v>CADC0873</x:v>
      </x:c>
      <x:c r="H85" s="42" t="n">
        <x:f>Join_Audit!J96</x:f>
        <x:v>0.0000310659</x:v>
      </x:c>
      <x:c r="I85" s="210" t="n">
        <x:f>Join_Audit!L96</x:f>
        <x:v>44589.74431712963</x:v>
      </x:c>
      <x:c r="J85" s="42" t="n">
        <x:f>Join_Audit!O96</x:f>
        <x:v>9</x:v>
      </x:c>
      <x:c r="K85" s="42" t="n">
        <x:f>INDEX('COMM_Beacons'!$D$6:$D$66,AA85)</x:f>
        <x:v>116</x:v>
      </x:c>
      <x:c r="L85" s="210" t="n">
        <x:f>Join_Audit!R96</x:f>
        <x:v>44589.74375</x:v>
      </x:c>
      <x:c r="M85" s="42" t="n">
        <x:f>OMNI_Normalized!J15</x:f>
        <x:v>6.4</x:v>
      </x:c>
      <x:c r="N85" s="42" t="n">
        <x:f>OMNI_Normalized!K15</x:f>
        <x:v>-1.77</x:v>
      </x:c>
      <x:c r="O85" s="42" t="n">
        <x:f>OMNI_Normalized!L15</x:f>
        <x:v>420.7</x:v>
      </x:c>
      <x:c r="P85" s="42" t="n">
        <x:f>OMNI_Normalized!M15</x:f>
        <x:v>5.28</x:v>
      </x:c>
      <x:c r="Q85" s="42" t="n">
        <x:f>OMNI_Normalized!P15</x:f>
        <x:v>63</x:v>
      </x:c>
      <x:c r="R85" s="42" t="n">
        <x:f>OMNI_Normalized!Q15</x:f>
        <x:v>2</x:v>
      </x:c>
      <x:c r="S85" s="47" t="n">
        <x:f>Settings!$B$28</x:f>
        <x:v>100</x:v>
      </x:c>
      <x:c r="T85" s="47" t="n">
        <x:f>Settings!$B$29</x:f>
        <x:v>0.02</x:v>
      </x:c>
      <x:c r="U85" s="47" t="n">
        <x:f>Settings!$B$12</x:f>
        <x:v>300</x:v>
      </x:c>
      <x:c r="V85" s="47" t="n">
        <x:f>Settings!$B$25</x:f>
        <x:v>0.25</x:v>
      </x:c>
      <x:c r="W85" s="47" t="n">
        <x:f>Settings!$B$21</x:f>
        <x:v>4</x:v>
      </x:c>
      <x:c r="X85" s="47" t="n">
        <x:f>Settings!$B$24</x:f>
        <x:v>12</x:v>
      </x:c>
      <x:c r="Y85" s="42" t="str">
        <x:f>Join_Audit!S96</x:f>
        <x:v>ACCEPT</x:v>
      </x:c>
      <x:c r="Z85" s="42" t="str">
        <x:v>OBSERVED RADIO STATE / DERIVED TX ACTIVITY / SYNTHETIC PERFORMANCE</x:v>
      </x:c>
      <x:c r="AA85" s="238" t="n">
        <x:v>48</x:v>
      </x:c>
      <x:c r="AB85" s="238" t="str">
        <x:f>INDEX('COMM_Beacons'!$E$6:$E$66,AA85)</x:f>
        <x:v>CRC32C_VERIFIED</x:v>
      </x:c>
      <x:c r="AC85" s="238" t="n">
        <x:f>INDEX('COMM_Beacons'!$K$6:$K$66,$AA85)</x:f>
        <x:v>367</x:v>
      </x:c>
      <x:c r="AD85" s="238" t="n">
        <x:f>INDEX('COMM_Beacons'!$L$6:$L$66,$AA85)</x:f>
        <x:v>368</x:v>
      </x:c>
      <x:c r="AE85" s="238" t="n">
        <x:f>INDEX('COMM_Beacons'!$M$6:$M$66,$AA85)</x:f>
        <x:v>-83</x:v>
      </x:c>
      <x:c r="AF85" s="238" t="n">
        <x:f>INDEX('COMM_Beacons'!$N$6:$N$66,$AA85)</x:f>
        <x:v>257</x:v>
      </x:c>
      <x:c r="AG85" s="238" t="n">
        <x:f>INDEX('COMM_Beacons'!$O$6:$O$66,$AA85)</x:f>
        <x:v>33475</x:v>
      </x:c>
      <x:c r="AH85" s="238" t="n">
        <x:f>INDEX('COMM_Beacons'!$P$6:$P$66,$AA85)</x:f>
        <x:v>11</x:v>
      </x:c>
      <x:c r="AI85" s="238" t="n">
        <x:f>INDEX('COMM_Beacons'!$Q$6:$Q$66,$AA85)</x:f>
        <x:v>4391295</x:v>
      </x:c>
      <x:c r="AJ85" s="238" t="n">
        <x:f>INDEX('COMM_Beacons'!$R$6:$R$66,$AA85)</x:f>
        <x:v>110</x:v>
      </x:c>
      <x:c r="AK85" s="238" t="n">
        <x:f>INDEX('COMM_Beacons'!$S$6:$S$66,$AA85)</x:f>
        <x:v>2</x:v>
      </x:c>
      <x:c r="AL85" s="238" t="n">
        <x:f>INDEX('COMM_Beacons'!$T$6:$T$66,$AA85)</x:f>
        <x:v>1126</x:v>
      </x:c>
      <x:c r="AM85" s="238" t="n">
        <x:f>INDEX('COMM_Beacons'!$U$6:$U$66,$AA85)</x:f>
        <x:v>256</x:v>
      </x:c>
      <x:c r="AN85" s="238" t="n">
        <x:f>INDEX('COMM_Beacons'!$V$6:$V$66,$AA85)</x:f>
        <x:v>1035520017</x:v>
      </x:c>
      <x:c r="AO85" s="238" t="n">
        <x:f>INDEX('COMM_Beacons'!$W$6:$W$66,$AA85)</x:f>
        <x:v>-109</x:v>
      </x:c>
      <x:c r="AP85" s="238" t="n">
        <x:f>INDEX('COMM_Beacons'!$X$6:$X$66,$AA85)</x:f>
        <x:v>1</x:v>
      </x:c>
      <x:c r="AQ85" s="238" t="n">
        <x:f>INDEX('COMM_Beacons'!$Y$6:$Y$66,$AA85)</x:f>
        <x:v>17475791</x:v>
      </x:c>
      <x:c r="AR85" s="238" t="n">
        <x:f>INDEX('COMM_Beacons'!$Z$6:$Z$66,$AA85)</x:f>
        <x:v>22035</x:v>
      </x:c>
      <x:c r="AS85" s="238" t="n">
        <x:f>INDEX('COMM_Beacons'!$AA$6:$AA$66,$AA85)</x:f>
        <x:v>3048171540</x:v>
      </x:c>
      <x:c r="AT85" s="238" t="n">
        <x:f>INDEX('COMM_Beacons'!$AB$6:$AB$66,$AA85)</x:f>
        <x:v>1105712</x:v>
      </x:c>
      <x:c r="AU85" s="241" t="n">
        <x:f>IF(AA85&lt;=1,"",INDEX('COMM_Counter_Deltas'!$J$6:$J$65,AA85-1))</x:f>
        <x:v>9.4</x:v>
      </x:c>
      <x:c r="AV85" s="240" t="n">
        <x:f>IF(AA85&lt;=1,"",INDEX('COMM_Counter_Deltas'!$B$6:$B$65,AA85-1))</x:f>
        <x:v>44589.74420138889</x:v>
      </x:c>
      <x:c r="AW85" s="240" t="n">
        <x:f>IF(AA85&lt;=1,"",INDEX('COMM_Counter_Deltas'!$C$6:$C$65,AA85-1))</x:f>
        <x:v>44589.74431712963</x:v>
      </x:c>
      <x:c r="AX85" s="239" t="b">
        <x:v>1</x:v>
      </x:c>
      <x:c r="AY85" s="238" t="n">
        <x:v>9</x:v>
      </x:c>
      <x:c r="AZ85" s="238" t="n">
        <x:f>INDEX('OMNI_Normalized'!$N$6:$N$18,MATCH(L85,'OMNI_Normalized'!$C$6:$C$18,0))</x:f>
        <x:v>44695</x:v>
      </x:c>
      <x:c r="BA85" s="242" t="n">
        <x:f>INDEX('OMNI_Normalized'!$O$6:$O$18,MATCH(L85,'OMNI_Normalized'!$C$6:$C$18,0))</x:f>
        <x:v>1.87</x:v>
      </x:c>
      <x:c r="BB85" s="238" t="n">
        <x:f>INDEX('OMNI_Normalized'!$H$6:$H$18,MATCH(L85,'OMNI_Normalized'!$C$6:$C$18,0))</x:f>
        <x:v>100</x:v>
      </x:c>
      <x:c r="BC85" s="238" t="n">
        <x:f>INDEX('OMNI_Normalized'!$F$6:$F$18,MATCH(L85,'OMNI_Normalized'!$C$6:$C$18,0))</x:f>
        <x:v>51</x:v>
      </x:c>
      <x:c r="BD85" s="238" t="n">
        <x:f>INDEX('OMNI_Normalized'!$G$6:$G$18,MATCH(L85,'OMNI_Normalized'!$C$6:$C$18,0))</x:f>
        <x:v>51</x:v>
      </x:c>
    </x:row>
    <x:row r="86" ht="24" customHeight="1">
      <x:c r="A86" s="32" t="n">
        <x:v>81</x:v>
      </x:c>
      <x:c r="B86" s="32" t="n">
        <x:v>92</x:v>
      </x:c>
      <x:c r="C86" s="210" t="n">
        <x:f>Join_Audit!C97</x:f>
        <x:v>44589.744479166664</x:v>
      </x:c>
      <x:c r="D86" s="42" t="n">
        <x:f>Join_Audit!E97</x:f>
        <x:v>554</x:v>
      </x:c>
      <x:c r="E86" s="42" t="n">
        <x:f>Join_Audit!F97</x:f>
        <x:v>1356</x:v>
      </x:c>
      <x:c r="F86" s="42" t="n">
        <x:f>Join_Audit!G97</x:f>
        <x:v>0</x:v>
      </x:c>
      <x:c r="G86" s="42" t="str">
        <x:f>Join_Audit!I97</x:f>
        <x:v>CADC0873</x:v>
      </x:c>
      <x:c r="H86" s="42" t="n">
        <x:f>Join_Audit!J97</x:f>
        <x:v>0.0000260302</x:v>
      </x:c>
      <x:c r="I86" s="210" t="n">
        <x:f>Join_Audit!L97</x:f>
        <x:v>44589.74443287037</x:v>
      </x:c>
      <x:c r="J86" s="42" t="n">
        <x:f>Join_Audit!O97</x:f>
        <x:v>4</x:v>
      </x:c>
      <x:c r="K86" s="42" t="n">
        <x:f>INDEX('COMM_Beacons'!$D$6:$D$66,AA86)</x:f>
        <x:v>115</x:v>
      </x:c>
      <x:c r="L86" s="210" t="n">
        <x:f>Join_Audit!R97</x:f>
        <x:v>44589.74444444444</x:v>
      </x:c>
      <x:c r="M86" s="42" t="n">
        <x:f>OMNI_Normalized!J16</x:f>
        <x:v>6.39</x:v>
      </x:c>
      <x:c r="N86" s="42" t="n">
        <x:f>OMNI_Normalized!K16</x:f>
        <x:v>-1.43</x:v>
      </x:c>
      <x:c r="O86" s="42" t="n">
        <x:f>OMNI_Normalized!L16</x:f>
        <x:v>420.7</x:v>
      </x:c>
      <x:c r="P86" s="42" t="n">
        <x:f>OMNI_Normalized!M16</x:f>
        <x:v>5.23</x:v>
      </x:c>
      <x:c r="Q86" s="42" t="n">
        <x:f>OMNI_Normalized!P16</x:f>
        <x:v>65</x:v>
      </x:c>
      <x:c r="R86" s="42" t="n">
        <x:f>OMNI_Normalized!Q16</x:f>
        <x:v>2</x:v>
      </x:c>
      <x:c r="S86" s="47" t="n">
        <x:f>Settings!$B$28</x:f>
        <x:v>100</x:v>
      </x:c>
      <x:c r="T86" s="47" t="n">
        <x:f>Settings!$B$29</x:f>
        <x:v>0.02</x:v>
      </x:c>
      <x:c r="U86" s="47" t="n">
        <x:f>Settings!$B$12</x:f>
        <x:v>300</x:v>
      </x:c>
      <x:c r="V86" s="47" t="n">
        <x:f>Settings!$B$25</x:f>
        <x:v>0.25</x:v>
      </x:c>
      <x:c r="W86" s="47" t="n">
        <x:f>Settings!$B$21</x:f>
        <x:v>4</x:v>
      </x:c>
      <x:c r="X86" s="47" t="n">
        <x:f>Settings!$B$24</x:f>
        <x:v>12</x:v>
      </x:c>
      <x:c r="Y86" s="42" t="str">
        <x:f>Join_Audit!S97</x:f>
        <x:v>ACCEPT</x:v>
      </x:c>
      <x:c r="Z86" s="42" t="str">
        <x:v>OBSERVED RADIO STATE / DERIVED TX ACTIVITY / SYNTHETIC PERFORMANCE</x:v>
      </x:c>
      <x:c r="AA86" s="238" t="n">
        <x:v>49</x:v>
      </x:c>
      <x:c r="AB86" s="238" t="str">
        <x:f>INDEX('COMM_Beacons'!$E$6:$E$66,AA86)</x:f>
        <x:v>CRC32C_VERIFIED</x:v>
      </x:c>
      <x:c r="AC86" s="238" t="n">
        <x:f>INDEX('COMM_Beacons'!$K$6:$K$66,$AA86)</x:f>
        <x:v>367</x:v>
      </x:c>
      <x:c r="AD86" s="238" t="n">
        <x:f>INDEX('COMM_Beacons'!$L$6:$L$66,$AA86)</x:f>
        <x:v>368</x:v>
      </x:c>
      <x:c r="AE86" s="238" t="n">
        <x:f>INDEX('COMM_Beacons'!$M$6:$M$66,$AA86)</x:f>
        <x:v>-83</x:v>
      </x:c>
      <x:c r="AF86" s="238" t="n">
        <x:f>INDEX('COMM_Beacons'!$N$6:$N$66,$AA86)</x:f>
        <x:v>257</x:v>
      </x:c>
      <x:c r="AG86" s="238" t="n">
        <x:f>INDEX('COMM_Beacons'!$O$6:$O$66,$AA86)</x:f>
        <x:v>33476</x:v>
      </x:c>
      <x:c r="AH86" s="238" t="n">
        <x:f>INDEX('COMM_Beacons'!$P$6:$P$66,$AA86)</x:f>
        <x:v>11</x:v>
      </x:c>
      <x:c r="AI86" s="238" t="n">
        <x:f>INDEX('COMM_Beacons'!$Q$6:$Q$66,$AA86)</x:f>
        <x:v>4391389</x:v>
      </x:c>
      <x:c r="AJ86" s="238" t="n">
        <x:f>INDEX('COMM_Beacons'!$R$6:$R$66,$AA86)</x:f>
        <x:v>110</x:v>
      </x:c>
      <x:c r="AK86" s="238" t="n">
        <x:f>INDEX('COMM_Beacons'!$S$6:$S$66,$AA86)</x:f>
        <x:v>2</x:v>
      </x:c>
      <x:c r="AL86" s="238" t="n">
        <x:f>INDEX('COMM_Beacons'!$T$6:$T$66,$AA86)</x:f>
        <x:v>1126</x:v>
      </x:c>
      <x:c r="AM86" s="238" t="n">
        <x:f>INDEX('COMM_Beacons'!$U$6:$U$66,$AA86)</x:f>
        <x:v>256</x:v>
      </x:c>
      <x:c r="AN86" s="238" t="n">
        <x:f>INDEX('COMM_Beacons'!$V$6:$V$66,$AA86)</x:f>
        <x:v>1035520017</x:v>
      </x:c>
      <x:c r="AO86" s="238" t="n">
        <x:f>INDEX('COMM_Beacons'!$W$6:$W$66,$AA86)</x:f>
        <x:v>-111</x:v>
      </x:c>
      <x:c r="AP86" s="238" t="n">
        <x:f>INDEX('COMM_Beacons'!$X$6:$X$66,$AA86)</x:f>
        <x:v>1</x:v>
      </x:c>
      <x:c r="AQ86" s="238" t="n">
        <x:f>INDEX('COMM_Beacons'!$Y$6:$Y$66,$AA86)</x:f>
        <x:v>17475792</x:v>
      </x:c>
      <x:c r="AR86" s="238" t="n">
        <x:f>INDEX('COMM_Beacons'!$Z$6:$Z$66,$AA86)</x:f>
        <x:v>22035</x:v>
      </x:c>
      <x:c r="AS86" s="238" t="n">
        <x:f>INDEX('COMM_Beacons'!$AA$6:$AA$66,$AA86)</x:f>
        <x:v>3048171634</x:v>
      </x:c>
      <x:c r="AT86" s="238" t="n">
        <x:f>INDEX('COMM_Beacons'!$AB$6:$AB$66,$AA86)</x:f>
        <x:v>1105712</x:v>
      </x:c>
      <x:c r="AU86" s="241" t="n">
        <x:f>IF(AA86&lt;=1,"",INDEX('COMM_Counter_Deltas'!$J$6:$J$65,AA86-1))</x:f>
        <x:v>9.4</x:v>
      </x:c>
      <x:c r="AV86" s="240" t="n">
        <x:f>IF(AA86&lt;=1,"",INDEX('COMM_Counter_Deltas'!$B$6:$B$65,AA86-1))</x:f>
        <x:v>44589.74431712963</x:v>
      </x:c>
      <x:c r="AW86" s="240" t="n">
        <x:f>IF(AA86&lt;=1,"",INDEX('COMM_Counter_Deltas'!$C$6:$C$65,AA86-1))</x:f>
        <x:v>44589.74443287037</x:v>
      </x:c>
      <x:c r="AX86" s="239" t="b">
        <x:v>1</x:v>
      </x:c>
      <x:c r="AY86" s="238" t="n">
        <x:v>4</x:v>
      </x:c>
      <x:c r="AZ86" s="238" t="n">
        <x:f>INDEX('OMNI_Normalized'!$N$6:$N$18,MATCH(L86,'OMNI_Normalized'!$C$6:$C$18,0))</x:f>
        <x:v>43616</x:v>
      </x:c>
      <x:c r="BA86" s="242" t="n">
        <x:f>INDEX('OMNI_Normalized'!$O$6:$O$18,MATCH(L86,'OMNI_Normalized'!$C$6:$C$18,0))</x:f>
        <x:v>1.85</x:v>
      </x:c>
      <x:c r="BB86" s="238" t="n">
        <x:f>INDEX('OMNI_Normalized'!$H$6:$H$18,MATCH(L86,'OMNI_Normalized'!$C$6:$C$18,0))</x:f>
        <x:v>100</x:v>
      </x:c>
      <x:c r="BC86" s="238" t="n">
        <x:f>INDEX('OMNI_Normalized'!$F$6:$F$18,MATCH(L86,'OMNI_Normalized'!$C$6:$C$18,0))</x:f>
        <x:v>51</x:v>
      </x:c>
      <x:c r="BD86" s="238" t="n">
        <x:f>INDEX('OMNI_Normalized'!$G$6:$G$18,MATCH(L86,'OMNI_Normalized'!$C$6:$C$18,0))</x:f>
        <x:v>51</x:v>
      </x:c>
    </x:row>
    <x:row r="87" ht="24" customHeight="1">
      <x:c r="A87" s="32" t="n">
        <x:v>82</x:v>
      </x:c>
      <x:c r="B87" s="32" t="n">
        <x:v>93</x:v>
      </x:c>
      <x:c r="C87" s="210" t="n">
        <x:f>Join_Audit!C98</x:f>
        <x:v>44589.74453703704</x:v>
      </x:c>
      <x:c r="D87" s="42" t="n">
        <x:f>Join_Audit!E98</x:f>
        <x:v>559</x:v>
      </x:c>
      <x:c r="E87" s="42" t="n">
        <x:f>Join_Audit!F98</x:f>
        <x:v>1356</x:v>
      </x:c>
      <x:c r="F87" s="42" t="n">
        <x:f>Join_Audit!G98</x:f>
        <x:v>0</x:v>
      </x:c>
      <x:c r="G87" s="42" t="str">
        <x:f>Join_Audit!I98</x:f>
        <x:v>CADC0873</x:v>
      </x:c>
      <x:c r="H87" s="42" t="n">
        <x:f>Join_Audit!J98</x:f>
        <x:v>0.0000211468</x:v>
      </x:c>
      <x:c r="I87" s="210" t="n">
        <x:f>Join_Audit!L98</x:f>
        <x:v>44589.74443287037</x:v>
      </x:c>
      <x:c r="J87" s="42" t="n">
        <x:f>Join_Audit!O98</x:f>
        <x:v>9</x:v>
      </x:c>
      <x:c r="K87" s="42" t="n">
        <x:f>INDEX('COMM_Beacons'!$D$6:$D$66,AA87)</x:f>
        <x:v>115</x:v>
      </x:c>
      <x:c r="L87" s="210" t="n">
        <x:f>Join_Audit!R98</x:f>
        <x:v>44589.74444444444</x:v>
      </x:c>
      <x:c r="M87" s="42" t="n">
        <x:f>OMNI_Normalized!J16</x:f>
        <x:v>6.39</x:v>
      </x:c>
      <x:c r="N87" s="42" t="n">
        <x:f>OMNI_Normalized!K16</x:f>
        <x:v>-1.43</x:v>
      </x:c>
      <x:c r="O87" s="42" t="n">
        <x:f>OMNI_Normalized!L16</x:f>
        <x:v>420.7</x:v>
      </x:c>
      <x:c r="P87" s="42" t="n">
        <x:f>OMNI_Normalized!M16</x:f>
        <x:v>5.23</x:v>
      </x:c>
      <x:c r="Q87" s="42" t="n">
        <x:f>OMNI_Normalized!P16</x:f>
        <x:v>65</x:v>
      </x:c>
      <x:c r="R87" s="42" t="n">
        <x:f>OMNI_Normalized!Q16</x:f>
        <x:v>2</x:v>
      </x:c>
      <x:c r="S87" s="47" t="n">
        <x:f>Settings!$B$28</x:f>
        <x:v>100</x:v>
      </x:c>
      <x:c r="T87" s="47" t="n">
        <x:f>Settings!$B$29</x:f>
        <x:v>0.02</x:v>
      </x:c>
      <x:c r="U87" s="47" t="n">
        <x:f>Settings!$B$12</x:f>
        <x:v>300</x:v>
      </x:c>
      <x:c r="V87" s="47" t="n">
        <x:f>Settings!$B$25</x:f>
        <x:v>0.25</x:v>
      </x:c>
      <x:c r="W87" s="47" t="n">
        <x:f>Settings!$B$21</x:f>
        <x:v>4</x:v>
      </x:c>
      <x:c r="X87" s="47" t="n">
        <x:f>Settings!$B$24</x:f>
        <x:v>12</x:v>
      </x:c>
      <x:c r="Y87" s="42" t="str">
        <x:f>Join_Audit!S98</x:f>
        <x:v>ACCEPT</x:v>
      </x:c>
      <x:c r="Z87" s="42" t="str">
        <x:v>OBSERVED RADIO STATE / DERIVED TX ACTIVITY / SYNTHETIC PERFORMANCE</x:v>
      </x:c>
      <x:c r="AA87" s="238" t="n">
        <x:v>49</x:v>
      </x:c>
      <x:c r="AB87" s="238" t="str">
        <x:f>INDEX('COMM_Beacons'!$E$6:$E$66,AA87)</x:f>
        <x:v>CRC32C_VERIFIED</x:v>
      </x:c>
      <x:c r="AC87" s="238" t="n">
        <x:f>INDEX('COMM_Beacons'!$K$6:$K$66,$AA87)</x:f>
        <x:v>367</x:v>
      </x:c>
      <x:c r="AD87" s="238" t="n">
        <x:f>INDEX('COMM_Beacons'!$L$6:$L$66,$AA87)</x:f>
        <x:v>368</x:v>
      </x:c>
      <x:c r="AE87" s="238" t="n">
        <x:f>INDEX('COMM_Beacons'!$M$6:$M$66,$AA87)</x:f>
        <x:v>-83</x:v>
      </x:c>
      <x:c r="AF87" s="238" t="n">
        <x:f>INDEX('COMM_Beacons'!$N$6:$N$66,$AA87)</x:f>
        <x:v>257</x:v>
      </x:c>
      <x:c r="AG87" s="238" t="n">
        <x:f>INDEX('COMM_Beacons'!$O$6:$O$66,$AA87)</x:f>
        <x:v>33476</x:v>
      </x:c>
      <x:c r="AH87" s="238" t="n">
        <x:f>INDEX('COMM_Beacons'!$P$6:$P$66,$AA87)</x:f>
        <x:v>11</x:v>
      </x:c>
      <x:c r="AI87" s="238" t="n">
        <x:f>INDEX('COMM_Beacons'!$Q$6:$Q$66,$AA87)</x:f>
        <x:v>4391389</x:v>
      </x:c>
      <x:c r="AJ87" s="238" t="n">
        <x:f>INDEX('COMM_Beacons'!$R$6:$R$66,$AA87)</x:f>
        <x:v>110</x:v>
      </x:c>
      <x:c r="AK87" s="238" t="n">
        <x:f>INDEX('COMM_Beacons'!$S$6:$S$66,$AA87)</x:f>
        <x:v>2</x:v>
      </x:c>
      <x:c r="AL87" s="238" t="n">
        <x:f>INDEX('COMM_Beacons'!$T$6:$T$66,$AA87)</x:f>
        <x:v>1126</x:v>
      </x:c>
      <x:c r="AM87" s="238" t="n">
        <x:f>INDEX('COMM_Beacons'!$U$6:$U$66,$AA87)</x:f>
        <x:v>256</x:v>
      </x:c>
      <x:c r="AN87" s="238" t="n">
        <x:f>INDEX('COMM_Beacons'!$V$6:$V$66,$AA87)</x:f>
        <x:v>1035520017</x:v>
      </x:c>
      <x:c r="AO87" s="238" t="n">
        <x:f>INDEX('COMM_Beacons'!$W$6:$W$66,$AA87)</x:f>
        <x:v>-111</x:v>
      </x:c>
      <x:c r="AP87" s="238" t="n">
        <x:f>INDEX('COMM_Beacons'!$X$6:$X$66,$AA87)</x:f>
        <x:v>1</x:v>
      </x:c>
      <x:c r="AQ87" s="238" t="n">
        <x:f>INDEX('COMM_Beacons'!$Y$6:$Y$66,$AA87)</x:f>
        <x:v>17475792</x:v>
      </x:c>
      <x:c r="AR87" s="238" t="n">
        <x:f>INDEX('COMM_Beacons'!$Z$6:$Z$66,$AA87)</x:f>
        <x:v>22035</x:v>
      </x:c>
      <x:c r="AS87" s="238" t="n">
        <x:f>INDEX('COMM_Beacons'!$AA$6:$AA$66,$AA87)</x:f>
        <x:v>3048171634</x:v>
      </x:c>
      <x:c r="AT87" s="238" t="n">
        <x:f>INDEX('COMM_Beacons'!$AB$6:$AB$66,$AA87)</x:f>
        <x:v>1105712</x:v>
      </x:c>
      <x:c r="AU87" s="241" t="n">
        <x:f>IF(AA87&lt;=1,"",INDEX('COMM_Counter_Deltas'!$J$6:$J$65,AA87-1))</x:f>
        <x:v>9.4</x:v>
      </x:c>
      <x:c r="AV87" s="240" t="n">
        <x:f>IF(AA87&lt;=1,"",INDEX('COMM_Counter_Deltas'!$B$6:$B$65,AA87-1))</x:f>
        <x:v>44589.74431712963</x:v>
      </x:c>
      <x:c r="AW87" s="240" t="n">
        <x:f>IF(AA87&lt;=1,"",INDEX('COMM_Counter_Deltas'!$C$6:$C$65,AA87-1))</x:f>
        <x:v>44589.74443287037</x:v>
      </x:c>
      <x:c r="AX87" s="239" t="b">
        <x:v>1</x:v>
      </x:c>
      <x:c r="AY87" s="238" t="n">
        <x:v>9</x:v>
      </x:c>
      <x:c r="AZ87" s="238" t="n">
        <x:f>INDEX('OMNI_Normalized'!$N$6:$N$18,MATCH(L87,'OMNI_Normalized'!$C$6:$C$18,0))</x:f>
        <x:v>43616</x:v>
      </x:c>
      <x:c r="BA87" s="242" t="n">
        <x:f>INDEX('OMNI_Normalized'!$O$6:$O$18,MATCH(L87,'OMNI_Normalized'!$C$6:$C$18,0))</x:f>
        <x:v>1.85</x:v>
      </x:c>
      <x:c r="BB87" s="238" t="n">
        <x:f>INDEX('OMNI_Normalized'!$H$6:$H$18,MATCH(L87,'OMNI_Normalized'!$C$6:$C$18,0))</x:f>
        <x:v>100</x:v>
      </x:c>
      <x:c r="BC87" s="238" t="n">
        <x:f>INDEX('OMNI_Normalized'!$F$6:$F$18,MATCH(L87,'OMNI_Normalized'!$C$6:$C$18,0))</x:f>
        <x:v>51</x:v>
      </x:c>
      <x:c r="BD87" s="238" t="n">
        <x:f>INDEX('OMNI_Normalized'!$G$6:$G$18,MATCH(L87,'OMNI_Normalized'!$C$6:$C$18,0))</x:f>
        <x:v>51</x:v>
      </x:c>
    </x:row>
    <x:row r="88" ht="24" customHeight="1">
      <x:c r="A88" s="32" t="n">
        <x:v>83</x:v>
      </x:c>
      <x:c r="B88" s="32" t="n">
        <x:v>94</x:v>
      </x:c>
      <x:c r="C88" s="210" t="n">
        <x:f>Join_Audit!C99</x:f>
        <x:v>44589.74459490741</x:v>
      </x:c>
      <x:c r="D88" s="42" t="n">
        <x:f>Join_Audit!E99</x:f>
        <x:v>564</x:v>
      </x:c>
      <x:c r="E88" s="42" t="n">
        <x:f>Join_Audit!F99</x:f>
        <x:v>1356</x:v>
      </x:c>
      <x:c r="F88" s="42" t="n">
        <x:f>Join_Audit!G99</x:f>
        <x:v>0</x:v>
      </x:c>
      <x:c r="G88" s="42" t="str">
        <x:f>Join_Audit!I99</x:f>
        <x:v>CADC0873</x:v>
      </x:c>
      <x:c r="H88" s="42" t="n">
        <x:f>Join_Audit!J99</x:f>
        <x:v>0.0000136027</x:v>
      </x:c>
      <x:c r="I88" s="210" t="n">
        <x:f>Join_Audit!L99</x:f>
        <x:v>44589.74454861111</x:v>
      </x:c>
      <x:c r="J88" s="42" t="n">
        <x:f>Join_Audit!O99</x:f>
        <x:v>4</x:v>
      </x:c>
      <x:c r="K88" s="42" t="n">
        <x:f>INDEX('COMM_Beacons'!$D$6:$D$66,AA88)</x:f>
        <x:v>114</x:v>
      </x:c>
      <x:c r="L88" s="210" t="n">
        <x:f>Join_Audit!R99</x:f>
        <x:v>44589.74444444444</x:v>
      </x:c>
      <x:c r="M88" s="42" t="n">
        <x:f>OMNI_Normalized!J16</x:f>
        <x:v>6.39</x:v>
      </x:c>
      <x:c r="N88" s="42" t="n">
        <x:f>OMNI_Normalized!K16</x:f>
        <x:v>-1.43</x:v>
      </x:c>
      <x:c r="O88" s="42" t="n">
        <x:f>OMNI_Normalized!L16</x:f>
        <x:v>420.7</x:v>
      </x:c>
      <x:c r="P88" s="42" t="n">
        <x:f>OMNI_Normalized!M16</x:f>
        <x:v>5.23</x:v>
      </x:c>
      <x:c r="Q88" s="42" t="n">
        <x:f>OMNI_Normalized!P16</x:f>
        <x:v>65</x:v>
      </x:c>
      <x:c r="R88" s="42" t="n">
        <x:f>OMNI_Normalized!Q16</x:f>
        <x:v>2</x:v>
      </x:c>
      <x:c r="S88" s="47" t="n">
        <x:f>Settings!$B$28</x:f>
        <x:v>100</x:v>
      </x:c>
      <x:c r="T88" s="47" t="n">
        <x:f>Settings!$B$29</x:f>
        <x:v>0.02</x:v>
      </x:c>
      <x:c r="U88" s="47" t="n">
        <x:f>Settings!$B$12</x:f>
        <x:v>300</x:v>
      </x:c>
      <x:c r="V88" s="47" t="n">
        <x:f>Settings!$B$25</x:f>
        <x:v>0.25</x:v>
      </x:c>
      <x:c r="W88" s="47" t="n">
        <x:f>Settings!$B$21</x:f>
        <x:v>4</x:v>
      </x:c>
      <x:c r="X88" s="47" t="n">
        <x:f>Settings!$B$24</x:f>
        <x:v>12</x:v>
      </x:c>
      <x:c r="Y88" s="42" t="str">
        <x:f>Join_Audit!S99</x:f>
        <x:v>ACCEPT</x:v>
      </x:c>
      <x:c r="Z88" s="42" t="str">
        <x:v>OBSERVED RADIO STATE / DERIVED TX ACTIVITY / SYNTHETIC PERFORMANCE</x:v>
      </x:c>
      <x:c r="AA88" s="238" t="n">
        <x:v>50</x:v>
      </x:c>
      <x:c r="AB88" s="238" t="str">
        <x:f>INDEX('COMM_Beacons'!$E$6:$E$66,AA88)</x:f>
        <x:v>CRC32C_VERIFIED</x:v>
      </x:c>
      <x:c r="AC88" s="238" t="n">
        <x:f>INDEX('COMM_Beacons'!$K$6:$K$66,$AA88)</x:f>
        <x:v>367</x:v>
      </x:c>
      <x:c r="AD88" s="238" t="n">
        <x:f>INDEX('COMM_Beacons'!$L$6:$L$66,$AA88)</x:f>
        <x:v>368</x:v>
      </x:c>
      <x:c r="AE88" s="238" t="n">
        <x:f>INDEX('COMM_Beacons'!$M$6:$M$66,$AA88)</x:f>
        <x:v>-83</x:v>
      </x:c>
      <x:c r="AF88" s="238" t="n">
        <x:f>INDEX('COMM_Beacons'!$N$6:$N$66,$AA88)</x:f>
        <x:v>257</x:v>
      </x:c>
      <x:c r="AG88" s="238" t="n">
        <x:f>INDEX('COMM_Beacons'!$O$6:$O$66,$AA88)</x:f>
        <x:v>33477</x:v>
      </x:c>
      <x:c r="AH88" s="238" t="n">
        <x:f>INDEX('COMM_Beacons'!$P$6:$P$66,$AA88)</x:f>
        <x:v>11</x:v>
      </x:c>
      <x:c r="AI88" s="238" t="n">
        <x:f>INDEX('COMM_Beacons'!$Q$6:$Q$66,$AA88)</x:f>
        <x:v>4391483</x:v>
      </x:c>
      <x:c r="AJ88" s="238" t="n">
        <x:f>INDEX('COMM_Beacons'!$R$6:$R$66,$AA88)</x:f>
        <x:v>110</x:v>
      </x:c>
      <x:c r="AK88" s="238" t="n">
        <x:f>INDEX('COMM_Beacons'!$S$6:$S$66,$AA88)</x:f>
        <x:v>2</x:v>
      </x:c>
      <x:c r="AL88" s="238" t="n">
        <x:f>INDEX('COMM_Beacons'!$T$6:$T$66,$AA88)</x:f>
        <x:v>1126</x:v>
      </x:c>
      <x:c r="AM88" s="238" t="n">
        <x:f>INDEX('COMM_Beacons'!$U$6:$U$66,$AA88)</x:f>
        <x:v>256</x:v>
      </x:c>
      <x:c r="AN88" s="238" t="n">
        <x:f>INDEX('COMM_Beacons'!$V$6:$V$66,$AA88)</x:f>
        <x:v>1035520017</x:v>
      </x:c>
      <x:c r="AO88" s="238" t="n">
        <x:f>INDEX('COMM_Beacons'!$W$6:$W$66,$AA88)</x:f>
        <x:v>-111</x:v>
      </x:c>
      <x:c r="AP88" s="238" t="n">
        <x:f>INDEX('COMM_Beacons'!$X$6:$X$66,$AA88)</x:f>
        <x:v>1</x:v>
      </x:c>
      <x:c r="AQ88" s="238" t="n">
        <x:f>INDEX('COMM_Beacons'!$Y$6:$Y$66,$AA88)</x:f>
        <x:v>17475793</x:v>
      </x:c>
      <x:c r="AR88" s="238" t="n">
        <x:f>INDEX('COMM_Beacons'!$Z$6:$Z$66,$AA88)</x:f>
        <x:v>22035</x:v>
      </x:c>
      <x:c r="AS88" s="238" t="n">
        <x:f>INDEX('COMM_Beacons'!$AA$6:$AA$66,$AA88)</x:f>
        <x:v>3048171728</x:v>
      </x:c>
      <x:c r="AT88" s="238" t="n">
        <x:f>INDEX('COMM_Beacons'!$AB$6:$AB$66,$AA88)</x:f>
        <x:v>1105712</x:v>
      </x:c>
      <x:c r="AU88" s="241" t="n">
        <x:f>IF(AA88&lt;=1,"",INDEX('COMM_Counter_Deltas'!$J$6:$J$65,AA88-1))</x:f>
        <x:v>9.4</x:v>
      </x:c>
      <x:c r="AV88" s="240" t="n">
        <x:f>IF(AA88&lt;=1,"",INDEX('COMM_Counter_Deltas'!$B$6:$B$65,AA88-1))</x:f>
        <x:v>44589.74443287037</x:v>
      </x:c>
      <x:c r="AW88" s="240" t="n">
        <x:f>IF(AA88&lt;=1,"",INDEX('COMM_Counter_Deltas'!$C$6:$C$65,AA88-1))</x:f>
        <x:v>44589.74454861111</x:v>
      </x:c>
      <x:c r="AX88" s="239" t="b">
        <x:v>1</x:v>
      </x:c>
      <x:c r="AY88" s="238" t="n">
        <x:v>4</x:v>
      </x:c>
      <x:c r="AZ88" s="238" t="n">
        <x:f>INDEX('OMNI_Normalized'!$N$6:$N$18,MATCH(L88,'OMNI_Normalized'!$C$6:$C$18,0))</x:f>
        <x:v>43616</x:v>
      </x:c>
      <x:c r="BA88" s="242" t="n">
        <x:f>INDEX('OMNI_Normalized'!$O$6:$O$18,MATCH(L88,'OMNI_Normalized'!$C$6:$C$18,0))</x:f>
        <x:v>1.85</x:v>
      </x:c>
      <x:c r="BB88" s="238" t="n">
        <x:f>INDEX('OMNI_Normalized'!$H$6:$H$18,MATCH(L88,'OMNI_Normalized'!$C$6:$C$18,0))</x:f>
        <x:v>100</x:v>
      </x:c>
      <x:c r="BC88" s="238" t="n">
        <x:f>INDEX('OMNI_Normalized'!$F$6:$F$18,MATCH(L88,'OMNI_Normalized'!$C$6:$C$18,0))</x:f>
        <x:v>51</x:v>
      </x:c>
      <x:c r="BD88" s="238" t="n">
        <x:f>INDEX('OMNI_Normalized'!$G$6:$G$18,MATCH(L88,'OMNI_Normalized'!$C$6:$C$18,0))</x:f>
        <x:v>51</x:v>
      </x:c>
    </x:row>
    <x:row r="89" ht="24" customHeight="1">
      <x:c r="A89" s="32" t="n">
        <x:v>84</x:v>
      </x:c>
      <x:c r="B89" s="32" t="n">
        <x:v>95</x:v>
      </x:c>
      <x:c r="C89" s="210" t="n">
        <x:f>Join_Audit!C100</x:f>
        <x:v>44589.74465277778</x:v>
      </x:c>
      <x:c r="D89" s="42" t="n">
        <x:f>Join_Audit!E100</x:f>
        <x:v>569</x:v>
      </x:c>
      <x:c r="E89" s="42" t="n">
        <x:f>Join_Audit!F100</x:f>
        <x:v>1356</x:v>
      </x:c>
      <x:c r="F89" s="42" t="n">
        <x:f>Join_Audit!G100</x:f>
        <x:v>0</x:v>
      </x:c>
      <x:c r="G89" s="42" t="str">
        <x:f>Join_Audit!I100</x:f>
        <x:v>CADC0873</x:v>
      </x:c>
      <x:c r="H89" s="42" t="n">
        <x:f>Join_Audit!J100</x:f>
        <x:v>0.00000456599</x:v>
      </x:c>
      <x:c r="I89" s="210" t="n">
        <x:f>Join_Audit!L100</x:f>
        <x:v>44589.74454861111</x:v>
      </x:c>
      <x:c r="J89" s="42" t="n">
        <x:f>Join_Audit!O100</x:f>
        <x:v>9</x:v>
      </x:c>
      <x:c r="K89" s="42" t="n">
        <x:f>INDEX('COMM_Beacons'!$D$6:$D$66,AA89)</x:f>
        <x:v>114</x:v>
      </x:c>
      <x:c r="L89" s="210" t="n">
        <x:f>Join_Audit!R100</x:f>
        <x:v>44589.74444444444</x:v>
      </x:c>
      <x:c r="M89" s="42" t="n">
        <x:f>OMNI_Normalized!J16</x:f>
        <x:v>6.39</x:v>
      </x:c>
      <x:c r="N89" s="42" t="n">
        <x:f>OMNI_Normalized!K16</x:f>
        <x:v>-1.43</x:v>
      </x:c>
      <x:c r="O89" s="42" t="n">
        <x:f>OMNI_Normalized!L16</x:f>
        <x:v>420.7</x:v>
      </x:c>
      <x:c r="P89" s="42" t="n">
        <x:f>OMNI_Normalized!M16</x:f>
        <x:v>5.23</x:v>
      </x:c>
      <x:c r="Q89" s="42" t="n">
        <x:f>OMNI_Normalized!P16</x:f>
        <x:v>65</x:v>
      </x:c>
      <x:c r="R89" s="42" t="n">
        <x:f>OMNI_Normalized!Q16</x:f>
        <x:v>2</x:v>
      </x:c>
      <x:c r="S89" s="47" t="n">
        <x:f>Settings!$B$28</x:f>
        <x:v>100</x:v>
      </x:c>
      <x:c r="T89" s="47" t="n">
        <x:f>Settings!$B$29</x:f>
        <x:v>0.02</x:v>
      </x:c>
      <x:c r="U89" s="47" t="n">
        <x:f>Settings!$B$12</x:f>
        <x:v>300</x:v>
      </x:c>
      <x:c r="V89" s="47" t="n">
        <x:f>Settings!$B$25</x:f>
        <x:v>0.25</x:v>
      </x:c>
      <x:c r="W89" s="47" t="n">
        <x:f>Settings!$B$21</x:f>
        <x:v>4</x:v>
      </x:c>
      <x:c r="X89" s="47" t="n">
        <x:f>Settings!$B$24</x:f>
        <x:v>12</x:v>
      </x:c>
      <x:c r="Y89" s="42" t="str">
        <x:f>Join_Audit!S100</x:f>
        <x:v>ACCEPT</x:v>
      </x:c>
      <x:c r="Z89" s="42" t="str">
        <x:v>OBSERVED RADIO STATE / DERIVED TX ACTIVITY / SYNTHETIC PERFORMANCE</x:v>
      </x:c>
      <x:c r="AA89" s="238" t="n">
        <x:v>50</x:v>
      </x:c>
      <x:c r="AB89" s="238" t="str">
        <x:f>INDEX('COMM_Beacons'!$E$6:$E$66,AA89)</x:f>
        <x:v>CRC32C_VERIFIED</x:v>
      </x:c>
      <x:c r="AC89" s="238" t="n">
        <x:f>INDEX('COMM_Beacons'!$K$6:$K$66,$AA89)</x:f>
        <x:v>367</x:v>
      </x:c>
      <x:c r="AD89" s="238" t="n">
        <x:f>INDEX('COMM_Beacons'!$L$6:$L$66,$AA89)</x:f>
        <x:v>368</x:v>
      </x:c>
      <x:c r="AE89" s="238" t="n">
        <x:f>INDEX('COMM_Beacons'!$M$6:$M$66,$AA89)</x:f>
        <x:v>-83</x:v>
      </x:c>
      <x:c r="AF89" s="238" t="n">
        <x:f>INDEX('COMM_Beacons'!$N$6:$N$66,$AA89)</x:f>
        <x:v>257</x:v>
      </x:c>
      <x:c r="AG89" s="238" t="n">
        <x:f>INDEX('COMM_Beacons'!$O$6:$O$66,$AA89)</x:f>
        <x:v>33477</x:v>
      </x:c>
      <x:c r="AH89" s="238" t="n">
        <x:f>INDEX('COMM_Beacons'!$P$6:$P$66,$AA89)</x:f>
        <x:v>11</x:v>
      </x:c>
      <x:c r="AI89" s="238" t="n">
        <x:f>INDEX('COMM_Beacons'!$Q$6:$Q$66,$AA89)</x:f>
        <x:v>4391483</x:v>
      </x:c>
      <x:c r="AJ89" s="238" t="n">
        <x:f>INDEX('COMM_Beacons'!$R$6:$R$66,$AA89)</x:f>
        <x:v>110</x:v>
      </x:c>
      <x:c r="AK89" s="238" t="n">
        <x:f>INDEX('COMM_Beacons'!$S$6:$S$66,$AA89)</x:f>
        <x:v>2</x:v>
      </x:c>
      <x:c r="AL89" s="238" t="n">
        <x:f>INDEX('COMM_Beacons'!$T$6:$T$66,$AA89)</x:f>
        <x:v>1126</x:v>
      </x:c>
      <x:c r="AM89" s="238" t="n">
        <x:f>INDEX('COMM_Beacons'!$U$6:$U$66,$AA89)</x:f>
        <x:v>256</x:v>
      </x:c>
      <x:c r="AN89" s="238" t="n">
        <x:f>INDEX('COMM_Beacons'!$V$6:$V$66,$AA89)</x:f>
        <x:v>1035520017</x:v>
      </x:c>
      <x:c r="AO89" s="238" t="n">
        <x:f>INDEX('COMM_Beacons'!$W$6:$W$66,$AA89)</x:f>
        <x:v>-111</x:v>
      </x:c>
      <x:c r="AP89" s="238" t="n">
        <x:f>INDEX('COMM_Beacons'!$X$6:$X$66,$AA89)</x:f>
        <x:v>1</x:v>
      </x:c>
      <x:c r="AQ89" s="238" t="n">
        <x:f>INDEX('COMM_Beacons'!$Y$6:$Y$66,$AA89)</x:f>
        <x:v>17475793</x:v>
      </x:c>
      <x:c r="AR89" s="238" t="n">
        <x:f>INDEX('COMM_Beacons'!$Z$6:$Z$66,$AA89)</x:f>
        <x:v>22035</x:v>
      </x:c>
      <x:c r="AS89" s="238" t="n">
        <x:f>INDEX('COMM_Beacons'!$AA$6:$AA$66,$AA89)</x:f>
        <x:v>3048171728</x:v>
      </x:c>
      <x:c r="AT89" s="238" t="n">
        <x:f>INDEX('COMM_Beacons'!$AB$6:$AB$66,$AA89)</x:f>
        <x:v>1105712</x:v>
      </x:c>
      <x:c r="AU89" s="241" t="n">
        <x:f>IF(AA89&lt;=1,"",INDEX('COMM_Counter_Deltas'!$J$6:$J$65,AA89-1))</x:f>
        <x:v>9.4</x:v>
      </x:c>
      <x:c r="AV89" s="240" t="n">
        <x:f>IF(AA89&lt;=1,"",INDEX('COMM_Counter_Deltas'!$B$6:$B$65,AA89-1))</x:f>
        <x:v>44589.74443287037</x:v>
      </x:c>
      <x:c r="AW89" s="240" t="n">
        <x:f>IF(AA89&lt;=1,"",INDEX('COMM_Counter_Deltas'!$C$6:$C$65,AA89-1))</x:f>
        <x:v>44589.74454861111</x:v>
      </x:c>
      <x:c r="AX89" s="239" t="b">
        <x:v>1</x:v>
      </x:c>
      <x:c r="AY89" s="238" t="n">
        <x:v>9</x:v>
      </x:c>
      <x:c r="AZ89" s="238" t="n">
        <x:f>INDEX('OMNI_Normalized'!$N$6:$N$18,MATCH(L89,'OMNI_Normalized'!$C$6:$C$18,0))</x:f>
        <x:v>43616</x:v>
      </x:c>
      <x:c r="BA89" s="242" t="n">
        <x:f>INDEX('OMNI_Normalized'!$O$6:$O$18,MATCH(L89,'OMNI_Normalized'!$C$6:$C$18,0))</x:f>
        <x:v>1.85</x:v>
      </x:c>
      <x:c r="BB89" s="238" t="n">
        <x:f>INDEX('OMNI_Normalized'!$H$6:$H$18,MATCH(L89,'OMNI_Normalized'!$C$6:$C$18,0))</x:f>
        <x:v>100</x:v>
      </x:c>
      <x:c r="BC89" s="238" t="n">
        <x:f>INDEX('OMNI_Normalized'!$F$6:$F$18,MATCH(L89,'OMNI_Normalized'!$C$6:$C$18,0))</x:f>
        <x:v>51</x:v>
      </x:c>
      <x:c r="BD89" s="238" t="n">
        <x:f>INDEX('OMNI_Normalized'!$G$6:$G$18,MATCH(L89,'OMNI_Normalized'!$C$6:$C$18,0))</x:f>
        <x:v>51</x:v>
      </x:c>
    </x:row>
    <x:row r="90" ht="24" customHeight="1">
      <x:c r="A90" s="32" t="n">
        <x:v>85</x:v>
      </x:c>
      <x:c r="B90" s="32" t="n">
        <x:v>96</x:v>
      </x:c>
      <x:c r="C90" s="210" t="n">
        <x:f>Join_Audit!C101</x:f>
        <x:v>44589.74471064815</x:v>
      </x:c>
      <x:c r="D90" s="42" t="n">
        <x:f>Join_Audit!E101</x:f>
        <x:v>574</x:v>
      </x:c>
      <x:c r="E90" s="42" t="n">
        <x:f>Join_Audit!F101</x:f>
        <x:v>1356</x:v>
      </x:c>
      <x:c r="F90" s="42" t="n">
        <x:f>Join_Audit!G101</x:f>
        <x:v>0</x:v>
      </x:c>
      <x:c r="G90" s="42" t="str">
        <x:f>Join_Audit!I101</x:f>
        <x:v>CADC0873</x:v>
      </x:c>
      <x:c r="H90" s="42" t="n">
        <x:f>Join_Audit!J101</x:f>
        <x:v>-0.0000052257</x:v>
      </x:c>
      <x:c r="I90" s="210" t="n">
        <x:f>Join_Audit!L101</x:f>
        <x:v>44589.74466435185</x:v>
      </x:c>
      <x:c r="J90" s="42" t="n">
        <x:f>Join_Audit!O101</x:f>
        <x:v>4</x:v>
      </x:c>
      <x:c r="K90" s="42" t="n">
        <x:f>INDEX('COMM_Beacons'!$D$6:$D$66,AA90)</x:f>
        <x:v>113</x:v>
      </x:c>
      <x:c r="L90" s="210" t="n">
        <x:f>Join_Audit!R101</x:f>
        <x:v>44589.74444444444</x:v>
      </x:c>
      <x:c r="M90" s="42" t="n">
        <x:f>OMNI_Normalized!J16</x:f>
        <x:v>6.39</x:v>
      </x:c>
      <x:c r="N90" s="42" t="n">
        <x:f>OMNI_Normalized!K16</x:f>
        <x:v>-1.43</x:v>
      </x:c>
      <x:c r="O90" s="42" t="n">
        <x:f>OMNI_Normalized!L16</x:f>
        <x:v>420.7</x:v>
      </x:c>
      <x:c r="P90" s="42" t="n">
        <x:f>OMNI_Normalized!M16</x:f>
        <x:v>5.23</x:v>
      </x:c>
      <x:c r="Q90" s="42" t="n">
        <x:f>OMNI_Normalized!P16</x:f>
        <x:v>65</x:v>
      </x:c>
      <x:c r="R90" s="42" t="n">
        <x:f>OMNI_Normalized!Q16</x:f>
        <x:v>2</x:v>
      </x:c>
      <x:c r="S90" s="47" t="n">
        <x:f>Settings!$B$28</x:f>
        <x:v>100</x:v>
      </x:c>
      <x:c r="T90" s="47" t="n">
        <x:f>Settings!$B$29</x:f>
        <x:v>0.02</x:v>
      </x:c>
      <x:c r="U90" s="47" t="n">
        <x:f>Settings!$B$12</x:f>
        <x:v>300</x:v>
      </x:c>
      <x:c r="V90" s="47" t="n">
        <x:f>Settings!$B$25</x:f>
        <x:v>0.25</x:v>
      </x:c>
      <x:c r="W90" s="47" t="n">
        <x:f>Settings!$B$21</x:f>
        <x:v>4</x:v>
      </x:c>
      <x:c r="X90" s="47" t="n">
        <x:f>Settings!$B$24</x:f>
        <x:v>12</x:v>
      </x:c>
      <x:c r="Y90" s="42" t="str">
        <x:f>Join_Audit!S101</x:f>
        <x:v>ACCEPT</x:v>
      </x:c>
      <x:c r="Z90" s="42" t="str">
        <x:v>OBSERVED RADIO STATE / DERIVED TX ACTIVITY / SYNTHETIC PERFORMANCE</x:v>
      </x:c>
      <x:c r="AA90" s="238" t="n">
        <x:v>51</x:v>
      </x:c>
      <x:c r="AB90" s="238" t="str">
        <x:f>INDEX('COMM_Beacons'!$E$6:$E$66,AA90)</x:f>
        <x:v>CRC32C_VERIFIED</x:v>
      </x:c>
      <x:c r="AC90" s="238" t="n">
        <x:f>INDEX('COMM_Beacons'!$K$6:$K$66,$AA90)</x:f>
        <x:v>367</x:v>
      </x:c>
      <x:c r="AD90" s="238" t="n">
        <x:f>INDEX('COMM_Beacons'!$L$6:$L$66,$AA90)</x:f>
        <x:v>368</x:v>
      </x:c>
      <x:c r="AE90" s="238" t="n">
        <x:f>INDEX('COMM_Beacons'!$M$6:$M$66,$AA90)</x:f>
        <x:v>-83</x:v>
      </x:c>
      <x:c r="AF90" s="238" t="n">
        <x:f>INDEX('COMM_Beacons'!$N$6:$N$66,$AA90)</x:f>
        <x:v>257</x:v>
      </x:c>
      <x:c r="AG90" s="238" t="n">
        <x:f>INDEX('COMM_Beacons'!$O$6:$O$66,$AA90)</x:f>
        <x:v>33478</x:v>
      </x:c>
      <x:c r="AH90" s="238" t="n">
        <x:f>INDEX('COMM_Beacons'!$P$6:$P$66,$AA90)</x:f>
        <x:v>11</x:v>
      </x:c>
      <x:c r="AI90" s="238" t="n">
        <x:f>INDEX('COMM_Beacons'!$Q$6:$Q$66,$AA90)</x:f>
        <x:v>4391577</x:v>
      </x:c>
      <x:c r="AJ90" s="238" t="n">
        <x:f>INDEX('COMM_Beacons'!$R$6:$R$66,$AA90)</x:f>
        <x:v>110</x:v>
      </x:c>
      <x:c r="AK90" s="238" t="n">
        <x:f>INDEX('COMM_Beacons'!$S$6:$S$66,$AA90)</x:f>
        <x:v>2</x:v>
      </x:c>
      <x:c r="AL90" s="238" t="n">
        <x:f>INDEX('COMM_Beacons'!$T$6:$T$66,$AA90)</x:f>
        <x:v>1126</x:v>
      </x:c>
      <x:c r="AM90" s="238" t="n">
        <x:f>INDEX('COMM_Beacons'!$U$6:$U$66,$AA90)</x:f>
        <x:v>256</x:v>
      </x:c>
      <x:c r="AN90" s="238" t="n">
        <x:f>INDEX('COMM_Beacons'!$V$6:$V$66,$AA90)</x:f>
        <x:v>1035520017</x:v>
      </x:c>
      <x:c r="AO90" s="238" t="n">
        <x:f>INDEX('COMM_Beacons'!$W$6:$W$66,$AA90)</x:f>
        <x:v>-102</x:v>
      </x:c>
      <x:c r="AP90" s="238" t="n">
        <x:f>INDEX('COMM_Beacons'!$X$6:$X$66,$AA90)</x:f>
        <x:v>1</x:v>
      </x:c>
      <x:c r="AQ90" s="238" t="n">
        <x:f>INDEX('COMM_Beacons'!$Y$6:$Y$66,$AA90)</x:f>
        <x:v>17475794</x:v>
      </x:c>
      <x:c r="AR90" s="238" t="n">
        <x:f>INDEX('COMM_Beacons'!$Z$6:$Z$66,$AA90)</x:f>
        <x:v>22035</x:v>
      </x:c>
      <x:c r="AS90" s="238" t="n">
        <x:f>INDEX('COMM_Beacons'!$AA$6:$AA$66,$AA90)</x:f>
        <x:v>3048171822</x:v>
      </x:c>
      <x:c r="AT90" s="238" t="n">
        <x:f>INDEX('COMM_Beacons'!$AB$6:$AB$66,$AA90)</x:f>
        <x:v>1105712</x:v>
      </x:c>
      <x:c r="AU90" s="241" t="n">
        <x:f>IF(AA90&lt;=1,"",INDEX('COMM_Counter_Deltas'!$J$6:$J$65,AA90-1))</x:f>
        <x:v>9.4</x:v>
      </x:c>
      <x:c r="AV90" s="240" t="n">
        <x:f>IF(AA90&lt;=1,"",INDEX('COMM_Counter_Deltas'!$B$6:$B$65,AA90-1))</x:f>
        <x:v>44589.74454861111</x:v>
      </x:c>
      <x:c r="AW90" s="240" t="n">
        <x:f>IF(AA90&lt;=1,"",INDEX('COMM_Counter_Deltas'!$C$6:$C$65,AA90-1))</x:f>
        <x:v>44589.74466435185</x:v>
      </x:c>
      <x:c r="AX90" s="239" t="b">
        <x:v>1</x:v>
      </x:c>
      <x:c r="AY90" s="238" t="n">
        <x:v>4</x:v>
      </x:c>
      <x:c r="AZ90" s="238" t="n">
        <x:f>INDEX('OMNI_Normalized'!$N$6:$N$18,MATCH(L90,'OMNI_Normalized'!$C$6:$C$18,0))</x:f>
        <x:v>43616</x:v>
      </x:c>
      <x:c r="BA90" s="242" t="n">
        <x:f>INDEX('OMNI_Normalized'!$O$6:$O$18,MATCH(L90,'OMNI_Normalized'!$C$6:$C$18,0))</x:f>
        <x:v>1.85</x:v>
      </x:c>
      <x:c r="BB90" s="238" t="n">
        <x:f>INDEX('OMNI_Normalized'!$H$6:$H$18,MATCH(L90,'OMNI_Normalized'!$C$6:$C$18,0))</x:f>
        <x:v>100</x:v>
      </x:c>
      <x:c r="BC90" s="238" t="n">
        <x:f>INDEX('OMNI_Normalized'!$F$6:$F$18,MATCH(L90,'OMNI_Normalized'!$C$6:$C$18,0))</x:f>
        <x:v>51</x:v>
      </x:c>
      <x:c r="BD90" s="238" t="n">
        <x:f>INDEX('OMNI_Normalized'!$G$6:$G$18,MATCH(L90,'OMNI_Normalized'!$C$6:$C$18,0))</x:f>
        <x:v>51</x:v>
      </x:c>
    </x:row>
    <x:row r="91" ht="24" customHeight="1">
      <x:c r="A91" s="32" t="n">
        <x:v>86</x:v>
      </x:c>
      <x:c r="B91" s="32" t="n">
        <x:v>97</x:v>
      </x:c>
      <x:c r="C91" s="210" t="n">
        <x:f>Join_Audit!C102</x:f>
        <x:v>44589.74476851852</x:v>
      </x:c>
      <x:c r="D91" s="42" t="n">
        <x:f>Join_Audit!E102</x:f>
        <x:v>579</x:v>
      </x:c>
      <x:c r="E91" s="42" t="n">
        <x:f>Join_Audit!F102</x:f>
        <x:v>1356</x:v>
      </x:c>
      <x:c r="F91" s="42" t="n">
        <x:f>Join_Audit!G102</x:f>
        <x:v>0</x:v>
      </x:c>
      <x:c r="G91" s="42" t="str">
        <x:f>Join_Audit!I102</x:f>
        <x:v>CADC0873</x:v>
      </x:c>
      <x:c r="H91" s="42" t="n">
        <x:f>Join_Audit!J102</x:f>
        <x:v>-0.0000152075</x:v>
      </x:c>
      <x:c r="I91" s="210" t="n">
        <x:f>Join_Audit!L102</x:f>
        <x:v>44589.74466435185</x:v>
      </x:c>
      <x:c r="J91" s="42" t="n">
        <x:f>Join_Audit!O102</x:f>
        <x:v>9</x:v>
      </x:c>
      <x:c r="K91" s="42" t="n">
        <x:f>INDEX('COMM_Beacons'!$D$6:$D$66,AA91)</x:f>
        <x:v>113</x:v>
      </x:c>
      <x:c r="L91" s="210" t="n">
        <x:f>Join_Audit!R102</x:f>
        <x:v>44589.74444444444</x:v>
      </x:c>
      <x:c r="M91" s="42" t="n">
        <x:f>OMNI_Normalized!J16</x:f>
        <x:v>6.39</x:v>
      </x:c>
      <x:c r="N91" s="42" t="n">
        <x:f>OMNI_Normalized!K16</x:f>
        <x:v>-1.43</x:v>
      </x:c>
      <x:c r="O91" s="42" t="n">
        <x:f>OMNI_Normalized!L16</x:f>
        <x:v>420.7</x:v>
      </x:c>
      <x:c r="P91" s="42" t="n">
        <x:f>OMNI_Normalized!M16</x:f>
        <x:v>5.23</x:v>
      </x:c>
      <x:c r="Q91" s="42" t="n">
        <x:f>OMNI_Normalized!P16</x:f>
        <x:v>65</x:v>
      </x:c>
      <x:c r="R91" s="42" t="n">
        <x:f>OMNI_Normalized!Q16</x:f>
        <x:v>2</x:v>
      </x:c>
      <x:c r="S91" s="47" t="n">
        <x:f>Settings!$B$28</x:f>
        <x:v>100</x:v>
      </x:c>
      <x:c r="T91" s="47" t="n">
        <x:f>Settings!$B$29</x:f>
        <x:v>0.02</x:v>
      </x:c>
      <x:c r="U91" s="47" t="n">
        <x:f>Settings!$B$12</x:f>
        <x:v>300</x:v>
      </x:c>
      <x:c r="V91" s="47" t="n">
        <x:f>Settings!$B$25</x:f>
        <x:v>0.25</x:v>
      </x:c>
      <x:c r="W91" s="47" t="n">
        <x:f>Settings!$B$21</x:f>
        <x:v>4</x:v>
      </x:c>
      <x:c r="X91" s="47" t="n">
        <x:f>Settings!$B$24</x:f>
        <x:v>12</x:v>
      </x:c>
      <x:c r="Y91" s="42" t="str">
        <x:f>Join_Audit!S102</x:f>
        <x:v>ACCEPT</x:v>
      </x:c>
      <x:c r="Z91" s="42" t="str">
        <x:v>OBSERVED RADIO STATE / DERIVED TX ACTIVITY / SYNTHETIC PERFORMANCE</x:v>
      </x:c>
      <x:c r="AA91" s="238" t="n">
        <x:v>51</x:v>
      </x:c>
      <x:c r="AB91" s="238" t="str">
        <x:f>INDEX('COMM_Beacons'!$E$6:$E$66,AA91)</x:f>
        <x:v>CRC32C_VERIFIED</x:v>
      </x:c>
      <x:c r="AC91" s="238" t="n">
        <x:f>INDEX('COMM_Beacons'!$K$6:$K$66,$AA91)</x:f>
        <x:v>367</x:v>
      </x:c>
      <x:c r="AD91" s="238" t="n">
        <x:f>INDEX('COMM_Beacons'!$L$6:$L$66,$AA91)</x:f>
        <x:v>368</x:v>
      </x:c>
      <x:c r="AE91" s="238" t="n">
        <x:f>INDEX('COMM_Beacons'!$M$6:$M$66,$AA91)</x:f>
        <x:v>-83</x:v>
      </x:c>
      <x:c r="AF91" s="238" t="n">
        <x:f>INDEX('COMM_Beacons'!$N$6:$N$66,$AA91)</x:f>
        <x:v>257</x:v>
      </x:c>
      <x:c r="AG91" s="238" t="n">
        <x:f>INDEX('COMM_Beacons'!$O$6:$O$66,$AA91)</x:f>
        <x:v>33478</x:v>
      </x:c>
      <x:c r="AH91" s="238" t="n">
        <x:f>INDEX('COMM_Beacons'!$P$6:$P$66,$AA91)</x:f>
        <x:v>11</x:v>
      </x:c>
      <x:c r="AI91" s="238" t="n">
        <x:f>INDEX('COMM_Beacons'!$Q$6:$Q$66,$AA91)</x:f>
        <x:v>4391577</x:v>
      </x:c>
      <x:c r="AJ91" s="238" t="n">
        <x:f>INDEX('COMM_Beacons'!$R$6:$R$66,$AA91)</x:f>
        <x:v>110</x:v>
      </x:c>
      <x:c r="AK91" s="238" t="n">
        <x:f>INDEX('COMM_Beacons'!$S$6:$S$66,$AA91)</x:f>
        <x:v>2</x:v>
      </x:c>
      <x:c r="AL91" s="238" t="n">
        <x:f>INDEX('COMM_Beacons'!$T$6:$T$66,$AA91)</x:f>
        <x:v>1126</x:v>
      </x:c>
      <x:c r="AM91" s="238" t="n">
        <x:f>INDEX('COMM_Beacons'!$U$6:$U$66,$AA91)</x:f>
        <x:v>256</x:v>
      </x:c>
      <x:c r="AN91" s="238" t="n">
        <x:f>INDEX('COMM_Beacons'!$V$6:$V$66,$AA91)</x:f>
        <x:v>1035520017</x:v>
      </x:c>
      <x:c r="AO91" s="238" t="n">
        <x:f>INDEX('COMM_Beacons'!$W$6:$W$66,$AA91)</x:f>
        <x:v>-102</x:v>
      </x:c>
      <x:c r="AP91" s="238" t="n">
        <x:f>INDEX('COMM_Beacons'!$X$6:$X$66,$AA91)</x:f>
        <x:v>1</x:v>
      </x:c>
      <x:c r="AQ91" s="238" t="n">
        <x:f>INDEX('COMM_Beacons'!$Y$6:$Y$66,$AA91)</x:f>
        <x:v>17475794</x:v>
      </x:c>
      <x:c r="AR91" s="238" t="n">
        <x:f>INDEX('COMM_Beacons'!$Z$6:$Z$66,$AA91)</x:f>
        <x:v>22035</x:v>
      </x:c>
      <x:c r="AS91" s="238" t="n">
        <x:f>INDEX('COMM_Beacons'!$AA$6:$AA$66,$AA91)</x:f>
        <x:v>3048171822</x:v>
      </x:c>
      <x:c r="AT91" s="238" t="n">
        <x:f>INDEX('COMM_Beacons'!$AB$6:$AB$66,$AA91)</x:f>
        <x:v>1105712</x:v>
      </x:c>
      <x:c r="AU91" s="241" t="n">
        <x:f>IF(AA91&lt;=1,"",INDEX('COMM_Counter_Deltas'!$J$6:$J$65,AA91-1))</x:f>
        <x:v>9.4</x:v>
      </x:c>
      <x:c r="AV91" s="240" t="n">
        <x:f>IF(AA91&lt;=1,"",INDEX('COMM_Counter_Deltas'!$B$6:$B$65,AA91-1))</x:f>
        <x:v>44589.74454861111</x:v>
      </x:c>
      <x:c r="AW91" s="240" t="n">
        <x:f>IF(AA91&lt;=1,"",INDEX('COMM_Counter_Deltas'!$C$6:$C$65,AA91-1))</x:f>
        <x:v>44589.74466435185</x:v>
      </x:c>
      <x:c r="AX91" s="239" t="b">
        <x:v>1</x:v>
      </x:c>
      <x:c r="AY91" s="238" t="n">
        <x:v>9</x:v>
      </x:c>
      <x:c r="AZ91" s="238" t="n">
        <x:f>INDEX('OMNI_Normalized'!$N$6:$N$18,MATCH(L91,'OMNI_Normalized'!$C$6:$C$18,0))</x:f>
        <x:v>43616</x:v>
      </x:c>
      <x:c r="BA91" s="242" t="n">
        <x:f>INDEX('OMNI_Normalized'!$O$6:$O$18,MATCH(L91,'OMNI_Normalized'!$C$6:$C$18,0))</x:f>
        <x:v>1.85</x:v>
      </x:c>
      <x:c r="BB91" s="238" t="n">
        <x:f>INDEX('OMNI_Normalized'!$H$6:$H$18,MATCH(L91,'OMNI_Normalized'!$C$6:$C$18,0))</x:f>
        <x:v>100</x:v>
      </x:c>
      <x:c r="BC91" s="238" t="n">
        <x:f>INDEX('OMNI_Normalized'!$F$6:$F$18,MATCH(L91,'OMNI_Normalized'!$C$6:$C$18,0))</x:f>
        <x:v>51</x:v>
      </x:c>
      <x:c r="BD91" s="238" t="n">
        <x:f>INDEX('OMNI_Normalized'!$G$6:$G$18,MATCH(L91,'OMNI_Normalized'!$C$6:$C$18,0))</x:f>
        <x:v>51</x:v>
      </x:c>
    </x:row>
    <x:row r="92" ht="24" customHeight="1">
      <x:c r="A92" s="32" t="n">
        <x:v>87</x:v>
      </x:c>
      <x:c r="B92" s="32" t="n">
        <x:v>98</x:v>
      </x:c>
      <x:c r="C92" s="210" t="n">
        <x:f>Join_Audit!C103</x:f>
        <x:v>44589.74482638889</x:v>
      </x:c>
      <x:c r="D92" s="42" t="n">
        <x:f>Join_Audit!E103</x:f>
        <x:v>584</x:v>
      </x:c>
      <x:c r="E92" s="42" t="n">
        <x:f>Join_Audit!F103</x:f>
        <x:v>1356</x:v>
      </x:c>
      <x:c r="F92" s="42" t="n">
        <x:f>Join_Audit!G103</x:f>
        <x:v>0</x:v>
      </x:c>
      <x:c r="G92" s="42" t="str">
        <x:f>Join_Audit!I103</x:f>
        <x:v>CADC0873</x:v>
      </x:c>
      <x:c r="H92" s="42" t="n">
        <x:f>Join_Audit!J103</x:f>
        <x:v>-0.0000228234</x:v>
      </x:c>
      <x:c r="I92" s="210" t="n">
        <x:f>Join_Audit!L103</x:f>
        <x:v>44589.744780092595</x:v>
      </x:c>
      <x:c r="J92" s="42" t="n">
        <x:f>Join_Audit!O103</x:f>
        <x:v>4</x:v>
      </x:c>
      <x:c r="K92" s="42" t="n">
        <x:f>INDEX('COMM_Beacons'!$D$6:$D$66,AA92)</x:f>
        <x:v>112</x:v>
      </x:c>
      <x:c r="L92" s="210" t="n">
        <x:f>Join_Audit!R103</x:f>
        <x:v>44589.74444444444</x:v>
      </x:c>
      <x:c r="M92" s="42" t="n">
        <x:f>OMNI_Normalized!J16</x:f>
        <x:v>6.39</x:v>
      </x:c>
      <x:c r="N92" s="42" t="n">
        <x:f>OMNI_Normalized!K16</x:f>
        <x:v>-1.43</x:v>
      </x:c>
      <x:c r="O92" s="42" t="n">
        <x:f>OMNI_Normalized!L16</x:f>
        <x:v>420.7</x:v>
      </x:c>
      <x:c r="P92" s="42" t="n">
        <x:f>OMNI_Normalized!M16</x:f>
        <x:v>5.23</x:v>
      </x:c>
      <x:c r="Q92" s="42" t="n">
        <x:f>OMNI_Normalized!P16</x:f>
        <x:v>65</x:v>
      </x:c>
      <x:c r="R92" s="42" t="n">
        <x:f>OMNI_Normalized!Q16</x:f>
        <x:v>2</x:v>
      </x:c>
      <x:c r="S92" s="47" t="n">
        <x:f>Settings!$B$28</x:f>
        <x:v>100</x:v>
      </x:c>
      <x:c r="T92" s="47" t="n">
        <x:f>Settings!$B$29</x:f>
        <x:v>0.02</x:v>
      </x:c>
      <x:c r="U92" s="47" t="n">
        <x:f>Settings!$B$12</x:f>
        <x:v>300</x:v>
      </x:c>
      <x:c r="V92" s="47" t="n">
        <x:f>Settings!$B$25</x:f>
        <x:v>0.25</x:v>
      </x:c>
      <x:c r="W92" s="47" t="n">
        <x:f>Settings!$B$21</x:f>
        <x:v>4</x:v>
      </x:c>
      <x:c r="X92" s="47" t="n">
        <x:f>Settings!$B$24</x:f>
        <x:v>12</x:v>
      </x:c>
      <x:c r="Y92" s="42" t="str">
        <x:f>Join_Audit!S103</x:f>
        <x:v>ACCEPT</x:v>
      </x:c>
      <x:c r="Z92" s="42" t="str">
        <x:v>OBSERVED RADIO STATE / DERIVED TX ACTIVITY / SYNTHETIC PERFORMANCE</x:v>
      </x:c>
      <x:c r="AA92" s="238" t="n">
        <x:v>52</x:v>
      </x:c>
      <x:c r="AB92" s="238" t="str">
        <x:f>INDEX('COMM_Beacons'!$E$6:$E$66,AA92)</x:f>
        <x:v>CRC32C_VERIFIED</x:v>
      </x:c>
      <x:c r="AC92" s="238" t="n">
        <x:f>INDEX('COMM_Beacons'!$K$6:$K$66,$AA92)</x:f>
        <x:v>367</x:v>
      </x:c>
      <x:c r="AD92" s="238" t="n">
        <x:f>INDEX('COMM_Beacons'!$L$6:$L$66,$AA92)</x:f>
        <x:v>368</x:v>
      </x:c>
      <x:c r="AE92" s="238" t="n">
        <x:f>INDEX('COMM_Beacons'!$M$6:$M$66,$AA92)</x:f>
        <x:v>-83</x:v>
      </x:c>
      <x:c r="AF92" s="238" t="n">
        <x:f>INDEX('COMM_Beacons'!$N$6:$N$66,$AA92)</x:f>
        <x:v>257</x:v>
      </x:c>
      <x:c r="AG92" s="238" t="n">
        <x:f>INDEX('COMM_Beacons'!$O$6:$O$66,$AA92)</x:f>
        <x:v>33479</x:v>
      </x:c>
      <x:c r="AH92" s="238" t="n">
        <x:f>INDEX('COMM_Beacons'!$P$6:$P$66,$AA92)</x:f>
        <x:v>11</x:v>
      </x:c>
      <x:c r="AI92" s="238" t="n">
        <x:f>INDEX('COMM_Beacons'!$Q$6:$Q$66,$AA92)</x:f>
        <x:v>4391671</x:v>
      </x:c>
      <x:c r="AJ92" s="238" t="n">
        <x:f>INDEX('COMM_Beacons'!$R$6:$R$66,$AA92)</x:f>
        <x:v>110</x:v>
      </x:c>
      <x:c r="AK92" s="238" t="n">
        <x:f>INDEX('COMM_Beacons'!$S$6:$S$66,$AA92)</x:f>
        <x:v>2</x:v>
      </x:c>
      <x:c r="AL92" s="238" t="n">
        <x:f>INDEX('COMM_Beacons'!$T$6:$T$66,$AA92)</x:f>
        <x:v>1126</x:v>
      </x:c>
      <x:c r="AM92" s="238" t="n">
        <x:f>INDEX('COMM_Beacons'!$U$6:$U$66,$AA92)</x:f>
        <x:v>256</x:v>
      </x:c>
      <x:c r="AN92" s="238" t="n">
        <x:f>INDEX('COMM_Beacons'!$V$6:$V$66,$AA92)</x:f>
        <x:v>1035520017</x:v>
      </x:c>
      <x:c r="AO92" s="238" t="n">
        <x:f>INDEX('COMM_Beacons'!$W$6:$W$66,$AA92)</x:f>
        <x:v>-112</x:v>
      </x:c>
      <x:c r="AP92" s="238" t="n">
        <x:f>INDEX('COMM_Beacons'!$X$6:$X$66,$AA92)</x:f>
        <x:v>1</x:v>
      </x:c>
      <x:c r="AQ92" s="238" t="n">
        <x:f>INDEX('COMM_Beacons'!$Y$6:$Y$66,$AA92)</x:f>
        <x:v>17475795</x:v>
      </x:c>
      <x:c r="AR92" s="238" t="n">
        <x:f>INDEX('COMM_Beacons'!$Z$6:$Z$66,$AA92)</x:f>
        <x:v>22035</x:v>
      </x:c>
      <x:c r="AS92" s="238" t="n">
        <x:f>INDEX('COMM_Beacons'!$AA$6:$AA$66,$AA92)</x:f>
        <x:v>3048171916</x:v>
      </x:c>
      <x:c r="AT92" s="238" t="n">
        <x:f>INDEX('COMM_Beacons'!$AB$6:$AB$66,$AA92)</x:f>
        <x:v>1105712</x:v>
      </x:c>
      <x:c r="AU92" s="241" t="n">
        <x:f>IF(AA92&lt;=1,"",INDEX('COMM_Counter_Deltas'!$J$6:$J$65,AA92-1))</x:f>
        <x:v>9.4</x:v>
      </x:c>
      <x:c r="AV92" s="240" t="n">
        <x:f>IF(AA92&lt;=1,"",INDEX('COMM_Counter_Deltas'!$B$6:$B$65,AA92-1))</x:f>
        <x:v>44589.74466435185</x:v>
      </x:c>
      <x:c r="AW92" s="240" t="n">
        <x:f>IF(AA92&lt;=1,"",INDEX('COMM_Counter_Deltas'!$C$6:$C$65,AA92-1))</x:f>
        <x:v>44589.744780092595</x:v>
      </x:c>
      <x:c r="AX92" s="239" t="b">
        <x:v>1</x:v>
      </x:c>
      <x:c r="AY92" s="238" t="n">
        <x:v>4</x:v>
      </x:c>
      <x:c r="AZ92" s="238" t="n">
        <x:f>INDEX('OMNI_Normalized'!$N$6:$N$18,MATCH(L92,'OMNI_Normalized'!$C$6:$C$18,0))</x:f>
        <x:v>43616</x:v>
      </x:c>
      <x:c r="BA92" s="242" t="n">
        <x:f>INDEX('OMNI_Normalized'!$O$6:$O$18,MATCH(L92,'OMNI_Normalized'!$C$6:$C$18,0))</x:f>
        <x:v>1.85</x:v>
      </x:c>
      <x:c r="BB92" s="238" t="n">
        <x:f>INDEX('OMNI_Normalized'!$H$6:$H$18,MATCH(L92,'OMNI_Normalized'!$C$6:$C$18,0))</x:f>
        <x:v>100</x:v>
      </x:c>
      <x:c r="BC92" s="238" t="n">
        <x:f>INDEX('OMNI_Normalized'!$F$6:$F$18,MATCH(L92,'OMNI_Normalized'!$C$6:$C$18,0))</x:f>
        <x:v>51</x:v>
      </x:c>
      <x:c r="BD92" s="238" t="n">
        <x:f>INDEX('OMNI_Normalized'!$G$6:$G$18,MATCH(L92,'OMNI_Normalized'!$C$6:$C$18,0))</x:f>
        <x:v>51</x:v>
      </x:c>
    </x:row>
    <x:row r="93" ht="24" customHeight="1">
      <x:c r="A93" s="32" t="n">
        <x:v>88</x:v>
      </x:c>
      <x:c r="B93" s="32" t="n">
        <x:v>99</x:v>
      </x:c>
      <x:c r="C93" s="210" t="n">
        <x:f>Join_Audit!C104</x:f>
        <x:v>44589.74488425926</x:v>
      </x:c>
      <x:c r="D93" s="42" t="n">
        <x:f>Join_Audit!E104</x:f>
        <x:v>589</x:v>
      </x:c>
      <x:c r="E93" s="42" t="n">
        <x:f>Join_Audit!F104</x:f>
        <x:v>1356</x:v>
      </x:c>
      <x:c r="F93" s="42" t="n">
        <x:f>Join_Audit!G104</x:f>
        <x:v>0</x:v>
      </x:c>
      <x:c r="G93" s="42" t="str">
        <x:f>Join_Audit!I104</x:f>
        <x:v>CADC0873</x:v>
      </x:c>
      <x:c r="H93" s="42" t="n">
        <x:f>Join_Audit!J104</x:f>
        <x:v>-0.0000272367</x:v>
      </x:c>
      <x:c r="I93" s="210" t="n">
        <x:f>Join_Audit!L104</x:f>
        <x:v>44589.744780092595</x:v>
      </x:c>
      <x:c r="J93" s="42" t="n">
        <x:f>Join_Audit!O104</x:f>
        <x:v>9</x:v>
      </x:c>
      <x:c r="K93" s="42" t="n">
        <x:f>INDEX('COMM_Beacons'!$D$6:$D$66,AA93)</x:f>
        <x:v>112</x:v>
      </x:c>
      <x:c r="L93" s="210" t="n">
        <x:f>Join_Audit!R104</x:f>
        <x:v>44589.74444444444</x:v>
      </x:c>
      <x:c r="M93" s="42" t="n">
        <x:f>OMNI_Normalized!J16</x:f>
        <x:v>6.39</x:v>
      </x:c>
      <x:c r="N93" s="42" t="n">
        <x:f>OMNI_Normalized!K16</x:f>
        <x:v>-1.43</x:v>
      </x:c>
      <x:c r="O93" s="42" t="n">
        <x:f>OMNI_Normalized!L16</x:f>
        <x:v>420.7</x:v>
      </x:c>
      <x:c r="P93" s="42" t="n">
        <x:f>OMNI_Normalized!M16</x:f>
        <x:v>5.23</x:v>
      </x:c>
      <x:c r="Q93" s="42" t="n">
        <x:f>OMNI_Normalized!P16</x:f>
        <x:v>65</x:v>
      </x:c>
      <x:c r="R93" s="42" t="n">
        <x:f>OMNI_Normalized!Q16</x:f>
        <x:v>2</x:v>
      </x:c>
      <x:c r="S93" s="47" t="n">
        <x:f>Settings!$B$28</x:f>
        <x:v>100</x:v>
      </x:c>
      <x:c r="T93" s="47" t="n">
        <x:f>Settings!$B$29</x:f>
        <x:v>0.02</x:v>
      </x:c>
      <x:c r="U93" s="47" t="n">
        <x:f>Settings!$B$12</x:f>
        <x:v>300</x:v>
      </x:c>
      <x:c r="V93" s="47" t="n">
        <x:f>Settings!$B$25</x:f>
        <x:v>0.25</x:v>
      </x:c>
      <x:c r="W93" s="47" t="n">
        <x:f>Settings!$B$21</x:f>
        <x:v>4</x:v>
      </x:c>
      <x:c r="X93" s="47" t="n">
        <x:f>Settings!$B$24</x:f>
        <x:v>12</x:v>
      </x:c>
      <x:c r="Y93" s="42" t="str">
        <x:f>Join_Audit!S104</x:f>
        <x:v>ACCEPT</x:v>
      </x:c>
      <x:c r="Z93" s="42" t="str">
        <x:v>OBSERVED RADIO STATE / DERIVED TX ACTIVITY / SYNTHETIC PERFORMANCE</x:v>
      </x:c>
      <x:c r="AA93" s="238" t="n">
        <x:v>52</x:v>
      </x:c>
      <x:c r="AB93" s="238" t="str">
        <x:f>INDEX('COMM_Beacons'!$E$6:$E$66,AA93)</x:f>
        <x:v>CRC32C_VERIFIED</x:v>
      </x:c>
      <x:c r="AC93" s="238" t="n">
        <x:f>INDEX('COMM_Beacons'!$K$6:$K$66,$AA93)</x:f>
        <x:v>367</x:v>
      </x:c>
      <x:c r="AD93" s="238" t="n">
        <x:f>INDEX('COMM_Beacons'!$L$6:$L$66,$AA93)</x:f>
        <x:v>368</x:v>
      </x:c>
      <x:c r="AE93" s="238" t="n">
        <x:f>INDEX('COMM_Beacons'!$M$6:$M$66,$AA93)</x:f>
        <x:v>-83</x:v>
      </x:c>
      <x:c r="AF93" s="238" t="n">
        <x:f>INDEX('COMM_Beacons'!$N$6:$N$66,$AA93)</x:f>
        <x:v>257</x:v>
      </x:c>
      <x:c r="AG93" s="238" t="n">
        <x:f>INDEX('COMM_Beacons'!$O$6:$O$66,$AA93)</x:f>
        <x:v>33479</x:v>
      </x:c>
      <x:c r="AH93" s="238" t="n">
        <x:f>INDEX('COMM_Beacons'!$P$6:$P$66,$AA93)</x:f>
        <x:v>11</x:v>
      </x:c>
      <x:c r="AI93" s="238" t="n">
        <x:f>INDEX('COMM_Beacons'!$Q$6:$Q$66,$AA93)</x:f>
        <x:v>4391671</x:v>
      </x:c>
      <x:c r="AJ93" s="238" t="n">
        <x:f>INDEX('COMM_Beacons'!$R$6:$R$66,$AA93)</x:f>
        <x:v>110</x:v>
      </x:c>
      <x:c r="AK93" s="238" t="n">
        <x:f>INDEX('COMM_Beacons'!$S$6:$S$66,$AA93)</x:f>
        <x:v>2</x:v>
      </x:c>
      <x:c r="AL93" s="238" t="n">
        <x:f>INDEX('COMM_Beacons'!$T$6:$T$66,$AA93)</x:f>
        <x:v>1126</x:v>
      </x:c>
      <x:c r="AM93" s="238" t="n">
        <x:f>INDEX('COMM_Beacons'!$U$6:$U$66,$AA93)</x:f>
        <x:v>256</x:v>
      </x:c>
      <x:c r="AN93" s="238" t="n">
        <x:f>INDEX('COMM_Beacons'!$V$6:$V$66,$AA93)</x:f>
        <x:v>1035520017</x:v>
      </x:c>
      <x:c r="AO93" s="238" t="n">
        <x:f>INDEX('COMM_Beacons'!$W$6:$W$66,$AA93)</x:f>
        <x:v>-112</x:v>
      </x:c>
      <x:c r="AP93" s="238" t="n">
        <x:f>INDEX('COMM_Beacons'!$X$6:$X$66,$AA93)</x:f>
        <x:v>1</x:v>
      </x:c>
      <x:c r="AQ93" s="238" t="n">
        <x:f>INDEX('COMM_Beacons'!$Y$6:$Y$66,$AA93)</x:f>
        <x:v>17475795</x:v>
      </x:c>
      <x:c r="AR93" s="238" t="n">
        <x:f>INDEX('COMM_Beacons'!$Z$6:$Z$66,$AA93)</x:f>
        <x:v>22035</x:v>
      </x:c>
      <x:c r="AS93" s="238" t="n">
        <x:f>INDEX('COMM_Beacons'!$AA$6:$AA$66,$AA93)</x:f>
        <x:v>3048171916</x:v>
      </x:c>
      <x:c r="AT93" s="238" t="n">
        <x:f>INDEX('COMM_Beacons'!$AB$6:$AB$66,$AA93)</x:f>
        <x:v>1105712</x:v>
      </x:c>
      <x:c r="AU93" s="241" t="n">
        <x:f>IF(AA93&lt;=1,"",INDEX('COMM_Counter_Deltas'!$J$6:$J$65,AA93-1))</x:f>
        <x:v>9.4</x:v>
      </x:c>
      <x:c r="AV93" s="240" t="n">
        <x:f>IF(AA93&lt;=1,"",INDEX('COMM_Counter_Deltas'!$B$6:$B$65,AA93-1))</x:f>
        <x:v>44589.74466435185</x:v>
      </x:c>
      <x:c r="AW93" s="240" t="n">
        <x:f>IF(AA93&lt;=1,"",INDEX('COMM_Counter_Deltas'!$C$6:$C$65,AA93-1))</x:f>
        <x:v>44589.744780092595</x:v>
      </x:c>
      <x:c r="AX93" s="239" t="b">
        <x:v>1</x:v>
      </x:c>
      <x:c r="AY93" s="238" t="n">
        <x:v>9</x:v>
      </x:c>
      <x:c r="AZ93" s="238" t="n">
        <x:f>INDEX('OMNI_Normalized'!$N$6:$N$18,MATCH(L93,'OMNI_Normalized'!$C$6:$C$18,0))</x:f>
        <x:v>43616</x:v>
      </x:c>
      <x:c r="BA93" s="242" t="n">
        <x:f>INDEX('OMNI_Normalized'!$O$6:$O$18,MATCH(L93,'OMNI_Normalized'!$C$6:$C$18,0))</x:f>
        <x:v>1.85</x:v>
      </x:c>
      <x:c r="BB93" s="238" t="n">
        <x:f>INDEX('OMNI_Normalized'!$H$6:$H$18,MATCH(L93,'OMNI_Normalized'!$C$6:$C$18,0))</x:f>
        <x:v>100</x:v>
      </x:c>
      <x:c r="BC93" s="238" t="n">
        <x:f>INDEX('OMNI_Normalized'!$F$6:$F$18,MATCH(L93,'OMNI_Normalized'!$C$6:$C$18,0))</x:f>
        <x:v>51</x:v>
      </x:c>
      <x:c r="BD93" s="238" t="n">
        <x:f>INDEX('OMNI_Normalized'!$G$6:$G$18,MATCH(L93,'OMNI_Normalized'!$C$6:$C$18,0))</x:f>
        <x:v>51</x:v>
      </x:c>
    </x:row>
    <x:row r="94" ht="24" customHeight="1">
      <x:c r="A94" s="32" t="n">
        <x:v>89</x:v>
      </x:c>
      <x:c r="B94" s="32" t="n">
        <x:v>100</x:v>
      </x:c>
      <x:c r="C94" s="210" t="n">
        <x:f>Join_Audit!C105</x:f>
        <x:v>44589.744942129626</x:v>
      </x:c>
      <x:c r="D94" s="42" t="n">
        <x:f>Join_Audit!E105</x:f>
        <x:v>594</x:v>
      </x:c>
      <x:c r="E94" s="42" t="n">
        <x:f>Join_Audit!F105</x:f>
        <x:v>1356</x:v>
      </x:c>
      <x:c r="F94" s="42" t="n">
        <x:f>Join_Audit!G105</x:f>
        <x:v>0</x:v>
      </x:c>
      <x:c r="G94" s="42" t="str">
        <x:f>Join_Audit!I105</x:f>
        <x:v>CADC0873</x:v>
      </x:c>
      <x:c r="H94" s="42" t="n">
        <x:f>Join_Audit!J105</x:f>
        <x:v>-0.0000299254</x:v>
      </x:c>
      <x:c r="I94" s="210" t="n">
        <x:f>Join_Audit!L105</x:f>
        <x:v>44589.74489583333</x:v>
      </x:c>
      <x:c r="J94" s="42" t="n">
        <x:f>Join_Audit!O105</x:f>
        <x:v>4</x:v>
      </x:c>
      <x:c r="K94" s="42" t="n">
        <x:f>INDEX('COMM_Beacons'!$D$6:$D$66,AA94)</x:f>
        <x:v>111</x:v>
      </x:c>
      <x:c r="L94" s="210" t="n">
        <x:f>Join_Audit!R105</x:f>
        <x:v>44589.74444444444</x:v>
      </x:c>
      <x:c r="M94" s="42" t="n">
        <x:f>OMNI_Normalized!J16</x:f>
        <x:v>6.39</x:v>
      </x:c>
      <x:c r="N94" s="42" t="n">
        <x:f>OMNI_Normalized!K16</x:f>
        <x:v>-1.43</x:v>
      </x:c>
      <x:c r="O94" s="42" t="n">
        <x:f>OMNI_Normalized!L16</x:f>
        <x:v>420.7</x:v>
      </x:c>
      <x:c r="P94" s="42" t="n">
        <x:f>OMNI_Normalized!M16</x:f>
        <x:v>5.23</x:v>
      </x:c>
      <x:c r="Q94" s="42" t="n">
        <x:f>OMNI_Normalized!P16</x:f>
        <x:v>65</x:v>
      </x:c>
      <x:c r="R94" s="42" t="n">
        <x:f>OMNI_Normalized!Q16</x:f>
        <x:v>2</x:v>
      </x:c>
      <x:c r="S94" s="47" t="n">
        <x:f>Settings!$B$28</x:f>
        <x:v>100</x:v>
      </x:c>
      <x:c r="T94" s="47" t="n">
        <x:f>Settings!$B$29</x:f>
        <x:v>0.02</x:v>
      </x:c>
      <x:c r="U94" s="47" t="n">
        <x:f>Settings!$B$12</x:f>
        <x:v>300</x:v>
      </x:c>
      <x:c r="V94" s="47" t="n">
        <x:f>Settings!$B$25</x:f>
        <x:v>0.25</x:v>
      </x:c>
      <x:c r="W94" s="47" t="n">
        <x:f>Settings!$B$21</x:f>
        <x:v>4</x:v>
      </x:c>
      <x:c r="X94" s="47" t="n">
        <x:f>Settings!$B$24</x:f>
        <x:v>12</x:v>
      </x:c>
      <x:c r="Y94" s="42" t="str">
        <x:f>Join_Audit!S105</x:f>
        <x:v>ACCEPT</x:v>
      </x:c>
      <x:c r="Z94" s="42" t="str">
        <x:v>OBSERVED RADIO STATE / DERIVED TX ACTIVITY / SYNTHETIC PERFORMANCE</x:v>
      </x:c>
      <x:c r="AA94" s="238" t="n">
        <x:v>53</x:v>
      </x:c>
      <x:c r="AB94" s="238" t="str">
        <x:f>INDEX('COMM_Beacons'!$E$6:$E$66,AA94)</x:f>
        <x:v>CRC32C_VERIFIED</x:v>
      </x:c>
      <x:c r="AC94" s="238" t="n">
        <x:f>INDEX('COMM_Beacons'!$K$6:$K$66,$AA94)</x:f>
        <x:v>367</x:v>
      </x:c>
      <x:c r="AD94" s="238" t="n">
        <x:f>INDEX('COMM_Beacons'!$L$6:$L$66,$AA94)</x:f>
        <x:v>368</x:v>
      </x:c>
      <x:c r="AE94" s="238" t="n">
        <x:f>INDEX('COMM_Beacons'!$M$6:$M$66,$AA94)</x:f>
        <x:v>-83</x:v>
      </x:c>
      <x:c r="AF94" s="238" t="n">
        <x:f>INDEX('COMM_Beacons'!$N$6:$N$66,$AA94)</x:f>
        <x:v>257</x:v>
      </x:c>
      <x:c r="AG94" s="238" t="n">
        <x:f>INDEX('COMM_Beacons'!$O$6:$O$66,$AA94)</x:f>
        <x:v>33480</x:v>
      </x:c>
      <x:c r="AH94" s="238" t="n">
        <x:f>INDEX('COMM_Beacons'!$P$6:$P$66,$AA94)</x:f>
        <x:v>11</x:v>
      </x:c>
      <x:c r="AI94" s="238" t="n">
        <x:f>INDEX('COMM_Beacons'!$Q$6:$Q$66,$AA94)</x:f>
        <x:v>4391765</x:v>
      </x:c>
      <x:c r="AJ94" s="238" t="n">
        <x:f>INDEX('COMM_Beacons'!$R$6:$R$66,$AA94)</x:f>
        <x:v>110</x:v>
      </x:c>
      <x:c r="AK94" s="238" t="n">
        <x:f>INDEX('COMM_Beacons'!$S$6:$S$66,$AA94)</x:f>
        <x:v>2</x:v>
      </x:c>
      <x:c r="AL94" s="238" t="n">
        <x:f>INDEX('COMM_Beacons'!$T$6:$T$66,$AA94)</x:f>
        <x:v>1126</x:v>
      </x:c>
      <x:c r="AM94" s="238" t="n">
        <x:f>INDEX('COMM_Beacons'!$U$6:$U$66,$AA94)</x:f>
        <x:v>256</x:v>
      </x:c>
      <x:c r="AN94" s="238" t="n">
        <x:f>INDEX('COMM_Beacons'!$V$6:$V$66,$AA94)</x:f>
        <x:v>1035520017</x:v>
      </x:c>
      <x:c r="AO94" s="238" t="n">
        <x:f>INDEX('COMM_Beacons'!$W$6:$W$66,$AA94)</x:f>
        <x:v>-111</x:v>
      </x:c>
      <x:c r="AP94" s="238" t="n">
        <x:f>INDEX('COMM_Beacons'!$X$6:$X$66,$AA94)</x:f>
        <x:v>1</x:v>
      </x:c>
      <x:c r="AQ94" s="238" t="n">
        <x:f>INDEX('COMM_Beacons'!$Y$6:$Y$66,$AA94)</x:f>
        <x:v>17475796</x:v>
      </x:c>
      <x:c r="AR94" s="238" t="n">
        <x:f>INDEX('COMM_Beacons'!$Z$6:$Z$66,$AA94)</x:f>
        <x:v>22035</x:v>
      </x:c>
      <x:c r="AS94" s="238" t="n">
        <x:f>INDEX('COMM_Beacons'!$AA$6:$AA$66,$AA94)</x:f>
        <x:v>3048172010</x:v>
      </x:c>
      <x:c r="AT94" s="238" t="n">
        <x:f>INDEX('COMM_Beacons'!$AB$6:$AB$66,$AA94)</x:f>
        <x:v>1105712</x:v>
      </x:c>
      <x:c r="AU94" s="241" t="n">
        <x:f>IF(AA94&lt;=1,"",INDEX('COMM_Counter_Deltas'!$J$6:$J$65,AA94-1))</x:f>
        <x:v>9.4</x:v>
      </x:c>
      <x:c r="AV94" s="240" t="n">
        <x:f>IF(AA94&lt;=1,"",INDEX('COMM_Counter_Deltas'!$B$6:$B$65,AA94-1))</x:f>
        <x:v>44589.744780092595</x:v>
      </x:c>
      <x:c r="AW94" s="240" t="n">
        <x:f>IF(AA94&lt;=1,"",INDEX('COMM_Counter_Deltas'!$C$6:$C$65,AA94-1))</x:f>
        <x:v>44589.74489583333</x:v>
      </x:c>
      <x:c r="AX94" s="239" t="b">
        <x:v>1</x:v>
      </x:c>
      <x:c r="AY94" s="238" t="n">
        <x:v>4</x:v>
      </x:c>
      <x:c r="AZ94" s="238" t="n">
        <x:f>INDEX('OMNI_Normalized'!$N$6:$N$18,MATCH(L94,'OMNI_Normalized'!$C$6:$C$18,0))</x:f>
        <x:v>43616</x:v>
      </x:c>
      <x:c r="BA94" s="242" t="n">
        <x:f>INDEX('OMNI_Normalized'!$O$6:$O$18,MATCH(L94,'OMNI_Normalized'!$C$6:$C$18,0))</x:f>
        <x:v>1.85</x:v>
      </x:c>
      <x:c r="BB94" s="238" t="n">
        <x:f>INDEX('OMNI_Normalized'!$H$6:$H$18,MATCH(L94,'OMNI_Normalized'!$C$6:$C$18,0))</x:f>
        <x:v>100</x:v>
      </x:c>
      <x:c r="BC94" s="238" t="n">
        <x:f>INDEX('OMNI_Normalized'!$F$6:$F$18,MATCH(L94,'OMNI_Normalized'!$C$6:$C$18,0))</x:f>
        <x:v>51</x:v>
      </x:c>
      <x:c r="BD94" s="238" t="n">
        <x:f>INDEX('OMNI_Normalized'!$G$6:$G$18,MATCH(L94,'OMNI_Normalized'!$C$6:$C$18,0))</x:f>
        <x:v>51</x:v>
      </x:c>
    </x:row>
    <x:row r="95" ht="24" customHeight="1">
      <x:c r="A95" s="32" t="n">
        <x:v>90</x:v>
      </x:c>
      <x:c r="B95" s="32" t="n">
        <x:v>101</x:v>
      </x:c>
      <x:c r="C95" s="210" t="n">
        <x:f>Join_Audit!C106</x:f>
        <x:v>44589.745</x:v>
      </x:c>
      <x:c r="D95" s="42" t="n">
        <x:f>Join_Audit!E106</x:f>
        <x:v>599</x:v>
      </x:c>
      <x:c r="E95" s="42" t="n">
        <x:f>Join_Audit!F106</x:f>
        <x:v>1357</x:v>
      </x:c>
      <x:c r="F95" s="42" t="n">
        <x:f>Join_Audit!G106</x:f>
        <x:v>1</x:v>
      </x:c>
      <x:c r="G95" s="42" t="str">
        <x:f>Join_Audit!I106</x:f>
        <x:v>CADC0873</x:v>
      </x:c>
      <x:c r="H95" s="42" t="n">
        <x:f>Join_Audit!J106</x:f>
        <x:v>-0.0000292382</x:v>
      </x:c>
      <x:c r="I95" s="210" t="n">
        <x:f>Join_Audit!L106</x:f>
        <x:v>44589.74489583333</x:v>
      </x:c>
      <x:c r="J95" s="42" t="n">
        <x:f>Join_Audit!O106</x:f>
        <x:v>9</x:v>
      </x:c>
      <x:c r="K95" s="42" t="n">
        <x:f>INDEX('COMM_Beacons'!$D$6:$D$66,AA95)</x:f>
        <x:v>111</x:v>
      </x:c>
      <x:c r="L95" s="210" t="n">
        <x:f>Join_Audit!R106</x:f>
        <x:v>44589.74444444444</x:v>
      </x:c>
      <x:c r="M95" s="42" t="n">
        <x:f>OMNI_Normalized!J16</x:f>
        <x:v>6.39</x:v>
      </x:c>
      <x:c r="N95" s="42" t="n">
        <x:f>OMNI_Normalized!K16</x:f>
        <x:v>-1.43</x:v>
      </x:c>
      <x:c r="O95" s="42" t="n">
        <x:f>OMNI_Normalized!L16</x:f>
        <x:v>420.7</x:v>
      </x:c>
      <x:c r="P95" s="42" t="n">
        <x:f>OMNI_Normalized!M16</x:f>
        <x:v>5.23</x:v>
      </x:c>
      <x:c r="Q95" s="42" t="n">
        <x:f>OMNI_Normalized!P16</x:f>
        <x:v>65</x:v>
      </x:c>
      <x:c r="R95" s="42" t="n">
        <x:f>OMNI_Normalized!Q16</x:f>
        <x:v>2</x:v>
      </x:c>
      <x:c r="S95" s="47" t="n">
        <x:f>Settings!$B$28</x:f>
        <x:v>100</x:v>
      </x:c>
      <x:c r="T95" s="47" t="n">
        <x:f>Settings!$B$29</x:f>
        <x:v>0.02</x:v>
      </x:c>
      <x:c r="U95" s="47" t="n">
        <x:f>Settings!$B$12</x:f>
        <x:v>300</x:v>
      </x:c>
      <x:c r="V95" s="47" t="n">
        <x:f>Settings!$B$25</x:f>
        <x:v>0.25</x:v>
      </x:c>
      <x:c r="W95" s="47" t="n">
        <x:f>Settings!$B$21</x:f>
        <x:v>4</x:v>
      </x:c>
      <x:c r="X95" s="47" t="n">
        <x:f>Settings!$B$24</x:f>
        <x:v>12</x:v>
      </x:c>
      <x:c r="Y95" s="42" t="str">
        <x:f>Join_Audit!S106</x:f>
        <x:v>ACCEPT</x:v>
      </x:c>
      <x:c r="Z95" s="42" t="str">
        <x:v>OBSERVED RADIO STATE / DERIVED TX ACTIVITY / SYNTHETIC PERFORMANCE</x:v>
      </x:c>
      <x:c r="AA95" s="238" t="n">
        <x:v>53</x:v>
      </x:c>
      <x:c r="AB95" s="238" t="str">
        <x:f>INDEX('COMM_Beacons'!$E$6:$E$66,AA95)</x:f>
        <x:v>CRC32C_VERIFIED</x:v>
      </x:c>
      <x:c r="AC95" s="238" t="n">
        <x:f>INDEX('COMM_Beacons'!$K$6:$K$66,$AA95)</x:f>
        <x:v>367</x:v>
      </x:c>
      <x:c r="AD95" s="238" t="n">
        <x:f>INDEX('COMM_Beacons'!$L$6:$L$66,$AA95)</x:f>
        <x:v>368</x:v>
      </x:c>
      <x:c r="AE95" s="238" t="n">
        <x:f>INDEX('COMM_Beacons'!$M$6:$M$66,$AA95)</x:f>
        <x:v>-83</x:v>
      </x:c>
      <x:c r="AF95" s="238" t="n">
        <x:f>INDEX('COMM_Beacons'!$N$6:$N$66,$AA95)</x:f>
        <x:v>257</x:v>
      </x:c>
      <x:c r="AG95" s="238" t="n">
        <x:f>INDEX('COMM_Beacons'!$O$6:$O$66,$AA95)</x:f>
        <x:v>33480</x:v>
      </x:c>
      <x:c r="AH95" s="238" t="n">
        <x:f>INDEX('COMM_Beacons'!$P$6:$P$66,$AA95)</x:f>
        <x:v>11</x:v>
      </x:c>
      <x:c r="AI95" s="238" t="n">
        <x:f>INDEX('COMM_Beacons'!$Q$6:$Q$66,$AA95)</x:f>
        <x:v>4391765</x:v>
      </x:c>
      <x:c r="AJ95" s="238" t="n">
        <x:f>INDEX('COMM_Beacons'!$R$6:$R$66,$AA95)</x:f>
        <x:v>110</x:v>
      </x:c>
      <x:c r="AK95" s="238" t="n">
        <x:f>INDEX('COMM_Beacons'!$S$6:$S$66,$AA95)</x:f>
        <x:v>2</x:v>
      </x:c>
      <x:c r="AL95" s="238" t="n">
        <x:f>INDEX('COMM_Beacons'!$T$6:$T$66,$AA95)</x:f>
        <x:v>1126</x:v>
      </x:c>
      <x:c r="AM95" s="238" t="n">
        <x:f>INDEX('COMM_Beacons'!$U$6:$U$66,$AA95)</x:f>
        <x:v>256</x:v>
      </x:c>
      <x:c r="AN95" s="238" t="n">
        <x:f>INDEX('COMM_Beacons'!$V$6:$V$66,$AA95)</x:f>
        <x:v>1035520017</x:v>
      </x:c>
      <x:c r="AO95" s="238" t="n">
        <x:f>INDEX('COMM_Beacons'!$W$6:$W$66,$AA95)</x:f>
        <x:v>-111</x:v>
      </x:c>
      <x:c r="AP95" s="238" t="n">
        <x:f>INDEX('COMM_Beacons'!$X$6:$X$66,$AA95)</x:f>
        <x:v>1</x:v>
      </x:c>
      <x:c r="AQ95" s="238" t="n">
        <x:f>INDEX('COMM_Beacons'!$Y$6:$Y$66,$AA95)</x:f>
        <x:v>17475796</x:v>
      </x:c>
      <x:c r="AR95" s="238" t="n">
        <x:f>INDEX('COMM_Beacons'!$Z$6:$Z$66,$AA95)</x:f>
        <x:v>22035</x:v>
      </x:c>
      <x:c r="AS95" s="238" t="n">
        <x:f>INDEX('COMM_Beacons'!$AA$6:$AA$66,$AA95)</x:f>
        <x:v>3048172010</x:v>
      </x:c>
      <x:c r="AT95" s="238" t="n">
        <x:f>INDEX('COMM_Beacons'!$AB$6:$AB$66,$AA95)</x:f>
        <x:v>1105712</x:v>
      </x:c>
      <x:c r="AU95" s="241" t="n">
        <x:f>IF(AA95&lt;=1,"",INDEX('COMM_Counter_Deltas'!$J$6:$J$65,AA95-1))</x:f>
        <x:v>9.4</x:v>
      </x:c>
      <x:c r="AV95" s="240" t="n">
        <x:f>IF(AA95&lt;=1,"",INDEX('COMM_Counter_Deltas'!$B$6:$B$65,AA95-1))</x:f>
        <x:v>44589.744780092595</x:v>
      </x:c>
      <x:c r="AW95" s="240" t="n">
        <x:f>IF(AA95&lt;=1,"",INDEX('COMM_Counter_Deltas'!$C$6:$C$65,AA95-1))</x:f>
        <x:v>44589.74489583333</x:v>
      </x:c>
      <x:c r="AX95" s="239" t="b">
        <x:v>1</x:v>
      </x:c>
      <x:c r="AY95" s="238" t="n">
        <x:v>9</x:v>
      </x:c>
      <x:c r="AZ95" s="238" t="n">
        <x:f>INDEX('OMNI_Normalized'!$N$6:$N$18,MATCH(L95,'OMNI_Normalized'!$C$6:$C$18,0))</x:f>
        <x:v>43616</x:v>
      </x:c>
      <x:c r="BA95" s="242" t="n">
        <x:f>INDEX('OMNI_Normalized'!$O$6:$O$18,MATCH(L95,'OMNI_Normalized'!$C$6:$C$18,0))</x:f>
        <x:v>1.85</x:v>
      </x:c>
      <x:c r="BB95" s="238" t="n">
        <x:f>INDEX('OMNI_Normalized'!$H$6:$H$18,MATCH(L95,'OMNI_Normalized'!$C$6:$C$18,0))</x:f>
        <x:v>100</x:v>
      </x:c>
      <x:c r="BC95" s="238" t="n">
        <x:f>INDEX('OMNI_Normalized'!$F$6:$F$18,MATCH(L95,'OMNI_Normalized'!$C$6:$C$18,0))</x:f>
        <x:v>51</x:v>
      </x:c>
      <x:c r="BD95" s="238" t="n">
        <x:f>INDEX('OMNI_Normalized'!$G$6:$G$18,MATCH(L95,'OMNI_Normalized'!$C$6:$C$18,0))</x:f>
        <x:v>51</x:v>
      </x:c>
    </x:row>
    <x:row r="96" ht="24" customHeight="1">
      <x:c r="A96" s="32" t="n">
        <x:v>91</x:v>
      </x:c>
      <x:c r="B96" s="32" t="n">
        <x:v>102</x:v>
      </x:c>
      <x:c r="C96" s="210" t="n">
        <x:f>Join_Audit!C107</x:f>
        <x:v>44589.74505787037</x:v>
      </x:c>
      <x:c r="D96" s="42" t="n">
        <x:f>Join_Audit!E107</x:f>
        <x:v>604</x:v>
      </x:c>
      <x:c r="E96" s="42" t="n">
        <x:f>Join_Audit!F107</x:f>
        <x:v>1357</x:v>
      </x:c>
      <x:c r="F96" s="42" t="n">
        <x:f>Join_Audit!G107</x:f>
        <x:v>1</x:v>
      </x:c>
      <x:c r="G96" s="42" t="str">
        <x:f>Join_Audit!I107</x:f>
        <x:v>CADC0873</x:v>
      </x:c>
      <x:c r="H96" s="42" t="n">
        <x:f>Join_Audit!J107</x:f>
        <x:v>-0.0000255304</x:v>
      </x:c>
      <x:c r="I96" s="210" t="n">
        <x:f>Join_Audit!L107</x:f>
        <x:v>44589.74501157407</x:v>
      </x:c>
      <x:c r="J96" s="42" t="n">
        <x:f>Join_Audit!O107</x:f>
        <x:v>4</x:v>
      </x:c>
      <x:c r="K96" s="42" t="n">
        <x:f>INDEX('COMM_Beacons'!$D$6:$D$66,AA96)</x:f>
        <x:v>110</x:v>
      </x:c>
      <x:c r="L96" s="210" t="n">
        <x:f>Join_Audit!R107</x:f>
        <x:v>44589.74444444444</x:v>
      </x:c>
      <x:c r="M96" s="42" t="n">
        <x:f>OMNI_Normalized!J16</x:f>
        <x:v>6.39</x:v>
      </x:c>
      <x:c r="N96" s="42" t="n">
        <x:f>OMNI_Normalized!K16</x:f>
        <x:v>-1.43</x:v>
      </x:c>
      <x:c r="O96" s="42" t="n">
        <x:f>OMNI_Normalized!L16</x:f>
        <x:v>420.7</x:v>
      </x:c>
      <x:c r="P96" s="42" t="n">
        <x:f>OMNI_Normalized!M16</x:f>
        <x:v>5.23</x:v>
      </x:c>
      <x:c r="Q96" s="42" t="n">
        <x:f>OMNI_Normalized!P16</x:f>
        <x:v>65</x:v>
      </x:c>
      <x:c r="R96" s="42" t="n">
        <x:f>OMNI_Normalized!Q16</x:f>
        <x:v>2</x:v>
      </x:c>
      <x:c r="S96" s="47" t="n">
        <x:f>Settings!$B$28</x:f>
        <x:v>100</x:v>
      </x:c>
      <x:c r="T96" s="47" t="n">
        <x:f>Settings!$B$29</x:f>
        <x:v>0.02</x:v>
      </x:c>
      <x:c r="U96" s="47" t="n">
        <x:f>Settings!$B$12</x:f>
        <x:v>300</x:v>
      </x:c>
      <x:c r="V96" s="47" t="n">
        <x:f>Settings!$B$25</x:f>
        <x:v>0.25</x:v>
      </x:c>
      <x:c r="W96" s="47" t="n">
        <x:f>Settings!$B$21</x:f>
        <x:v>4</x:v>
      </x:c>
      <x:c r="X96" s="47" t="n">
        <x:f>Settings!$B$24</x:f>
        <x:v>12</x:v>
      </x:c>
      <x:c r="Y96" s="42" t="str">
        <x:f>Join_Audit!S107</x:f>
        <x:v>ACCEPT</x:v>
      </x:c>
      <x:c r="Z96" s="42" t="str">
        <x:v>OBSERVED RADIO STATE / DERIVED TX ACTIVITY / SYNTHETIC PERFORMANCE</x:v>
      </x:c>
      <x:c r="AA96" s="238" t="n">
        <x:v>54</x:v>
      </x:c>
      <x:c r="AB96" s="238" t="str">
        <x:f>INDEX('COMM_Beacons'!$E$6:$E$66,AA96)</x:f>
        <x:v>CRC32C_VERIFIED</x:v>
      </x:c>
      <x:c r="AC96" s="238" t="n">
        <x:f>INDEX('COMM_Beacons'!$K$6:$K$66,$AA96)</x:f>
        <x:v>366</x:v>
      </x:c>
      <x:c r="AD96" s="238" t="n">
        <x:f>INDEX('COMM_Beacons'!$L$6:$L$66,$AA96)</x:f>
        <x:v>368</x:v>
      </x:c>
      <x:c r="AE96" s="238" t="n">
        <x:f>INDEX('COMM_Beacons'!$M$6:$M$66,$AA96)</x:f>
        <x:v>-83</x:v>
      </x:c>
      <x:c r="AF96" s="238" t="n">
        <x:f>INDEX('COMM_Beacons'!$N$6:$N$66,$AA96)</x:f>
        <x:v>257</x:v>
      </x:c>
      <x:c r="AG96" s="238" t="n">
        <x:f>INDEX('COMM_Beacons'!$O$6:$O$66,$AA96)</x:f>
        <x:v>33481</x:v>
      </x:c>
      <x:c r="AH96" s="238" t="n">
        <x:f>INDEX('COMM_Beacons'!$P$6:$P$66,$AA96)</x:f>
        <x:v>11</x:v>
      </x:c>
      <x:c r="AI96" s="238" t="n">
        <x:f>INDEX('COMM_Beacons'!$Q$6:$Q$66,$AA96)</x:f>
        <x:v>4391859</x:v>
      </x:c>
      <x:c r="AJ96" s="238" t="n">
        <x:f>INDEX('COMM_Beacons'!$R$6:$R$66,$AA96)</x:f>
        <x:v>110</x:v>
      </x:c>
      <x:c r="AK96" s="238" t="n">
        <x:f>INDEX('COMM_Beacons'!$S$6:$S$66,$AA96)</x:f>
        <x:v>2</x:v>
      </x:c>
      <x:c r="AL96" s="238" t="n">
        <x:f>INDEX('COMM_Beacons'!$T$6:$T$66,$AA96)</x:f>
        <x:v>1126</x:v>
      </x:c>
      <x:c r="AM96" s="238" t="n">
        <x:f>INDEX('COMM_Beacons'!$U$6:$U$66,$AA96)</x:f>
        <x:v>256</x:v>
      </x:c>
      <x:c r="AN96" s="238" t="n">
        <x:f>INDEX('COMM_Beacons'!$V$6:$V$66,$AA96)</x:f>
        <x:v>1035520017</x:v>
      </x:c>
      <x:c r="AO96" s="238" t="n">
        <x:f>INDEX('COMM_Beacons'!$W$6:$W$66,$AA96)</x:f>
        <x:v>-111</x:v>
      </x:c>
      <x:c r="AP96" s="238" t="n">
        <x:f>INDEX('COMM_Beacons'!$X$6:$X$66,$AA96)</x:f>
        <x:v>1</x:v>
      </x:c>
      <x:c r="AQ96" s="238" t="n">
        <x:f>INDEX('COMM_Beacons'!$Y$6:$Y$66,$AA96)</x:f>
        <x:v>17475797</x:v>
      </x:c>
      <x:c r="AR96" s="238" t="n">
        <x:f>INDEX('COMM_Beacons'!$Z$6:$Z$66,$AA96)</x:f>
        <x:v>22035</x:v>
      </x:c>
      <x:c r="AS96" s="238" t="n">
        <x:f>INDEX('COMM_Beacons'!$AA$6:$AA$66,$AA96)</x:f>
        <x:v>3048172104</x:v>
      </x:c>
      <x:c r="AT96" s="238" t="n">
        <x:f>INDEX('COMM_Beacons'!$AB$6:$AB$66,$AA96)</x:f>
        <x:v>1105712</x:v>
      </x:c>
      <x:c r="AU96" s="241" t="n">
        <x:f>IF(AA96&lt;=1,"",INDEX('COMM_Counter_Deltas'!$J$6:$J$65,AA96-1))</x:f>
        <x:v>9.4</x:v>
      </x:c>
      <x:c r="AV96" s="240" t="n">
        <x:f>IF(AA96&lt;=1,"",INDEX('COMM_Counter_Deltas'!$B$6:$B$65,AA96-1))</x:f>
        <x:v>44589.74489583333</x:v>
      </x:c>
      <x:c r="AW96" s="240" t="n">
        <x:f>IF(AA96&lt;=1,"",INDEX('COMM_Counter_Deltas'!$C$6:$C$65,AA96-1))</x:f>
        <x:v>44589.74501157407</x:v>
      </x:c>
      <x:c r="AX96" s="239" t="b">
        <x:v>1</x:v>
      </x:c>
      <x:c r="AY96" s="238" t="n">
        <x:v>4</x:v>
      </x:c>
      <x:c r="AZ96" s="238" t="n">
        <x:f>INDEX('OMNI_Normalized'!$N$6:$N$18,MATCH(L96,'OMNI_Normalized'!$C$6:$C$18,0))</x:f>
        <x:v>43616</x:v>
      </x:c>
      <x:c r="BA96" s="242" t="n">
        <x:f>INDEX('OMNI_Normalized'!$O$6:$O$18,MATCH(L96,'OMNI_Normalized'!$C$6:$C$18,0))</x:f>
        <x:v>1.85</x:v>
      </x:c>
      <x:c r="BB96" s="238" t="n">
        <x:f>INDEX('OMNI_Normalized'!$H$6:$H$18,MATCH(L96,'OMNI_Normalized'!$C$6:$C$18,0))</x:f>
        <x:v>100</x:v>
      </x:c>
      <x:c r="BC96" s="238" t="n">
        <x:f>INDEX('OMNI_Normalized'!$F$6:$F$18,MATCH(L96,'OMNI_Normalized'!$C$6:$C$18,0))</x:f>
        <x:v>51</x:v>
      </x:c>
      <x:c r="BD96" s="238" t="n">
        <x:f>INDEX('OMNI_Normalized'!$G$6:$G$18,MATCH(L96,'OMNI_Normalized'!$C$6:$C$18,0))</x:f>
        <x:v>51</x:v>
      </x:c>
    </x:row>
    <x:row r="97" ht="24" customHeight="1">
      <x:c r="A97" s="32" t="n">
        <x:v>92</x:v>
      </x:c>
      <x:c r="B97" s="32" t="n">
        <x:v>103</x:v>
      </x:c>
      <x:c r="C97" s="210" t="n">
        <x:f>Join_Audit!C108</x:f>
        <x:v>44589.74511574074</x:v>
      </x:c>
      <x:c r="D97" s="42" t="n">
        <x:f>Join_Audit!E108</x:f>
        <x:v>609</x:v>
      </x:c>
      <x:c r="E97" s="42" t="n">
        <x:f>Join_Audit!F108</x:f>
        <x:v>1357</x:v>
      </x:c>
      <x:c r="F97" s="42" t="n">
        <x:f>Join_Audit!G108</x:f>
        <x:v>1</x:v>
      </x:c>
      <x:c r="G97" s="42" t="str">
        <x:f>Join_Audit!I108</x:f>
        <x:v>CADC0873</x:v>
      </x:c>
      <x:c r="H97" s="42" t="n">
        <x:f>Join_Audit!J108</x:f>
        <x:v>-0.0000189047</x:v>
      </x:c>
      <x:c r="I97" s="210" t="n">
        <x:f>Join_Audit!L108</x:f>
        <x:v>44589.74501157407</x:v>
      </x:c>
      <x:c r="J97" s="42" t="n">
        <x:f>Join_Audit!O108</x:f>
        <x:v>9</x:v>
      </x:c>
      <x:c r="K97" s="42" t="n">
        <x:f>INDEX('COMM_Beacons'!$D$6:$D$66,AA97)</x:f>
        <x:v>110</x:v>
      </x:c>
      <x:c r="L97" s="210" t="n">
        <x:f>Join_Audit!R108</x:f>
        <x:v>44589.74444444444</x:v>
      </x:c>
      <x:c r="M97" s="42" t="n">
        <x:f>OMNI_Normalized!J16</x:f>
        <x:v>6.39</x:v>
      </x:c>
      <x:c r="N97" s="42" t="n">
        <x:f>OMNI_Normalized!K16</x:f>
        <x:v>-1.43</x:v>
      </x:c>
      <x:c r="O97" s="42" t="n">
        <x:f>OMNI_Normalized!L16</x:f>
        <x:v>420.7</x:v>
      </x:c>
      <x:c r="P97" s="42" t="n">
        <x:f>OMNI_Normalized!M16</x:f>
        <x:v>5.23</x:v>
      </x:c>
      <x:c r="Q97" s="42" t="n">
        <x:f>OMNI_Normalized!P16</x:f>
        <x:v>65</x:v>
      </x:c>
      <x:c r="R97" s="42" t="n">
        <x:f>OMNI_Normalized!Q16</x:f>
        <x:v>2</x:v>
      </x:c>
      <x:c r="S97" s="47" t="n">
        <x:f>Settings!$B$28</x:f>
        <x:v>100</x:v>
      </x:c>
      <x:c r="T97" s="47" t="n">
        <x:f>Settings!$B$29</x:f>
        <x:v>0.02</x:v>
      </x:c>
      <x:c r="U97" s="47" t="n">
        <x:f>Settings!$B$12</x:f>
        <x:v>300</x:v>
      </x:c>
      <x:c r="V97" s="47" t="n">
        <x:f>Settings!$B$25</x:f>
        <x:v>0.25</x:v>
      </x:c>
      <x:c r="W97" s="47" t="n">
        <x:f>Settings!$B$21</x:f>
        <x:v>4</x:v>
      </x:c>
      <x:c r="X97" s="47" t="n">
        <x:f>Settings!$B$24</x:f>
        <x:v>12</x:v>
      </x:c>
      <x:c r="Y97" s="42" t="str">
        <x:f>Join_Audit!S108</x:f>
        <x:v>ACCEPT</x:v>
      </x:c>
      <x:c r="Z97" s="42" t="str">
        <x:v>OBSERVED RADIO STATE / DERIVED TX ACTIVITY / SYNTHETIC PERFORMANCE</x:v>
      </x:c>
      <x:c r="AA97" s="238" t="n">
        <x:v>54</x:v>
      </x:c>
      <x:c r="AB97" s="238" t="str">
        <x:f>INDEX('COMM_Beacons'!$E$6:$E$66,AA97)</x:f>
        <x:v>CRC32C_VERIFIED</x:v>
      </x:c>
      <x:c r="AC97" s="238" t="n">
        <x:f>INDEX('COMM_Beacons'!$K$6:$K$66,$AA97)</x:f>
        <x:v>366</x:v>
      </x:c>
      <x:c r="AD97" s="238" t="n">
        <x:f>INDEX('COMM_Beacons'!$L$6:$L$66,$AA97)</x:f>
        <x:v>368</x:v>
      </x:c>
      <x:c r="AE97" s="238" t="n">
        <x:f>INDEX('COMM_Beacons'!$M$6:$M$66,$AA97)</x:f>
        <x:v>-83</x:v>
      </x:c>
      <x:c r="AF97" s="238" t="n">
        <x:f>INDEX('COMM_Beacons'!$N$6:$N$66,$AA97)</x:f>
        <x:v>257</x:v>
      </x:c>
      <x:c r="AG97" s="238" t="n">
        <x:f>INDEX('COMM_Beacons'!$O$6:$O$66,$AA97)</x:f>
        <x:v>33481</x:v>
      </x:c>
      <x:c r="AH97" s="238" t="n">
        <x:f>INDEX('COMM_Beacons'!$P$6:$P$66,$AA97)</x:f>
        <x:v>11</x:v>
      </x:c>
      <x:c r="AI97" s="238" t="n">
        <x:f>INDEX('COMM_Beacons'!$Q$6:$Q$66,$AA97)</x:f>
        <x:v>4391859</x:v>
      </x:c>
      <x:c r="AJ97" s="238" t="n">
        <x:f>INDEX('COMM_Beacons'!$R$6:$R$66,$AA97)</x:f>
        <x:v>110</x:v>
      </x:c>
      <x:c r="AK97" s="238" t="n">
        <x:f>INDEX('COMM_Beacons'!$S$6:$S$66,$AA97)</x:f>
        <x:v>2</x:v>
      </x:c>
      <x:c r="AL97" s="238" t="n">
        <x:f>INDEX('COMM_Beacons'!$T$6:$T$66,$AA97)</x:f>
        <x:v>1126</x:v>
      </x:c>
      <x:c r="AM97" s="238" t="n">
        <x:f>INDEX('COMM_Beacons'!$U$6:$U$66,$AA97)</x:f>
        <x:v>256</x:v>
      </x:c>
      <x:c r="AN97" s="238" t="n">
        <x:f>INDEX('COMM_Beacons'!$V$6:$V$66,$AA97)</x:f>
        <x:v>1035520017</x:v>
      </x:c>
      <x:c r="AO97" s="238" t="n">
        <x:f>INDEX('COMM_Beacons'!$W$6:$W$66,$AA97)</x:f>
        <x:v>-111</x:v>
      </x:c>
      <x:c r="AP97" s="238" t="n">
        <x:f>INDEX('COMM_Beacons'!$X$6:$X$66,$AA97)</x:f>
        <x:v>1</x:v>
      </x:c>
      <x:c r="AQ97" s="238" t="n">
        <x:f>INDEX('COMM_Beacons'!$Y$6:$Y$66,$AA97)</x:f>
        <x:v>17475797</x:v>
      </x:c>
      <x:c r="AR97" s="238" t="n">
        <x:f>INDEX('COMM_Beacons'!$Z$6:$Z$66,$AA97)</x:f>
        <x:v>22035</x:v>
      </x:c>
      <x:c r="AS97" s="238" t="n">
        <x:f>INDEX('COMM_Beacons'!$AA$6:$AA$66,$AA97)</x:f>
        <x:v>3048172104</x:v>
      </x:c>
      <x:c r="AT97" s="238" t="n">
        <x:f>INDEX('COMM_Beacons'!$AB$6:$AB$66,$AA97)</x:f>
        <x:v>1105712</x:v>
      </x:c>
      <x:c r="AU97" s="241" t="n">
        <x:f>IF(AA97&lt;=1,"",INDEX('COMM_Counter_Deltas'!$J$6:$J$65,AA97-1))</x:f>
        <x:v>9.4</x:v>
      </x:c>
      <x:c r="AV97" s="240" t="n">
        <x:f>IF(AA97&lt;=1,"",INDEX('COMM_Counter_Deltas'!$B$6:$B$65,AA97-1))</x:f>
        <x:v>44589.74489583333</x:v>
      </x:c>
      <x:c r="AW97" s="240" t="n">
        <x:f>IF(AA97&lt;=1,"",INDEX('COMM_Counter_Deltas'!$C$6:$C$65,AA97-1))</x:f>
        <x:v>44589.74501157407</x:v>
      </x:c>
      <x:c r="AX97" s="239" t="b">
        <x:v>1</x:v>
      </x:c>
      <x:c r="AY97" s="238" t="n">
        <x:v>9</x:v>
      </x:c>
      <x:c r="AZ97" s="238" t="n">
        <x:f>INDEX('OMNI_Normalized'!$N$6:$N$18,MATCH(L97,'OMNI_Normalized'!$C$6:$C$18,0))</x:f>
        <x:v>43616</x:v>
      </x:c>
      <x:c r="BA97" s="242" t="n">
        <x:f>INDEX('OMNI_Normalized'!$O$6:$O$18,MATCH(L97,'OMNI_Normalized'!$C$6:$C$18,0))</x:f>
        <x:v>1.85</x:v>
      </x:c>
      <x:c r="BB97" s="238" t="n">
        <x:f>INDEX('OMNI_Normalized'!$H$6:$H$18,MATCH(L97,'OMNI_Normalized'!$C$6:$C$18,0))</x:f>
        <x:v>100</x:v>
      </x:c>
      <x:c r="BC97" s="238" t="n">
        <x:f>INDEX('OMNI_Normalized'!$F$6:$F$18,MATCH(L97,'OMNI_Normalized'!$C$6:$C$18,0))</x:f>
        <x:v>51</x:v>
      </x:c>
      <x:c r="BD97" s="238" t="n">
        <x:f>INDEX('OMNI_Normalized'!$G$6:$G$18,MATCH(L97,'OMNI_Normalized'!$C$6:$C$18,0))</x:f>
        <x:v>51</x:v>
      </x:c>
    </x:row>
    <x:row r="98" ht="24" customHeight="1">
      <x:c r="A98" s="32" t="n">
        <x:v>93</x:v>
      </x:c>
      <x:c r="B98" s="32" t="n">
        <x:v>104</x:v>
      </x:c>
      <x:c r="C98" s="210" t="n">
        <x:f>Join_Audit!C109</x:f>
        <x:v>44589.74517361111</x:v>
      </x:c>
      <x:c r="D98" s="42" t="n">
        <x:f>Join_Audit!E109</x:f>
        <x:v>614</x:v>
      </x:c>
      <x:c r="E98" s="42" t="n">
        <x:f>Join_Audit!F109</x:f>
        <x:v>1357</x:v>
      </x:c>
      <x:c r="F98" s="42" t="n">
        <x:f>Join_Audit!G109</x:f>
        <x:v>1</x:v>
      </x:c>
      <x:c r="G98" s="42" t="str">
        <x:f>Join_Audit!I109</x:f>
        <x:v>CADC0873</x:v>
      </x:c>
      <x:c r="H98" s="42" t="n">
        <x:f>Join_Audit!J109</x:f>
        <x:v>-0.00000997152</x:v>
      </x:c>
      <x:c r="I98" s="210" t="n">
        <x:f>Join_Audit!L109</x:f>
        <x:v>44589.74512731482</x:v>
      </x:c>
      <x:c r="J98" s="42" t="n">
        <x:f>Join_Audit!O109</x:f>
        <x:v>4</x:v>
      </x:c>
      <x:c r="K98" s="42" t="n">
        <x:f>INDEX('COMM_Beacons'!$D$6:$D$66,AA98)</x:f>
        <x:v>109</x:v>
      </x:c>
      <x:c r="L98" s="210" t="n">
        <x:f>Join_Audit!R109</x:f>
        <x:v>44589.74513888889</x:v>
      </x:c>
      <x:c r="M98" s="42" t="n">
        <x:f>OMNI_Normalized!J17</x:f>
        <x:v>6.31</x:v>
      </x:c>
      <x:c r="N98" s="42" t="n">
        <x:f>OMNI_Normalized!K17</x:f>
        <x:v>-1.26</x:v>
      </x:c>
      <x:c r="O98" s="42" t="n">
        <x:f>OMNI_Normalized!L17</x:f>
        <x:v>419.5</x:v>
      </x:c>
      <x:c r="P98" s="42" t="n">
        <x:f>OMNI_Normalized!M17</x:f>
        <x:v>5.19</x:v>
      </x:c>
      <x:c r="Q98" s="42" t="n">
        <x:f>OMNI_Normalized!P17</x:f>
        <x:v>63</x:v>
      </x:c>
      <x:c r="R98" s="42" t="n">
        <x:f>OMNI_Normalized!Q17</x:f>
        <x:v>2</x:v>
      </x:c>
      <x:c r="S98" s="47" t="n">
        <x:f>Settings!$B$28</x:f>
        <x:v>100</x:v>
      </x:c>
      <x:c r="T98" s="47" t="n">
        <x:f>Settings!$B$29</x:f>
        <x:v>0.02</x:v>
      </x:c>
      <x:c r="U98" s="47" t="n">
        <x:f>Settings!$B$12</x:f>
        <x:v>300</x:v>
      </x:c>
      <x:c r="V98" s="47" t="n">
        <x:f>Settings!$B$25</x:f>
        <x:v>0.25</x:v>
      </x:c>
      <x:c r="W98" s="47" t="n">
        <x:f>Settings!$B$21</x:f>
        <x:v>4</x:v>
      </x:c>
      <x:c r="X98" s="47" t="n">
        <x:f>Settings!$B$24</x:f>
        <x:v>12</x:v>
      </x:c>
      <x:c r="Y98" s="42" t="str">
        <x:f>Join_Audit!S109</x:f>
        <x:v>ACCEPT</x:v>
      </x:c>
      <x:c r="Z98" s="42" t="str">
        <x:v>OBSERVED RADIO STATE / DERIVED TX ACTIVITY / SYNTHETIC PERFORMANCE</x:v>
      </x:c>
      <x:c r="AA98" s="238" t="n">
        <x:v>55</x:v>
      </x:c>
      <x:c r="AB98" s="238" t="str">
        <x:f>INDEX('COMM_Beacons'!$E$6:$E$66,AA98)</x:f>
        <x:v>CRC32C_VERIFIED</x:v>
      </x:c>
      <x:c r="AC98" s="238" t="n">
        <x:f>INDEX('COMM_Beacons'!$K$6:$K$66,$AA98)</x:f>
        <x:v>366</x:v>
      </x:c>
      <x:c r="AD98" s="238" t="n">
        <x:f>INDEX('COMM_Beacons'!$L$6:$L$66,$AA98)</x:f>
        <x:v>368</x:v>
      </x:c>
      <x:c r="AE98" s="238" t="n">
        <x:f>INDEX('COMM_Beacons'!$M$6:$M$66,$AA98)</x:f>
        <x:v>-83</x:v>
      </x:c>
      <x:c r="AF98" s="238" t="n">
        <x:f>INDEX('COMM_Beacons'!$N$6:$N$66,$AA98)</x:f>
        <x:v>257</x:v>
      </x:c>
      <x:c r="AG98" s="238" t="n">
        <x:f>INDEX('COMM_Beacons'!$O$6:$O$66,$AA98)</x:f>
        <x:v>33482</x:v>
      </x:c>
      <x:c r="AH98" s="238" t="n">
        <x:f>INDEX('COMM_Beacons'!$P$6:$P$66,$AA98)</x:f>
        <x:v>11</x:v>
      </x:c>
      <x:c r="AI98" s="238" t="n">
        <x:f>INDEX('COMM_Beacons'!$Q$6:$Q$66,$AA98)</x:f>
        <x:v>4391953</x:v>
      </x:c>
      <x:c r="AJ98" s="238" t="n">
        <x:f>INDEX('COMM_Beacons'!$R$6:$R$66,$AA98)</x:f>
        <x:v>110</x:v>
      </x:c>
      <x:c r="AK98" s="238" t="n">
        <x:f>INDEX('COMM_Beacons'!$S$6:$S$66,$AA98)</x:f>
        <x:v>2</x:v>
      </x:c>
      <x:c r="AL98" s="238" t="n">
        <x:f>INDEX('COMM_Beacons'!$T$6:$T$66,$AA98)</x:f>
        <x:v>1126</x:v>
      </x:c>
      <x:c r="AM98" s="238" t="n">
        <x:f>INDEX('COMM_Beacons'!$U$6:$U$66,$AA98)</x:f>
        <x:v>256</x:v>
      </x:c>
      <x:c r="AN98" s="238" t="n">
        <x:f>INDEX('COMM_Beacons'!$V$6:$V$66,$AA98)</x:f>
        <x:v>1035520017</x:v>
      </x:c>
      <x:c r="AO98" s="238" t="n">
        <x:f>INDEX('COMM_Beacons'!$W$6:$W$66,$AA98)</x:f>
        <x:v>-112</x:v>
      </x:c>
      <x:c r="AP98" s="238" t="n">
        <x:f>INDEX('COMM_Beacons'!$X$6:$X$66,$AA98)</x:f>
        <x:v>1</x:v>
      </x:c>
      <x:c r="AQ98" s="238" t="n">
        <x:f>INDEX('COMM_Beacons'!$Y$6:$Y$66,$AA98)</x:f>
        <x:v>17475798</x:v>
      </x:c>
      <x:c r="AR98" s="238" t="n">
        <x:f>INDEX('COMM_Beacons'!$Z$6:$Z$66,$AA98)</x:f>
        <x:v>22035</x:v>
      </x:c>
      <x:c r="AS98" s="238" t="n">
        <x:f>INDEX('COMM_Beacons'!$AA$6:$AA$66,$AA98)</x:f>
        <x:v>3048172198</x:v>
      </x:c>
      <x:c r="AT98" s="238" t="n">
        <x:f>INDEX('COMM_Beacons'!$AB$6:$AB$66,$AA98)</x:f>
        <x:v>1105712</x:v>
      </x:c>
      <x:c r="AU98" s="241" t="n">
        <x:f>IF(AA98&lt;=1,"",INDEX('COMM_Counter_Deltas'!$J$6:$J$65,AA98-1))</x:f>
        <x:v>9.4</x:v>
      </x:c>
      <x:c r="AV98" s="240" t="n">
        <x:f>IF(AA98&lt;=1,"",INDEX('COMM_Counter_Deltas'!$B$6:$B$65,AA98-1))</x:f>
        <x:v>44589.74501157407</x:v>
      </x:c>
      <x:c r="AW98" s="240" t="n">
        <x:f>IF(AA98&lt;=1,"",INDEX('COMM_Counter_Deltas'!$C$6:$C$65,AA98-1))</x:f>
        <x:v>44589.74512731482</x:v>
      </x:c>
      <x:c r="AX98" s="239" t="b">
        <x:v>1</x:v>
      </x:c>
      <x:c r="AY98" s="238" t="n">
        <x:v>4</x:v>
      </x:c>
      <x:c r="AZ98" s="238" t="n">
        <x:f>INDEX('OMNI_Normalized'!$N$6:$N$18,MATCH(L98,'OMNI_Normalized'!$C$6:$C$18,0))</x:f>
        <x:v>47782</x:v>
      </x:c>
      <x:c r="BA98" s="242" t="n">
        <x:f>INDEX('OMNI_Normalized'!$O$6:$O$18,MATCH(L98,'OMNI_Normalized'!$C$6:$C$18,0))</x:f>
        <x:v>1.83</x:v>
      </x:c>
      <x:c r="BB98" s="238" t="n">
        <x:f>INDEX('OMNI_Normalized'!$H$6:$H$18,MATCH(L98,'OMNI_Normalized'!$C$6:$C$18,0))</x:f>
        <x:v>100</x:v>
      </x:c>
      <x:c r="BC98" s="238" t="n">
        <x:f>INDEX('OMNI_Normalized'!$F$6:$F$18,MATCH(L98,'OMNI_Normalized'!$C$6:$C$18,0))</x:f>
        <x:v>51</x:v>
      </x:c>
      <x:c r="BD98" s="238" t="n">
        <x:f>INDEX('OMNI_Normalized'!$G$6:$G$18,MATCH(L98,'OMNI_Normalized'!$C$6:$C$18,0))</x:f>
        <x:v>51</x:v>
      </x:c>
    </x:row>
    <x:row r="99" ht="24" customHeight="1">
      <x:c r="A99" s="32" t="n">
        <x:v>94</x:v>
      </x:c>
      <x:c r="B99" s="32" t="n">
        <x:v>105</x:v>
      </x:c>
      <x:c r="C99" s="210" t="n">
        <x:f>Join_Audit!C110</x:f>
        <x:v>44589.74523148148</x:v>
      </x:c>
      <x:c r="D99" s="42" t="n">
        <x:f>Join_Audit!E110</x:f>
        <x:v>619</x:v>
      </x:c>
      <x:c r="E99" s="42" t="n">
        <x:f>Join_Audit!F110</x:f>
        <x:v>1357</x:v>
      </x:c>
      <x:c r="F99" s="42" t="n">
        <x:f>Join_Audit!G110</x:f>
        <x:v>1</x:v>
      </x:c>
      <x:c r="G99" s="42" t="str">
        <x:f>Join_Audit!I110</x:f>
        <x:v>CADC0873</x:v>
      </x:c>
      <x:c r="H99" s="42" t="n">
        <x:f>Join_Audit!J110</x:f>
        <x:v>-7.36438e-7</x:v>
      </x:c>
      <x:c r="I99" s="210" t="n">
        <x:f>Join_Audit!L110</x:f>
        <x:v>44589.74512731482</x:v>
      </x:c>
      <x:c r="J99" s="42" t="n">
        <x:f>Join_Audit!O110</x:f>
        <x:v>9</x:v>
      </x:c>
      <x:c r="K99" s="42" t="n">
        <x:f>INDEX('COMM_Beacons'!$D$6:$D$66,AA99)</x:f>
        <x:v>109</x:v>
      </x:c>
      <x:c r="L99" s="210" t="n">
        <x:f>Join_Audit!R110</x:f>
        <x:v>44589.74513888889</x:v>
      </x:c>
      <x:c r="M99" s="42" t="n">
        <x:f>OMNI_Normalized!J17</x:f>
        <x:v>6.31</x:v>
      </x:c>
      <x:c r="N99" s="42" t="n">
        <x:f>OMNI_Normalized!K17</x:f>
        <x:v>-1.26</x:v>
      </x:c>
      <x:c r="O99" s="42" t="n">
        <x:f>OMNI_Normalized!L17</x:f>
        <x:v>419.5</x:v>
      </x:c>
      <x:c r="P99" s="42" t="n">
        <x:f>OMNI_Normalized!M17</x:f>
        <x:v>5.19</x:v>
      </x:c>
      <x:c r="Q99" s="42" t="n">
        <x:f>OMNI_Normalized!P17</x:f>
        <x:v>63</x:v>
      </x:c>
      <x:c r="R99" s="42" t="n">
        <x:f>OMNI_Normalized!Q17</x:f>
        <x:v>2</x:v>
      </x:c>
      <x:c r="S99" s="47" t="n">
        <x:f>Settings!$B$28</x:f>
        <x:v>100</x:v>
      </x:c>
      <x:c r="T99" s="47" t="n">
        <x:f>Settings!$B$29</x:f>
        <x:v>0.02</x:v>
      </x:c>
      <x:c r="U99" s="47" t="n">
        <x:f>Settings!$B$12</x:f>
        <x:v>300</x:v>
      </x:c>
      <x:c r="V99" s="47" t="n">
        <x:f>Settings!$B$25</x:f>
        <x:v>0.25</x:v>
      </x:c>
      <x:c r="W99" s="47" t="n">
        <x:f>Settings!$B$21</x:f>
        <x:v>4</x:v>
      </x:c>
      <x:c r="X99" s="47" t="n">
        <x:f>Settings!$B$24</x:f>
        <x:v>12</x:v>
      </x:c>
      <x:c r="Y99" s="42" t="str">
        <x:f>Join_Audit!S110</x:f>
        <x:v>ACCEPT</x:v>
      </x:c>
      <x:c r="Z99" s="42" t="str">
        <x:v>OBSERVED RADIO STATE / DERIVED TX ACTIVITY / SYNTHETIC PERFORMANCE</x:v>
      </x:c>
      <x:c r="AA99" s="238" t="n">
        <x:v>55</x:v>
      </x:c>
      <x:c r="AB99" s="238" t="str">
        <x:f>INDEX('COMM_Beacons'!$E$6:$E$66,AA99)</x:f>
        <x:v>CRC32C_VERIFIED</x:v>
      </x:c>
      <x:c r="AC99" s="238" t="n">
        <x:f>INDEX('COMM_Beacons'!$K$6:$K$66,$AA99)</x:f>
        <x:v>366</x:v>
      </x:c>
      <x:c r="AD99" s="238" t="n">
        <x:f>INDEX('COMM_Beacons'!$L$6:$L$66,$AA99)</x:f>
        <x:v>368</x:v>
      </x:c>
      <x:c r="AE99" s="238" t="n">
        <x:f>INDEX('COMM_Beacons'!$M$6:$M$66,$AA99)</x:f>
        <x:v>-83</x:v>
      </x:c>
      <x:c r="AF99" s="238" t="n">
        <x:f>INDEX('COMM_Beacons'!$N$6:$N$66,$AA99)</x:f>
        <x:v>257</x:v>
      </x:c>
      <x:c r="AG99" s="238" t="n">
        <x:f>INDEX('COMM_Beacons'!$O$6:$O$66,$AA99)</x:f>
        <x:v>33482</x:v>
      </x:c>
      <x:c r="AH99" s="238" t="n">
        <x:f>INDEX('COMM_Beacons'!$P$6:$P$66,$AA99)</x:f>
        <x:v>11</x:v>
      </x:c>
      <x:c r="AI99" s="238" t="n">
        <x:f>INDEX('COMM_Beacons'!$Q$6:$Q$66,$AA99)</x:f>
        <x:v>4391953</x:v>
      </x:c>
      <x:c r="AJ99" s="238" t="n">
        <x:f>INDEX('COMM_Beacons'!$R$6:$R$66,$AA99)</x:f>
        <x:v>110</x:v>
      </x:c>
      <x:c r="AK99" s="238" t="n">
        <x:f>INDEX('COMM_Beacons'!$S$6:$S$66,$AA99)</x:f>
        <x:v>2</x:v>
      </x:c>
      <x:c r="AL99" s="238" t="n">
        <x:f>INDEX('COMM_Beacons'!$T$6:$T$66,$AA99)</x:f>
        <x:v>1126</x:v>
      </x:c>
      <x:c r="AM99" s="238" t="n">
        <x:f>INDEX('COMM_Beacons'!$U$6:$U$66,$AA99)</x:f>
        <x:v>256</x:v>
      </x:c>
      <x:c r="AN99" s="238" t="n">
        <x:f>INDEX('COMM_Beacons'!$V$6:$V$66,$AA99)</x:f>
        <x:v>1035520017</x:v>
      </x:c>
      <x:c r="AO99" s="238" t="n">
        <x:f>INDEX('COMM_Beacons'!$W$6:$W$66,$AA99)</x:f>
        <x:v>-112</x:v>
      </x:c>
      <x:c r="AP99" s="238" t="n">
        <x:f>INDEX('COMM_Beacons'!$X$6:$X$66,$AA99)</x:f>
        <x:v>1</x:v>
      </x:c>
      <x:c r="AQ99" s="238" t="n">
        <x:f>INDEX('COMM_Beacons'!$Y$6:$Y$66,$AA99)</x:f>
        <x:v>17475798</x:v>
      </x:c>
      <x:c r="AR99" s="238" t="n">
        <x:f>INDEX('COMM_Beacons'!$Z$6:$Z$66,$AA99)</x:f>
        <x:v>22035</x:v>
      </x:c>
      <x:c r="AS99" s="238" t="n">
        <x:f>INDEX('COMM_Beacons'!$AA$6:$AA$66,$AA99)</x:f>
        <x:v>3048172198</x:v>
      </x:c>
      <x:c r="AT99" s="238" t="n">
        <x:f>INDEX('COMM_Beacons'!$AB$6:$AB$66,$AA99)</x:f>
        <x:v>1105712</x:v>
      </x:c>
      <x:c r="AU99" s="241" t="n">
        <x:f>IF(AA99&lt;=1,"",INDEX('COMM_Counter_Deltas'!$J$6:$J$65,AA99-1))</x:f>
        <x:v>9.4</x:v>
      </x:c>
      <x:c r="AV99" s="240" t="n">
        <x:f>IF(AA99&lt;=1,"",INDEX('COMM_Counter_Deltas'!$B$6:$B$65,AA99-1))</x:f>
        <x:v>44589.74501157407</x:v>
      </x:c>
      <x:c r="AW99" s="240" t="n">
        <x:f>IF(AA99&lt;=1,"",INDEX('COMM_Counter_Deltas'!$C$6:$C$65,AA99-1))</x:f>
        <x:v>44589.74512731482</x:v>
      </x:c>
      <x:c r="AX99" s="239" t="b">
        <x:v>1</x:v>
      </x:c>
      <x:c r="AY99" s="238" t="n">
        <x:v>9</x:v>
      </x:c>
      <x:c r="AZ99" s="238" t="n">
        <x:f>INDEX('OMNI_Normalized'!$N$6:$N$18,MATCH(L99,'OMNI_Normalized'!$C$6:$C$18,0))</x:f>
        <x:v>47782</x:v>
      </x:c>
      <x:c r="BA99" s="242" t="n">
        <x:f>INDEX('OMNI_Normalized'!$O$6:$O$18,MATCH(L99,'OMNI_Normalized'!$C$6:$C$18,0))</x:f>
        <x:v>1.83</x:v>
      </x:c>
      <x:c r="BB99" s="238" t="n">
        <x:f>INDEX('OMNI_Normalized'!$H$6:$H$18,MATCH(L99,'OMNI_Normalized'!$C$6:$C$18,0))</x:f>
        <x:v>100</x:v>
      </x:c>
      <x:c r="BC99" s="238" t="n">
        <x:f>INDEX('OMNI_Normalized'!$F$6:$F$18,MATCH(L99,'OMNI_Normalized'!$C$6:$C$18,0))</x:f>
        <x:v>51</x:v>
      </x:c>
      <x:c r="BD99" s="238" t="n">
        <x:f>INDEX('OMNI_Normalized'!$G$6:$G$18,MATCH(L99,'OMNI_Normalized'!$C$6:$C$18,0))</x:f>
        <x:v>51</x:v>
      </x:c>
    </x:row>
    <x:row r="100" ht="24" customHeight="1">
      <x:c r="A100" s="32" t="n">
        <x:v>95</x:v>
      </x:c>
      <x:c r="B100" s="32" t="n">
        <x:v>106</x:v>
      </x:c>
      <x:c r="C100" s="210" t="n">
        <x:f>Join_Audit!C111</x:f>
        <x:v>44589.74528935185</x:v>
      </x:c>
      <x:c r="D100" s="42" t="n">
        <x:f>Join_Audit!E111</x:f>
        <x:v>624</x:v>
      </x:c>
      <x:c r="E100" s="42" t="n">
        <x:f>Join_Audit!F111</x:f>
        <x:v>1357</x:v>
      </x:c>
      <x:c r="F100" s="42" t="n">
        <x:f>Join_Audit!G111</x:f>
        <x:v>1</x:v>
      </x:c>
      <x:c r="G100" s="42" t="str">
        <x:f>Join_Audit!I111</x:f>
        <x:v>CADC0873</x:v>
      </x:c>
      <x:c r="H100" s="42" t="n">
        <x:f>Join_Audit!J111</x:f>
        <x:v>0.00000701537</x:v>
      </x:c>
      <x:c r="I100" s="210" t="n">
        <x:f>Join_Audit!L111</x:f>
        <x:v>44589.745254629626</x:v>
      </x:c>
      <x:c r="J100" s="42" t="n">
        <x:f>Join_Audit!O111</x:f>
        <x:v>3</x:v>
      </x:c>
      <x:c r="K100" s="42" t="n">
        <x:f>INDEX('COMM_Beacons'!$D$6:$D$66,AA100)</x:f>
        <x:v>108</x:v>
      </x:c>
      <x:c r="L100" s="210" t="n">
        <x:f>Join_Audit!R111</x:f>
        <x:v>44589.74513888889</x:v>
      </x:c>
      <x:c r="M100" s="42" t="n">
        <x:f>OMNI_Normalized!J17</x:f>
        <x:v>6.31</x:v>
      </x:c>
      <x:c r="N100" s="42" t="n">
        <x:f>OMNI_Normalized!K17</x:f>
        <x:v>-1.26</x:v>
      </x:c>
      <x:c r="O100" s="42" t="n">
        <x:f>OMNI_Normalized!L17</x:f>
        <x:v>419.5</x:v>
      </x:c>
      <x:c r="P100" s="42" t="n">
        <x:f>OMNI_Normalized!M17</x:f>
        <x:v>5.19</x:v>
      </x:c>
      <x:c r="Q100" s="42" t="n">
        <x:f>OMNI_Normalized!P17</x:f>
        <x:v>63</x:v>
      </x:c>
      <x:c r="R100" s="42" t="n">
        <x:f>OMNI_Normalized!Q17</x:f>
        <x:v>2</x:v>
      </x:c>
      <x:c r="S100" s="47" t="n">
        <x:f>Settings!$B$28</x:f>
        <x:v>100</x:v>
      </x:c>
      <x:c r="T100" s="47" t="n">
        <x:f>Settings!$B$29</x:f>
        <x:v>0.02</x:v>
      </x:c>
      <x:c r="U100" s="47" t="n">
        <x:f>Settings!$B$12</x:f>
        <x:v>300</x:v>
      </x:c>
      <x:c r="V100" s="47" t="n">
        <x:f>Settings!$B$25</x:f>
        <x:v>0.25</x:v>
      </x:c>
      <x:c r="W100" s="47" t="n">
        <x:f>Settings!$B$21</x:f>
        <x:v>4</x:v>
      </x:c>
      <x:c r="X100" s="47" t="n">
        <x:f>Settings!$B$24</x:f>
        <x:v>12</x:v>
      </x:c>
      <x:c r="Y100" s="42" t="str">
        <x:f>Join_Audit!S111</x:f>
        <x:v>ACCEPT</x:v>
      </x:c>
      <x:c r="Z100" s="42" t="str">
        <x:v>OBSERVED RADIO STATE / DERIVED TX ACTIVITY / SYNTHETIC PERFORMANCE</x:v>
      </x:c>
      <x:c r="AA100" s="238" t="n">
        <x:v>56</x:v>
      </x:c>
      <x:c r="AB100" s="238" t="str">
        <x:f>INDEX('COMM_Beacons'!$E$6:$E$66,AA100)</x:f>
        <x:v>CRC32C_VERIFIED</x:v>
      </x:c>
      <x:c r="AC100" s="238" t="n">
        <x:f>INDEX('COMM_Beacons'!$K$6:$K$66,$AA100)</x:f>
        <x:v>366</x:v>
      </x:c>
      <x:c r="AD100" s="238" t="n">
        <x:f>INDEX('COMM_Beacons'!$L$6:$L$66,$AA100)</x:f>
        <x:v>368</x:v>
      </x:c>
      <x:c r="AE100" s="238" t="n">
        <x:f>INDEX('COMM_Beacons'!$M$6:$M$66,$AA100)</x:f>
        <x:v>-83</x:v>
      </x:c>
      <x:c r="AF100" s="238" t="n">
        <x:f>INDEX('COMM_Beacons'!$N$6:$N$66,$AA100)</x:f>
        <x:v>257</x:v>
      </x:c>
      <x:c r="AG100" s="238" t="n">
        <x:f>INDEX('COMM_Beacons'!$O$6:$O$66,$AA100)</x:f>
        <x:v>33483</x:v>
      </x:c>
      <x:c r="AH100" s="238" t="n">
        <x:f>INDEX('COMM_Beacons'!$P$6:$P$66,$AA100)</x:f>
        <x:v>11</x:v>
      </x:c>
      <x:c r="AI100" s="238" t="n">
        <x:f>INDEX('COMM_Beacons'!$Q$6:$Q$66,$AA100)</x:f>
        <x:v>4392047</x:v>
      </x:c>
      <x:c r="AJ100" s="238" t="n">
        <x:f>INDEX('COMM_Beacons'!$R$6:$R$66,$AA100)</x:f>
        <x:v>110</x:v>
      </x:c>
      <x:c r="AK100" s="238" t="n">
        <x:f>INDEX('COMM_Beacons'!$S$6:$S$66,$AA100)</x:f>
        <x:v>2</x:v>
      </x:c>
      <x:c r="AL100" s="238" t="n">
        <x:f>INDEX('COMM_Beacons'!$T$6:$T$66,$AA100)</x:f>
        <x:v>1126</x:v>
      </x:c>
      <x:c r="AM100" s="238" t="n">
        <x:f>INDEX('COMM_Beacons'!$U$6:$U$66,$AA100)</x:f>
        <x:v>256</x:v>
      </x:c>
      <x:c r="AN100" s="238" t="n">
        <x:f>INDEX('COMM_Beacons'!$V$6:$V$66,$AA100)</x:f>
        <x:v>1035520017</x:v>
      </x:c>
      <x:c r="AO100" s="238" t="n">
        <x:f>INDEX('COMM_Beacons'!$W$6:$W$66,$AA100)</x:f>
        <x:v>-114</x:v>
      </x:c>
      <x:c r="AP100" s="238" t="n">
        <x:f>INDEX('COMM_Beacons'!$X$6:$X$66,$AA100)</x:f>
        <x:v>1</x:v>
      </x:c>
      <x:c r="AQ100" s="238" t="n">
        <x:f>INDEX('COMM_Beacons'!$Y$6:$Y$66,$AA100)</x:f>
        <x:v>17475799</x:v>
      </x:c>
      <x:c r="AR100" s="238" t="n">
        <x:f>INDEX('COMM_Beacons'!$Z$6:$Z$66,$AA100)</x:f>
        <x:v>22035</x:v>
      </x:c>
      <x:c r="AS100" s="238" t="n">
        <x:f>INDEX('COMM_Beacons'!$AA$6:$AA$66,$AA100)</x:f>
        <x:v>3048172292</x:v>
      </x:c>
      <x:c r="AT100" s="238" t="n">
        <x:f>INDEX('COMM_Beacons'!$AB$6:$AB$66,$AA100)</x:f>
        <x:v>1105712</x:v>
      </x:c>
      <x:c r="AU100" s="241" t="n">
        <x:f>IF(AA100&lt;=1,"",INDEX('COMM_Counter_Deltas'!$J$6:$J$65,AA100-1))</x:f>
        <x:v>8.545454545454545</x:v>
      </x:c>
      <x:c r="AV100" s="240" t="n">
        <x:f>IF(AA100&lt;=1,"",INDEX('COMM_Counter_Deltas'!$B$6:$B$65,AA100-1))</x:f>
        <x:v>44589.74512731482</x:v>
      </x:c>
      <x:c r="AW100" s="240" t="n">
        <x:f>IF(AA100&lt;=1,"",INDEX('COMM_Counter_Deltas'!$C$6:$C$65,AA100-1))</x:f>
        <x:v>44589.745254629626</x:v>
      </x:c>
      <x:c r="AX100" s="239" t="b">
        <x:v>1</x:v>
      </x:c>
      <x:c r="AY100" s="238" t="n">
        <x:v>3</x:v>
      </x:c>
      <x:c r="AZ100" s="238" t="n">
        <x:f>INDEX('OMNI_Normalized'!$N$6:$N$18,MATCH(L100,'OMNI_Normalized'!$C$6:$C$18,0))</x:f>
        <x:v>47782</x:v>
      </x:c>
      <x:c r="BA100" s="242" t="n">
        <x:f>INDEX('OMNI_Normalized'!$O$6:$O$18,MATCH(L100,'OMNI_Normalized'!$C$6:$C$18,0))</x:f>
        <x:v>1.83</x:v>
      </x:c>
      <x:c r="BB100" s="238" t="n">
        <x:f>INDEX('OMNI_Normalized'!$H$6:$H$18,MATCH(L100,'OMNI_Normalized'!$C$6:$C$18,0))</x:f>
        <x:v>100</x:v>
      </x:c>
      <x:c r="BC100" s="238" t="n">
        <x:f>INDEX('OMNI_Normalized'!$F$6:$F$18,MATCH(L100,'OMNI_Normalized'!$C$6:$C$18,0))</x:f>
        <x:v>51</x:v>
      </x:c>
      <x:c r="BD100" s="238" t="n">
        <x:f>INDEX('OMNI_Normalized'!$G$6:$G$18,MATCH(L100,'OMNI_Normalized'!$C$6:$C$18,0))</x:f>
        <x:v>51</x:v>
      </x:c>
    </x:row>
    <x:row r="101" ht="24" customHeight="1">
      <x:c r="A101" s="32" t="n">
        <x:v>96</x:v>
      </x:c>
      <x:c r="B101" s="32" t="n">
        <x:v>107</x:v>
      </x:c>
      <x:c r="C101" s="210" t="n">
        <x:f>Join_Audit!C112</x:f>
        <x:v>44589.74534722222</x:v>
      </x:c>
      <x:c r="D101" s="42" t="n">
        <x:f>Join_Audit!E112</x:f>
        <x:v>629</x:v>
      </x:c>
      <x:c r="E101" s="42" t="n">
        <x:f>Join_Audit!F112</x:f>
        <x:v>1357</x:v>
      </x:c>
      <x:c r="F101" s="42" t="n">
        <x:f>Join_Audit!G112</x:f>
        <x:v>1</x:v>
      </x:c>
      <x:c r="G101" s="42" t="str">
        <x:f>Join_Audit!I112</x:f>
        <x:v>CADC0873</x:v>
      </x:c>
      <x:c r="H101" s="42" t="n">
        <x:f>Join_Audit!J112</x:f>
        <x:v>0.0000150251</x:v>
      </x:c>
      <x:c r="I101" s="210" t="n">
        <x:f>Join_Audit!L112</x:f>
        <x:v>44589.745254629626</x:v>
      </x:c>
      <x:c r="J101" s="42" t="n">
        <x:f>Join_Audit!O112</x:f>
        <x:v>8</x:v>
      </x:c>
      <x:c r="K101" s="42" t="n">
        <x:f>INDEX('COMM_Beacons'!$D$6:$D$66,AA101)</x:f>
        <x:v>108</x:v>
      </x:c>
      <x:c r="L101" s="210" t="n">
        <x:f>Join_Audit!R112</x:f>
        <x:v>44589.74513888889</x:v>
      </x:c>
      <x:c r="M101" s="42" t="n">
        <x:f>OMNI_Normalized!J17</x:f>
        <x:v>6.31</x:v>
      </x:c>
      <x:c r="N101" s="42" t="n">
        <x:f>OMNI_Normalized!K17</x:f>
        <x:v>-1.26</x:v>
      </x:c>
      <x:c r="O101" s="42" t="n">
        <x:f>OMNI_Normalized!L17</x:f>
        <x:v>419.5</x:v>
      </x:c>
      <x:c r="P101" s="42" t="n">
        <x:f>OMNI_Normalized!M17</x:f>
        <x:v>5.19</x:v>
      </x:c>
      <x:c r="Q101" s="42" t="n">
        <x:f>OMNI_Normalized!P17</x:f>
        <x:v>63</x:v>
      </x:c>
      <x:c r="R101" s="42" t="n">
        <x:f>OMNI_Normalized!Q17</x:f>
        <x:v>2</x:v>
      </x:c>
      <x:c r="S101" s="47" t="n">
        <x:f>Settings!$B$28</x:f>
        <x:v>100</x:v>
      </x:c>
      <x:c r="T101" s="47" t="n">
        <x:f>Settings!$B$29</x:f>
        <x:v>0.02</x:v>
      </x:c>
      <x:c r="U101" s="47" t="n">
        <x:f>Settings!$B$12</x:f>
        <x:v>300</x:v>
      </x:c>
      <x:c r="V101" s="47" t="n">
        <x:f>Settings!$B$25</x:f>
        <x:v>0.25</x:v>
      </x:c>
      <x:c r="W101" s="47" t="n">
        <x:f>Settings!$B$21</x:f>
        <x:v>4</x:v>
      </x:c>
      <x:c r="X101" s="47" t="n">
        <x:f>Settings!$B$24</x:f>
        <x:v>12</x:v>
      </x:c>
      <x:c r="Y101" s="42" t="str">
        <x:f>Join_Audit!S112</x:f>
        <x:v>ACCEPT</x:v>
      </x:c>
      <x:c r="Z101" s="42" t="str">
        <x:v>OBSERVED RADIO STATE / DERIVED TX ACTIVITY / SYNTHETIC PERFORMANCE</x:v>
      </x:c>
      <x:c r="AA101" s="238" t="n">
        <x:v>56</x:v>
      </x:c>
      <x:c r="AB101" s="238" t="str">
        <x:f>INDEX('COMM_Beacons'!$E$6:$E$66,AA101)</x:f>
        <x:v>CRC32C_VERIFIED</x:v>
      </x:c>
      <x:c r="AC101" s="238" t="n">
        <x:f>INDEX('COMM_Beacons'!$K$6:$K$66,$AA101)</x:f>
        <x:v>366</x:v>
      </x:c>
      <x:c r="AD101" s="238" t="n">
        <x:f>INDEX('COMM_Beacons'!$L$6:$L$66,$AA101)</x:f>
        <x:v>368</x:v>
      </x:c>
      <x:c r="AE101" s="238" t="n">
        <x:f>INDEX('COMM_Beacons'!$M$6:$M$66,$AA101)</x:f>
        <x:v>-83</x:v>
      </x:c>
      <x:c r="AF101" s="238" t="n">
        <x:f>INDEX('COMM_Beacons'!$N$6:$N$66,$AA101)</x:f>
        <x:v>257</x:v>
      </x:c>
      <x:c r="AG101" s="238" t="n">
        <x:f>INDEX('COMM_Beacons'!$O$6:$O$66,$AA101)</x:f>
        <x:v>33483</x:v>
      </x:c>
      <x:c r="AH101" s="238" t="n">
        <x:f>INDEX('COMM_Beacons'!$P$6:$P$66,$AA101)</x:f>
        <x:v>11</x:v>
      </x:c>
      <x:c r="AI101" s="238" t="n">
        <x:f>INDEX('COMM_Beacons'!$Q$6:$Q$66,$AA101)</x:f>
        <x:v>4392047</x:v>
      </x:c>
      <x:c r="AJ101" s="238" t="n">
        <x:f>INDEX('COMM_Beacons'!$R$6:$R$66,$AA101)</x:f>
        <x:v>110</x:v>
      </x:c>
      <x:c r="AK101" s="238" t="n">
        <x:f>INDEX('COMM_Beacons'!$S$6:$S$66,$AA101)</x:f>
        <x:v>2</x:v>
      </x:c>
      <x:c r="AL101" s="238" t="n">
        <x:f>INDEX('COMM_Beacons'!$T$6:$T$66,$AA101)</x:f>
        <x:v>1126</x:v>
      </x:c>
      <x:c r="AM101" s="238" t="n">
        <x:f>INDEX('COMM_Beacons'!$U$6:$U$66,$AA101)</x:f>
        <x:v>256</x:v>
      </x:c>
      <x:c r="AN101" s="238" t="n">
        <x:f>INDEX('COMM_Beacons'!$V$6:$V$66,$AA101)</x:f>
        <x:v>1035520017</x:v>
      </x:c>
      <x:c r="AO101" s="238" t="n">
        <x:f>INDEX('COMM_Beacons'!$W$6:$W$66,$AA101)</x:f>
        <x:v>-114</x:v>
      </x:c>
      <x:c r="AP101" s="238" t="n">
        <x:f>INDEX('COMM_Beacons'!$X$6:$X$66,$AA101)</x:f>
        <x:v>1</x:v>
      </x:c>
      <x:c r="AQ101" s="238" t="n">
        <x:f>INDEX('COMM_Beacons'!$Y$6:$Y$66,$AA101)</x:f>
        <x:v>17475799</x:v>
      </x:c>
      <x:c r="AR101" s="238" t="n">
        <x:f>INDEX('COMM_Beacons'!$Z$6:$Z$66,$AA101)</x:f>
        <x:v>22035</x:v>
      </x:c>
      <x:c r="AS101" s="238" t="n">
        <x:f>INDEX('COMM_Beacons'!$AA$6:$AA$66,$AA101)</x:f>
        <x:v>3048172292</x:v>
      </x:c>
      <x:c r="AT101" s="238" t="n">
        <x:f>INDEX('COMM_Beacons'!$AB$6:$AB$66,$AA101)</x:f>
        <x:v>1105712</x:v>
      </x:c>
      <x:c r="AU101" s="241" t="n">
        <x:f>IF(AA101&lt;=1,"",INDEX('COMM_Counter_Deltas'!$J$6:$J$65,AA101-1))</x:f>
        <x:v>8.545454545454545</x:v>
      </x:c>
      <x:c r="AV101" s="240" t="n">
        <x:f>IF(AA101&lt;=1,"",INDEX('COMM_Counter_Deltas'!$B$6:$B$65,AA101-1))</x:f>
        <x:v>44589.74512731482</x:v>
      </x:c>
      <x:c r="AW101" s="240" t="n">
        <x:f>IF(AA101&lt;=1,"",INDEX('COMM_Counter_Deltas'!$C$6:$C$65,AA101-1))</x:f>
        <x:v>44589.745254629626</x:v>
      </x:c>
      <x:c r="AX101" s="239" t="b">
        <x:v>1</x:v>
      </x:c>
      <x:c r="AY101" s="238" t="n">
        <x:v>8</x:v>
      </x:c>
      <x:c r="AZ101" s="238" t="n">
        <x:f>INDEX('OMNI_Normalized'!$N$6:$N$18,MATCH(L101,'OMNI_Normalized'!$C$6:$C$18,0))</x:f>
        <x:v>47782</x:v>
      </x:c>
      <x:c r="BA101" s="242" t="n">
        <x:f>INDEX('OMNI_Normalized'!$O$6:$O$18,MATCH(L101,'OMNI_Normalized'!$C$6:$C$18,0))</x:f>
        <x:v>1.83</x:v>
      </x:c>
      <x:c r="BB101" s="238" t="n">
        <x:f>INDEX('OMNI_Normalized'!$H$6:$H$18,MATCH(L101,'OMNI_Normalized'!$C$6:$C$18,0))</x:f>
        <x:v>100</x:v>
      </x:c>
      <x:c r="BC101" s="238" t="n">
        <x:f>INDEX('OMNI_Normalized'!$F$6:$F$18,MATCH(L101,'OMNI_Normalized'!$C$6:$C$18,0))</x:f>
        <x:v>51</x:v>
      </x:c>
      <x:c r="BD101" s="238" t="n">
        <x:f>INDEX('OMNI_Normalized'!$G$6:$G$18,MATCH(L101,'OMNI_Normalized'!$C$6:$C$18,0))</x:f>
        <x:v>51</x:v>
      </x:c>
    </x:row>
    <x:row r="102" ht="24" customHeight="1">
      <x:c r="A102" s="32" t="n">
        <x:v>97</x:v>
      </x:c>
      <x:c r="B102" s="32" t="n">
        <x:v>108</x:v>
      </x:c>
      <x:c r="C102" s="210" t="n">
        <x:f>Join_Audit!C113</x:f>
        <x:v>44589.745405092595</x:v>
      </x:c>
      <x:c r="D102" s="42" t="n">
        <x:f>Join_Audit!E113</x:f>
        <x:v>634</x:v>
      </x:c>
      <x:c r="E102" s="42" t="n">
        <x:f>Join_Audit!F113</x:f>
        <x:v>1357</x:v>
      </x:c>
      <x:c r="F102" s="42" t="n">
        <x:f>Join_Audit!G113</x:f>
        <x:v>1</x:v>
      </x:c>
      <x:c r="G102" s="42" t="str">
        <x:f>Join_Audit!I113</x:f>
        <x:v>CADC0873</x:v>
      </x:c>
      <x:c r="H102" s="42" t="n">
        <x:f>Join_Audit!J113</x:f>
        <x:v>0.0000208706</x:v>
      </x:c>
      <x:c r="I102" s="210" t="n">
        <x:f>Join_Audit!L113</x:f>
        <x:v>44589.745358796295</x:v>
      </x:c>
      <x:c r="J102" s="42" t="n">
        <x:f>Join_Audit!O113</x:f>
        <x:v>4</x:v>
      </x:c>
      <x:c r="K102" s="42" t="n">
        <x:f>INDEX('COMM_Beacons'!$D$6:$D$66,AA102)</x:f>
        <x:v>107</x:v>
      </x:c>
      <x:c r="L102" s="210" t="n">
        <x:f>Join_Audit!R113</x:f>
        <x:v>44589.74513888889</x:v>
      </x:c>
      <x:c r="M102" s="42" t="n">
        <x:f>OMNI_Normalized!J17</x:f>
        <x:v>6.31</x:v>
      </x:c>
      <x:c r="N102" s="42" t="n">
        <x:f>OMNI_Normalized!K17</x:f>
        <x:v>-1.26</x:v>
      </x:c>
      <x:c r="O102" s="42" t="n">
        <x:f>OMNI_Normalized!L17</x:f>
        <x:v>419.5</x:v>
      </x:c>
      <x:c r="P102" s="42" t="n">
        <x:f>OMNI_Normalized!M17</x:f>
        <x:v>5.19</x:v>
      </x:c>
      <x:c r="Q102" s="42" t="n">
        <x:f>OMNI_Normalized!P17</x:f>
        <x:v>63</x:v>
      </x:c>
      <x:c r="R102" s="42" t="n">
        <x:f>OMNI_Normalized!Q17</x:f>
        <x:v>2</x:v>
      </x:c>
      <x:c r="S102" s="47" t="n">
        <x:f>Settings!$B$28</x:f>
        <x:v>100</x:v>
      </x:c>
      <x:c r="T102" s="47" t="n">
        <x:f>Settings!$B$29</x:f>
        <x:v>0.02</x:v>
      </x:c>
      <x:c r="U102" s="47" t="n">
        <x:f>Settings!$B$12</x:f>
        <x:v>300</x:v>
      </x:c>
      <x:c r="V102" s="47" t="n">
        <x:f>Settings!$B$25</x:f>
        <x:v>0.25</x:v>
      </x:c>
      <x:c r="W102" s="47" t="n">
        <x:f>Settings!$B$21</x:f>
        <x:v>4</x:v>
      </x:c>
      <x:c r="X102" s="47" t="n">
        <x:f>Settings!$B$24</x:f>
        <x:v>12</x:v>
      </x:c>
      <x:c r="Y102" s="42" t="str">
        <x:f>Join_Audit!S113</x:f>
        <x:v>ACCEPT</x:v>
      </x:c>
      <x:c r="Z102" s="42" t="str">
        <x:v>OBSERVED RADIO STATE / DERIVED TX ACTIVITY / SYNTHETIC PERFORMANCE</x:v>
      </x:c>
      <x:c r="AA102" s="238" t="n">
        <x:v>57</x:v>
      </x:c>
      <x:c r="AB102" s="238" t="str">
        <x:f>INDEX('COMM_Beacons'!$E$6:$E$66,AA102)</x:f>
        <x:v>CRC32C_VERIFIED</x:v>
      </x:c>
      <x:c r="AC102" s="238" t="n">
        <x:f>INDEX('COMM_Beacons'!$K$6:$K$66,$AA102)</x:f>
        <x:v>367</x:v>
      </x:c>
      <x:c r="AD102" s="238" t="n">
        <x:f>INDEX('COMM_Beacons'!$L$6:$L$66,$AA102)</x:f>
        <x:v>370</x:v>
      </x:c>
      <x:c r="AE102" s="238" t="n">
        <x:f>INDEX('COMM_Beacons'!$M$6:$M$66,$AA102)</x:f>
        <x:v>-83</x:v>
      </x:c>
      <x:c r="AF102" s="238" t="n">
        <x:f>INDEX('COMM_Beacons'!$N$6:$N$66,$AA102)</x:f>
        <x:v>257</x:v>
      </x:c>
      <x:c r="AG102" s="238" t="n">
        <x:f>INDEX('COMM_Beacons'!$O$6:$O$66,$AA102)</x:f>
        <x:v>33484</x:v>
      </x:c>
      <x:c r="AH102" s="238" t="n">
        <x:f>INDEX('COMM_Beacons'!$P$6:$P$66,$AA102)</x:f>
        <x:v>11</x:v>
      </x:c>
      <x:c r="AI102" s="238" t="n">
        <x:f>INDEX('COMM_Beacons'!$Q$6:$Q$66,$AA102)</x:f>
        <x:v>4392141</x:v>
      </x:c>
      <x:c r="AJ102" s="238" t="n">
        <x:f>INDEX('COMM_Beacons'!$R$6:$R$66,$AA102)</x:f>
        <x:v>110</x:v>
      </x:c>
      <x:c r="AK102" s="238" t="n">
        <x:f>INDEX('COMM_Beacons'!$S$6:$S$66,$AA102)</x:f>
        <x:v>2</x:v>
      </x:c>
      <x:c r="AL102" s="238" t="n">
        <x:f>INDEX('COMM_Beacons'!$T$6:$T$66,$AA102)</x:f>
        <x:v>1126</x:v>
      </x:c>
      <x:c r="AM102" s="238" t="n">
        <x:f>INDEX('COMM_Beacons'!$U$6:$U$66,$AA102)</x:f>
        <x:v>256</x:v>
      </x:c>
      <x:c r="AN102" s="238" t="n">
        <x:f>INDEX('COMM_Beacons'!$V$6:$V$66,$AA102)</x:f>
        <x:v>1035520017</x:v>
      </x:c>
      <x:c r="AO102" s="238" t="n">
        <x:f>INDEX('COMM_Beacons'!$W$6:$W$66,$AA102)</x:f>
        <x:v>-113</x:v>
      </x:c>
      <x:c r="AP102" s="238" t="n">
        <x:f>INDEX('COMM_Beacons'!$X$6:$X$66,$AA102)</x:f>
        <x:v>1</x:v>
      </x:c>
      <x:c r="AQ102" s="238" t="n">
        <x:f>INDEX('COMM_Beacons'!$Y$6:$Y$66,$AA102)</x:f>
        <x:v>17475800</x:v>
      </x:c>
      <x:c r="AR102" s="238" t="n">
        <x:f>INDEX('COMM_Beacons'!$Z$6:$Z$66,$AA102)</x:f>
        <x:v>22035</x:v>
      </x:c>
      <x:c r="AS102" s="238" t="n">
        <x:f>INDEX('COMM_Beacons'!$AA$6:$AA$66,$AA102)</x:f>
        <x:v>3048172386</x:v>
      </x:c>
      <x:c r="AT102" s="238" t="n">
        <x:f>INDEX('COMM_Beacons'!$AB$6:$AB$66,$AA102)</x:f>
        <x:v>1105712</x:v>
      </x:c>
      <x:c r="AU102" s="241" t="n">
        <x:f>IF(AA102&lt;=1,"",INDEX('COMM_Counter_Deltas'!$J$6:$J$65,AA102-1))</x:f>
        <x:v>10.444444444444445</x:v>
      </x:c>
      <x:c r="AV102" s="240" t="n">
        <x:f>IF(AA102&lt;=1,"",INDEX('COMM_Counter_Deltas'!$B$6:$B$65,AA102-1))</x:f>
        <x:v>44589.745254629626</x:v>
      </x:c>
      <x:c r="AW102" s="240" t="n">
        <x:f>IF(AA102&lt;=1,"",INDEX('COMM_Counter_Deltas'!$C$6:$C$65,AA102-1))</x:f>
        <x:v>44589.745358796295</x:v>
      </x:c>
      <x:c r="AX102" s="239" t="b">
        <x:v>1</x:v>
      </x:c>
      <x:c r="AY102" s="238" t="n">
        <x:v>4</x:v>
      </x:c>
      <x:c r="AZ102" s="238" t="n">
        <x:f>INDEX('OMNI_Normalized'!$N$6:$N$18,MATCH(L102,'OMNI_Normalized'!$C$6:$C$18,0))</x:f>
        <x:v>47782</x:v>
      </x:c>
      <x:c r="BA102" s="242" t="n">
        <x:f>INDEX('OMNI_Normalized'!$O$6:$O$18,MATCH(L102,'OMNI_Normalized'!$C$6:$C$18,0))</x:f>
        <x:v>1.83</x:v>
      </x:c>
      <x:c r="BB102" s="238" t="n">
        <x:f>INDEX('OMNI_Normalized'!$H$6:$H$18,MATCH(L102,'OMNI_Normalized'!$C$6:$C$18,0))</x:f>
        <x:v>100</x:v>
      </x:c>
      <x:c r="BC102" s="238" t="n">
        <x:f>INDEX('OMNI_Normalized'!$F$6:$F$18,MATCH(L102,'OMNI_Normalized'!$C$6:$C$18,0))</x:f>
        <x:v>51</x:v>
      </x:c>
      <x:c r="BD102" s="238" t="n">
        <x:f>INDEX('OMNI_Normalized'!$G$6:$G$18,MATCH(L102,'OMNI_Normalized'!$C$6:$C$18,0))</x:f>
        <x:v>51</x:v>
      </x:c>
    </x:row>
    <x:row r="103" ht="24" customHeight="1">
      <x:c r="A103" s="32" t="n">
        <x:v>98</x:v>
      </x:c>
      <x:c r="B103" s="32" t="n">
        <x:v>109</x:v>
      </x:c>
      <x:c r="C103" s="210" t="n">
        <x:f>Join_Audit!C114</x:f>
        <x:v>44589.745462962965</x:v>
      </x:c>
      <x:c r="D103" s="42" t="n">
        <x:f>Join_Audit!E114</x:f>
        <x:v>639</x:v>
      </x:c>
      <x:c r="E103" s="42" t="n">
        <x:f>Join_Audit!F114</x:f>
        <x:v>1357</x:v>
      </x:c>
      <x:c r="F103" s="42" t="n">
        <x:f>Join_Audit!G114</x:f>
        <x:v>1</x:v>
      </x:c>
      <x:c r="G103" s="42" t="str">
        <x:f>Join_Audit!I114</x:f>
        <x:v>CADC0873</x:v>
      </x:c>
      <x:c r="H103" s="42" t="n">
        <x:f>Join_Audit!J114</x:f>
        <x:v>0.0000258885</x:v>
      </x:c>
      <x:c r="I103" s="210" t="n">
        <x:f>Join_Audit!L114</x:f>
        <x:v>44589.745358796295</x:v>
      </x:c>
      <x:c r="J103" s="42" t="n">
        <x:f>Join_Audit!O114</x:f>
        <x:v>9</x:v>
      </x:c>
      <x:c r="K103" s="42" t="n">
        <x:f>INDEX('COMM_Beacons'!$D$6:$D$66,AA103)</x:f>
        <x:v>107</x:v>
      </x:c>
      <x:c r="L103" s="210" t="n">
        <x:f>Join_Audit!R114</x:f>
        <x:v>44589.74513888889</x:v>
      </x:c>
      <x:c r="M103" s="42" t="n">
        <x:f>OMNI_Normalized!J17</x:f>
        <x:v>6.31</x:v>
      </x:c>
      <x:c r="N103" s="42" t="n">
        <x:f>OMNI_Normalized!K17</x:f>
        <x:v>-1.26</x:v>
      </x:c>
      <x:c r="O103" s="42" t="n">
        <x:f>OMNI_Normalized!L17</x:f>
        <x:v>419.5</x:v>
      </x:c>
      <x:c r="P103" s="42" t="n">
        <x:f>OMNI_Normalized!M17</x:f>
        <x:v>5.19</x:v>
      </x:c>
      <x:c r="Q103" s="42" t="n">
        <x:f>OMNI_Normalized!P17</x:f>
        <x:v>63</x:v>
      </x:c>
      <x:c r="R103" s="42" t="n">
        <x:f>OMNI_Normalized!Q17</x:f>
        <x:v>2</x:v>
      </x:c>
      <x:c r="S103" s="47" t="n">
        <x:f>Settings!$B$28</x:f>
        <x:v>100</x:v>
      </x:c>
      <x:c r="T103" s="47" t="n">
        <x:f>Settings!$B$29</x:f>
        <x:v>0.02</x:v>
      </x:c>
      <x:c r="U103" s="47" t="n">
        <x:f>Settings!$B$12</x:f>
        <x:v>300</x:v>
      </x:c>
      <x:c r="V103" s="47" t="n">
        <x:f>Settings!$B$25</x:f>
        <x:v>0.25</x:v>
      </x:c>
      <x:c r="W103" s="47" t="n">
        <x:f>Settings!$B$21</x:f>
        <x:v>4</x:v>
      </x:c>
      <x:c r="X103" s="47" t="n">
        <x:f>Settings!$B$24</x:f>
        <x:v>12</x:v>
      </x:c>
      <x:c r="Y103" s="42" t="str">
        <x:f>Join_Audit!S114</x:f>
        <x:v>ACCEPT</x:v>
      </x:c>
      <x:c r="Z103" s="42" t="str">
        <x:v>OBSERVED RADIO STATE / DERIVED TX ACTIVITY / SYNTHETIC PERFORMANCE</x:v>
      </x:c>
      <x:c r="AA103" s="238" t="n">
        <x:v>57</x:v>
      </x:c>
      <x:c r="AB103" s="238" t="str">
        <x:f>INDEX('COMM_Beacons'!$E$6:$E$66,AA103)</x:f>
        <x:v>CRC32C_VERIFIED</x:v>
      </x:c>
      <x:c r="AC103" s="238" t="n">
        <x:f>INDEX('COMM_Beacons'!$K$6:$K$66,$AA103)</x:f>
        <x:v>367</x:v>
      </x:c>
      <x:c r="AD103" s="238" t="n">
        <x:f>INDEX('COMM_Beacons'!$L$6:$L$66,$AA103)</x:f>
        <x:v>370</x:v>
      </x:c>
      <x:c r="AE103" s="238" t="n">
        <x:f>INDEX('COMM_Beacons'!$M$6:$M$66,$AA103)</x:f>
        <x:v>-83</x:v>
      </x:c>
      <x:c r="AF103" s="238" t="n">
        <x:f>INDEX('COMM_Beacons'!$N$6:$N$66,$AA103)</x:f>
        <x:v>257</x:v>
      </x:c>
      <x:c r="AG103" s="238" t="n">
        <x:f>INDEX('COMM_Beacons'!$O$6:$O$66,$AA103)</x:f>
        <x:v>33484</x:v>
      </x:c>
      <x:c r="AH103" s="238" t="n">
        <x:f>INDEX('COMM_Beacons'!$P$6:$P$66,$AA103)</x:f>
        <x:v>11</x:v>
      </x:c>
      <x:c r="AI103" s="238" t="n">
        <x:f>INDEX('COMM_Beacons'!$Q$6:$Q$66,$AA103)</x:f>
        <x:v>4392141</x:v>
      </x:c>
      <x:c r="AJ103" s="238" t="n">
        <x:f>INDEX('COMM_Beacons'!$R$6:$R$66,$AA103)</x:f>
        <x:v>110</x:v>
      </x:c>
      <x:c r="AK103" s="238" t="n">
        <x:f>INDEX('COMM_Beacons'!$S$6:$S$66,$AA103)</x:f>
        <x:v>2</x:v>
      </x:c>
      <x:c r="AL103" s="238" t="n">
        <x:f>INDEX('COMM_Beacons'!$T$6:$T$66,$AA103)</x:f>
        <x:v>1126</x:v>
      </x:c>
      <x:c r="AM103" s="238" t="n">
        <x:f>INDEX('COMM_Beacons'!$U$6:$U$66,$AA103)</x:f>
        <x:v>256</x:v>
      </x:c>
      <x:c r="AN103" s="238" t="n">
        <x:f>INDEX('COMM_Beacons'!$V$6:$V$66,$AA103)</x:f>
        <x:v>1035520017</x:v>
      </x:c>
      <x:c r="AO103" s="238" t="n">
        <x:f>INDEX('COMM_Beacons'!$W$6:$W$66,$AA103)</x:f>
        <x:v>-113</x:v>
      </x:c>
      <x:c r="AP103" s="238" t="n">
        <x:f>INDEX('COMM_Beacons'!$X$6:$X$66,$AA103)</x:f>
        <x:v>1</x:v>
      </x:c>
      <x:c r="AQ103" s="238" t="n">
        <x:f>INDEX('COMM_Beacons'!$Y$6:$Y$66,$AA103)</x:f>
        <x:v>17475800</x:v>
      </x:c>
      <x:c r="AR103" s="238" t="n">
        <x:f>INDEX('COMM_Beacons'!$Z$6:$Z$66,$AA103)</x:f>
        <x:v>22035</x:v>
      </x:c>
      <x:c r="AS103" s="238" t="n">
        <x:f>INDEX('COMM_Beacons'!$AA$6:$AA$66,$AA103)</x:f>
        <x:v>3048172386</x:v>
      </x:c>
      <x:c r="AT103" s="238" t="n">
        <x:f>INDEX('COMM_Beacons'!$AB$6:$AB$66,$AA103)</x:f>
        <x:v>1105712</x:v>
      </x:c>
      <x:c r="AU103" s="241" t="n">
        <x:f>IF(AA103&lt;=1,"",INDEX('COMM_Counter_Deltas'!$J$6:$J$65,AA103-1))</x:f>
        <x:v>10.444444444444445</x:v>
      </x:c>
      <x:c r="AV103" s="240" t="n">
        <x:f>IF(AA103&lt;=1,"",INDEX('COMM_Counter_Deltas'!$B$6:$B$65,AA103-1))</x:f>
        <x:v>44589.745254629626</x:v>
      </x:c>
      <x:c r="AW103" s="240" t="n">
        <x:f>IF(AA103&lt;=1,"",INDEX('COMM_Counter_Deltas'!$C$6:$C$65,AA103-1))</x:f>
        <x:v>44589.745358796295</x:v>
      </x:c>
      <x:c r="AX103" s="239" t="b">
        <x:v>1</x:v>
      </x:c>
      <x:c r="AY103" s="238" t="n">
        <x:v>9</x:v>
      </x:c>
      <x:c r="AZ103" s="238" t="n">
        <x:f>INDEX('OMNI_Normalized'!$N$6:$N$18,MATCH(L103,'OMNI_Normalized'!$C$6:$C$18,0))</x:f>
        <x:v>47782</x:v>
      </x:c>
      <x:c r="BA103" s="242" t="n">
        <x:f>INDEX('OMNI_Normalized'!$O$6:$O$18,MATCH(L103,'OMNI_Normalized'!$C$6:$C$18,0))</x:f>
        <x:v>1.83</x:v>
      </x:c>
      <x:c r="BB103" s="238" t="n">
        <x:f>INDEX('OMNI_Normalized'!$H$6:$H$18,MATCH(L103,'OMNI_Normalized'!$C$6:$C$18,0))</x:f>
        <x:v>100</x:v>
      </x:c>
      <x:c r="BC103" s="238" t="n">
        <x:f>INDEX('OMNI_Normalized'!$F$6:$F$18,MATCH(L103,'OMNI_Normalized'!$C$6:$C$18,0))</x:f>
        <x:v>51</x:v>
      </x:c>
      <x:c r="BD103" s="238" t="n">
        <x:f>INDEX('OMNI_Normalized'!$G$6:$G$18,MATCH(L103,'OMNI_Normalized'!$C$6:$C$18,0))</x:f>
        <x:v>51</x:v>
      </x:c>
    </x:row>
    <x:row r="104" ht="24" customHeight="1">
      <x:c r="A104" s="32" t="n">
        <x:v>99</x:v>
      </x:c>
      <x:c r="B104" s="32" t="n">
        <x:v>110</x:v>
      </x:c>
      <x:c r="C104" s="210" t="n">
        <x:f>Join_Audit!C115</x:f>
        <x:v>44589.745983796296</x:v>
      </x:c>
      <x:c r="D104" s="42" t="n">
        <x:f>Join_Audit!E115</x:f>
        <x:v>684</x:v>
      </x:c>
      <x:c r="E104" s="42" t="n">
        <x:f>Join_Audit!F115</x:f>
        <x:v>1357</x:v>
      </x:c>
      <x:c r="F104" s="42" t="n">
        <x:f>Join_Audit!G115</x:f>
        <x:v>1</x:v>
      </x:c>
      <x:c r="G104" s="42" t="str">
        <x:f>Join_Audit!I115</x:f>
        <x:v>CADC0873</x:v>
      </x:c>
      <x:c r="H104" s="42" t="n">
        <x:f>Join_Audit!J115</x:f>
        <x:v>-0.000013836</x:v>
      </x:c>
      <x:c r="I104" s="210" t="n">
        <x:f>Join_Audit!L115</x:f>
        <x:v>44589.7459375</x:v>
      </x:c>
      <x:c r="J104" s="42" t="n">
        <x:f>Join_Audit!O115</x:f>
        <x:v>4</x:v>
      </x:c>
      <x:c r="K104" s="42" t="n">
        <x:f>INDEX('COMM_Beacons'!$D$6:$D$66,AA104)</x:f>
        <x:v>104</x:v>
      </x:c>
      <x:c r="L104" s="210" t="n">
        <x:f>Join_Audit!R115</x:f>
        <x:v>44589.745833333334</x:v>
      </x:c>
      <x:c r="M104" s="42" t="n">
        <x:f>OMNI_Normalized!J18</x:f>
        <x:v>6.28</x:v>
      </x:c>
      <x:c r="N104" s="42" t="n">
        <x:f>OMNI_Normalized!K18</x:f>
        <x:v>-1.88</x:v>
      </x:c>
      <x:c r="O104" s="42" t="n">
        <x:f>OMNI_Normalized!L18</x:f>
        <x:v>419.4</x:v>
      </x:c>
      <x:c r="P104" s="42" t="n">
        <x:f>OMNI_Normalized!M18</x:f>
        <x:v>5.2</x:v>
      </x:c>
      <x:c r="Q104" s="42" t="n">
        <x:f>OMNI_Normalized!P18</x:f>
        <x:v>64</x:v>
      </x:c>
      <x:c r="R104" s="42" t="n">
        <x:f>OMNI_Normalized!Q18</x:f>
        <x:v>2</x:v>
      </x:c>
      <x:c r="S104" s="47" t="n">
        <x:f>Settings!$B$28</x:f>
        <x:v>100</x:v>
      </x:c>
      <x:c r="T104" s="47" t="n">
        <x:f>Settings!$B$29</x:f>
        <x:v>0.02</x:v>
      </x:c>
      <x:c r="U104" s="47" t="n">
        <x:f>Settings!$B$12</x:f>
        <x:v>300</x:v>
      </x:c>
      <x:c r="V104" s="47" t="n">
        <x:f>Settings!$B$25</x:f>
        <x:v>0.25</x:v>
      </x:c>
      <x:c r="W104" s="47" t="n">
        <x:f>Settings!$B$21</x:f>
        <x:v>4</x:v>
      </x:c>
      <x:c r="X104" s="47" t="n">
        <x:f>Settings!$B$24</x:f>
        <x:v>12</x:v>
      </x:c>
      <x:c r="Y104" s="42" t="str">
        <x:f>Join_Audit!S115</x:f>
        <x:v>ACCEPT</x:v>
      </x:c>
      <x:c r="Z104" s="42" t="str">
        <x:v>OBSERVED RADIO STATE / DERIVED TX ACTIVITY / SYNTHETIC PERFORMANCE</x:v>
      </x:c>
      <x:c r="AA104" s="238" t="n">
        <x:v>60</x:v>
      </x:c>
      <x:c r="AB104" s="238" t="str">
        <x:f>INDEX('COMM_Beacons'!$E$6:$E$66,AA104)</x:f>
        <x:v>CRC32C_VERIFIED</x:v>
      </x:c>
      <x:c r="AC104" s="238" t="n">
        <x:f>INDEX('COMM_Beacons'!$K$6:$K$66,$AA104)</x:f>
        <x:v>367</x:v>
      </x:c>
      <x:c r="AD104" s="238" t="n">
        <x:f>INDEX('COMM_Beacons'!$L$6:$L$66,$AA104)</x:f>
        <x:v>369</x:v>
      </x:c>
      <x:c r="AE104" s="238" t="n">
        <x:f>INDEX('COMM_Beacons'!$M$6:$M$66,$AA104)</x:f>
        <x:v>-83</x:v>
      </x:c>
      <x:c r="AF104" s="238" t="n">
        <x:f>INDEX('COMM_Beacons'!$N$6:$N$66,$AA104)</x:f>
        <x:v>257</x:v>
      </x:c>
      <x:c r="AG104" s="238" t="n">
        <x:f>INDEX('COMM_Beacons'!$O$6:$O$66,$AA104)</x:f>
        <x:v>33489</x:v>
      </x:c>
      <x:c r="AH104" s="238" t="n">
        <x:f>INDEX('COMM_Beacons'!$P$6:$P$66,$AA104)</x:f>
        <x:v>11</x:v>
      </x:c>
      <x:c r="AI104" s="238" t="n">
        <x:f>INDEX('COMM_Beacons'!$Q$6:$Q$66,$AA104)</x:f>
        <x:v>4392611</x:v>
      </x:c>
      <x:c r="AJ104" s="238" t="n">
        <x:f>INDEX('COMM_Beacons'!$R$6:$R$66,$AA104)</x:f>
        <x:v>110</x:v>
      </x:c>
      <x:c r="AK104" s="238" t="n">
        <x:f>INDEX('COMM_Beacons'!$S$6:$S$66,$AA104)</x:f>
        <x:v>2</x:v>
      </x:c>
      <x:c r="AL104" s="238" t="n">
        <x:f>INDEX('COMM_Beacons'!$T$6:$T$66,$AA104)</x:f>
        <x:v>1126</x:v>
      </x:c>
      <x:c r="AM104" s="238" t="n">
        <x:f>INDEX('COMM_Beacons'!$U$6:$U$66,$AA104)</x:f>
        <x:v>256</x:v>
      </x:c>
      <x:c r="AN104" s="238" t="n">
        <x:f>INDEX('COMM_Beacons'!$V$6:$V$66,$AA104)</x:f>
        <x:v>1035520017</x:v>
      </x:c>
      <x:c r="AO104" s="238" t="n">
        <x:f>INDEX('COMM_Beacons'!$W$6:$W$66,$AA104)</x:f>
        <x:v>-107</x:v>
      </x:c>
      <x:c r="AP104" s="238" t="n">
        <x:f>INDEX('COMM_Beacons'!$X$6:$X$66,$AA104)</x:f>
        <x:v>1</x:v>
      </x:c>
      <x:c r="AQ104" s="238" t="n">
        <x:f>INDEX('COMM_Beacons'!$Y$6:$Y$66,$AA104)</x:f>
        <x:v>17475805</x:v>
      </x:c>
      <x:c r="AR104" s="238" t="n">
        <x:f>INDEX('COMM_Beacons'!$Z$6:$Z$66,$AA104)</x:f>
        <x:v>22035</x:v>
      </x:c>
      <x:c r="AS104" s="238" t="n">
        <x:f>INDEX('COMM_Beacons'!$AA$6:$AA$66,$AA104)</x:f>
        <x:v>3048172856</x:v>
      </x:c>
      <x:c r="AT104" s="238" t="n">
        <x:f>INDEX('COMM_Beacons'!$AB$6:$AB$66,$AA104)</x:f>
        <x:v>1105712</x:v>
      </x:c>
      <x:c r="AU104" s="241" t="n">
        <x:f>IF(AA104&lt;=1,"",INDEX('COMM_Counter_Deltas'!$J$6:$J$65,AA104-1))</x:f>
        <x:v>9.4</x:v>
      </x:c>
      <x:c r="AV104" s="240" t="n">
        <x:f>IF(AA104&lt;=1,"",INDEX('COMM_Counter_Deltas'!$B$6:$B$65,AA104-1))</x:f>
        <x:v>44589.74582175926</x:v>
      </x:c>
      <x:c r="AW104" s="240" t="n">
        <x:f>IF(AA104&lt;=1,"",INDEX('COMM_Counter_Deltas'!$C$6:$C$65,AA104-1))</x:f>
        <x:v>44589.7459375</x:v>
      </x:c>
      <x:c r="AX104" s="239" t="b">
        <x:v>1</x:v>
      </x:c>
      <x:c r="AY104" s="238" t="n">
        <x:v>4</x:v>
      </x:c>
      <x:c r="AZ104" s="238" t="n">
        <x:f>INDEX('OMNI_Normalized'!$N$6:$N$18,MATCH(L104,'OMNI_Normalized'!$C$6:$C$18,0))</x:f>
        <x:v>47772</x:v>
      </x:c>
      <x:c r="BA104" s="242" t="n">
        <x:f>INDEX('OMNI_Normalized'!$O$6:$O$18,MATCH(L104,'OMNI_Normalized'!$C$6:$C$18,0))</x:f>
        <x:v>1.83</x:v>
      </x:c>
      <x:c r="BB104" s="238" t="n">
        <x:f>INDEX('OMNI_Normalized'!$H$6:$H$18,MATCH(L104,'OMNI_Normalized'!$C$6:$C$18,0))</x:f>
        <x:v>100</x:v>
      </x:c>
      <x:c r="BC104" s="238" t="n">
        <x:f>INDEX('OMNI_Normalized'!$F$6:$F$18,MATCH(L104,'OMNI_Normalized'!$C$6:$C$18,0))</x:f>
        <x:v>51</x:v>
      </x:c>
      <x:c r="BD104" s="238" t="n">
        <x:f>INDEX('OMNI_Normalized'!$G$6:$G$18,MATCH(L104,'OMNI_Normalized'!$C$6:$C$18,0))</x:f>
        <x:v>51</x:v>
      </x:c>
    </x:row>
    <x:row r="105" ht="24" customHeight="1">
      <x:c r="A105" s="32" t="n">
        <x:v>100</x:v>
      </x:c>
      <x:c r="B105" s="32" t="n">
        <x:v>111</x:v>
      </x:c>
      <x:c r="C105" s="210" t="n">
        <x:f>Join_Audit!C116</x:f>
        <x:v>44589.746041666665</x:v>
      </x:c>
      <x:c r="D105" s="42" t="n">
        <x:f>Join_Audit!E116</x:f>
        <x:v>689</x:v>
      </x:c>
      <x:c r="E105" s="42" t="n">
        <x:f>Join_Audit!F116</x:f>
        <x:v>1357</x:v>
      </x:c>
      <x:c r="F105" s="42" t="n">
        <x:f>Join_Audit!G116</x:f>
        <x:v>1</x:v>
      </x:c>
      <x:c r="G105" s="42" t="str">
        <x:f>Join_Audit!I116</x:f>
        <x:v>CADC0873</x:v>
      </x:c>
      <x:c r="H105" s="42" t="n">
        <x:f>Join_Audit!J116</x:f>
        <x:v>-0.0000202256</x:v>
      </x:c>
      <x:c r="I105" s="210" t="n">
        <x:f>Join_Audit!L116</x:f>
        <x:v>44589.7459375</x:v>
      </x:c>
      <x:c r="J105" s="42" t="n">
        <x:f>Join_Audit!O116</x:f>
        <x:v>9</x:v>
      </x:c>
      <x:c r="K105" s="42" t="n">
        <x:f>INDEX('COMM_Beacons'!$D$6:$D$66,AA105)</x:f>
        <x:v>104</x:v>
      </x:c>
      <x:c r="L105" s="210" t="n">
        <x:f>Join_Audit!R116</x:f>
        <x:v>44589.745833333334</x:v>
      </x:c>
      <x:c r="M105" s="42" t="n">
        <x:f>OMNI_Normalized!J18</x:f>
        <x:v>6.28</x:v>
      </x:c>
      <x:c r="N105" s="42" t="n">
        <x:f>OMNI_Normalized!K18</x:f>
        <x:v>-1.88</x:v>
      </x:c>
      <x:c r="O105" s="42" t="n">
        <x:f>OMNI_Normalized!L18</x:f>
        <x:v>419.4</x:v>
      </x:c>
      <x:c r="P105" s="42" t="n">
        <x:f>OMNI_Normalized!M18</x:f>
        <x:v>5.2</x:v>
      </x:c>
      <x:c r="Q105" s="42" t="n">
        <x:f>OMNI_Normalized!P18</x:f>
        <x:v>64</x:v>
      </x:c>
      <x:c r="R105" s="42" t="n">
        <x:f>OMNI_Normalized!Q18</x:f>
        <x:v>2</x:v>
      </x:c>
      <x:c r="S105" s="47" t="n">
        <x:f>Settings!$B$28</x:f>
        <x:v>100</x:v>
      </x:c>
      <x:c r="T105" s="47" t="n">
        <x:f>Settings!$B$29</x:f>
        <x:v>0.02</x:v>
      </x:c>
      <x:c r="U105" s="47" t="n">
        <x:f>Settings!$B$12</x:f>
        <x:v>300</x:v>
      </x:c>
      <x:c r="V105" s="47" t="n">
        <x:f>Settings!$B$25</x:f>
        <x:v>0.25</x:v>
      </x:c>
      <x:c r="W105" s="47" t="n">
        <x:f>Settings!$B$21</x:f>
        <x:v>4</x:v>
      </x:c>
      <x:c r="X105" s="47" t="n">
        <x:f>Settings!$B$24</x:f>
        <x:v>12</x:v>
      </x:c>
      <x:c r="Y105" s="42" t="str">
        <x:f>Join_Audit!S116</x:f>
        <x:v>ACCEPT</x:v>
      </x:c>
      <x:c r="Z105" s="42" t="str">
        <x:v>OBSERVED RADIO STATE / DERIVED TX ACTIVITY / SYNTHETIC PERFORMANCE</x:v>
      </x:c>
      <x:c r="AA105" s="238" t="n">
        <x:v>60</x:v>
      </x:c>
      <x:c r="AB105" s="238" t="str">
        <x:f>INDEX('COMM_Beacons'!$E$6:$E$66,AA105)</x:f>
        <x:v>CRC32C_VERIFIED</x:v>
      </x:c>
      <x:c r="AC105" s="238" t="n">
        <x:f>INDEX('COMM_Beacons'!$K$6:$K$66,$AA105)</x:f>
        <x:v>367</x:v>
      </x:c>
      <x:c r="AD105" s="238" t="n">
        <x:f>INDEX('COMM_Beacons'!$L$6:$L$66,$AA105)</x:f>
        <x:v>369</x:v>
      </x:c>
      <x:c r="AE105" s="238" t="n">
        <x:f>INDEX('COMM_Beacons'!$M$6:$M$66,$AA105)</x:f>
        <x:v>-83</x:v>
      </x:c>
      <x:c r="AF105" s="238" t="n">
        <x:f>INDEX('COMM_Beacons'!$N$6:$N$66,$AA105)</x:f>
        <x:v>257</x:v>
      </x:c>
      <x:c r="AG105" s="238" t="n">
        <x:f>INDEX('COMM_Beacons'!$O$6:$O$66,$AA105)</x:f>
        <x:v>33489</x:v>
      </x:c>
      <x:c r="AH105" s="238" t="n">
        <x:f>INDEX('COMM_Beacons'!$P$6:$P$66,$AA105)</x:f>
        <x:v>11</x:v>
      </x:c>
      <x:c r="AI105" s="238" t="n">
        <x:f>INDEX('COMM_Beacons'!$Q$6:$Q$66,$AA105)</x:f>
        <x:v>4392611</x:v>
      </x:c>
      <x:c r="AJ105" s="238" t="n">
        <x:f>INDEX('COMM_Beacons'!$R$6:$R$66,$AA105)</x:f>
        <x:v>110</x:v>
      </x:c>
      <x:c r="AK105" s="238" t="n">
        <x:f>INDEX('COMM_Beacons'!$S$6:$S$66,$AA105)</x:f>
        <x:v>2</x:v>
      </x:c>
      <x:c r="AL105" s="238" t="n">
        <x:f>INDEX('COMM_Beacons'!$T$6:$T$66,$AA105)</x:f>
        <x:v>1126</x:v>
      </x:c>
      <x:c r="AM105" s="238" t="n">
        <x:f>INDEX('COMM_Beacons'!$U$6:$U$66,$AA105)</x:f>
        <x:v>256</x:v>
      </x:c>
      <x:c r="AN105" s="238" t="n">
        <x:f>INDEX('COMM_Beacons'!$V$6:$V$66,$AA105)</x:f>
        <x:v>1035520017</x:v>
      </x:c>
      <x:c r="AO105" s="238" t="n">
        <x:f>INDEX('COMM_Beacons'!$W$6:$W$66,$AA105)</x:f>
        <x:v>-107</x:v>
      </x:c>
      <x:c r="AP105" s="238" t="n">
        <x:f>INDEX('COMM_Beacons'!$X$6:$X$66,$AA105)</x:f>
        <x:v>1</x:v>
      </x:c>
      <x:c r="AQ105" s="238" t="n">
        <x:f>INDEX('COMM_Beacons'!$Y$6:$Y$66,$AA105)</x:f>
        <x:v>17475805</x:v>
      </x:c>
      <x:c r="AR105" s="238" t="n">
        <x:f>INDEX('COMM_Beacons'!$Z$6:$Z$66,$AA105)</x:f>
        <x:v>22035</x:v>
      </x:c>
      <x:c r="AS105" s="238" t="n">
        <x:f>INDEX('COMM_Beacons'!$AA$6:$AA$66,$AA105)</x:f>
        <x:v>3048172856</x:v>
      </x:c>
      <x:c r="AT105" s="238" t="n">
        <x:f>INDEX('COMM_Beacons'!$AB$6:$AB$66,$AA105)</x:f>
        <x:v>1105712</x:v>
      </x:c>
      <x:c r="AU105" s="241" t="n">
        <x:f>IF(AA105&lt;=1,"",INDEX('COMM_Counter_Deltas'!$J$6:$J$65,AA105-1))</x:f>
        <x:v>9.4</x:v>
      </x:c>
      <x:c r="AV105" s="240" t="n">
        <x:f>IF(AA105&lt;=1,"",INDEX('COMM_Counter_Deltas'!$B$6:$B$65,AA105-1))</x:f>
        <x:v>44589.74582175926</x:v>
      </x:c>
      <x:c r="AW105" s="240" t="n">
        <x:f>IF(AA105&lt;=1,"",INDEX('COMM_Counter_Deltas'!$C$6:$C$65,AA105-1))</x:f>
        <x:v>44589.7459375</x:v>
      </x:c>
      <x:c r="AX105" s="239" t="b">
        <x:v>1</x:v>
      </x:c>
      <x:c r="AY105" s="238" t="n">
        <x:v>9</x:v>
      </x:c>
      <x:c r="AZ105" s="238" t="n">
        <x:f>INDEX('OMNI_Normalized'!$N$6:$N$18,MATCH(L105,'OMNI_Normalized'!$C$6:$C$18,0))</x:f>
        <x:v>47772</x:v>
      </x:c>
      <x:c r="BA105" s="242" t="n">
        <x:f>INDEX('OMNI_Normalized'!$O$6:$O$18,MATCH(L105,'OMNI_Normalized'!$C$6:$C$18,0))</x:f>
        <x:v>1.83</x:v>
      </x:c>
      <x:c r="BB105" s="238" t="n">
        <x:f>INDEX('OMNI_Normalized'!$H$6:$H$18,MATCH(L105,'OMNI_Normalized'!$C$6:$C$18,0))</x:f>
        <x:v>100</x:v>
      </x:c>
      <x:c r="BC105" s="238" t="n">
        <x:f>INDEX('OMNI_Normalized'!$F$6:$F$18,MATCH(L105,'OMNI_Normalized'!$C$6:$C$18,0))</x:f>
        <x:v>51</x:v>
      </x:c>
      <x:c r="BD105" s="238" t="n">
        <x:f>INDEX('OMNI_Normalized'!$G$6:$G$18,MATCH(L105,'OMNI_Normalized'!$C$6:$C$18,0))</x:f>
        <x:v>51</x:v>
      </x:c>
    </x:row>
  </x:sheetData>
  <x:mergeCells>
    <x:mergeCell ref="A1:Z1"/>
    <x:mergeCell ref="A2:Z3"/>
  </x:mergeCells>
  <x:pageMargins left="0.7" right="0.7" top="0.75" bottom="0.75" header="0.3" footer="0.3"/>
</x:worksheet>
</file>

<file path=xl/worksheets/sheet20.xml><?xml version="1.0" encoding="utf-8"?>
<x:worksheet xmlns:x="http://schemas.openxmlformats.org/spreadsheetml/2006/main">
  <x:sheetFormatPr defaultRowHeight="15"/>
  <x:cols>
    <x:col min="1" max="1" width="17" hidden="0" customWidth="1"/>
    <x:col min="2" max="2" width="28"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s>
  <x:sheetData>
    <x:row r="1" ht="34" customHeight="1">
      <x:c r="A1" s="21" t="str">
        <x:v>Common UTC timeline | 28 January 2022</x:v>
      </x:c>
      <x:c r="B1" s="21"/>
      <x:c r="C1" s="21"/>
      <x:c r="D1" s="21"/>
      <x:c r="E1" s="21"/>
      <x:c r="F1" s="21"/>
      <x:c r="G1" s="21"/>
      <x:c r="H1" s="21"/>
      <x:c r="I1" s="21"/>
      <x:c r="J1" s="21"/>
      <x:c r="K1" s="21"/>
      <x:c r="L1" s="21"/>
    </x:row>
    <x:row r="2" ht="23" customHeight="1">
      <x:c r="A2" s="25" t="str">
        <x:v>Counts indicate observation coverage only. Reception counts and missing samples are NOT communication rate, availability, loss or outage measurements.</x:v>
      </x:c>
      <x:c r="B2" s="25"/>
      <x:c r="C2" s="25"/>
      <x:c r="D2" s="25"/>
      <x:c r="E2" s="25"/>
      <x:c r="F2" s="25"/>
      <x:c r="G2" s="25"/>
      <x:c r="H2" s="25"/>
      <x:c r="I2" s="25"/>
      <x:c r="J2" s="25"/>
      <x:c r="K2" s="25"/>
      <x:c r="L2" s="25"/>
    </x:row>
    <x:row r="3" ht="23" customHeight="1">
      <x:c r="A3" s="25"/>
      <x:c r="B3" s="25"/>
      <x:c r="C3" s="25"/>
      <x:c r="D3" s="25"/>
      <x:c r="E3" s="25"/>
      <x:c r="F3" s="25"/>
      <x:c r="G3" s="25"/>
      <x:c r="H3" s="25"/>
      <x:c r="I3" s="25"/>
      <x:c r="J3" s="25"/>
      <x:c r="K3" s="25"/>
      <x:c r="L3" s="25"/>
    </x:row>
    <x:row r="4">
      <x:c r="A4" s="2"/>
      <x:c r="B4" s="2"/>
      <x:c r="C4" s="2"/>
      <x:c r="D4" s="2"/>
      <x:c r="E4" s="2"/>
      <x:c r="F4" s="2"/>
      <x:c r="G4" s="2"/>
      <x:c r="H4" s="2"/>
      <x:c r="I4" s="2"/>
      <x:c r="J4" s="2"/>
      <x:c r="K4" s="2"/>
      <x:c r="L4" s="2"/>
    </x:row>
    <x:row r="5" ht="42" customHeight="1">
      <x:c r="A5" s="15" t="str">
        <x:v>UTC minute</x:v>
      </x:c>
      <x:c r="B5" s="15" t="str">
        <x:v>UTC minute ISO</x:v>
      </x:c>
      <x:c r="C5" s="15" t="str">
        <x:v>AI candidate samples</x:v>
      </x:c>
      <x:c r="D5" s="15" t="str">
        <x:v>AI accepted samples</x:v>
      </x:c>
      <x:c r="E5" s="15" t="str">
        <x:v>COMM receptions</x:v>
      </x:c>
      <x:c r="F5" s="15" t="str">
        <x:v>Distinct reception times</x:v>
      </x:c>
      <x:c r="G5" s="15" t="str">
        <x:v>OMNI rows</x:v>
      </x:c>
      <x:c r="H5" s="15" t="str">
        <x:v>B nT</x:v>
      </x:c>
      <x:c r="I5" s="15" t="str">
        <x:v>Bz nT</x:v>
      </x:c>
      <x:c r="J5" s="15" t="str">
        <x:v>Speed km/s</x:v>
      </x:c>
      <x:c r="K5" s="15" t="str">
        <x:v>AE nT</x:v>
      </x:c>
      <x:c r="L5" s="15" t="str">
        <x:v>SYM/H nT</x:v>
      </x:c>
    </x:row>
    <x:row r="6" ht="22" customHeight="1">
      <x:c r="A6" s="206" t="str">
        <x:v>17:42</x:v>
      </x:c>
      <x:c r="B6" s="208" t="n">
        <x:v>44589.7375</x:v>
      </x:c>
      <x:c r="C6" s="32" t="n">
        <x:v>2</x:v>
      </x:c>
      <x:c r="D6" s="32" t="n">
        <x:v>2</x:v>
      </x:c>
      <x:c r="E6" s="32" t="n">
        <x:v>1</x:v>
      </x:c>
      <x:c r="F6" s="32" t="n">
        <x:v>1</x:v>
      </x:c>
      <x:c r="G6" s="32" t="n">
        <x:v>1</x:v>
      </x:c>
      <x:c r="H6" s="32" t="n">
        <x:v>6.41</x:v>
      </x:c>
      <x:c r="I6" s="32" t="n">
        <x:v>-1.15</x:v>
      </x:c>
      <x:c r="J6" s="32" t="n">
        <x:v>419.9</x:v>
      </x:c>
      <x:c r="K6" s="32" t="n">
        <x:v>96</x:v>
      </x:c>
      <x:c r="L6" s="32" t="n">
        <x:v>1</x:v>
      </x:c>
    </x:row>
    <x:row r="7" ht="22" customHeight="1">
      <x:c r="A7" s="206" t="str">
        <x:v>17:43</x:v>
      </x:c>
      <x:c r="B7" s="208" t="n">
        <x:v>44589.73819444444</x:v>
      </x:c>
      <x:c r="C7" s="32" t="n">
        <x:v>12</x:v>
      </x:c>
      <x:c r="D7" s="32" t="n">
        <x:v>6</x:v>
      </x:c>
      <x:c r="E7" s="32" t="n">
        <x:v>3</x:v>
      </x:c>
      <x:c r="F7" s="32" t="n">
        <x:v>3</x:v>
      </x:c>
      <x:c r="G7" s="32" t="n">
        <x:v>1</x:v>
      </x:c>
      <x:c r="H7" s="32" t="n">
        <x:v>6.27</x:v>
      </x:c>
      <x:c r="I7" s="32" t="n">
        <x:v>-1.74</x:v>
      </x:c>
      <x:c r="J7" s="32" t="n">
        <x:v>420.2</x:v>
      </x:c>
      <x:c r="K7" s="32" t="n">
        <x:v>103</x:v>
      </x:c>
      <x:c r="L7" s="32" t="n">
        <x:v>1</x:v>
      </x:c>
    </x:row>
    <x:row r="8" ht="22" customHeight="1">
      <x:c r="A8" s="206" t="str">
        <x:v>17:44</x:v>
      </x:c>
      <x:c r="B8" s="208" t="n">
        <x:v>44589.73888888889</x:v>
      </x:c>
      <x:c r="C8" s="32" t="n">
        <x:v>1</x:v>
      </x:c>
      <x:c r="D8" s="32" t="n">
        <x:v>0</x:v>
      </x:c>
      <x:c r="E8" s="32" t="n">
        <x:v>7</x:v>
      </x:c>
      <x:c r="F8" s="32" t="n">
        <x:v>5</x:v>
      </x:c>
      <x:c r="G8" s="32" t="n">
        <x:v>1</x:v>
      </x:c>
      <x:c r="H8" s="32" t="n">
        <x:v>6.25</x:v>
      </x:c>
      <x:c r="I8" s="32" t="n">
        <x:v>-1.72</x:v>
      </x:c>
      <x:c r="J8" s="32" t="n">
        <x:v>420.3</x:v>
      </x:c>
      <x:c r="K8" s="32" t="n">
        <x:v>108</x:v>
      </x:c>
      <x:c r="L8" s="32" t="n">
        <x:v>1</x:v>
      </x:c>
    </x:row>
    <x:row r="9" ht="22" customHeight="1">
      <x:c r="A9" s="206" t="str">
        <x:v>17:45</x:v>
      </x:c>
      <x:c r="B9" s="208" t="n">
        <x:v>44589.739583333336</x:v>
      </x:c>
      <x:c r="C9" s="32" t="n">
        <x:v>4</x:v>
      </x:c>
      <x:c r="D9" s="32" t="n">
        <x:v>4</x:v>
      </x:c>
      <x:c r="E9" s="32" t="n">
        <x:v>13</x:v>
      </x:c>
      <x:c r="F9" s="32" t="n">
        <x:v>6</x:v>
      </x:c>
      <x:c r="G9" s="32" t="n">
        <x:v>1</x:v>
      </x:c>
      <x:c r="H9" s="32" t="n">
        <x:v>6.25</x:v>
      </x:c>
      <x:c r="I9" s="32" t="n">
        <x:v>-2.11</x:v>
      </x:c>
      <x:c r="J9" s="32" t="n">
        <x:v>419.5</x:v>
      </x:c>
      <x:c r="K9" s="32" t="n">
        <x:v>100</x:v>
      </x:c>
      <x:c r="L9" s="32" t="n">
        <x:v>1</x:v>
      </x:c>
    </x:row>
    <x:row r="10" ht="22" customHeight="1">
      <x:c r="A10" s="206" t="str">
        <x:v>17:46</x:v>
      </x:c>
      <x:c r="B10" s="208" t="n">
        <x:v>44589.740277777775</x:v>
      </x:c>
      <x:c r="C10" s="32" t="n">
        <x:v>12</x:v>
      </x:c>
      <x:c r="D10" s="32" t="n">
        <x:v>12</x:v>
      </x:c>
      <x:c r="E10" s="32" t="n">
        <x:v>14</x:v>
      </x:c>
      <x:c r="F10" s="32" t="n">
        <x:v>6</x:v>
      </x:c>
      <x:c r="G10" s="32" t="n">
        <x:v>1</x:v>
      </x:c>
      <x:c r="H10" s="32" t="n">
        <x:v>6.19</x:v>
      </x:c>
      <x:c r="I10" s="32" t="n">
        <x:v>-2.12</x:v>
      </x:c>
      <x:c r="J10" s="32" t="n">
        <x:v>419.5</x:v>
      </x:c>
      <x:c r="K10" s="32" t="n">
        <x:v>89</x:v>
      </x:c>
      <x:c r="L10" s="32" t="n">
        <x:v>1</x:v>
      </x:c>
    </x:row>
    <x:row r="11" ht="22" customHeight="1">
      <x:c r="A11" s="206" t="str">
        <x:v>17:47</x:v>
      </x:c>
      <x:c r="B11" s="208" t="n">
        <x:v>44589.74097222222</x:v>
      </x:c>
      <x:c r="C11" s="32" t="n">
        <x:v>12</x:v>
      </x:c>
      <x:c r="D11" s="32" t="n">
        <x:v>12</x:v>
      </x:c>
      <x:c r="E11" s="32" t="n">
        <x:v>17</x:v>
      </x:c>
      <x:c r="F11" s="32" t="n">
        <x:v>6</x:v>
      </x:c>
      <x:c r="G11" s="32" t="n">
        <x:v>1</x:v>
      </x:c>
      <x:c r="H11" s="32" t="n">
        <x:v>6.4</x:v>
      </x:c>
      <x:c r="I11" s="32" t="n">
        <x:v>-1.67</x:v>
      </x:c>
      <x:c r="J11" s="32" t="n">
        <x:v>417.8</x:v>
      </x:c>
      <x:c r="K11" s="32" t="n">
        <x:v>72</x:v>
      </x:c>
      <x:c r="L11" s="32" t="n">
        <x:v>1</x:v>
      </x:c>
    </x:row>
    <x:row r="12" ht="22" customHeight="1">
      <x:c r="A12" s="206" t="str">
        <x:v>17:48</x:v>
      </x:c>
      <x:c r="B12" s="208" t="n">
        <x:v>44589.74166666667</x:v>
      </x:c>
      <x:c r="C12" s="32" t="n">
        <x:v>12</x:v>
      </x:c>
      <x:c r="D12" s="32" t="n">
        <x:v>12</x:v>
      </x:c>
      <x:c r="E12" s="32" t="n">
        <x:v>13</x:v>
      </x:c>
      <x:c r="F12" s="32" t="n">
        <x:v>6</x:v>
      </x:c>
      <x:c r="G12" s="32" t="n">
        <x:v>1</x:v>
      </x:c>
      <x:c r="H12" s="32" t="n">
        <x:v>6.43</x:v>
      </x:c>
      <x:c r="I12" s="32" t="n">
        <x:v>-1.3</x:v>
      </x:c>
      <x:c r="J12" s="32" t="n">
        <x:v>418.9</x:v>
      </x:c>
      <x:c r="K12" s="32" t="n">
        <x:v>70</x:v>
      </x:c>
      <x:c r="L12" s="32" t="n">
        <x:v>1</x:v>
      </x:c>
    </x:row>
    <x:row r="13" ht="22" customHeight="1">
      <x:c r="A13" s="206" t="str">
        <x:v>17:49</x:v>
      </x:c>
      <x:c r="B13" s="208" t="n">
        <x:v>44589.74236111111</x:v>
      </x:c>
      <x:c r="C13" s="32" t="n">
        <x:v>12</x:v>
      </x:c>
      <x:c r="D13" s="32" t="n">
        <x:v>12</x:v>
      </x:c>
      <x:c r="E13" s="32" t="n">
        <x:v>11</x:v>
      </x:c>
      <x:c r="F13" s="32" t="n">
        <x:v>6</x:v>
      </x:c>
      <x:c r="G13" s="32" t="n">
        <x:v>1</x:v>
      </x:c>
      <x:c r="H13" s="32" t="n">
        <x:v>6.4</x:v>
      </x:c>
      <x:c r="I13" s="32" t="n">
        <x:v>-1.21</x:v>
      </x:c>
      <x:c r="J13" s="32" t="n">
        <x:v>420.5</x:v>
      </x:c>
      <x:c r="K13" s="32" t="n">
        <x:v>82</x:v>
      </x:c>
      <x:c r="L13" s="32" t="n">
        <x:v>2</x:v>
      </x:c>
    </x:row>
    <x:row r="14" ht="22" customHeight="1">
      <x:c r="A14" s="206" t="str">
        <x:v>17:50</x:v>
      </x:c>
      <x:c r="B14" s="208" t="n">
        <x:v>44589.743055555555</x:v>
      </x:c>
      <x:c r="C14" s="32" t="n">
        <x:v>12</x:v>
      </x:c>
      <x:c r="D14" s="32" t="n">
        <x:v>8</x:v>
      </x:c>
      <x:c r="E14" s="32" t="n">
        <x:v>4</x:v>
      </x:c>
      <x:c r="F14" s="32" t="n">
        <x:v>4</x:v>
      </x:c>
      <x:c r="G14" s="32" t="n">
        <x:v>1</x:v>
      </x:c>
      <x:c r="H14" s="32" t="n">
        <x:v>6.36</x:v>
      </x:c>
      <x:c r="I14" s="32" t="n">
        <x:v>-1.17</x:v>
      </x:c>
      <x:c r="J14" s="32" t="n">
        <x:v>420.9</x:v>
      </x:c>
      <x:c r="K14" s="32" t="n">
        <x:v>81</x:v>
      </x:c>
      <x:c r="L14" s="32" t="n">
        <x:v>2</x:v>
      </x:c>
    </x:row>
    <x:row r="15" ht="22" customHeight="1">
      <x:c r="A15" s="206" t="str">
        <x:v>17:51</x:v>
      </x:c>
      <x:c r="B15" s="208" t="n">
        <x:v>44589.74375</x:v>
      </x:c>
      <x:c r="C15" s="32" t="n">
        <x:v>12</x:v>
      </x:c>
      <x:c r="D15" s="32" t="n">
        <x:v>12</x:v>
      </x:c>
      <x:c r="E15" s="32" t="n">
        <x:v>6</x:v>
      </x:c>
      <x:c r="F15" s="32" t="n">
        <x:v>6</x:v>
      </x:c>
      <x:c r="G15" s="32" t="n">
        <x:v>1</x:v>
      </x:c>
      <x:c r="H15" s="32" t="n">
        <x:v>6.4</x:v>
      </x:c>
      <x:c r="I15" s="32" t="n">
        <x:v>-1.77</x:v>
      </x:c>
      <x:c r="J15" s="32" t="n">
        <x:v>420.7</x:v>
      </x:c>
      <x:c r="K15" s="32" t="n">
        <x:v>63</x:v>
      </x:c>
      <x:c r="L15" s="32" t="n">
        <x:v>2</x:v>
      </x:c>
    </x:row>
    <x:row r="16" ht="22" customHeight="1">
      <x:c r="A16" s="206" t="str">
        <x:v>17:52</x:v>
      </x:c>
      <x:c r="B16" s="208" t="n">
        <x:v>44589.74444444444</x:v>
      </x:c>
      <x:c r="C16" s="32" t="n">
        <x:v>12</x:v>
      </x:c>
      <x:c r="D16" s="32" t="n">
        <x:v>12</x:v>
      </x:c>
      <x:c r="E16" s="32" t="n">
        <x:v>6</x:v>
      </x:c>
      <x:c r="F16" s="32" t="n">
        <x:v>6</x:v>
      </x:c>
      <x:c r="G16" s="32" t="n">
        <x:v>1</x:v>
      </x:c>
      <x:c r="H16" s="32" t="n">
        <x:v>6.39</x:v>
      </x:c>
      <x:c r="I16" s="32" t="n">
        <x:v>-1.43</x:v>
      </x:c>
      <x:c r="J16" s="32" t="n">
        <x:v>420.7</x:v>
      </x:c>
      <x:c r="K16" s="32" t="n">
        <x:v>65</x:v>
      </x:c>
      <x:c r="L16" s="32" t="n">
        <x:v>2</x:v>
      </x:c>
    </x:row>
    <x:row r="17" ht="22" customHeight="1">
      <x:c r="A17" s="206" t="str">
        <x:v>17:53</x:v>
      </x:c>
      <x:c r="B17" s="208" t="n">
        <x:v>44589.74513888889</x:v>
      </x:c>
      <x:c r="C17" s="32" t="n">
        <x:v>6</x:v>
      </x:c>
      <x:c r="D17" s="32" t="n">
        <x:v>6</x:v>
      </x:c>
      <x:c r="E17" s="32" t="n">
        <x:v>4</x:v>
      </x:c>
      <x:c r="F17" s="32" t="n">
        <x:v>4</x:v>
      </x:c>
      <x:c r="G17" s="32" t="n">
        <x:v>1</x:v>
      </x:c>
      <x:c r="H17" s="32" t="n">
        <x:v>6.31</x:v>
      </x:c>
      <x:c r="I17" s="32" t="n">
        <x:v>-1.26</x:v>
      </x:c>
      <x:c r="J17" s="32" t="n">
        <x:v>419.5</x:v>
      </x:c>
      <x:c r="K17" s="32" t="n">
        <x:v>63</x:v>
      </x:c>
      <x:c r="L17" s="32" t="n">
        <x:v>2</x:v>
      </x:c>
    </x:row>
    <x:row r="18" ht="22" customHeight="1">
      <x:c r="A18" s="206" t="str">
        <x:v>17:54</x:v>
      </x:c>
      <x:c r="B18" s="208" t="n">
        <x:v>44589.745833333334</x:v>
      </x:c>
      <x:c r="C18" s="32" t="n">
        <x:v>2</x:v>
      </x:c>
      <x:c r="D18" s="32" t="n">
        <x:v>2</x:v>
      </x:c>
      <x:c r="E18" s="32" t="n">
        <x:v>2</x:v>
      </x:c>
      <x:c r="F18" s="32" t="n">
        <x:v>2</x:v>
      </x:c>
      <x:c r="G18" s="32" t="n">
        <x:v>1</x:v>
      </x:c>
      <x:c r="H18" s="32" t="n">
        <x:v>6.28</x:v>
      </x:c>
      <x:c r="I18" s="32" t="n">
        <x:v>-1.88</x:v>
      </x:c>
      <x:c r="J18" s="32" t="n">
        <x:v>419.4</x:v>
      </x:c>
      <x:c r="K18" s="32" t="n">
        <x:v>64</x:v>
      </x:c>
      <x:c r="L18" s="32" t="n">
        <x:v>2</x:v>
      </x:c>
    </x:row>
  </x:sheetData>
  <x:mergeCells>
    <x:mergeCell ref="A1:L1"/>
    <x:mergeCell ref="A2:L3"/>
  </x:mergeCells>
  <x:pageMargins left="0.7" right="0.7" top="0.75" bottom="0.75" header="0.3" footer="0.3"/>
  <x:drawing xmlns:r="http://schemas.openxmlformats.org/officeDocument/2006/relationships" r:id="Red4ac24e0e4b400f"/>
</x:worksheet>
</file>

<file path=xl/worksheets/sheet21.xml><?xml version="1.0" encoding="utf-8"?>
<x:worksheet xmlns:x="http://schemas.openxmlformats.org/spreadsheetml/2006/main">
  <x:sheetFormatPr defaultRowHeight="15"/>
  <x:cols>
    <x:col min="1" max="1" width="26" hidden="0" customWidth="1"/>
    <x:col min="2" max="2" width="43" hidden="0" customWidth="1"/>
    <x:col min="3" max="3" width="43" hidden="0" customWidth="1"/>
    <x:col min="4" max="4" width="43" hidden="0" customWidth="1"/>
    <x:col min="5" max="5" width="43" hidden="0" customWidth="1"/>
    <x:col min="6" max="6" width="43" hidden="0" customWidth="1"/>
  </x:cols>
  <x:sheetData>
    <x:row r="1" ht="34" customHeight="1">
      <x:c r="A1" s="21" t="str">
        <x:v>SOURCE FIT | QUALIFIED PASS for synchronized state-data</x:v>
      </x:c>
      <x:c r="B1" s="21"/>
      <x:c r="C1" s="21"/>
      <x:c r="D1" s="21"/>
      <x:c r="E1" s="21"/>
      <x:c r="F1" s="21"/>
    </x:row>
    <x:row r="2" ht="23" customHeight="1">
      <x:c r="A2" s="25" t="str">
        <x:v>COMM decoding and field-admission are complete for the bounded window. Radio states and TX activity can be synchronized; they do not replace the earlier hybrid's measured throughput driver. Historical performance remains uncalibrated.</x:v>
      </x:c>
      <x:c r="B2" s="25"/>
      <x:c r="C2" s="25"/>
      <x:c r="D2" s="25"/>
      <x:c r="E2" s="25"/>
      <x:c r="F2" s="25"/>
    </x:row>
    <x:row r="3" ht="23" customHeight="1">
      <x:c r="A3" s="25"/>
      <x:c r="B3" s="25"/>
      <x:c r="C3" s="25"/>
      <x:c r="D3" s="25"/>
      <x:c r="E3" s="25"/>
      <x:c r="F3" s="25"/>
    </x:row>
    <x:row r="4">
      <x:c r="A4" s="2"/>
      <x:c r="B4" s="2"/>
      <x:c r="C4" s="2"/>
      <x:c r="D4" s="2"/>
      <x:c r="E4" s="2"/>
      <x:c r="F4" s="2"/>
    </x:row>
    <x:row r="5" ht="42" customHeight="1">
      <x:c r="A5" s="15" t="str">
        <x:v>Leg</x:v>
      </x:c>
      <x:c r="B5" s="15" t="str">
        <x:v>Field / concept</x:v>
      </x:c>
      <x:c r="C5" s="15" t="str">
        <x:v>Evidence type</x:v>
      </x:c>
      <x:c r="D5" s="15" t="str">
        <x:v>Disposition</x:v>
      </x:c>
      <x:c r="E5" s="15" t="str">
        <x:v>Finding</x:v>
      </x:c>
      <x:c r="F5" s="15" t="str">
        <x:v>Research boundary</x:v>
      </x:c>
    </x:row>
    <x:row r="6" ht="82" customHeight="1">
      <x:c r="A6" s="34" t="str">
        <x:v>AI/ML</x:v>
      </x:c>
      <x:c r="B6" s="34" t="str">
        <x:v>Segment ID; UTC; sampling; value</x:v>
      </x:c>
      <x:c r="C6" s="34" t="str">
        <x:v>DIRECT (source telemetry)</x:v>
      </x:c>
      <x:c r="D6" s="34" t="str">
        <x:v>Accepted chronology / source identity</x:v>
      </x:c>
      <x:c r="E6" s="34" t="str">
        <x:v>100 retained observations; 6 source segments</x:v>
      </x:c>
      <x:c r="F6" s="34" t="str">
        <x:v>Not measured inference-task arrivals or engineering-unit calibration</x:v>
      </x:c>
    </x:row>
    <x:row r="7" ht="82" customHeight="1">
      <x:c r="A7" s="34" t="str">
        <x:v>AI/ML</x:v>
      </x:c>
      <x:c r="B7" s="34" t="str">
        <x:v>Anomaly/train labels; engineered features</x:v>
      </x:c>
      <x:c r="C7" s="34" t="str">
        <x:v>CONTEXT / DERIVED</x:v>
      </x:c>
      <x:c r="D7" s="34" t="str">
        <x:v>Retained; not active service-time drivers</x:v>
      </x:c>
      <x:c r="E7" s="34" t="str">
        <x:v>19/100 retained samples have anomaly label</x:v>
      </x:c>
      <x:c r="F7" s="34" t="str">
        <x:v>Offline labels are not predicted confidence or runtime priority</x:v>
      </x:c>
    </x:row>
    <x:row r="8" ht="82" customHeight="1">
      <x:c r="A8" s="34" t="str">
        <x:v>COMM</x:v>
      </x:c>
      <x:c r="B8" s="34" t="str">
        <x:v>Reception timestamp; observer; frame metadata</x:v>
      </x:c>
      <x:c r="C8" s="34" t="str">
        <x:v>DIRECT (reception metadata)</x:v>
      </x:c>
      <x:c r="D8" s="34" t="str">
        <x:v>As-of association only</x:v>
      </x:c>
      <x:c r="E8" s="34" t="str">
        <x:v>101 receptions; 61 distinct reception timestamps</x:v>
      </x:c>
      <x:c r="F8" s="34" t="str">
        <x:v>Reception is not a transmission count or continuous link availability</x:v>
      </x:c>
    </x:row>
    <x:row r="9" ht="82" customHeight="1">
      <x:c r="A9" s="34" t="str">
        <x:v>COMM</x:v>
      </x:c>
      <x:c r="B9" s="34" t="str">
        <x:v>18 beacon scalar fields; canonical packet identity</x:v>
      </x:c>
      <x:c r="C9" s="34" t="str">
        <x:v>OBSERVED RADIO STATE</x:v>
      </x:c>
      <x:c r="D9" s="34" t="str">
        <x:v>Accepted with per-beacon checksum/QC flags</x:v>
      </x:c>
      <x:c r="E9" s="34" t="str">
        <x:v>100 accepted receptions; 61 beacons; 65 CRC checks pass; one bad header rejected</x:v>
      </x:c>
      <x:c r="F9" s="34" t="str">
        <x:v>See COMM_Field_Map: unit/code uncertainties remain explicit.</x:v>
      </x:c>
    </x:row>
    <x:row r="10" ht="82" customHeight="1">
      <x:c r="A10" s="34" t="str">
        <x:v>COMM</x:v>
      </x:c>
      <x:c r="B10" s="34" t="str">
        <x:v>Link throughput / capacity</x:v>
      </x:c>
      <x:c r="C10" s="34" t="str">
        <x:v>MISSING FOR ACTIVE v9 INPUT</x:v>
      </x:c>
      <x:c r="D10" s="34" t="str">
        <x:v>Keep 100 Mbps SYNTHETIC</x:v>
      </x:c>
      <x:c r="E10" s="34" t="str">
        <x:v>TX counters yield 9.4 B/s activity, not link capacity</x:v>
      </x:c>
      <x:c r="F10" s="34" t="str">
        <x:v>No active measured rate admitted; not a blocker to a conditional state-data prototype.</x:v>
      </x:c>
    </x:row>
    <x:row r="11" ht="82" customHeight="1">
      <x:c r="A11" s="34" t="str">
        <x:v>COMM</x:v>
      </x:c>
      <x:c r="B11" s="34" t="str">
        <x:v>One-way delay / RTT</x:v>
      </x:c>
      <x:c r="C11" s="34" t="str">
        <x:v>MISSING FOR ACTIVE v9 INPUT</x:v>
      </x:c>
      <x:c r="D11" s="34" t="str">
        <x:v>Keep 0.02 s SYNTHETIC</x:v>
      </x:c>
      <x:c r="E11" s="34" t="str">
        <x:v>No validated TX/RX timestamp pair</x:v>
      </x:c>
      <x:c r="F11" s="34" t="str">
        <x:v>Raw last-valid-packet field is not converted to UTC or delay.</x:v>
      </x:c>
    </x:row>
    <x:row r="12" ht="82" customHeight="1">
      <x:c r="A12" s="34" t="str">
        <x:v>COMM</x:v>
      </x:c>
      <x:c r="B12" s="34" t="str">
        <x:v>Outage, loss and recovery trace</x:v>
      </x:c>
      <x:c r="C12" s="34" t="str">
        <x:v>MISSING FOR ACTIVE v9 INPUT</x:v>
      </x:c>
      <x:c r="D12" s="34" t="str">
        <x:v>Keep 600 s up /120 s down SYNTHETIC</x:v>
      </x:c>
      <x:c r="E12" s="34" t="str">
        <x:v>No visibility-aware attempted/successful packet denominator</x:v>
      </x:c>
      <x:c r="F12" s="34" t="str">
        <x:v>Missing receptions or zero RX-counter growth do not prove outage.</x:v>
      </x:c>
    </x:row>
    <x:row r="13" ht="82" customHeight="1">
      <x:c r="A13" s="34" t="str">
        <x:v>ENV</x:v>
      </x:c>
      <x:c r="B13" s="34" t="str">
        <x:v>B, Bz, speed, density, T, pressure, AE, SYM/H</x:v>
      </x:c>
      <x:c r="C13" s="34" t="str">
        <x:v>CONTEXT</x:v>
      </x:c>
      <x:c r="D13" s="34" t="str">
        <x:v>Accepted minute-bin context</x:v>
      </x:c>
      <x:c r="E13" s="34" t="str">
        <x:v>13/13 target minute rows have all eight core values</x:v>
      </x:c>
      <x:c r="F13" s="34" t="str">
        <x:v>OMNI bow-shock timing is not local OPS-SAT field measurement</x:v>
      </x:c>
    </x:row>
    <x:row r="14" ht="82" customHeight="1">
      <x:c r="A14" s="34" t="str">
        <x:v>ENV</x:v>
      </x:c>
      <x:c r="B14" s="34" t="str">
        <x:v>PFN interpolation percentage; IDs; DBOT</x:v>
      </x:c>
      <x:c r="C14" s="34" t="str">
        <x:v>QC / TIMING CONTEXT</x:v>
      </x:c>
      <x:c r="D14" s="34" t="str">
        <x:v>Retained without inventing a fill rule</x:v>
      </x:c>
      <x:c r="E14" s="34" t="str">
        <x:v>100% denotes phase-front-normal interpolation metadata</x:v>
      </x:c>
      <x:c r="F14" s="34" t="str">
        <x:v>Not evidence that all magnetic measurements are missing</x:v>
      </x:c>
    </x:row>
    <x:row r="15" ht="82" customHeight="1">
      <x:c r="A15" s="34" t="str">
        <x:v>ENV→COMM</x:v>
      </x:c>
      <x:c r="B15" s="34" t="str">
        <x:v>Environment-to-link response model</x:v>
      </x:c>
      <x:c r="C15" s="34" t="str">
        <x:v>MISSING / NOT ESTIMATED</x:v>
      </x:c>
      <x:c r="D15" s="34" t="str">
        <x:v>No effect imposed on rate, delay or outage</x:v>
      </x:c>
      <x:c r="E15" s="34" t="str">
        <x:v>No fitted or validated coupling supplied</x:v>
      </x:c>
      <x:c r="F15" s="34" t="str">
        <x:v>Temporal association is not environmental causation</x:v>
      </x:c>
    </x:row>
    <x:row r="16" ht="82" customHeight="1">
      <x:c r="A16" s="34" t="str">
        <x:v>DES</x:v>
      </x:c>
      <x:c r="B16" s="34" t="str">
        <x:v>Ground / edge compute time</x:v>
      </x:c>
      <x:c r="C16" s="34" t="str">
        <x:v>SYNTHETIC</x:v>
      </x:c>
      <x:c r="D16" s="34" t="str">
        <x:v>Retain 4 s / 12 s means and matched random draws</x:v>
      </x:c>
      <x:c r="E16" s="34" t="str">
        <x:v>Original v9 assumptions</x:v>
      </x:c>
      <x:c r="F16" s="34" t="str">
        <x:v>Not inferred from AD feature magnitude or segment duration</x:v>
      </x:c>
    </x:row>
    <x:row r="17" ht="82" customHeight="1">
      <x:c r="A17" s="34" t="str">
        <x:v>DES</x:v>
      </x:c>
      <x:c r="B17" s="34" t="str">
        <x:v>Raw volume / output fraction</x:v>
      </x:c>
      <x:c r="C17" s="34" t="str">
        <x:v>SYNTHETIC</x:v>
      </x:c>
      <x:c r="D17" s="34" t="str">
        <x:v>Retain 300 MB / 0.25 in primary diagnostic</x:v>
      </x:c>
      <x:c r="E17" s="34" t="str">
        <x:v>Original v9 assumptions; 1 MB and no-reduction sensitivities run</x:v>
      </x:c>
      <x:c r="F17" s="34" t="str">
        <x:v>Neither workload size nor compression performance is measured</x:v>
      </x:c>
    </x:row>
    <x:row r="18" ht="82" customHeight="1">
      <x:c r="A18" s="34" t="str">
        <x:v>DES</x:v>
      </x:c>
      <x:c r="B18" s="34" t="str">
        <x:v>Source timestamp replay as entity arrival</x:v>
      </x:c>
      <x:c r="C18" s="34" t="str">
        <x:v>PROXY / REPLAY DESIGN</x:v>
      </x:c>
      <x:c r="D18" s="34" t="str">
        <x:v>Accepted for integration diagnostic</x:v>
      </x:c>
      <x:c r="E18" s="34" t="str">
        <x:v>One retained telemetry sample = one modeled observation</x:v>
      </x:c>
      <x:c r="F18" s="34" t="str">
        <x:v>Recorded sample cadence is not evidence of actual inference-task demand</x:v>
      </x:c>
    </x:row>
    <x:row r="19" ht="82" customHeight="1">
      <x:c r="A19" s="34" t="str">
        <x:v>OUTPUT</x:v>
      </x:c>
      <x:c r="B19" s="34" t="str">
        <x:v>Ground/Edge completion, deadline and stale flags</x:v>
      </x:c>
      <x:c r="C19" s="34" t="str">
        <x:v>SIMULATION OUTPUT</x:v>
      </x:c>
      <x:c r="D19" s="34" t="str">
        <x:v>Mechanics verified; state-data fit QUALIFIED PASS</x:v>
      </x:c>
      <x:c r="E19" s="34" t="str">
        <x:v>Same cohort; five independent scenario reruns; primary workbook checked</x:v>
      </x:c>
      <x:c r="F19" s="34" t="str">
        <x:v>Results remain assumption-conditioned; no empirical architecture-effect claim.</x:v>
      </x:c>
    </x:row>
    <x:row r="20" ht="78" customHeight="1">
      <x:c r="A20" s="35" t="str">
        <x:v>COMM</x:v>
      </x:c>
      <x:c r="B20" s="35" t="str">
        <x:v>TX packet / byte counter increments</x:v>
      </x:c>
      <x:c r="C20" s="35" t="str">
        <x:v>DERIVED / PROXY</x:v>
      </x:c>
      <x:c r="D20" s="35" t="str">
        <x:v>Accepted as transmit-activity attributes</x:v>
      </x:c>
      <x:c r="E20" s="35" t="str">
        <x:v>69 packet increments; 6,486 bytes over 690 s</x:v>
      </x:c>
      <x:c r="F20" s="35" t="str">
        <x:v>Not capacity, ground goodput, application-task bytes, or packet loss.</x:v>
      </x:c>
    </x:row>
    <x:row r="21" ht="78" customHeight="1">
      <x:c r="A21" s="35" t="str">
        <x:v>QUALITY</x:v>
      </x:c>
      <x:c r="B21" s="35" t="str">
        <x:v>No-CRC beacon sensitivity</x:v>
      </x:c>
      <x:c r="C21" s="35" t="str">
        <x:v>QC / CONTEXT</x:v>
      </x:c>
      <x:c r="D21" s="35" t="str">
        <x:v>Full 100-row cohort visibly qualified</x:v>
      </x:c>
      <x:c r="E21" s="35" t="str">
        <x:v>54 CRC-verified beacons; 7 preprocessed-only; CRC-only 10 s cohort = 90</x:v>
      </x:c>
      <x:c r="F21" s="35" t="str">
        <x:v>Do not silently equate every primary witness with checksum-verified evidence.</x:v>
      </x:c>
    </x:row>
    <x:row r="22" ht="78" customHeight="1">
      <x:c r="A22" s="35" t="str">
        <x:v>RELEASE</x:v>
      </x:c>
      <x:c r="B22" s="35" t="str">
        <x:v>Synchronized ACE v9 / v02</x:v>
      </x:c>
      <x:c r="C22" s="35" t="str">
        <x:v>QUALIFIED STATE-DATA FIT</x:v>
      </x:c>
      <x:c r="D22" s="35" t="str">
        <x:v>Ready for shared prototype/reproducibility review</x:v>
      </x:c>
      <x:c r="E22" s="35" t="str">
        <x:v>Decoded attributes fused; synthetic assumptions explicitly retained</x:v>
      </x:c>
      <x:c r="F22" s="35" t="str">
        <x:v>Not a fully calibrated COMM-performance experiment or evidence for H1.</x:v>
      </x:c>
    </x:row>
  </x:sheetData>
  <x:mergeCells>
    <x:mergeCell ref="A1:F1"/>
    <x:mergeCell ref="A2:F3"/>
  </x:mergeCells>
  <x:conditionalFormatting sqref="C6:D19">
    <x:cfRule type="expression" dxfId="1" priority="1">
      <x:formula>LEFT(D6,4)="HOLD"</x:formula>
    </x:cfRule>
  </x:conditionalFormatting>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38" hidden="0" customWidth="1"/>
    <x:col min="3" max="3" width="24" hidden="0" customWidth="1"/>
    <x:col min="4" max="4" width="24" hidden="0" customWidth="1"/>
    <x:col min="5" max="5" width="24" hidden="0" customWidth="1"/>
    <x:col min="6" max="6" width="99" hidden="0" customWidth="1"/>
  </x:cols>
  <x:sheetData>
    <x:row r="1" ht="34" customHeight="1">
      <x:c r="A1" s="21" t="str">
        <x:v>VERIFICATION | mechanics + decoded state-data; performance not calibrated</x:v>
      </x:c>
      <x:c r="B1" s="21"/>
      <x:c r="C1" s="21"/>
      <x:c r="D1" s="21"/>
      <x:c r="E1" s="21"/>
      <x:c r="F1" s="21"/>
    </x:row>
    <x:row r="2" ht="23" customHeight="1">
      <x:c r="A2" s="25" t="str">
        <x:v>v01 numeric checks retained below as history. v02 adds validated-header decoding, CRC32-C, canonical deduplication, state joins and a fresh primary workbook regression; see COMM_Decode_QC.</x:v>
      </x:c>
      <x:c r="B2" s="25"/>
      <x:c r="C2" s="25"/>
      <x:c r="D2" s="25"/>
      <x:c r="E2" s="25"/>
      <x:c r="F2" s="25"/>
    </x:row>
    <x:row r="3" ht="23" customHeight="1">
      <x:c r="A3" s="25"/>
      <x:c r="B3" s="25"/>
      <x:c r="C3" s="25"/>
      <x:c r="D3" s="25"/>
      <x:c r="E3" s="25"/>
      <x:c r="F3" s="25"/>
    </x:row>
    <x:row r="4">
      <x:c r="A4" s="2"/>
      <x:c r="B4" s="2"/>
      <x:c r="C4" s="2"/>
      <x:c r="D4" s="2"/>
      <x:c r="E4" s="2"/>
      <x:c r="F4" s="2"/>
    </x:row>
    <x:row r="5" ht="42" customHeight="1">
      <x:c r="A5" s="15" t="str">
        <x:v>Test</x:v>
      </x:c>
      <x:c r="B5" s="15" t="str">
        <x:v>Check</x:v>
      </x:c>
      <x:c r="C5" s="15" t="str">
        <x:v>Observed / max error</x:v>
      </x:c>
      <x:c r="D5" s="15" t="str">
        <x:v>Tolerance / expected</x:v>
      </x:c>
      <x:c r="E5" s="15" t="str">
        <x:v>Status</x:v>
      </x:c>
      <x:c r="F5" s="15" t="str">
        <x:v>Scope</x:v>
      </x:c>
    </x:row>
    <x:row r="6" ht="45" customHeight="1">
      <x:c r="A6" s="34" t="str">
        <x:v>V01</x:v>
      </x:c>
      <x:c r="B6" s="34" t="str">
        <x:v>Original v9 recurrence regression</x:v>
      </x:c>
      <x:c r="C6" s="54" t="n">
        <x:v>4.547473508864641e-13</x:v>
      </x:c>
      <x:c r="D6" s="54" t="n">
        <x:v>0.000001</x:v>
      </x:c>
      <x:c r="E6" s="34" t="str">
        <x:v>PASS</x:v>
      </x:c>
      <x:c r="F6" s="34" t="str">
        <x:v>Independent Python vs original cached Excel Ground+Edge values; original source unchanged</x:v>
      </x:c>
    </x:row>
    <x:row r="7" ht="45" customHeight="1">
      <x:c r="A7" s="34" t="str">
        <x:v>V02</x:v>
      </x:c>
      <x:c r="B7" s="34" t="str">
        <x:v>Primary 300 MB / 1,000 pairs</x:v>
      </x:c>
      <x:c r="C7" s="54" t="n">
        <x:v>4.547473508864641e-13</x:v>
      </x:c>
      <x:c r="D7" s="54" t="n">
        <x:v>0.000001</x:v>
      </x:c>
      <x:c r="E7" s="34" t="str">
        <x:v>PASS</x:v>
      </x:c>
      <x:c r="F7" s="34" t="str">
        <x:v>44,000 numeric run-sheet cells, plus categorical link states</x:v>
      </x:c>
    </x:row>
    <x:row r="8" ht="45" customHeight="1">
      <x:c r="A8" s="34" t="str">
        <x:v>V03</x:v>
      </x:c>
      <x:c r="B8" s="34" t="str">
        <x:v>1 MB workload sensitivity</x:v>
      </x:c>
      <x:c r="C8" s="54" t="n">
        <x:v>2.2737367544323206e-13</x:v>
      </x:c>
      <x:c r="D8" s="54" t="n">
        <x:v>0.000001</x:v>
      </x:c>
      <x:c r="E8" s="34" t="str">
        <x:v>PASS</x:v>
      </x:c>
      <x:c r="F8" s="34" t="str">
        <x:v>Same formula engine; Ground performs better under this assumption</x:v>
      </x:c>
    </x:row>
    <x:row r="9" ht="45" customHeight="1">
      <x:c r="A9" s="34" t="str">
        <x:v>V04</x:v>
      </x:c>
      <x:c r="B9" s="34" t="str">
        <x:v>No volume reduction</x:v>
      </x:c>
      <x:c r="C9" s="54" t="n">
        <x:v>9.094947017729282e-13</x:v>
      </x:c>
      <x:c r="D9" s="54" t="n">
        <x:v>0.000001</x:v>
      </x:c>
      <x:c r="E9" s="34" t="str">
        <x:v>PASS</x:v>
      </x:c>
      <x:c r="F9" s="34" t="str">
        <x:v>Same formula engine; edge is not forced to win</x:v>
      </x:c>
    </x:row>
    <x:row r="10" ht="45" customHeight="1">
      <x:c r="A10" s="34" t="str">
        <x:v>V05</x:v>
      </x:c>
      <x:c r="B10" s="34" t="str">
        <x:v>60 s assumed edge mean</x:v>
      </x:c>
      <x:c r="C10" s="54" t="n">
        <x:v>1.8189894035458565e-12</x:v>
      </x:c>
      <x:c r="D10" s="54" t="n">
        <x:v>0.000001</x:v>
      </x:c>
      <x:c r="E10" s="34" t="str">
        <x:v>PASS</x:v>
      </x:c>
      <x:c r="F10" s="34" t="str">
        <x:v>Same formula engine; unfavorable edge case</x:v>
      </x:c>
    </x:row>
    <x:row r="11" ht="45" customHeight="1">
      <x:c r="A11" s="34" t="str">
        <x:v>V06</x:v>
      </x:c>
      <x:c r="B11" s="34" t="str">
        <x:v>Identical architectures</x:v>
      </x:c>
      <x:c r="C11" s="54" t="n">
        <x:v>0</x:v>
      </x:c>
      <x:c r="D11" s="54" t="n">
        <x:v>0</x:v>
      </x:c>
      <x:c r="E11" s="34" t="str">
        <x:v>PASS</x:v>
      </x:c>
      <x:c r="F11" s="34" t="str">
        <x:v>Ground and Edge completion times identical for every one of 1,000 pairs</x:v>
      </x:c>
    </x:row>
    <x:row r="12" ht="45" customHeight="1">
      <x:c r="A12" s="34" t="str">
        <x:v>V07</x:v>
      </x:c>
      <x:c r="B12" s="34" t="str">
        <x:v>Five-entity manual FCFS check</x:v>
      </x:c>
      <x:c r="C12" s="54" t="n">
        <x:v>5</x:v>
      </x:c>
      <x:c r="D12" s="54" t="n">
        <x:v>5</x:v>
      </x:c>
      <x:c r="E12" s="34" t="str">
        <x:v>PASS</x:v>
      </x:c>
      <x:c r="F12" s="34" t="str">
        <x:v>All five Hand_Check rows read OK</x:v>
      </x:c>
    </x:row>
    <x:row r="13" ht="45" customHeight="1">
      <x:c r="A13" s="34" t="str">
        <x:v>V08</x:v>
      </x:c>
      <x:c r="B13" s="34" t="str">
        <x:v>Restore / repeat primary</x:v>
      </x:c>
      <x:c r="C13" s="54" t="n">
        <x:v>0</x:v>
      </x:c>
      <x:c r="D13" s="54" t="n">
        <x:v>0</x:v>
      </x:c>
      <x:c r="E13" s="34" t="str">
        <x:v>PASS</x:v>
      </x:c>
      <x:c r="F13" s="34" t="str">
        <x:v>Replications table returned bit-for-bit to primary values</x:v>
      </x:c>
    </x:row>
    <x:row r="14" ht="45" customHeight="1">
      <x:c r="A14" s="34" t="str">
        <x:v>V09</x:v>
      </x:c>
      <x:c r="B14" s="34" t="str">
        <x:v>Two-sided t critical</x:v>
      </x:c>
      <x:c r="C14" s="54" t="n">
        <x:v>4.579498558143769e-9</x:v>
      </x:c>
      <x:c r="D14" s="54" t="n">
        <x:v>0.000001</x:v>
      </x:c>
      <x:c r="E14" s="34" t="str">
        <x:v>PASS</x:v>
      </x:c>
      <x:c r="F14" s="34" t="str">
        <x:v>T.INV(1-alpha/2,df) checked against SciPy; original Excel TINV was correct</x:v>
      </x:c>
    </x:row>
    <x:row r="15" ht="45" customHeight="1">
      <x:c r="A15" s="34" t="str">
        <x:v>V10</x:v>
      </x:c>
      <x:c r="B15" s="34" t="str">
        <x:v>Accepted age bound</x:v>
      </x:c>
      <x:c r="C15" s="34" t="n">
        <x:v>9</x:v>
      </x:c>
      <x:c r="D15" s="34" t="n">
        <x:v>10</x:v>
      </x:c>
      <x:c r="E15" s="34" t="str">
        <x:v>PASS</x:v>
      </x:c>
      <x:c r="F15" s="34" t="str">
        <x:v>No future COMM record; 11 candidates explicitly rejected</x:v>
      </x:c>
    </x:row>
    <x:row r="16" ht="45" customHeight="1">
      <x:c r="A16" s="34" t="str">
        <x:v>V11</x:v>
      </x:c>
      <x:c r="B16" s="34" t="str">
        <x:v>Exact simultaneous instants</x:v>
      </x:c>
      <x:c r="C16" s="34" t="n">
        <x:v>0</x:v>
      </x:c>
      <x:c r="D16" s="34" t="n">
        <x:v>0</x:v>
      </x:c>
      <x:c r="E16" s="34" t="str">
        <x:v>CONTEXT ONLY</x:v>
      </x:c>
      <x:c r="F16" s="34" t="str">
        <x:v>No equal-to-second AD/COMM timestamps. Success is bounded as-of association</x:v>
      </x:c>
    </x:row>
    <x:row r="17" ht="45" customHeight="1">
      <x:c r="A17" s="34" t="str">
        <x:v>V12</x:v>
      </x:c>
      <x:c r="B17" s="34" t="str">
        <x:v>Window ENV fill count</x:v>
      </x:c>
      <x:c r="C17" s="34" t="n">
        <x:v>0</x:v>
      </x:c>
      <x:c r="D17" s="34" t="n">
        <x:v>0</x:v>
      </x:c>
      <x:c r="E17" s="34" t="str">
        <x:v>PASS</x:v>
      </x:c>
      <x:c r="F17" s="34" t="str">
        <x:v>Eight core fields available in all 13 target bins</x:v>
      </x:c>
    </x:row>
    <x:row r="18" ht="45" customHeight="1">
      <x:c r="A18" s="34" t="str">
        <x:v>V13</x:v>
      </x:c>
      <x:c r="B18" s="34" t="str">
        <x:v>Mapped measured COMM performance fields</x:v>
      </x:c>
      <x:c r="C18" s="34" t="n">
        <x:v>0</x:v>
      </x:c>
      <x:c r="D18" s="34" t="n">
        <x:v>0</x:v>
      </x:c>
      <x:c r="E18" s="34" t="str">
        <x:v>NOT ESTABLISHED</x:v>
      </x:c>
      <x:c r="F18" s="34" t="str">
        <x:v>No active rate/delay/outage input admitted; allowed synthetic parameters do not invalidate state-data fit.</x:v>
      </x:c>
    </x:row>
    <x:row r="19" ht="45" customHeight="1">
      <x:c r="A19" s="34" t="str">
        <x:v>V14</x:v>
      </x:c>
      <x:c r="B19" s="34" t="str">
        <x:v>Validated payload scalar fields</x:v>
      </x:c>
      <x:c r="C19" s="34" t="n">
        <x:v>18</x:v>
      </x:c>
      <x:c r="D19" s="34" t="n">
        <x:v>18</x:v>
      </x:c>
      <x:c r="E19" s="34" t="str">
        <x:v>PASS / QUALIFIED</x:v>
      </x:c>
      <x:c r="F19" s="34" t="str">
        <x:v>100 valid-header receptions; 65 CRC32-C passes; no-CRC records retain QC flags; adapter directly follows supplied schema.</x:v>
      </x:c>
    </x:row>
    <x:row r="20" ht="45" customHeight="1">
      <x:c r="A20" s="34" t="str">
        <x:v>V15</x:v>
      </x:c>
      <x:c r="B20" s="34" t="str">
        <x:v>Empirical architecture conclusion</x:v>
      </x:c>
      <x:c r="C20" s="34" t="n">
        <x:v>0</x:v>
      </x:c>
      <x:c r="D20" s="34" t="n">
        <x:v>0</x:v>
      </x:c>
      <x:c r="E20" s="34" t="str">
        <x:v>NOT RELEASED</x:v>
      </x:c>
      <x:c r="F20" s="34" t="str">
        <x:v>No historical performance calibration or causal/architectural effectiveness claim.</x:v>
      </x:c>
    </x:row>
    <x:row r="21" ht="45" customHeight="1">
      <x:c r="A21" s="34" t="str">
        <x:v>V16</x:v>
      </x:c>
      <x:c r="B21" s="34" t="str">
        <x:v>Frozen cohort consistency</x:v>
      </x:c>
      <x:c r="C21" s="34" t="n">
        <x:f>COUNTIF(Join_Audit!S6:S116,"ACCEPT")</x:f>
        <x:v>100</x:v>
      </x:c>
      <x:c r="D21" s="34" t="n">
        <x:v>100</x:v>
      </x:c>
      <x:c r="E21" s="34" t="str">
        <x:f>IF(AND(C21=D21,Settings!B8=D21,COUNTIF(ACE_Input!Y6:Y105,"ACCEPT")=D21),"PASS","REBUILD / HOLD")</x:f>
        <x:v>PASS</x:v>
      </x:c>
      <x:c r="F21" s="34" t="str">
        <x:v>Changed tolerance/cohort requires rebuild; no silent resampling</x:v>
      </x:c>
    </x:row>
    <x:row r="22" ht="45" customHeight="1">
      <x:c r="A22" s="34" t="str">
        <x:v>V17</x:v>
      </x:c>
      <x:c r="B22" s="34" t="str">
        <x:v>Controlled replication count</x:v>
      </x:c>
      <x:c r="C22" s="34" t="n">
        <x:f>Settings!B9</x:f>
        <x:v>10</x:v>
      </x:c>
      <x:c r="D22" s="34" t="n">
        <x:v>10</x:v>
      </x:c>
      <x:c r="E22" s="34" t="str">
        <x:f>IF(C22=D22,"PASS","REBUILD / HOLD")</x:f>
        <x:v>PASS</x:v>
      </x:c>
      <x:c r="F22" s="34" t="str">
        <x:v>Ten conditional runs are fixed for this configuration</x:v>
      </x:c>
    </x:row>
    <x:row r="24">
      <x:c r="A24" s="237" t="str">
        <x:v>V02 CHECKS</x:v>
      </x:c>
      <x:c r="B24" s="237" t="str">
        <x:v>New execution / scope</x:v>
      </x:c>
      <x:c r="C24" s="237" t="str">
        <x:v>Result</x:v>
      </x:c>
      <x:c r="D24" s="237" t="str">
        <x:v>Reference</x:v>
      </x:c>
      <x:c r="E24" s="237" t="str">
        <x:v>Status</x:v>
      </x:c>
      <x:c r="F24" s="237" t="str">
        <x:v>Boundary</x:v>
      </x:c>
    </x:row>
    <x:row r="25" ht="56" customHeight="1">
      <x:c r="A25" s="35" t="str">
        <x:v>N01</x:v>
      </x:c>
      <x:c r="B25" s="35" t="str">
        <x:v>All decoded-state QC checks</x:v>
      </x:c>
      <x:c r="C25" s="35" t="n">
        <x:v>28</x:v>
      </x:c>
      <x:c r="D25" s="35" t="n">
        <x:v>28</x:v>
      </x:c>
      <x:c r="E25" s="35" t="str">
        <x:v>PASS</x:v>
      </x:c>
      <x:c r="F25" s="35" t="str">
        <x:v>COMM_Decode_QC workbook totals agree with independent decoding.</x:v>
      </x:c>
    </x:row>
    <x:row r="26" ht="56" customHeight="1">
      <x:c r="A26" s="35" t="str">
        <x:v>N02</x:v>
      </x:c>
      <x:c r="B26" s="35" t="str">
        <x:v>Same original 100 source rows</x:v>
      </x:c>
      <x:c r="C26" s="35" t="n">
        <x:v>100</x:v>
      </x:c>
      <x:c r="D26" s="35" t="n">
        <x:v>100</x:v>
      </x:c>
      <x:c r="E26" s="35" t="str">
        <x:v>PASS</x:v>
      </x:c>
      <x:c r="F26" s="35" t="str">
        <x:v>Original sequence and arrival offsets unchanged.</x:v>
      </x:c>
    </x:row>
    <x:row r="27" ht="56" customHeight="1">
      <x:c r="A27" s="35" t="str">
        <x:v>N03</x:v>
      </x:c>
      <x:c r="B27" s="35" t="str">
        <x:v>Five independent scenario reruns</x:v>
      </x:c>
      <x:c r="C27" s="35" t="n">
        <x:v>5</x:v>
      </x:c>
      <x:c r="D27" s="35" t="n">
        <x:v>5</x:v>
      </x:c>
      <x:c r="E27" s="35" t="str">
        <x:v>PASS</x:v>
      </x:c>
      <x:c r="F27" s="35" t="str">
        <x:v>Same timing results; not five new measured traces.</x:v>
      </x:c>
    </x:row>
    <x:row r="28" ht="56" customHeight="1">
      <x:c r="A28" s="35" t="str">
        <x:v>N04</x:v>
      </x:c>
      <x:c r="B28" s="35" t="str">
        <x:v>Fresh primary v02 numeric regression</x:v>
      </x:c>
      <x:c r="C28" s="35" t="n">
        <x:v>4.547473508864641e-13</x:v>
      </x:c>
      <x:c r="D28" s="35" t="n">
        <x:v>0.000001</x:v>
      </x:c>
      <x:c r="E28" s="35" t="str">
        <x:v>PASS</x:v>
      </x:c>
      <x:c r="F28" s="35" t="str">
        <x:v>To be set after comparing all 44,000 primary numeric run cells.</x:v>
      </x:c>
    </x:row>
    <x:row r="29" ht="56" customHeight="1">
      <x:c r="A29" s="35" t="str">
        <x:v>N05</x:v>
      </x:c>
      <x:c r="B29" s="35" t="str">
        <x:v>Rejected malformed-header witness count</x:v>
      </x:c>
      <x:c r="C29" s="35" t="n">
        <x:v>0</x:v>
      </x:c>
      <x:c r="D29" s="35" t="n">
        <x:v>0</x:v>
      </x:c>
      <x:c r="E29" s="35" t="str">
        <x:v>PASS</x:v>
      </x:c>
      <x:c r="F29" s="35" t="str">
        <x:v>JSON row 160 preserved in raw archive but not admitted as witness.</x:v>
      </x:c>
    </x:row>
  </x:sheetData>
  <x:mergeCells>
    <x:mergeCell ref="A1:F1"/>
    <x:mergeCell ref="A2:F3"/>
  </x:mergeCells>
  <x:pageMargins left="0.7" right="0.7" top="0.75" bottom="0.75" header="0.3" footer="0.3"/>
</x:worksheet>
</file>

<file path=xl/worksheets/sheet2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s>
  <x:sheetData>
    <x:row r="1" ht="34" customHeight="1">
      <x:c r="A1" s="21" t="str">
        <x:v>ACTUAL FORMULA RUNS | per-replication snapshot summaries</x:v>
      </x:c>
      <x:c r="B1" s="21"/>
      <x:c r="C1" s="21"/>
      <x:c r="D1" s="21"/>
      <x:c r="E1" s="21"/>
      <x:c r="F1" s="21"/>
      <x:c r="G1" s="21"/>
      <x:c r="H1" s="21"/>
      <x:c r="I1" s="21"/>
      <x:c r="J1" s="21"/>
      <x:c r="K1" s="21"/>
      <x:c r="L1" s="21"/>
      <x:c r="M1" s="21"/>
      <x:c r="N1" s="21"/>
      <x:c r="O1" s="21"/>
      <x:c r="P1" s="21"/>
      <x:c r="Q1" s="21"/>
      <x:c r="R1" s="21"/>
      <x:c r="S1" s="21"/>
      <x:c r="T1" s="21"/>
    </x:row>
    <x:row r="2" ht="23" customHeight="1">
      <x:c r="A2" s="25" t="str">
        <x:v>50 per-replication summaries of 5,000 checked entity outputs. Complete entity snapshots are supplied in scenario_entity_snapshots.csv. Main run sheets remain live; these archived summaries do not auto-refresh.</x:v>
      </x:c>
      <x:c r="B2" s="25"/>
      <x:c r="C2" s="25"/>
      <x:c r="D2" s="25"/>
      <x:c r="E2" s="25"/>
      <x:c r="F2" s="25"/>
      <x:c r="G2" s="25"/>
      <x:c r="H2" s="25"/>
      <x:c r="I2" s="25"/>
      <x:c r="J2" s="25"/>
      <x:c r="K2" s="25"/>
      <x:c r="L2" s="25"/>
      <x:c r="M2" s="25"/>
      <x:c r="N2" s="25"/>
      <x:c r="O2" s="25"/>
      <x:c r="P2" s="25"/>
      <x:c r="Q2" s="25"/>
      <x:c r="R2" s="25"/>
      <x:c r="S2" s="25"/>
      <x:c r="T2" s="25"/>
    </x:row>
    <x:row r="3" ht="23" customHeight="1">
      <x:c r="A3" s="25"/>
      <x:c r="B3" s="25"/>
      <x:c r="C3" s="25"/>
      <x:c r="D3" s="25"/>
      <x:c r="E3" s="25"/>
      <x:c r="F3" s="25"/>
      <x:c r="G3" s="25"/>
      <x:c r="H3" s="25"/>
      <x:c r="I3" s="25"/>
      <x:c r="J3" s="25"/>
      <x:c r="K3" s="25"/>
      <x:c r="L3" s="25"/>
      <x:c r="M3" s="25"/>
      <x:c r="N3" s="25"/>
      <x:c r="O3" s="25"/>
      <x:c r="P3" s="25"/>
      <x:c r="Q3" s="25"/>
      <x:c r="R3" s="25"/>
      <x:c r="S3" s="25"/>
      <x:c r="T3" s="25"/>
    </x:row>
    <x:row r="4">
      <x:c r="A4" s="2"/>
      <x:c r="B4" s="2"/>
      <x:c r="C4" s="2"/>
      <x:c r="D4" s="2"/>
      <x:c r="E4" s="2"/>
      <x:c r="F4" s="2"/>
      <x:c r="G4" s="2"/>
      <x:c r="H4" s="2"/>
      <x:c r="I4" s="2"/>
      <x:c r="J4" s="2"/>
      <x:c r="K4" s="2"/>
      <x:c r="L4" s="2"/>
      <x:c r="M4" s="2"/>
      <x:c r="N4" s="2"/>
      <x:c r="O4" s="2"/>
      <x:c r="P4" s="2"/>
      <x:c r="Q4" s="2"/>
      <x:c r="R4" s="2"/>
      <x:c r="S4" s="2"/>
      <x:c r="T4" s="2"/>
    </x:row>
    <x:row r="5" ht="42" customHeight="1">
      <x:c r="A5" s="15" t="str">
        <x:v>Case</x:v>
      </x:c>
      <x:c r="B5" s="15" t="str">
        <x:v>Rep</x:v>
      </x:c>
      <x:c r="C5" s="15" t="str">
        <x:v>Entities</x:v>
      </x:c>
      <x:c r="D5" s="15" t="str">
        <x:v>Mean arrival (s)</x:v>
      </x:c>
      <x:c r="E5" s="15" t="str">
        <x:v>Mean Ground completion (s)</x:v>
      </x:c>
      <x:c r="F5" s="15" t="str">
        <x:v>Mean Edge completion (s)</x:v>
      </x:c>
      <x:c r="G5" s="15" t="str">
        <x:v>Ground deadline fraction</x:v>
      </x:c>
      <x:c r="H5" s="15" t="str">
        <x:v>Edge deadline fraction</x:v>
      </x:c>
      <x:c r="I5" s="15" t="str">
        <x:v>Ground non-stale fraction</x:v>
      </x:c>
      <x:c r="J5" s="15" t="str">
        <x:v>Edge non-stale fraction</x:v>
      </x:c>
      <x:c r="K5" s="15" t="str">
        <x:v>Mean Ground wait (s)</x:v>
      </x:c>
      <x:c r="L5" s="15" t="str">
        <x:v>Mean Edge wait (s)</x:v>
      </x:c>
      <x:c r="M5" s="15" t="str">
        <x:v>Mean Ground link queue (s)</x:v>
      </x:c>
      <x:c r="N5" s="15" t="str">
        <x:v>Mean Ground outage wait (s)</x:v>
      </x:c>
      <x:c r="O5" s="15" t="str">
        <x:v>Mean Ground compute wait (s)</x:v>
      </x:c>
      <x:c r="P5" s="15" t="str">
        <x:v>Mean Edge compute wait (s)</x:v>
      </x:c>
      <x:c r="Q5" s="15" t="str">
        <x:v>Mean Edge link queue (s)</x:v>
      </x:c>
      <x:c r="R5" s="15" t="str">
        <x:v>Mean Edge outage wait (s)</x:v>
      </x:c>
      <x:c r="S5" s="15" t="str">
        <x:v>Mean Ground finish (s)</x:v>
      </x:c>
      <x:c r="T5" s="15" t="str">
        <x:v>Mean Edge finish (s)</x:v>
      </x:c>
    </x:row>
    <x:row r="6" ht="22" customHeight="1">
      <x:c r="A6" s="32" t="str">
        <x:v>PRIMARY_300MB</x:v>
      </x:c>
      <x:c r="B6" s="32" t="n">
        <x:v>1</x:v>
      </x:c>
      <x:c r="C6" s="32" t="n">
        <x:v>100</x:v>
      </x:c>
      <x:c r="D6" s="56" t="n">
        <x:v>378.99</x:v>
      </x:c>
      <x:c r="E6" s="56" t="n">
        <x:v>1067.6433833916303</x:v>
      </x:c>
      <x:c r="F6" s="56" t="n">
        <x:v>198.22801333318375</x:v>
      </x:c>
      <x:c r="G6" s="58" t="n">
        <x:v>0.1</x:v>
      </x:c>
      <x:c r="H6" s="58" t="n">
        <x:v>0.45</x:v>
      </x:c>
      <x:c r="I6" s="58" t="n">
        <x:v>0.45</x:v>
      </x:c>
      <x:c r="J6" s="58" t="n">
        <x:v>1</x:v>
      </x:c>
      <x:c r="K6" s="56" t="n">
        <x:v>1040.1119999999999</x:v>
      </x:c>
      <x:c r="L6" s="56" t="n">
        <x:v>181.673863158292</x:v>
      </x:c>
      <x:c r="M6" s="56" t="n">
        <x:v>1034.3911999999998</x:v>
      </x:c>
      <x:c r="N6" s="56" t="n">
        <x:v>5.720800000000015</x:v>
      </x:c>
      <x:c r="O6" s="56" t="n">
        <x:v>0</x:v>
      </x:c>
      <x:c r="P6" s="56" t="n">
        <x:v>166.84094220594633</x:v>
      </x:c>
      <x:c r="Q6" s="56" t="n">
        <x:v>13.660230401609038</x:v>
      </x:c>
      <x:c r="R6" s="56" t="n">
        <x:v>1.1726905507366052</x:v>
      </x:c>
      <x:c r="S6" s="56" t="n">
        <x:v>1446.6333833916303</x:v>
      </x:c>
      <x:c r="T6" s="56" t="n">
        <x:v>577.2180133331838</x:v>
      </x:c>
    </x:row>
    <x:row r="7" ht="22" customHeight="1">
      <x:c r="A7" s="32" t="str">
        <x:v>PRIMARY_300MB</x:v>
      </x:c>
      <x:c r="B7" s="32" t="n">
        <x:v>2</x:v>
      </x:c>
      <x:c r="C7" s="32" t="n">
        <x:v>100</x:v>
      </x:c>
      <x:c r="D7" s="56" t="n">
        <x:v>378.99</x:v>
      </x:c>
      <x:c r="E7" s="56" t="n">
        <x:v>1068.5117513034854</x:v>
      </x:c>
      <x:c r="F7" s="56" t="n">
        <x:v>352.613428562285</x:v>
      </x:c>
      <x:c r="G7" s="58" t="n">
        <x:v>0.09</x:v>
      </x:c>
      <x:c r="H7" s="58" t="n">
        <x:v>0.15</x:v>
      </x:c>
      <x:c r="I7" s="58" t="n">
        <x:v>0.46</x:v>
      </x:c>
      <x:c r="J7" s="58" t="n">
        <x:v>1</x:v>
      </x:c>
      <x:c r="K7" s="56" t="n">
        <x:v>1040.1920725815191</x:v>
      </x:c>
      <x:c r="L7" s="56" t="n">
        <x:v>333.6943923963863</x:v>
      </x:c>
      <x:c r="M7" s="56" t="n">
        <x:v>1034.3911999999998</x:v>
      </x:c>
      <x:c r="N7" s="56" t="n">
        <x:v>5.720800000000015</x:v>
      </x:c>
      <x:c r="O7" s="56" t="n">
        <x:v>0.08007258151936782</x:v>
      </x:c>
      <x:c r="P7" s="56" t="n">
        <x:v>319.1361499566548</x:v>
      </x:c>
      <x:c r="Q7" s="56" t="n">
        <x:v>13.30800335089677</x:v>
      </x:c>
      <x:c r="R7" s="56" t="n">
        <x:v>1.2502390888347656</x:v>
      </x:c>
      <x:c r="S7" s="56" t="n">
        <x:v>1447.5017513034854</x:v>
      </x:c>
      <x:c r="T7" s="56" t="n">
        <x:v>731.603428562285</x:v>
      </x:c>
    </x:row>
    <x:row r="8" ht="22" customHeight="1">
      <x:c r="A8" s="32" t="str">
        <x:v>PRIMARY_300MB</x:v>
      </x:c>
      <x:c r="B8" s="32" t="n">
        <x:v>3</x:v>
      </x:c>
      <x:c r="C8" s="32" t="n">
        <x:v>100</x:v>
      </x:c>
      <x:c r="D8" s="56" t="n">
        <x:v>378.99</x:v>
      </x:c>
      <x:c r="E8" s="56" t="n">
        <x:v>1067.4277896530723</x:v>
      </x:c>
      <x:c r="F8" s="56" t="n">
        <x:v>223.26075087729922</x:v>
      </x:c>
      <x:c r="G8" s="58" t="n">
        <x:v>0.11</x:v>
      </x:c>
      <x:c r="H8" s="58" t="n">
        <x:v>0.38</x:v>
      </x:c>
      <x:c r="I8" s="58" t="n">
        <x:v>0.46</x:v>
      </x:c>
      <x:c r="J8" s="58" t="n">
        <x:v>1</x:v>
      </x:c>
      <x:c r="K8" s="56" t="n">
        <x:v>1040.1119999999999</x:v>
      </x:c>
      <x:c r="L8" s="56" t="n">
        <x:v>207.35338191808174</x:v>
      </x:c>
      <x:c r="M8" s="56" t="n">
        <x:v>1034.3911999999998</x:v>
      </x:c>
      <x:c r="N8" s="56" t="n">
        <x:v>5.720800000000015</x:v>
      </x:c>
      <x:c r="O8" s="56" t="n">
        <x:v>0</x:v>
      </x:c>
      <x:c r="P8" s="56" t="n">
        <x:v>189.38676120086262</x:v>
      </x:c>
      <x:c r="Q8" s="56" t="n">
        <x:v>16.871886440705342</x:v>
      </x:c>
      <x:c r="R8" s="56" t="n">
        <x:v>1.0947342765137853</x:v>
      </x:c>
      <x:c r="S8" s="56" t="n">
        <x:v>1446.4177896530723</x:v>
      </x:c>
      <x:c r="T8" s="56" t="n">
        <x:v>602.2507508772992</x:v>
      </x:c>
    </x:row>
    <x:row r="9" ht="22" customHeight="1">
      <x:c r="A9" s="32" t="str">
        <x:v>PRIMARY_300MB</x:v>
      </x:c>
      <x:c r="B9" s="32" t="n">
        <x:v>4</x:v>
      </x:c>
      <x:c r="C9" s="32" t="n">
        <x:v>100</x:v>
      </x:c>
      <x:c r="D9" s="56" t="n">
        <x:v>378.99</x:v>
      </x:c>
      <x:c r="E9" s="56" t="n">
        <x:v>1068.0757325946925</x:v>
      </x:c>
      <x:c r="F9" s="56" t="n">
        <x:v>359.9674886888429</x:v>
      </x:c>
      <x:c r="G9" s="58" t="n">
        <x:v>0.11</x:v>
      </x:c>
      <x:c r="H9" s="58" t="n">
        <x:v>0.24</x:v>
      </x:c>
      <x:c r="I9" s="58" t="n">
        <x:v>0.46</x:v>
      </x:c>
      <x:c r="J9" s="58" t="n">
        <x:v>1</x:v>
      </x:c>
      <x:c r="K9" s="56" t="n">
        <x:v>1040.1119999999999</x:v>
      </x:c>
      <x:c r="L9" s="56" t="n">
        <x:v>342.1162909047647</x:v>
      </x:c>
      <x:c r="M9" s="56" t="n">
        <x:v>1034.3911999999998</x:v>
      </x:c>
      <x:c r="N9" s="56" t="n">
        <x:v>5.720800000000015</x:v>
      </x:c>
      <x:c r="O9" s="56" t="n">
        <x:v>0</x:v>
      </x:c>
      <x:c r="P9" s="56" t="n">
        <x:v>328.68530136359203</x:v>
      </x:c>
      <x:c r="Q9" s="56" t="n">
        <x:v>12.237454502504372</x:v>
      </x:c>
      <x:c r="R9" s="56" t="n">
        <x:v>1.1935350386682797</x:v>
      </x:c>
      <x:c r="S9" s="56" t="n">
        <x:v>1447.0657325946925</x:v>
      </x:c>
      <x:c r="T9" s="56" t="n">
        <x:v>738.9574886888429</x:v>
      </x:c>
    </x:row>
    <x:row r="10" ht="22" customHeight="1">
      <x:c r="A10" s="32" t="str">
        <x:v>PRIMARY_300MB</x:v>
      </x:c>
      <x:c r="B10" s="32" t="n">
        <x:v>5</x:v>
      </x:c>
      <x:c r="C10" s="32" t="n">
        <x:v>100</x:v>
      </x:c>
      <x:c r="D10" s="56" t="n">
        <x:v>378.99</x:v>
      </x:c>
      <x:c r="E10" s="56" t="n">
        <x:v>1067.62029415276</x:v>
      </x:c>
      <x:c r="F10" s="56" t="n">
        <x:v>276.19405429161924</x:v>
      </x:c>
      <x:c r="G10" s="58" t="n">
        <x:v>0.11</x:v>
      </x:c>
      <x:c r="H10" s="58" t="n">
        <x:v>0.27</x:v>
      </x:c>
      <x:c r="I10" s="58" t="n">
        <x:v>0.46</x:v>
      </x:c>
      <x:c r="J10" s="58" t="n">
        <x:v>1</x:v>
      </x:c>
      <x:c r="K10" s="56" t="n">
        <x:v>1040.1119999999999</x:v>
      </x:c>
      <x:c r="L10" s="56" t="n">
        <x:v>259.70917183333916</x:v>
      </x:c>
      <x:c r="M10" s="56" t="n">
        <x:v>1034.3911999999998</x:v>
      </x:c>
      <x:c r="N10" s="56" t="n">
        <x:v>5.720800000000015</x:v>
      </x:c>
      <x:c r="O10" s="56" t="n">
        <x:v>0</x:v>
      </x:c>
      <x:c r="P10" s="56" t="n">
        <x:v>232.40674102395317</x:v>
      </x:c>
      <x:c r="Q10" s="56" t="n">
        <x:v>26.044598453294494</x:v>
      </x:c>
      <x:c r="R10" s="56" t="n">
        <x:v>1.257832356091477</x:v>
      </x:c>
      <x:c r="S10" s="56" t="n">
        <x:v>1446.61029415276</x:v>
      </x:c>
      <x:c r="T10" s="56" t="n">
        <x:v>655.1840542916193</x:v>
      </x:c>
    </x:row>
    <x:row r="11" ht="22" customHeight="1">
      <x:c r="A11" s="32" t="str">
        <x:v>PRIMARY_300MB</x:v>
      </x:c>
      <x:c r="B11" s="32" t="n">
        <x:v>6</x:v>
      </x:c>
      <x:c r="C11" s="32" t="n">
        <x:v>100</x:v>
      </x:c>
      <x:c r="D11" s="56" t="n">
        <x:v>378.99</x:v>
      </x:c>
      <x:c r="E11" s="56" t="n">
        <x:v>1068.0754935919394</x:v>
      </x:c>
      <x:c r="F11" s="56" t="n">
        <x:v>313.9422608571776</x:v>
      </x:c>
      <x:c r="G11" s="58" t="n">
        <x:v>0.11</x:v>
      </x:c>
      <x:c r="H11" s="58" t="n">
        <x:v>0.2</x:v>
      </x:c>
      <x:c r="I11" s="58" t="n">
        <x:v>0.46</x:v>
      </x:c>
      <x:c r="J11" s="58" t="n">
        <x:v>1</x:v>
      </x:c>
      <x:c r="K11" s="56" t="n">
        <x:v>1040.1119999999999</x:v>
      </x:c>
      <x:c r="L11" s="56" t="n">
        <x:v>296.09178008135893</x:v>
      </x:c>
      <x:c r="M11" s="56" t="n">
        <x:v>1034.3911999999998</x:v>
      </x:c>
      <x:c r="N11" s="56" t="n">
        <x:v>5.720800000000015</x:v>
      </x:c>
      <x:c r="O11" s="56" t="n">
        <x:v>0</x:v>
      </x:c>
      <x:c r="P11" s="56" t="n">
        <x:v>277.97005939005146</x:v>
      </x:c>
      <x:c r="Q11" s="56" t="n">
        <x:v>16.917609624937153</x:v>
      </x:c>
      <x:c r="R11" s="56" t="n">
        <x:v>1.2041110663702932</x:v>
      </x:c>
      <x:c r="S11" s="56" t="n">
        <x:v>1447.0654935919395</x:v>
      </x:c>
      <x:c r="T11" s="56" t="n">
        <x:v>692.9322608571777</x:v>
      </x:c>
    </x:row>
    <x:row r="12" ht="22" customHeight="1">
      <x:c r="A12" s="32" t="str">
        <x:v>PRIMARY_300MB</x:v>
      </x:c>
      <x:c r="B12" s="32" t="n">
        <x:v>7</x:v>
      </x:c>
      <x:c r="C12" s="32" t="n">
        <x:v>100</x:v>
      </x:c>
      <x:c r="D12" s="56" t="n">
        <x:v>378.99</x:v>
      </x:c>
      <x:c r="E12" s="56" t="n">
        <x:v>1067.3533305521937</x:v>
      </x:c>
      <x:c r="F12" s="56" t="n">
        <x:v>231.14909302216705</x:v>
      </x:c>
      <x:c r="G12" s="58" t="n">
        <x:v>0.11</x:v>
      </x:c>
      <x:c r="H12" s="58" t="n">
        <x:v>0.36</x:v>
      </x:c>
      <x:c r="I12" s="58" t="n">
        <x:v>0.46</x:v>
      </x:c>
      <x:c r="J12" s="58" t="n">
        <x:v>1</x:v>
      </x:c>
      <x:c r="K12" s="56" t="n">
        <x:v>1040.1119999999999</x:v>
      </x:c>
      <x:c r="L12" s="56" t="n">
        <x:v>215.46510136558544</x:v>
      </x:c>
      <x:c r="M12" s="56" t="n">
        <x:v>1034.3911999999998</x:v>
      </x:c>
      <x:c r="N12" s="56" t="n">
        <x:v>5.720800000000015</x:v>
      </x:c>
      <x:c r="O12" s="56" t="n">
        <x:v>0</x:v>
      </x:c>
      <x:c r="P12" s="56" t="n">
        <x:v>181.28572238404809</x:v>
      </x:c>
      <x:c r="Q12" s="56" t="n">
        <x:v>32.92197306506042</x:v>
      </x:c>
      <x:c r="R12" s="56" t="n">
        <x:v>1.2574059164769256</x:v>
      </x:c>
      <x:c r="S12" s="56" t="n">
        <x:v>1446.3433305521937</x:v>
      </x:c>
      <x:c r="T12" s="56" t="n">
        <x:v>610.1390930221671</x:v>
      </x:c>
    </x:row>
    <x:row r="13" ht="22" customHeight="1">
      <x:c r="A13" s="32" t="str">
        <x:v>PRIMARY_300MB</x:v>
      </x:c>
      <x:c r="B13" s="32" t="n">
        <x:v>8</x:v>
      </x:c>
      <x:c r="C13" s="32" t="n">
        <x:v>100</x:v>
      </x:c>
      <x:c r="D13" s="56" t="n">
        <x:v>378.99</x:v>
      </x:c>
      <x:c r="E13" s="56" t="n">
        <x:v>1067.467064774559</x:v>
      </x:c>
      <x:c r="F13" s="56" t="n">
        <x:v>201.60895713134738</x:v>
      </x:c>
      <x:c r="G13" s="58" t="n">
        <x:v>0.11</x:v>
      </x:c>
      <x:c r="H13" s="58" t="n">
        <x:v>0.37</x:v>
      </x:c>
      <x:c r="I13" s="58" t="n">
        <x:v>0.46</x:v>
      </x:c>
      <x:c r="J13" s="58" t="n">
        <x:v>1</x:v>
      </x:c>
      <x:c r="K13" s="56" t="n">
        <x:v>1040.1119999999999</x:v>
      </x:c>
      <x:c r="L13" s="56" t="n">
        <x:v>185.5837628076699</x:v>
      </x:c>
      <x:c r="M13" s="56" t="n">
        <x:v>1034.3911999999998</x:v>
      </x:c>
      <x:c r="N13" s="56" t="n">
        <x:v>5.720800000000015</x:v>
      </x:c>
      <x:c r="O13" s="56" t="n">
        <x:v>0</x:v>
      </x:c>
      <x:c r="P13" s="56" t="n">
        <x:v>168.42955547900212</x:v>
      </x:c>
      <x:c r="Q13" s="56" t="n">
        <x:v>15.934826353759222</x:v>
      </x:c>
      <x:c r="R13" s="56" t="n">
        <x:v>1.219380974908561</x:v>
      </x:c>
      <x:c r="S13" s="56" t="n">
        <x:v>1446.457064774559</x:v>
      </x:c>
      <x:c r="T13" s="56" t="n">
        <x:v>580.5989571313473</x:v>
      </x:c>
    </x:row>
    <x:row r="14" ht="22" customHeight="1">
      <x:c r="A14" s="32" t="str">
        <x:v>PRIMARY_300MB</x:v>
      </x:c>
      <x:c r="B14" s="32" t="n">
        <x:v>9</x:v>
      </x:c>
      <x:c r="C14" s="32" t="n">
        <x:v>100</x:v>
      </x:c>
      <x:c r="D14" s="56" t="n">
        <x:v>378.99</x:v>
      </x:c>
      <x:c r="E14" s="56" t="n">
        <x:v>1068.4790391807107</x:v>
      </x:c>
      <x:c r="F14" s="56" t="n">
        <x:v>356.57528637722635</x:v>
      </x:c>
      <x:c r="G14" s="58" t="n">
        <x:v>0.11</x:v>
      </x:c>
      <x:c r="H14" s="58" t="n">
        <x:v>0.24</x:v>
      </x:c>
      <x:c r="I14" s="58" t="n">
        <x:v>0.46</x:v>
      </x:c>
      <x:c r="J14" s="58" t="n">
        <x:v>1</x:v>
      </x:c>
      <x:c r="K14" s="56" t="n">
        <x:v>1040.1119999999999</x:v>
      </x:c>
      <x:c r="L14" s="56" t="n">
        <x:v>337.5141688350939</x:v>
      </x:c>
      <x:c r="M14" s="56" t="n">
        <x:v>1034.3911999999998</x:v>
      </x:c>
      <x:c r="N14" s="56" t="n">
        <x:v>5.720800000000015</x:v>
      </x:c>
      <x:c r="O14" s="56" t="n">
        <x:v>0</x:v>
      </x:c>
      <x:c r="P14" s="56" t="n">
        <x:v>319.2748513023457</x:v>
      </x:c>
      <x:c r="Q14" s="56" t="n">
        <x:v>15.854117155888797</x:v>
      </x:c>
      <x:c r="R14" s="56" t="n">
        <x:v>2.3852003768593546</x:v>
      </x:c>
      <x:c r="S14" s="56" t="n">
        <x:v>1447.4690391807108</x:v>
      </x:c>
      <x:c r="T14" s="56" t="n">
        <x:v>735.5652863772264</x:v>
      </x:c>
    </x:row>
    <x:row r="15" ht="22" customHeight="1">
      <x:c r="A15" s="32" t="str">
        <x:v>PRIMARY_300MB</x:v>
      </x:c>
      <x:c r="B15" s="32" t="n">
        <x:v>10</x:v>
      </x:c>
      <x:c r="C15" s="32" t="n">
        <x:v>100</x:v>
      </x:c>
      <x:c r="D15" s="56" t="n">
        <x:v>378.99</x:v>
      </x:c>
      <x:c r="E15" s="56" t="n">
        <x:v>1067.9126934257606</x:v>
      </x:c>
      <x:c r="F15" s="56" t="n">
        <x:v>288.26820512834286</x:v>
      </x:c>
      <x:c r="G15" s="58" t="n">
        <x:v>0.11</x:v>
      </x:c>
      <x:c r="H15" s="58" t="n">
        <x:v>0.24</x:v>
      </x:c>
      <x:c r="I15" s="58" t="n">
        <x:v>0.46</x:v>
      </x:c>
      <x:c r="J15" s="58" t="n">
        <x:v>1</x:v>
      </x:c>
      <x:c r="K15" s="56" t="n">
        <x:v>1040.1119999999999</x:v>
      </x:c>
      <x:c r="L15" s="56" t="n">
        <x:v>270.9061248510602</x:v>
      </x:c>
      <x:c r="M15" s="56" t="n">
        <x:v>1034.3911999999998</x:v>
      </x:c>
      <x:c r="N15" s="56" t="n">
        <x:v>5.720800000000015</x:v>
      </x:c>
      <x:c r="O15" s="56" t="n">
        <x:v>0</x:v>
      </x:c>
      <x:c r="P15" s="56" t="n">
        <x:v>254.85587352585335</x:v>
      </x:c>
      <x:c r="Q15" s="56" t="n">
        <x:v>14.890227267999277</x:v>
      </x:c>
      <x:c r="R15" s="56" t="n">
        <x:v>1.1600240572075597</x:v>
      </x:c>
      <x:c r="S15" s="56" t="n">
        <x:v>1446.9026934257606</x:v>
      </x:c>
      <x:c r="T15" s="56" t="n">
        <x:v>667.2582051283429</x:v>
      </x:c>
    </x:row>
    <x:row r="16" ht="22" customHeight="1">
      <x:c r="A16" s="32" t="str">
        <x:v>SMALL_1MB</x:v>
      </x:c>
      <x:c r="B16" s="32" t="n">
        <x:v>1</x:v>
      </x:c>
      <x:c r="C16" s="32" t="n">
        <x:v>100</x:v>
      </x:c>
      <x:c r="D16" s="56" t="n">
        <x:v>378.99</x:v>
      </x:c>
      <x:c r="E16" s="56" t="n">
        <x:v>14.978960349081257</x:v>
      </x:c>
      <x:c r="F16" s="56" t="n">
        <x:v>183.53571120398723</x:v>
      </x:c>
      <x:c r="G16" s="58" t="n">
        <x:v>0.97</x:v>
      </x:c>
      <x:c r="H16" s="58" t="n">
        <x:v>0.45</x:v>
      </x:c>
      <x:c r="I16" s="58" t="n">
        <x:v>1</x:v>
      </x:c>
      <x:c r="J16" s="58" t="n">
        <x:v>1</x:v>
      </x:c>
      <x:c r="K16" s="56" t="n">
        <x:v>11.367576957450654</x:v>
      </x:c>
      <x:c r="L16" s="56" t="n">
        <x:v>172.9615610290955</x:v>
      </x:c>
      <x:c r="M16" s="56" t="n">
        <x:v>7.43500000000001</x:v>
      </x:c>
      <x:c r="N16" s="56" t="n">
        <x:v>1.16</x:v>
      </x:c>
      <x:c r="O16" s="56" t="n">
        <x:v>2.7725769574506436</x:v>
      </x:c>
      <x:c r="P16" s="56" t="n">
        <x:v>166.84094220594633</x:v>
      </x:c>
      <x:c r="Q16" s="56" t="n">
        <x:v>4.9479282724125335</x:v>
      </x:c>
      <x:c r="R16" s="56" t="n">
        <x:v>1.1726905507366052</x:v>
      </x:c>
      <x:c r="S16" s="56" t="n">
        <x:v>393.96896034908127</x:v>
      </x:c>
      <x:c r="T16" s="56" t="n">
        <x:v>562.5257112039873</x:v>
      </x:c>
    </x:row>
    <x:row r="17" ht="22" customHeight="1">
      <x:c r="A17" s="32" t="str">
        <x:v>SMALL_1MB</x:v>
      </x:c>
      <x:c r="B17" s="32" t="n">
        <x:v>2</x:v>
      </x:c>
      <x:c r="C17" s="32" t="n">
        <x:v>100</x:v>
      </x:c>
      <x:c r="D17" s="56" t="n">
        <x:v>378.99</x:v>
      </x:c>
      <x:c r="E17" s="56" t="n">
        <x:v>18.383722618064272</x:v>
      </x:c>
      <x:c r="F17" s="56" t="n">
        <x:v>337.8538779586224</x:v>
      </x:c>
      <x:c r="G17" s="58" t="n">
        <x:v>0.98</x:v>
      </x:c>
      <x:c r="H17" s="58" t="n">
        <x:v>0.15</x:v>
      </x:c>
      <x:c r="I17" s="58" t="n">
        <x:v>1</x:v>
      </x:c>
      <x:c r="J17" s="58" t="n">
        <x:v>1</x:v>
      </x:c>
      <x:c r="K17" s="56" t="n">
        <x:v>13.984043896098028</x:v>
      </x:c>
      <x:c r="L17" s="56" t="n">
        <x:v>324.91484179272373</x:v>
      </x:c>
      <x:c r="M17" s="56" t="n">
        <x:v>7.43500000000001</x:v>
      </x:c>
      <x:c r="N17" s="56" t="n">
        <x:v>1.16</x:v>
      </x:c>
      <x:c r="O17" s="56" t="n">
        <x:v>5.389043896098017</x:v>
      </x:c>
      <x:c r="P17" s="56" t="n">
        <x:v>319.1361499566548</x:v>
      </x:c>
      <x:c r="Q17" s="56" t="n">
        <x:v>4.7148382772200295</x:v>
      </x:c>
      <x:c r="R17" s="56" t="n">
        <x:v>1.0638535588489253</x:v>
      </x:c>
      <x:c r="S17" s="56" t="n">
        <x:v>397.3737226180643</x:v>
      </x:c>
      <x:c r="T17" s="56" t="n">
        <x:v>716.8438779586224</x:v>
      </x:c>
    </x:row>
    <x:row r="18" ht="22" customHeight="1">
      <x:c r="A18" s="32" t="str">
        <x:v>SMALL_1MB</x:v>
      </x:c>
      <x:c r="B18" s="32" t="n">
        <x:v>3</x:v>
      </x:c>
      <x:c r="C18" s="32" t="n">
        <x:v>100</x:v>
      </x:c>
      <x:c r="D18" s="56" t="n">
        <x:v>378.99</x:v>
      </x:c>
      <x:c r="E18" s="56" t="n">
        <x:v>15.323725062119644</x:v>
      </x:c>
      <x:c r="F18" s="56" t="n">
        <x:v>205.03885627349237</x:v>
      </x:c>
      <x:c r="G18" s="58" t="n">
        <x:v>1</x:v>
      </x:c>
      <x:c r="H18" s="58" t="n">
        <x:v>0.38</x:v>
      </x:c>
      <x:c r="I18" s="58" t="n">
        <x:v>1</x:v>
      </x:c>
      <x:c r="J18" s="58" t="n">
        <x:v>1</x:v>
      </x:c>
      <x:c r="K18" s="56" t="n">
        <x:v>11.92793540904713</x:v>
      </x:c>
      <x:c r="L18" s="56" t="n">
        <x:v>195.11148731427488</x:v>
      </x:c>
      <x:c r="M18" s="56" t="n">
        <x:v>7.43500000000001</x:v>
      </x:c>
      <x:c r="N18" s="56" t="n">
        <x:v>1.16</x:v>
      </x:c>
      <x:c r="O18" s="56" t="n">
        <x:v>3.3329354090471206</x:v>
      </x:c>
      <x:c r="P18" s="56" t="n">
        <x:v>189.38676120086262</x:v>
      </x:c>
      <x:c r="Q18" s="56" t="n">
        <x:v>4.6299918368984905</x:v>
      </x:c>
      <x:c r="R18" s="56" t="n">
        <x:v>1.0947342765137853</x:v>
      </x:c>
      <x:c r="S18" s="56" t="n">
        <x:v>394.31372506211966</x:v>
      </x:c>
      <x:c r="T18" s="56" t="n">
        <x:v>584.0288562734924</x:v>
      </x:c>
    </x:row>
    <x:row r="19" ht="22" customHeight="1">
      <x:c r="A19" s="32" t="str">
        <x:v>SMALL_1MB</x:v>
      </x:c>
      <x:c r="B19" s="32" t="n">
        <x:v>4</x:v>
      </x:c>
      <x:c r="C19" s="32" t="n">
        <x:v>100</x:v>
      </x:c>
      <x:c r="D19" s="56" t="n">
        <x:v>378.99</x:v>
      </x:c>
      <x:c r="E19" s="56" t="n">
        <x:v>17.636978400103217</x:v>
      </x:c>
      <x:c r="F19" s="56" t="n">
        <x:v>348.10387398619093</x:v>
      </x:c>
      <x:c r="G19" s="58" t="n">
        <x:v>0.99</x:v>
      </x:c>
      <x:c r="H19" s="58" t="n">
        <x:v>0.25</x:v>
      </x:c>
      <x:c r="I19" s="58" t="n">
        <x:v>1</x:v>
      </x:c>
      <x:c r="J19" s="58" t="n">
        <x:v>1</x:v>
      </x:c>
      <x:c r="K19" s="56" t="n">
        <x:v>13.593245805410469</x:v>
      </x:c>
      <x:c r="L19" s="56" t="n">
        <x:v>336.23267620211277</x:v>
      </x:c>
      <x:c r="M19" s="56" t="n">
        <x:v>7.43500000000001</x:v>
      </x:c>
      <x:c r="N19" s="56" t="n">
        <x:v>1.16</x:v>
      </x:c>
      <x:c r="O19" s="56" t="n">
        <x:v>4.998245805410459</x:v>
      </x:c>
      <x:c r="P19" s="56" t="n">
        <x:v>328.68530136359203</x:v>
      </x:c>
      <x:c r="Q19" s="56" t="n">
        <x:v>6.353839799852438</x:v>
      </x:c>
      <x:c r="R19" s="56" t="n">
        <x:v>1.1935350386682797</x:v>
      </x:c>
      <x:c r="S19" s="56" t="n">
        <x:v>396.6269784001032</x:v>
      </x:c>
      <x:c r="T19" s="56" t="n">
        <x:v>727.0938739861909</x:v>
      </x:c>
    </x:row>
    <x:row r="20" ht="22" customHeight="1">
      <x:c r="A20" s="32" t="str">
        <x:v>SMALL_1MB</x:v>
      </x:c>
      <x:c r="B20" s="32" t="n">
        <x:v>5</x:v>
      </x:c>
      <x:c r="C20" s="32" t="n">
        <x:v>100</x:v>
      </x:c>
      <x:c r="D20" s="56" t="n">
        <x:v>378.99</x:v>
      </x:c>
      <x:c r="E20" s="56" t="n">
        <x:v>15.2890920843749</x:v>
      </x:c>
      <x:c r="F20" s="56" t="n">
        <x:v>248.65182066299943</x:v>
      </x:c>
      <x:c r="G20" s="58" t="n">
        <x:v>0.99</x:v>
      </x:c>
      <x:c r="H20" s="58" t="n">
        <x:v>0.29</x:v>
      </x:c>
      <x:c r="I20" s="58" t="n">
        <x:v>1</x:v>
      </x:c>
      <x:c r="J20" s="58" t="n">
        <x:v>1</x:v>
      </x:c>
      <x:c r="K20" s="56" t="n">
        <x:v>11.700797931614844</x:v>
      </x:c>
      <x:c r="L20" s="56" t="n">
        <x:v>238.1469382047193</x:v>
      </x:c>
      <x:c r="M20" s="56" t="n">
        <x:v>7.43500000000001</x:v>
      </x:c>
      <x:c r="N20" s="56" t="n">
        <x:v>1.16</x:v>
      </x:c>
      <x:c r="O20" s="56" t="n">
        <x:v>3.105797931614833</x:v>
      </x:c>
      <x:c r="P20" s="56" t="n">
        <x:v>232.40674102395317</x:v>
      </x:c>
      <x:c r="Q20" s="56" t="n">
        <x:v>4.605798193380424</x:v>
      </x:c>
      <x:c r="R20" s="56" t="n">
        <x:v>1.1343989873857323</x:v>
      </x:c>
      <x:c r="S20" s="56" t="n">
        <x:v>394.2790920843749</x:v>
      </x:c>
      <x:c r="T20" s="56" t="n">
        <x:v>627.6418206629994</x:v>
      </x:c>
    </x:row>
    <x:row r="21" ht="22" customHeight="1">
      <x:c r="A21" s="32" t="str">
        <x:v>SMALL_1MB</x:v>
      </x:c>
      <x:c r="B21" s="32" t="n">
        <x:v>6</x:v>
      </x:c>
      <x:c r="C21" s="32" t="n">
        <x:v>100</x:v>
      </x:c>
      <x:c r="D21" s="56" t="n">
        <x:v>378.99</x:v>
      </x:c>
      <x:c r="E21" s="56" t="n">
        <x:v>15.747002725112091</x:v>
      </x:c>
      <x:c r="F21" s="56" t="n">
        <x:v>296.4267386199808</x:v>
      </x:c>
      <x:c r="G21" s="58" t="n">
        <x:v>1</x:v>
      </x:c>
      <x:c r="H21" s="58" t="n">
        <x:v>0.26</x:v>
      </x:c>
      <x:c r="I21" s="58" t="n">
        <x:v>1</x:v>
      </x:c>
      <x:c r="J21" s="58" t="n">
        <x:v>1</x:v>
      </x:c>
      <x:c r="K21" s="56" t="n">
        <x:v>11.703509133172512</x:v>
      </x:c>
      <x:c r="L21" s="56" t="n">
        <x:v>284.5562578441622</x:v>
      </x:c>
      <x:c r="M21" s="56" t="n">
        <x:v>7.43500000000001</x:v>
      </x:c>
      <x:c r="N21" s="56" t="n">
        <x:v>1.16</x:v>
      </x:c>
      <x:c r="O21" s="56" t="n">
        <x:v>3.108509133172501</x:v>
      </x:c>
      <x:c r="P21" s="56" t="n">
        <x:v>277.97005939005146</x:v>
      </x:c>
      <x:c r="Q21" s="56" t="n">
        <x:v>5.547511433771715</x:v>
      </x:c>
      <x:c r="R21" s="56" t="n">
        <x:v>1.038687020338972</x:v>
      </x:c>
      <x:c r="S21" s="56" t="n">
        <x:v>394.7370027251121</x:v>
      </x:c>
      <x:c r="T21" s="56" t="n">
        <x:v>675.4167386199808</x:v>
      </x:c>
    </x:row>
    <x:row r="22" ht="22" customHeight="1">
      <x:c r="A22" s="32" t="str">
        <x:v>SMALL_1MB</x:v>
      </x:c>
      <x:c r="B22" s="32" t="n">
        <x:v>7</x:v>
      </x:c>
      <x:c r="C22" s="32" t="n">
        <x:v>100</x:v>
      </x:c>
      <x:c r="D22" s="56" t="n">
        <x:v>378.99</x:v>
      </x:c>
      <x:c r="E22" s="56" t="n">
        <x:v>13.83408442495172</x:v>
      </x:c>
      <x:c r="F22" s="56" t="n">
        <x:v>199.56678283184772</x:v>
      </x:c>
      <x:c r="G22" s="58" t="n">
        <x:v>1</x:v>
      </x:c>
      <x:c r="H22" s="58" t="n">
        <x:v>0.36</x:v>
      </x:c>
      <x:c r="I22" s="58" t="n">
        <x:v>1</x:v>
      </x:c>
      <x:c r="J22" s="58" t="n">
        <x:v>1</x:v>
      </x:c>
      <x:c r="K22" s="56" t="n">
        <x:v>10.512753872757816</x:v>
      </x:c>
      <x:c r="L22" s="56" t="n">
        <x:v>189.86279117526607</x:v>
      </x:c>
      <x:c r="M22" s="56" t="n">
        <x:v>7.43500000000001</x:v>
      </x:c>
      <x:c r="N22" s="56" t="n">
        <x:v>1.16</x:v>
      </x:c>
      <x:c r="O22" s="56" t="n">
        <x:v>1.9177538727578065</x:v>
      </x:c>
      <x:c r="P22" s="56" t="n">
        <x:v>181.28572238404809</x:v>
      </x:c>
      <x:c r="Q22" s="56" t="n">
        <x:v>7.3892112839833315</x:v>
      </x:c>
      <x:c r="R22" s="56" t="n">
        <x:v>1.1878575072346609</x:v>
      </x:c>
      <x:c r="S22" s="56" t="n">
        <x:v>392.8240844249517</x:v>
      </x:c>
      <x:c r="T22" s="56" t="n">
        <x:v>578.5567828318477</x:v>
      </x:c>
    </x:row>
    <x:row r="23" ht="22" customHeight="1">
      <x:c r="A23" s="32" t="str">
        <x:v>SMALL_1MB</x:v>
      </x:c>
      <x:c r="B23" s="32" t="n">
        <x:v>8</x:v>
      </x:c>
      <x:c r="C23" s="32" t="n">
        <x:v>100</x:v>
      </x:c>
      <x:c r="D23" s="56" t="n">
        <x:v>378.99</x:v>
      </x:c>
      <x:c r="E23" s="56" t="n">
        <x:v>15.89681128899363</x:v>
      </x:c>
      <x:c r="F23" s="56" t="n">
        <x:v>186.73490500299192</x:v>
      </x:c>
      <x:c r="G23" s="58" t="n">
        <x:v>1</x:v>
      </x:c>
      <x:c r="H23" s="58" t="n">
        <x:v>0.38</x:v>
      </x:c>
      <x:c r="I23" s="58" t="n">
        <x:v>1</x:v>
      </x:c>
      <x:c r="J23" s="58" t="n">
        <x:v>1</x:v>
      </x:c>
      <x:c r="K23" s="56" t="n">
        <x:v>12.461746514434452</x:v>
      </x:c>
      <x:c r="L23" s="56" t="n">
        <x:v>176.68971067931446</x:v>
      </x:c>
      <x:c r="M23" s="56" t="n">
        <x:v>7.43500000000001</x:v>
      </x:c>
      <x:c r="N23" s="56" t="n">
        <x:v>1.16</x:v>
      </x:c>
      <x:c r="O23" s="56" t="n">
        <x:v>3.8667465144344413</x:v>
      </x:c>
      <x:c r="P23" s="56" t="n">
        <x:v>168.42955547900212</x:v>
      </x:c>
      <x:c r="Q23" s="56" t="n">
        <x:v>7.076324130272947</x:v>
      </x:c>
      <x:c r="R23" s="56" t="n">
        <x:v>1.1838310700393981</x:v>
      </x:c>
      <x:c r="S23" s="56" t="n">
        <x:v>394.8868112889936</x:v>
      </x:c>
      <x:c r="T23" s="56" t="n">
        <x:v>565.7249050029919</x:v>
      </x:c>
    </x:row>
    <x:row r="24" ht="22" customHeight="1">
      <x:c r="A24" s="32" t="str">
        <x:v>SMALL_1MB</x:v>
      </x:c>
      <x:c r="B24" s="32" t="n">
        <x:v>9</x:v>
      </x:c>
      <x:c r="C24" s="32" t="n">
        <x:v>100</x:v>
      </x:c>
      <x:c r="D24" s="56" t="n">
        <x:v>378.99</x:v>
      </x:c>
      <x:c r="E24" s="56" t="n">
        <x:v>19.127598458593376</x:v>
      </x:c>
      <x:c r="F24" s="56" t="n">
        <x:v>344.14743978159277</x:v>
      </x:c>
      <x:c r="G24" s="58" t="n">
        <x:v>0.93</x:v>
      </x:c>
      <x:c r="H24" s="58" t="n">
        <x:v>0.24</x:v>
      </x:c>
      <x:c r="I24" s="58" t="n">
        <x:v>1</x:v>
      </x:c>
      <x:c r="J24" s="58" t="n">
        <x:v>1</x:v>
      </x:c>
      <x:c r="K24" s="56" t="n">
        <x:v>14.680559277882535</x:v>
      </x:c>
      <x:c r="L24" s="56" t="n">
        <x:v>331.0663222394603</x:v>
      </x:c>
      <x:c r="M24" s="56" t="n">
        <x:v>7.43500000000001</x:v>
      </x:c>
      <x:c r="N24" s="56" t="n">
        <x:v>1.16</x:v>
      </x:c>
      <x:c r="O24" s="56" t="n">
        <x:v>6.085559277882525</x:v>
      </x:c>
      <x:c r="P24" s="56" t="n">
        <x:v>319.2748513023457</x:v>
      </x:c>
      <x:c r="Q24" s="56" t="n">
        <x:v>9.575134964839968</x:v>
      </x:c>
      <x:c r="R24" s="56" t="n">
        <x:v>2.2163359722745977</x:v>
      </x:c>
      <x:c r="S24" s="56" t="n">
        <x:v>398.11759845859336</x:v>
      </x:c>
      <x:c r="T24" s="56" t="n">
        <x:v>723.1374397815928</x:v>
      </x:c>
    </x:row>
    <x:row r="25" ht="22" customHeight="1">
      <x:c r="A25" s="32" t="str">
        <x:v>SMALL_1MB</x:v>
      </x:c>
      <x:c r="B25" s="32" t="n">
        <x:v>10</x:v>
      </x:c>
      <x:c r="C25" s="32" t="n">
        <x:v>100</x:v>
      </x:c>
      <x:c r="D25" s="56" t="n">
        <x:v>378.99</x:v>
      </x:c>
      <x:c r="E25" s="56" t="n">
        <x:v>15.53456332517859</x:v>
      </x:c>
      <x:c r="F25" s="56" t="n">
        <x:v>274.2937652006801</x:v>
      </x:c>
      <x:c r="G25" s="58" t="n">
        <x:v>0.96</x:v>
      </x:c>
      <x:c r="H25" s="58" t="n">
        <x:v>0.26</x:v>
      </x:c>
      <x:c r="I25" s="58" t="n">
        <x:v>1</x:v>
      </x:c>
      <x:c r="J25" s="58" t="n">
        <x:v>1</x:v>
      </x:c>
      <x:c r="K25" s="56" t="n">
        <x:v>11.65386989941768</x:v>
      </x:c>
      <x:c r="L25" s="56" t="n">
        <x:v>262.9116849233975</x:v>
      </x:c>
      <x:c r="M25" s="56" t="n">
        <x:v>7.43500000000001</x:v>
      </x:c>
      <x:c r="N25" s="56" t="n">
        <x:v>1.16</x:v>
      </x:c>
      <x:c r="O25" s="56" t="n">
        <x:v>3.0588698994176706</x:v>
      </x:c>
      <x:c r="P25" s="56" t="n">
        <x:v>254.85587352585335</x:v>
      </x:c>
      <x:c r="Q25" s="56" t="n">
        <x:v>6.895787340336559</x:v>
      </x:c>
      <x:c r="R25" s="56" t="n">
        <x:v>1.1600240572075597</x:v>
      </x:c>
      <x:c r="S25" s="56" t="n">
        <x:v>394.5245633251786</x:v>
      </x:c>
      <x:c r="T25" s="56" t="n">
        <x:v>653.2837652006801</x:v>
      </x:c>
    </x:row>
    <x:row r="26" ht="22" customHeight="1">
      <x:c r="A26" s="32" t="str">
        <x:v>NO_REDUCTION</x:v>
      </x:c>
      <x:c r="B26" s="32" t="n">
        <x:v>1</x:v>
      </x:c>
      <x:c r="C26" s="32" t="n">
        <x:v>100</x:v>
      </x:c>
      <x:c r="D26" s="56" t="n">
        <x:v>378.99</x:v>
      </x:c>
      <x:c r="E26" s="56" t="n">
        <x:v>1067.6433833916303</x:v>
      </x:c>
      <x:c r="F26" s="56" t="n">
        <x:v>1066.5428594893444</x:v>
      </x:c>
      <x:c r="G26" s="58" t="n">
        <x:v>0.1</x:v>
      </x:c>
      <x:c r="H26" s="58" t="n">
        <x:v>0.1</x:v>
      </x:c>
      <x:c r="I26" s="58" t="n">
        <x:v>0.45</x:v>
      </x:c>
      <x:c r="J26" s="58" t="n">
        <x:v>0.46</x:v>
      </x:c>
      <x:c r="K26" s="56" t="n">
        <x:v>1040.1119999999999</x:v>
      </x:c>
      <x:c r="L26" s="56" t="n">
        <x:v>1031.9887093144528</x:v>
      </x:c>
      <x:c r="M26" s="56" t="n">
        <x:v>1034.3911999999998</x:v>
      </x:c>
      <x:c r="N26" s="56" t="n">
        <x:v>5.720800000000015</x:v>
      </x:c>
      <x:c r="O26" s="56" t="n">
        <x:v>0</x:v>
      </x:c>
      <x:c r="P26" s="56" t="n">
        <x:v>166.84094220594633</x:v>
      </x:c>
      <x:c r="Q26" s="56" t="n">
        <x:v>859.5274195872291</x:v>
      </x:c>
      <x:c r="R26" s="56" t="n">
        <x:v>5.62034752127732</x:v>
      </x:c>
      <x:c r="S26" s="56" t="n">
        <x:v>1446.6333833916303</x:v>
      </x:c>
      <x:c r="T26" s="56" t="n">
        <x:v>1445.5328594893444</x:v>
      </x:c>
    </x:row>
    <x:row r="27" ht="22" customHeight="1">
      <x:c r="A27" s="32" t="str">
        <x:v>NO_REDUCTION</x:v>
      </x:c>
      <x:c r="B27" s="32" t="n">
        <x:v>2</x:v>
      </x:c>
      <x:c r="C27" s="32" t="n">
        <x:v>100</x:v>
      </x:c>
      <x:c r="D27" s="56" t="n">
        <x:v>378.99</x:v>
      </x:c>
      <x:c r="E27" s="56" t="n">
        <x:v>1068.5117513034854</x:v>
      </x:c>
      <x:c r="F27" s="56" t="n">
        <x:v>1068.670582505725</x:v>
      </x:c>
      <x:c r="G27" s="58" t="n">
        <x:v>0.09</x:v>
      </x:c>
      <x:c r="H27" s="58" t="n">
        <x:v>0.08</x:v>
      </x:c>
      <x:c r="I27" s="58" t="n">
        <x:v>0.46</x:v>
      </x:c>
      <x:c r="J27" s="58" t="n">
        <x:v>0.46</x:v>
      </x:c>
      <x:c r="K27" s="56" t="n">
        <x:v>1040.1920725815191</x:v>
      </x:c>
      <x:c r="L27" s="56" t="n">
        <x:v>1031.751546339826</x:v>
      </x:c>
      <x:c r="M27" s="56" t="n">
        <x:v>1034.3911999999998</x:v>
      </x:c>
      <x:c r="N27" s="56" t="n">
        <x:v>5.720800000000015</x:v>
      </x:c>
      <x:c r="O27" s="56" t="n">
        <x:v>0.08007258151936782</x:v>
      </x:c>
      <x:c r="P27" s="56" t="n">
        <x:v>319.1361499566548</x:v>
      </x:c>
      <x:c r="Q27" s="56" t="n">
        <x:v>707.1076000169908</x:v>
      </x:c>
      <x:c r="R27" s="56" t="n">
        <x:v>5.5077963661805915</x:v>
      </x:c>
      <x:c r="S27" s="56" t="n">
        <x:v>1447.5017513034854</x:v>
      </x:c>
      <x:c r="T27" s="56" t="n">
        <x:v>1447.6605825057247</x:v>
      </x:c>
    </x:row>
    <x:row r="28" ht="22" customHeight="1">
      <x:c r="A28" s="32" t="str">
        <x:v>NO_REDUCTION</x:v>
      </x:c>
      <x:c r="B28" s="32" t="n">
        <x:v>3</x:v>
      </x:c>
      <x:c r="C28" s="32" t="n">
        <x:v>100</x:v>
      </x:c>
      <x:c r="D28" s="56" t="n">
        <x:v>378.99</x:v>
      </x:c>
      <x:c r="E28" s="56" t="n">
        <x:v>1067.4277896530723</x:v>
      </x:c>
      <x:c r="F28" s="56" t="n">
        <x:v>1068.1267963877538</x:v>
      </x:c>
      <x:c r="G28" s="58" t="n">
        <x:v>0.11</x:v>
      </x:c>
      <x:c r="H28" s="58" t="n">
        <x:v>0.09</x:v>
      </x:c>
      <x:c r="I28" s="58" t="n">
        <x:v>0.46</x:v>
      </x:c>
      <x:c r="J28" s="58" t="n">
        <x:v>0.46</x:v>
      </x:c>
      <x:c r="K28" s="56" t="n">
        <x:v>1040.1119999999999</x:v>
      </x:c>
      <x:c r="L28" s="56" t="n">
        <x:v>1034.2194274285364</x:v>
      </x:c>
      <x:c r="M28" s="56" t="n">
        <x:v>1034.3911999999998</x:v>
      </x:c>
      <x:c r="N28" s="56" t="n">
        <x:v>5.720800000000015</x:v>
      </x:c>
      <x:c r="O28" s="56" t="n">
        <x:v>0</x:v>
      </x:c>
      <x:c r="P28" s="56" t="n">
        <x:v>189.38676120086262</x:v>
      </x:c>
      <x:c r="Q28" s="56" t="n">
        <x:v>839.2847032686744</x:v>
      </x:c>
      <x:c r="R28" s="56" t="n">
        <x:v>5.54796295899929</x:v>
      </x:c>
      <x:c r="S28" s="56" t="n">
        <x:v>1446.4177896530723</x:v>
      </x:c>
      <x:c r="T28" s="56" t="n">
        <x:v>1447.1167963877538</x:v>
      </x:c>
    </x:row>
    <x:row r="29" ht="22" customHeight="1">
      <x:c r="A29" s="32" t="str">
        <x:v>NO_REDUCTION</x:v>
      </x:c>
      <x:c r="B29" s="32" t="n">
        <x:v>4</x:v>
      </x:c>
      <x:c r="C29" s="32" t="n">
        <x:v>100</x:v>
      </x:c>
      <x:c r="D29" s="56" t="n">
        <x:v>378.99</x:v>
      </x:c>
      <x:c r="E29" s="56" t="n">
        <x:v>1068.0757325946925</x:v>
      </x:c>
      <x:c r="F29" s="56" t="n">
        <x:v>1066.3907676943156</x:v>
      </x:c>
      <x:c r="G29" s="58" t="n">
        <x:v>0.11</x:v>
      </x:c>
      <x:c r="H29" s="58" t="n">
        <x:v>0.1</x:v>
      </x:c>
      <x:c r="I29" s="58" t="n">
        <x:v>0.46</x:v>
      </x:c>
      <x:c r="J29" s="58" t="n">
        <x:v>0.46</x:v>
      </x:c>
      <x:c r="K29" s="56" t="n">
        <x:v>1040.1119999999999</x:v>
      </x:c>
      <x:c r="L29" s="56" t="n">
        <x:v>1030.5395699102376</x:v>
      </x:c>
      <x:c r="M29" s="56" t="n">
        <x:v>1034.3911999999998</x:v>
      </x:c>
      <x:c r="N29" s="56" t="n">
        <x:v>5.720800000000015</x:v>
      </x:c>
      <x:c r="O29" s="56" t="n">
        <x:v>0</x:v>
      </x:c>
      <x:c r="P29" s="56" t="n">
        <x:v>328.68530136359203</x:v>
      </x:c>
      <x:c r="Q29" s="56" t="n">
        <x:v>696.2275838672421</x:v>
      </x:c>
      <x:c r="R29" s="56" t="n">
        <x:v>5.626684679403519</x:v>
      </x:c>
      <x:c r="S29" s="56" t="n">
        <x:v>1447.0657325946925</x:v>
      </x:c>
      <x:c r="T29" s="56" t="n">
        <x:v>1445.3807676943156</x:v>
      </x:c>
    </x:row>
    <x:row r="30" ht="22" customHeight="1">
      <x:c r="A30" s="32" t="str">
        <x:v>NO_REDUCTION</x:v>
      </x:c>
      <x:c r="B30" s="32" t="n">
        <x:v>5</x:v>
      </x:c>
      <x:c r="C30" s="32" t="n">
        <x:v>100</x:v>
      </x:c>
      <x:c r="D30" s="56" t="n">
        <x:v>378.99</x:v>
      </x:c>
      <x:c r="E30" s="56" t="n">
        <x:v>1067.62029415276</x:v>
      </x:c>
      <x:c r="F30" s="56" t="n">
        <x:v>1066.341804409622</x:v>
      </x:c>
      <x:c r="G30" s="58" t="n">
        <x:v>0.11</x:v>
      </x:c>
      <x:c r="H30" s="58" t="n">
        <x:v>0.1</x:v>
      </x:c>
      <x:c r="I30" s="58" t="n">
        <x:v>0.46</x:v>
      </x:c>
      <x:c r="J30" s="58" t="n">
        <x:v>0.46</x:v>
      </x:c>
      <x:c r="K30" s="56" t="n">
        <x:v>1040.1119999999999</x:v>
      </x:c>
      <x:c r="L30" s="56" t="n">
        <x:v>1031.8569219513417</x:v>
      </x:c>
      <x:c r="M30" s="56" t="n">
        <x:v>1034.3911999999998</x:v>
      </x:c>
      <x:c r="N30" s="56" t="n">
        <x:v>5.720800000000015</x:v>
      </x:c>
      <x:c r="O30" s="56" t="n">
        <x:v>0</x:v>
      </x:c>
      <x:c r="P30" s="56" t="n">
        <x:v>232.40674102395317</x:v>
      </x:c>
      <x:c r="Q30" s="56" t="n">
        <x:v>793.8214561111229</x:v>
      </x:c>
      <x:c r="R30" s="56" t="n">
        <x:v>5.628724816265759</x:v>
      </x:c>
      <x:c r="S30" s="56" t="n">
        <x:v>1446.61029415276</x:v>
      </x:c>
      <x:c r="T30" s="56" t="n">
        <x:v>1445.331804409622</x:v>
      </x:c>
    </x:row>
    <x:row r="31" ht="22" customHeight="1">
      <x:c r="A31" s="32" t="str">
        <x:v>NO_REDUCTION</x:v>
      </x:c>
      <x:c r="B31" s="32" t="n">
        <x:v>6</x:v>
      </x:c>
      <x:c r="C31" s="32" t="n">
        <x:v>100</x:v>
      </x:c>
      <x:c r="D31" s="56" t="n">
        <x:v>378.99</x:v>
      </x:c>
      <x:c r="E31" s="56" t="n">
        <x:v>1068.0754935919394</x:v>
      </x:c>
      <x:c r="F31" s="56" t="n">
        <x:v>1066.2936596599682</x:v>
      </x:c>
      <x:c r="G31" s="58" t="n">
        <x:v>0.11</x:v>
      </x:c>
      <x:c r="H31" s="58" t="n">
        <x:v>0.1</x:v>
      </x:c>
      <x:c r="I31" s="58" t="n">
        <x:v>0.46</x:v>
      </x:c>
      <x:c r="J31" s="58" t="n">
        <x:v>0.46</x:v>
      </x:c>
      <x:c r="K31" s="56" t="n">
        <x:v>1040.1119999999999</x:v>
      </x:c>
      <x:c r="L31" s="56" t="n">
        <x:v>1030.4431788841493</x:v>
      </x:c>
      <x:c r="M31" s="56" t="n">
        <x:v>1034.3911999999998</x:v>
      </x:c>
      <x:c r="N31" s="56" t="n">
        <x:v>5.720800000000015</x:v>
      </x:c>
      <x:c r="O31" s="56" t="n">
        <x:v>0</x:v>
      </x:c>
      <x:c r="P31" s="56" t="n">
        <x:v>277.97005939005146</x:v>
      </x:c>
      <x:c r="Q31" s="56" t="n">
        <x:v>746.8423886465966</x:v>
      </x:c>
      <x:c r="R31" s="56" t="n">
        <x:v>5.6307308475013365</x:v>
      </x:c>
      <x:c r="S31" s="56" t="n">
        <x:v>1447.0654935919395</x:v>
      </x:c>
      <x:c r="T31" s="56" t="n">
        <x:v>1445.2836596599682</x:v>
      </x:c>
    </x:row>
    <x:row r="32" ht="22" customHeight="1">
      <x:c r="A32" s="32" t="str">
        <x:v>NO_REDUCTION</x:v>
      </x:c>
      <x:c r="B32" s="32" t="n">
        <x:v>7</x:v>
      </x:c>
      <x:c r="C32" s="32" t="n">
        <x:v>100</x:v>
      </x:c>
      <x:c r="D32" s="56" t="n">
        <x:v>378.99</x:v>
      </x:c>
      <x:c r="E32" s="56" t="n">
        <x:v>1067.3533305521937</x:v>
      </x:c>
      <x:c r="F32" s="56" t="n">
        <x:v>1094.463657227744</x:v>
      </x:c>
      <x:c r="G32" s="58" t="n">
        <x:v>0.11</x:v>
      </x:c>
      <x:c r="H32" s="58" t="n">
        <x:v>0.08</x:v>
      </x:c>
      <x:c r="I32" s="58" t="n">
        <x:v>0.46</x:v>
      </x:c>
      <x:c r="J32" s="58" t="n">
        <x:v>0.45</x:v>
      </x:c>
      <x:c r="K32" s="56" t="n">
        <x:v>1040.1119999999999</x:v>
      </x:c>
      <x:c r="L32" s="56" t="n">
        <x:v>1060.7796655711625</x:v>
      </x:c>
      <x:c r="M32" s="56" t="n">
        <x:v>1034.3911999999998</x:v>
      </x:c>
      <x:c r="N32" s="56" t="n">
        <x:v>5.720800000000015</x:v>
      </x:c>
      <x:c r="O32" s="56" t="n">
        <x:v>0</x:v>
      </x:c>
      <x:c r="P32" s="56" t="n">
        <x:v>181.28572238404809</x:v>
      </x:c>
      <x:c r="Q32" s="56" t="n">
        <x:v>873.8069141472253</x:v>
      </x:c>
      <x:c r="R32" s="56" t="n">
        <x:v>5.687029039889115</x:v>
      </x:c>
      <x:c r="S32" s="56" t="n">
        <x:v>1446.3433305521937</x:v>
      </x:c>
      <x:c r="T32" s="56" t="n">
        <x:v>1473.453657227744</x:v>
      </x:c>
    </x:row>
    <x:row r="33" ht="22" customHeight="1">
      <x:c r="A33" s="32" t="str">
        <x:v>NO_REDUCTION</x:v>
      </x:c>
      <x:c r="B33" s="32" t="n">
        <x:v>8</x:v>
      </x:c>
      <x:c r="C33" s="32" t="n">
        <x:v>100</x:v>
      </x:c>
      <x:c r="D33" s="56" t="n">
        <x:v>378.99</x:v>
      </x:c>
      <x:c r="E33" s="56" t="n">
        <x:v>1067.467064774559</x:v>
      </x:c>
      <x:c r="F33" s="56" t="n">
        <x:v>1067.0271507375342</x:v>
      </x:c>
      <x:c r="G33" s="58" t="n">
        <x:v>0.11</x:v>
      </x:c>
      <x:c r="H33" s="58" t="n">
        <x:v>0.1</x:v>
      </x:c>
      <x:c r="I33" s="58" t="n">
        <x:v>0.46</x:v>
      </x:c>
      <x:c r="J33" s="58" t="n">
        <x:v>0.46</x:v>
      </x:c>
      <x:c r="K33" s="56" t="n">
        <x:v>1040.1119999999999</x:v>
      </x:c>
      <x:c r="L33" s="56" t="n">
        <x:v>1033.0019564138568</x:v>
      </x:c>
      <x:c r="M33" s="56" t="n">
        <x:v>1034.3911999999998</x:v>
      </x:c>
      <x:c r="N33" s="56" t="n">
        <x:v>5.720800000000015</x:v>
      </x:c>
      <x:c r="O33" s="56" t="n">
        <x:v>0</x:v>
      </x:c>
      <x:c r="P33" s="56" t="n">
        <x:v>168.42955547900212</x:v>
      </x:c>
      <x:c r="Q33" s="56" t="n">
        <x:v>858.9753664251972</x:v>
      </x:c>
      <x:c r="R33" s="56" t="n">
        <x:v>5.597034509657404</x:v>
      </x:c>
      <x:c r="S33" s="56" t="n">
        <x:v>1446.457064774559</x:v>
      </x:c>
      <x:c r="T33" s="56" t="n">
        <x:v>1446.0171507375342</x:v>
      </x:c>
    </x:row>
    <x:row r="34" ht="22" customHeight="1">
      <x:c r="A34" s="32" t="str">
        <x:v>NO_REDUCTION</x:v>
      </x:c>
      <x:c r="B34" s="32" t="n">
        <x:v>9</x:v>
      </x:c>
      <x:c r="C34" s="32" t="n">
        <x:v>100</x:v>
      </x:c>
      <x:c r="D34" s="56" t="n">
        <x:v>378.99</x:v>
      </x:c>
      <x:c r="E34" s="56" t="n">
        <x:v>1068.4790391807107</x:v>
      </x:c>
      <x:c r="F34" s="56" t="n">
        <x:v>1066.8686590377154</x:v>
      </x:c>
      <x:c r="G34" s="58" t="n">
        <x:v>0.11</x:v>
      </x:c>
      <x:c r="H34" s="58" t="n">
        <x:v>0.1</x:v>
      </x:c>
      <x:c r="I34" s="58" t="n">
        <x:v>0.46</x:v>
      </x:c>
      <x:c r="J34" s="58" t="n">
        <x:v>0.46</x:v>
      </x:c>
      <x:c r="K34" s="56" t="n">
        <x:v>1040.1119999999999</x:v>
      </x:c>
      <x:c r="L34" s="56" t="n">
        <x:v>1029.8075414955829</x:v>
      </x:c>
      <x:c r="M34" s="56" t="n">
        <x:v>1034.3911999999998</x:v>
      </x:c>
      <x:c r="N34" s="56" t="n">
        <x:v>5.720800000000015</x:v>
      </x:c>
      <x:c r="O34" s="56" t="n">
        <x:v>0</x:v>
      </x:c>
      <x:c r="P34" s="56" t="n">
        <x:v>319.2748513023457</x:v>
      </x:c>
      <x:c r="Q34" s="56" t="n">
        <x:v>704.9272125537728</x:v>
      </x:c>
      <x:c r="R34" s="56" t="n">
        <x:v>5.605477639464282</x:v>
      </x:c>
      <x:c r="S34" s="56" t="n">
        <x:v>1447.4690391807108</x:v>
      </x:c>
      <x:c r="T34" s="56" t="n">
        <x:v>1445.8586590377154</x:v>
      </x:c>
    </x:row>
    <x:row r="35" ht="22" customHeight="1">
      <x:c r="A35" s="32" t="str">
        <x:v>NO_REDUCTION</x:v>
      </x:c>
      <x:c r="B35" s="32" t="n">
        <x:v>10</x:v>
      </x:c>
      <x:c r="C35" s="32" t="n">
        <x:v>100</x:v>
      </x:c>
      <x:c r="D35" s="56" t="n">
        <x:v>378.99</x:v>
      </x:c>
      <x:c r="E35" s="56" t="n">
        <x:v>1067.9126934257606</x:v>
      </x:c>
      <x:c r="F35" s="56" t="n">
        <x:v>1092.3876142942065</x:v>
      </x:c>
      <x:c r="G35" s="58" t="n">
        <x:v>0.11</x:v>
      </x:c>
      <x:c r="H35" s="58" t="n">
        <x:v>0.09</x:v>
      </x:c>
      <x:c r="I35" s="58" t="n">
        <x:v>0.46</x:v>
      </x:c>
      <x:c r="J35" s="58" t="n">
        <x:v>0.45</x:v>
      </x:c>
      <x:c r="K35" s="56" t="n">
        <x:v>1040.1119999999999</x:v>
      </x:c>
      <x:c r="L35" s="56" t="n">
        <x:v>1057.025534016924</x:v>
      </x:c>
      <x:c r="M35" s="56" t="n">
        <x:v>1034.3911999999998</x:v>
      </x:c>
      <x:c r="N35" s="56" t="n">
        <x:v>5.720800000000015</x:v>
      </x:c>
      <x:c r="O35" s="56" t="n">
        <x:v>0</x:v>
      </x:c>
      <x:c r="P35" s="56" t="n">
        <x:v>254.85587352585335</x:v>
      </x:c>
      <x:c r="Q35" s="56" t="n">
        <x:v>796.4340270717113</x:v>
      </x:c>
      <x:c r="R35" s="56" t="n">
        <x:v>5.735633419359272</x:v>
      </x:c>
      <x:c r="S35" s="56" t="n">
        <x:v>1446.9026934257606</x:v>
      </x:c>
      <x:c r="T35" s="56" t="n">
        <x:v>1471.3776142942065</x:v>
      </x:c>
    </x:row>
    <x:row r="36" ht="22" customHeight="1">
      <x:c r="A36" s="32" t="str">
        <x:v>SLOW_EDGE_60S</x:v>
      </x:c>
      <x:c r="B36" s="32" t="n">
        <x:v>1</x:v>
      </x:c>
      <x:c r="C36" s="32" t="n">
        <x:v>100</x:v>
      </x:c>
      <x:c r="D36" s="56" t="n">
        <x:v>378.99</x:v>
      </x:c>
      <x:c r="E36" s="56" t="n">
        <x:v>1067.6433833916303</x:v>
      </x:c>
      <x:c r="F36" s="56" t="n">
        <x:v>2034.1733545244974</x:v>
      </x:c>
      <x:c r="G36" s="58" t="n">
        <x:v>0.1</x:v>
      </x:c>
      <x:c r="H36" s="58" t="n">
        <x:v>0.04</x:v>
      </x:c>
      <x:c r="I36" s="58" t="n">
        <x:v>0.45</x:v>
      </x:c>
      <x:c r="J36" s="58" t="n">
        <x:v>0.31</x:v>
      </x:c>
      <x:c r="K36" s="56" t="n">
        <x:v>1040.1119999999999</x:v>
      </x:c>
      <x:c r="L36" s="56" t="n">
        <x:v>1975.4826036500385</x:v>
      </x:c>
      <x:c r="M36" s="56" t="n">
        <x:v>1034.3911999999998</x:v>
      </x:c>
      <x:c r="N36" s="56" t="n">
        <x:v>5.720800000000015</x:v>
      </x:c>
      <x:c r="O36" s="56" t="n">
        <x:v>0</x:v>
      </x:c>
      <x:c r="P36" s="56" t="n">
        <x:v>1956.2510402981736</x:v>
      </x:c>
      <x:c r="Q36" s="56" t="n">
        <x:v>12.852107986596756</x:v>
      </x:c>
      <x:c r="R36" s="56" t="n">
        <x:v>6.379455365268091</x:v>
      </x:c>
      <x:c r="S36" s="56" t="n">
        <x:v>1446.6333833916303</x:v>
      </x:c>
      <x:c r="T36" s="56" t="n">
        <x:v>2413.163354524497</x:v>
      </x:c>
    </x:row>
    <x:row r="37" ht="22" customHeight="1">
      <x:c r="A37" s="32" t="str">
        <x:v>SLOW_EDGE_60S</x:v>
      </x:c>
      <x:c r="B37" s="32" t="n">
        <x:v>2</x:v>
      </x:c>
      <x:c r="C37" s="32" t="n">
        <x:v>100</x:v>
      </x:c>
      <x:c r="D37" s="56" t="n">
        <x:v>378.99</x:v>
      </x:c>
      <x:c r="E37" s="56" t="n">
        <x:v>1068.5117513034854</x:v>
      </x:c>
      <x:c r="F37" s="56" t="n">
        <x:v>3093.039950707319</x:v>
      </x:c>
      <x:c r="G37" s="58" t="n">
        <x:v>0.09</x:v>
      </x:c>
      <x:c r="H37" s="58" t="n">
        <x:v>0.02</x:v>
      </x:c>
      <x:c r="I37" s="58" t="n">
        <x:v>0.46</x:v>
      </x:c>
      <x:c r="J37" s="58" t="n">
        <x:v>0.12</x:v>
      </x:c>
      <x:c r="K37" s="56" t="n">
        <x:v>1040.1920725815191</x:v>
      </x:c>
      <x:c r="L37" s="56" t="n">
        <x:v>3022.5247698778253</x:v>
      </x:c>
      <x:c r="M37" s="56" t="n">
        <x:v>1034.3911999999998</x:v>
      </x:c>
      <x:c r="N37" s="56" t="n">
        <x:v>5.720800000000015</x:v>
      </x:c>
      <x:c r="O37" s="56" t="n">
        <x:v>0.08007258151936782</x:v>
      </x:c>
      <x:c r="P37" s="56" t="n">
        <x:v>3012.064206157485</x:v>
      </x:c>
      <x:c r="Q37" s="56" t="n">
        <x:v>5.567043458853553</x:v>
      </x:c>
      <x:c r="R37" s="56" t="n">
        <x:v>4.893520261486887</x:v>
      </x:c>
      <x:c r="S37" s="56" t="n">
        <x:v>1447.5017513034854</x:v>
      </x:c>
      <x:c r="T37" s="56" t="n">
        <x:v>3472.0299507073187</x:v>
      </x:c>
    </x:row>
    <x:row r="38" ht="22" customHeight="1">
      <x:c r="A38" s="32" t="str">
        <x:v>SLOW_EDGE_60S</x:v>
      </x:c>
      <x:c r="B38" s="32" t="n">
        <x:v>3</x:v>
      </x:c>
      <x:c r="C38" s="32" t="n">
        <x:v>100</x:v>
      </x:c>
      <x:c r="D38" s="56" t="n">
        <x:v>378.99</x:v>
      </x:c>
      <x:c r="E38" s="56" t="n">
        <x:v>1067.4277896530723</x:v>
      </x:c>
      <x:c r="F38" s="56" t="n">
        <x:v>2125.566263315053</x:v>
      </x:c>
      <x:c r="G38" s="58" t="n">
        <x:v>0.11</x:v>
      </x:c>
      <x:c r="H38" s="58" t="n">
        <x:v>0.02</x:v>
      </x:c>
      <x:c r="I38" s="58" t="n">
        <x:v>0.46</x:v>
      </x:c>
      <x:c r="J38" s="58" t="n">
        <x:v>0.25</x:v>
      </x:c>
      <x:c r="K38" s="56" t="n">
        <x:v>1040.1119999999999</x:v>
      </x:c>
      <x:c r="L38" s="56" t="n">
        <x:v>2070.109418518966</x:v>
      </x:c>
      <x:c r="M38" s="56" t="n">
        <x:v>1034.3911999999998</x:v>
      </x:c>
      <x:c r="N38" s="56" t="n">
        <x:v>5.720800000000015</x:v>
      </x:c>
      <x:c r="O38" s="56" t="n">
        <x:v>0</x:v>
      </x:c>
      <x:c r="P38" s="56" t="n">
        <x:v>2053.301250117225</x:v>
      </x:c>
      <x:c r="Q38" s="56" t="n">
        <x:v>10.212995067404764</x:v>
      </x:c>
      <x:c r="R38" s="56" t="n">
        <x:v>6.595173334336016</x:v>
      </x:c>
      <x:c r="S38" s="56" t="n">
        <x:v>1446.4177896530723</x:v>
      </x:c>
      <x:c r="T38" s="56" t="n">
        <x:v>2504.5562633150535</x:v>
      </x:c>
    </x:row>
    <x:row r="39" ht="22" customHeight="1">
      <x:c r="A39" s="32" t="str">
        <x:v>SLOW_EDGE_60S</x:v>
      </x:c>
      <x:c r="B39" s="32" t="n">
        <x:v>4</x:v>
      </x:c>
      <x:c r="C39" s="32" t="n">
        <x:v>100</x:v>
      </x:c>
      <x:c r="D39" s="56" t="n">
        <x:v>378.99</x:v>
      </x:c>
      <x:c r="E39" s="56" t="n">
        <x:v>1068.0757325946925</x:v>
      </x:c>
      <x:c r="F39" s="56" t="n">
        <x:v>2773.070046675334</x:v>
      </x:c>
      <x:c r="G39" s="58" t="n">
        <x:v>0.11</x:v>
      </x:c>
      <x:c r="H39" s="58" t="n">
        <x:v>0.04</x:v>
      </x:c>
      <x:c r="I39" s="58" t="n">
        <x:v>0.46</x:v>
      </x:c>
      <x:c r="J39" s="58" t="n">
        <x:v>0.2</x:v>
      </x:c>
      <x:c r="K39" s="56" t="n">
        <x:v>1040.1119999999999</x:v>
      </x:c>
      <x:c r="L39" s="56" t="n">
        <x:v>2707.894057754943</x:v>
      </x:c>
      <x:c r="M39" s="56" t="n">
        <x:v>1034.3911999999998</x:v>
      </x:c>
      <x:c r="N39" s="56" t="n">
        <x:v>5.720800000000015</x:v>
      </x:c>
      <x:c r="O39" s="56" t="n">
        <x:v>0</x:v>
      </x:c>
      <x:c r="P39" s="56" t="n">
        <x:v>2693.058231154379</x:v>
      </x:c>
      <x:c r="Q39" s="56" t="n">
        <x:v>7.591975898038753</x:v>
      </x:c>
      <x:c r="R39" s="56" t="n">
        <x:v>7.243850702525416</x:v>
      </x:c>
      <x:c r="S39" s="56" t="n">
        <x:v>1447.0657325946925</x:v>
      </x:c>
      <x:c r="T39" s="56" t="n">
        <x:v>3152.060046675334</x:v>
      </x:c>
    </x:row>
    <x:row r="40" ht="22" customHeight="1">
      <x:c r="A40" s="32" t="str">
        <x:v>SLOW_EDGE_60S</x:v>
      </x:c>
      <x:c r="B40" s="32" t="n">
        <x:v>5</x:v>
      </x:c>
      <x:c r="C40" s="32" t="n">
        <x:v>100</x:v>
      </x:c>
      <x:c r="D40" s="56" t="n">
        <x:v>378.99</x:v>
      </x:c>
      <x:c r="E40" s="56" t="n">
        <x:v>1067.62029415276</x:v>
      </x:c>
      <x:c r="F40" s="56" t="n">
        <x:v>2182.2897622768023</x:v>
      </x:c>
      <x:c r="G40" s="58" t="n">
        <x:v>0.11</x:v>
      </x:c>
      <x:c r="H40" s="58" t="n">
        <x:v>0.03</x:v>
      </x:c>
      <x:c r="I40" s="58" t="n">
        <x:v>0.46</x:v>
      </x:c>
      <x:c r="J40" s="58" t="n">
        <x:v>0.26</x:v>
      </x:c>
      <x:c r="K40" s="56" t="n">
        <x:v>1040.1119999999999</x:v>
      </x:c>
      <x:c r="L40" s="56" t="n">
        <x:v>2123.9453499854017</x:v>
      </x:c>
      <x:c r="M40" s="56" t="n">
        <x:v>1034.3911999999998</x:v>
      </x:c>
      <x:c r="N40" s="56" t="n">
        <x:v>5.720800000000015</x:v>
      </x:c>
      <x:c r="O40" s="56" t="n">
        <x:v>0</x:v>
      </x:c>
      <x:c r="P40" s="56" t="n">
        <x:v>2115.0533010034515</x:v>
      </x:c>
      <x:c r="Q40" s="56" t="n">
        <x:v>4.459448386329835</x:v>
      </x:c>
      <x:c r="R40" s="56" t="n">
        <x:v>4.432600595620411</x:v>
      </x:c>
      <x:c r="S40" s="56" t="n">
        <x:v>1446.61029415276</x:v>
      </x:c>
      <x:c r="T40" s="56" t="n">
        <x:v>2561.2797622768026</x:v>
      </x:c>
    </x:row>
    <x:row r="41" ht="22" customHeight="1">
      <x:c r="A41" s="32" t="str">
        <x:v>SLOW_EDGE_60S</x:v>
      </x:c>
      <x:c r="B41" s="32" t="n">
        <x:v>6</x:v>
      </x:c>
      <x:c r="C41" s="32" t="n">
        <x:v>100</x:v>
      </x:c>
      <x:c r="D41" s="56" t="n">
        <x:v>378.99</x:v>
      </x:c>
      <x:c r="E41" s="56" t="n">
        <x:v>1068.0754935919394</x:v>
      </x:c>
      <x:c r="F41" s="56" t="n">
        <x:v>2545.834819834383</x:v>
      </x:c>
      <x:c r="G41" s="58" t="n">
        <x:v>0.11</x:v>
      </x:c>
      <x:c r="H41" s="58" t="n">
        <x:v>0.03</x:v>
      </x:c>
      <x:c r="I41" s="58" t="n">
        <x:v>0.46</x:v>
      </x:c>
      <x:c r="J41" s="58" t="n">
        <x:v>0.18</x:v>
      </x:c>
      <x:c r="K41" s="56" t="n">
        <x:v>1040.1119999999999</x:v>
      </x:c>
      <x:c r="L41" s="56" t="n">
        <x:v>2480.662415955289</x:v>
      </x:c>
      <x:c r="M41" s="56" t="n">
        <x:v>1034.3911999999998</x:v>
      </x:c>
      <x:c r="N41" s="56" t="n">
        <x:v>5.720800000000015</x:v>
      </x:c>
      <x:c r="O41" s="56" t="n">
        <x:v>0</x:v>
      </x:c>
      <x:c r="P41" s="56" t="n">
        <x:v>2465.3333258101634</x:v>
      </x:c>
      <x:c r="Q41" s="56" t="n">
        <x:v>7.735672235289386</x:v>
      </x:c>
      <x:c r="R41" s="56" t="n">
        <x:v>7.593417909836186</x:v>
      </x:c>
      <x:c r="S41" s="56" t="n">
        <x:v>1447.0654935919395</x:v>
      </x:c>
      <x:c r="T41" s="56" t="n">
        <x:v>2924.8248198343827</x:v>
      </x:c>
    </x:row>
    <x:row r="42" ht="22" customHeight="1">
      <x:c r="A42" s="32" t="str">
        <x:v>SLOW_EDGE_60S</x:v>
      </x:c>
      <x:c r="B42" s="32" t="n">
        <x:v>7</x:v>
      </x:c>
      <x:c r="C42" s="32" t="n">
        <x:v>100</x:v>
      </x:c>
      <x:c r="D42" s="56" t="n">
        <x:v>378.99</x:v>
      </x:c>
      <x:c r="E42" s="56" t="n">
        <x:v>1067.3533305521937</x:v>
      </x:c>
      <x:c r="F42" s="56" t="n">
        <x:v>2039.866670990879</x:v>
      </x:c>
      <x:c r="G42" s="58" t="n">
        <x:v>0.11</x:v>
      </x:c>
      <x:c r="H42" s="58" t="n">
        <x:v>0.01</x:v>
      </x:c>
      <x:c r="I42" s="58" t="n">
        <x:v>0.46</x:v>
      </x:c>
      <x:c r="J42" s="58" t="n">
        <x:v>0.21</x:v>
      </x:c>
      <x:c r="K42" s="56" t="n">
        <x:v>1040.1119999999999</x:v>
      </x:c>
      <x:c r="L42" s="56" t="n">
        <x:v>1985.5267127079705</x:v>
      </x:c>
      <x:c r="M42" s="56" t="n">
        <x:v>1034.3911999999998</x:v>
      </x:c>
      <x:c r="N42" s="56" t="n">
        <x:v>5.720800000000015</x:v>
      </x:c>
      <x:c r="O42" s="56" t="n">
        <x:v>0</x:v>
      </x:c>
      <x:c r="P42" s="56" t="n">
        <x:v>1973.8468962742434</x:v>
      </x:c>
      <x:c r="Q42" s="56" t="n">
        <x:v>7.658619673853249</x:v>
      </x:c>
      <x:c r="R42" s="56" t="n">
        <x:v>4.021196759874024</x:v>
      </x:c>
      <x:c r="S42" s="56" t="n">
        <x:v>1446.3433305521937</x:v>
      </x:c>
      <x:c r="T42" s="56" t="n">
        <x:v>2418.8566709908787</x:v>
      </x:c>
    </x:row>
    <x:row r="43" ht="22" customHeight="1">
      <x:c r="A43" s="32" t="str">
        <x:v>SLOW_EDGE_60S</x:v>
      </x:c>
      <x:c r="B43" s="32" t="n">
        <x:v>8</x:v>
      </x:c>
      <x:c r="C43" s="32" t="n">
        <x:v>100</x:v>
      </x:c>
      <x:c r="D43" s="56" t="n">
        <x:v>378.99</x:v>
      </x:c>
      <x:c r="E43" s="56" t="n">
        <x:v>1067.467064774559</x:v>
      </x:c>
      <x:c r="F43" s="56" t="n">
        <x:v>1961.017369392002</x:v>
      </x:c>
      <x:c r="G43" s="58" t="n">
        <x:v>0.11</x:v>
      </x:c>
      <x:c r="H43" s="58" t="n">
        <x:v>0.02</x:v>
      </x:c>
      <x:c r="I43" s="58" t="n">
        <x:v>0.46</x:v>
      </x:c>
      <x:c r="J43" s="58" t="n">
        <x:v>0.3</x:v>
      </x:c>
      <x:c r="K43" s="56" t="n">
        <x:v>1040.1119999999999</x:v>
      </x:c>
      <x:c r="L43" s="56" t="n">
        <x:v>1904.9713977736144</x:v>
      </x:c>
      <x:c r="M43" s="56" t="n">
        <x:v>1034.3911999999998</x:v>
      </x:c>
      <x:c r="N43" s="56" t="n">
        <x:v>5.720800000000015</x:v>
      </x:c>
      <x:c r="O43" s="56" t="n">
        <x:v>0</x:v>
      </x:c>
      <x:c r="P43" s="56" t="n">
        <x:v>1897.178387055062</x:v>
      </x:c>
      <x:c r="Q43" s="56" t="n">
        <x:v>4.7527230515310315</x:v>
      </x:c>
      <x:c r="R43" s="56" t="n">
        <x:v>3.040287667021198</x:v>
      </x:c>
      <x:c r="S43" s="56" t="n">
        <x:v>1446.457064774559</x:v>
      </x:c>
      <x:c r="T43" s="56" t="n">
        <x:v>2340.007369392002</x:v>
      </x:c>
    </x:row>
    <x:row r="44" ht="22" customHeight="1">
      <x:c r="A44" s="32" t="str">
        <x:v>SLOW_EDGE_60S</x:v>
      </x:c>
      <x:c r="B44" s="32" t="n">
        <x:v>9</x:v>
      </x:c>
      <x:c r="C44" s="32" t="n">
        <x:v>100</x:v>
      </x:c>
      <x:c r="D44" s="56" t="n">
        <x:v>378.99</x:v>
      </x:c>
      <x:c r="E44" s="56" t="n">
        <x:v>1068.4790391807107</x:v>
      </x:c>
      <x:c r="F44" s="56" t="n">
        <x:v>2778.9917238799076</x:v>
      </x:c>
      <x:c r="G44" s="58" t="n">
        <x:v>0.11</x:v>
      </x:c>
      <x:c r="H44" s="58" t="n">
        <x:v>0.01</x:v>
      </x:c>
      <x:c r="I44" s="58" t="n">
        <x:v>0.46</x:v>
      </x:c>
      <x:c r="J44" s="58" t="n">
        <x:v>0.21</x:v>
      </x:c>
      <x:c r="K44" s="56" t="n">
        <x:v>1040.1119999999999</x:v>
      </x:c>
      <x:c r="L44" s="56" t="n">
        <x:v>2707.7661361692453</x:v>
      </x:c>
      <x:c r="M44" s="56" t="n">
        <x:v>1034.3911999999998</x:v>
      </x:c>
      <x:c r="N44" s="56" t="n">
        <x:v>5.720800000000015</x:v>
      </x:c>
      <x:c r="O44" s="56" t="n">
        <x:v>0</x:v>
      </x:c>
      <x:c r="P44" s="56" t="n">
        <x:v>2698.781242192104</x:v>
      </x:c>
      <x:c r="Q44" s="56" t="n">
        <x:v>2.623114000338309</x:v>
      </x:c>
      <x:c r="R44" s="56" t="n">
        <x:v>6.361779976803164</x:v>
      </x:c>
      <x:c r="S44" s="56" t="n">
        <x:v>1447.4690391807108</x:v>
      </x:c>
      <x:c r="T44" s="56" t="n">
        <x:v>3157.981723879908</x:v>
      </x:c>
    </x:row>
    <x:row r="45" ht="22" customHeight="1">
      <x:c r="A45" s="32" t="str">
        <x:v>SLOW_EDGE_60S</x:v>
      </x:c>
      <x:c r="B45" s="32" t="n">
        <x:v>10</x:v>
      </x:c>
      <x:c r="C45" s="32" t="n">
        <x:v>100</x:v>
      </x:c>
      <x:c r="D45" s="56" t="n">
        <x:v>378.99</x:v>
      </x:c>
      <x:c r="E45" s="56" t="n">
        <x:v>1067.9126934257606</x:v>
      </x:c>
      <x:c r="F45" s="56" t="n">
        <x:v>2429.5805111200148</x:v>
      </x:c>
      <x:c r="G45" s="58" t="n">
        <x:v>0.11</x:v>
      </x:c>
      <x:c r="H45" s="58" t="n">
        <x:v>0.03</x:v>
      </x:c>
      <x:c r="I45" s="58" t="n">
        <x:v>0.46</x:v>
      </x:c>
      <x:c r="J45" s="58" t="n">
        <x:v>0.2</x:v>
      </x:c>
      <x:c r="K45" s="56" t="n">
        <x:v>1040.1119999999999</x:v>
      </x:c>
      <x:c r="L45" s="56" t="n">
        <x:v>2366.8501097336016</x:v>
      </x:c>
      <x:c r="M45" s="56" t="n">
        <x:v>1034.3911999999998</x:v>
      </x:c>
      <x:c r="N45" s="56" t="n">
        <x:v>5.720800000000015</x:v>
      </x:c>
      <x:c r="O45" s="56" t="n">
        <x:v>0</x:v>
      </x:c>
      <x:c r="P45" s="56" t="n">
        <x:v>2351.435729856174</x:v>
      </x:c>
      <x:c r="Q45" s="56" t="n">
        <x:v>7.343731855428803</x:v>
      </x:c>
      <x:c r="R45" s="56" t="n">
        <x:v>8.070648021998483</x:v>
      </x:c>
      <x:c r="S45" s="56" t="n">
        <x:v>1446.9026934257606</x:v>
      </x:c>
      <x:c r="T45" s="56" t="n">
        <x:v>2808.570511120015</x:v>
      </x:c>
    </x:row>
    <x:row r="46" ht="22" customHeight="1">
      <x:c r="A46" s="32" t="str">
        <x:v>IDENTICAL</x:v>
      </x:c>
      <x:c r="B46" s="32" t="n">
        <x:v>1</x:v>
      </x:c>
      <x:c r="C46" s="32" t="n">
        <x:v>100</x:v>
      </x:c>
      <x:c r="D46" s="56" t="n">
        <x:v>378.99</x:v>
      </x:c>
      <x:c r="E46" s="56" t="n">
        <x:v>1064.1319999999998</x:v>
      </x:c>
      <x:c r="F46" s="56" t="n">
        <x:v>1064.1319999999998</x:v>
      </x:c>
      <x:c r="G46" s="58" t="n">
        <x:v>0.11</x:v>
      </x:c>
      <x:c r="H46" s="58" t="n">
        <x:v>0.11</x:v>
      </x:c>
      <x:c r="I46" s="58" t="n">
        <x:v>0.46</x:v>
      </x:c>
      <x:c r="J46" s="58" t="n">
        <x:v>0.46</x:v>
      </x:c>
      <x:c r="K46" s="56" t="n">
        <x:v>1040.1119999999999</x:v>
      </x:c>
      <x:c r="L46" s="56" t="n">
        <x:v>1040.1119999999999</x:v>
      </x:c>
      <x:c r="M46" s="56" t="n">
        <x:v>1034.3911999999998</x:v>
      </x:c>
      <x:c r="N46" s="56" t="n">
        <x:v>5.720800000000015</x:v>
      </x:c>
      <x:c r="O46" s="56" t="n">
        <x:v>0</x:v>
      </x:c>
      <x:c r="P46" s="56" t="n">
        <x:v>0</x:v>
      </x:c>
      <x:c r="Q46" s="56" t="n">
        <x:v>1034.3911999999998</x:v>
      </x:c>
      <x:c r="R46" s="56" t="n">
        <x:v>5.720800000000015</x:v>
      </x:c>
      <x:c r="S46" s="56" t="n">
        <x:v>1443.1219999999998</x:v>
      </x:c>
      <x:c r="T46" s="56" t="n">
        <x:v>1443.1219999999998</x:v>
      </x:c>
    </x:row>
    <x:row r="47" ht="22" customHeight="1">
      <x:c r="A47" s="32" t="str">
        <x:v>IDENTICAL</x:v>
      </x:c>
      <x:c r="B47" s="32" t="n">
        <x:v>2</x:v>
      </x:c>
      <x:c r="C47" s="32" t="n">
        <x:v>100</x:v>
      </x:c>
      <x:c r="D47" s="56" t="n">
        <x:v>378.99</x:v>
      </x:c>
      <x:c r="E47" s="56" t="n">
        <x:v>1064.1319999999998</x:v>
      </x:c>
      <x:c r="F47" s="56" t="n">
        <x:v>1064.1319999999998</x:v>
      </x:c>
      <x:c r="G47" s="58" t="n">
        <x:v>0.11</x:v>
      </x:c>
      <x:c r="H47" s="58" t="n">
        <x:v>0.11</x:v>
      </x:c>
      <x:c r="I47" s="58" t="n">
        <x:v>0.46</x:v>
      </x:c>
      <x:c r="J47" s="58" t="n">
        <x:v>0.46</x:v>
      </x:c>
      <x:c r="K47" s="56" t="n">
        <x:v>1040.1119999999999</x:v>
      </x:c>
      <x:c r="L47" s="56" t="n">
        <x:v>1040.1119999999999</x:v>
      </x:c>
      <x:c r="M47" s="56" t="n">
        <x:v>1034.3911999999998</x:v>
      </x:c>
      <x:c r="N47" s="56" t="n">
        <x:v>5.720800000000015</x:v>
      </x:c>
      <x:c r="O47" s="56" t="n">
        <x:v>0</x:v>
      </x:c>
      <x:c r="P47" s="56" t="n">
        <x:v>0</x:v>
      </x:c>
      <x:c r="Q47" s="56" t="n">
        <x:v>1034.3911999999998</x:v>
      </x:c>
      <x:c r="R47" s="56" t="n">
        <x:v>5.720800000000015</x:v>
      </x:c>
      <x:c r="S47" s="56" t="n">
        <x:v>1443.1219999999998</x:v>
      </x:c>
      <x:c r="T47" s="56" t="n">
        <x:v>1443.1219999999998</x:v>
      </x:c>
    </x:row>
    <x:row r="48" ht="22" customHeight="1">
      <x:c r="A48" s="32" t="str">
        <x:v>IDENTICAL</x:v>
      </x:c>
      <x:c r="B48" s="32" t="n">
        <x:v>3</x:v>
      </x:c>
      <x:c r="C48" s="32" t="n">
        <x:v>100</x:v>
      </x:c>
      <x:c r="D48" s="56" t="n">
        <x:v>378.99</x:v>
      </x:c>
      <x:c r="E48" s="56" t="n">
        <x:v>1064.1319999999998</x:v>
      </x:c>
      <x:c r="F48" s="56" t="n">
        <x:v>1064.1319999999998</x:v>
      </x:c>
      <x:c r="G48" s="58" t="n">
        <x:v>0.11</x:v>
      </x:c>
      <x:c r="H48" s="58" t="n">
        <x:v>0.11</x:v>
      </x:c>
      <x:c r="I48" s="58" t="n">
        <x:v>0.46</x:v>
      </x:c>
      <x:c r="J48" s="58" t="n">
        <x:v>0.46</x:v>
      </x:c>
      <x:c r="K48" s="56" t="n">
        <x:v>1040.1119999999999</x:v>
      </x:c>
      <x:c r="L48" s="56" t="n">
        <x:v>1040.1119999999999</x:v>
      </x:c>
      <x:c r="M48" s="56" t="n">
        <x:v>1034.3911999999998</x:v>
      </x:c>
      <x:c r="N48" s="56" t="n">
        <x:v>5.720800000000015</x:v>
      </x:c>
      <x:c r="O48" s="56" t="n">
        <x:v>0</x:v>
      </x:c>
      <x:c r="P48" s="56" t="n">
        <x:v>0</x:v>
      </x:c>
      <x:c r="Q48" s="56" t="n">
        <x:v>1034.3911999999998</x:v>
      </x:c>
      <x:c r="R48" s="56" t="n">
        <x:v>5.720800000000015</x:v>
      </x:c>
      <x:c r="S48" s="56" t="n">
        <x:v>1443.1219999999998</x:v>
      </x:c>
      <x:c r="T48" s="56" t="n">
        <x:v>1443.1219999999998</x:v>
      </x:c>
    </x:row>
    <x:row r="49" ht="22" customHeight="1">
      <x:c r="A49" s="32" t="str">
        <x:v>IDENTICAL</x:v>
      </x:c>
      <x:c r="B49" s="32" t="n">
        <x:v>4</x:v>
      </x:c>
      <x:c r="C49" s="32" t="n">
        <x:v>100</x:v>
      </x:c>
      <x:c r="D49" s="56" t="n">
        <x:v>378.99</x:v>
      </x:c>
      <x:c r="E49" s="56" t="n">
        <x:v>1064.1319999999998</x:v>
      </x:c>
      <x:c r="F49" s="56" t="n">
        <x:v>1064.1319999999998</x:v>
      </x:c>
      <x:c r="G49" s="58" t="n">
        <x:v>0.11</x:v>
      </x:c>
      <x:c r="H49" s="58" t="n">
        <x:v>0.11</x:v>
      </x:c>
      <x:c r="I49" s="58" t="n">
        <x:v>0.46</x:v>
      </x:c>
      <x:c r="J49" s="58" t="n">
        <x:v>0.46</x:v>
      </x:c>
      <x:c r="K49" s="56" t="n">
        <x:v>1040.1119999999999</x:v>
      </x:c>
      <x:c r="L49" s="56" t="n">
        <x:v>1040.1119999999999</x:v>
      </x:c>
      <x:c r="M49" s="56" t="n">
        <x:v>1034.3911999999998</x:v>
      </x:c>
      <x:c r="N49" s="56" t="n">
        <x:v>5.720800000000015</x:v>
      </x:c>
      <x:c r="O49" s="56" t="n">
        <x:v>0</x:v>
      </x:c>
      <x:c r="P49" s="56" t="n">
        <x:v>0</x:v>
      </x:c>
      <x:c r="Q49" s="56" t="n">
        <x:v>1034.3911999999998</x:v>
      </x:c>
      <x:c r="R49" s="56" t="n">
        <x:v>5.720800000000015</x:v>
      </x:c>
      <x:c r="S49" s="56" t="n">
        <x:v>1443.1219999999998</x:v>
      </x:c>
      <x:c r="T49" s="56" t="n">
        <x:v>1443.1219999999998</x:v>
      </x:c>
    </x:row>
    <x:row r="50" ht="22" customHeight="1">
      <x:c r="A50" s="32" t="str">
        <x:v>IDENTICAL</x:v>
      </x:c>
      <x:c r="B50" s="32" t="n">
        <x:v>5</x:v>
      </x:c>
      <x:c r="C50" s="32" t="n">
        <x:v>100</x:v>
      </x:c>
      <x:c r="D50" s="56" t="n">
        <x:v>378.99</x:v>
      </x:c>
      <x:c r="E50" s="56" t="n">
        <x:v>1064.1319999999998</x:v>
      </x:c>
      <x:c r="F50" s="56" t="n">
        <x:v>1064.1319999999998</x:v>
      </x:c>
      <x:c r="G50" s="58" t="n">
        <x:v>0.11</x:v>
      </x:c>
      <x:c r="H50" s="58" t="n">
        <x:v>0.11</x:v>
      </x:c>
      <x:c r="I50" s="58" t="n">
        <x:v>0.46</x:v>
      </x:c>
      <x:c r="J50" s="58" t="n">
        <x:v>0.46</x:v>
      </x:c>
      <x:c r="K50" s="56" t="n">
        <x:v>1040.1119999999999</x:v>
      </x:c>
      <x:c r="L50" s="56" t="n">
        <x:v>1040.1119999999999</x:v>
      </x:c>
      <x:c r="M50" s="56" t="n">
        <x:v>1034.3911999999998</x:v>
      </x:c>
      <x:c r="N50" s="56" t="n">
        <x:v>5.720800000000015</x:v>
      </x:c>
      <x:c r="O50" s="56" t="n">
        <x:v>0</x:v>
      </x:c>
      <x:c r="P50" s="56" t="n">
        <x:v>0</x:v>
      </x:c>
      <x:c r="Q50" s="56" t="n">
        <x:v>1034.3911999999998</x:v>
      </x:c>
      <x:c r="R50" s="56" t="n">
        <x:v>5.720800000000015</x:v>
      </x:c>
      <x:c r="S50" s="56" t="n">
        <x:v>1443.1219999999998</x:v>
      </x:c>
      <x:c r="T50" s="56" t="n">
        <x:v>1443.1219999999998</x:v>
      </x:c>
    </x:row>
    <x:row r="51" ht="22" customHeight="1">
      <x:c r="A51" s="32" t="str">
        <x:v>IDENTICAL</x:v>
      </x:c>
      <x:c r="B51" s="32" t="n">
        <x:v>6</x:v>
      </x:c>
      <x:c r="C51" s="32" t="n">
        <x:v>100</x:v>
      </x:c>
      <x:c r="D51" s="56" t="n">
        <x:v>378.99</x:v>
      </x:c>
      <x:c r="E51" s="56" t="n">
        <x:v>1064.1319999999998</x:v>
      </x:c>
      <x:c r="F51" s="56" t="n">
        <x:v>1064.1319999999998</x:v>
      </x:c>
      <x:c r="G51" s="58" t="n">
        <x:v>0.11</x:v>
      </x:c>
      <x:c r="H51" s="58" t="n">
        <x:v>0.11</x:v>
      </x:c>
      <x:c r="I51" s="58" t="n">
        <x:v>0.46</x:v>
      </x:c>
      <x:c r="J51" s="58" t="n">
        <x:v>0.46</x:v>
      </x:c>
      <x:c r="K51" s="56" t="n">
        <x:v>1040.1119999999999</x:v>
      </x:c>
      <x:c r="L51" s="56" t="n">
        <x:v>1040.1119999999999</x:v>
      </x:c>
      <x:c r="M51" s="56" t="n">
        <x:v>1034.3911999999998</x:v>
      </x:c>
      <x:c r="N51" s="56" t="n">
        <x:v>5.720800000000015</x:v>
      </x:c>
      <x:c r="O51" s="56" t="n">
        <x:v>0</x:v>
      </x:c>
      <x:c r="P51" s="56" t="n">
        <x:v>0</x:v>
      </x:c>
      <x:c r="Q51" s="56" t="n">
        <x:v>1034.3911999999998</x:v>
      </x:c>
      <x:c r="R51" s="56" t="n">
        <x:v>5.720800000000015</x:v>
      </x:c>
      <x:c r="S51" s="56" t="n">
        <x:v>1443.1219999999998</x:v>
      </x:c>
      <x:c r="T51" s="56" t="n">
        <x:v>1443.1219999999998</x:v>
      </x:c>
    </x:row>
    <x:row r="52" ht="22" customHeight="1">
      <x:c r="A52" s="32" t="str">
        <x:v>IDENTICAL</x:v>
      </x:c>
      <x:c r="B52" s="32" t="n">
        <x:v>7</x:v>
      </x:c>
      <x:c r="C52" s="32" t="n">
        <x:v>100</x:v>
      </x:c>
      <x:c r="D52" s="56" t="n">
        <x:v>378.99</x:v>
      </x:c>
      <x:c r="E52" s="56" t="n">
        <x:v>1064.1319999999998</x:v>
      </x:c>
      <x:c r="F52" s="56" t="n">
        <x:v>1064.1319999999998</x:v>
      </x:c>
      <x:c r="G52" s="58" t="n">
        <x:v>0.11</x:v>
      </x:c>
      <x:c r="H52" s="58" t="n">
        <x:v>0.11</x:v>
      </x:c>
      <x:c r="I52" s="58" t="n">
        <x:v>0.46</x:v>
      </x:c>
      <x:c r="J52" s="58" t="n">
        <x:v>0.46</x:v>
      </x:c>
      <x:c r="K52" s="56" t="n">
        <x:v>1040.1119999999999</x:v>
      </x:c>
      <x:c r="L52" s="56" t="n">
        <x:v>1040.1119999999999</x:v>
      </x:c>
      <x:c r="M52" s="56" t="n">
        <x:v>1034.3911999999998</x:v>
      </x:c>
      <x:c r="N52" s="56" t="n">
        <x:v>5.720800000000015</x:v>
      </x:c>
      <x:c r="O52" s="56" t="n">
        <x:v>0</x:v>
      </x:c>
      <x:c r="P52" s="56" t="n">
        <x:v>0</x:v>
      </x:c>
      <x:c r="Q52" s="56" t="n">
        <x:v>1034.3911999999998</x:v>
      </x:c>
      <x:c r="R52" s="56" t="n">
        <x:v>5.720800000000015</x:v>
      </x:c>
      <x:c r="S52" s="56" t="n">
        <x:v>1443.1219999999998</x:v>
      </x:c>
      <x:c r="T52" s="56" t="n">
        <x:v>1443.1219999999998</x:v>
      </x:c>
    </x:row>
    <x:row r="53" ht="22" customHeight="1">
      <x:c r="A53" s="32" t="str">
        <x:v>IDENTICAL</x:v>
      </x:c>
      <x:c r="B53" s="32" t="n">
        <x:v>8</x:v>
      </x:c>
      <x:c r="C53" s="32" t="n">
        <x:v>100</x:v>
      </x:c>
      <x:c r="D53" s="56" t="n">
        <x:v>378.99</x:v>
      </x:c>
      <x:c r="E53" s="56" t="n">
        <x:v>1064.1319999999998</x:v>
      </x:c>
      <x:c r="F53" s="56" t="n">
        <x:v>1064.1319999999998</x:v>
      </x:c>
      <x:c r="G53" s="58" t="n">
        <x:v>0.11</x:v>
      </x:c>
      <x:c r="H53" s="58" t="n">
        <x:v>0.11</x:v>
      </x:c>
      <x:c r="I53" s="58" t="n">
        <x:v>0.46</x:v>
      </x:c>
      <x:c r="J53" s="58" t="n">
        <x:v>0.46</x:v>
      </x:c>
      <x:c r="K53" s="56" t="n">
        <x:v>1040.1119999999999</x:v>
      </x:c>
      <x:c r="L53" s="56" t="n">
        <x:v>1040.1119999999999</x:v>
      </x:c>
      <x:c r="M53" s="56" t="n">
        <x:v>1034.3911999999998</x:v>
      </x:c>
      <x:c r="N53" s="56" t="n">
        <x:v>5.720800000000015</x:v>
      </x:c>
      <x:c r="O53" s="56" t="n">
        <x:v>0</x:v>
      </x:c>
      <x:c r="P53" s="56" t="n">
        <x:v>0</x:v>
      </x:c>
      <x:c r="Q53" s="56" t="n">
        <x:v>1034.3911999999998</x:v>
      </x:c>
      <x:c r="R53" s="56" t="n">
        <x:v>5.720800000000015</x:v>
      </x:c>
      <x:c r="S53" s="56" t="n">
        <x:v>1443.1219999999998</x:v>
      </x:c>
      <x:c r="T53" s="56" t="n">
        <x:v>1443.1219999999998</x:v>
      </x:c>
    </x:row>
    <x:row r="54" ht="22" customHeight="1">
      <x:c r="A54" s="32" t="str">
        <x:v>IDENTICAL</x:v>
      </x:c>
      <x:c r="B54" s="32" t="n">
        <x:v>9</x:v>
      </x:c>
      <x:c r="C54" s="32" t="n">
        <x:v>100</x:v>
      </x:c>
      <x:c r="D54" s="56" t="n">
        <x:v>378.99</x:v>
      </x:c>
      <x:c r="E54" s="56" t="n">
        <x:v>1064.1319999999998</x:v>
      </x:c>
      <x:c r="F54" s="56" t="n">
        <x:v>1064.1319999999998</x:v>
      </x:c>
      <x:c r="G54" s="58" t="n">
        <x:v>0.11</x:v>
      </x:c>
      <x:c r="H54" s="58" t="n">
        <x:v>0.11</x:v>
      </x:c>
      <x:c r="I54" s="58" t="n">
        <x:v>0.46</x:v>
      </x:c>
      <x:c r="J54" s="58" t="n">
        <x:v>0.46</x:v>
      </x:c>
      <x:c r="K54" s="56" t="n">
        <x:v>1040.1119999999999</x:v>
      </x:c>
      <x:c r="L54" s="56" t="n">
        <x:v>1040.1119999999999</x:v>
      </x:c>
      <x:c r="M54" s="56" t="n">
        <x:v>1034.3911999999998</x:v>
      </x:c>
      <x:c r="N54" s="56" t="n">
        <x:v>5.720800000000015</x:v>
      </x:c>
      <x:c r="O54" s="56" t="n">
        <x:v>0</x:v>
      </x:c>
      <x:c r="P54" s="56" t="n">
        <x:v>0</x:v>
      </x:c>
      <x:c r="Q54" s="56" t="n">
        <x:v>1034.3911999999998</x:v>
      </x:c>
      <x:c r="R54" s="56" t="n">
        <x:v>5.720800000000015</x:v>
      </x:c>
      <x:c r="S54" s="56" t="n">
        <x:v>1443.1219999999998</x:v>
      </x:c>
      <x:c r="T54" s="56" t="n">
        <x:v>1443.1219999999998</x:v>
      </x:c>
    </x:row>
    <x:row r="55" ht="22" customHeight="1">
      <x:c r="A55" s="32" t="str">
        <x:v>IDENTICAL</x:v>
      </x:c>
      <x:c r="B55" s="32" t="n">
        <x:v>10</x:v>
      </x:c>
      <x:c r="C55" s="32" t="n">
        <x:v>100</x:v>
      </x:c>
      <x:c r="D55" s="56" t="n">
        <x:v>378.99</x:v>
      </x:c>
      <x:c r="E55" s="56" t="n">
        <x:v>1064.1319999999998</x:v>
      </x:c>
      <x:c r="F55" s="56" t="n">
        <x:v>1064.1319999999998</x:v>
      </x:c>
      <x:c r="G55" s="58" t="n">
        <x:v>0.11</x:v>
      </x:c>
      <x:c r="H55" s="58" t="n">
        <x:v>0.11</x:v>
      </x:c>
      <x:c r="I55" s="58" t="n">
        <x:v>0.46</x:v>
      </x:c>
      <x:c r="J55" s="58" t="n">
        <x:v>0.46</x:v>
      </x:c>
      <x:c r="K55" s="56" t="n">
        <x:v>1040.1119999999999</x:v>
      </x:c>
      <x:c r="L55" s="56" t="n">
        <x:v>1040.1119999999999</x:v>
      </x:c>
      <x:c r="M55" s="56" t="n">
        <x:v>1034.3911999999998</x:v>
      </x:c>
      <x:c r="N55" s="56" t="n">
        <x:v>5.720800000000015</x:v>
      </x:c>
      <x:c r="O55" s="56" t="n">
        <x:v>0</x:v>
      </x:c>
      <x:c r="P55" s="56" t="n">
        <x:v>0</x:v>
      </x:c>
      <x:c r="Q55" s="56" t="n">
        <x:v>1034.3911999999998</x:v>
      </x:c>
      <x:c r="R55" s="56" t="n">
        <x:v>5.720800000000015</x:v>
      </x:c>
      <x:c r="S55" s="56" t="n">
        <x:v>1443.1219999999998</x:v>
      </x:c>
      <x:c r="T55" s="56" t="n">
        <x:v>1443.1219999999998</x:v>
      </x:c>
    </x:row>
    <x:row r="56">
      <x:c r="D56" s="18"/>
      <x:c r="E56" s="18"/>
      <x:c r="F56" s="18"/>
      <x:c r="G56" s="59"/>
      <x:c r="H56" s="59"/>
      <x:c r="I56" s="59"/>
      <x:c r="J56" s="59"/>
      <x:c r="K56" s="18"/>
      <x:c r="L56" s="18"/>
      <x:c r="M56" s="18"/>
      <x:c r="N56" s="18"/>
      <x:c r="O56" s="18"/>
      <x:c r="P56" s="18"/>
      <x:c r="Q56" s="18"/>
      <x:c r="R56" s="18"/>
      <x:c r="S56" s="18"/>
      <x:c r="T56" s="18"/>
    </x:row>
    <x:row r="57">
      <x:c r="D57" s="18"/>
      <x:c r="E57" s="18"/>
      <x:c r="F57" s="18"/>
      <x:c r="G57" s="59"/>
      <x:c r="H57" s="59"/>
      <x:c r="I57" s="59"/>
      <x:c r="J57" s="59"/>
      <x:c r="K57" s="18"/>
      <x:c r="L57" s="18"/>
      <x:c r="M57" s="18"/>
      <x:c r="N57" s="18"/>
      <x:c r="O57" s="18"/>
      <x:c r="P57" s="18"/>
      <x:c r="Q57" s="18"/>
      <x:c r="R57" s="18"/>
      <x:c r="S57" s="18"/>
      <x:c r="T57" s="18"/>
    </x:row>
    <x:row r="58">
      <x:c r="D58" s="18"/>
      <x:c r="E58" s="18"/>
      <x:c r="F58" s="18"/>
      <x:c r="G58" s="59"/>
      <x:c r="H58" s="59"/>
      <x:c r="I58" s="59"/>
      <x:c r="J58" s="59"/>
      <x:c r="K58" s="18"/>
      <x:c r="L58" s="18"/>
      <x:c r="M58" s="18"/>
      <x:c r="N58" s="18"/>
      <x:c r="O58" s="18"/>
      <x:c r="P58" s="18"/>
      <x:c r="Q58" s="18"/>
      <x:c r="R58" s="18"/>
      <x:c r="S58" s="18"/>
      <x:c r="T58" s="18"/>
    </x:row>
    <x:row r="59">
      <x:c r="D59" s="18"/>
      <x:c r="E59" s="18"/>
      <x:c r="F59" s="18"/>
      <x:c r="G59" s="59"/>
      <x:c r="H59" s="59"/>
      <x:c r="I59" s="59"/>
      <x:c r="J59" s="59"/>
      <x:c r="K59" s="18"/>
      <x:c r="L59" s="18"/>
      <x:c r="M59" s="18"/>
      <x:c r="N59" s="18"/>
      <x:c r="O59" s="18"/>
      <x:c r="P59" s="18"/>
      <x:c r="Q59" s="18"/>
      <x:c r="R59" s="18"/>
      <x:c r="S59" s="18"/>
      <x:c r="T59" s="18"/>
    </x:row>
    <x:row r="60">
      <x:c r="D60" s="18"/>
      <x:c r="E60" s="18"/>
      <x:c r="F60" s="18"/>
      <x:c r="G60" s="59"/>
      <x:c r="H60" s="59"/>
      <x:c r="I60" s="59"/>
      <x:c r="J60" s="59"/>
      <x:c r="K60" s="18"/>
      <x:c r="L60" s="18"/>
      <x:c r="M60" s="18"/>
      <x:c r="N60" s="18"/>
      <x:c r="O60" s="18"/>
      <x:c r="P60" s="18"/>
      <x:c r="Q60" s="18"/>
      <x:c r="R60" s="18"/>
      <x:c r="S60" s="18"/>
      <x:c r="T60" s="18"/>
    </x:row>
    <x:row r="61">
      <x:c r="D61" s="18"/>
      <x:c r="E61" s="18"/>
      <x:c r="F61" s="18"/>
      <x:c r="G61" s="59"/>
      <x:c r="H61" s="59"/>
      <x:c r="I61" s="59"/>
      <x:c r="J61" s="59"/>
      <x:c r="K61" s="18"/>
      <x:c r="L61" s="18"/>
      <x:c r="M61" s="18"/>
      <x:c r="N61" s="18"/>
      <x:c r="O61" s="18"/>
      <x:c r="P61" s="18"/>
      <x:c r="Q61" s="18"/>
      <x:c r="R61" s="18"/>
      <x:c r="S61" s="18"/>
      <x:c r="T61" s="18"/>
    </x:row>
    <x:row r="62">
      <x:c r="D62" s="18"/>
      <x:c r="E62" s="18"/>
      <x:c r="F62" s="18"/>
      <x:c r="G62" s="59"/>
      <x:c r="H62" s="59"/>
      <x:c r="I62" s="59"/>
      <x:c r="J62" s="59"/>
      <x:c r="K62" s="18"/>
      <x:c r="L62" s="18"/>
      <x:c r="M62" s="18"/>
      <x:c r="N62" s="18"/>
      <x:c r="O62" s="18"/>
      <x:c r="P62" s="18"/>
      <x:c r="Q62" s="18"/>
      <x:c r="R62" s="18"/>
      <x:c r="S62" s="18"/>
      <x:c r="T62" s="18"/>
    </x:row>
    <x:row r="63">
      <x:c r="D63" s="18"/>
      <x:c r="E63" s="18"/>
      <x:c r="F63" s="18"/>
      <x:c r="G63" s="59"/>
      <x:c r="H63" s="59"/>
      <x:c r="I63" s="59"/>
      <x:c r="J63" s="59"/>
      <x:c r="K63" s="18"/>
      <x:c r="L63" s="18"/>
      <x:c r="M63" s="18"/>
      <x:c r="N63" s="18"/>
      <x:c r="O63" s="18"/>
      <x:c r="P63" s="18"/>
      <x:c r="Q63" s="18"/>
      <x:c r="R63" s="18"/>
      <x:c r="S63" s="18"/>
      <x:c r="T63" s="18"/>
    </x:row>
    <x:row r="64">
      <x:c r="D64" s="18"/>
      <x:c r="E64" s="18"/>
      <x:c r="F64" s="18"/>
      <x:c r="G64" s="59"/>
      <x:c r="H64" s="59"/>
      <x:c r="I64" s="59"/>
      <x:c r="J64" s="59"/>
      <x:c r="K64" s="18"/>
      <x:c r="L64" s="18"/>
      <x:c r="M64" s="18"/>
      <x:c r="N64" s="18"/>
      <x:c r="O64" s="18"/>
      <x:c r="P64" s="18"/>
      <x:c r="Q64" s="18"/>
      <x:c r="R64" s="18"/>
      <x:c r="S64" s="18"/>
      <x:c r="T64" s="18"/>
    </x:row>
    <x:row r="65">
      <x:c r="D65" s="18"/>
      <x:c r="E65" s="18"/>
      <x:c r="F65" s="18"/>
      <x:c r="G65" s="59"/>
      <x:c r="H65" s="59"/>
      <x:c r="I65" s="59"/>
      <x:c r="J65" s="59"/>
      <x:c r="K65" s="18"/>
      <x:c r="L65" s="18"/>
      <x:c r="M65" s="18"/>
      <x:c r="N65" s="18"/>
      <x:c r="O65" s="18"/>
      <x:c r="P65" s="18"/>
      <x:c r="Q65" s="18"/>
      <x:c r="R65" s="18"/>
      <x:c r="S65" s="18"/>
      <x:c r="T65" s="18"/>
    </x:row>
    <x:row r="66">
      <x:c r="D66" s="18"/>
      <x:c r="E66" s="18"/>
      <x:c r="F66" s="18"/>
      <x:c r="G66" s="59"/>
      <x:c r="H66" s="59"/>
      <x:c r="I66" s="59"/>
      <x:c r="J66" s="59"/>
      <x:c r="K66" s="18"/>
      <x:c r="L66" s="18"/>
      <x:c r="M66" s="18"/>
      <x:c r="N66" s="18"/>
      <x:c r="O66" s="18"/>
      <x:c r="P66" s="18"/>
      <x:c r="Q66" s="18"/>
      <x:c r="R66" s="18"/>
      <x:c r="S66" s="18"/>
      <x:c r="T66" s="18"/>
    </x:row>
    <x:row r="67">
      <x:c r="D67" s="18"/>
      <x:c r="E67" s="18"/>
      <x:c r="F67" s="18"/>
      <x:c r="G67" s="59"/>
      <x:c r="H67" s="59"/>
      <x:c r="I67" s="59"/>
      <x:c r="J67" s="59"/>
      <x:c r="K67" s="18"/>
      <x:c r="L67" s="18"/>
      <x:c r="M67" s="18"/>
      <x:c r="N67" s="18"/>
      <x:c r="O67" s="18"/>
      <x:c r="P67" s="18"/>
      <x:c r="Q67" s="18"/>
      <x:c r="R67" s="18"/>
      <x:c r="S67" s="18"/>
      <x:c r="T67" s="18"/>
    </x:row>
    <x:row r="68">
      <x:c r="D68" s="18"/>
      <x:c r="E68" s="18"/>
      <x:c r="F68" s="18"/>
      <x:c r="G68" s="59"/>
      <x:c r="H68" s="59"/>
      <x:c r="I68" s="59"/>
      <x:c r="J68" s="59"/>
      <x:c r="K68" s="18"/>
      <x:c r="L68" s="18"/>
      <x:c r="M68" s="18"/>
      <x:c r="N68" s="18"/>
      <x:c r="O68" s="18"/>
      <x:c r="P68" s="18"/>
      <x:c r="Q68" s="18"/>
      <x:c r="R68" s="18"/>
      <x:c r="S68" s="18"/>
      <x:c r="T68" s="18"/>
    </x:row>
    <x:row r="69">
      <x:c r="D69" s="18"/>
      <x:c r="E69" s="18"/>
      <x:c r="F69" s="18"/>
      <x:c r="G69" s="59"/>
      <x:c r="H69" s="59"/>
      <x:c r="I69" s="59"/>
      <x:c r="J69" s="59"/>
      <x:c r="K69" s="18"/>
      <x:c r="L69" s="18"/>
      <x:c r="M69" s="18"/>
      <x:c r="N69" s="18"/>
      <x:c r="O69" s="18"/>
      <x:c r="P69" s="18"/>
      <x:c r="Q69" s="18"/>
      <x:c r="R69" s="18"/>
      <x:c r="S69" s="18"/>
      <x:c r="T69" s="18"/>
    </x:row>
    <x:row r="70">
      <x:c r="D70" s="18"/>
      <x:c r="E70" s="18"/>
      <x:c r="F70" s="18"/>
      <x:c r="G70" s="59"/>
      <x:c r="H70" s="59"/>
      <x:c r="I70" s="59"/>
      <x:c r="J70" s="59"/>
      <x:c r="K70" s="18"/>
      <x:c r="L70" s="18"/>
      <x:c r="M70" s="18"/>
      <x:c r="N70" s="18"/>
      <x:c r="O70" s="18"/>
      <x:c r="P70" s="18"/>
      <x:c r="Q70" s="18"/>
      <x:c r="R70" s="18"/>
      <x:c r="S70" s="18"/>
      <x:c r="T70" s="18"/>
    </x:row>
    <x:row r="71">
      <x:c r="D71" s="18"/>
      <x:c r="E71" s="18"/>
      <x:c r="F71" s="18"/>
      <x:c r="G71" s="59"/>
      <x:c r="H71" s="59"/>
      <x:c r="I71" s="59"/>
      <x:c r="J71" s="59"/>
      <x:c r="K71" s="18"/>
      <x:c r="L71" s="18"/>
      <x:c r="M71" s="18"/>
      <x:c r="N71" s="18"/>
      <x:c r="O71" s="18"/>
      <x:c r="P71" s="18"/>
      <x:c r="Q71" s="18"/>
      <x:c r="R71" s="18"/>
      <x:c r="S71" s="18"/>
      <x:c r="T71" s="18"/>
    </x:row>
    <x:row r="72">
      <x:c r="D72" s="18"/>
      <x:c r="E72" s="18"/>
      <x:c r="F72" s="18"/>
      <x:c r="G72" s="59"/>
      <x:c r="H72" s="59"/>
      <x:c r="I72" s="59"/>
      <x:c r="J72" s="59"/>
      <x:c r="K72" s="18"/>
      <x:c r="L72" s="18"/>
      <x:c r="M72" s="18"/>
      <x:c r="N72" s="18"/>
      <x:c r="O72" s="18"/>
      <x:c r="P72" s="18"/>
      <x:c r="Q72" s="18"/>
      <x:c r="R72" s="18"/>
      <x:c r="S72" s="18"/>
      <x:c r="T72" s="18"/>
    </x:row>
    <x:row r="73">
      <x:c r="D73" s="18"/>
      <x:c r="E73" s="18"/>
      <x:c r="F73" s="18"/>
      <x:c r="G73" s="59"/>
      <x:c r="H73" s="59"/>
      <x:c r="I73" s="59"/>
      <x:c r="J73" s="59"/>
      <x:c r="K73" s="18"/>
      <x:c r="L73" s="18"/>
      <x:c r="M73" s="18"/>
      <x:c r="N73" s="18"/>
      <x:c r="O73" s="18"/>
      <x:c r="P73" s="18"/>
      <x:c r="Q73" s="18"/>
      <x:c r="R73" s="18"/>
      <x:c r="S73" s="18"/>
      <x:c r="T73" s="18"/>
    </x:row>
    <x:row r="74">
      <x:c r="D74" s="18"/>
      <x:c r="E74" s="18"/>
      <x:c r="F74" s="18"/>
      <x:c r="G74" s="59"/>
      <x:c r="H74" s="59"/>
      <x:c r="I74" s="59"/>
      <x:c r="J74" s="59"/>
      <x:c r="K74" s="18"/>
      <x:c r="L74" s="18"/>
      <x:c r="M74" s="18"/>
      <x:c r="N74" s="18"/>
      <x:c r="O74" s="18"/>
      <x:c r="P74" s="18"/>
      <x:c r="Q74" s="18"/>
      <x:c r="R74" s="18"/>
      <x:c r="S74" s="18"/>
      <x:c r="T74" s="18"/>
    </x:row>
    <x:row r="75">
      <x:c r="D75" s="18"/>
      <x:c r="E75" s="18"/>
      <x:c r="F75" s="18"/>
      <x:c r="G75" s="59"/>
      <x:c r="H75" s="59"/>
      <x:c r="I75" s="59"/>
      <x:c r="J75" s="59"/>
      <x:c r="K75" s="18"/>
      <x:c r="L75" s="18"/>
      <x:c r="M75" s="18"/>
      <x:c r="N75" s="18"/>
      <x:c r="O75" s="18"/>
      <x:c r="P75" s="18"/>
      <x:c r="Q75" s="18"/>
      <x:c r="R75" s="18"/>
      <x:c r="S75" s="18"/>
      <x:c r="T75" s="18"/>
    </x:row>
    <x:row r="76">
      <x:c r="D76" s="18"/>
      <x:c r="E76" s="18"/>
      <x:c r="F76" s="18"/>
      <x:c r="G76" s="59"/>
      <x:c r="H76" s="59"/>
      <x:c r="I76" s="59"/>
      <x:c r="J76" s="59"/>
      <x:c r="K76" s="18"/>
      <x:c r="L76" s="18"/>
      <x:c r="M76" s="18"/>
      <x:c r="N76" s="18"/>
      <x:c r="O76" s="18"/>
      <x:c r="P76" s="18"/>
      <x:c r="Q76" s="18"/>
      <x:c r="R76" s="18"/>
      <x:c r="S76" s="18"/>
      <x:c r="T76" s="18"/>
    </x:row>
    <x:row r="77">
      <x:c r="D77" s="18"/>
      <x:c r="E77" s="18"/>
      <x:c r="F77" s="18"/>
      <x:c r="G77" s="59"/>
      <x:c r="H77" s="59"/>
      <x:c r="I77" s="59"/>
      <x:c r="J77" s="59"/>
      <x:c r="K77" s="18"/>
      <x:c r="L77" s="18"/>
      <x:c r="M77" s="18"/>
      <x:c r="N77" s="18"/>
      <x:c r="O77" s="18"/>
      <x:c r="P77" s="18"/>
      <x:c r="Q77" s="18"/>
      <x:c r="R77" s="18"/>
      <x:c r="S77" s="18"/>
      <x:c r="T77" s="18"/>
    </x:row>
    <x:row r="78">
      <x:c r="D78" s="18"/>
      <x:c r="E78" s="18"/>
      <x:c r="F78" s="18"/>
      <x:c r="G78" s="59"/>
      <x:c r="H78" s="59"/>
      <x:c r="I78" s="59"/>
      <x:c r="J78" s="59"/>
      <x:c r="K78" s="18"/>
      <x:c r="L78" s="18"/>
      <x:c r="M78" s="18"/>
      <x:c r="N78" s="18"/>
      <x:c r="O78" s="18"/>
      <x:c r="P78" s="18"/>
      <x:c r="Q78" s="18"/>
      <x:c r="R78" s="18"/>
      <x:c r="S78" s="18"/>
      <x:c r="T78" s="18"/>
    </x:row>
    <x:row r="79">
      <x:c r="D79" s="18"/>
      <x:c r="E79" s="18"/>
      <x:c r="F79" s="18"/>
      <x:c r="G79" s="59"/>
      <x:c r="H79" s="59"/>
      <x:c r="I79" s="59"/>
      <x:c r="J79" s="59"/>
      <x:c r="K79" s="18"/>
      <x:c r="L79" s="18"/>
      <x:c r="M79" s="18"/>
      <x:c r="N79" s="18"/>
      <x:c r="O79" s="18"/>
      <x:c r="P79" s="18"/>
      <x:c r="Q79" s="18"/>
      <x:c r="R79" s="18"/>
      <x:c r="S79" s="18"/>
      <x:c r="T79" s="18"/>
    </x:row>
    <x:row r="80">
      <x:c r="D80" s="18"/>
      <x:c r="E80" s="18"/>
      <x:c r="F80" s="18"/>
      <x:c r="G80" s="59"/>
      <x:c r="H80" s="59"/>
      <x:c r="I80" s="59"/>
      <x:c r="J80" s="59"/>
      <x:c r="K80" s="18"/>
      <x:c r="L80" s="18"/>
      <x:c r="M80" s="18"/>
      <x:c r="N80" s="18"/>
      <x:c r="O80" s="18"/>
      <x:c r="P80" s="18"/>
      <x:c r="Q80" s="18"/>
      <x:c r="R80" s="18"/>
      <x:c r="S80" s="18"/>
      <x:c r="T80" s="18"/>
    </x:row>
    <x:row r="81">
      <x:c r="D81" s="18"/>
      <x:c r="E81" s="18"/>
      <x:c r="F81" s="18"/>
      <x:c r="G81" s="59"/>
      <x:c r="H81" s="59"/>
      <x:c r="I81" s="59"/>
      <x:c r="J81" s="59"/>
      <x:c r="K81" s="18"/>
      <x:c r="L81" s="18"/>
      <x:c r="M81" s="18"/>
      <x:c r="N81" s="18"/>
      <x:c r="O81" s="18"/>
      <x:c r="P81" s="18"/>
      <x:c r="Q81" s="18"/>
      <x:c r="R81" s="18"/>
      <x:c r="S81" s="18"/>
      <x:c r="T81" s="18"/>
    </x:row>
    <x:row r="82">
      <x:c r="D82" s="18"/>
      <x:c r="E82" s="18"/>
      <x:c r="F82" s="18"/>
      <x:c r="G82" s="59"/>
      <x:c r="H82" s="59"/>
      <x:c r="I82" s="59"/>
      <x:c r="J82" s="59"/>
      <x:c r="K82" s="18"/>
      <x:c r="L82" s="18"/>
      <x:c r="M82" s="18"/>
      <x:c r="N82" s="18"/>
      <x:c r="O82" s="18"/>
      <x:c r="P82" s="18"/>
      <x:c r="Q82" s="18"/>
      <x:c r="R82" s="18"/>
      <x:c r="S82" s="18"/>
      <x:c r="T82" s="18"/>
    </x:row>
    <x:row r="83">
      <x:c r="D83" s="18"/>
      <x:c r="E83" s="18"/>
      <x:c r="F83" s="18"/>
      <x:c r="G83" s="59"/>
      <x:c r="H83" s="59"/>
      <x:c r="I83" s="59"/>
      <x:c r="J83" s="59"/>
      <x:c r="K83" s="18"/>
      <x:c r="L83" s="18"/>
      <x:c r="M83" s="18"/>
      <x:c r="N83" s="18"/>
      <x:c r="O83" s="18"/>
      <x:c r="P83" s="18"/>
      <x:c r="Q83" s="18"/>
      <x:c r="R83" s="18"/>
      <x:c r="S83" s="18"/>
      <x:c r="T83" s="18"/>
    </x:row>
    <x:row r="84">
      <x:c r="D84" s="18"/>
      <x:c r="E84" s="18"/>
      <x:c r="F84" s="18"/>
      <x:c r="G84" s="59"/>
      <x:c r="H84" s="59"/>
      <x:c r="I84" s="59"/>
      <x:c r="J84" s="59"/>
      <x:c r="K84" s="18"/>
      <x:c r="L84" s="18"/>
      <x:c r="M84" s="18"/>
      <x:c r="N84" s="18"/>
      <x:c r="O84" s="18"/>
      <x:c r="P84" s="18"/>
      <x:c r="Q84" s="18"/>
      <x:c r="R84" s="18"/>
      <x:c r="S84" s="18"/>
      <x:c r="T84" s="18"/>
    </x:row>
    <x:row r="85">
      <x:c r="D85" s="18"/>
      <x:c r="E85" s="18"/>
      <x:c r="F85" s="18"/>
      <x:c r="G85" s="59"/>
      <x:c r="H85" s="59"/>
      <x:c r="I85" s="59"/>
      <x:c r="J85" s="59"/>
      <x:c r="K85" s="18"/>
      <x:c r="L85" s="18"/>
      <x:c r="M85" s="18"/>
      <x:c r="N85" s="18"/>
      <x:c r="O85" s="18"/>
      <x:c r="P85" s="18"/>
      <x:c r="Q85" s="18"/>
      <x:c r="R85" s="18"/>
      <x:c r="S85" s="18"/>
      <x:c r="T85" s="18"/>
    </x:row>
    <x:row r="86">
      <x:c r="D86" s="18"/>
      <x:c r="E86" s="18"/>
      <x:c r="F86" s="18"/>
      <x:c r="G86" s="59"/>
      <x:c r="H86" s="59"/>
      <x:c r="I86" s="59"/>
      <x:c r="J86" s="59"/>
      <x:c r="K86" s="18"/>
      <x:c r="L86" s="18"/>
      <x:c r="M86" s="18"/>
      <x:c r="N86" s="18"/>
      <x:c r="O86" s="18"/>
      <x:c r="P86" s="18"/>
      <x:c r="Q86" s="18"/>
      <x:c r="R86" s="18"/>
      <x:c r="S86" s="18"/>
      <x:c r="T86" s="18"/>
    </x:row>
    <x:row r="87">
      <x:c r="D87" s="18"/>
      <x:c r="E87" s="18"/>
      <x:c r="F87" s="18"/>
      <x:c r="G87" s="59"/>
      <x:c r="H87" s="59"/>
      <x:c r="I87" s="59"/>
      <x:c r="J87" s="59"/>
      <x:c r="K87" s="18"/>
      <x:c r="L87" s="18"/>
      <x:c r="M87" s="18"/>
      <x:c r="N87" s="18"/>
      <x:c r="O87" s="18"/>
      <x:c r="P87" s="18"/>
      <x:c r="Q87" s="18"/>
      <x:c r="R87" s="18"/>
      <x:c r="S87" s="18"/>
      <x:c r="T87" s="18"/>
    </x:row>
    <x:row r="88">
      <x:c r="D88" s="18"/>
      <x:c r="E88" s="18"/>
      <x:c r="F88" s="18"/>
      <x:c r="G88" s="59"/>
      <x:c r="H88" s="59"/>
      <x:c r="I88" s="59"/>
      <x:c r="J88" s="59"/>
      <x:c r="K88" s="18"/>
      <x:c r="L88" s="18"/>
      <x:c r="M88" s="18"/>
      <x:c r="N88" s="18"/>
      <x:c r="O88" s="18"/>
      <x:c r="P88" s="18"/>
      <x:c r="Q88" s="18"/>
      <x:c r="R88" s="18"/>
      <x:c r="S88" s="18"/>
      <x:c r="T88" s="18"/>
    </x:row>
    <x:row r="89">
      <x:c r="D89" s="18"/>
      <x:c r="E89" s="18"/>
      <x:c r="F89" s="18"/>
      <x:c r="G89" s="59"/>
      <x:c r="H89" s="59"/>
      <x:c r="I89" s="59"/>
      <x:c r="J89" s="59"/>
      <x:c r="K89" s="18"/>
      <x:c r="L89" s="18"/>
      <x:c r="M89" s="18"/>
      <x:c r="N89" s="18"/>
      <x:c r="O89" s="18"/>
      <x:c r="P89" s="18"/>
      <x:c r="Q89" s="18"/>
      <x:c r="R89" s="18"/>
      <x:c r="S89" s="18"/>
      <x:c r="T89" s="18"/>
    </x:row>
    <x:row r="90">
      <x:c r="D90" s="18"/>
      <x:c r="E90" s="18"/>
      <x:c r="F90" s="18"/>
      <x:c r="G90" s="59"/>
      <x:c r="H90" s="59"/>
      <x:c r="I90" s="59"/>
      <x:c r="J90" s="59"/>
      <x:c r="K90" s="18"/>
      <x:c r="L90" s="18"/>
      <x:c r="M90" s="18"/>
      <x:c r="N90" s="18"/>
      <x:c r="O90" s="18"/>
      <x:c r="P90" s="18"/>
      <x:c r="Q90" s="18"/>
      <x:c r="R90" s="18"/>
      <x:c r="S90" s="18"/>
      <x:c r="T90" s="18"/>
    </x:row>
    <x:row r="91">
      <x:c r="D91" s="18"/>
      <x:c r="E91" s="18"/>
      <x:c r="F91" s="18"/>
      <x:c r="G91" s="59"/>
      <x:c r="H91" s="59"/>
      <x:c r="I91" s="59"/>
      <x:c r="J91" s="59"/>
      <x:c r="K91" s="18"/>
      <x:c r="L91" s="18"/>
      <x:c r="M91" s="18"/>
      <x:c r="N91" s="18"/>
      <x:c r="O91" s="18"/>
      <x:c r="P91" s="18"/>
      <x:c r="Q91" s="18"/>
      <x:c r="R91" s="18"/>
      <x:c r="S91" s="18"/>
      <x:c r="T91" s="18"/>
    </x:row>
    <x:row r="92">
      <x:c r="D92" s="18"/>
      <x:c r="E92" s="18"/>
      <x:c r="F92" s="18"/>
      <x:c r="G92" s="59"/>
      <x:c r="H92" s="59"/>
      <x:c r="I92" s="59"/>
      <x:c r="J92" s="59"/>
      <x:c r="K92" s="18"/>
      <x:c r="L92" s="18"/>
      <x:c r="M92" s="18"/>
      <x:c r="N92" s="18"/>
      <x:c r="O92" s="18"/>
      <x:c r="P92" s="18"/>
      <x:c r="Q92" s="18"/>
      <x:c r="R92" s="18"/>
      <x:c r="S92" s="18"/>
      <x:c r="T92" s="18"/>
    </x:row>
    <x:row r="93">
      <x:c r="D93" s="18"/>
      <x:c r="E93" s="18"/>
      <x:c r="F93" s="18"/>
      <x:c r="G93" s="59"/>
      <x:c r="H93" s="59"/>
      <x:c r="I93" s="59"/>
      <x:c r="J93" s="59"/>
      <x:c r="K93" s="18"/>
      <x:c r="L93" s="18"/>
      <x:c r="M93" s="18"/>
      <x:c r="N93" s="18"/>
      <x:c r="O93" s="18"/>
      <x:c r="P93" s="18"/>
      <x:c r="Q93" s="18"/>
      <x:c r="R93" s="18"/>
      <x:c r="S93" s="18"/>
      <x:c r="T93" s="18"/>
    </x:row>
    <x:row r="94">
      <x:c r="D94" s="18"/>
      <x:c r="E94" s="18"/>
      <x:c r="F94" s="18"/>
      <x:c r="G94" s="59"/>
      <x:c r="H94" s="59"/>
      <x:c r="I94" s="59"/>
      <x:c r="J94" s="59"/>
      <x:c r="K94" s="18"/>
      <x:c r="L94" s="18"/>
      <x:c r="M94" s="18"/>
      <x:c r="N94" s="18"/>
      <x:c r="O94" s="18"/>
      <x:c r="P94" s="18"/>
      <x:c r="Q94" s="18"/>
      <x:c r="R94" s="18"/>
      <x:c r="S94" s="18"/>
      <x:c r="T94" s="18"/>
    </x:row>
    <x:row r="95">
      <x:c r="D95" s="18"/>
      <x:c r="E95" s="18"/>
      <x:c r="F95" s="18"/>
      <x:c r="G95" s="59"/>
      <x:c r="H95" s="59"/>
      <x:c r="I95" s="59"/>
      <x:c r="J95" s="59"/>
      <x:c r="K95" s="18"/>
      <x:c r="L95" s="18"/>
      <x:c r="M95" s="18"/>
      <x:c r="N95" s="18"/>
      <x:c r="O95" s="18"/>
      <x:c r="P95" s="18"/>
      <x:c r="Q95" s="18"/>
      <x:c r="R95" s="18"/>
      <x:c r="S95" s="18"/>
      <x:c r="T95" s="18"/>
    </x:row>
    <x:row r="96">
      <x:c r="D96" s="18"/>
      <x:c r="E96" s="18"/>
      <x:c r="F96" s="18"/>
      <x:c r="G96" s="59"/>
      <x:c r="H96" s="59"/>
      <x:c r="I96" s="59"/>
      <x:c r="J96" s="59"/>
      <x:c r="K96" s="18"/>
      <x:c r="L96" s="18"/>
      <x:c r="M96" s="18"/>
      <x:c r="N96" s="18"/>
      <x:c r="O96" s="18"/>
      <x:c r="P96" s="18"/>
      <x:c r="Q96" s="18"/>
      <x:c r="R96" s="18"/>
      <x:c r="S96" s="18"/>
      <x:c r="T96" s="18"/>
    </x:row>
    <x:row r="97">
      <x:c r="D97" s="18"/>
      <x:c r="E97" s="18"/>
      <x:c r="F97" s="18"/>
      <x:c r="G97" s="59"/>
      <x:c r="H97" s="59"/>
      <x:c r="I97" s="59"/>
      <x:c r="J97" s="59"/>
      <x:c r="K97" s="18"/>
      <x:c r="L97" s="18"/>
      <x:c r="M97" s="18"/>
      <x:c r="N97" s="18"/>
      <x:c r="O97" s="18"/>
      <x:c r="P97" s="18"/>
      <x:c r="Q97" s="18"/>
      <x:c r="R97" s="18"/>
      <x:c r="S97" s="18"/>
      <x:c r="T97" s="18"/>
    </x:row>
    <x:row r="98">
      <x:c r="D98" s="18"/>
      <x:c r="E98" s="18"/>
      <x:c r="F98" s="18"/>
      <x:c r="G98" s="59"/>
      <x:c r="H98" s="59"/>
      <x:c r="I98" s="59"/>
      <x:c r="J98" s="59"/>
      <x:c r="K98" s="18"/>
      <x:c r="L98" s="18"/>
      <x:c r="M98" s="18"/>
      <x:c r="N98" s="18"/>
      <x:c r="O98" s="18"/>
      <x:c r="P98" s="18"/>
      <x:c r="Q98" s="18"/>
      <x:c r="R98" s="18"/>
      <x:c r="S98" s="18"/>
      <x:c r="T98" s="18"/>
    </x:row>
    <x:row r="99">
      <x:c r="D99" s="18"/>
      <x:c r="E99" s="18"/>
      <x:c r="F99" s="18"/>
      <x:c r="G99" s="59"/>
      <x:c r="H99" s="59"/>
      <x:c r="I99" s="59"/>
      <x:c r="J99" s="59"/>
      <x:c r="K99" s="18"/>
      <x:c r="L99" s="18"/>
      <x:c r="M99" s="18"/>
      <x:c r="N99" s="18"/>
      <x:c r="O99" s="18"/>
      <x:c r="P99" s="18"/>
      <x:c r="Q99" s="18"/>
      <x:c r="R99" s="18"/>
      <x:c r="S99" s="18"/>
      <x:c r="T99" s="18"/>
    </x:row>
    <x:row r="100">
      <x:c r="D100" s="18"/>
      <x:c r="E100" s="18"/>
      <x:c r="F100" s="18"/>
      <x:c r="G100" s="59"/>
      <x:c r="H100" s="59"/>
      <x:c r="I100" s="59"/>
      <x:c r="J100" s="59"/>
      <x:c r="K100" s="18"/>
      <x:c r="L100" s="18"/>
      <x:c r="M100" s="18"/>
      <x:c r="N100" s="18"/>
      <x:c r="O100" s="18"/>
      <x:c r="P100" s="18"/>
      <x:c r="Q100" s="18"/>
      <x:c r="R100" s="18"/>
      <x:c r="S100" s="18"/>
      <x:c r="T100" s="18"/>
    </x:row>
    <x:row r="101">
      <x:c r="D101" s="18"/>
      <x:c r="E101" s="18"/>
      <x:c r="F101" s="18"/>
      <x:c r="G101" s="59"/>
      <x:c r="H101" s="59"/>
      <x:c r="I101" s="59"/>
      <x:c r="J101" s="59"/>
      <x:c r="K101" s="18"/>
      <x:c r="L101" s="18"/>
      <x:c r="M101" s="18"/>
      <x:c r="N101" s="18"/>
      <x:c r="O101" s="18"/>
      <x:c r="P101" s="18"/>
      <x:c r="Q101" s="18"/>
      <x:c r="R101" s="18"/>
      <x:c r="S101" s="18"/>
      <x:c r="T101" s="18"/>
    </x:row>
    <x:row r="102">
      <x:c r="D102" s="18"/>
      <x:c r="E102" s="18"/>
      <x:c r="F102" s="18"/>
      <x:c r="G102" s="59"/>
      <x:c r="H102" s="59"/>
      <x:c r="I102" s="59"/>
      <x:c r="J102" s="59"/>
      <x:c r="K102" s="18"/>
      <x:c r="L102" s="18"/>
      <x:c r="M102" s="18"/>
      <x:c r="N102" s="18"/>
      <x:c r="O102" s="18"/>
      <x:c r="P102" s="18"/>
      <x:c r="Q102" s="18"/>
      <x:c r="R102" s="18"/>
      <x:c r="S102" s="18"/>
      <x:c r="T102" s="18"/>
    </x:row>
    <x:row r="103">
      <x:c r="D103" s="18"/>
      <x:c r="E103" s="18"/>
      <x:c r="F103" s="18"/>
      <x:c r="G103" s="59"/>
      <x:c r="H103" s="59"/>
      <x:c r="I103" s="59"/>
      <x:c r="J103" s="59"/>
      <x:c r="K103" s="18"/>
      <x:c r="L103" s="18"/>
      <x:c r="M103" s="18"/>
      <x:c r="N103" s="18"/>
      <x:c r="O103" s="18"/>
      <x:c r="P103" s="18"/>
      <x:c r="Q103" s="18"/>
      <x:c r="R103" s="18"/>
      <x:c r="S103" s="18"/>
      <x:c r="T103" s="18"/>
    </x:row>
    <x:row r="104">
      <x:c r="D104" s="18"/>
      <x:c r="E104" s="18"/>
      <x:c r="F104" s="18"/>
      <x:c r="G104" s="59"/>
      <x:c r="H104" s="59"/>
      <x:c r="I104" s="59"/>
      <x:c r="J104" s="59"/>
      <x:c r="K104" s="18"/>
      <x:c r="L104" s="18"/>
      <x:c r="M104" s="18"/>
      <x:c r="N104" s="18"/>
      <x:c r="O104" s="18"/>
      <x:c r="P104" s="18"/>
      <x:c r="Q104" s="18"/>
      <x:c r="R104" s="18"/>
      <x:c r="S104" s="18"/>
      <x:c r="T104" s="18"/>
    </x:row>
    <x:row r="105">
      <x:c r="D105" s="18"/>
      <x:c r="E105" s="18"/>
      <x:c r="F105" s="18"/>
      <x:c r="G105" s="59"/>
      <x:c r="H105" s="59"/>
      <x:c r="I105" s="59"/>
      <x:c r="J105" s="59"/>
      <x:c r="K105" s="18"/>
      <x:c r="L105" s="18"/>
      <x:c r="M105" s="18"/>
      <x:c r="N105" s="18"/>
      <x:c r="O105" s="18"/>
      <x:c r="P105" s="18"/>
      <x:c r="Q105" s="18"/>
      <x:c r="R105" s="18"/>
      <x:c r="S105" s="18"/>
      <x:c r="T105" s="18"/>
    </x:row>
    <x:row r="106">
      <x:c r="D106" s="18"/>
      <x:c r="E106" s="18"/>
      <x:c r="F106" s="18"/>
      <x:c r="G106" s="59"/>
      <x:c r="H106" s="59"/>
      <x:c r="I106" s="59"/>
      <x:c r="J106" s="59"/>
      <x:c r="K106" s="18"/>
      <x:c r="L106" s="18"/>
      <x:c r="M106" s="18"/>
      <x:c r="N106" s="18"/>
      <x:c r="O106" s="18"/>
      <x:c r="P106" s="18"/>
      <x:c r="Q106" s="18"/>
      <x:c r="R106" s="18"/>
      <x:c r="S106" s="18"/>
      <x:c r="T106" s="18"/>
    </x:row>
    <x:row r="107">
      <x:c r="D107" s="18"/>
      <x:c r="E107" s="18"/>
      <x:c r="F107" s="18"/>
      <x:c r="G107" s="59"/>
      <x:c r="H107" s="59"/>
      <x:c r="I107" s="59"/>
      <x:c r="J107" s="59"/>
      <x:c r="K107" s="18"/>
      <x:c r="L107" s="18"/>
      <x:c r="M107" s="18"/>
      <x:c r="N107" s="18"/>
      <x:c r="O107" s="18"/>
      <x:c r="P107" s="18"/>
      <x:c r="Q107" s="18"/>
      <x:c r="R107" s="18"/>
      <x:c r="S107" s="18"/>
      <x:c r="T107" s="18"/>
    </x:row>
    <x:row r="108">
      <x:c r="D108" s="18"/>
      <x:c r="E108" s="18"/>
      <x:c r="F108" s="18"/>
      <x:c r="G108" s="59"/>
      <x:c r="H108" s="59"/>
      <x:c r="I108" s="59"/>
      <x:c r="J108" s="59"/>
      <x:c r="K108" s="18"/>
      <x:c r="L108" s="18"/>
      <x:c r="M108" s="18"/>
      <x:c r="N108" s="18"/>
      <x:c r="O108" s="18"/>
      <x:c r="P108" s="18"/>
      <x:c r="Q108" s="18"/>
      <x:c r="R108" s="18"/>
      <x:c r="S108" s="18"/>
      <x:c r="T108" s="18"/>
    </x:row>
    <x:row r="109">
      <x:c r="D109" s="18"/>
      <x:c r="E109" s="18"/>
      <x:c r="F109" s="18"/>
      <x:c r="G109" s="59"/>
      <x:c r="H109" s="59"/>
      <x:c r="I109" s="59"/>
      <x:c r="J109" s="59"/>
      <x:c r="K109" s="18"/>
      <x:c r="L109" s="18"/>
      <x:c r="M109" s="18"/>
      <x:c r="N109" s="18"/>
      <x:c r="O109" s="18"/>
      <x:c r="P109" s="18"/>
      <x:c r="Q109" s="18"/>
      <x:c r="R109" s="18"/>
      <x:c r="S109" s="18"/>
      <x:c r="T109" s="18"/>
    </x:row>
    <x:row r="110">
      <x:c r="D110" s="18"/>
      <x:c r="E110" s="18"/>
      <x:c r="F110" s="18"/>
      <x:c r="G110" s="59"/>
      <x:c r="H110" s="59"/>
      <x:c r="I110" s="59"/>
      <x:c r="J110" s="59"/>
      <x:c r="K110" s="18"/>
      <x:c r="L110" s="18"/>
      <x:c r="M110" s="18"/>
      <x:c r="N110" s="18"/>
      <x:c r="O110" s="18"/>
      <x:c r="P110" s="18"/>
      <x:c r="Q110" s="18"/>
      <x:c r="R110" s="18"/>
      <x:c r="S110" s="18"/>
      <x:c r="T110" s="18"/>
    </x:row>
    <x:row r="111">
      <x:c r="D111" s="18"/>
      <x:c r="E111" s="18"/>
      <x:c r="F111" s="18"/>
      <x:c r="G111" s="59"/>
      <x:c r="H111" s="59"/>
      <x:c r="I111" s="59"/>
      <x:c r="J111" s="59"/>
      <x:c r="K111" s="18"/>
      <x:c r="L111" s="18"/>
      <x:c r="M111" s="18"/>
      <x:c r="N111" s="18"/>
      <x:c r="O111" s="18"/>
      <x:c r="P111" s="18"/>
      <x:c r="Q111" s="18"/>
      <x:c r="R111" s="18"/>
      <x:c r="S111" s="18"/>
      <x:c r="T111" s="18"/>
    </x:row>
    <x:row r="112">
      <x:c r="D112" s="18"/>
      <x:c r="E112" s="18"/>
      <x:c r="F112" s="18"/>
      <x:c r="G112" s="59"/>
      <x:c r="H112" s="59"/>
      <x:c r="I112" s="59"/>
      <x:c r="J112" s="59"/>
      <x:c r="K112" s="18"/>
      <x:c r="L112" s="18"/>
      <x:c r="M112" s="18"/>
      <x:c r="N112" s="18"/>
      <x:c r="O112" s="18"/>
      <x:c r="P112" s="18"/>
      <x:c r="Q112" s="18"/>
      <x:c r="R112" s="18"/>
      <x:c r="S112" s="18"/>
      <x:c r="T112" s="18"/>
    </x:row>
    <x:row r="113">
      <x:c r="D113" s="18"/>
      <x:c r="E113" s="18"/>
      <x:c r="F113" s="18"/>
      <x:c r="G113" s="59"/>
      <x:c r="H113" s="59"/>
      <x:c r="I113" s="59"/>
      <x:c r="J113" s="59"/>
      <x:c r="K113" s="18"/>
      <x:c r="L113" s="18"/>
      <x:c r="M113" s="18"/>
      <x:c r="N113" s="18"/>
      <x:c r="O113" s="18"/>
      <x:c r="P113" s="18"/>
      <x:c r="Q113" s="18"/>
      <x:c r="R113" s="18"/>
      <x:c r="S113" s="18"/>
      <x:c r="T113" s="18"/>
    </x:row>
    <x:row r="114">
      <x:c r="D114" s="18"/>
      <x:c r="E114" s="18"/>
      <x:c r="F114" s="18"/>
      <x:c r="G114" s="59"/>
      <x:c r="H114" s="59"/>
      <x:c r="I114" s="59"/>
      <x:c r="J114" s="59"/>
      <x:c r="K114" s="18"/>
      <x:c r="L114" s="18"/>
      <x:c r="M114" s="18"/>
      <x:c r="N114" s="18"/>
      <x:c r="O114" s="18"/>
      <x:c r="P114" s="18"/>
      <x:c r="Q114" s="18"/>
      <x:c r="R114" s="18"/>
      <x:c r="S114" s="18"/>
      <x:c r="T114" s="18"/>
    </x:row>
    <x:row r="115">
      <x:c r="D115" s="18"/>
      <x:c r="E115" s="18"/>
      <x:c r="F115" s="18"/>
      <x:c r="G115" s="59"/>
      <x:c r="H115" s="59"/>
      <x:c r="I115" s="59"/>
      <x:c r="J115" s="59"/>
      <x:c r="K115" s="18"/>
      <x:c r="L115" s="18"/>
      <x:c r="M115" s="18"/>
      <x:c r="N115" s="18"/>
      <x:c r="O115" s="18"/>
      <x:c r="P115" s="18"/>
      <x:c r="Q115" s="18"/>
      <x:c r="R115" s="18"/>
      <x:c r="S115" s="18"/>
      <x:c r="T115" s="18"/>
    </x:row>
    <x:row r="116">
      <x:c r="D116" s="18"/>
      <x:c r="E116" s="18"/>
      <x:c r="F116" s="18"/>
      <x:c r="G116" s="59"/>
      <x:c r="H116" s="59"/>
      <x:c r="I116" s="59"/>
      <x:c r="J116" s="59"/>
      <x:c r="K116" s="18"/>
      <x:c r="L116" s="18"/>
      <x:c r="M116" s="18"/>
      <x:c r="N116" s="18"/>
      <x:c r="O116" s="18"/>
      <x:c r="P116" s="18"/>
      <x:c r="Q116" s="18"/>
      <x:c r="R116" s="18"/>
      <x:c r="S116" s="18"/>
      <x:c r="T116" s="18"/>
    </x:row>
    <x:row r="117">
      <x:c r="D117" s="18"/>
      <x:c r="E117" s="18"/>
      <x:c r="F117" s="18"/>
      <x:c r="G117" s="59"/>
      <x:c r="H117" s="59"/>
      <x:c r="I117" s="59"/>
      <x:c r="J117" s="59"/>
      <x:c r="K117" s="18"/>
      <x:c r="L117" s="18"/>
      <x:c r="M117" s="18"/>
      <x:c r="N117" s="18"/>
      <x:c r="O117" s="18"/>
      <x:c r="P117" s="18"/>
      <x:c r="Q117" s="18"/>
      <x:c r="R117" s="18"/>
      <x:c r="S117" s="18"/>
      <x:c r="T117" s="18"/>
    </x:row>
    <x:row r="118">
      <x:c r="D118" s="18"/>
      <x:c r="E118" s="18"/>
      <x:c r="F118" s="18"/>
      <x:c r="G118" s="59"/>
      <x:c r="H118" s="59"/>
      <x:c r="I118" s="59"/>
      <x:c r="J118" s="59"/>
      <x:c r="K118" s="18"/>
      <x:c r="L118" s="18"/>
      <x:c r="M118" s="18"/>
      <x:c r="N118" s="18"/>
      <x:c r="O118" s="18"/>
      <x:c r="P118" s="18"/>
      <x:c r="Q118" s="18"/>
      <x:c r="R118" s="18"/>
      <x:c r="S118" s="18"/>
      <x:c r="T118" s="18"/>
    </x:row>
    <x:row r="119">
      <x:c r="D119" s="18"/>
      <x:c r="E119" s="18"/>
      <x:c r="F119" s="18"/>
      <x:c r="G119" s="59"/>
      <x:c r="H119" s="59"/>
      <x:c r="I119" s="59"/>
      <x:c r="J119" s="59"/>
      <x:c r="K119" s="18"/>
      <x:c r="L119" s="18"/>
      <x:c r="M119" s="18"/>
      <x:c r="N119" s="18"/>
      <x:c r="O119" s="18"/>
      <x:c r="P119" s="18"/>
      <x:c r="Q119" s="18"/>
      <x:c r="R119" s="18"/>
      <x:c r="S119" s="18"/>
      <x:c r="T119" s="18"/>
    </x:row>
    <x:row r="120">
      <x:c r="D120" s="18"/>
      <x:c r="E120" s="18"/>
      <x:c r="F120" s="18"/>
      <x:c r="G120" s="59"/>
      <x:c r="H120" s="59"/>
      <x:c r="I120" s="59"/>
      <x:c r="J120" s="59"/>
      <x:c r="K120" s="18"/>
      <x:c r="L120" s="18"/>
      <x:c r="M120" s="18"/>
      <x:c r="N120" s="18"/>
      <x:c r="O120" s="18"/>
      <x:c r="P120" s="18"/>
      <x:c r="Q120" s="18"/>
      <x:c r="R120" s="18"/>
      <x:c r="S120" s="18"/>
      <x:c r="T120" s="18"/>
    </x:row>
    <x:row r="121">
      <x:c r="D121" s="18"/>
      <x:c r="E121" s="18"/>
      <x:c r="F121" s="18"/>
      <x:c r="G121" s="59"/>
      <x:c r="H121" s="59"/>
      <x:c r="I121" s="59"/>
      <x:c r="J121" s="59"/>
      <x:c r="K121" s="18"/>
      <x:c r="L121" s="18"/>
      <x:c r="M121" s="18"/>
      <x:c r="N121" s="18"/>
      <x:c r="O121" s="18"/>
      <x:c r="P121" s="18"/>
      <x:c r="Q121" s="18"/>
      <x:c r="R121" s="18"/>
      <x:c r="S121" s="18"/>
      <x:c r="T121" s="18"/>
    </x:row>
    <x:row r="122">
      <x:c r="D122" s="18"/>
      <x:c r="E122" s="18"/>
      <x:c r="F122" s="18"/>
      <x:c r="G122" s="59"/>
      <x:c r="H122" s="59"/>
      <x:c r="I122" s="59"/>
      <x:c r="J122" s="59"/>
      <x:c r="K122" s="18"/>
      <x:c r="L122" s="18"/>
      <x:c r="M122" s="18"/>
      <x:c r="N122" s="18"/>
      <x:c r="O122" s="18"/>
      <x:c r="P122" s="18"/>
      <x:c r="Q122" s="18"/>
      <x:c r="R122" s="18"/>
      <x:c r="S122" s="18"/>
      <x:c r="T122" s="18"/>
    </x:row>
    <x:row r="123">
      <x:c r="D123" s="18"/>
      <x:c r="E123" s="18"/>
      <x:c r="F123" s="18"/>
      <x:c r="G123" s="59"/>
      <x:c r="H123" s="59"/>
      <x:c r="I123" s="59"/>
      <x:c r="J123" s="59"/>
      <x:c r="K123" s="18"/>
      <x:c r="L123" s="18"/>
      <x:c r="M123" s="18"/>
      <x:c r="N123" s="18"/>
      <x:c r="O123" s="18"/>
      <x:c r="P123" s="18"/>
      <x:c r="Q123" s="18"/>
      <x:c r="R123" s="18"/>
      <x:c r="S123" s="18"/>
      <x:c r="T123" s="18"/>
    </x:row>
    <x:row r="124">
      <x:c r="D124" s="18"/>
      <x:c r="E124" s="18"/>
      <x:c r="F124" s="18"/>
      <x:c r="G124" s="59"/>
      <x:c r="H124" s="59"/>
      <x:c r="I124" s="59"/>
      <x:c r="J124" s="59"/>
      <x:c r="K124" s="18"/>
      <x:c r="L124" s="18"/>
      <x:c r="M124" s="18"/>
      <x:c r="N124" s="18"/>
      <x:c r="O124" s="18"/>
      <x:c r="P124" s="18"/>
      <x:c r="Q124" s="18"/>
      <x:c r="R124" s="18"/>
      <x:c r="S124" s="18"/>
      <x:c r="T124" s="18"/>
    </x:row>
    <x:row r="125">
      <x:c r="D125" s="18"/>
      <x:c r="E125" s="18"/>
      <x:c r="F125" s="18"/>
      <x:c r="G125" s="59"/>
      <x:c r="H125" s="59"/>
      <x:c r="I125" s="59"/>
      <x:c r="J125" s="59"/>
      <x:c r="K125" s="18"/>
      <x:c r="L125" s="18"/>
      <x:c r="M125" s="18"/>
      <x:c r="N125" s="18"/>
      <x:c r="O125" s="18"/>
      <x:c r="P125" s="18"/>
      <x:c r="Q125" s="18"/>
      <x:c r="R125" s="18"/>
      <x:c r="S125" s="18"/>
      <x:c r="T125" s="18"/>
    </x:row>
    <x:row r="126">
      <x:c r="D126" s="18"/>
      <x:c r="E126" s="18"/>
      <x:c r="F126" s="18"/>
      <x:c r="G126" s="59"/>
      <x:c r="H126" s="59"/>
      <x:c r="I126" s="59"/>
      <x:c r="J126" s="59"/>
      <x:c r="K126" s="18"/>
      <x:c r="L126" s="18"/>
      <x:c r="M126" s="18"/>
      <x:c r="N126" s="18"/>
      <x:c r="O126" s="18"/>
      <x:c r="P126" s="18"/>
      <x:c r="Q126" s="18"/>
      <x:c r="R126" s="18"/>
      <x:c r="S126" s="18"/>
      <x:c r="T126" s="18"/>
    </x:row>
    <x:row r="127">
      <x:c r="D127" s="18"/>
      <x:c r="E127" s="18"/>
      <x:c r="F127" s="18"/>
      <x:c r="G127" s="59"/>
      <x:c r="H127" s="59"/>
      <x:c r="I127" s="59"/>
      <x:c r="J127" s="59"/>
      <x:c r="K127" s="18"/>
      <x:c r="L127" s="18"/>
      <x:c r="M127" s="18"/>
      <x:c r="N127" s="18"/>
      <x:c r="O127" s="18"/>
      <x:c r="P127" s="18"/>
      <x:c r="Q127" s="18"/>
      <x:c r="R127" s="18"/>
      <x:c r="S127" s="18"/>
      <x:c r="T127" s="18"/>
    </x:row>
    <x:row r="128">
      <x:c r="D128" s="18"/>
      <x:c r="E128" s="18"/>
      <x:c r="F128" s="18"/>
      <x:c r="G128" s="59"/>
      <x:c r="H128" s="59"/>
      <x:c r="I128" s="59"/>
      <x:c r="J128" s="59"/>
      <x:c r="K128" s="18"/>
      <x:c r="L128" s="18"/>
      <x:c r="M128" s="18"/>
      <x:c r="N128" s="18"/>
      <x:c r="O128" s="18"/>
      <x:c r="P128" s="18"/>
      <x:c r="Q128" s="18"/>
      <x:c r="R128" s="18"/>
      <x:c r="S128" s="18"/>
      <x:c r="T128" s="18"/>
    </x:row>
    <x:row r="129">
      <x:c r="D129" s="18"/>
      <x:c r="E129" s="18"/>
      <x:c r="F129" s="18"/>
      <x:c r="G129" s="59"/>
      <x:c r="H129" s="59"/>
      <x:c r="I129" s="59"/>
      <x:c r="J129" s="59"/>
      <x:c r="K129" s="18"/>
      <x:c r="L129" s="18"/>
      <x:c r="M129" s="18"/>
      <x:c r="N129" s="18"/>
      <x:c r="O129" s="18"/>
      <x:c r="P129" s="18"/>
      <x:c r="Q129" s="18"/>
      <x:c r="R129" s="18"/>
      <x:c r="S129" s="18"/>
      <x:c r="T129" s="18"/>
    </x:row>
    <x:row r="130">
      <x:c r="D130" s="18"/>
      <x:c r="E130" s="18"/>
      <x:c r="F130" s="18"/>
      <x:c r="G130" s="59"/>
      <x:c r="H130" s="59"/>
      <x:c r="I130" s="59"/>
      <x:c r="J130" s="59"/>
      <x:c r="K130" s="18"/>
      <x:c r="L130" s="18"/>
      <x:c r="M130" s="18"/>
      <x:c r="N130" s="18"/>
      <x:c r="O130" s="18"/>
      <x:c r="P130" s="18"/>
      <x:c r="Q130" s="18"/>
      <x:c r="R130" s="18"/>
      <x:c r="S130" s="18"/>
      <x:c r="T130" s="18"/>
    </x:row>
    <x:row r="131">
      <x:c r="D131" s="18"/>
      <x:c r="E131" s="18"/>
      <x:c r="F131" s="18"/>
      <x:c r="G131" s="59"/>
      <x:c r="H131" s="59"/>
      <x:c r="I131" s="59"/>
      <x:c r="J131" s="59"/>
      <x:c r="K131" s="18"/>
      <x:c r="L131" s="18"/>
      <x:c r="M131" s="18"/>
      <x:c r="N131" s="18"/>
      <x:c r="O131" s="18"/>
      <x:c r="P131" s="18"/>
      <x:c r="Q131" s="18"/>
      <x:c r="R131" s="18"/>
      <x:c r="S131" s="18"/>
      <x:c r="T131" s="18"/>
    </x:row>
    <x:row r="132">
      <x:c r="D132" s="18"/>
      <x:c r="E132" s="18"/>
      <x:c r="F132" s="18"/>
      <x:c r="G132" s="59"/>
      <x:c r="H132" s="59"/>
      <x:c r="I132" s="59"/>
      <x:c r="J132" s="59"/>
      <x:c r="K132" s="18"/>
      <x:c r="L132" s="18"/>
      <x:c r="M132" s="18"/>
      <x:c r="N132" s="18"/>
      <x:c r="O132" s="18"/>
      <x:c r="P132" s="18"/>
      <x:c r="Q132" s="18"/>
      <x:c r="R132" s="18"/>
      <x:c r="S132" s="18"/>
      <x:c r="T132" s="18"/>
    </x:row>
    <x:row r="133">
      <x:c r="D133" s="18"/>
      <x:c r="E133" s="18"/>
      <x:c r="F133" s="18"/>
      <x:c r="G133" s="59"/>
      <x:c r="H133" s="59"/>
      <x:c r="I133" s="59"/>
      <x:c r="J133" s="59"/>
      <x:c r="K133" s="18"/>
      <x:c r="L133" s="18"/>
      <x:c r="M133" s="18"/>
      <x:c r="N133" s="18"/>
      <x:c r="O133" s="18"/>
      <x:c r="P133" s="18"/>
      <x:c r="Q133" s="18"/>
      <x:c r="R133" s="18"/>
      <x:c r="S133" s="18"/>
      <x:c r="T133" s="18"/>
    </x:row>
    <x:row r="134">
      <x:c r="D134" s="18"/>
      <x:c r="E134" s="18"/>
      <x:c r="F134" s="18"/>
      <x:c r="G134" s="59"/>
      <x:c r="H134" s="59"/>
      <x:c r="I134" s="59"/>
      <x:c r="J134" s="59"/>
      <x:c r="K134" s="18"/>
      <x:c r="L134" s="18"/>
      <x:c r="M134" s="18"/>
      <x:c r="N134" s="18"/>
      <x:c r="O134" s="18"/>
      <x:c r="P134" s="18"/>
      <x:c r="Q134" s="18"/>
      <x:c r="R134" s="18"/>
      <x:c r="S134" s="18"/>
      <x:c r="T134" s="18"/>
    </x:row>
    <x:row r="135">
      <x:c r="D135" s="18"/>
      <x:c r="E135" s="18"/>
      <x:c r="F135" s="18"/>
      <x:c r="G135" s="59"/>
      <x:c r="H135" s="59"/>
      <x:c r="I135" s="59"/>
      <x:c r="J135" s="59"/>
      <x:c r="K135" s="18"/>
      <x:c r="L135" s="18"/>
      <x:c r="M135" s="18"/>
      <x:c r="N135" s="18"/>
      <x:c r="O135" s="18"/>
      <x:c r="P135" s="18"/>
      <x:c r="Q135" s="18"/>
      <x:c r="R135" s="18"/>
      <x:c r="S135" s="18"/>
      <x:c r="T135" s="18"/>
    </x:row>
    <x:row r="136">
      <x:c r="D136" s="18"/>
      <x:c r="E136" s="18"/>
      <x:c r="F136" s="18"/>
      <x:c r="G136" s="59"/>
      <x:c r="H136" s="59"/>
      <x:c r="I136" s="59"/>
      <x:c r="J136" s="59"/>
      <x:c r="K136" s="18"/>
      <x:c r="L136" s="18"/>
      <x:c r="M136" s="18"/>
      <x:c r="N136" s="18"/>
      <x:c r="O136" s="18"/>
      <x:c r="P136" s="18"/>
      <x:c r="Q136" s="18"/>
      <x:c r="R136" s="18"/>
      <x:c r="S136" s="18"/>
      <x:c r="T136" s="18"/>
    </x:row>
    <x:row r="137">
      <x:c r="D137" s="18"/>
      <x:c r="E137" s="18"/>
      <x:c r="F137" s="18"/>
      <x:c r="G137" s="59"/>
      <x:c r="H137" s="59"/>
      <x:c r="I137" s="59"/>
      <x:c r="J137" s="59"/>
      <x:c r="K137" s="18"/>
      <x:c r="L137" s="18"/>
      <x:c r="M137" s="18"/>
      <x:c r="N137" s="18"/>
      <x:c r="O137" s="18"/>
      <x:c r="P137" s="18"/>
      <x:c r="Q137" s="18"/>
      <x:c r="R137" s="18"/>
      <x:c r="S137" s="18"/>
      <x:c r="T137" s="18"/>
    </x:row>
    <x:row r="138">
      <x:c r="D138" s="18"/>
      <x:c r="E138" s="18"/>
      <x:c r="F138" s="18"/>
      <x:c r="G138" s="59"/>
      <x:c r="H138" s="59"/>
      <x:c r="I138" s="59"/>
      <x:c r="J138" s="59"/>
      <x:c r="K138" s="18"/>
      <x:c r="L138" s="18"/>
      <x:c r="M138" s="18"/>
      <x:c r="N138" s="18"/>
      <x:c r="O138" s="18"/>
      <x:c r="P138" s="18"/>
      <x:c r="Q138" s="18"/>
      <x:c r="R138" s="18"/>
      <x:c r="S138" s="18"/>
      <x:c r="T138" s="18"/>
    </x:row>
    <x:row r="139">
      <x:c r="D139" s="18"/>
      <x:c r="E139" s="18"/>
      <x:c r="F139" s="18"/>
      <x:c r="G139" s="59"/>
      <x:c r="H139" s="59"/>
      <x:c r="I139" s="59"/>
      <x:c r="J139" s="59"/>
      <x:c r="K139" s="18"/>
      <x:c r="L139" s="18"/>
      <x:c r="M139" s="18"/>
      <x:c r="N139" s="18"/>
      <x:c r="O139" s="18"/>
      <x:c r="P139" s="18"/>
      <x:c r="Q139" s="18"/>
      <x:c r="R139" s="18"/>
      <x:c r="S139" s="18"/>
      <x:c r="T139" s="18"/>
    </x:row>
    <x:row r="140">
      <x:c r="D140" s="18"/>
      <x:c r="E140" s="18"/>
      <x:c r="F140" s="18"/>
      <x:c r="G140" s="59"/>
      <x:c r="H140" s="59"/>
      <x:c r="I140" s="59"/>
      <x:c r="J140" s="59"/>
      <x:c r="K140" s="18"/>
      <x:c r="L140" s="18"/>
      <x:c r="M140" s="18"/>
      <x:c r="N140" s="18"/>
      <x:c r="O140" s="18"/>
      <x:c r="P140" s="18"/>
      <x:c r="Q140" s="18"/>
      <x:c r="R140" s="18"/>
      <x:c r="S140" s="18"/>
      <x:c r="T140" s="18"/>
    </x:row>
    <x:row r="141">
      <x:c r="D141" s="18"/>
      <x:c r="E141" s="18"/>
      <x:c r="F141" s="18"/>
      <x:c r="G141" s="59"/>
      <x:c r="H141" s="59"/>
      <x:c r="I141" s="59"/>
      <x:c r="J141" s="59"/>
      <x:c r="K141" s="18"/>
      <x:c r="L141" s="18"/>
      <x:c r="M141" s="18"/>
      <x:c r="N141" s="18"/>
      <x:c r="O141" s="18"/>
      <x:c r="P141" s="18"/>
      <x:c r="Q141" s="18"/>
      <x:c r="R141" s="18"/>
      <x:c r="S141" s="18"/>
      <x:c r="T141" s="18"/>
    </x:row>
    <x:row r="142">
      <x:c r="D142" s="18"/>
      <x:c r="E142" s="18"/>
      <x:c r="F142" s="18"/>
      <x:c r="G142" s="59"/>
      <x:c r="H142" s="59"/>
      <x:c r="I142" s="59"/>
      <x:c r="J142" s="59"/>
      <x:c r="K142" s="18"/>
      <x:c r="L142" s="18"/>
      <x:c r="M142" s="18"/>
      <x:c r="N142" s="18"/>
      <x:c r="O142" s="18"/>
      <x:c r="P142" s="18"/>
      <x:c r="Q142" s="18"/>
      <x:c r="R142" s="18"/>
      <x:c r="S142" s="18"/>
      <x:c r="T142" s="18"/>
    </x:row>
    <x:row r="143">
      <x:c r="D143" s="18"/>
      <x:c r="E143" s="18"/>
      <x:c r="F143" s="18"/>
      <x:c r="G143" s="59"/>
      <x:c r="H143" s="59"/>
      <x:c r="I143" s="59"/>
      <x:c r="J143" s="59"/>
      <x:c r="K143" s="18"/>
      <x:c r="L143" s="18"/>
      <x:c r="M143" s="18"/>
      <x:c r="N143" s="18"/>
      <x:c r="O143" s="18"/>
      <x:c r="P143" s="18"/>
      <x:c r="Q143" s="18"/>
      <x:c r="R143" s="18"/>
      <x:c r="S143" s="18"/>
      <x:c r="T143" s="18"/>
    </x:row>
    <x:row r="144">
      <x:c r="D144" s="18"/>
      <x:c r="E144" s="18"/>
      <x:c r="F144" s="18"/>
      <x:c r="G144" s="59"/>
      <x:c r="H144" s="59"/>
      <x:c r="I144" s="59"/>
      <x:c r="J144" s="59"/>
      <x:c r="K144" s="18"/>
      <x:c r="L144" s="18"/>
      <x:c r="M144" s="18"/>
      <x:c r="N144" s="18"/>
      <x:c r="O144" s="18"/>
      <x:c r="P144" s="18"/>
      <x:c r="Q144" s="18"/>
      <x:c r="R144" s="18"/>
      <x:c r="S144" s="18"/>
      <x:c r="T144" s="18"/>
    </x:row>
    <x:row r="145">
      <x:c r="D145" s="18"/>
      <x:c r="E145" s="18"/>
      <x:c r="F145" s="18"/>
      <x:c r="G145" s="59"/>
      <x:c r="H145" s="59"/>
      <x:c r="I145" s="59"/>
      <x:c r="J145" s="59"/>
      <x:c r="K145" s="18"/>
      <x:c r="L145" s="18"/>
      <x:c r="M145" s="18"/>
      <x:c r="N145" s="18"/>
      <x:c r="O145" s="18"/>
      <x:c r="P145" s="18"/>
      <x:c r="Q145" s="18"/>
      <x:c r="R145" s="18"/>
      <x:c r="S145" s="18"/>
      <x:c r="T145" s="18"/>
    </x:row>
    <x:row r="146">
      <x:c r="D146" s="18"/>
      <x:c r="E146" s="18"/>
      <x:c r="F146" s="18"/>
      <x:c r="G146" s="59"/>
      <x:c r="H146" s="59"/>
      <x:c r="I146" s="59"/>
      <x:c r="J146" s="59"/>
      <x:c r="K146" s="18"/>
      <x:c r="L146" s="18"/>
      <x:c r="M146" s="18"/>
      <x:c r="N146" s="18"/>
      <x:c r="O146" s="18"/>
      <x:c r="P146" s="18"/>
      <x:c r="Q146" s="18"/>
      <x:c r="R146" s="18"/>
      <x:c r="S146" s="18"/>
      <x:c r="T146" s="18"/>
    </x:row>
    <x:row r="147">
      <x:c r="D147" s="18"/>
      <x:c r="E147" s="18"/>
      <x:c r="F147" s="18"/>
      <x:c r="G147" s="59"/>
      <x:c r="H147" s="59"/>
      <x:c r="I147" s="59"/>
      <x:c r="J147" s="59"/>
      <x:c r="K147" s="18"/>
      <x:c r="L147" s="18"/>
      <x:c r="M147" s="18"/>
      <x:c r="N147" s="18"/>
      <x:c r="O147" s="18"/>
      <x:c r="P147" s="18"/>
      <x:c r="Q147" s="18"/>
      <x:c r="R147" s="18"/>
      <x:c r="S147" s="18"/>
      <x:c r="T147" s="18"/>
    </x:row>
    <x:row r="148">
      <x:c r="D148" s="18"/>
      <x:c r="E148" s="18"/>
      <x:c r="F148" s="18"/>
      <x:c r="G148" s="59"/>
      <x:c r="H148" s="59"/>
      <x:c r="I148" s="59"/>
      <x:c r="J148" s="59"/>
      <x:c r="K148" s="18"/>
      <x:c r="L148" s="18"/>
      <x:c r="M148" s="18"/>
      <x:c r="N148" s="18"/>
      <x:c r="O148" s="18"/>
      <x:c r="P148" s="18"/>
      <x:c r="Q148" s="18"/>
      <x:c r="R148" s="18"/>
      <x:c r="S148" s="18"/>
      <x:c r="T148" s="18"/>
    </x:row>
    <x:row r="149">
      <x:c r="D149" s="18"/>
      <x:c r="E149" s="18"/>
      <x:c r="F149" s="18"/>
      <x:c r="G149" s="59"/>
      <x:c r="H149" s="59"/>
      <x:c r="I149" s="59"/>
      <x:c r="J149" s="59"/>
      <x:c r="K149" s="18"/>
      <x:c r="L149" s="18"/>
      <x:c r="M149" s="18"/>
      <x:c r="N149" s="18"/>
      <x:c r="O149" s="18"/>
      <x:c r="P149" s="18"/>
      <x:c r="Q149" s="18"/>
      <x:c r="R149" s="18"/>
      <x:c r="S149" s="18"/>
      <x:c r="T149" s="18"/>
    </x:row>
    <x:row r="150">
      <x:c r="D150" s="18"/>
      <x:c r="E150" s="18"/>
      <x:c r="F150" s="18"/>
      <x:c r="G150" s="59"/>
      <x:c r="H150" s="59"/>
      <x:c r="I150" s="59"/>
      <x:c r="J150" s="59"/>
      <x:c r="K150" s="18"/>
      <x:c r="L150" s="18"/>
      <x:c r="M150" s="18"/>
      <x:c r="N150" s="18"/>
      <x:c r="O150" s="18"/>
      <x:c r="P150" s="18"/>
      <x:c r="Q150" s="18"/>
      <x:c r="R150" s="18"/>
      <x:c r="S150" s="18"/>
      <x:c r="T150" s="18"/>
    </x:row>
    <x:row r="151">
      <x:c r="D151" s="18"/>
      <x:c r="E151" s="18"/>
      <x:c r="F151" s="18"/>
      <x:c r="G151" s="59"/>
      <x:c r="H151" s="59"/>
      <x:c r="I151" s="59"/>
      <x:c r="J151" s="59"/>
      <x:c r="K151" s="18"/>
      <x:c r="L151" s="18"/>
      <x:c r="M151" s="18"/>
      <x:c r="N151" s="18"/>
      <x:c r="O151" s="18"/>
      <x:c r="P151" s="18"/>
      <x:c r="Q151" s="18"/>
      <x:c r="R151" s="18"/>
      <x:c r="S151" s="18"/>
      <x:c r="T151" s="18"/>
    </x:row>
    <x:row r="152">
      <x:c r="D152" s="18"/>
      <x:c r="E152" s="18"/>
      <x:c r="F152" s="18"/>
      <x:c r="G152" s="59"/>
      <x:c r="H152" s="59"/>
      <x:c r="I152" s="59"/>
      <x:c r="J152" s="59"/>
      <x:c r="K152" s="18"/>
      <x:c r="L152" s="18"/>
      <x:c r="M152" s="18"/>
      <x:c r="N152" s="18"/>
      <x:c r="O152" s="18"/>
      <x:c r="P152" s="18"/>
      <x:c r="Q152" s="18"/>
      <x:c r="R152" s="18"/>
      <x:c r="S152" s="18"/>
      <x:c r="T152" s="18"/>
    </x:row>
    <x:row r="153">
      <x:c r="D153" s="18"/>
      <x:c r="E153" s="18"/>
      <x:c r="F153" s="18"/>
      <x:c r="G153" s="59"/>
      <x:c r="H153" s="59"/>
      <x:c r="I153" s="59"/>
      <x:c r="J153" s="59"/>
      <x:c r="K153" s="18"/>
      <x:c r="L153" s="18"/>
      <x:c r="M153" s="18"/>
      <x:c r="N153" s="18"/>
      <x:c r="O153" s="18"/>
      <x:c r="P153" s="18"/>
      <x:c r="Q153" s="18"/>
      <x:c r="R153" s="18"/>
      <x:c r="S153" s="18"/>
      <x:c r="T153" s="18"/>
    </x:row>
    <x:row r="154">
      <x:c r="D154" s="18"/>
      <x:c r="E154" s="18"/>
      <x:c r="F154" s="18"/>
      <x:c r="G154" s="59"/>
      <x:c r="H154" s="59"/>
      <x:c r="I154" s="59"/>
      <x:c r="J154" s="59"/>
      <x:c r="K154" s="18"/>
      <x:c r="L154" s="18"/>
      <x:c r="M154" s="18"/>
      <x:c r="N154" s="18"/>
      <x:c r="O154" s="18"/>
      <x:c r="P154" s="18"/>
      <x:c r="Q154" s="18"/>
      <x:c r="R154" s="18"/>
      <x:c r="S154" s="18"/>
      <x:c r="T154" s="18"/>
    </x:row>
    <x:row r="155">
      <x:c r="D155" s="18"/>
      <x:c r="E155" s="18"/>
      <x:c r="F155" s="18"/>
      <x:c r="G155" s="59"/>
      <x:c r="H155" s="59"/>
      <x:c r="I155" s="59"/>
      <x:c r="J155" s="59"/>
      <x:c r="K155" s="18"/>
      <x:c r="L155" s="18"/>
      <x:c r="M155" s="18"/>
      <x:c r="N155" s="18"/>
      <x:c r="O155" s="18"/>
      <x:c r="P155" s="18"/>
      <x:c r="Q155" s="18"/>
      <x:c r="R155" s="18"/>
      <x:c r="S155" s="18"/>
      <x:c r="T155" s="18"/>
    </x:row>
    <x:row r="156">
      <x:c r="D156" s="18"/>
      <x:c r="E156" s="18"/>
      <x:c r="F156" s="18"/>
      <x:c r="G156" s="59"/>
      <x:c r="H156" s="59"/>
      <x:c r="I156" s="59"/>
      <x:c r="J156" s="59"/>
      <x:c r="K156" s="18"/>
      <x:c r="L156" s="18"/>
      <x:c r="M156" s="18"/>
      <x:c r="N156" s="18"/>
      <x:c r="O156" s="18"/>
      <x:c r="P156" s="18"/>
      <x:c r="Q156" s="18"/>
      <x:c r="R156" s="18"/>
      <x:c r="S156" s="18"/>
      <x:c r="T156" s="18"/>
    </x:row>
    <x:row r="157">
      <x:c r="D157" s="18"/>
      <x:c r="E157" s="18"/>
      <x:c r="F157" s="18"/>
      <x:c r="G157" s="59"/>
      <x:c r="H157" s="59"/>
      <x:c r="I157" s="59"/>
      <x:c r="J157" s="59"/>
      <x:c r="K157" s="18"/>
      <x:c r="L157" s="18"/>
      <x:c r="M157" s="18"/>
      <x:c r="N157" s="18"/>
      <x:c r="O157" s="18"/>
      <x:c r="P157" s="18"/>
      <x:c r="Q157" s="18"/>
      <x:c r="R157" s="18"/>
      <x:c r="S157" s="18"/>
      <x:c r="T157" s="18"/>
    </x:row>
    <x:row r="158">
      <x:c r="D158" s="18"/>
      <x:c r="E158" s="18"/>
      <x:c r="F158" s="18"/>
      <x:c r="G158" s="59"/>
      <x:c r="H158" s="59"/>
      <x:c r="I158" s="59"/>
      <x:c r="J158" s="59"/>
      <x:c r="K158" s="18"/>
      <x:c r="L158" s="18"/>
      <x:c r="M158" s="18"/>
      <x:c r="N158" s="18"/>
      <x:c r="O158" s="18"/>
      <x:c r="P158" s="18"/>
      <x:c r="Q158" s="18"/>
      <x:c r="R158" s="18"/>
      <x:c r="S158" s="18"/>
      <x:c r="T158" s="18"/>
    </x:row>
    <x:row r="159">
      <x:c r="D159" s="18"/>
      <x:c r="E159" s="18"/>
      <x:c r="F159" s="18"/>
      <x:c r="G159" s="59"/>
      <x:c r="H159" s="59"/>
      <x:c r="I159" s="59"/>
      <x:c r="J159" s="59"/>
      <x:c r="K159" s="18"/>
      <x:c r="L159" s="18"/>
      <x:c r="M159" s="18"/>
      <x:c r="N159" s="18"/>
      <x:c r="O159" s="18"/>
      <x:c r="P159" s="18"/>
      <x:c r="Q159" s="18"/>
      <x:c r="R159" s="18"/>
      <x:c r="S159" s="18"/>
      <x:c r="T159" s="18"/>
    </x:row>
    <x:row r="160">
      <x:c r="D160" s="18"/>
      <x:c r="E160" s="18"/>
      <x:c r="F160" s="18"/>
      <x:c r="G160" s="59"/>
      <x:c r="H160" s="59"/>
      <x:c r="I160" s="59"/>
      <x:c r="J160" s="59"/>
      <x:c r="K160" s="18"/>
      <x:c r="L160" s="18"/>
      <x:c r="M160" s="18"/>
      <x:c r="N160" s="18"/>
      <x:c r="O160" s="18"/>
      <x:c r="P160" s="18"/>
      <x:c r="Q160" s="18"/>
      <x:c r="R160" s="18"/>
      <x:c r="S160" s="18"/>
      <x:c r="T160" s="18"/>
    </x:row>
    <x:row r="161">
      <x:c r="D161" s="18"/>
      <x:c r="E161" s="18"/>
      <x:c r="F161" s="18"/>
      <x:c r="G161" s="59"/>
      <x:c r="H161" s="59"/>
      <x:c r="I161" s="59"/>
      <x:c r="J161" s="59"/>
      <x:c r="K161" s="18"/>
      <x:c r="L161" s="18"/>
      <x:c r="M161" s="18"/>
      <x:c r="N161" s="18"/>
      <x:c r="O161" s="18"/>
      <x:c r="P161" s="18"/>
      <x:c r="Q161" s="18"/>
      <x:c r="R161" s="18"/>
      <x:c r="S161" s="18"/>
      <x:c r="T161" s="18"/>
    </x:row>
    <x:row r="162">
      <x:c r="D162" s="18"/>
      <x:c r="E162" s="18"/>
      <x:c r="F162" s="18"/>
      <x:c r="G162" s="59"/>
      <x:c r="H162" s="59"/>
      <x:c r="I162" s="59"/>
      <x:c r="J162" s="59"/>
      <x:c r="K162" s="18"/>
      <x:c r="L162" s="18"/>
      <x:c r="M162" s="18"/>
      <x:c r="N162" s="18"/>
      <x:c r="O162" s="18"/>
      <x:c r="P162" s="18"/>
      <x:c r="Q162" s="18"/>
      <x:c r="R162" s="18"/>
      <x:c r="S162" s="18"/>
      <x:c r="T162" s="18"/>
    </x:row>
    <x:row r="163">
      <x:c r="D163" s="18"/>
      <x:c r="E163" s="18"/>
      <x:c r="F163" s="18"/>
      <x:c r="G163" s="59"/>
      <x:c r="H163" s="59"/>
      <x:c r="I163" s="59"/>
      <x:c r="J163" s="59"/>
      <x:c r="K163" s="18"/>
      <x:c r="L163" s="18"/>
      <x:c r="M163" s="18"/>
      <x:c r="N163" s="18"/>
      <x:c r="O163" s="18"/>
      <x:c r="P163" s="18"/>
      <x:c r="Q163" s="18"/>
      <x:c r="R163" s="18"/>
      <x:c r="S163" s="18"/>
      <x:c r="T163" s="18"/>
    </x:row>
    <x:row r="164">
      <x:c r="D164" s="18"/>
      <x:c r="E164" s="18"/>
      <x:c r="F164" s="18"/>
      <x:c r="G164" s="59"/>
      <x:c r="H164" s="59"/>
      <x:c r="I164" s="59"/>
      <x:c r="J164" s="59"/>
      <x:c r="K164" s="18"/>
      <x:c r="L164" s="18"/>
      <x:c r="M164" s="18"/>
      <x:c r="N164" s="18"/>
      <x:c r="O164" s="18"/>
      <x:c r="P164" s="18"/>
      <x:c r="Q164" s="18"/>
      <x:c r="R164" s="18"/>
      <x:c r="S164" s="18"/>
      <x:c r="T164" s="18"/>
    </x:row>
    <x:row r="165">
      <x:c r="D165" s="18"/>
      <x:c r="E165" s="18"/>
      <x:c r="F165" s="18"/>
      <x:c r="G165" s="59"/>
      <x:c r="H165" s="59"/>
      <x:c r="I165" s="59"/>
      <x:c r="J165" s="59"/>
      <x:c r="K165" s="18"/>
      <x:c r="L165" s="18"/>
      <x:c r="M165" s="18"/>
      <x:c r="N165" s="18"/>
      <x:c r="O165" s="18"/>
      <x:c r="P165" s="18"/>
      <x:c r="Q165" s="18"/>
      <x:c r="R165" s="18"/>
      <x:c r="S165" s="18"/>
      <x:c r="T165" s="18"/>
    </x:row>
    <x:row r="166">
      <x:c r="D166" s="18"/>
      <x:c r="E166" s="18"/>
      <x:c r="F166" s="18"/>
      <x:c r="G166" s="59"/>
      <x:c r="H166" s="59"/>
      <x:c r="I166" s="59"/>
      <x:c r="J166" s="59"/>
      <x:c r="K166" s="18"/>
      <x:c r="L166" s="18"/>
      <x:c r="M166" s="18"/>
      <x:c r="N166" s="18"/>
      <x:c r="O166" s="18"/>
      <x:c r="P166" s="18"/>
      <x:c r="Q166" s="18"/>
      <x:c r="R166" s="18"/>
      <x:c r="S166" s="18"/>
      <x:c r="T166" s="18"/>
    </x:row>
    <x:row r="167">
      <x:c r="D167" s="18"/>
      <x:c r="E167" s="18"/>
      <x:c r="F167" s="18"/>
      <x:c r="G167" s="59"/>
      <x:c r="H167" s="59"/>
      <x:c r="I167" s="59"/>
      <x:c r="J167" s="59"/>
      <x:c r="K167" s="18"/>
      <x:c r="L167" s="18"/>
      <x:c r="M167" s="18"/>
      <x:c r="N167" s="18"/>
      <x:c r="O167" s="18"/>
      <x:c r="P167" s="18"/>
      <x:c r="Q167" s="18"/>
      <x:c r="R167" s="18"/>
      <x:c r="S167" s="18"/>
      <x:c r="T167" s="18"/>
    </x:row>
    <x:row r="168">
      <x:c r="D168" s="18"/>
      <x:c r="E168" s="18"/>
      <x:c r="F168" s="18"/>
      <x:c r="G168" s="59"/>
      <x:c r="H168" s="59"/>
      <x:c r="I168" s="59"/>
      <x:c r="J168" s="59"/>
      <x:c r="K168" s="18"/>
      <x:c r="L168" s="18"/>
      <x:c r="M168" s="18"/>
      <x:c r="N168" s="18"/>
      <x:c r="O168" s="18"/>
      <x:c r="P168" s="18"/>
      <x:c r="Q168" s="18"/>
      <x:c r="R168" s="18"/>
      <x:c r="S168" s="18"/>
      <x:c r="T168" s="18"/>
    </x:row>
    <x:row r="169">
      <x:c r="D169" s="18"/>
      <x:c r="E169" s="18"/>
      <x:c r="F169" s="18"/>
      <x:c r="G169" s="59"/>
      <x:c r="H169" s="59"/>
      <x:c r="I169" s="59"/>
      <x:c r="J169" s="59"/>
      <x:c r="K169" s="18"/>
      <x:c r="L169" s="18"/>
      <x:c r="M169" s="18"/>
      <x:c r="N169" s="18"/>
      <x:c r="O169" s="18"/>
      <x:c r="P169" s="18"/>
      <x:c r="Q169" s="18"/>
      <x:c r="R169" s="18"/>
      <x:c r="S169" s="18"/>
      <x:c r="T169" s="18"/>
    </x:row>
    <x:row r="170">
      <x:c r="D170" s="18"/>
      <x:c r="E170" s="18"/>
      <x:c r="F170" s="18"/>
      <x:c r="G170" s="59"/>
      <x:c r="H170" s="59"/>
      <x:c r="I170" s="59"/>
      <x:c r="J170" s="59"/>
      <x:c r="K170" s="18"/>
      <x:c r="L170" s="18"/>
      <x:c r="M170" s="18"/>
      <x:c r="N170" s="18"/>
      <x:c r="O170" s="18"/>
      <x:c r="P170" s="18"/>
      <x:c r="Q170" s="18"/>
      <x:c r="R170" s="18"/>
      <x:c r="S170" s="18"/>
      <x:c r="T170" s="18"/>
    </x:row>
    <x:row r="171">
      <x:c r="D171" s="18"/>
      <x:c r="E171" s="18"/>
      <x:c r="F171" s="18"/>
      <x:c r="G171" s="59"/>
      <x:c r="H171" s="59"/>
      <x:c r="I171" s="59"/>
      <x:c r="J171" s="59"/>
      <x:c r="K171" s="18"/>
      <x:c r="L171" s="18"/>
      <x:c r="M171" s="18"/>
      <x:c r="N171" s="18"/>
      <x:c r="O171" s="18"/>
      <x:c r="P171" s="18"/>
      <x:c r="Q171" s="18"/>
      <x:c r="R171" s="18"/>
      <x:c r="S171" s="18"/>
      <x:c r="T171" s="18"/>
    </x:row>
    <x:row r="172">
      <x:c r="D172" s="18"/>
      <x:c r="E172" s="18"/>
      <x:c r="F172" s="18"/>
      <x:c r="G172" s="59"/>
      <x:c r="H172" s="59"/>
      <x:c r="I172" s="59"/>
      <x:c r="J172" s="59"/>
      <x:c r="K172" s="18"/>
      <x:c r="L172" s="18"/>
      <x:c r="M172" s="18"/>
      <x:c r="N172" s="18"/>
      <x:c r="O172" s="18"/>
      <x:c r="P172" s="18"/>
      <x:c r="Q172" s="18"/>
      <x:c r="R172" s="18"/>
      <x:c r="S172" s="18"/>
      <x:c r="T172" s="18"/>
    </x:row>
    <x:row r="173">
      <x:c r="D173" s="18"/>
      <x:c r="E173" s="18"/>
      <x:c r="F173" s="18"/>
      <x:c r="G173" s="59"/>
      <x:c r="H173" s="59"/>
      <x:c r="I173" s="59"/>
      <x:c r="J173" s="59"/>
      <x:c r="K173" s="18"/>
      <x:c r="L173" s="18"/>
      <x:c r="M173" s="18"/>
      <x:c r="N173" s="18"/>
      <x:c r="O173" s="18"/>
      <x:c r="P173" s="18"/>
      <x:c r="Q173" s="18"/>
      <x:c r="R173" s="18"/>
      <x:c r="S173" s="18"/>
      <x:c r="T173" s="18"/>
    </x:row>
    <x:row r="174">
      <x:c r="D174" s="18"/>
      <x:c r="E174" s="18"/>
      <x:c r="F174" s="18"/>
      <x:c r="G174" s="59"/>
      <x:c r="H174" s="59"/>
      <x:c r="I174" s="59"/>
      <x:c r="J174" s="59"/>
      <x:c r="K174" s="18"/>
      <x:c r="L174" s="18"/>
      <x:c r="M174" s="18"/>
      <x:c r="N174" s="18"/>
      <x:c r="O174" s="18"/>
      <x:c r="P174" s="18"/>
      <x:c r="Q174" s="18"/>
      <x:c r="R174" s="18"/>
      <x:c r="S174" s="18"/>
      <x:c r="T174" s="18"/>
    </x:row>
    <x:row r="175">
      <x:c r="D175" s="18"/>
      <x:c r="E175" s="18"/>
      <x:c r="F175" s="18"/>
      <x:c r="G175" s="59"/>
      <x:c r="H175" s="59"/>
      <x:c r="I175" s="59"/>
      <x:c r="J175" s="59"/>
      <x:c r="K175" s="18"/>
      <x:c r="L175" s="18"/>
      <x:c r="M175" s="18"/>
      <x:c r="N175" s="18"/>
      <x:c r="O175" s="18"/>
      <x:c r="P175" s="18"/>
      <x:c r="Q175" s="18"/>
      <x:c r="R175" s="18"/>
      <x:c r="S175" s="18"/>
      <x:c r="T175" s="18"/>
    </x:row>
    <x:row r="176">
      <x:c r="D176" s="18"/>
      <x:c r="E176" s="18"/>
      <x:c r="F176" s="18"/>
      <x:c r="G176" s="59"/>
      <x:c r="H176" s="59"/>
      <x:c r="I176" s="59"/>
      <x:c r="J176" s="59"/>
      <x:c r="K176" s="18"/>
      <x:c r="L176" s="18"/>
      <x:c r="M176" s="18"/>
      <x:c r="N176" s="18"/>
      <x:c r="O176" s="18"/>
      <x:c r="P176" s="18"/>
      <x:c r="Q176" s="18"/>
      <x:c r="R176" s="18"/>
      <x:c r="S176" s="18"/>
      <x:c r="T176" s="18"/>
    </x:row>
    <x:row r="177">
      <x:c r="D177" s="18"/>
      <x:c r="E177" s="18"/>
      <x:c r="F177" s="18"/>
      <x:c r="G177" s="59"/>
      <x:c r="H177" s="59"/>
      <x:c r="I177" s="59"/>
      <x:c r="J177" s="59"/>
      <x:c r="K177" s="18"/>
      <x:c r="L177" s="18"/>
      <x:c r="M177" s="18"/>
      <x:c r="N177" s="18"/>
      <x:c r="O177" s="18"/>
      <x:c r="P177" s="18"/>
      <x:c r="Q177" s="18"/>
      <x:c r="R177" s="18"/>
      <x:c r="S177" s="18"/>
      <x:c r="T177" s="18"/>
    </x:row>
    <x:row r="178">
      <x:c r="D178" s="18"/>
      <x:c r="E178" s="18"/>
      <x:c r="F178" s="18"/>
      <x:c r="G178" s="59"/>
      <x:c r="H178" s="59"/>
      <x:c r="I178" s="59"/>
      <x:c r="J178" s="59"/>
      <x:c r="K178" s="18"/>
      <x:c r="L178" s="18"/>
      <x:c r="M178" s="18"/>
      <x:c r="N178" s="18"/>
      <x:c r="O178" s="18"/>
      <x:c r="P178" s="18"/>
      <x:c r="Q178" s="18"/>
      <x:c r="R178" s="18"/>
      <x:c r="S178" s="18"/>
      <x:c r="T178" s="18"/>
    </x:row>
    <x:row r="179">
      <x:c r="D179" s="18"/>
      <x:c r="E179" s="18"/>
      <x:c r="F179" s="18"/>
      <x:c r="G179" s="59"/>
      <x:c r="H179" s="59"/>
      <x:c r="I179" s="59"/>
      <x:c r="J179" s="59"/>
      <x:c r="K179" s="18"/>
      <x:c r="L179" s="18"/>
      <x:c r="M179" s="18"/>
      <x:c r="N179" s="18"/>
      <x:c r="O179" s="18"/>
      <x:c r="P179" s="18"/>
      <x:c r="Q179" s="18"/>
      <x:c r="R179" s="18"/>
      <x:c r="S179" s="18"/>
      <x:c r="T179" s="18"/>
    </x:row>
    <x:row r="180">
      <x:c r="D180" s="18"/>
      <x:c r="E180" s="18"/>
      <x:c r="F180" s="18"/>
      <x:c r="G180" s="59"/>
      <x:c r="H180" s="59"/>
      <x:c r="I180" s="59"/>
      <x:c r="J180" s="59"/>
      <x:c r="K180" s="18"/>
      <x:c r="L180" s="18"/>
      <x:c r="M180" s="18"/>
      <x:c r="N180" s="18"/>
      <x:c r="O180" s="18"/>
      <x:c r="P180" s="18"/>
      <x:c r="Q180" s="18"/>
      <x:c r="R180" s="18"/>
      <x:c r="S180" s="18"/>
      <x:c r="T180" s="18"/>
    </x:row>
    <x:row r="181">
      <x:c r="D181" s="18"/>
      <x:c r="E181" s="18"/>
      <x:c r="F181" s="18"/>
      <x:c r="G181" s="59"/>
      <x:c r="H181" s="59"/>
      <x:c r="I181" s="59"/>
      <x:c r="J181" s="59"/>
      <x:c r="K181" s="18"/>
      <x:c r="L181" s="18"/>
      <x:c r="M181" s="18"/>
      <x:c r="N181" s="18"/>
      <x:c r="O181" s="18"/>
      <x:c r="P181" s="18"/>
      <x:c r="Q181" s="18"/>
      <x:c r="R181" s="18"/>
      <x:c r="S181" s="18"/>
      <x:c r="T181" s="18"/>
    </x:row>
    <x:row r="182">
      <x:c r="D182" s="18"/>
      <x:c r="E182" s="18"/>
      <x:c r="F182" s="18"/>
      <x:c r="G182" s="59"/>
      <x:c r="H182" s="59"/>
      <x:c r="I182" s="59"/>
      <x:c r="J182" s="59"/>
      <x:c r="K182" s="18"/>
      <x:c r="L182" s="18"/>
      <x:c r="M182" s="18"/>
      <x:c r="N182" s="18"/>
      <x:c r="O182" s="18"/>
      <x:c r="P182" s="18"/>
      <x:c r="Q182" s="18"/>
      <x:c r="R182" s="18"/>
      <x:c r="S182" s="18"/>
      <x:c r="T182" s="18"/>
    </x:row>
    <x:row r="183">
      <x:c r="D183" s="18"/>
      <x:c r="E183" s="18"/>
      <x:c r="F183" s="18"/>
      <x:c r="G183" s="59"/>
      <x:c r="H183" s="59"/>
      <x:c r="I183" s="59"/>
      <x:c r="J183" s="59"/>
      <x:c r="K183" s="18"/>
      <x:c r="L183" s="18"/>
      <x:c r="M183" s="18"/>
      <x:c r="N183" s="18"/>
      <x:c r="O183" s="18"/>
      <x:c r="P183" s="18"/>
      <x:c r="Q183" s="18"/>
      <x:c r="R183" s="18"/>
      <x:c r="S183" s="18"/>
      <x:c r="T183" s="18"/>
    </x:row>
    <x:row r="184">
      <x:c r="D184" s="18"/>
      <x:c r="E184" s="18"/>
      <x:c r="F184" s="18"/>
      <x:c r="G184" s="59"/>
      <x:c r="H184" s="59"/>
      <x:c r="I184" s="59"/>
      <x:c r="J184" s="59"/>
      <x:c r="K184" s="18"/>
      <x:c r="L184" s="18"/>
      <x:c r="M184" s="18"/>
      <x:c r="N184" s="18"/>
      <x:c r="O184" s="18"/>
      <x:c r="P184" s="18"/>
      <x:c r="Q184" s="18"/>
      <x:c r="R184" s="18"/>
      <x:c r="S184" s="18"/>
      <x:c r="T184" s="18"/>
    </x:row>
    <x:row r="185">
      <x:c r="D185" s="18"/>
      <x:c r="E185" s="18"/>
      <x:c r="F185" s="18"/>
      <x:c r="G185" s="59"/>
      <x:c r="H185" s="59"/>
      <x:c r="I185" s="59"/>
      <x:c r="J185" s="59"/>
      <x:c r="K185" s="18"/>
      <x:c r="L185" s="18"/>
      <x:c r="M185" s="18"/>
      <x:c r="N185" s="18"/>
      <x:c r="O185" s="18"/>
      <x:c r="P185" s="18"/>
      <x:c r="Q185" s="18"/>
      <x:c r="R185" s="18"/>
      <x:c r="S185" s="18"/>
      <x:c r="T185" s="18"/>
    </x:row>
    <x:row r="186">
      <x:c r="D186" s="18"/>
      <x:c r="E186" s="18"/>
      <x:c r="F186" s="18"/>
      <x:c r="G186" s="59"/>
      <x:c r="H186" s="59"/>
      <x:c r="I186" s="59"/>
      <x:c r="J186" s="59"/>
      <x:c r="K186" s="18"/>
      <x:c r="L186" s="18"/>
      <x:c r="M186" s="18"/>
      <x:c r="N186" s="18"/>
      <x:c r="O186" s="18"/>
      <x:c r="P186" s="18"/>
      <x:c r="Q186" s="18"/>
      <x:c r="R186" s="18"/>
      <x:c r="S186" s="18"/>
      <x:c r="T186" s="18"/>
    </x:row>
    <x:row r="187">
      <x:c r="D187" s="18"/>
      <x:c r="E187" s="18"/>
      <x:c r="F187" s="18"/>
      <x:c r="G187" s="59"/>
      <x:c r="H187" s="59"/>
      <x:c r="I187" s="59"/>
      <x:c r="J187" s="59"/>
      <x:c r="K187" s="18"/>
      <x:c r="L187" s="18"/>
      <x:c r="M187" s="18"/>
      <x:c r="N187" s="18"/>
      <x:c r="O187" s="18"/>
      <x:c r="P187" s="18"/>
      <x:c r="Q187" s="18"/>
      <x:c r="R187" s="18"/>
      <x:c r="S187" s="18"/>
      <x:c r="T187" s="18"/>
    </x:row>
    <x:row r="188">
      <x:c r="D188" s="18"/>
      <x:c r="E188" s="18"/>
      <x:c r="F188" s="18"/>
      <x:c r="G188" s="59"/>
      <x:c r="H188" s="59"/>
      <x:c r="I188" s="59"/>
      <x:c r="J188" s="59"/>
      <x:c r="K188" s="18"/>
      <x:c r="L188" s="18"/>
      <x:c r="M188" s="18"/>
      <x:c r="N188" s="18"/>
      <x:c r="O188" s="18"/>
      <x:c r="P188" s="18"/>
      <x:c r="Q188" s="18"/>
      <x:c r="R188" s="18"/>
      <x:c r="S188" s="18"/>
      <x:c r="T188" s="18"/>
    </x:row>
    <x:row r="189">
      <x:c r="D189" s="18"/>
      <x:c r="E189" s="18"/>
      <x:c r="F189" s="18"/>
      <x:c r="G189" s="59"/>
      <x:c r="H189" s="59"/>
      <x:c r="I189" s="59"/>
      <x:c r="J189" s="59"/>
      <x:c r="K189" s="18"/>
      <x:c r="L189" s="18"/>
      <x:c r="M189" s="18"/>
      <x:c r="N189" s="18"/>
      <x:c r="O189" s="18"/>
      <x:c r="P189" s="18"/>
      <x:c r="Q189" s="18"/>
      <x:c r="R189" s="18"/>
      <x:c r="S189" s="18"/>
      <x:c r="T189" s="18"/>
    </x:row>
    <x:row r="190">
      <x:c r="D190" s="18"/>
      <x:c r="E190" s="18"/>
      <x:c r="F190" s="18"/>
      <x:c r="G190" s="59"/>
      <x:c r="H190" s="59"/>
      <x:c r="I190" s="59"/>
      <x:c r="J190" s="59"/>
      <x:c r="K190" s="18"/>
      <x:c r="L190" s="18"/>
      <x:c r="M190" s="18"/>
      <x:c r="N190" s="18"/>
      <x:c r="O190" s="18"/>
      <x:c r="P190" s="18"/>
      <x:c r="Q190" s="18"/>
      <x:c r="R190" s="18"/>
      <x:c r="S190" s="18"/>
      <x:c r="T190" s="18"/>
    </x:row>
    <x:row r="191">
      <x:c r="D191" s="18"/>
      <x:c r="E191" s="18"/>
      <x:c r="F191" s="18"/>
      <x:c r="G191" s="59"/>
      <x:c r="H191" s="59"/>
      <x:c r="I191" s="59"/>
      <x:c r="J191" s="59"/>
      <x:c r="K191" s="18"/>
      <x:c r="L191" s="18"/>
      <x:c r="M191" s="18"/>
      <x:c r="N191" s="18"/>
      <x:c r="O191" s="18"/>
      <x:c r="P191" s="18"/>
      <x:c r="Q191" s="18"/>
      <x:c r="R191" s="18"/>
      <x:c r="S191" s="18"/>
      <x:c r="T191" s="18"/>
    </x:row>
    <x:row r="192">
      <x:c r="D192" s="18"/>
      <x:c r="E192" s="18"/>
      <x:c r="F192" s="18"/>
      <x:c r="G192" s="59"/>
      <x:c r="H192" s="59"/>
      <x:c r="I192" s="59"/>
      <x:c r="J192" s="59"/>
      <x:c r="K192" s="18"/>
      <x:c r="L192" s="18"/>
      <x:c r="M192" s="18"/>
      <x:c r="N192" s="18"/>
      <x:c r="O192" s="18"/>
      <x:c r="P192" s="18"/>
      <x:c r="Q192" s="18"/>
      <x:c r="R192" s="18"/>
      <x:c r="S192" s="18"/>
      <x:c r="T192" s="18"/>
    </x:row>
    <x:row r="193">
      <x:c r="D193" s="18"/>
      <x:c r="E193" s="18"/>
      <x:c r="F193" s="18"/>
      <x:c r="G193" s="59"/>
      <x:c r="H193" s="59"/>
      <x:c r="I193" s="59"/>
      <x:c r="J193" s="59"/>
      <x:c r="K193" s="18"/>
      <x:c r="L193" s="18"/>
      <x:c r="M193" s="18"/>
      <x:c r="N193" s="18"/>
      <x:c r="O193" s="18"/>
      <x:c r="P193" s="18"/>
      <x:c r="Q193" s="18"/>
      <x:c r="R193" s="18"/>
      <x:c r="S193" s="18"/>
      <x:c r="T193" s="18"/>
    </x:row>
    <x:row r="194">
      <x:c r="D194" s="18"/>
      <x:c r="E194" s="18"/>
      <x:c r="F194" s="18"/>
      <x:c r="G194" s="59"/>
      <x:c r="H194" s="59"/>
      <x:c r="I194" s="59"/>
      <x:c r="J194" s="59"/>
      <x:c r="K194" s="18"/>
      <x:c r="L194" s="18"/>
      <x:c r="M194" s="18"/>
      <x:c r="N194" s="18"/>
      <x:c r="O194" s="18"/>
      <x:c r="P194" s="18"/>
      <x:c r="Q194" s="18"/>
      <x:c r="R194" s="18"/>
      <x:c r="S194" s="18"/>
      <x:c r="T194" s="18"/>
    </x:row>
    <x:row r="195">
      <x:c r="D195" s="18"/>
      <x:c r="E195" s="18"/>
      <x:c r="F195" s="18"/>
      <x:c r="G195" s="59"/>
      <x:c r="H195" s="59"/>
      <x:c r="I195" s="59"/>
      <x:c r="J195" s="59"/>
      <x:c r="K195" s="18"/>
      <x:c r="L195" s="18"/>
      <x:c r="M195" s="18"/>
      <x:c r="N195" s="18"/>
      <x:c r="O195" s="18"/>
      <x:c r="P195" s="18"/>
      <x:c r="Q195" s="18"/>
      <x:c r="R195" s="18"/>
      <x:c r="S195" s="18"/>
      <x:c r="T195" s="18"/>
    </x:row>
    <x:row r="196">
      <x:c r="D196" s="18"/>
      <x:c r="E196" s="18"/>
      <x:c r="F196" s="18"/>
      <x:c r="G196" s="59"/>
      <x:c r="H196" s="59"/>
      <x:c r="I196" s="59"/>
      <x:c r="J196" s="59"/>
      <x:c r="K196" s="18"/>
      <x:c r="L196" s="18"/>
      <x:c r="M196" s="18"/>
      <x:c r="N196" s="18"/>
      <x:c r="O196" s="18"/>
      <x:c r="P196" s="18"/>
      <x:c r="Q196" s="18"/>
      <x:c r="R196" s="18"/>
      <x:c r="S196" s="18"/>
      <x:c r="T196" s="18"/>
    </x:row>
    <x:row r="197">
      <x:c r="D197" s="18"/>
      <x:c r="E197" s="18"/>
      <x:c r="F197" s="18"/>
      <x:c r="G197" s="59"/>
      <x:c r="H197" s="59"/>
      <x:c r="I197" s="59"/>
      <x:c r="J197" s="59"/>
      <x:c r="K197" s="18"/>
      <x:c r="L197" s="18"/>
      <x:c r="M197" s="18"/>
      <x:c r="N197" s="18"/>
      <x:c r="O197" s="18"/>
      <x:c r="P197" s="18"/>
      <x:c r="Q197" s="18"/>
      <x:c r="R197" s="18"/>
      <x:c r="S197" s="18"/>
      <x:c r="T197" s="18"/>
    </x:row>
    <x:row r="198">
      <x:c r="D198" s="18"/>
      <x:c r="E198" s="18"/>
      <x:c r="F198" s="18"/>
      <x:c r="G198" s="59"/>
      <x:c r="H198" s="59"/>
      <x:c r="I198" s="59"/>
      <x:c r="J198" s="59"/>
      <x:c r="K198" s="18"/>
      <x:c r="L198" s="18"/>
      <x:c r="M198" s="18"/>
      <x:c r="N198" s="18"/>
      <x:c r="O198" s="18"/>
      <x:c r="P198" s="18"/>
      <x:c r="Q198" s="18"/>
      <x:c r="R198" s="18"/>
      <x:c r="S198" s="18"/>
      <x:c r="T198" s="18"/>
    </x:row>
    <x:row r="199">
      <x:c r="D199" s="18"/>
      <x:c r="E199" s="18"/>
      <x:c r="F199" s="18"/>
      <x:c r="G199" s="59"/>
      <x:c r="H199" s="59"/>
      <x:c r="I199" s="59"/>
      <x:c r="J199" s="59"/>
      <x:c r="K199" s="18"/>
      <x:c r="L199" s="18"/>
      <x:c r="M199" s="18"/>
      <x:c r="N199" s="18"/>
      <x:c r="O199" s="18"/>
      <x:c r="P199" s="18"/>
      <x:c r="Q199" s="18"/>
      <x:c r="R199" s="18"/>
      <x:c r="S199" s="18"/>
      <x:c r="T199" s="18"/>
    </x:row>
    <x:row r="200">
      <x:c r="D200" s="18"/>
      <x:c r="E200" s="18"/>
      <x:c r="F200" s="18"/>
      <x:c r="G200" s="59"/>
      <x:c r="H200" s="59"/>
      <x:c r="I200" s="59"/>
      <x:c r="J200" s="59"/>
      <x:c r="K200" s="18"/>
      <x:c r="L200" s="18"/>
      <x:c r="M200" s="18"/>
      <x:c r="N200" s="18"/>
      <x:c r="O200" s="18"/>
      <x:c r="P200" s="18"/>
      <x:c r="Q200" s="18"/>
      <x:c r="R200" s="18"/>
      <x:c r="S200" s="18"/>
      <x:c r="T200" s="18"/>
    </x:row>
    <x:row r="201">
      <x:c r="D201" s="18"/>
      <x:c r="E201" s="18"/>
      <x:c r="F201" s="18"/>
      <x:c r="G201" s="59"/>
      <x:c r="H201" s="59"/>
      <x:c r="I201" s="59"/>
      <x:c r="J201" s="59"/>
      <x:c r="K201" s="18"/>
      <x:c r="L201" s="18"/>
      <x:c r="M201" s="18"/>
      <x:c r="N201" s="18"/>
      <x:c r="O201" s="18"/>
      <x:c r="P201" s="18"/>
      <x:c r="Q201" s="18"/>
      <x:c r="R201" s="18"/>
      <x:c r="S201" s="18"/>
      <x:c r="T201" s="18"/>
    </x:row>
    <x:row r="202">
      <x:c r="D202" s="18"/>
      <x:c r="E202" s="18"/>
      <x:c r="F202" s="18"/>
      <x:c r="G202" s="59"/>
      <x:c r="H202" s="59"/>
      <x:c r="I202" s="59"/>
      <x:c r="J202" s="59"/>
      <x:c r="K202" s="18"/>
      <x:c r="L202" s="18"/>
      <x:c r="M202" s="18"/>
      <x:c r="N202" s="18"/>
      <x:c r="O202" s="18"/>
      <x:c r="P202" s="18"/>
      <x:c r="Q202" s="18"/>
      <x:c r="R202" s="18"/>
      <x:c r="S202" s="18"/>
      <x:c r="T202" s="18"/>
    </x:row>
    <x:row r="203">
      <x:c r="D203" s="18"/>
      <x:c r="E203" s="18"/>
      <x:c r="F203" s="18"/>
      <x:c r="G203" s="59"/>
      <x:c r="H203" s="59"/>
      <x:c r="I203" s="59"/>
      <x:c r="J203" s="59"/>
      <x:c r="K203" s="18"/>
      <x:c r="L203" s="18"/>
      <x:c r="M203" s="18"/>
      <x:c r="N203" s="18"/>
      <x:c r="O203" s="18"/>
      <x:c r="P203" s="18"/>
      <x:c r="Q203" s="18"/>
      <x:c r="R203" s="18"/>
      <x:c r="S203" s="18"/>
      <x:c r="T203" s="18"/>
    </x:row>
    <x:row r="204">
      <x:c r="D204" s="18"/>
      <x:c r="E204" s="18"/>
      <x:c r="F204" s="18"/>
      <x:c r="G204" s="59"/>
      <x:c r="H204" s="59"/>
      <x:c r="I204" s="59"/>
      <x:c r="J204" s="59"/>
      <x:c r="K204" s="18"/>
      <x:c r="L204" s="18"/>
      <x:c r="M204" s="18"/>
      <x:c r="N204" s="18"/>
      <x:c r="O204" s="18"/>
      <x:c r="P204" s="18"/>
      <x:c r="Q204" s="18"/>
      <x:c r="R204" s="18"/>
      <x:c r="S204" s="18"/>
      <x:c r="T204" s="18"/>
    </x:row>
    <x:row r="205">
      <x:c r="D205" s="18"/>
      <x:c r="E205" s="18"/>
      <x:c r="F205" s="18"/>
      <x:c r="G205" s="59"/>
      <x:c r="H205" s="59"/>
      <x:c r="I205" s="59"/>
      <x:c r="J205" s="59"/>
      <x:c r="K205" s="18"/>
      <x:c r="L205" s="18"/>
      <x:c r="M205" s="18"/>
      <x:c r="N205" s="18"/>
      <x:c r="O205" s="18"/>
      <x:c r="P205" s="18"/>
      <x:c r="Q205" s="18"/>
      <x:c r="R205" s="18"/>
      <x:c r="S205" s="18"/>
      <x:c r="T205" s="18"/>
    </x:row>
    <x:row r="206">
      <x:c r="D206" s="18"/>
      <x:c r="E206" s="18"/>
      <x:c r="F206" s="18"/>
      <x:c r="G206" s="59"/>
      <x:c r="H206" s="59"/>
      <x:c r="I206" s="59"/>
      <x:c r="J206" s="59"/>
      <x:c r="K206" s="18"/>
      <x:c r="L206" s="18"/>
      <x:c r="M206" s="18"/>
      <x:c r="N206" s="18"/>
      <x:c r="O206" s="18"/>
      <x:c r="P206" s="18"/>
      <x:c r="Q206" s="18"/>
      <x:c r="R206" s="18"/>
      <x:c r="S206" s="18"/>
      <x:c r="T206" s="18"/>
    </x:row>
    <x:row r="207">
      <x:c r="D207" s="18"/>
      <x:c r="E207" s="18"/>
      <x:c r="F207" s="18"/>
      <x:c r="G207" s="59"/>
      <x:c r="H207" s="59"/>
      <x:c r="I207" s="59"/>
      <x:c r="J207" s="59"/>
      <x:c r="K207" s="18"/>
      <x:c r="L207" s="18"/>
      <x:c r="M207" s="18"/>
      <x:c r="N207" s="18"/>
      <x:c r="O207" s="18"/>
      <x:c r="P207" s="18"/>
      <x:c r="Q207" s="18"/>
      <x:c r="R207" s="18"/>
      <x:c r="S207" s="18"/>
      <x:c r="T207" s="18"/>
    </x:row>
    <x:row r="208">
      <x:c r="D208" s="18"/>
      <x:c r="E208" s="18"/>
      <x:c r="F208" s="18"/>
      <x:c r="G208" s="59"/>
      <x:c r="H208" s="59"/>
      <x:c r="I208" s="59"/>
      <x:c r="J208" s="59"/>
      <x:c r="K208" s="18"/>
      <x:c r="L208" s="18"/>
      <x:c r="M208" s="18"/>
      <x:c r="N208" s="18"/>
      <x:c r="O208" s="18"/>
      <x:c r="P208" s="18"/>
      <x:c r="Q208" s="18"/>
      <x:c r="R208" s="18"/>
      <x:c r="S208" s="18"/>
      <x:c r="T208" s="18"/>
    </x:row>
    <x:row r="209">
      <x:c r="D209" s="18"/>
      <x:c r="E209" s="18"/>
      <x:c r="F209" s="18"/>
      <x:c r="G209" s="59"/>
      <x:c r="H209" s="59"/>
      <x:c r="I209" s="59"/>
      <x:c r="J209" s="59"/>
      <x:c r="K209" s="18"/>
      <x:c r="L209" s="18"/>
      <x:c r="M209" s="18"/>
      <x:c r="N209" s="18"/>
      <x:c r="O209" s="18"/>
      <x:c r="P209" s="18"/>
      <x:c r="Q209" s="18"/>
      <x:c r="R209" s="18"/>
      <x:c r="S209" s="18"/>
      <x:c r="T209" s="18"/>
    </x:row>
    <x:row r="210">
      <x:c r="D210" s="18"/>
      <x:c r="E210" s="18"/>
      <x:c r="F210" s="18"/>
      <x:c r="G210" s="59"/>
      <x:c r="H210" s="59"/>
      <x:c r="I210" s="59"/>
      <x:c r="J210" s="59"/>
      <x:c r="K210" s="18"/>
      <x:c r="L210" s="18"/>
      <x:c r="M210" s="18"/>
      <x:c r="N210" s="18"/>
      <x:c r="O210" s="18"/>
      <x:c r="P210" s="18"/>
      <x:c r="Q210" s="18"/>
      <x:c r="R210" s="18"/>
      <x:c r="S210" s="18"/>
      <x:c r="T210" s="18"/>
    </x:row>
    <x:row r="211">
      <x:c r="D211" s="18"/>
      <x:c r="E211" s="18"/>
      <x:c r="F211" s="18"/>
      <x:c r="G211" s="59"/>
      <x:c r="H211" s="59"/>
      <x:c r="I211" s="59"/>
      <x:c r="J211" s="59"/>
      <x:c r="K211" s="18"/>
      <x:c r="L211" s="18"/>
      <x:c r="M211" s="18"/>
      <x:c r="N211" s="18"/>
      <x:c r="O211" s="18"/>
      <x:c r="P211" s="18"/>
      <x:c r="Q211" s="18"/>
      <x:c r="R211" s="18"/>
      <x:c r="S211" s="18"/>
      <x:c r="T211" s="18"/>
    </x:row>
    <x:row r="212">
      <x:c r="D212" s="18"/>
      <x:c r="E212" s="18"/>
      <x:c r="F212" s="18"/>
      <x:c r="G212" s="59"/>
      <x:c r="H212" s="59"/>
      <x:c r="I212" s="59"/>
      <x:c r="J212" s="59"/>
      <x:c r="K212" s="18"/>
      <x:c r="L212" s="18"/>
      <x:c r="M212" s="18"/>
      <x:c r="N212" s="18"/>
      <x:c r="O212" s="18"/>
      <x:c r="P212" s="18"/>
      <x:c r="Q212" s="18"/>
      <x:c r="R212" s="18"/>
      <x:c r="S212" s="18"/>
      <x:c r="T212" s="18"/>
    </x:row>
    <x:row r="213">
      <x:c r="D213" s="18"/>
      <x:c r="E213" s="18"/>
      <x:c r="F213" s="18"/>
      <x:c r="G213" s="59"/>
      <x:c r="H213" s="59"/>
      <x:c r="I213" s="59"/>
      <x:c r="J213" s="59"/>
      <x:c r="K213" s="18"/>
      <x:c r="L213" s="18"/>
      <x:c r="M213" s="18"/>
      <x:c r="N213" s="18"/>
      <x:c r="O213" s="18"/>
      <x:c r="P213" s="18"/>
      <x:c r="Q213" s="18"/>
      <x:c r="R213" s="18"/>
      <x:c r="S213" s="18"/>
      <x:c r="T213" s="18"/>
    </x:row>
    <x:row r="214">
      <x:c r="D214" s="18"/>
      <x:c r="E214" s="18"/>
      <x:c r="F214" s="18"/>
      <x:c r="G214" s="59"/>
      <x:c r="H214" s="59"/>
      <x:c r="I214" s="59"/>
      <x:c r="J214" s="59"/>
      <x:c r="K214" s="18"/>
      <x:c r="L214" s="18"/>
      <x:c r="M214" s="18"/>
      <x:c r="N214" s="18"/>
      <x:c r="O214" s="18"/>
      <x:c r="P214" s="18"/>
      <x:c r="Q214" s="18"/>
      <x:c r="R214" s="18"/>
      <x:c r="S214" s="18"/>
      <x:c r="T214" s="18"/>
    </x:row>
    <x:row r="215">
      <x:c r="D215" s="18"/>
      <x:c r="E215" s="18"/>
      <x:c r="F215" s="18"/>
      <x:c r="G215" s="59"/>
      <x:c r="H215" s="59"/>
      <x:c r="I215" s="59"/>
      <x:c r="J215" s="59"/>
      <x:c r="K215" s="18"/>
      <x:c r="L215" s="18"/>
      <x:c r="M215" s="18"/>
      <x:c r="N215" s="18"/>
      <x:c r="O215" s="18"/>
      <x:c r="P215" s="18"/>
      <x:c r="Q215" s="18"/>
      <x:c r="R215" s="18"/>
      <x:c r="S215" s="18"/>
      <x:c r="T215" s="18"/>
    </x:row>
    <x:row r="216">
      <x:c r="D216" s="18"/>
      <x:c r="E216" s="18"/>
      <x:c r="F216" s="18"/>
      <x:c r="G216" s="59"/>
      <x:c r="H216" s="59"/>
      <x:c r="I216" s="59"/>
      <x:c r="J216" s="59"/>
      <x:c r="K216" s="18"/>
      <x:c r="L216" s="18"/>
      <x:c r="M216" s="18"/>
      <x:c r="N216" s="18"/>
      <x:c r="O216" s="18"/>
      <x:c r="P216" s="18"/>
      <x:c r="Q216" s="18"/>
      <x:c r="R216" s="18"/>
      <x:c r="S216" s="18"/>
      <x:c r="T216" s="18"/>
    </x:row>
    <x:row r="217">
      <x:c r="D217" s="18"/>
      <x:c r="E217" s="18"/>
      <x:c r="F217" s="18"/>
      <x:c r="G217" s="59"/>
      <x:c r="H217" s="59"/>
      <x:c r="I217" s="59"/>
      <x:c r="J217" s="59"/>
      <x:c r="K217" s="18"/>
      <x:c r="L217" s="18"/>
      <x:c r="M217" s="18"/>
      <x:c r="N217" s="18"/>
      <x:c r="O217" s="18"/>
      <x:c r="P217" s="18"/>
      <x:c r="Q217" s="18"/>
      <x:c r="R217" s="18"/>
      <x:c r="S217" s="18"/>
      <x:c r="T217" s="18"/>
    </x:row>
    <x:row r="218">
      <x:c r="D218" s="18"/>
      <x:c r="E218" s="18"/>
      <x:c r="F218" s="18"/>
      <x:c r="G218" s="59"/>
      <x:c r="H218" s="59"/>
      <x:c r="I218" s="59"/>
      <x:c r="J218" s="59"/>
      <x:c r="K218" s="18"/>
      <x:c r="L218" s="18"/>
      <x:c r="M218" s="18"/>
      <x:c r="N218" s="18"/>
      <x:c r="O218" s="18"/>
      <x:c r="P218" s="18"/>
      <x:c r="Q218" s="18"/>
      <x:c r="R218" s="18"/>
      <x:c r="S218" s="18"/>
      <x:c r="T218" s="18"/>
    </x:row>
    <x:row r="219">
      <x:c r="D219" s="18"/>
      <x:c r="E219" s="18"/>
      <x:c r="F219" s="18"/>
      <x:c r="G219" s="59"/>
      <x:c r="H219" s="59"/>
      <x:c r="I219" s="59"/>
      <x:c r="J219" s="59"/>
      <x:c r="K219" s="18"/>
      <x:c r="L219" s="18"/>
      <x:c r="M219" s="18"/>
      <x:c r="N219" s="18"/>
      <x:c r="O219" s="18"/>
      <x:c r="P219" s="18"/>
      <x:c r="Q219" s="18"/>
      <x:c r="R219" s="18"/>
      <x:c r="S219" s="18"/>
      <x:c r="T219" s="18"/>
    </x:row>
    <x:row r="220">
      <x:c r="D220" s="18"/>
      <x:c r="E220" s="18"/>
      <x:c r="F220" s="18"/>
      <x:c r="G220" s="59"/>
      <x:c r="H220" s="59"/>
      <x:c r="I220" s="59"/>
      <x:c r="J220" s="59"/>
      <x:c r="K220" s="18"/>
      <x:c r="L220" s="18"/>
      <x:c r="M220" s="18"/>
      <x:c r="N220" s="18"/>
      <x:c r="O220" s="18"/>
      <x:c r="P220" s="18"/>
      <x:c r="Q220" s="18"/>
      <x:c r="R220" s="18"/>
      <x:c r="S220" s="18"/>
      <x:c r="T220" s="18"/>
    </x:row>
    <x:row r="221">
      <x:c r="D221" s="18"/>
      <x:c r="E221" s="18"/>
      <x:c r="F221" s="18"/>
      <x:c r="G221" s="59"/>
      <x:c r="H221" s="59"/>
      <x:c r="I221" s="59"/>
      <x:c r="J221" s="59"/>
      <x:c r="K221" s="18"/>
      <x:c r="L221" s="18"/>
      <x:c r="M221" s="18"/>
      <x:c r="N221" s="18"/>
      <x:c r="O221" s="18"/>
      <x:c r="P221" s="18"/>
      <x:c r="Q221" s="18"/>
      <x:c r="R221" s="18"/>
      <x:c r="S221" s="18"/>
      <x:c r="T221" s="18"/>
    </x:row>
    <x:row r="222">
      <x:c r="D222" s="18"/>
      <x:c r="E222" s="18"/>
      <x:c r="F222" s="18"/>
      <x:c r="G222" s="59"/>
      <x:c r="H222" s="59"/>
      <x:c r="I222" s="59"/>
      <x:c r="J222" s="59"/>
      <x:c r="K222" s="18"/>
      <x:c r="L222" s="18"/>
      <x:c r="M222" s="18"/>
      <x:c r="N222" s="18"/>
      <x:c r="O222" s="18"/>
      <x:c r="P222" s="18"/>
      <x:c r="Q222" s="18"/>
      <x:c r="R222" s="18"/>
      <x:c r="S222" s="18"/>
      <x:c r="T222" s="18"/>
    </x:row>
    <x:row r="223">
      <x:c r="D223" s="18"/>
      <x:c r="E223" s="18"/>
      <x:c r="F223" s="18"/>
      <x:c r="G223" s="59"/>
      <x:c r="H223" s="59"/>
      <x:c r="I223" s="59"/>
      <x:c r="J223" s="59"/>
      <x:c r="K223" s="18"/>
      <x:c r="L223" s="18"/>
      <x:c r="M223" s="18"/>
      <x:c r="N223" s="18"/>
      <x:c r="O223" s="18"/>
      <x:c r="P223" s="18"/>
      <x:c r="Q223" s="18"/>
      <x:c r="R223" s="18"/>
      <x:c r="S223" s="18"/>
      <x:c r="T223" s="18"/>
    </x:row>
    <x:row r="224">
      <x:c r="D224" s="18"/>
      <x:c r="E224" s="18"/>
      <x:c r="F224" s="18"/>
      <x:c r="G224" s="59"/>
      <x:c r="H224" s="59"/>
      <x:c r="I224" s="59"/>
      <x:c r="J224" s="59"/>
      <x:c r="K224" s="18"/>
      <x:c r="L224" s="18"/>
      <x:c r="M224" s="18"/>
      <x:c r="N224" s="18"/>
      <x:c r="O224" s="18"/>
      <x:c r="P224" s="18"/>
      <x:c r="Q224" s="18"/>
      <x:c r="R224" s="18"/>
      <x:c r="S224" s="18"/>
      <x:c r="T224" s="18"/>
    </x:row>
    <x:row r="225">
      <x:c r="D225" s="18"/>
      <x:c r="E225" s="18"/>
      <x:c r="F225" s="18"/>
      <x:c r="G225" s="59"/>
      <x:c r="H225" s="59"/>
      <x:c r="I225" s="59"/>
      <x:c r="J225" s="59"/>
      <x:c r="K225" s="18"/>
      <x:c r="L225" s="18"/>
      <x:c r="M225" s="18"/>
      <x:c r="N225" s="18"/>
      <x:c r="O225" s="18"/>
      <x:c r="P225" s="18"/>
      <x:c r="Q225" s="18"/>
      <x:c r="R225" s="18"/>
      <x:c r="S225" s="18"/>
      <x:c r="T225" s="18"/>
    </x:row>
    <x:row r="226">
      <x:c r="D226" s="18"/>
      <x:c r="E226" s="18"/>
      <x:c r="F226" s="18"/>
      <x:c r="G226" s="59"/>
      <x:c r="H226" s="59"/>
      <x:c r="I226" s="59"/>
      <x:c r="J226" s="59"/>
      <x:c r="K226" s="18"/>
      <x:c r="L226" s="18"/>
      <x:c r="M226" s="18"/>
      <x:c r="N226" s="18"/>
      <x:c r="O226" s="18"/>
      <x:c r="P226" s="18"/>
      <x:c r="Q226" s="18"/>
      <x:c r="R226" s="18"/>
      <x:c r="S226" s="18"/>
      <x:c r="T226" s="18"/>
    </x:row>
    <x:row r="227">
      <x:c r="D227" s="18"/>
      <x:c r="E227" s="18"/>
      <x:c r="F227" s="18"/>
      <x:c r="G227" s="59"/>
      <x:c r="H227" s="59"/>
      <x:c r="I227" s="59"/>
      <x:c r="J227" s="59"/>
      <x:c r="K227" s="18"/>
      <x:c r="L227" s="18"/>
      <x:c r="M227" s="18"/>
      <x:c r="N227" s="18"/>
      <x:c r="O227" s="18"/>
      <x:c r="P227" s="18"/>
      <x:c r="Q227" s="18"/>
      <x:c r="R227" s="18"/>
      <x:c r="S227" s="18"/>
      <x:c r="T227" s="18"/>
    </x:row>
    <x:row r="228">
      <x:c r="D228" s="18"/>
      <x:c r="E228" s="18"/>
      <x:c r="F228" s="18"/>
      <x:c r="G228" s="59"/>
      <x:c r="H228" s="59"/>
      <x:c r="I228" s="59"/>
      <x:c r="J228" s="59"/>
      <x:c r="K228" s="18"/>
      <x:c r="L228" s="18"/>
      <x:c r="M228" s="18"/>
      <x:c r="N228" s="18"/>
      <x:c r="O228" s="18"/>
      <x:c r="P228" s="18"/>
      <x:c r="Q228" s="18"/>
      <x:c r="R228" s="18"/>
      <x:c r="S228" s="18"/>
      <x:c r="T228" s="18"/>
    </x:row>
    <x:row r="229">
      <x:c r="D229" s="18"/>
      <x:c r="E229" s="18"/>
      <x:c r="F229" s="18"/>
      <x:c r="G229" s="59"/>
      <x:c r="H229" s="59"/>
      <x:c r="I229" s="59"/>
      <x:c r="J229" s="59"/>
      <x:c r="K229" s="18"/>
      <x:c r="L229" s="18"/>
      <x:c r="M229" s="18"/>
      <x:c r="N229" s="18"/>
      <x:c r="O229" s="18"/>
      <x:c r="P229" s="18"/>
      <x:c r="Q229" s="18"/>
      <x:c r="R229" s="18"/>
      <x:c r="S229" s="18"/>
      <x:c r="T229" s="18"/>
    </x:row>
    <x:row r="230">
      <x:c r="D230" s="18"/>
      <x:c r="E230" s="18"/>
      <x:c r="F230" s="18"/>
      <x:c r="G230" s="59"/>
      <x:c r="H230" s="59"/>
      <x:c r="I230" s="59"/>
      <x:c r="J230" s="59"/>
      <x:c r="K230" s="18"/>
      <x:c r="L230" s="18"/>
      <x:c r="M230" s="18"/>
      <x:c r="N230" s="18"/>
      <x:c r="O230" s="18"/>
      <x:c r="P230" s="18"/>
      <x:c r="Q230" s="18"/>
      <x:c r="R230" s="18"/>
      <x:c r="S230" s="18"/>
      <x:c r="T230" s="18"/>
    </x:row>
    <x:row r="231">
      <x:c r="D231" s="18"/>
      <x:c r="E231" s="18"/>
      <x:c r="F231" s="18"/>
      <x:c r="G231" s="59"/>
      <x:c r="H231" s="59"/>
      <x:c r="I231" s="59"/>
      <x:c r="J231" s="59"/>
      <x:c r="K231" s="18"/>
      <x:c r="L231" s="18"/>
      <x:c r="M231" s="18"/>
      <x:c r="N231" s="18"/>
      <x:c r="O231" s="18"/>
      <x:c r="P231" s="18"/>
      <x:c r="Q231" s="18"/>
      <x:c r="R231" s="18"/>
      <x:c r="S231" s="18"/>
      <x:c r="T231" s="18"/>
    </x:row>
    <x:row r="232">
      <x:c r="D232" s="18"/>
      <x:c r="E232" s="18"/>
      <x:c r="F232" s="18"/>
      <x:c r="G232" s="59"/>
      <x:c r="H232" s="59"/>
      <x:c r="I232" s="59"/>
      <x:c r="J232" s="59"/>
      <x:c r="K232" s="18"/>
      <x:c r="L232" s="18"/>
      <x:c r="M232" s="18"/>
      <x:c r="N232" s="18"/>
      <x:c r="O232" s="18"/>
      <x:c r="P232" s="18"/>
      <x:c r="Q232" s="18"/>
      <x:c r="R232" s="18"/>
      <x:c r="S232" s="18"/>
      <x:c r="T232" s="18"/>
    </x:row>
    <x:row r="233">
      <x:c r="D233" s="18"/>
      <x:c r="E233" s="18"/>
      <x:c r="F233" s="18"/>
      <x:c r="G233" s="59"/>
      <x:c r="H233" s="59"/>
      <x:c r="I233" s="59"/>
      <x:c r="J233" s="59"/>
      <x:c r="K233" s="18"/>
      <x:c r="L233" s="18"/>
      <x:c r="M233" s="18"/>
      <x:c r="N233" s="18"/>
      <x:c r="O233" s="18"/>
      <x:c r="P233" s="18"/>
      <x:c r="Q233" s="18"/>
      <x:c r="R233" s="18"/>
      <x:c r="S233" s="18"/>
      <x:c r="T233" s="18"/>
    </x:row>
    <x:row r="234">
      <x:c r="D234" s="18"/>
      <x:c r="E234" s="18"/>
      <x:c r="F234" s="18"/>
      <x:c r="G234" s="59"/>
      <x:c r="H234" s="59"/>
      <x:c r="I234" s="59"/>
      <x:c r="J234" s="59"/>
      <x:c r="K234" s="18"/>
      <x:c r="L234" s="18"/>
      <x:c r="M234" s="18"/>
      <x:c r="N234" s="18"/>
      <x:c r="O234" s="18"/>
      <x:c r="P234" s="18"/>
      <x:c r="Q234" s="18"/>
      <x:c r="R234" s="18"/>
      <x:c r="S234" s="18"/>
      <x:c r="T234" s="18"/>
    </x:row>
    <x:row r="235">
      <x:c r="D235" s="18"/>
      <x:c r="E235" s="18"/>
      <x:c r="F235" s="18"/>
      <x:c r="G235" s="59"/>
      <x:c r="H235" s="59"/>
      <x:c r="I235" s="59"/>
      <x:c r="J235" s="59"/>
      <x:c r="K235" s="18"/>
      <x:c r="L235" s="18"/>
      <x:c r="M235" s="18"/>
      <x:c r="N235" s="18"/>
      <x:c r="O235" s="18"/>
      <x:c r="P235" s="18"/>
      <x:c r="Q235" s="18"/>
      <x:c r="R235" s="18"/>
      <x:c r="S235" s="18"/>
      <x:c r="T235" s="18"/>
    </x:row>
    <x:row r="236">
      <x:c r="D236" s="18"/>
      <x:c r="E236" s="18"/>
      <x:c r="F236" s="18"/>
      <x:c r="G236" s="59"/>
      <x:c r="H236" s="59"/>
      <x:c r="I236" s="59"/>
      <x:c r="J236" s="59"/>
      <x:c r="K236" s="18"/>
      <x:c r="L236" s="18"/>
      <x:c r="M236" s="18"/>
      <x:c r="N236" s="18"/>
      <x:c r="O236" s="18"/>
      <x:c r="P236" s="18"/>
      <x:c r="Q236" s="18"/>
      <x:c r="R236" s="18"/>
      <x:c r="S236" s="18"/>
      <x:c r="T236" s="18"/>
    </x:row>
    <x:row r="237">
      <x:c r="D237" s="18"/>
      <x:c r="E237" s="18"/>
      <x:c r="F237" s="18"/>
      <x:c r="G237" s="59"/>
      <x:c r="H237" s="59"/>
      <x:c r="I237" s="59"/>
      <x:c r="J237" s="59"/>
      <x:c r="K237" s="18"/>
      <x:c r="L237" s="18"/>
      <x:c r="M237" s="18"/>
      <x:c r="N237" s="18"/>
      <x:c r="O237" s="18"/>
      <x:c r="P237" s="18"/>
      <x:c r="Q237" s="18"/>
      <x:c r="R237" s="18"/>
      <x:c r="S237" s="18"/>
      <x:c r="T237" s="18"/>
    </x:row>
    <x:row r="238">
      <x:c r="D238" s="18"/>
      <x:c r="E238" s="18"/>
      <x:c r="F238" s="18"/>
      <x:c r="G238" s="59"/>
      <x:c r="H238" s="59"/>
      <x:c r="I238" s="59"/>
      <x:c r="J238" s="59"/>
      <x:c r="K238" s="18"/>
      <x:c r="L238" s="18"/>
      <x:c r="M238" s="18"/>
      <x:c r="N238" s="18"/>
      <x:c r="O238" s="18"/>
      <x:c r="P238" s="18"/>
      <x:c r="Q238" s="18"/>
      <x:c r="R238" s="18"/>
      <x:c r="S238" s="18"/>
      <x:c r="T238" s="18"/>
    </x:row>
    <x:row r="239">
      <x:c r="D239" s="18"/>
      <x:c r="E239" s="18"/>
      <x:c r="F239" s="18"/>
      <x:c r="G239" s="59"/>
      <x:c r="H239" s="59"/>
      <x:c r="I239" s="59"/>
      <x:c r="J239" s="59"/>
      <x:c r="K239" s="18"/>
      <x:c r="L239" s="18"/>
      <x:c r="M239" s="18"/>
      <x:c r="N239" s="18"/>
      <x:c r="O239" s="18"/>
      <x:c r="P239" s="18"/>
      <x:c r="Q239" s="18"/>
      <x:c r="R239" s="18"/>
      <x:c r="S239" s="18"/>
      <x:c r="T239" s="18"/>
    </x:row>
    <x:row r="240">
      <x:c r="D240" s="18"/>
      <x:c r="E240" s="18"/>
      <x:c r="F240" s="18"/>
      <x:c r="G240" s="59"/>
      <x:c r="H240" s="59"/>
      <x:c r="I240" s="59"/>
      <x:c r="J240" s="59"/>
      <x:c r="K240" s="18"/>
      <x:c r="L240" s="18"/>
      <x:c r="M240" s="18"/>
      <x:c r="N240" s="18"/>
      <x:c r="O240" s="18"/>
      <x:c r="P240" s="18"/>
      <x:c r="Q240" s="18"/>
      <x:c r="R240" s="18"/>
      <x:c r="S240" s="18"/>
      <x:c r="T240" s="18"/>
    </x:row>
    <x:row r="241">
      <x:c r="D241" s="18"/>
      <x:c r="E241" s="18"/>
      <x:c r="F241" s="18"/>
      <x:c r="G241" s="59"/>
      <x:c r="H241" s="59"/>
      <x:c r="I241" s="59"/>
      <x:c r="J241" s="59"/>
      <x:c r="K241" s="18"/>
      <x:c r="L241" s="18"/>
      <x:c r="M241" s="18"/>
      <x:c r="N241" s="18"/>
      <x:c r="O241" s="18"/>
      <x:c r="P241" s="18"/>
      <x:c r="Q241" s="18"/>
      <x:c r="R241" s="18"/>
      <x:c r="S241" s="18"/>
      <x:c r="T241" s="18"/>
    </x:row>
    <x:row r="242">
      <x:c r="D242" s="18"/>
      <x:c r="E242" s="18"/>
      <x:c r="F242" s="18"/>
      <x:c r="G242" s="59"/>
      <x:c r="H242" s="59"/>
      <x:c r="I242" s="59"/>
      <x:c r="J242" s="59"/>
      <x:c r="K242" s="18"/>
      <x:c r="L242" s="18"/>
      <x:c r="M242" s="18"/>
      <x:c r="N242" s="18"/>
      <x:c r="O242" s="18"/>
      <x:c r="P242" s="18"/>
      <x:c r="Q242" s="18"/>
      <x:c r="R242" s="18"/>
      <x:c r="S242" s="18"/>
      <x:c r="T242" s="18"/>
    </x:row>
    <x:row r="243">
      <x:c r="D243" s="18"/>
      <x:c r="E243" s="18"/>
      <x:c r="F243" s="18"/>
      <x:c r="G243" s="59"/>
      <x:c r="H243" s="59"/>
      <x:c r="I243" s="59"/>
      <x:c r="J243" s="59"/>
      <x:c r="K243" s="18"/>
      <x:c r="L243" s="18"/>
      <x:c r="M243" s="18"/>
      <x:c r="N243" s="18"/>
      <x:c r="O243" s="18"/>
      <x:c r="P243" s="18"/>
      <x:c r="Q243" s="18"/>
      <x:c r="R243" s="18"/>
      <x:c r="S243" s="18"/>
      <x:c r="T243" s="18"/>
    </x:row>
    <x:row r="244">
      <x:c r="D244" s="18"/>
      <x:c r="E244" s="18"/>
      <x:c r="F244" s="18"/>
      <x:c r="G244" s="59"/>
      <x:c r="H244" s="59"/>
      <x:c r="I244" s="59"/>
      <x:c r="J244" s="59"/>
      <x:c r="K244" s="18"/>
      <x:c r="L244" s="18"/>
      <x:c r="M244" s="18"/>
      <x:c r="N244" s="18"/>
      <x:c r="O244" s="18"/>
      <x:c r="P244" s="18"/>
      <x:c r="Q244" s="18"/>
      <x:c r="R244" s="18"/>
      <x:c r="S244" s="18"/>
      <x:c r="T244" s="18"/>
    </x:row>
    <x:row r="245">
      <x:c r="D245" s="18"/>
      <x:c r="E245" s="18"/>
      <x:c r="F245" s="18"/>
      <x:c r="G245" s="59"/>
      <x:c r="H245" s="59"/>
      <x:c r="I245" s="59"/>
      <x:c r="J245" s="59"/>
      <x:c r="K245" s="18"/>
      <x:c r="L245" s="18"/>
      <x:c r="M245" s="18"/>
      <x:c r="N245" s="18"/>
      <x:c r="O245" s="18"/>
      <x:c r="P245" s="18"/>
      <x:c r="Q245" s="18"/>
      <x:c r="R245" s="18"/>
      <x:c r="S245" s="18"/>
      <x:c r="T245" s="18"/>
    </x:row>
    <x:row r="246">
      <x:c r="D246" s="18"/>
      <x:c r="E246" s="18"/>
      <x:c r="F246" s="18"/>
      <x:c r="G246" s="59"/>
      <x:c r="H246" s="59"/>
      <x:c r="I246" s="59"/>
      <x:c r="J246" s="59"/>
      <x:c r="K246" s="18"/>
      <x:c r="L246" s="18"/>
      <x:c r="M246" s="18"/>
      <x:c r="N246" s="18"/>
      <x:c r="O246" s="18"/>
      <x:c r="P246" s="18"/>
      <x:c r="Q246" s="18"/>
      <x:c r="R246" s="18"/>
      <x:c r="S246" s="18"/>
      <x:c r="T246" s="18"/>
    </x:row>
    <x:row r="247">
      <x:c r="D247" s="18"/>
      <x:c r="E247" s="18"/>
      <x:c r="F247" s="18"/>
      <x:c r="G247" s="59"/>
      <x:c r="H247" s="59"/>
      <x:c r="I247" s="59"/>
      <x:c r="J247" s="59"/>
      <x:c r="K247" s="18"/>
      <x:c r="L247" s="18"/>
      <x:c r="M247" s="18"/>
      <x:c r="N247" s="18"/>
      <x:c r="O247" s="18"/>
      <x:c r="P247" s="18"/>
      <x:c r="Q247" s="18"/>
      <x:c r="R247" s="18"/>
      <x:c r="S247" s="18"/>
      <x:c r="T247" s="18"/>
    </x:row>
    <x:row r="248">
      <x:c r="D248" s="18"/>
      <x:c r="E248" s="18"/>
      <x:c r="F248" s="18"/>
      <x:c r="G248" s="59"/>
      <x:c r="H248" s="59"/>
      <x:c r="I248" s="59"/>
      <x:c r="J248" s="59"/>
      <x:c r="K248" s="18"/>
      <x:c r="L248" s="18"/>
      <x:c r="M248" s="18"/>
      <x:c r="N248" s="18"/>
      <x:c r="O248" s="18"/>
      <x:c r="P248" s="18"/>
      <x:c r="Q248" s="18"/>
      <x:c r="R248" s="18"/>
      <x:c r="S248" s="18"/>
      <x:c r="T248" s="18"/>
    </x:row>
    <x:row r="249">
      <x:c r="D249" s="18"/>
      <x:c r="E249" s="18"/>
      <x:c r="F249" s="18"/>
      <x:c r="G249" s="59"/>
      <x:c r="H249" s="59"/>
      <x:c r="I249" s="59"/>
      <x:c r="J249" s="59"/>
      <x:c r="K249" s="18"/>
      <x:c r="L249" s="18"/>
      <x:c r="M249" s="18"/>
      <x:c r="N249" s="18"/>
      <x:c r="O249" s="18"/>
      <x:c r="P249" s="18"/>
      <x:c r="Q249" s="18"/>
      <x:c r="R249" s="18"/>
      <x:c r="S249" s="18"/>
      <x:c r="T249" s="18"/>
    </x:row>
    <x:row r="250">
      <x:c r="D250" s="18"/>
      <x:c r="E250" s="18"/>
      <x:c r="F250" s="18"/>
      <x:c r="G250" s="59"/>
      <x:c r="H250" s="59"/>
      <x:c r="I250" s="59"/>
      <x:c r="J250" s="59"/>
      <x:c r="K250" s="18"/>
      <x:c r="L250" s="18"/>
      <x:c r="M250" s="18"/>
      <x:c r="N250" s="18"/>
      <x:c r="O250" s="18"/>
      <x:c r="P250" s="18"/>
      <x:c r="Q250" s="18"/>
      <x:c r="R250" s="18"/>
      <x:c r="S250" s="18"/>
      <x:c r="T250" s="18"/>
    </x:row>
    <x:row r="251">
      <x:c r="D251" s="18"/>
      <x:c r="E251" s="18"/>
      <x:c r="F251" s="18"/>
      <x:c r="G251" s="59"/>
      <x:c r="H251" s="59"/>
      <x:c r="I251" s="59"/>
      <x:c r="J251" s="59"/>
      <x:c r="K251" s="18"/>
      <x:c r="L251" s="18"/>
      <x:c r="M251" s="18"/>
      <x:c r="N251" s="18"/>
      <x:c r="O251" s="18"/>
      <x:c r="P251" s="18"/>
      <x:c r="Q251" s="18"/>
      <x:c r="R251" s="18"/>
      <x:c r="S251" s="18"/>
      <x:c r="T251" s="18"/>
    </x:row>
    <x:row r="252">
      <x:c r="D252" s="18"/>
      <x:c r="E252" s="18"/>
      <x:c r="F252" s="18"/>
      <x:c r="G252" s="59"/>
      <x:c r="H252" s="59"/>
      <x:c r="I252" s="59"/>
      <x:c r="J252" s="59"/>
      <x:c r="K252" s="18"/>
      <x:c r="L252" s="18"/>
      <x:c r="M252" s="18"/>
      <x:c r="N252" s="18"/>
      <x:c r="O252" s="18"/>
      <x:c r="P252" s="18"/>
      <x:c r="Q252" s="18"/>
      <x:c r="R252" s="18"/>
      <x:c r="S252" s="18"/>
      <x:c r="T252" s="18"/>
    </x:row>
    <x:row r="253">
      <x:c r="D253" s="18"/>
      <x:c r="E253" s="18"/>
      <x:c r="F253" s="18"/>
      <x:c r="G253" s="59"/>
      <x:c r="H253" s="59"/>
      <x:c r="I253" s="59"/>
      <x:c r="J253" s="59"/>
      <x:c r="K253" s="18"/>
      <x:c r="L253" s="18"/>
      <x:c r="M253" s="18"/>
      <x:c r="N253" s="18"/>
      <x:c r="O253" s="18"/>
      <x:c r="P253" s="18"/>
      <x:c r="Q253" s="18"/>
      <x:c r="R253" s="18"/>
      <x:c r="S253" s="18"/>
      <x:c r="T253" s="18"/>
    </x:row>
    <x:row r="254">
      <x:c r="D254" s="18"/>
      <x:c r="E254" s="18"/>
      <x:c r="F254" s="18"/>
      <x:c r="G254" s="59"/>
      <x:c r="H254" s="59"/>
      <x:c r="I254" s="59"/>
      <x:c r="J254" s="59"/>
      <x:c r="K254" s="18"/>
      <x:c r="L254" s="18"/>
      <x:c r="M254" s="18"/>
      <x:c r="N254" s="18"/>
      <x:c r="O254" s="18"/>
      <x:c r="P254" s="18"/>
      <x:c r="Q254" s="18"/>
      <x:c r="R254" s="18"/>
      <x:c r="S254" s="18"/>
      <x:c r="T254" s="18"/>
    </x:row>
    <x:row r="255">
      <x:c r="D255" s="18"/>
      <x:c r="E255" s="18"/>
      <x:c r="F255" s="18"/>
      <x:c r="G255" s="59"/>
      <x:c r="H255" s="59"/>
      <x:c r="I255" s="59"/>
      <x:c r="J255" s="59"/>
      <x:c r="K255" s="18"/>
      <x:c r="L255" s="18"/>
      <x:c r="M255" s="18"/>
      <x:c r="N255" s="18"/>
      <x:c r="O255" s="18"/>
      <x:c r="P255" s="18"/>
      <x:c r="Q255" s="18"/>
      <x:c r="R255" s="18"/>
      <x:c r="S255" s="18"/>
      <x:c r="T255" s="18"/>
    </x:row>
    <x:row r="256">
      <x:c r="D256" s="18"/>
      <x:c r="E256" s="18"/>
      <x:c r="F256" s="18"/>
      <x:c r="G256" s="59"/>
      <x:c r="H256" s="59"/>
      <x:c r="I256" s="59"/>
      <x:c r="J256" s="59"/>
      <x:c r="K256" s="18"/>
      <x:c r="L256" s="18"/>
      <x:c r="M256" s="18"/>
      <x:c r="N256" s="18"/>
      <x:c r="O256" s="18"/>
      <x:c r="P256" s="18"/>
      <x:c r="Q256" s="18"/>
      <x:c r="R256" s="18"/>
      <x:c r="S256" s="18"/>
      <x:c r="T256" s="18"/>
    </x:row>
    <x:row r="257">
      <x:c r="D257" s="18"/>
      <x:c r="E257" s="18"/>
      <x:c r="F257" s="18"/>
      <x:c r="G257" s="59"/>
      <x:c r="H257" s="59"/>
      <x:c r="I257" s="59"/>
      <x:c r="J257" s="59"/>
      <x:c r="K257" s="18"/>
      <x:c r="L257" s="18"/>
      <x:c r="M257" s="18"/>
      <x:c r="N257" s="18"/>
      <x:c r="O257" s="18"/>
      <x:c r="P257" s="18"/>
      <x:c r="Q257" s="18"/>
      <x:c r="R257" s="18"/>
      <x:c r="S257" s="18"/>
      <x:c r="T257" s="18"/>
    </x:row>
    <x:row r="258">
      <x:c r="D258" s="18"/>
      <x:c r="E258" s="18"/>
      <x:c r="F258" s="18"/>
      <x:c r="G258" s="59"/>
      <x:c r="H258" s="59"/>
      <x:c r="I258" s="59"/>
      <x:c r="J258" s="59"/>
      <x:c r="K258" s="18"/>
      <x:c r="L258" s="18"/>
      <x:c r="M258" s="18"/>
      <x:c r="N258" s="18"/>
      <x:c r="O258" s="18"/>
      <x:c r="P258" s="18"/>
      <x:c r="Q258" s="18"/>
      <x:c r="R258" s="18"/>
      <x:c r="S258" s="18"/>
      <x:c r="T258" s="18"/>
    </x:row>
    <x:row r="259">
      <x:c r="D259" s="18"/>
      <x:c r="E259" s="18"/>
      <x:c r="F259" s="18"/>
      <x:c r="G259" s="59"/>
      <x:c r="H259" s="59"/>
      <x:c r="I259" s="59"/>
      <x:c r="J259" s="59"/>
      <x:c r="K259" s="18"/>
      <x:c r="L259" s="18"/>
      <x:c r="M259" s="18"/>
      <x:c r="N259" s="18"/>
      <x:c r="O259" s="18"/>
      <x:c r="P259" s="18"/>
      <x:c r="Q259" s="18"/>
      <x:c r="R259" s="18"/>
      <x:c r="S259" s="18"/>
      <x:c r="T259" s="18"/>
    </x:row>
    <x:row r="260">
      <x:c r="D260" s="18"/>
      <x:c r="E260" s="18"/>
      <x:c r="F260" s="18"/>
      <x:c r="G260" s="59"/>
      <x:c r="H260" s="59"/>
      <x:c r="I260" s="59"/>
      <x:c r="J260" s="59"/>
      <x:c r="K260" s="18"/>
      <x:c r="L260" s="18"/>
      <x:c r="M260" s="18"/>
      <x:c r="N260" s="18"/>
      <x:c r="O260" s="18"/>
      <x:c r="P260" s="18"/>
      <x:c r="Q260" s="18"/>
      <x:c r="R260" s="18"/>
      <x:c r="S260" s="18"/>
      <x:c r="T260" s="18"/>
    </x:row>
    <x:row r="261">
      <x:c r="D261" s="18"/>
      <x:c r="E261" s="18"/>
      <x:c r="F261" s="18"/>
      <x:c r="G261" s="59"/>
      <x:c r="H261" s="59"/>
      <x:c r="I261" s="59"/>
      <x:c r="J261" s="59"/>
      <x:c r="K261" s="18"/>
      <x:c r="L261" s="18"/>
      <x:c r="M261" s="18"/>
      <x:c r="N261" s="18"/>
      <x:c r="O261" s="18"/>
      <x:c r="P261" s="18"/>
      <x:c r="Q261" s="18"/>
      <x:c r="R261" s="18"/>
      <x:c r="S261" s="18"/>
      <x:c r="T261" s="18"/>
    </x:row>
    <x:row r="262">
      <x:c r="D262" s="18"/>
      <x:c r="E262" s="18"/>
      <x:c r="F262" s="18"/>
      <x:c r="G262" s="59"/>
      <x:c r="H262" s="59"/>
      <x:c r="I262" s="59"/>
      <x:c r="J262" s="59"/>
      <x:c r="K262" s="18"/>
      <x:c r="L262" s="18"/>
      <x:c r="M262" s="18"/>
      <x:c r="N262" s="18"/>
      <x:c r="O262" s="18"/>
      <x:c r="P262" s="18"/>
      <x:c r="Q262" s="18"/>
      <x:c r="R262" s="18"/>
      <x:c r="S262" s="18"/>
      <x:c r="T262" s="18"/>
    </x:row>
    <x:row r="263">
      <x:c r="D263" s="18"/>
      <x:c r="E263" s="18"/>
      <x:c r="F263" s="18"/>
      <x:c r="G263" s="59"/>
      <x:c r="H263" s="59"/>
      <x:c r="I263" s="59"/>
      <x:c r="J263" s="59"/>
      <x:c r="K263" s="18"/>
      <x:c r="L263" s="18"/>
      <x:c r="M263" s="18"/>
      <x:c r="N263" s="18"/>
      <x:c r="O263" s="18"/>
      <x:c r="P263" s="18"/>
      <x:c r="Q263" s="18"/>
      <x:c r="R263" s="18"/>
      <x:c r="S263" s="18"/>
      <x:c r="T263" s="18"/>
    </x:row>
    <x:row r="264">
      <x:c r="D264" s="18"/>
      <x:c r="E264" s="18"/>
      <x:c r="F264" s="18"/>
      <x:c r="G264" s="59"/>
      <x:c r="H264" s="59"/>
      <x:c r="I264" s="59"/>
      <x:c r="J264" s="59"/>
      <x:c r="K264" s="18"/>
      <x:c r="L264" s="18"/>
      <x:c r="M264" s="18"/>
      <x:c r="N264" s="18"/>
      <x:c r="O264" s="18"/>
      <x:c r="P264" s="18"/>
      <x:c r="Q264" s="18"/>
      <x:c r="R264" s="18"/>
      <x:c r="S264" s="18"/>
      <x:c r="T264" s="18"/>
    </x:row>
    <x:row r="265">
      <x:c r="D265" s="18"/>
      <x:c r="E265" s="18"/>
      <x:c r="F265" s="18"/>
      <x:c r="G265" s="59"/>
      <x:c r="H265" s="59"/>
      <x:c r="I265" s="59"/>
      <x:c r="J265" s="59"/>
      <x:c r="K265" s="18"/>
      <x:c r="L265" s="18"/>
      <x:c r="M265" s="18"/>
      <x:c r="N265" s="18"/>
      <x:c r="O265" s="18"/>
      <x:c r="P265" s="18"/>
      <x:c r="Q265" s="18"/>
      <x:c r="R265" s="18"/>
      <x:c r="S265" s="18"/>
      <x:c r="T265" s="18"/>
    </x:row>
    <x:row r="266">
      <x:c r="D266" s="18"/>
      <x:c r="E266" s="18"/>
      <x:c r="F266" s="18"/>
      <x:c r="G266" s="59"/>
      <x:c r="H266" s="59"/>
      <x:c r="I266" s="59"/>
      <x:c r="J266" s="59"/>
      <x:c r="K266" s="18"/>
      <x:c r="L266" s="18"/>
      <x:c r="M266" s="18"/>
      <x:c r="N266" s="18"/>
      <x:c r="O266" s="18"/>
      <x:c r="P266" s="18"/>
      <x:c r="Q266" s="18"/>
      <x:c r="R266" s="18"/>
      <x:c r="S266" s="18"/>
      <x:c r="T266" s="18"/>
    </x:row>
    <x:row r="267">
      <x:c r="D267" s="18"/>
      <x:c r="E267" s="18"/>
      <x:c r="F267" s="18"/>
      <x:c r="G267" s="59"/>
      <x:c r="H267" s="59"/>
      <x:c r="I267" s="59"/>
      <x:c r="J267" s="59"/>
      <x:c r="K267" s="18"/>
      <x:c r="L267" s="18"/>
      <x:c r="M267" s="18"/>
      <x:c r="N267" s="18"/>
      <x:c r="O267" s="18"/>
      <x:c r="P267" s="18"/>
      <x:c r="Q267" s="18"/>
      <x:c r="R267" s="18"/>
      <x:c r="S267" s="18"/>
      <x:c r="T267" s="18"/>
    </x:row>
    <x:row r="268">
      <x:c r="D268" s="18"/>
      <x:c r="E268" s="18"/>
      <x:c r="F268" s="18"/>
      <x:c r="G268" s="59"/>
      <x:c r="H268" s="59"/>
      <x:c r="I268" s="59"/>
      <x:c r="J268" s="59"/>
      <x:c r="K268" s="18"/>
      <x:c r="L268" s="18"/>
      <x:c r="M268" s="18"/>
      <x:c r="N268" s="18"/>
      <x:c r="O268" s="18"/>
      <x:c r="P268" s="18"/>
      <x:c r="Q268" s="18"/>
      <x:c r="R268" s="18"/>
      <x:c r="S268" s="18"/>
      <x:c r="T268" s="18"/>
    </x:row>
    <x:row r="269">
      <x:c r="D269" s="18"/>
      <x:c r="E269" s="18"/>
      <x:c r="F269" s="18"/>
      <x:c r="G269" s="59"/>
      <x:c r="H269" s="59"/>
      <x:c r="I269" s="59"/>
      <x:c r="J269" s="59"/>
      <x:c r="K269" s="18"/>
      <x:c r="L269" s="18"/>
      <x:c r="M269" s="18"/>
      <x:c r="N269" s="18"/>
      <x:c r="O269" s="18"/>
      <x:c r="P269" s="18"/>
      <x:c r="Q269" s="18"/>
      <x:c r="R269" s="18"/>
      <x:c r="S269" s="18"/>
      <x:c r="T269" s="18"/>
    </x:row>
    <x:row r="270">
      <x:c r="D270" s="18"/>
      <x:c r="E270" s="18"/>
      <x:c r="F270" s="18"/>
      <x:c r="G270" s="59"/>
      <x:c r="H270" s="59"/>
      <x:c r="I270" s="59"/>
      <x:c r="J270" s="59"/>
      <x:c r="K270" s="18"/>
      <x:c r="L270" s="18"/>
      <x:c r="M270" s="18"/>
      <x:c r="N270" s="18"/>
      <x:c r="O270" s="18"/>
      <x:c r="P270" s="18"/>
      <x:c r="Q270" s="18"/>
      <x:c r="R270" s="18"/>
      <x:c r="S270" s="18"/>
      <x:c r="T270" s="18"/>
    </x:row>
    <x:row r="271">
      <x:c r="D271" s="18"/>
      <x:c r="E271" s="18"/>
      <x:c r="F271" s="18"/>
      <x:c r="G271" s="59"/>
      <x:c r="H271" s="59"/>
      <x:c r="I271" s="59"/>
      <x:c r="J271" s="59"/>
      <x:c r="K271" s="18"/>
      <x:c r="L271" s="18"/>
      <x:c r="M271" s="18"/>
      <x:c r="N271" s="18"/>
      <x:c r="O271" s="18"/>
      <x:c r="P271" s="18"/>
      <x:c r="Q271" s="18"/>
      <x:c r="R271" s="18"/>
      <x:c r="S271" s="18"/>
      <x:c r="T271" s="18"/>
    </x:row>
    <x:row r="272">
      <x:c r="D272" s="18"/>
      <x:c r="E272" s="18"/>
      <x:c r="F272" s="18"/>
      <x:c r="G272" s="59"/>
      <x:c r="H272" s="59"/>
      <x:c r="I272" s="59"/>
      <x:c r="J272" s="59"/>
      <x:c r="K272" s="18"/>
      <x:c r="L272" s="18"/>
      <x:c r="M272" s="18"/>
      <x:c r="N272" s="18"/>
      <x:c r="O272" s="18"/>
      <x:c r="P272" s="18"/>
      <x:c r="Q272" s="18"/>
      <x:c r="R272" s="18"/>
      <x:c r="S272" s="18"/>
      <x:c r="T272" s="18"/>
    </x:row>
    <x:row r="273">
      <x:c r="D273" s="18"/>
      <x:c r="E273" s="18"/>
      <x:c r="F273" s="18"/>
      <x:c r="G273" s="59"/>
      <x:c r="H273" s="59"/>
      <x:c r="I273" s="59"/>
      <x:c r="J273" s="59"/>
      <x:c r="K273" s="18"/>
      <x:c r="L273" s="18"/>
      <x:c r="M273" s="18"/>
      <x:c r="N273" s="18"/>
      <x:c r="O273" s="18"/>
      <x:c r="P273" s="18"/>
      <x:c r="Q273" s="18"/>
      <x:c r="R273" s="18"/>
      <x:c r="S273" s="18"/>
      <x:c r="T273" s="18"/>
    </x:row>
    <x:row r="274">
      <x:c r="D274" s="18"/>
      <x:c r="E274" s="18"/>
      <x:c r="F274" s="18"/>
      <x:c r="G274" s="59"/>
      <x:c r="H274" s="59"/>
      <x:c r="I274" s="59"/>
      <x:c r="J274" s="59"/>
      <x:c r="K274" s="18"/>
      <x:c r="L274" s="18"/>
      <x:c r="M274" s="18"/>
      <x:c r="N274" s="18"/>
      <x:c r="O274" s="18"/>
      <x:c r="P274" s="18"/>
      <x:c r="Q274" s="18"/>
      <x:c r="R274" s="18"/>
      <x:c r="S274" s="18"/>
      <x:c r="T274" s="18"/>
    </x:row>
    <x:row r="275">
      <x:c r="D275" s="18"/>
      <x:c r="E275" s="18"/>
      <x:c r="F275" s="18"/>
      <x:c r="G275" s="59"/>
      <x:c r="H275" s="59"/>
      <x:c r="I275" s="59"/>
      <x:c r="J275" s="59"/>
      <x:c r="K275" s="18"/>
      <x:c r="L275" s="18"/>
      <x:c r="M275" s="18"/>
      <x:c r="N275" s="18"/>
      <x:c r="O275" s="18"/>
      <x:c r="P275" s="18"/>
      <x:c r="Q275" s="18"/>
      <x:c r="R275" s="18"/>
      <x:c r="S275" s="18"/>
      <x:c r="T275" s="18"/>
    </x:row>
    <x:row r="276">
      <x:c r="D276" s="18"/>
      <x:c r="E276" s="18"/>
      <x:c r="F276" s="18"/>
      <x:c r="G276" s="59"/>
      <x:c r="H276" s="59"/>
      <x:c r="I276" s="59"/>
      <x:c r="J276" s="59"/>
      <x:c r="K276" s="18"/>
      <x:c r="L276" s="18"/>
      <x:c r="M276" s="18"/>
      <x:c r="N276" s="18"/>
      <x:c r="O276" s="18"/>
      <x:c r="P276" s="18"/>
      <x:c r="Q276" s="18"/>
      <x:c r="R276" s="18"/>
      <x:c r="S276" s="18"/>
      <x:c r="T276" s="18"/>
    </x:row>
    <x:row r="277">
      <x:c r="D277" s="18"/>
      <x:c r="E277" s="18"/>
      <x:c r="F277" s="18"/>
      <x:c r="G277" s="59"/>
      <x:c r="H277" s="59"/>
      <x:c r="I277" s="59"/>
      <x:c r="J277" s="59"/>
      <x:c r="K277" s="18"/>
      <x:c r="L277" s="18"/>
      <x:c r="M277" s="18"/>
      <x:c r="N277" s="18"/>
      <x:c r="O277" s="18"/>
      <x:c r="P277" s="18"/>
      <x:c r="Q277" s="18"/>
      <x:c r="R277" s="18"/>
      <x:c r="S277" s="18"/>
      <x:c r="T277" s="18"/>
    </x:row>
    <x:row r="278">
      <x:c r="D278" s="18"/>
      <x:c r="E278" s="18"/>
      <x:c r="F278" s="18"/>
      <x:c r="G278" s="59"/>
      <x:c r="H278" s="59"/>
      <x:c r="I278" s="59"/>
      <x:c r="J278" s="59"/>
      <x:c r="K278" s="18"/>
      <x:c r="L278" s="18"/>
      <x:c r="M278" s="18"/>
      <x:c r="N278" s="18"/>
      <x:c r="O278" s="18"/>
      <x:c r="P278" s="18"/>
      <x:c r="Q278" s="18"/>
      <x:c r="R278" s="18"/>
      <x:c r="S278" s="18"/>
      <x:c r="T278" s="18"/>
    </x:row>
    <x:row r="279">
      <x:c r="D279" s="18"/>
      <x:c r="E279" s="18"/>
      <x:c r="F279" s="18"/>
      <x:c r="G279" s="59"/>
      <x:c r="H279" s="59"/>
      <x:c r="I279" s="59"/>
      <x:c r="J279" s="59"/>
      <x:c r="K279" s="18"/>
      <x:c r="L279" s="18"/>
      <x:c r="M279" s="18"/>
      <x:c r="N279" s="18"/>
      <x:c r="O279" s="18"/>
      <x:c r="P279" s="18"/>
      <x:c r="Q279" s="18"/>
      <x:c r="R279" s="18"/>
      <x:c r="S279" s="18"/>
      <x:c r="T279" s="18"/>
    </x:row>
    <x:row r="280">
      <x:c r="D280" s="18"/>
      <x:c r="E280" s="18"/>
      <x:c r="F280" s="18"/>
      <x:c r="G280" s="59"/>
      <x:c r="H280" s="59"/>
      <x:c r="I280" s="59"/>
      <x:c r="J280" s="59"/>
      <x:c r="K280" s="18"/>
      <x:c r="L280" s="18"/>
      <x:c r="M280" s="18"/>
      <x:c r="N280" s="18"/>
      <x:c r="O280" s="18"/>
      <x:c r="P280" s="18"/>
      <x:c r="Q280" s="18"/>
      <x:c r="R280" s="18"/>
      <x:c r="S280" s="18"/>
      <x:c r="T280" s="18"/>
    </x:row>
    <x:row r="281">
      <x:c r="D281" s="18"/>
      <x:c r="E281" s="18"/>
      <x:c r="F281" s="18"/>
      <x:c r="G281" s="59"/>
      <x:c r="H281" s="59"/>
      <x:c r="I281" s="59"/>
      <x:c r="J281" s="59"/>
      <x:c r="K281" s="18"/>
      <x:c r="L281" s="18"/>
      <x:c r="M281" s="18"/>
      <x:c r="N281" s="18"/>
      <x:c r="O281" s="18"/>
      <x:c r="P281" s="18"/>
      <x:c r="Q281" s="18"/>
      <x:c r="R281" s="18"/>
      <x:c r="S281" s="18"/>
      <x:c r="T281" s="18"/>
    </x:row>
    <x:row r="282">
      <x:c r="D282" s="18"/>
      <x:c r="E282" s="18"/>
      <x:c r="F282" s="18"/>
      <x:c r="G282" s="59"/>
      <x:c r="H282" s="59"/>
      <x:c r="I282" s="59"/>
      <x:c r="J282" s="59"/>
      <x:c r="K282" s="18"/>
      <x:c r="L282" s="18"/>
      <x:c r="M282" s="18"/>
      <x:c r="N282" s="18"/>
      <x:c r="O282" s="18"/>
      <x:c r="P282" s="18"/>
      <x:c r="Q282" s="18"/>
      <x:c r="R282" s="18"/>
      <x:c r="S282" s="18"/>
      <x:c r="T282" s="18"/>
    </x:row>
    <x:row r="283">
      <x:c r="D283" s="18"/>
      <x:c r="E283" s="18"/>
      <x:c r="F283" s="18"/>
      <x:c r="G283" s="59"/>
      <x:c r="H283" s="59"/>
      <x:c r="I283" s="59"/>
      <x:c r="J283" s="59"/>
      <x:c r="K283" s="18"/>
      <x:c r="L283" s="18"/>
      <x:c r="M283" s="18"/>
      <x:c r="N283" s="18"/>
      <x:c r="O283" s="18"/>
      <x:c r="P283" s="18"/>
      <x:c r="Q283" s="18"/>
      <x:c r="R283" s="18"/>
      <x:c r="S283" s="18"/>
      <x:c r="T283" s="18"/>
    </x:row>
    <x:row r="284">
      <x:c r="D284" s="18"/>
      <x:c r="E284" s="18"/>
      <x:c r="F284" s="18"/>
      <x:c r="G284" s="59"/>
      <x:c r="H284" s="59"/>
      <x:c r="I284" s="59"/>
      <x:c r="J284" s="59"/>
      <x:c r="K284" s="18"/>
      <x:c r="L284" s="18"/>
      <x:c r="M284" s="18"/>
      <x:c r="N284" s="18"/>
      <x:c r="O284" s="18"/>
      <x:c r="P284" s="18"/>
      <x:c r="Q284" s="18"/>
      <x:c r="R284" s="18"/>
      <x:c r="S284" s="18"/>
      <x:c r="T284" s="18"/>
    </x:row>
    <x:row r="285">
      <x:c r="D285" s="18"/>
      <x:c r="E285" s="18"/>
      <x:c r="F285" s="18"/>
      <x:c r="G285" s="59"/>
      <x:c r="H285" s="59"/>
      <x:c r="I285" s="59"/>
      <x:c r="J285" s="59"/>
      <x:c r="K285" s="18"/>
      <x:c r="L285" s="18"/>
      <x:c r="M285" s="18"/>
      <x:c r="N285" s="18"/>
      <x:c r="O285" s="18"/>
      <x:c r="P285" s="18"/>
      <x:c r="Q285" s="18"/>
      <x:c r="R285" s="18"/>
      <x:c r="S285" s="18"/>
      <x:c r="T285" s="18"/>
    </x:row>
    <x:row r="286">
      <x:c r="D286" s="18"/>
      <x:c r="E286" s="18"/>
      <x:c r="F286" s="18"/>
      <x:c r="G286" s="59"/>
      <x:c r="H286" s="59"/>
      <x:c r="I286" s="59"/>
      <x:c r="J286" s="59"/>
      <x:c r="K286" s="18"/>
      <x:c r="L286" s="18"/>
      <x:c r="M286" s="18"/>
      <x:c r="N286" s="18"/>
      <x:c r="O286" s="18"/>
      <x:c r="P286" s="18"/>
      <x:c r="Q286" s="18"/>
      <x:c r="R286" s="18"/>
      <x:c r="S286" s="18"/>
      <x:c r="T286" s="18"/>
    </x:row>
    <x:row r="287">
      <x:c r="D287" s="18"/>
      <x:c r="E287" s="18"/>
      <x:c r="F287" s="18"/>
      <x:c r="G287" s="59"/>
      <x:c r="H287" s="59"/>
      <x:c r="I287" s="59"/>
      <x:c r="J287" s="59"/>
      <x:c r="K287" s="18"/>
      <x:c r="L287" s="18"/>
      <x:c r="M287" s="18"/>
      <x:c r="N287" s="18"/>
      <x:c r="O287" s="18"/>
      <x:c r="P287" s="18"/>
      <x:c r="Q287" s="18"/>
      <x:c r="R287" s="18"/>
      <x:c r="S287" s="18"/>
      <x:c r="T287" s="18"/>
    </x:row>
    <x:row r="288">
      <x:c r="D288" s="18"/>
      <x:c r="E288" s="18"/>
      <x:c r="F288" s="18"/>
      <x:c r="G288" s="59"/>
      <x:c r="H288" s="59"/>
      <x:c r="I288" s="59"/>
      <x:c r="J288" s="59"/>
      <x:c r="K288" s="18"/>
      <x:c r="L288" s="18"/>
      <x:c r="M288" s="18"/>
      <x:c r="N288" s="18"/>
      <x:c r="O288" s="18"/>
      <x:c r="P288" s="18"/>
      <x:c r="Q288" s="18"/>
      <x:c r="R288" s="18"/>
      <x:c r="S288" s="18"/>
      <x:c r="T288" s="18"/>
    </x:row>
    <x:row r="289">
      <x:c r="D289" s="18"/>
      <x:c r="E289" s="18"/>
      <x:c r="F289" s="18"/>
      <x:c r="G289" s="59"/>
      <x:c r="H289" s="59"/>
      <x:c r="I289" s="59"/>
      <x:c r="J289" s="59"/>
      <x:c r="K289" s="18"/>
      <x:c r="L289" s="18"/>
      <x:c r="M289" s="18"/>
      <x:c r="N289" s="18"/>
      <x:c r="O289" s="18"/>
      <x:c r="P289" s="18"/>
      <x:c r="Q289" s="18"/>
      <x:c r="R289" s="18"/>
      <x:c r="S289" s="18"/>
      <x:c r="T289" s="18"/>
    </x:row>
    <x:row r="290">
      <x:c r="D290" s="18"/>
      <x:c r="E290" s="18"/>
      <x:c r="F290" s="18"/>
      <x:c r="G290" s="59"/>
      <x:c r="H290" s="59"/>
      <x:c r="I290" s="59"/>
      <x:c r="J290" s="59"/>
      <x:c r="K290" s="18"/>
      <x:c r="L290" s="18"/>
      <x:c r="M290" s="18"/>
      <x:c r="N290" s="18"/>
      <x:c r="O290" s="18"/>
      <x:c r="P290" s="18"/>
      <x:c r="Q290" s="18"/>
      <x:c r="R290" s="18"/>
      <x:c r="S290" s="18"/>
      <x:c r="T290" s="18"/>
    </x:row>
    <x:row r="291">
      <x:c r="D291" s="18"/>
      <x:c r="E291" s="18"/>
      <x:c r="F291" s="18"/>
      <x:c r="G291" s="59"/>
      <x:c r="H291" s="59"/>
      <x:c r="I291" s="59"/>
      <x:c r="J291" s="59"/>
      <x:c r="K291" s="18"/>
      <x:c r="L291" s="18"/>
      <x:c r="M291" s="18"/>
      <x:c r="N291" s="18"/>
      <x:c r="O291" s="18"/>
      <x:c r="P291" s="18"/>
      <x:c r="Q291" s="18"/>
      <x:c r="R291" s="18"/>
      <x:c r="S291" s="18"/>
      <x:c r="T291" s="18"/>
    </x:row>
    <x:row r="292">
      <x:c r="D292" s="18"/>
      <x:c r="E292" s="18"/>
      <x:c r="F292" s="18"/>
      <x:c r="G292" s="59"/>
      <x:c r="H292" s="59"/>
      <x:c r="I292" s="59"/>
      <x:c r="J292" s="59"/>
      <x:c r="K292" s="18"/>
      <x:c r="L292" s="18"/>
      <x:c r="M292" s="18"/>
      <x:c r="N292" s="18"/>
      <x:c r="O292" s="18"/>
      <x:c r="P292" s="18"/>
      <x:c r="Q292" s="18"/>
      <x:c r="R292" s="18"/>
      <x:c r="S292" s="18"/>
      <x:c r="T292" s="18"/>
    </x:row>
    <x:row r="293">
      <x:c r="D293" s="18"/>
      <x:c r="E293" s="18"/>
      <x:c r="F293" s="18"/>
      <x:c r="G293" s="59"/>
      <x:c r="H293" s="59"/>
      <x:c r="I293" s="59"/>
      <x:c r="J293" s="59"/>
      <x:c r="K293" s="18"/>
      <x:c r="L293" s="18"/>
      <x:c r="M293" s="18"/>
      <x:c r="N293" s="18"/>
      <x:c r="O293" s="18"/>
      <x:c r="P293" s="18"/>
      <x:c r="Q293" s="18"/>
      <x:c r="R293" s="18"/>
      <x:c r="S293" s="18"/>
      <x:c r="T293" s="18"/>
    </x:row>
    <x:row r="294">
      <x:c r="D294" s="18"/>
      <x:c r="E294" s="18"/>
      <x:c r="F294" s="18"/>
      <x:c r="G294" s="59"/>
      <x:c r="H294" s="59"/>
      <x:c r="I294" s="59"/>
      <x:c r="J294" s="59"/>
      <x:c r="K294" s="18"/>
      <x:c r="L294" s="18"/>
      <x:c r="M294" s="18"/>
      <x:c r="N294" s="18"/>
      <x:c r="O294" s="18"/>
      <x:c r="P294" s="18"/>
      <x:c r="Q294" s="18"/>
      <x:c r="R294" s="18"/>
      <x:c r="S294" s="18"/>
      <x:c r="T294" s="18"/>
    </x:row>
    <x:row r="295">
      <x:c r="D295" s="18"/>
      <x:c r="E295" s="18"/>
      <x:c r="F295" s="18"/>
      <x:c r="G295" s="59"/>
      <x:c r="H295" s="59"/>
      <x:c r="I295" s="59"/>
      <x:c r="J295" s="59"/>
      <x:c r="K295" s="18"/>
      <x:c r="L295" s="18"/>
      <x:c r="M295" s="18"/>
      <x:c r="N295" s="18"/>
      <x:c r="O295" s="18"/>
      <x:c r="P295" s="18"/>
      <x:c r="Q295" s="18"/>
      <x:c r="R295" s="18"/>
      <x:c r="S295" s="18"/>
      <x:c r="T295" s="18"/>
    </x:row>
    <x:row r="296">
      <x:c r="D296" s="18"/>
      <x:c r="E296" s="18"/>
      <x:c r="F296" s="18"/>
      <x:c r="G296" s="59"/>
      <x:c r="H296" s="59"/>
      <x:c r="I296" s="59"/>
      <x:c r="J296" s="59"/>
      <x:c r="K296" s="18"/>
      <x:c r="L296" s="18"/>
      <x:c r="M296" s="18"/>
      <x:c r="N296" s="18"/>
      <x:c r="O296" s="18"/>
      <x:c r="P296" s="18"/>
      <x:c r="Q296" s="18"/>
      <x:c r="R296" s="18"/>
      <x:c r="S296" s="18"/>
      <x:c r="T296" s="18"/>
    </x:row>
    <x:row r="297">
      <x:c r="D297" s="18"/>
      <x:c r="E297" s="18"/>
      <x:c r="F297" s="18"/>
      <x:c r="G297" s="59"/>
      <x:c r="H297" s="59"/>
      <x:c r="I297" s="59"/>
      <x:c r="J297" s="59"/>
      <x:c r="K297" s="18"/>
      <x:c r="L297" s="18"/>
      <x:c r="M297" s="18"/>
      <x:c r="N297" s="18"/>
      <x:c r="O297" s="18"/>
      <x:c r="P297" s="18"/>
      <x:c r="Q297" s="18"/>
      <x:c r="R297" s="18"/>
      <x:c r="S297" s="18"/>
      <x:c r="T297" s="18"/>
    </x:row>
    <x:row r="298">
      <x:c r="D298" s="18"/>
      <x:c r="E298" s="18"/>
      <x:c r="F298" s="18"/>
      <x:c r="G298" s="59"/>
      <x:c r="H298" s="59"/>
      <x:c r="I298" s="59"/>
      <x:c r="J298" s="59"/>
      <x:c r="K298" s="18"/>
      <x:c r="L298" s="18"/>
      <x:c r="M298" s="18"/>
      <x:c r="N298" s="18"/>
      <x:c r="O298" s="18"/>
      <x:c r="P298" s="18"/>
      <x:c r="Q298" s="18"/>
      <x:c r="R298" s="18"/>
      <x:c r="S298" s="18"/>
      <x:c r="T298" s="18"/>
    </x:row>
    <x:row r="299">
      <x:c r="D299" s="18"/>
      <x:c r="E299" s="18"/>
      <x:c r="F299" s="18"/>
      <x:c r="G299" s="59"/>
      <x:c r="H299" s="59"/>
      <x:c r="I299" s="59"/>
      <x:c r="J299" s="59"/>
      <x:c r="K299" s="18"/>
      <x:c r="L299" s="18"/>
      <x:c r="M299" s="18"/>
      <x:c r="N299" s="18"/>
      <x:c r="O299" s="18"/>
      <x:c r="P299" s="18"/>
      <x:c r="Q299" s="18"/>
      <x:c r="R299" s="18"/>
      <x:c r="S299" s="18"/>
      <x:c r="T299" s="18"/>
    </x:row>
    <x:row r="300">
      <x:c r="D300" s="18"/>
      <x:c r="E300" s="18"/>
      <x:c r="F300" s="18"/>
      <x:c r="G300" s="59"/>
      <x:c r="H300" s="59"/>
      <x:c r="I300" s="59"/>
      <x:c r="J300" s="59"/>
      <x:c r="K300" s="18"/>
      <x:c r="L300" s="18"/>
      <x:c r="M300" s="18"/>
      <x:c r="N300" s="18"/>
      <x:c r="O300" s="18"/>
      <x:c r="P300" s="18"/>
      <x:c r="Q300" s="18"/>
      <x:c r="R300" s="18"/>
      <x:c r="S300" s="18"/>
      <x:c r="T300" s="18"/>
    </x:row>
    <x:row r="301">
      <x:c r="D301" s="18"/>
      <x:c r="E301" s="18"/>
      <x:c r="F301" s="18"/>
      <x:c r="G301" s="59"/>
      <x:c r="H301" s="59"/>
      <x:c r="I301" s="59"/>
      <x:c r="J301" s="59"/>
      <x:c r="K301" s="18"/>
      <x:c r="L301" s="18"/>
      <x:c r="M301" s="18"/>
      <x:c r="N301" s="18"/>
      <x:c r="O301" s="18"/>
      <x:c r="P301" s="18"/>
      <x:c r="Q301" s="18"/>
      <x:c r="R301" s="18"/>
      <x:c r="S301" s="18"/>
      <x:c r="T301" s="18"/>
    </x:row>
    <x:row r="302">
      <x:c r="D302" s="18"/>
      <x:c r="E302" s="18"/>
      <x:c r="F302" s="18"/>
      <x:c r="G302" s="59"/>
      <x:c r="H302" s="59"/>
      <x:c r="I302" s="59"/>
      <x:c r="J302" s="59"/>
      <x:c r="K302" s="18"/>
      <x:c r="L302" s="18"/>
      <x:c r="M302" s="18"/>
      <x:c r="N302" s="18"/>
      <x:c r="O302" s="18"/>
      <x:c r="P302" s="18"/>
      <x:c r="Q302" s="18"/>
      <x:c r="R302" s="18"/>
      <x:c r="S302" s="18"/>
      <x:c r="T302" s="18"/>
    </x:row>
    <x:row r="303">
      <x:c r="D303" s="18"/>
      <x:c r="E303" s="18"/>
      <x:c r="F303" s="18"/>
      <x:c r="G303" s="59"/>
      <x:c r="H303" s="59"/>
      <x:c r="I303" s="59"/>
      <x:c r="J303" s="59"/>
      <x:c r="K303" s="18"/>
      <x:c r="L303" s="18"/>
      <x:c r="M303" s="18"/>
      <x:c r="N303" s="18"/>
      <x:c r="O303" s="18"/>
      <x:c r="P303" s="18"/>
      <x:c r="Q303" s="18"/>
      <x:c r="R303" s="18"/>
      <x:c r="S303" s="18"/>
      <x:c r="T303" s="18"/>
    </x:row>
    <x:row r="304">
      <x:c r="D304" s="18"/>
      <x:c r="E304" s="18"/>
      <x:c r="F304" s="18"/>
      <x:c r="G304" s="59"/>
      <x:c r="H304" s="59"/>
      <x:c r="I304" s="59"/>
      <x:c r="J304" s="59"/>
      <x:c r="K304" s="18"/>
      <x:c r="L304" s="18"/>
      <x:c r="M304" s="18"/>
      <x:c r="N304" s="18"/>
      <x:c r="O304" s="18"/>
      <x:c r="P304" s="18"/>
      <x:c r="Q304" s="18"/>
      <x:c r="R304" s="18"/>
      <x:c r="S304" s="18"/>
      <x:c r="T304" s="18"/>
    </x:row>
    <x:row r="305">
      <x:c r="D305" s="18"/>
      <x:c r="E305" s="18"/>
      <x:c r="F305" s="18"/>
      <x:c r="G305" s="59"/>
      <x:c r="H305" s="59"/>
      <x:c r="I305" s="59"/>
      <x:c r="J305" s="59"/>
      <x:c r="K305" s="18"/>
      <x:c r="L305" s="18"/>
      <x:c r="M305" s="18"/>
      <x:c r="N305" s="18"/>
      <x:c r="O305" s="18"/>
      <x:c r="P305" s="18"/>
      <x:c r="Q305" s="18"/>
      <x:c r="R305" s="18"/>
      <x:c r="S305" s="18"/>
      <x:c r="T305" s="18"/>
    </x:row>
    <x:row r="306">
      <x:c r="D306" s="18"/>
      <x:c r="E306" s="18"/>
      <x:c r="F306" s="18"/>
      <x:c r="G306" s="59"/>
      <x:c r="H306" s="59"/>
      <x:c r="I306" s="59"/>
      <x:c r="J306" s="59"/>
      <x:c r="K306" s="18"/>
      <x:c r="L306" s="18"/>
      <x:c r="M306" s="18"/>
      <x:c r="N306" s="18"/>
      <x:c r="O306" s="18"/>
      <x:c r="P306" s="18"/>
      <x:c r="Q306" s="18"/>
      <x:c r="R306" s="18"/>
      <x:c r="S306" s="18"/>
      <x:c r="T306" s="18"/>
    </x:row>
    <x:row r="307">
      <x:c r="D307" s="18"/>
      <x:c r="E307" s="18"/>
      <x:c r="F307" s="18"/>
      <x:c r="G307" s="59"/>
      <x:c r="H307" s="59"/>
      <x:c r="I307" s="59"/>
      <x:c r="J307" s="59"/>
      <x:c r="K307" s="18"/>
      <x:c r="L307" s="18"/>
      <x:c r="M307" s="18"/>
      <x:c r="N307" s="18"/>
      <x:c r="O307" s="18"/>
      <x:c r="P307" s="18"/>
      <x:c r="Q307" s="18"/>
      <x:c r="R307" s="18"/>
      <x:c r="S307" s="18"/>
      <x:c r="T307" s="18"/>
    </x:row>
    <x:row r="308">
      <x:c r="D308" s="18"/>
      <x:c r="E308" s="18"/>
      <x:c r="F308" s="18"/>
      <x:c r="G308" s="59"/>
      <x:c r="H308" s="59"/>
      <x:c r="I308" s="59"/>
      <x:c r="J308" s="59"/>
      <x:c r="K308" s="18"/>
      <x:c r="L308" s="18"/>
      <x:c r="M308" s="18"/>
      <x:c r="N308" s="18"/>
      <x:c r="O308" s="18"/>
      <x:c r="P308" s="18"/>
      <x:c r="Q308" s="18"/>
      <x:c r="R308" s="18"/>
      <x:c r="S308" s="18"/>
      <x:c r="T308" s="18"/>
    </x:row>
    <x:row r="309">
      <x:c r="D309" s="18"/>
      <x:c r="E309" s="18"/>
      <x:c r="F309" s="18"/>
      <x:c r="G309" s="59"/>
      <x:c r="H309" s="59"/>
      <x:c r="I309" s="59"/>
      <x:c r="J309" s="59"/>
      <x:c r="K309" s="18"/>
      <x:c r="L309" s="18"/>
      <x:c r="M309" s="18"/>
      <x:c r="N309" s="18"/>
      <x:c r="O309" s="18"/>
      <x:c r="P309" s="18"/>
      <x:c r="Q309" s="18"/>
      <x:c r="R309" s="18"/>
      <x:c r="S309" s="18"/>
      <x:c r="T309" s="18"/>
    </x:row>
    <x:row r="310">
      <x:c r="D310" s="18"/>
      <x:c r="E310" s="18"/>
      <x:c r="F310" s="18"/>
      <x:c r="G310" s="59"/>
      <x:c r="H310" s="59"/>
      <x:c r="I310" s="59"/>
      <x:c r="J310" s="59"/>
      <x:c r="K310" s="18"/>
      <x:c r="L310" s="18"/>
      <x:c r="M310" s="18"/>
      <x:c r="N310" s="18"/>
      <x:c r="O310" s="18"/>
      <x:c r="P310" s="18"/>
      <x:c r="Q310" s="18"/>
      <x:c r="R310" s="18"/>
      <x:c r="S310" s="18"/>
      <x:c r="T310" s="18"/>
    </x:row>
    <x:row r="311">
      <x:c r="D311" s="18"/>
      <x:c r="E311" s="18"/>
      <x:c r="F311" s="18"/>
      <x:c r="G311" s="59"/>
      <x:c r="H311" s="59"/>
      <x:c r="I311" s="59"/>
      <x:c r="J311" s="59"/>
      <x:c r="K311" s="18"/>
      <x:c r="L311" s="18"/>
      <x:c r="M311" s="18"/>
      <x:c r="N311" s="18"/>
      <x:c r="O311" s="18"/>
      <x:c r="P311" s="18"/>
      <x:c r="Q311" s="18"/>
      <x:c r="R311" s="18"/>
      <x:c r="S311" s="18"/>
      <x:c r="T311" s="18"/>
    </x:row>
    <x:row r="312">
      <x:c r="D312" s="18"/>
      <x:c r="E312" s="18"/>
      <x:c r="F312" s="18"/>
      <x:c r="G312" s="59"/>
      <x:c r="H312" s="59"/>
      <x:c r="I312" s="59"/>
      <x:c r="J312" s="59"/>
      <x:c r="K312" s="18"/>
      <x:c r="L312" s="18"/>
      <x:c r="M312" s="18"/>
      <x:c r="N312" s="18"/>
      <x:c r="O312" s="18"/>
      <x:c r="P312" s="18"/>
      <x:c r="Q312" s="18"/>
      <x:c r="R312" s="18"/>
      <x:c r="S312" s="18"/>
      <x:c r="T312" s="18"/>
    </x:row>
    <x:row r="313">
      <x:c r="D313" s="18"/>
      <x:c r="E313" s="18"/>
      <x:c r="F313" s="18"/>
      <x:c r="G313" s="59"/>
      <x:c r="H313" s="59"/>
      <x:c r="I313" s="59"/>
      <x:c r="J313" s="59"/>
      <x:c r="K313" s="18"/>
      <x:c r="L313" s="18"/>
      <x:c r="M313" s="18"/>
      <x:c r="N313" s="18"/>
      <x:c r="O313" s="18"/>
      <x:c r="P313" s="18"/>
      <x:c r="Q313" s="18"/>
      <x:c r="R313" s="18"/>
      <x:c r="S313" s="18"/>
      <x:c r="T313" s="18"/>
    </x:row>
    <x:row r="314">
      <x:c r="D314" s="18"/>
      <x:c r="E314" s="18"/>
      <x:c r="F314" s="18"/>
      <x:c r="G314" s="59"/>
      <x:c r="H314" s="59"/>
      <x:c r="I314" s="59"/>
      <x:c r="J314" s="59"/>
      <x:c r="K314" s="18"/>
      <x:c r="L314" s="18"/>
      <x:c r="M314" s="18"/>
      <x:c r="N314" s="18"/>
      <x:c r="O314" s="18"/>
      <x:c r="P314" s="18"/>
      <x:c r="Q314" s="18"/>
      <x:c r="R314" s="18"/>
      <x:c r="S314" s="18"/>
      <x:c r="T314" s="18"/>
    </x:row>
    <x:row r="315">
      <x:c r="D315" s="18"/>
      <x:c r="E315" s="18"/>
      <x:c r="F315" s="18"/>
      <x:c r="G315" s="59"/>
      <x:c r="H315" s="59"/>
      <x:c r="I315" s="59"/>
      <x:c r="J315" s="59"/>
      <x:c r="K315" s="18"/>
      <x:c r="L315" s="18"/>
      <x:c r="M315" s="18"/>
      <x:c r="N315" s="18"/>
      <x:c r="O315" s="18"/>
      <x:c r="P315" s="18"/>
      <x:c r="Q315" s="18"/>
      <x:c r="R315" s="18"/>
      <x:c r="S315" s="18"/>
      <x:c r="T315" s="18"/>
    </x:row>
    <x:row r="316">
      <x:c r="D316" s="18"/>
      <x:c r="E316" s="18"/>
      <x:c r="F316" s="18"/>
      <x:c r="G316" s="59"/>
      <x:c r="H316" s="59"/>
      <x:c r="I316" s="59"/>
      <x:c r="J316" s="59"/>
      <x:c r="K316" s="18"/>
      <x:c r="L316" s="18"/>
      <x:c r="M316" s="18"/>
      <x:c r="N316" s="18"/>
      <x:c r="O316" s="18"/>
      <x:c r="P316" s="18"/>
      <x:c r="Q316" s="18"/>
      <x:c r="R316" s="18"/>
      <x:c r="S316" s="18"/>
      <x:c r="T316" s="18"/>
    </x:row>
    <x:row r="317">
      <x:c r="D317" s="18"/>
      <x:c r="E317" s="18"/>
      <x:c r="F317" s="18"/>
      <x:c r="G317" s="59"/>
      <x:c r="H317" s="59"/>
      <x:c r="I317" s="59"/>
      <x:c r="J317" s="59"/>
      <x:c r="K317" s="18"/>
      <x:c r="L317" s="18"/>
      <x:c r="M317" s="18"/>
      <x:c r="N317" s="18"/>
      <x:c r="O317" s="18"/>
      <x:c r="P317" s="18"/>
      <x:c r="Q317" s="18"/>
      <x:c r="R317" s="18"/>
      <x:c r="S317" s="18"/>
      <x:c r="T317" s="18"/>
    </x:row>
    <x:row r="318">
      <x:c r="D318" s="18"/>
      <x:c r="E318" s="18"/>
      <x:c r="F318" s="18"/>
      <x:c r="G318" s="59"/>
      <x:c r="H318" s="59"/>
      <x:c r="I318" s="59"/>
      <x:c r="J318" s="59"/>
      <x:c r="K318" s="18"/>
      <x:c r="L318" s="18"/>
      <x:c r="M318" s="18"/>
      <x:c r="N318" s="18"/>
      <x:c r="O318" s="18"/>
      <x:c r="P318" s="18"/>
      <x:c r="Q318" s="18"/>
      <x:c r="R318" s="18"/>
      <x:c r="S318" s="18"/>
      <x:c r="T318" s="18"/>
    </x:row>
    <x:row r="319">
      <x:c r="D319" s="18"/>
      <x:c r="E319" s="18"/>
      <x:c r="F319" s="18"/>
      <x:c r="G319" s="59"/>
      <x:c r="H319" s="59"/>
      <x:c r="I319" s="59"/>
      <x:c r="J319" s="59"/>
      <x:c r="K319" s="18"/>
      <x:c r="L319" s="18"/>
      <x:c r="M319" s="18"/>
      <x:c r="N319" s="18"/>
      <x:c r="O319" s="18"/>
      <x:c r="P319" s="18"/>
      <x:c r="Q319" s="18"/>
      <x:c r="R319" s="18"/>
      <x:c r="S319" s="18"/>
      <x:c r="T319" s="18"/>
    </x:row>
    <x:row r="320">
      <x:c r="D320" s="18"/>
      <x:c r="E320" s="18"/>
      <x:c r="F320" s="18"/>
      <x:c r="G320" s="59"/>
      <x:c r="H320" s="59"/>
      <x:c r="I320" s="59"/>
      <x:c r="J320" s="59"/>
      <x:c r="K320" s="18"/>
      <x:c r="L320" s="18"/>
      <x:c r="M320" s="18"/>
      <x:c r="N320" s="18"/>
      <x:c r="O320" s="18"/>
      <x:c r="P320" s="18"/>
      <x:c r="Q320" s="18"/>
      <x:c r="R320" s="18"/>
      <x:c r="S320" s="18"/>
      <x:c r="T320" s="18"/>
    </x:row>
    <x:row r="321">
      <x:c r="D321" s="18"/>
      <x:c r="E321" s="18"/>
      <x:c r="F321" s="18"/>
      <x:c r="G321" s="59"/>
      <x:c r="H321" s="59"/>
      <x:c r="I321" s="59"/>
      <x:c r="J321" s="59"/>
      <x:c r="K321" s="18"/>
      <x:c r="L321" s="18"/>
      <x:c r="M321" s="18"/>
      <x:c r="N321" s="18"/>
      <x:c r="O321" s="18"/>
      <x:c r="P321" s="18"/>
      <x:c r="Q321" s="18"/>
      <x:c r="R321" s="18"/>
      <x:c r="S321" s="18"/>
      <x:c r="T321" s="18"/>
    </x:row>
    <x:row r="322">
      <x:c r="D322" s="18"/>
      <x:c r="E322" s="18"/>
      <x:c r="F322" s="18"/>
      <x:c r="G322" s="59"/>
      <x:c r="H322" s="59"/>
      <x:c r="I322" s="59"/>
      <x:c r="J322" s="59"/>
      <x:c r="K322" s="18"/>
      <x:c r="L322" s="18"/>
      <x:c r="M322" s="18"/>
      <x:c r="N322" s="18"/>
      <x:c r="O322" s="18"/>
      <x:c r="P322" s="18"/>
      <x:c r="Q322" s="18"/>
      <x:c r="R322" s="18"/>
      <x:c r="S322" s="18"/>
      <x:c r="T322" s="18"/>
    </x:row>
    <x:row r="323">
      <x:c r="D323" s="18"/>
      <x:c r="E323" s="18"/>
      <x:c r="F323" s="18"/>
      <x:c r="G323" s="59"/>
      <x:c r="H323" s="59"/>
      <x:c r="I323" s="59"/>
      <x:c r="J323" s="59"/>
      <x:c r="K323" s="18"/>
      <x:c r="L323" s="18"/>
      <x:c r="M323" s="18"/>
      <x:c r="N323" s="18"/>
      <x:c r="O323" s="18"/>
      <x:c r="P323" s="18"/>
      <x:c r="Q323" s="18"/>
      <x:c r="R323" s="18"/>
      <x:c r="S323" s="18"/>
      <x:c r="T323" s="18"/>
    </x:row>
    <x:row r="324">
      <x:c r="D324" s="18"/>
      <x:c r="E324" s="18"/>
      <x:c r="F324" s="18"/>
      <x:c r="G324" s="59"/>
      <x:c r="H324" s="59"/>
      <x:c r="I324" s="59"/>
      <x:c r="J324" s="59"/>
      <x:c r="K324" s="18"/>
      <x:c r="L324" s="18"/>
      <x:c r="M324" s="18"/>
      <x:c r="N324" s="18"/>
      <x:c r="O324" s="18"/>
      <x:c r="P324" s="18"/>
      <x:c r="Q324" s="18"/>
      <x:c r="R324" s="18"/>
      <x:c r="S324" s="18"/>
      <x:c r="T324" s="18"/>
    </x:row>
    <x:row r="325">
      <x:c r="D325" s="18"/>
      <x:c r="E325" s="18"/>
      <x:c r="F325" s="18"/>
      <x:c r="G325" s="59"/>
      <x:c r="H325" s="59"/>
      <x:c r="I325" s="59"/>
      <x:c r="J325" s="59"/>
      <x:c r="K325" s="18"/>
      <x:c r="L325" s="18"/>
      <x:c r="M325" s="18"/>
      <x:c r="N325" s="18"/>
      <x:c r="O325" s="18"/>
      <x:c r="P325" s="18"/>
      <x:c r="Q325" s="18"/>
      <x:c r="R325" s="18"/>
      <x:c r="S325" s="18"/>
      <x:c r="T325" s="18"/>
    </x:row>
    <x:row r="326">
      <x:c r="D326" s="18"/>
      <x:c r="E326" s="18"/>
      <x:c r="F326" s="18"/>
      <x:c r="G326" s="59"/>
      <x:c r="H326" s="59"/>
      <x:c r="I326" s="59"/>
      <x:c r="J326" s="59"/>
      <x:c r="K326" s="18"/>
      <x:c r="L326" s="18"/>
      <x:c r="M326" s="18"/>
      <x:c r="N326" s="18"/>
      <x:c r="O326" s="18"/>
      <x:c r="P326" s="18"/>
      <x:c r="Q326" s="18"/>
      <x:c r="R326" s="18"/>
      <x:c r="S326" s="18"/>
      <x:c r="T326" s="18"/>
    </x:row>
    <x:row r="327">
      <x:c r="D327" s="18"/>
      <x:c r="E327" s="18"/>
      <x:c r="F327" s="18"/>
      <x:c r="G327" s="59"/>
      <x:c r="H327" s="59"/>
      <x:c r="I327" s="59"/>
      <x:c r="J327" s="59"/>
      <x:c r="K327" s="18"/>
      <x:c r="L327" s="18"/>
      <x:c r="M327" s="18"/>
      <x:c r="N327" s="18"/>
      <x:c r="O327" s="18"/>
      <x:c r="P327" s="18"/>
      <x:c r="Q327" s="18"/>
      <x:c r="R327" s="18"/>
      <x:c r="S327" s="18"/>
      <x:c r="T327" s="18"/>
    </x:row>
    <x:row r="328">
      <x:c r="D328" s="18"/>
      <x:c r="E328" s="18"/>
      <x:c r="F328" s="18"/>
      <x:c r="G328" s="59"/>
      <x:c r="H328" s="59"/>
      <x:c r="I328" s="59"/>
      <x:c r="J328" s="59"/>
      <x:c r="K328" s="18"/>
      <x:c r="L328" s="18"/>
      <x:c r="M328" s="18"/>
      <x:c r="N328" s="18"/>
      <x:c r="O328" s="18"/>
      <x:c r="P328" s="18"/>
      <x:c r="Q328" s="18"/>
      <x:c r="R328" s="18"/>
      <x:c r="S328" s="18"/>
      <x:c r="T328" s="18"/>
    </x:row>
    <x:row r="329">
      <x:c r="D329" s="18"/>
      <x:c r="E329" s="18"/>
      <x:c r="F329" s="18"/>
      <x:c r="G329" s="59"/>
      <x:c r="H329" s="59"/>
      <x:c r="I329" s="59"/>
      <x:c r="J329" s="59"/>
      <x:c r="K329" s="18"/>
      <x:c r="L329" s="18"/>
      <x:c r="M329" s="18"/>
      <x:c r="N329" s="18"/>
      <x:c r="O329" s="18"/>
      <x:c r="P329" s="18"/>
      <x:c r="Q329" s="18"/>
      <x:c r="R329" s="18"/>
      <x:c r="S329" s="18"/>
      <x:c r="T329" s="18"/>
    </x:row>
    <x:row r="330">
      <x:c r="D330" s="18"/>
      <x:c r="E330" s="18"/>
      <x:c r="F330" s="18"/>
      <x:c r="G330" s="59"/>
      <x:c r="H330" s="59"/>
      <x:c r="I330" s="59"/>
      <x:c r="J330" s="59"/>
      <x:c r="K330" s="18"/>
      <x:c r="L330" s="18"/>
      <x:c r="M330" s="18"/>
      <x:c r="N330" s="18"/>
      <x:c r="O330" s="18"/>
      <x:c r="P330" s="18"/>
      <x:c r="Q330" s="18"/>
      <x:c r="R330" s="18"/>
      <x:c r="S330" s="18"/>
      <x:c r="T330" s="18"/>
    </x:row>
    <x:row r="331">
      <x:c r="D331" s="18"/>
      <x:c r="E331" s="18"/>
      <x:c r="F331" s="18"/>
      <x:c r="G331" s="59"/>
      <x:c r="H331" s="59"/>
      <x:c r="I331" s="59"/>
      <x:c r="J331" s="59"/>
      <x:c r="K331" s="18"/>
      <x:c r="L331" s="18"/>
      <x:c r="M331" s="18"/>
      <x:c r="N331" s="18"/>
      <x:c r="O331" s="18"/>
      <x:c r="P331" s="18"/>
      <x:c r="Q331" s="18"/>
      <x:c r="R331" s="18"/>
      <x:c r="S331" s="18"/>
      <x:c r="T331" s="18"/>
    </x:row>
    <x:row r="332">
      <x:c r="D332" s="18"/>
      <x:c r="E332" s="18"/>
      <x:c r="F332" s="18"/>
      <x:c r="G332" s="59"/>
      <x:c r="H332" s="59"/>
      <x:c r="I332" s="59"/>
      <x:c r="J332" s="59"/>
      <x:c r="K332" s="18"/>
      <x:c r="L332" s="18"/>
      <x:c r="M332" s="18"/>
      <x:c r="N332" s="18"/>
      <x:c r="O332" s="18"/>
      <x:c r="P332" s="18"/>
      <x:c r="Q332" s="18"/>
      <x:c r="R332" s="18"/>
      <x:c r="S332" s="18"/>
      <x:c r="T332" s="18"/>
    </x:row>
    <x:row r="333">
      <x:c r="D333" s="18"/>
      <x:c r="E333" s="18"/>
      <x:c r="F333" s="18"/>
      <x:c r="G333" s="59"/>
      <x:c r="H333" s="59"/>
      <x:c r="I333" s="59"/>
      <x:c r="J333" s="59"/>
      <x:c r="K333" s="18"/>
      <x:c r="L333" s="18"/>
      <x:c r="M333" s="18"/>
      <x:c r="N333" s="18"/>
      <x:c r="O333" s="18"/>
      <x:c r="P333" s="18"/>
      <x:c r="Q333" s="18"/>
      <x:c r="R333" s="18"/>
      <x:c r="S333" s="18"/>
      <x:c r="T333" s="18"/>
    </x:row>
    <x:row r="334">
      <x:c r="D334" s="18"/>
      <x:c r="E334" s="18"/>
      <x:c r="F334" s="18"/>
      <x:c r="G334" s="59"/>
      <x:c r="H334" s="59"/>
      <x:c r="I334" s="59"/>
      <x:c r="J334" s="59"/>
      <x:c r="K334" s="18"/>
      <x:c r="L334" s="18"/>
      <x:c r="M334" s="18"/>
      <x:c r="N334" s="18"/>
      <x:c r="O334" s="18"/>
      <x:c r="P334" s="18"/>
      <x:c r="Q334" s="18"/>
      <x:c r="R334" s="18"/>
      <x:c r="S334" s="18"/>
      <x:c r="T334" s="18"/>
    </x:row>
    <x:row r="335">
      <x:c r="D335" s="18"/>
      <x:c r="E335" s="18"/>
      <x:c r="F335" s="18"/>
      <x:c r="G335" s="59"/>
      <x:c r="H335" s="59"/>
      <x:c r="I335" s="59"/>
      <x:c r="J335" s="59"/>
      <x:c r="K335" s="18"/>
      <x:c r="L335" s="18"/>
      <x:c r="M335" s="18"/>
      <x:c r="N335" s="18"/>
      <x:c r="O335" s="18"/>
      <x:c r="P335" s="18"/>
      <x:c r="Q335" s="18"/>
      <x:c r="R335" s="18"/>
      <x:c r="S335" s="18"/>
      <x:c r="T335" s="18"/>
    </x:row>
    <x:row r="336">
      <x:c r="D336" s="18"/>
      <x:c r="E336" s="18"/>
      <x:c r="F336" s="18"/>
      <x:c r="G336" s="59"/>
      <x:c r="H336" s="59"/>
      <x:c r="I336" s="59"/>
      <x:c r="J336" s="59"/>
      <x:c r="K336" s="18"/>
      <x:c r="L336" s="18"/>
      <x:c r="M336" s="18"/>
      <x:c r="N336" s="18"/>
      <x:c r="O336" s="18"/>
      <x:c r="P336" s="18"/>
      <x:c r="Q336" s="18"/>
      <x:c r="R336" s="18"/>
      <x:c r="S336" s="18"/>
      <x:c r="T336" s="18"/>
    </x:row>
    <x:row r="337">
      <x:c r="D337" s="18"/>
      <x:c r="E337" s="18"/>
      <x:c r="F337" s="18"/>
      <x:c r="G337" s="59"/>
      <x:c r="H337" s="59"/>
      <x:c r="I337" s="59"/>
      <x:c r="J337" s="59"/>
      <x:c r="K337" s="18"/>
      <x:c r="L337" s="18"/>
      <x:c r="M337" s="18"/>
      <x:c r="N337" s="18"/>
      <x:c r="O337" s="18"/>
      <x:c r="P337" s="18"/>
      <x:c r="Q337" s="18"/>
      <x:c r="R337" s="18"/>
      <x:c r="S337" s="18"/>
      <x:c r="T337" s="18"/>
    </x:row>
    <x:row r="338">
      <x:c r="D338" s="18"/>
      <x:c r="E338" s="18"/>
      <x:c r="F338" s="18"/>
      <x:c r="G338" s="59"/>
      <x:c r="H338" s="59"/>
      <x:c r="I338" s="59"/>
      <x:c r="J338" s="59"/>
      <x:c r="K338" s="18"/>
      <x:c r="L338" s="18"/>
      <x:c r="M338" s="18"/>
      <x:c r="N338" s="18"/>
      <x:c r="O338" s="18"/>
      <x:c r="P338" s="18"/>
      <x:c r="Q338" s="18"/>
      <x:c r="R338" s="18"/>
      <x:c r="S338" s="18"/>
      <x:c r="T338" s="18"/>
    </x:row>
    <x:row r="339">
      <x:c r="D339" s="18"/>
      <x:c r="E339" s="18"/>
      <x:c r="F339" s="18"/>
      <x:c r="G339" s="59"/>
      <x:c r="H339" s="59"/>
      <x:c r="I339" s="59"/>
      <x:c r="J339" s="59"/>
      <x:c r="K339" s="18"/>
      <x:c r="L339" s="18"/>
      <x:c r="M339" s="18"/>
      <x:c r="N339" s="18"/>
      <x:c r="O339" s="18"/>
      <x:c r="P339" s="18"/>
      <x:c r="Q339" s="18"/>
      <x:c r="R339" s="18"/>
      <x:c r="S339" s="18"/>
      <x:c r="T339" s="18"/>
    </x:row>
    <x:row r="340">
      <x:c r="D340" s="18"/>
      <x:c r="E340" s="18"/>
      <x:c r="F340" s="18"/>
      <x:c r="G340" s="59"/>
      <x:c r="H340" s="59"/>
      <x:c r="I340" s="59"/>
      <x:c r="J340" s="59"/>
      <x:c r="K340" s="18"/>
      <x:c r="L340" s="18"/>
      <x:c r="M340" s="18"/>
      <x:c r="N340" s="18"/>
      <x:c r="O340" s="18"/>
      <x:c r="P340" s="18"/>
      <x:c r="Q340" s="18"/>
      <x:c r="R340" s="18"/>
      <x:c r="S340" s="18"/>
      <x:c r="T340" s="18"/>
    </x:row>
    <x:row r="341">
      <x:c r="D341" s="18"/>
      <x:c r="E341" s="18"/>
      <x:c r="F341" s="18"/>
      <x:c r="G341" s="59"/>
      <x:c r="H341" s="59"/>
      <x:c r="I341" s="59"/>
      <x:c r="J341" s="59"/>
      <x:c r="K341" s="18"/>
      <x:c r="L341" s="18"/>
      <x:c r="M341" s="18"/>
      <x:c r="N341" s="18"/>
      <x:c r="O341" s="18"/>
      <x:c r="P341" s="18"/>
      <x:c r="Q341" s="18"/>
      <x:c r="R341" s="18"/>
      <x:c r="S341" s="18"/>
      <x:c r="T341" s="18"/>
    </x:row>
    <x:row r="342">
      <x:c r="D342" s="18"/>
      <x:c r="E342" s="18"/>
      <x:c r="F342" s="18"/>
      <x:c r="G342" s="59"/>
      <x:c r="H342" s="59"/>
      <x:c r="I342" s="59"/>
      <x:c r="J342" s="59"/>
      <x:c r="K342" s="18"/>
      <x:c r="L342" s="18"/>
      <x:c r="M342" s="18"/>
      <x:c r="N342" s="18"/>
      <x:c r="O342" s="18"/>
      <x:c r="P342" s="18"/>
      <x:c r="Q342" s="18"/>
      <x:c r="R342" s="18"/>
      <x:c r="S342" s="18"/>
      <x:c r="T342" s="18"/>
    </x:row>
    <x:row r="343">
      <x:c r="D343" s="18"/>
      <x:c r="E343" s="18"/>
      <x:c r="F343" s="18"/>
      <x:c r="G343" s="59"/>
      <x:c r="H343" s="59"/>
      <x:c r="I343" s="59"/>
      <x:c r="J343" s="59"/>
      <x:c r="K343" s="18"/>
      <x:c r="L343" s="18"/>
      <x:c r="M343" s="18"/>
      <x:c r="N343" s="18"/>
      <x:c r="O343" s="18"/>
      <x:c r="P343" s="18"/>
      <x:c r="Q343" s="18"/>
      <x:c r="R343" s="18"/>
      <x:c r="S343" s="18"/>
      <x:c r="T343" s="18"/>
    </x:row>
    <x:row r="344">
      <x:c r="D344" s="18"/>
      <x:c r="E344" s="18"/>
      <x:c r="F344" s="18"/>
      <x:c r="G344" s="59"/>
      <x:c r="H344" s="59"/>
      <x:c r="I344" s="59"/>
      <x:c r="J344" s="59"/>
      <x:c r="K344" s="18"/>
      <x:c r="L344" s="18"/>
      <x:c r="M344" s="18"/>
      <x:c r="N344" s="18"/>
      <x:c r="O344" s="18"/>
      <x:c r="P344" s="18"/>
      <x:c r="Q344" s="18"/>
      <x:c r="R344" s="18"/>
      <x:c r="S344" s="18"/>
      <x:c r="T344" s="18"/>
    </x:row>
    <x:row r="345">
      <x:c r="D345" s="18"/>
      <x:c r="E345" s="18"/>
      <x:c r="F345" s="18"/>
      <x:c r="G345" s="59"/>
      <x:c r="H345" s="59"/>
      <x:c r="I345" s="59"/>
      <x:c r="J345" s="59"/>
      <x:c r="K345" s="18"/>
      <x:c r="L345" s="18"/>
      <x:c r="M345" s="18"/>
      <x:c r="N345" s="18"/>
      <x:c r="O345" s="18"/>
      <x:c r="P345" s="18"/>
      <x:c r="Q345" s="18"/>
      <x:c r="R345" s="18"/>
      <x:c r="S345" s="18"/>
      <x:c r="T345" s="18"/>
    </x:row>
    <x:row r="346">
      <x:c r="D346" s="18"/>
      <x:c r="E346" s="18"/>
      <x:c r="F346" s="18"/>
      <x:c r="G346" s="59"/>
      <x:c r="H346" s="59"/>
      <x:c r="I346" s="59"/>
      <x:c r="J346" s="59"/>
      <x:c r="K346" s="18"/>
      <x:c r="L346" s="18"/>
      <x:c r="M346" s="18"/>
      <x:c r="N346" s="18"/>
      <x:c r="O346" s="18"/>
      <x:c r="P346" s="18"/>
      <x:c r="Q346" s="18"/>
      <x:c r="R346" s="18"/>
      <x:c r="S346" s="18"/>
      <x:c r="T346" s="18"/>
    </x:row>
    <x:row r="347">
      <x:c r="D347" s="18"/>
      <x:c r="E347" s="18"/>
      <x:c r="F347" s="18"/>
      <x:c r="G347" s="59"/>
      <x:c r="H347" s="59"/>
      <x:c r="I347" s="59"/>
      <x:c r="J347" s="59"/>
      <x:c r="K347" s="18"/>
      <x:c r="L347" s="18"/>
      <x:c r="M347" s="18"/>
      <x:c r="N347" s="18"/>
      <x:c r="O347" s="18"/>
      <x:c r="P347" s="18"/>
      <x:c r="Q347" s="18"/>
      <x:c r="R347" s="18"/>
      <x:c r="S347" s="18"/>
      <x:c r="T347" s="18"/>
    </x:row>
    <x:row r="348">
      <x:c r="D348" s="18"/>
      <x:c r="E348" s="18"/>
      <x:c r="F348" s="18"/>
      <x:c r="G348" s="59"/>
      <x:c r="H348" s="59"/>
      <x:c r="I348" s="59"/>
      <x:c r="J348" s="59"/>
      <x:c r="K348" s="18"/>
      <x:c r="L348" s="18"/>
      <x:c r="M348" s="18"/>
      <x:c r="N348" s="18"/>
      <x:c r="O348" s="18"/>
      <x:c r="P348" s="18"/>
      <x:c r="Q348" s="18"/>
      <x:c r="R348" s="18"/>
      <x:c r="S348" s="18"/>
      <x:c r="T348" s="18"/>
    </x:row>
    <x:row r="349">
      <x:c r="D349" s="18"/>
      <x:c r="E349" s="18"/>
      <x:c r="F349" s="18"/>
      <x:c r="G349" s="59"/>
      <x:c r="H349" s="59"/>
      <x:c r="I349" s="59"/>
      <x:c r="J349" s="59"/>
      <x:c r="K349" s="18"/>
      <x:c r="L349" s="18"/>
      <x:c r="M349" s="18"/>
      <x:c r="N349" s="18"/>
      <x:c r="O349" s="18"/>
      <x:c r="P349" s="18"/>
      <x:c r="Q349" s="18"/>
      <x:c r="R349" s="18"/>
      <x:c r="S349" s="18"/>
      <x:c r="T349" s="18"/>
    </x:row>
    <x:row r="350">
      <x:c r="D350" s="18"/>
      <x:c r="E350" s="18"/>
      <x:c r="F350" s="18"/>
      <x:c r="G350" s="59"/>
      <x:c r="H350" s="59"/>
      <x:c r="I350" s="59"/>
      <x:c r="J350" s="59"/>
      <x:c r="K350" s="18"/>
      <x:c r="L350" s="18"/>
      <x:c r="M350" s="18"/>
      <x:c r="N350" s="18"/>
      <x:c r="O350" s="18"/>
      <x:c r="P350" s="18"/>
      <x:c r="Q350" s="18"/>
      <x:c r="R350" s="18"/>
      <x:c r="S350" s="18"/>
      <x:c r="T350" s="18"/>
    </x:row>
    <x:row r="351">
      <x:c r="D351" s="18"/>
      <x:c r="E351" s="18"/>
      <x:c r="F351" s="18"/>
      <x:c r="G351" s="59"/>
      <x:c r="H351" s="59"/>
      <x:c r="I351" s="59"/>
      <x:c r="J351" s="59"/>
      <x:c r="K351" s="18"/>
      <x:c r="L351" s="18"/>
      <x:c r="M351" s="18"/>
      <x:c r="N351" s="18"/>
      <x:c r="O351" s="18"/>
      <x:c r="P351" s="18"/>
      <x:c r="Q351" s="18"/>
      <x:c r="R351" s="18"/>
      <x:c r="S351" s="18"/>
      <x:c r="T351" s="18"/>
    </x:row>
    <x:row r="352">
      <x:c r="D352" s="18"/>
      <x:c r="E352" s="18"/>
      <x:c r="F352" s="18"/>
      <x:c r="G352" s="59"/>
      <x:c r="H352" s="59"/>
      <x:c r="I352" s="59"/>
      <x:c r="J352" s="59"/>
      <x:c r="K352" s="18"/>
      <x:c r="L352" s="18"/>
      <x:c r="M352" s="18"/>
      <x:c r="N352" s="18"/>
      <x:c r="O352" s="18"/>
      <x:c r="P352" s="18"/>
      <x:c r="Q352" s="18"/>
      <x:c r="R352" s="18"/>
      <x:c r="S352" s="18"/>
      <x:c r="T352" s="18"/>
    </x:row>
    <x:row r="353">
      <x:c r="D353" s="18"/>
      <x:c r="E353" s="18"/>
      <x:c r="F353" s="18"/>
      <x:c r="G353" s="59"/>
      <x:c r="H353" s="59"/>
      <x:c r="I353" s="59"/>
      <x:c r="J353" s="59"/>
      <x:c r="K353" s="18"/>
      <x:c r="L353" s="18"/>
      <x:c r="M353" s="18"/>
      <x:c r="N353" s="18"/>
      <x:c r="O353" s="18"/>
      <x:c r="P353" s="18"/>
      <x:c r="Q353" s="18"/>
      <x:c r="R353" s="18"/>
      <x:c r="S353" s="18"/>
      <x:c r="T353" s="18"/>
    </x:row>
    <x:row r="354">
      <x:c r="D354" s="18"/>
      <x:c r="E354" s="18"/>
      <x:c r="F354" s="18"/>
      <x:c r="G354" s="59"/>
      <x:c r="H354" s="59"/>
      <x:c r="I354" s="59"/>
      <x:c r="J354" s="59"/>
      <x:c r="K354" s="18"/>
      <x:c r="L354" s="18"/>
      <x:c r="M354" s="18"/>
      <x:c r="N354" s="18"/>
      <x:c r="O354" s="18"/>
      <x:c r="P354" s="18"/>
      <x:c r="Q354" s="18"/>
      <x:c r="R354" s="18"/>
      <x:c r="S354" s="18"/>
      <x:c r="T354" s="18"/>
    </x:row>
    <x:row r="355">
      <x:c r="D355" s="18"/>
      <x:c r="E355" s="18"/>
      <x:c r="F355" s="18"/>
      <x:c r="G355" s="59"/>
      <x:c r="H355" s="59"/>
      <x:c r="I355" s="59"/>
      <x:c r="J355" s="59"/>
      <x:c r="K355" s="18"/>
      <x:c r="L355" s="18"/>
      <x:c r="M355" s="18"/>
      <x:c r="N355" s="18"/>
      <x:c r="O355" s="18"/>
      <x:c r="P355" s="18"/>
      <x:c r="Q355" s="18"/>
      <x:c r="R355" s="18"/>
      <x:c r="S355" s="18"/>
      <x:c r="T355" s="18"/>
    </x:row>
    <x:row r="356">
      <x:c r="D356" s="18"/>
      <x:c r="E356" s="18"/>
      <x:c r="F356" s="18"/>
      <x:c r="G356" s="59"/>
      <x:c r="H356" s="59"/>
      <x:c r="I356" s="59"/>
      <x:c r="J356" s="59"/>
      <x:c r="K356" s="18"/>
      <x:c r="L356" s="18"/>
      <x:c r="M356" s="18"/>
      <x:c r="N356" s="18"/>
      <x:c r="O356" s="18"/>
      <x:c r="P356" s="18"/>
      <x:c r="Q356" s="18"/>
      <x:c r="R356" s="18"/>
      <x:c r="S356" s="18"/>
      <x:c r="T356" s="18"/>
    </x:row>
    <x:row r="357">
      <x:c r="D357" s="18"/>
      <x:c r="E357" s="18"/>
      <x:c r="F357" s="18"/>
      <x:c r="G357" s="59"/>
      <x:c r="H357" s="59"/>
      <x:c r="I357" s="59"/>
      <x:c r="J357" s="59"/>
      <x:c r="K357" s="18"/>
      <x:c r="L357" s="18"/>
      <x:c r="M357" s="18"/>
      <x:c r="N357" s="18"/>
      <x:c r="O357" s="18"/>
      <x:c r="P357" s="18"/>
      <x:c r="Q357" s="18"/>
      <x:c r="R357" s="18"/>
      <x:c r="S357" s="18"/>
      <x:c r="T357" s="18"/>
    </x:row>
    <x:row r="358">
      <x:c r="D358" s="18"/>
      <x:c r="E358" s="18"/>
      <x:c r="F358" s="18"/>
      <x:c r="G358" s="59"/>
      <x:c r="H358" s="59"/>
      <x:c r="I358" s="59"/>
      <x:c r="J358" s="59"/>
      <x:c r="K358" s="18"/>
      <x:c r="L358" s="18"/>
      <x:c r="M358" s="18"/>
      <x:c r="N358" s="18"/>
      <x:c r="O358" s="18"/>
      <x:c r="P358" s="18"/>
      <x:c r="Q358" s="18"/>
      <x:c r="R358" s="18"/>
      <x:c r="S358" s="18"/>
      <x:c r="T358" s="18"/>
    </x:row>
    <x:row r="359">
      <x:c r="D359" s="18"/>
      <x:c r="E359" s="18"/>
      <x:c r="F359" s="18"/>
      <x:c r="G359" s="59"/>
      <x:c r="H359" s="59"/>
      <x:c r="I359" s="59"/>
      <x:c r="J359" s="59"/>
      <x:c r="K359" s="18"/>
      <x:c r="L359" s="18"/>
      <x:c r="M359" s="18"/>
      <x:c r="N359" s="18"/>
      <x:c r="O359" s="18"/>
      <x:c r="P359" s="18"/>
      <x:c r="Q359" s="18"/>
      <x:c r="R359" s="18"/>
      <x:c r="S359" s="18"/>
      <x:c r="T359" s="18"/>
    </x:row>
    <x:row r="360">
      <x:c r="D360" s="18"/>
      <x:c r="E360" s="18"/>
      <x:c r="F360" s="18"/>
      <x:c r="G360" s="59"/>
      <x:c r="H360" s="59"/>
      <x:c r="I360" s="59"/>
      <x:c r="J360" s="59"/>
      <x:c r="K360" s="18"/>
      <x:c r="L360" s="18"/>
      <x:c r="M360" s="18"/>
      <x:c r="N360" s="18"/>
      <x:c r="O360" s="18"/>
      <x:c r="P360" s="18"/>
      <x:c r="Q360" s="18"/>
      <x:c r="R360" s="18"/>
      <x:c r="S360" s="18"/>
      <x:c r="T360" s="18"/>
    </x:row>
    <x:row r="361">
      <x:c r="D361" s="18"/>
      <x:c r="E361" s="18"/>
      <x:c r="F361" s="18"/>
      <x:c r="G361" s="59"/>
      <x:c r="H361" s="59"/>
      <x:c r="I361" s="59"/>
      <x:c r="J361" s="59"/>
      <x:c r="K361" s="18"/>
      <x:c r="L361" s="18"/>
      <x:c r="M361" s="18"/>
      <x:c r="N361" s="18"/>
      <x:c r="O361" s="18"/>
      <x:c r="P361" s="18"/>
      <x:c r="Q361" s="18"/>
      <x:c r="R361" s="18"/>
      <x:c r="S361" s="18"/>
      <x:c r="T361" s="18"/>
    </x:row>
    <x:row r="362">
      <x:c r="D362" s="18"/>
      <x:c r="E362" s="18"/>
      <x:c r="F362" s="18"/>
      <x:c r="G362" s="59"/>
      <x:c r="H362" s="59"/>
      <x:c r="I362" s="59"/>
      <x:c r="J362" s="59"/>
      <x:c r="K362" s="18"/>
      <x:c r="L362" s="18"/>
      <x:c r="M362" s="18"/>
      <x:c r="N362" s="18"/>
      <x:c r="O362" s="18"/>
      <x:c r="P362" s="18"/>
      <x:c r="Q362" s="18"/>
      <x:c r="R362" s="18"/>
      <x:c r="S362" s="18"/>
      <x:c r="T362" s="18"/>
    </x:row>
    <x:row r="363">
      <x:c r="D363" s="18"/>
      <x:c r="E363" s="18"/>
      <x:c r="F363" s="18"/>
      <x:c r="G363" s="59"/>
      <x:c r="H363" s="59"/>
      <x:c r="I363" s="59"/>
      <x:c r="J363" s="59"/>
      <x:c r="K363" s="18"/>
      <x:c r="L363" s="18"/>
      <x:c r="M363" s="18"/>
      <x:c r="N363" s="18"/>
      <x:c r="O363" s="18"/>
      <x:c r="P363" s="18"/>
      <x:c r="Q363" s="18"/>
      <x:c r="R363" s="18"/>
      <x:c r="S363" s="18"/>
      <x:c r="T363" s="18"/>
    </x:row>
    <x:row r="364">
      <x:c r="D364" s="18"/>
      <x:c r="E364" s="18"/>
      <x:c r="F364" s="18"/>
      <x:c r="G364" s="59"/>
      <x:c r="H364" s="59"/>
      <x:c r="I364" s="59"/>
      <x:c r="J364" s="59"/>
      <x:c r="K364" s="18"/>
      <x:c r="L364" s="18"/>
      <x:c r="M364" s="18"/>
      <x:c r="N364" s="18"/>
      <x:c r="O364" s="18"/>
      <x:c r="P364" s="18"/>
      <x:c r="Q364" s="18"/>
      <x:c r="R364" s="18"/>
      <x:c r="S364" s="18"/>
      <x:c r="T364" s="18"/>
    </x:row>
    <x:row r="365">
      <x:c r="D365" s="18"/>
      <x:c r="E365" s="18"/>
      <x:c r="F365" s="18"/>
      <x:c r="G365" s="59"/>
      <x:c r="H365" s="59"/>
      <x:c r="I365" s="59"/>
      <x:c r="J365" s="59"/>
      <x:c r="K365" s="18"/>
      <x:c r="L365" s="18"/>
      <x:c r="M365" s="18"/>
      <x:c r="N365" s="18"/>
      <x:c r="O365" s="18"/>
      <x:c r="P365" s="18"/>
      <x:c r="Q365" s="18"/>
      <x:c r="R365" s="18"/>
      <x:c r="S365" s="18"/>
      <x:c r="T365" s="18"/>
    </x:row>
    <x:row r="366">
      <x:c r="D366" s="18"/>
      <x:c r="E366" s="18"/>
      <x:c r="F366" s="18"/>
      <x:c r="G366" s="59"/>
      <x:c r="H366" s="59"/>
      <x:c r="I366" s="59"/>
      <x:c r="J366" s="59"/>
      <x:c r="K366" s="18"/>
      <x:c r="L366" s="18"/>
      <x:c r="M366" s="18"/>
      <x:c r="N366" s="18"/>
      <x:c r="O366" s="18"/>
      <x:c r="P366" s="18"/>
      <x:c r="Q366" s="18"/>
      <x:c r="R366" s="18"/>
      <x:c r="S366" s="18"/>
      <x:c r="T366" s="18"/>
    </x:row>
    <x:row r="367">
      <x:c r="D367" s="18"/>
      <x:c r="E367" s="18"/>
      <x:c r="F367" s="18"/>
      <x:c r="G367" s="59"/>
      <x:c r="H367" s="59"/>
      <x:c r="I367" s="59"/>
      <x:c r="J367" s="59"/>
      <x:c r="K367" s="18"/>
      <x:c r="L367" s="18"/>
      <x:c r="M367" s="18"/>
      <x:c r="N367" s="18"/>
      <x:c r="O367" s="18"/>
      <x:c r="P367" s="18"/>
      <x:c r="Q367" s="18"/>
      <x:c r="R367" s="18"/>
      <x:c r="S367" s="18"/>
      <x:c r="T367" s="18"/>
    </x:row>
    <x:row r="368">
      <x:c r="D368" s="18"/>
      <x:c r="E368" s="18"/>
      <x:c r="F368" s="18"/>
      <x:c r="G368" s="59"/>
      <x:c r="H368" s="59"/>
      <x:c r="I368" s="59"/>
      <x:c r="J368" s="59"/>
      <x:c r="K368" s="18"/>
      <x:c r="L368" s="18"/>
      <x:c r="M368" s="18"/>
      <x:c r="N368" s="18"/>
      <x:c r="O368" s="18"/>
      <x:c r="P368" s="18"/>
      <x:c r="Q368" s="18"/>
      <x:c r="R368" s="18"/>
      <x:c r="S368" s="18"/>
      <x:c r="T368" s="18"/>
    </x:row>
    <x:row r="369">
      <x:c r="D369" s="18"/>
      <x:c r="E369" s="18"/>
      <x:c r="F369" s="18"/>
      <x:c r="G369" s="59"/>
      <x:c r="H369" s="59"/>
      <x:c r="I369" s="59"/>
      <x:c r="J369" s="59"/>
      <x:c r="K369" s="18"/>
      <x:c r="L369" s="18"/>
      <x:c r="M369" s="18"/>
      <x:c r="N369" s="18"/>
      <x:c r="O369" s="18"/>
      <x:c r="P369" s="18"/>
      <x:c r="Q369" s="18"/>
      <x:c r="R369" s="18"/>
      <x:c r="S369" s="18"/>
      <x:c r="T369" s="18"/>
    </x:row>
    <x:row r="370">
      <x:c r="D370" s="18"/>
      <x:c r="E370" s="18"/>
      <x:c r="F370" s="18"/>
      <x:c r="G370" s="59"/>
      <x:c r="H370" s="59"/>
      <x:c r="I370" s="59"/>
      <x:c r="J370" s="59"/>
      <x:c r="K370" s="18"/>
      <x:c r="L370" s="18"/>
      <x:c r="M370" s="18"/>
      <x:c r="N370" s="18"/>
      <x:c r="O370" s="18"/>
      <x:c r="P370" s="18"/>
      <x:c r="Q370" s="18"/>
      <x:c r="R370" s="18"/>
      <x:c r="S370" s="18"/>
      <x:c r="T370" s="18"/>
    </x:row>
    <x:row r="371">
      <x:c r="D371" s="18"/>
      <x:c r="E371" s="18"/>
      <x:c r="F371" s="18"/>
      <x:c r="G371" s="59"/>
      <x:c r="H371" s="59"/>
      <x:c r="I371" s="59"/>
      <x:c r="J371" s="59"/>
      <x:c r="K371" s="18"/>
      <x:c r="L371" s="18"/>
      <x:c r="M371" s="18"/>
      <x:c r="N371" s="18"/>
      <x:c r="O371" s="18"/>
      <x:c r="P371" s="18"/>
      <x:c r="Q371" s="18"/>
      <x:c r="R371" s="18"/>
      <x:c r="S371" s="18"/>
      <x:c r="T371" s="18"/>
    </x:row>
    <x:row r="372">
      <x:c r="D372" s="18"/>
      <x:c r="E372" s="18"/>
      <x:c r="F372" s="18"/>
      <x:c r="G372" s="59"/>
      <x:c r="H372" s="59"/>
      <x:c r="I372" s="59"/>
      <x:c r="J372" s="59"/>
      <x:c r="K372" s="18"/>
      <x:c r="L372" s="18"/>
      <x:c r="M372" s="18"/>
      <x:c r="N372" s="18"/>
      <x:c r="O372" s="18"/>
      <x:c r="P372" s="18"/>
      <x:c r="Q372" s="18"/>
      <x:c r="R372" s="18"/>
      <x:c r="S372" s="18"/>
      <x:c r="T372" s="18"/>
    </x:row>
    <x:row r="373">
      <x:c r="D373" s="18"/>
      <x:c r="E373" s="18"/>
      <x:c r="F373" s="18"/>
      <x:c r="G373" s="59"/>
      <x:c r="H373" s="59"/>
      <x:c r="I373" s="59"/>
      <x:c r="J373" s="59"/>
      <x:c r="K373" s="18"/>
      <x:c r="L373" s="18"/>
      <x:c r="M373" s="18"/>
      <x:c r="N373" s="18"/>
      <x:c r="O373" s="18"/>
      <x:c r="P373" s="18"/>
      <x:c r="Q373" s="18"/>
      <x:c r="R373" s="18"/>
      <x:c r="S373" s="18"/>
      <x:c r="T373" s="18"/>
    </x:row>
    <x:row r="374">
      <x:c r="D374" s="18"/>
      <x:c r="E374" s="18"/>
      <x:c r="F374" s="18"/>
      <x:c r="G374" s="59"/>
      <x:c r="H374" s="59"/>
      <x:c r="I374" s="59"/>
      <x:c r="J374" s="59"/>
      <x:c r="K374" s="18"/>
      <x:c r="L374" s="18"/>
      <x:c r="M374" s="18"/>
      <x:c r="N374" s="18"/>
      <x:c r="O374" s="18"/>
      <x:c r="P374" s="18"/>
      <x:c r="Q374" s="18"/>
      <x:c r="R374" s="18"/>
      <x:c r="S374" s="18"/>
      <x:c r="T374" s="18"/>
    </x:row>
    <x:row r="375">
      <x:c r="D375" s="18"/>
      <x:c r="E375" s="18"/>
      <x:c r="F375" s="18"/>
      <x:c r="G375" s="59"/>
      <x:c r="H375" s="59"/>
      <x:c r="I375" s="59"/>
      <x:c r="J375" s="59"/>
      <x:c r="K375" s="18"/>
      <x:c r="L375" s="18"/>
      <x:c r="M375" s="18"/>
      <x:c r="N375" s="18"/>
      <x:c r="O375" s="18"/>
      <x:c r="P375" s="18"/>
      <x:c r="Q375" s="18"/>
      <x:c r="R375" s="18"/>
      <x:c r="S375" s="18"/>
      <x:c r="T375" s="18"/>
    </x:row>
    <x:row r="376">
      <x:c r="D376" s="18"/>
      <x:c r="E376" s="18"/>
      <x:c r="F376" s="18"/>
      <x:c r="G376" s="59"/>
      <x:c r="H376" s="59"/>
      <x:c r="I376" s="59"/>
      <x:c r="J376" s="59"/>
      <x:c r="K376" s="18"/>
      <x:c r="L376" s="18"/>
      <x:c r="M376" s="18"/>
      <x:c r="N376" s="18"/>
      <x:c r="O376" s="18"/>
      <x:c r="P376" s="18"/>
      <x:c r="Q376" s="18"/>
      <x:c r="R376" s="18"/>
      <x:c r="S376" s="18"/>
      <x:c r="T376" s="18"/>
    </x:row>
    <x:row r="377">
      <x:c r="D377" s="18"/>
      <x:c r="E377" s="18"/>
      <x:c r="F377" s="18"/>
      <x:c r="G377" s="59"/>
      <x:c r="H377" s="59"/>
      <x:c r="I377" s="59"/>
      <x:c r="J377" s="59"/>
      <x:c r="K377" s="18"/>
      <x:c r="L377" s="18"/>
      <x:c r="M377" s="18"/>
      <x:c r="N377" s="18"/>
      <x:c r="O377" s="18"/>
      <x:c r="P377" s="18"/>
      <x:c r="Q377" s="18"/>
      <x:c r="R377" s="18"/>
      <x:c r="S377" s="18"/>
      <x:c r="T377" s="18"/>
    </x:row>
    <x:row r="378">
      <x:c r="D378" s="18"/>
      <x:c r="E378" s="18"/>
      <x:c r="F378" s="18"/>
      <x:c r="G378" s="59"/>
      <x:c r="H378" s="59"/>
      <x:c r="I378" s="59"/>
      <x:c r="J378" s="59"/>
      <x:c r="K378" s="18"/>
      <x:c r="L378" s="18"/>
      <x:c r="M378" s="18"/>
      <x:c r="N378" s="18"/>
      <x:c r="O378" s="18"/>
      <x:c r="P378" s="18"/>
      <x:c r="Q378" s="18"/>
      <x:c r="R378" s="18"/>
      <x:c r="S378" s="18"/>
      <x:c r="T378" s="18"/>
    </x:row>
    <x:row r="379">
      <x:c r="D379" s="18"/>
      <x:c r="E379" s="18"/>
      <x:c r="F379" s="18"/>
      <x:c r="G379" s="59"/>
      <x:c r="H379" s="59"/>
      <x:c r="I379" s="59"/>
      <x:c r="J379" s="59"/>
      <x:c r="K379" s="18"/>
      <x:c r="L379" s="18"/>
      <x:c r="M379" s="18"/>
      <x:c r="N379" s="18"/>
      <x:c r="O379" s="18"/>
      <x:c r="P379" s="18"/>
      <x:c r="Q379" s="18"/>
      <x:c r="R379" s="18"/>
      <x:c r="S379" s="18"/>
      <x:c r="T379" s="18"/>
    </x:row>
    <x:row r="380">
      <x:c r="D380" s="18"/>
      <x:c r="E380" s="18"/>
      <x:c r="F380" s="18"/>
      <x:c r="G380" s="59"/>
      <x:c r="H380" s="59"/>
      <x:c r="I380" s="59"/>
      <x:c r="J380" s="59"/>
      <x:c r="K380" s="18"/>
      <x:c r="L380" s="18"/>
      <x:c r="M380" s="18"/>
      <x:c r="N380" s="18"/>
      <x:c r="O380" s="18"/>
      <x:c r="P380" s="18"/>
      <x:c r="Q380" s="18"/>
      <x:c r="R380" s="18"/>
      <x:c r="S380" s="18"/>
      <x:c r="T380" s="18"/>
    </x:row>
    <x:row r="381">
      <x:c r="D381" s="18"/>
      <x:c r="E381" s="18"/>
      <x:c r="F381" s="18"/>
      <x:c r="G381" s="59"/>
      <x:c r="H381" s="59"/>
      <x:c r="I381" s="59"/>
      <x:c r="J381" s="59"/>
      <x:c r="K381" s="18"/>
      <x:c r="L381" s="18"/>
      <x:c r="M381" s="18"/>
      <x:c r="N381" s="18"/>
      <x:c r="O381" s="18"/>
      <x:c r="P381" s="18"/>
      <x:c r="Q381" s="18"/>
      <x:c r="R381" s="18"/>
      <x:c r="S381" s="18"/>
      <x:c r="T381" s="18"/>
    </x:row>
    <x:row r="382">
      <x:c r="D382" s="18"/>
      <x:c r="E382" s="18"/>
      <x:c r="F382" s="18"/>
      <x:c r="G382" s="59"/>
      <x:c r="H382" s="59"/>
      <x:c r="I382" s="59"/>
      <x:c r="J382" s="59"/>
      <x:c r="K382" s="18"/>
      <x:c r="L382" s="18"/>
      <x:c r="M382" s="18"/>
      <x:c r="N382" s="18"/>
      <x:c r="O382" s="18"/>
      <x:c r="P382" s="18"/>
      <x:c r="Q382" s="18"/>
      <x:c r="R382" s="18"/>
      <x:c r="S382" s="18"/>
      <x:c r="T382" s="18"/>
    </x:row>
    <x:row r="383">
      <x:c r="D383" s="18"/>
      <x:c r="E383" s="18"/>
      <x:c r="F383" s="18"/>
      <x:c r="G383" s="59"/>
      <x:c r="H383" s="59"/>
      <x:c r="I383" s="59"/>
      <x:c r="J383" s="59"/>
      <x:c r="K383" s="18"/>
      <x:c r="L383" s="18"/>
      <x:c r="M383" s="18"/>
      <x:c r="N383" s="18"/>
      <x:c r="O383" s="18"/>
      <x:c r="P383" s="18"/>
      <x:c r="Q383" s="18"/>
      <x:c r="R383" s="18"/>
      <x:c r="S383" s="18"/>
      <x:c r="T383" s="18"/>
    </x:row>
    <x:row r="384">
      <x:c r="D384" s="18"/>
      <x:c r="E384" s="18"/>
      <x:c r="F384" s="18"/>
      <x:c r="G384" s="59"/>
      <x:c r="H384" s="59"/>
      <x:c r="I384" s="59"/>
      <x:c r="J384" s="59"/>
      <x:c r="K384" s="18"/>
      <x:c r="L384" s="18"/>
      <x:c r="M384" s="18"/>
      <x:c r="N384" s="18"/>
      <x:c r="O384" s="18"/>
      <x:c r="P384" s="18"/>
      <x:c r="Q384" s="18"/>
      <x:c r="R384" s="18"/>
      <x:c r="S384" s="18"/>
      <x:c r="T384" s="18"/>
    </x:row>
    <x:row r="385">
      <x:c r="D385" s="18"/>
      <x:c r="E385" s="18"/>
      <x:c r="F385" s="18"/>
      <x:c r="G385" s="59"/>
      <x:c r="H385" s="59"/>
      <x:c r="I385" s="59"/>
      <x:c r="J385" s="59"/>
      <x:c r="K385" s="18"/>
      <x:c r="L385" s="18"/>
      <x:c r="M385" s="18"/>
      <x:c r="N385" s="18"/>
      <x:c r="O385" s="18"/>
      <x:c r="P385" s="18"/>
      <x:c r="Q385" s="18"/>
      <x:c r="R385" s="18"/>
      <x:c r="S385" s="18"/>
      <x:c r="T385" s="18"/>
    </x:row>
    <x:row r="386">
      <x:c r="D386" s="18"/>
      <x:c r="E386" s="18"/>
      <x:c r="F386" s="18"/>
      <x:c r="G386" s="59"/>
      <x:c r="H386" s="59"/>
      <x:c r="I386" s="59"/>
      <x:c r="J386" s="59"/>
      <x:c r="K386" s="18"/>
      <x:c r="L386" s="18"/>
      <x:c r="M386" s="18"/>
      <x:c r="N386" s="18"/>
      <x:c r="O386" s="18"/>
      <x:c r="P386" s="18"/>
      <x:c r="Q386" s="18"/>
      <x:c r="R386" s="18"/>
      <x:c r="S386" s="18"/>
      <x:c r="T386" s="18"/>
    </x:row>
    <x:row r="387">
      <x:c r="D387" s="18"/>
      <x:c r="E387" s="18"/>
      <x:c r="F387" s="18"/>
      <x:c r="G387" s="59"/>
      <x:c r="H387" s="59"/>
      <x:c r="I387" s="59"/>
      <x:c r="J387" s="59"/>
      <x:c r="K387" s="18"/>
      <x:c r="L387" s="18"/>
      <x:c r="M387" s="18"/>
      <x:c r="N387" s="18"/>
      <x:c r="O387" s="18"/>
      <x:c r="P387" s="18"/>
      <x:c r="Q387" s="18"/>
      <x:c r="R387" s="18"/>
      <x:c r="S387" s="18"/>
      <x:c r="T387" s="18"/>
    </x:row>
    <x:row r="388">
      <x:c r="D388" s="18"/>
      <x:c r="E388" s="18"/>
      <x:c r="F388" s="18"/>
      <x:c r="G388" s="59"/>
      <x:c r="H388" s="59"/>
      <x:c r="I388" s="59"/>
      <x:c r="J388" s="59"/>
      <x:c r="K388" s="18"/>
      <x:c r="L388" s="18"/>
      <x:c r="M388" s="18"/>
      <x:c r="N388" s="18"/>
      <x:c r="O388" s="18"/>
      <x:c r="P388" s="18"/>
      <x:c r="Q388" s="18"/>
      <x:c r="R388" s="18"/>
      <x:c r="S388" s="18"/>
      <x:c r="T388" s="18"/>
    </x:row>
    <x:row r="389">
      <x:c r="D389" s="18"/>
      <x:c r="E389" s="18"/>
      <x:c r="F389" s="18"/>
      <x:c r="G389" s="59"/>
      <x:c r="H389" s="59"/>
      <x:c r="I389" s="59"/>
      <x:c r="J389" s="59"/>
      <x:c r="K389" s="18"/>
      <x:c r="L389" s="18"/>
      <x:c r="M389" s="18"/>
      <x:c r="N389" s="18"/>
      <x:c r="O389" s="18"/>
      <x:c r="P389" s="18"/>
      <x:c r="Q389" s="18"/>
      <x:c r="R389" s="18"/>
      <x:c r="S389" s="18"/>
      <x:c r="T389" s="18"/>
    </x:row>
    <x:row r="390">
      <x:c r="D390" s="18"/>
      <x:c r="E390" s="18"/>
      <x:c r="F390" s="18"/>
      <x:c r="G390" s="59"/>
      <x:c r="H390" s="59"/>
      <x:c r="I390" s="59"/>
      <x:c r="J390" s="59"/>
      <x:c r="K390" s="18"/>
      <x:c r="L390" s="18"/>
      <x:c r="M390" s="18"/>
      <x:c r="N390" s="18"/>
      <x:c r="O390" s="18"/>
      <x:c r="P390" s="18"/>
      <x:c r="Q390" s="18"/>
      <x:c r="R390" s="18"/>
      <x:c r="S390" s="18"/>
      <x:c r="T390" s="18"/>
    </x:row>
    <x:row r="391">
      <x:c r="D391" s="18"/>
      <x:c r="E391" s="18"/>
      <x:c r="F391" s="18"/>
      <x:c r="G391" s="59"/>
      <x:c r="H391" s="59"/>
      <x:c r="I391" s="59"/>
      <x:c r="J391" s="59"/>
      <x:c r="K391" s="18"/>
      <x:c r="L391" s="18"/>
      <x:c r="M391" s="18"/>
      <x:c r="N391" s="18"/>
      <x:c r="O391" s="18"/>
      <x:c r="P391" s="18"/>
      <x:c r="Q391" s="18"/>
      <x:c r="R391" s="18"/>
      <x:c r="S391" s="18"/>
      <x:c r="T391" s="18"/>
    </x:row>
    <x:row r="392">
      <x:c r="D392" s="18"/>
      <x:c r="E392" s="18"/>
      <x:c r="F392" s="18"/>
      <x:c r="G392" s="59"/>
      <x:c r="H392" s="59"/>
      <x:c r="I392" s="59"/>
      <x:c r="J392" s="59"/>
      <x:c r="K392" s="18"/>
      <x:c r="L392" s="18"/>
      <x:c r="M392" s="18"/>
      <x:c r="N392" s="18"/>
      <x:c r="O392" s="18"/>
      <x:c r="P392" s="18"/>
      <x:c r="Q392" s="18"/>
      <x:c r="R392" s="18"/>
      <x:c r="S392" s="18"/>
      <x:c r="T392" s="18"/>
    </x:row>
    <x:row r="393">
      <x:c r="D393" s="18"/>
      <x:c r="E393" s="18"/>
      <x:c r="F393" s="18"/>
      <x:c r="G393" s="59"/>
      <x:c r="H393" s="59"/>
      <x:c r="I393" s="59"/>
      <x:c r="J393" s="59"/>
      <x:c r="K393" s="18"/>
      <x:c r="L393" s="18"/>
      <x:c r="M393" s="18"/>
      <x:c r="N393" s="18"/>
      <x:c r="O393" s="18"/>
      <x:c r="P393" s="18"/>
      <x:c r="Q393" s="18"/>
      <x:c r="R393" s="18"/>
      <x:c r="S393" s="18"/>
      <x:c r="T393" s="18"/>
    </x:row>
    <x:row r="394">
      <x:c r="D394" s="18"/>
      <x:c r="E394" s="18"/>
      <x:c r="F394" s="18"/>
      <x:c r="G394" s="59"/>
      <x:c r="H394" s="59"/>
      <x:c r="I394" s="59"/>
      <x:c r="J394" s="59"/>
      <x:c r="K394" s="18"/>
      <x:c r="L394" s="18"/>
      <x:c r="M394" s="18"/>
      <x:c r="N394" s="18"/>
      <x:c r="O394" s="18"/>
      <x:c r="P394" s="18"/>
      <x:c r="Q394" s="18"/>
      <x:c r="R394" s="18"/>
      <x:c r="S394" s="18"/>
      <x:c r="T394" s="18"/>
    </x:row>
    <x:row r="395">
      <x:c r="D395" s="18"/>
      <x:c r="E395" s="18"/>
      <x:c r="F395" s="18"/>
      <x:c r="G395" s="59"/>
      <x:c r="H395" s="59"/>
      <x:c r="I395" s="59"/>
      <x:c r="J395" s="59"/>
      <x:c r="K395" s="18"/>
      <x:c r="L395" s="18"/>
      <x:c r="M395" s="18"/>
      <x:c r="N395" s="18"/>
      <x:c r="O395" s="18"/>
      <x:c r="P395" s="18"/>
      <x:c r="Q395" s="18"/>
      <x:c r="R395" s="18"/>
      <x:c r="S395" s="18"/>
      <x:c r="T395" s="18"/>
    </x:row>
    <x:row r="396">
      <x:c r="D396" s="18"/>
      <x:c r="E396" s="18"/>
      <x:c r="F396" s="18"/>
      <x:c r="G396" s="59"/>
      <x:c r="H396" s="59"/>
      <x:c r="I396" s="59"/>
      <x:c r="J396" s="59"/>
      <x:c r="K396" s="18"/>
      <x:c r="L396" s="18"/>
      <x:c r="M396" s="18"/>
      <x:c r="N396" s="18"/>
      <x:c r="O396" s="18"/>
      <x:c r="P396" s="18"/>
      <x:c r="Q396" s="18"/>
      <x:c r="R396" s="18"/>
      <x:c r="S396" s="18"/>
      <x:c r="T396" s="18"/>
    </x:row>
    <x:row r="397">
      <x:c r="D397" s="18"/>
      <x:c r="E397" s="18"/>
      <x:c r="F397" s="18"/>
      <x:c r="G397" s="59"/>
      <x:c r="H397" s="59"/>
      <x:c r="I397" s="59"/>
      <x:c r="J397" s="59"/>
      <x:c r="K397" s="18"/>
      <x:c r="L397" s="18"/>
      <x:c r="M397" s="18"/>
      <x:c r="N397" s="18"/>
      <x:c r="O397" s="18"/>
      <x:c r="P397" s="18"/>
      <x:c r="Q397" s="18"/>
      <x:c r="R397" s="18"/>
      <x:c r="S397" s="18"/>
      <x:c r="T397" s="18"/>
    </x:row>
    <x:row r="398">
      <x:c r="D398" s="18"/>
      <x:c r="E398" s="18"/>
      <x:c r="F398" s="18"/>
      <x:c r="G398" s="59"/>
      <x:c r="H398" s="59"/>
      <x:c r="I398" s="59"/>
      <x:c r="J398" s="59"/>
      <x:c r="K398" s="18"/>
      <x:c r="L398" s="18"/>
      <x:c r="M398" s="18"/>
      <x:c r="N398" s="18"/>
      <x:c r="O398" s="18"/>
      <x:c r="P398" s="18"/>
      <x:c r="Q398" s="18"/>
      <x:c r="R398" s="18"/>
      <x:c r="S398" s="18"/>
      <x:c r="T398" s="18"/>
    </x:row>
    <x:row r="399">
      <x:c r="D399" s="18"/>
      <x:c r="E399" s="18"/>
      <x:c r="F399" s="18"/>
      <x:c r="G399" s="59"/>
      <x:c r="H399" s="59"/>
      <x:c r="I399" s="59"/>
      <x:c r="J399" s="59"/>
      <x:c r="K399" s="18"/>
      <x:c r="L399" s="18"/>
      <x:c r="M399" s="18"/>
      <x:c r="N399" s="18"/>
      <x:c r="O399" s="18"/>
      <x:c r="P399" s="18"/>
      <x:c r="Q399" s="18"/>
      <x:c r="R399" s="18"/>
      <x:c r="S399" s="18"/>
      <x:c r="T399" s="18"/>
    </x:row>
    <x:row r="400">
      <x:c r="D400" s="18"/>
      <x:c r="E400" s="18"/>
      <x:c r="F400" s="18"/>
      <x:c r="G400" s="59"/>
      <x:c r="H400" s="59"/>
      <x:c r="I400" s="59"/>
      <x:c r="J400" s="59"/>
      <x:c r="K400" s="18"/>
      <x:c r="L400" s="18"/>
      <x:c r="M400" s="18"/>
      <x:c r="N400" s="18"/>
      <x:c r="O400" s="18"/>
      <x:c r="P400" s="18"/>
      <x:c r="Q400" s="18"/>
      <x:c r="R400" s="18"/>
      <x:c r="S400" s="18"/>
      <x:c r="T400" s="18"/>
    </x:row>
    <x:row r="401">
      <x:c r="D401" s="18"/>
      <x:c r="E401" s="18"/>
      <x:c r="F401" s="18"/>
      <x:c r="G401" s="59"/>
      <x:c r="H401" s="59"/>
      <x:c r="I401" s="59"/>
      <x:c r="J401" s="59"/>
      <x:c r="K401" s="18"/>
      <x:c r="L401" s="18"/>
      <x:c r="M401" s="18"/>
      <x:c r="N401" s="18"/>
      <x:c r="O401" s="18"/>
      <x:c r="P401" s="18"/>
      <x:c r="Q401" s="18"/>
      <x:c r="R401" s="18"/>
      <x:c r="S401" s="18"/>
      <x:c r="T401" s="18"/>
    </x:row>
    <x:row r="402">
      <x:c r="D402" s="18"/>
      <x:c r="E402" s="18"/>
      <x:c r="F402" s="18"/>
      <x:c r="G402" s="59"/>
      <x:c r="H402" s="59"/>
      <x:c r="I402" s="59"/>
      <x:c r="J402" s="59"/>
      <x:c r="K402" s="18"/>
      <x:c r="L402" s="18"/>
      <x:c r="M402" s="18"/>
      <x:c r="N402" s="18"/>
      <x:c r="O402" s="18"/>
      <x:c r="P402" s="18"/>
      <x:c r="Q402" s="18"/>
      <x:c r="R402" s="18"/>
      <x:c r="S402" s="18"/>
      <x:c r="T402" s="18"/>
    </x:row>
    <x:row r="403">
      <x:c r="D403" s="18"/>
      <x:c r="E403" s="18"/>
      <x:c r="F403" s="18"/>
      <x:c r="G403" s="59"/>
      <x:c r="H403" s="59"/>
      <x:c r="I403" s="59"/>
      <x:c r="J403" s="59"/>
      <x:c r="K403" s="18"/>
      <x:c r="L403" s="18"/>
      <x:c r="M403" s="18"/>
      <x:c r="N403" s="18"/>
      <x:c r="O403" s="18"/>
      <x:c r="P403" s="18"/>
      <x:c r="Q403" s="18"/>
      <x:c r="R403" s="18"/>
      <x:c r="S403" s="18"/>
      <x:c r="T403" s="18"/>
    </x:row>
    <x:row r="404">
      <x:c r="D404" s="18"/>
      <x:c r="E404" s="18"/>
      <x:c r="F404" s="18"/>
      <x:c r="G404" s="59"/>
      <x:c r="H404" s="59"/>
      <x:c r="I404" s="59"/>
      <x:c r="J404" s="59"/>
      <x:c r="K404" s="18"/>
      <x:c r="L404" s="18"/>
      <x:c r="M404" s="18"/>
      <x:c r="N404" s="18"/>
      <x:c r="O404" s="18"/>
      <x:c r="P404" s="18"/>
      <x:c r="Q404" s="18"/>
      <x:c r="R404" s="18"/>
      <x:c r="S404" s="18"/>
      <x:c r="T404" s="18"/>
    </x:row>
    <x:row r="405">
      <x:c r="D405" s="18"/>
      <x:c r="E405" s="18"/>
      <x:c r="F405" s="18"/>
      <x:c r="G405" s="59"/>
      <x:c r="H405" s="59"/>
      <x:c r="I405" s="59"/>
      <x:c r="J405" s="59"/>
      <x:c r="K405" s="18"/>
      <x:c r="L405" s="18"/>
      <x:c r="M405" s="18"/>
      <x:c r="N405" s="18"/>
      <x:c r="O405" s="18"/>
      <x:c r="P405" s="18"/>
      <x:c r="Q405" s="18"/>
      <x:c r="R405" s="18"/>
      <x:c r="S405" s="18"/>
      <x:c r="T405" s="18"/>
    </x:row>
    <x:row r="406">
      <x:c r="D406" s="18"/>
      <x:c r="E406" s="18"/>
      <x:c r="F406" s="18"/>
      <x:c r="G406" s="59"/>
      <x:c r="H406" s="59"/>
      <x:c r="I406" s="59"/>
      <x:c r="J406" s="59"/>
      <x:c r="K406" s="18"/>
      <x:c r="L406" s="18"/>
      <x:c r="M406" s="18"/>
      <x:c r="N406" s="18"/>
      <x:c r="O406" s="18"/>
      <x:c r="P406" s="18"/>
      <x:c r="Q406" s="18"/>
      <x:c r="R406" s="18"/>
      <x:c r="S406" s="18"/>
      <x:c r="T406" s="18"/>
    </x:row>
    <x:row r="407">
      <x:c r="D407" s="18"/>
      <x:c r="E407" s="18"/>
      <x:c r="F407" s="18"/>
      <x:c r="G407" s="59"/>
      <x:c r="H407" s="59"/>
      <x:c r="I407" s="59"/>
      <x:c r="J407" s="59"/>
      <x:c r="K407" s="18"/>
      <x:c r="L407" s="18"/>
      <x:c r="M407" s="18"/>
      <x:c r="N407" s="18"/>
      <x:c r="O407" s="18"/>
      <x:c r="P407" s="18"/>
      <x:c r="Q407" s="18"/>
      <x:c r="R407" s="18"/>
      <x:c r="S407" s="18"/>
      <x:c r="T407" s="18"/>
    </x:row>
    <x:row r="408">
      <x:c r="D408" s="18"/>
      <x:c r="E408" s="18"/>
      <x:c r="F408" s="18"/>
      <x:c r="G408" s="59"/>
      <x:c r="H408" s="59"/>
      <x:c r="I408" s="59"/>
      <x:c r="J408" s="59"/>
      <x:c r="K408" s="18"/>
      <x:c r="L408" s="18"/>
      <x:c r="M408" s="18"/>
      <x:c r="N408" s="18"/>
      <x:c r="O408" s="18"/>
      <x:c r="P408" s="18"/>
      <x:c r="Q408" s="18"/>
      <x:c r="R408" s="18"/>
      <x:c r="S408" s="18"/>
      <x:c r="T408" s="18"/>
    </x:row>
    <x:row r="409">
      <x:c r="D409" s="18"/>
      <x:c r="E409" s="18"/>
      <x:c r="F409" s="18"/>
      <x:c r="G409" s="59"/>
      <x:c r="H409" s="59"/>
      <x:c r="I409" s="59"/>
      <x:c r="J409" s="59"/>
      <x:c r="K409" s="18"/>
      <x:c r="L409" s="18"/>
      <x:c r="M409" s="18"/>
      <x:c r="N409" s="18"/>
      <x:c r="O409" s="18"/>
      <x:c r="P409" s="18"/>
      <x:c r="Q409" s="18"/>
      <x:c r="R409" s="18"/>
      <x:c r="S409" s="18"/>
      <x:c r="T409" s="18"/>
    </x:row>
    <x:row r="410">
      <x:c r="D410" s="18"/>
      <x:c r="E410" s="18"/>
      <x:c r="F410" s="18"/>
      <x:c r="G410" s="59"/>
      <x:c r="H410" s="59"/>
      <x:c r="I410" s="59"/>
      <x:c r="J410" s="59"/>
      <x:c r="K410" s="18"/>
      <x:c r="L410" s="18"/>
      <x:c r="M410" s="18"/>
      <x:c r="N410" s="18"/>
      <x:c r="O410" s="18"/>
      <x:c r="P410" s="18"/>
      <x:c r="Q410" s="18"/>
      <x:c r="R410" s="18"/>
      <x:c r="S410" s="18"/>
      <x:c r="T410" s="18"/>
    </x:row>
    <x:row r="411">
      <x:c r="D411" s="18"/>
      <x:c r="E411" s="18"/>
      <x:c r="F411" s="18"/>
      <x:c r="G411" s="59"/>
      <x:c r="H411" s="59"/>
      <x:c r="I411" s="59"/>
      <x:c r="J411" s="59"/>
      <x:c r="K411" s="18"/>
      <x:c r="L411" s="18"/>
      <x:c r="M411" s="18"/>
      <x:c r="N411" s="18"/>
      <x:c r="O411" s="18"/>
      <x:c r="P411" s="18"/>
      <x:c r="Q411" s="18"/>
      <x:c r="R411" s="18"/>
      <x:c r="S411" s="18"/>
      <x:c r="T411" s="18"/>
    </x:row>
    <x:row r="412">
      <x:c r="D412" s="18"/>
      <x:c r="E412" s="18"/>
      <x:c r="F412" s="18"/>
      <x:c r="G412" s="59"/>
      <x:c r="H412" s="59"/>
      <x:c r="I412" s="59"/>
      <x:c r="J412" s="59"/>
      <x:c r="K412" s="18"/>
      <x:c r="L412" s="18"/>
      <x:c r="M412" s="18"/>
      <x:c r="N412" s="18"/>
      <x:c r="O412" s="18"/>
      <x:c r="P412" s="18"/>
      <x:c r="Q412" s="18"/>
      <x:c r="R412" s="18"/>
      <x:c r="S412" s="18"/>
      <x:c r="T412" s="18"/>
    </x:row>
    <x:row r="413">
      <x:c r="D413" s="18"/>
      <x:c r="E413" s="18"/>
      <x:c r="F413" s="18"/>
      <x:c r="G413" s="59"/>
      <x:c r="H413" s="59"/>
      <x:c r="I413" s="59"/>
      <x:c r="J413" s="59"/>
      <x:c r="K413" s="18"/>
      <x:c r="L413" s="18"/>
      <x:c r="M413" s="18"/>
      <x:c r="N413" s="18"/>
      <x:c r="O413" s="18"/>
      <x:c r="P413" s="18"/>
      <x:c r="Q413" s="18"/>
      <x:c r="R413" s="18"/>
      <x:c r="S413" s="18"/>
      <x:c r="T413" s="18"/>
    </x:row>
    <x:row r="414">
      <x:c r="D414" s="18"/>
      <x:c r="E414" s="18"/>
      <x:c r="F414" s="18"/>
      <x:c r="G414" s="59"/>
      <x:c r="H414" s="59"/>
      <x:c r="I414" s="59"/>
      <x:c r="J414" s="59"/>
      <x:c r="K414" s="18"/>
      <x:c r="L414" s="18"/>
      <x:c r="M414" s="18"/>
      <x:c r="N414" s="18"/>
      <x:c r="O414" s="18"/>
      <x:c r="P414" s="18"/>
      <x:c r="Q414" s="18"/>
      <x:c r="R414" s="18"/>
      <x:c r="S414" s="18"/>
      <x:c r="T414" s="18"/>
    </x:row>
    <x:row r="415">
      <x:c r="D415" s="18"/>
      <x:c r="E415" s="18"/>
      <x:c r="F415" s="18"/>
      <x:c r="G415" s="59"/>
      <x:c r="H415" s="59"/>
      <x:c r="I415" s="59"/>
      <x:c r="J415" s="59"/>
      <x:c r="K415" s="18"/>
      <x:c r="L415" s="18"/>
      <x:c r="M415" s="18"/>
      <x:c r="N415" s="18"/>
      <x:c r="O415" s="18"/>
      <x:c r="P415" s="18"/>
      <x:c r="Q415" s="18"/>
      <x:c r="R415" s="18"/>
      <x:c r="S415" s="18"/>
      <x:c r="T415" s="18"/>
    </x:row>
    <x:row r="416">
      <x:c r="D416" s="18"/>
      <x:c r="E416" s="18"/>
      <x:c r="F416" s="18"/>
      <x:c r="G416" s="59"/>
      <x:c r="H416" s="59"/>
      <x:c r="I416" s="59"/>
      <x:c r="J416" s="59"/>
      <x:c r="K416" s="18"/>
      <x:c r="L416" s="18"/>
      <x:c r="M416" s="18"/>
      <x:c r="N416" s="18"/>
      <x:c r="O416" s="18"/>
      <x:c r="P416" s="18"/>
      <x:c r="Q416" s="18"/>
      <x:c r="R416" s="18"/>
      <x:c r="S416" s="18"/>
      <x:c r="T416" s="18"/>
    </x:row>
    <x:row r="417">
      <x:c r="D417" s="18"/>
      <x:c r="E417" s="18"/>
      <x:c r="F417" s="18"/>
      <x:c r="G417" s="59"/>
      <x:c r="H417" s="59"/>
      <x:c r="I417" s="59"/>
      <x:c r="J417" s="59"/>
      <x:c r="K417" s="18"/>
      <x:c r="L417" s="18"/>
      <x:c r="M417" s="18"/>
      <x:c r="N417" s="18"/>
      <x:c r="O417" s="18"/>
      <x:c r="P417" s="18"/>
      <x:c r="Q417" s="18"/>
      <x:c r="R417" s="18"/>
      <x:c r="S417" s="18"/>
      <x:c r="T417" s="18"/>
    </x:row>
    <x:row r="418">
      <x:c r="D418" s="18"/>
      <x:c r="E418" s="18"/>
      <x:c r="F418" s="18"/>
      <x:c r="G418" s="59"/>
      <x:c r="H418" s="59"/>
      <x:c r="I418" s="59"/>
      <x:c r="J418" s="59"/>
      <x:c r="K418" s="18"/>
      <x:c r="L418" s="18"/>
      <x:c r="M418" s="18"/>
      <x:c r="N418" s="18"/>
      <x:c r="O418" s="18"/>
      <x:c r="P418" s="18"/>
      <x:c r="Q418" s="18"/>
      <x:c r="R418" s="18"/>
      <x:c r="S418" s="18"/>
      <x:c r="T418" s="18"/>
    </x:row>
    <x:row r="419">
      <x:c r="D419" s="18"/>
      <x:c r="E419" s="18"/>
      <x:c r="F419" s="18"/>
      <x:c r="G419" s="59"/>
      <x:c r="H419" s="59"/>
      <x:c r="I419" s="59"/>
      <x:c r="J419" s="59"/>
      <x:c r="K419" s="18"/>
      <x:c r="L419" s="18"/>
      <x:c r="M419" s="18"/>
      <x:c r="N419" s="18"/>
      <x:c r="O419" s="18"/>
      <x:c r="P419" s="18"/>
      <x:c r="Q419" s="18"/>
      <x:c r="R419" s="18"/>
      <x:c r="S419" s="18"/>
      <x:c r="T419" s="18"/>
    </x:row>
    <x:row r="420">
      <x:c r="D420" s="18"/>
      <x:c r="E420" s="18"/>
      <x:c r="F420" s="18"/>
      <x:c r="G420" s="59"/>
      <x:c r="H420" s="59"/>
      <x:c r="I420" s="59"/>
      <x:c r="J420" s="59"/>
      <x:c r="K420" s="18"/>
      <x:c r="L420" s="18"/>
      <x:c r="M420" s="18"/>
      <x:c r="N420" s="18"/>
      <x:c r="O420" s="18"/>
      <x:c r="P420" s="18"/>
      <x:c r="Q420" s="18"/>
      <x:c r="R420" s="18"/>
      <x:c r="S420" s="18"/>
      <x:c r="T420" s="18"/>
    </x:row>
    <x:row r="421">
      <x:c r="D421" s="18"/>
      <x:c r="E421" s="18"/>
      <x:c r="F421" s="18"/>
      <x:c r="G421" s="59"/>
      <x:c r="H421" s="59"/>
      <x:c r="I421" s="59"/>
      <x:c r="J421" s="59"/>
      <x:c r="K421" s="18"/>
      <x:c r="L421" s="18"/>
      <x:c r="M421" s="18"/>
      <x:c r="N421" s="18"/>
      <x:c r="O421" s="18"/>
      <x:c r="P421" s="18"/>
      <x:c r="Q421" s="18"/>
      <x:c r="R421" s="18"/>
      <x:c r="S421" s="18"/>
      <x:c r="T421" s="18"/>
    </x:row>
    <x:row r="422">
      <x:c r="D422" s="18"/>
      <x:c r="E422" s="18"/>
      <x:c r="F422" s="18"/>
      <x:c r="G422" s="59"/>
      <x:c r="H422" s="59"/>
      <x:c r="I422" s="59"/>
      <x:c r="J422" s="59"/>
      <x:c r="K422" s="18"/>
      <x:c r="L422" s="18"/>
      <x:c r="M422" s="18"/>
      <x:c r="N422" s="18"/>
      <x:c r="O422" s="18"/>
      <x:c r="P422" s="18"/>
      <x:c r="Q422" s="18"/>
      <x:c r="R422" s="18"/>
      <x:c r="S422" s="18"/>
      <x:c r="T422" s="18"/>
    </x:row>
    <x:row r="423">
      <x:c r="D423" s="18"/>
      <x:c r="E423" s="18"/>
      <x:c r="F423" s="18"/>
      <x:c r="G423" s="59"/>
      <x:c r="H423" s="59"/>
      <x:c r="I423" s="59"/>
      <x:c r="J423" s="59"/>
      <x:c r="K423" s="18"/>
      <x:c r="L423" s="18"/>
      <x:c r="M423" s="18"/>
      <x:c r="N423" s="18"/>
      <x:c r="O423" s="18"/>
      <x:c r="P423" s="18"/>
      <x:c r="Q423" s="18"/>
      <x:c r="R423" s="18"/>
      <x:c r="S423" s="18"/>
      <x:c r="T423" s="18"/>
    </x:row>
    <x:row r="424">
      <x:c r="D424" s="18"/>
      <x:c r="E424" s="18"/>
      <x:c r="F424" s="18"/>
      <x:c r="G424" s="59"/>
      <x:c r="H424" s="59"/>
      <x:c r="I424" s="59"/>
      <x:c r="J424" s="59"/>
      <x:c r="K424" s="18"/>
      <x:c r="L424" s="18"/>
      <x:c r="M424" s="18"/>
      <x:c r="N424" s="18"/>
      <x:c r="O424" s="18"/>
      <x:c r="P424" s="18"/>
      <x:c r="Q424" s="18"/>
      <x:c r="R424" s="18"/>
      <x:c r="S424" s="18"/>
      <x:c r="T424" s="18"/>
    </x:row>
    <x:row r="425">
      <x:c r="D425" s="18"/>
      <x:c r="E425" s="18"/>
      <x:c r="F425" s="18"/>
      <x:c r="G425" s="59"/>
      <x:c r="H425" s="59"/>
      <x:c r="I425" s="59"/>
      <x:c r="J425" s="59"/>
      <x:c r="K425" s="18"/>
      <x:c r="L425" s="18"/>
      <x:c r="M425" s="18"/>
      <x:c r="N425" s="18"/>
      <x:c r="O425" s="18"/>
      <x:c r="P425" s="18"/>
      <x:c r="Q425" s="18"/>
      <x:c r="R425" s="18"/>
      <x:c r="S425" s="18"/>
      <x:c r="T425" s="18"/>
    </x:row>
    <x:row r="426">
      <x:c r="D426" s="18"/>
      <x:c r="E426" s="18"/>
      <x:c r="F426" s="18"/>
      <x:c r="G426" s="59"/>
      <x:c r="H426" s="59"/>
      <x:c r="I426" s="59"/>
      <x:c r="J426" s="59"/>
      <x:c r="K426" s="18"/>
      <x:c r="L426" s="18"/>
      <x:c r="M426" s="18"/>
      <x:c r="N426" s="18"/>
      <x:c r="O426" s="18"/>
      <x:c r="P426" s="18"/>
      <x:c r="Q426" s="18"/>
      <x:c r="R426" s="18"/>
      <x:c r="S426" s="18"/>
      <x:c r="T426" s="18"/>
    </x:row>
    <x:row r="427">
      <x:c r="D427" s="18"/>
      <x:c r="E427" s="18"/>
      <x:c r="F427" s="18"/>
      <x:c r="G427" s="59"/>
      <x:c r="H427" s="59"/>
      <x:c r="I427" s="59"/>
      <x:c r="J427" s="59"/>
      <x:c r="K427" s="18"/>
      <x:c r="L427" s="18"/>
      <x:c r="M427" s="18"/>
      <x:c r="N427" s="18"/>
      <x:c r="O427" s="18"/>
      <x:c r="P427" s="18"/>
      <x:c r="Q427" s="18"/>
      <x:c r="R427" s="18"/>
      <x:c r="S427" s="18"/>
      <x:c r="T427" s="18"/>
    </x:row>
    <x:row r="428">
      <x:c r="D428" s="18"/>
      <x:c r="E428" s="18"/>
      <x:c r="F428" s="18"/>
      <x:c r="G428" s="59"/>
      <x:c r="H428" s="59"/>
      <x:c r="I428" s="59"/>
      <x:c r="J428" s="59"/>
      <x:c r="K428" s="18"/>
      <x:c r="L428" s="18"/>
      <x:c r="M428" s="18"/>
      <x:c r="N428" s="18"/>
      <x:c r="O428" s="18"/>
      <x:c r="P428" s="18"/>
      <x:c r="Q428" s="18"/>
      <x:c r="R428" s="18"/>
      <x:c r="S428" s="18"/>
      <x:c r="T428" s="18"/>
    </x:row>
    <x:row r="429">
      <x:c r="D429" s="18"/>
      <x:c r="E429" s="18"/>
      <x:c r="F429" s="18"/>
      <x:c r="G429" s="59"/>
      <x:c r="H429" s="59"/>
      <x:c r="I429" s="59"/>
      <x:c r="J429" s="59"/>
      <x:c r="K429" s="18"/>
      <x:c r="L429" s="18"/>
      <x:c r="M429" s="18"/>
      <x:c r="N429" s="18"/>
      <x:c r="O429" s="18"/>
      <x:c r="P429" s="18"/>
      <x:c r="Q429" s="18"/>
      <x:c r="R429" s="18"/>
      <x:c r="S429" s="18"/>
      <x:c r="T429" s="18"/>
    </x:row>
    <x:row r="430">
      <x:c r="D430" s="18"/>
      <x:c r="E430" s="18"/>
      <x:c r="F430" s="18"/>
      <x:c r="G430" s="59"/>
      <x:c r="H430" s="59"/>
      <x:c r="I430" s="59"/>
      <x:c r="J430" s="59"/>
      <x:c r="K430" s="18"/>
      <x:c r="L430" s="18"/>
      <x:c r="M430" s="18"/>
      <x:c r="N430" s="18"/>
      <x:c r="O430" s="18"/>
      <x:c r="P430" s="18"/>
      <x:c r="Q430" s="18"/>
      <x:c r="R430" s="18"/>
      <x:c r="S430" s="18"/>
      <x:c r="T430" s="18"/>
    </x:row>
    <x:row r="431">
      <x:c r="D431" s="18"/>
      <x:c r="E431" s="18"/>
      <x:c r="F431" s="18"/>
      <x:c r="G431" s="59"/>
      <x:c r="H431" s="59"/>
      <x:c r="I431" s="59"/>
      <x:c r="J431" s="59"/>
      <x:c r="K431" s="18"/>
      <x:c r="L431" s="18"/>
      <x:c r="M431" s="18"/>
      <x:c r="N431" s="18"/>
      <x:c r="O431" s="18"/>
      <x:c r="P431" s="18"/>
      <x:c r="Q431" s="18"/>
      <x:c r="R431" s="18"/>
      <x:c r="S431" s="18"/>
      <x:c r="T431" s="18"/>
    </x:row>
    <x:row r="432">
      <x:c r="D432" s="18"/>
      <x:c r="E432" s="18"/>
      <x:c r="F432" s="18"/>
      <x:c r="G432" s="59"/>
      <x:c r="H432" s="59"/>
      <x:c r="I432" s="59"/>
      <x:c r="J432" s="59"/>
      <x:c r="K432" s="18"/>
      <x:c r="L432" s="18"/>
      <x:c r="M432" s="18"/>
      <x:c r="N432" s="18"/>
      <x:c r="O432" s="18"/>
      <x:c r="P432" s="18"/>
      <x:c r="Q432" s="18"/>
      <x:c r="R432" s="18"/>
      <x:c r="S432" s="18"/>
      <x:c r="T432" s="18"/>
    </x:row>
    <x:row r="433">
      <x:c r="D433" s="18"/>
      <x:c r="E433" s="18"/>
      <x:c r="F433" s="18"/>
      <x:c r="G433" s="59"/>
      <x:c r="H433" s="59"/>
      <x:c r="I433" s="59"/>
      <x:c r="J433" s="59"/>
      <x:c r="K433" s="18"/>
      <x:c r="L433" s="18"/>
      <x:c r="M433" s="18"/>
      <x:c r="N433" s="18"/>
      <x:c r="O433" s="18"/>
      <x:c r="P433" s="18"/>
      <x:c r="Q433" s="18"/>
      <x:c r="R433" s="18"/>
      <x:c r="S433" s="18"/>
      <x:c r="T433" s="18"/>
    </x:row>
    <x:row r="434">
      <x:c r="D434" s="18"/>
      <x:c r="E434" s="18"/>
      <x:c r="F434" s="18"/>
      <x:c r="G434" s="59"/>
      <x:c r="H434" s="59"/>
      <x:c r="I434" s="59"/>
      <x:c r="J434" s="59"/>
      <x:c r="K434" s="18"/>
      <x:c r="L434" s="18"/>
      <x:c r="M434" s="18"/>
      <x:c r="N434" s="18"/>
      <x:c r="O434" s="18"/>
      <x:c r="P434" s="18"/>
      <x:c r="Q434" s="18"/>
      <x:c r="R434" s="18"/>
      <x:c r="S434" s="18"/>
      <x:c r="T434" s="18"/>
    </x:row>
    <x:row r="435">
      <x:c r="D435" s="18"/>
      <x:c r="E435" s="18"/>
      <x:c r="F435" s="18"/>
      <x:c r="G435" s="59"/>
      <x:c r="H435" s="59"/>
      <x:c r="I435" s="59"/>
      <x:c r="J435" s="59"/>
      <x:c r="K435" s="18"/>
      <x:c r="L435" s="18"/>
      <x:c r="M435" s="18"/>
      <x:c r="N435" s="18"/>
      <x:c r="O435" s="18"/>
      <x:c r="P435" s="18"/>
      <x:c r="Q435" s="18"/>
      <x:c r="R435" s="18"/>
      <x:c r="S435" s="18"/>
      <x:c r="T435" s="18"/>
    </x:row>
    <x:row r="436">
      <x:c r="D436" s="18"/>
      <x:c r="E436" s="18"/>
      <x:c r="F436" s="18"/>
      <x:c r="G436" s="59"/>
      <x:c r="H436" s="59"/>
      <x:c r="I436" s="59"/>
      <x:c r="J436" s="59"/>
      <x:c r="K436" s="18"/>
      <x:c r="L436" s="18"/>
      <x:c r="M436" s="18"/>
      <x:c r="N436" s="18"/>
      <x:c r="O436" s="18"/>
      <x:c r="P436" s="18"/>
      <x:c r="Q436" s="18"/>
      <x:c r="R436" s="18"/>
      <x:c r="S436" s="18"/>
      <x:c r="T436" s="18"/>
    </x:row>
    <x:row r="437">
      <x:c r="D437" s="18"/>
      <x:c r="E437" s="18"/>
      <x:c r="F437" s="18"/>
      <x:c r="G437" s="59"/>
      <x:c r="H437" s="59"/>
      <x:c r="I437" s="59"/>
      <x:c r="J437" s="59"/>
      <x:c r="K437" s="18"/>
      <x:c r="L437" s="18"/>
      <x:c r="M437" s="18"/>
      <x:c r="N437" s="18"/>
      <x:c r="O437" s="18"/>
      <x:c r="P437" s="18"/>
      <x:c r="Q437" s="18"/>
      <x:c r="R437" s="18"/>
      <x:c r="S437" s="18"/>
      <x:c r="T437" s="18"/>
    </x:row>
    <x:row r="438">
      <x:c r="D438" s="18"/>
      <x:c r="E438" s="18"/>
      <x:c r="F438" s="18"/>
      <x:c r="G438" s="59"/>
      <x:c r="H438" s="59"/>
      <x:c r="I438" s="59"/>
      <x:c r="J438" s="59"/>
      <x:c r="K438" s="18"/>
      <x:c r="L438" s="18"/>
      <x:c r="M438" s="18"/>
      <x:c r="N438" s="18"/>
      <x:c r="O438" s="18"/>
      <x:c r="P438" s="18"/>
      <x:c r="Q438" s="18"/>
      <x:c r="R438" s="18"/>
      <x:c r="S438" s="18"/>
      <x:c r="T438" s="18"/>
    </x:row>
    <x:row r="439">
      <x:c r="D439" s="18"/>
      <x:c r="E439" s="18"/>
      <x:c r="F439" s="18"/>
      <x:c r="G439" s="59"/>
      <x:c r="H439" s="59"/>
      <x:c r="I439" s="59"/>
      <x:c r="J439" s="59"/>
      <x:c r="K439" s="18"/>
      <x:c r="L439" s="18"/>
      <x:c r="M439" s="18"/>
      <x:c r="N439" s="18"/>
      <x:c r="O439" s="18"/>
      <x:c r="P439" s="18"/>
      <x:c r="Q439" s="18"/>
      <x:c r="R439" s="18"/>
      <x:c r="S439" s="18"/>
      <x:c r="T439" s="18"/>
    </x:row>
    <x:row r="440">
      <x:c r="D440" s="18"/>
      <x:c r="E440" s="18"/>
      <x:c r="F440" s="18"/>
      <x:c r="G440" s="59"/>
      <x:c r="H440" s="59"/>
      <x:c r="I440" s="59"/>
      <x:c r="J440" s="59"/>
      <x:c r="K440" s="18"/>
      <x:c r="L440" s="18"/>
      <x:c r="M440" s="18"/>
      <x:c r="N440" s="18"/>
      <x:c r="O440" s="18"/>
      <x:c r="P440" s="18"/>
      <x:c r="Q440" s="18"/>
      <x:c r="R440" s="18"/>
      <x:c r="S440" s="18"/>
      <x:c r="T440" s="18"/>
    </x:row>
    <x:row r="441">
      <x:c r="D441" s="18"/>
      <x:c r="E441" s="18"/>
      <x:c r="F441" s="18"/>
      <x:c r="G441" s="59"/>
      <x:c r="H441" s="59"/>
      <x:c r="I441" s="59"/>
      <x:c r="J441" s="59"/>
      <x:c r="K441" s="18"/>
      <x:c r="L441" s="18"/>
      <x:c r="M441" s="18"/>
      <x:c r="N441" s="18"/>
      <x:c r="O441" s="18"/>
      <x:c r="P441" s="18"/>
      <x:c r="Q441" s="18"/>
      <x:c r="R441" s="18"/>
      <x:c r="S441" s="18"/>
      <x:c r="T441" s="18"/>
    </x:row>
    <x:row r="442">
      <x:c r="D442" s="18"/>
      <x:c r="E442" s="18"/>
      <x:c r="F442" s="18"/>
      <x:c r="G442" s="59"/>
      <x:c r="H442" s="59"/>
      <x:c r="I442" s="59"/>
      <x:c r="J442" s="59"/>
      <x:c r="K442" s="18"/>
      <x:c r="L442" s="18"/>
      <x:c r="M442" s="18"/>
      <x:c r="N442" s="18"/>
      <x:c r="O442" s="18"/>
      <x:c r="P442" s="18"/>
      <x:c r="Q442" s="18"/>
      <x:c r="R442" s="18"/>
      <x:c r="S442" s="18"/>
      <x:c r="T442" s="18"/>
    </x:row>
    <x:row r="443">
      <x:c r="D443" s="18"/>
      <x:c r="E443" s="18"/>
      <x:c r="F443" s="18"/>
      <x:c r="G443" s="59"/>
      <x:c r="H443" s="59"/>
      <x:c r="I443" s="59"/>
      <x:c r="J443" s="59"/>
      <x:c r="K443" s="18"/>
      <x:c r="L443" s="18"/>
      <x:c r="M443" s="18"/>
      <x:c r="N443" s="18"/>
      <x:c r="O443" s="18"/>
      <x:c r="P443" s="18"/>
      <x:c r="Q443" s="18"/>
      <x:c r="R443" s="18"/>
      <x:c r="S443" s="18"/>
      <x:c r="T443" s="18"/>
    </x:row>
    <x:row r="444">
      <x:c r="D444" s="18"/>
      <x:c r="E444" s="18"/>
      <x:c r="F444" s="18"/>
      <x:c r="G444" s="59"/>
      <x:c r="H444" s="59"/>
      <x:c r="I444" s="59"/>
      <x:c r="J444" s="59"/>
      <x:c r="K444" s="18"/>
      <x:c r="L444" s="18"/>
      <x:c r="M444" s="18"/>
      <x:c r="N444" s="18"/>
      <x:c r="O444" s="18"/>
      <x:c r="P444" s="18"/>
      <x:c r="Q444" s="18"/>
      <x:c r="R444" s="18"/>
      <x:c r="S444" s="18"/>
      <x:c r="T444" s="18"/>
    </x:row>
    <x:row r="445">
      <x:c r="D445" s="18"/>
      <x:c r="E445" s="18"/>
      <x:c r="F445" s="18"/>
      <x:c r="G445" s="59"/>
      <x:c r="H445" s="59"/>
      <x:c r="I445" s="59"/>
      <x:c r="J445" s="59"/>
      <x:c r="K445" s="18"/>
      <x:c r="L445" s="18"/>
      <x:c r="M445" s="18"/>
      <x:c r="N445" s="18"/>
      <x:c r="O445" s="18"/>
      <x:c r="P445" s="18"/>
      <x:c r="Q445" s="18"/>
      <x:c r="R445" s="18"/>
      <x:c r="S445" s="18"/>
      <x:c r="T445" s="18"/>
    </x:row>
    <x:row r="446">
      <x:c r="D446" s="18"/>
      <x:c r="E446" s="18"/>
      <x:c r="F446" s="18"/>
      <x:c r="G446" s="59"/>
      <x:c r="H446" s="59"/>
      <x:c r="I446" s="59"/>
      <x:c r="J446" s="59"/>
      <x:c r="K446" s="18"/>
      <x:c r="L446" s="18"/>
      <x:c r="M446" s="18"/>
      <x:c r="N446" s="18"/>
      <x:c r="O446" s="18"/>
      <x:c r="P446" s="18"/>
      <x:c r="Q446" s="18"/>
      <x:c r="R446" s="18"/>
      <x:c r="S446" s="18"/>
      <x:c r="T446" s="18"/>
    </x:row>
    <x:row r="447">
      <x:c r="D447" s="18"/>
      <x:c r="E447" s="18"/>
      <x:c r="F447" s="18"/>
      <x:c r="G447" s="59"/>
      <x:c r="H447" s="59"/>
      <x:c r="I447" s="59"/>
      <x:c r="J447" s="59"/>
      <x:c r="K447" s="18"/>
      <x:c r="L447" s="18"/>
      <x:c r="M447" s="18"/>
      <x:c r="N447" s="18"/>
      <x:c r="O447" s="18"/>
      <x:c r="P447" s="18"/>
      <x:c r="Q447" s="18"/>
      <x:c r="R447" s="18"/>
      <x:c r="S447" s="18"/>
      <x:c r="T447" s="18"/>
    </x:row>
    <x:row r="448">
      <x:c r="D448" s="18"/>
      <x:c r="E448" s="18"/>
      <x:c r="F448" s="18"/>
      <x:c r="G448" s="59"/>
      <x:c r="H448" s="59"/>
      <x:c r="I448" s="59"/>
      <x:c r="J448" s="59"/>
      <x:c r="K448" s="18"/>
      <x:c r="L448" s="18"/>
      <x:c r="M448" s="18"/>
      <x:c r="N448" s="18"/>
      <x:c r="O448" s="18"/>
      <x:c r="P448" s="18"/>
      <x:c r="Q448" s="18"/>
      <x:c r="R448" s="18"/>
      <x:c r="S448" s="18"/>
      <x:c r="T448" s="18"/>
    </x:row>
    <x:row r="449">
      <x:c r="D449" s="18"/>
      <x:c r="E449" s="18"/>
      <x:c r="F449" s="18"/>
      <x:c r="G449" s="59"/>
      <x:c r="H449" s="59"/>
      <x:c r="I449" s="59"/>
      <x:c r="J449" s="59"/>
      <x:c r="K449" s="18"/>
      <x:c r="L449" s="18"/>
      <x:c r="M449" s="18"/>
      <x:c r="N449" s="18"/>
      <x:c r="O449" s="18"/>
      <x:c r="P449" s="18"/>
      <x:c r="Q449" s="18"/>
      <x:c r="R449" s="18"/>
      <x:c r="S449" s="18"/>
      <x:c r="T449" s="18"/>
    </x:row>
    <x:row r="450">
      <x:c r="D450" s="18"/>
      <x:c r="E450" s="18"/>
      <x:c r="F450" s="18"/>
      <x:c r="G450" s="59"/>
      <x:c r="H450" s="59"/>
      <x:c r="I450" s="59"/>
      <x:c r="J450" s="59"/>
      <x:c r="K450" s="18"/>
      <x:c r="L450" s="18"/>
      <x:c r="M450" s="18"/>
      <x:c r="N450" s="18"/>
      <x:c r="O450" s="18"/>
      <x:c r="P450" s="18"/>
      <x:c r="Q450" s="18"/>
      <x:c r="R450" s="18"/>
      <x:c r="S450" s="18"/>
      <x:c r="T450" s="18"/>
    </x:row>
    <x:row r="451">
      <x:c r="D451" s="18"/>
      <x:c r="E451" s="18"/>
      <x:c r="F451" s="18"/>
      <x:c r="G451" s="59"/>
      <x:c r="H451" s="59"/>
      <x:c r="I451" s="59"/>
      <x:c r="J451" s="59"/>
      <x:c r="K451" s="18"/>
      <x:c r="L451" s="18"/>
      <x:c r="M451" s="18"/>
      <x:c r="N451" s="18"/>
      <x:c r="O451" s="18"/>
      <x:c r="P451" s="18"/>
      <x:c r="Q451" s="18"/>
      <x:c r="R451" s="18"/>
      <x:c r="S451" s="18"/>
      <x:c r="T451" s="18"/>
    </x:row>
    <x:row r="452">
      <x:c r="D452" s="18"/>
      <x:c r="E452" s="18"/>
      <x:c r="F452" s="18"/>
      <x:c r="G452" s="59"/>
      <x:c r="H452" s="59"/>
      <x:c r="I452" s="59"/>
      <x:c r="J452" s="59"/>
      <x:c r="K452" s="18"/>
      <x:c r="L452" s="18"/>
      <x:c r="M452" s="18"/>
      <x:c r="N452" s="18"/>
      <x:c r="O452" s="18"/>
      <x:c r="P452" s="18"/>
      <x:c r="Q452" s="18"/>
      <x:c r="R452" s="18"/>
      <x:c r="S452" s="18"/>
      <x:c r="T452" s="18"/>
    </x:row>
    <x:row r="453">
      <x:c r="D453" s="18"/>
      <x:c r="E453" s="18"/>
      <x:c r="F453" s="18"/>
      <x:c r="G453" s="59"/>
      <x:c r="H453" s="59"/>
      <x:c r="I453" s="59"/>
      <x:c r="J453" s="59"/>
      <x:c r="K453" s="18"/>
      <x:c r="L453" s="18"/>
      <x:c r="M453" s="18"/>
      <x:c r="N453" s="18"/>
      <x:c r="O453" s="18"/>
      <x:c r="P453" s="18"/>
      <x:c r="Q453" s="18"/>
      <x:c r="R453" s="18"/>
      <x:c r="S453" s="18"/>
      <x:c r="T453" s="18"/>
    </x:row>
    <x:row r="454">
      <x:c r="D454" s="18"/>
      <x:c r="E454" s="18"/>
      <x:c r="F454" s="18"/>
      <x:c r="G454" s="59"/>
      <x:c r="H454" s="59"/>
      <x:c r="I454" s="59"/>
      <x:c r="J454" s="59"/>
      <x:c r="K454" s="18"/>
      <x:c r="L454" s="18"/>
      <x:c r="M454" s="18"/>
      <x:c r="N454" s="18"/>
      <x:c r="O454" s="18"/>
      <x:c r="P454" s="18"/>
      <x:c r="Q454" s="18"/>
      <x:c r="R454" s="18"/>
      <x:c r="S454" s="18"/>
      <x:c r="T454" s="18"/>
    </x:row>
    <x:row r="455">
      <x:c r="D455" s="18"/>
      <x:c r="E455" s="18"/>
      <x:c r="F455" s="18"/>
      <x:c r="G455" s="59"/>
      <x:c r="H455" s="59"/>
      <x:c r="I455" s="59"/>
      <x:c r="J455" s="59"/>
      <x:c r="K455" s="18"/>
      <x:c r="L455" s="18"/>
      <x:c r="M455" s="18"/>
      <x:c r="N455" s="18"/>
      <x:c r="O455" s="18"/>
      <x:c r="P455" s="18"/>
      <x:c r="Q455" s="18"/>
      <x:c r="R455" s="18"/>
      <x:c r="S455" s="18"/>
      <x:c r="T455" s="18"/>
    </x:row>
    <x:row r="456">
      <x:c r="D456" s="18"/>
      <x:c r="E456" s="18"/>
      <x:c r="F456" s="18"/>
      <x:c r="G456" s="59"/>
      <x:c r="H456" s="59"/>
      <x:c r="I456" s="59"/>
      <x:c r="J456" s="59"/>
      <x:c r="K456" s="18"/>
      <x:c r="L456" s="18"/>
      <x:c r="M456" s="18"/>
      <x:c r="N456" s="18"/>
      <x:c r="O456" s="18"/>
      <x:c r="P456" s="18"/>
      <x:c r="Q456" s="18"/>
      <x:c r="R456" s="18"/>
      <x:c r="S456" s="18"/>
      <x:c r="T456" s="18"/>
    </x:row>
    <x:row r="457">
      <x:c r="D457" s="18"/>
      <x:c r="E457" s="18"/>
      <x:c r="F457" s="18"/>
      <x:c r="G457" s="59"/>
      <x:c r="H457" s="59"/>
      <x:c r="I457" s="59"/>
      <x:c r="J457" s="59"/>
      <x:c r="K457" s="18"/>
      <x:c r="L457" s="18"/>
      <x:c r="M457" s="18"/>
      <x:c r="N457" s="18"/>
      <x:c r="O457" s="18"/>
      <x:c r="P457" s="18"/>
      <x:c r="Q457" s="18"/>
      <x:c r="R457" s="18"/>
      <x:c r="S457" s="18"/>
      <x:c r="T457" s="18"/>
    </x:row>
    <x:row r="458">
      <x:c r="D458" s="18"/>
      <x:c r="E458" s="18"/>
      <x:c r="F458" s="18"/>
      <x:c r="G458" s="59"/>
      <x:c r="H458" s="59"/>
      <x:c r="I458" s="59"/>
      <x:c r="J458" s="59"/>
      <x:c r="K458" s="18"/>
      <x:c r="L458" s="18"/>
      <x:c r="M458" s="18"/>
      <x:c r="N458" s="18"/>
      <x:c r="O458" s="18"/>
      <x:c r="P458" s="18"/>
      <x:c r="Q458" s="18"/>
      <x:c r="R458" s="18"/>
      <x:c r="S458" s="18"/>
      <x:c r="T458" s="18"/>
    </x:row>
    <x:row r="459">
      <x:c r="D459" s="18"/>
      <x:c r="E459" s="18"/>
      <x:c r="F459" s="18"/>
      <x:c r="G459" s="59"/>
      <x:c r="H459" s="59"/>
      <x:c r="I459" s="59"/>
      <x:c r="J459" s="59"/>
      <x:c r="K459" s="18"/>
      <x:c r="L459" s="18"/>
      <x:c r="M459" s="18"/>
      <x:c r="N459" s="18"/>
      <x:c r="O459" s="18"/>
      <x:c r="P459" s="18"/>
      <x:c r="Q459" s="18"/>
      <x:c r="R459" s="18"/>
      <x:c r="S459" s="18"/>
      <x:c r="T459" s="18"/>
    </x:row>
    <x:row r="460">
      <x:c r="D460" s="18"/>
      <x:c r="E460" s="18"/>
      <x:c r="F460" s="18"/>
      <x:c r="G460" s="59"/>
      <x:c r="H460" s="59"/>
      <x:c r="I460" s="59"/>
      <x:c r="J460" s="59"/>
      <x:c r="K460" s="18"/>
      <x:c r="L460" s="18"/>
      <x:c r="M460" s="18"/>
      <x:c r="N460" s="18"/>
      <x:c r="O460" s="18"/>
      <x:c r="P460" s="18"/>
      <x:c r="Q460" s="18"/>
      <x:c r="R460" s="18"/>
      <x:c r="S460" s="18"/>
      <x:c r="T460" s="18"/>
    </x:row>
    <x:row r="461">
      <x:c r="D461" s="18"/>
      <x:c r="E461" s="18"/>
      <x:c r="F461" s="18"/>
      <x:c r="G461" s="59"/>
      <x:c r="H461" s="59"/>
      <x:c r="I461" s="59"/>
      <x:c r="J461" s="59"/>
      <x:c r="K461" s="18"/>
      <x:c r="L461" s="18"/>
      <x:c r="M461" s="18"/>
      <x:c r="N461" s="18"/>
      <x:c r="O461" s="18"/>
      <x:c r="P461" s="18"/>
      <x:c r="Q461" s="18"/>
      <x:c r="R461" s="18"/>
      <x:c r="S461" s="18"/>
      <x:c r="T461" s="18"/>
    </x:row>
    <x:row r="462">
      <x:c r="D462" s="18"/>
      <x:c r="E462" s="18"/>
      <x:c r="F462" s="18"/>
      <x:c r="G462" s="59"/>
      <x:c r="H462" s="59"/>
      <x:c r="I462" s="59"/>
      <x:c r="J462" s="59"/>
      <x:c r="K462" s="18"/>
      <x:c r="L462" s="18"/>
      <x:c r="M462" s="18"/>
      <x:c r="N462" s="18"/>
      <x:c r="O462" s="18"/>
      <x:c r="P462" s="18"/>
      <x:c r="Q462" s="18"/>
      <x:c r="R462" s="18"/>
      <x:c r="S462" s="18"/>
      <x:c r="T462" s="18"/>
    </x:row>
    <x:row r="463">
      <x:c r="D463" s="18"/>
      <x:c r="E463" s="18"/>
      <x:c r="F463" s="18"/>
      <x:c r="G463" s="59"/>
      <x:c r="H463" s="59"/>
      <x:c r="I463" s="59"/>
      <x:c r="J463" s="59"/>
      <x:c r="K463" s="18"/>
      <x:c r="L463" s="18"/>
      <x:c r="M463" s="18"/>
      <x:c r="N463" s="18"/>
      <x:c r="O463" s="18"/>
      <x:c r="P463" s="18"/>
      <x:c r="Q463" s="18"/>
      <x:c r="R463" s="18"/>
      <x:c r="S463" s="18"/>
      <x:c r="T463" s="18"/>
    </x:row>
    <x:row r="464">
      <x:c r="D464" s="18"/>
      <x:c r="E464" s="18"/>
      <x:c r="F464" s="18"/>
      <x:c r="G464" s="59"/>
      <x:c r="H464" s="59"/>
      <x:c r="I464" s="59"/>
      <x:c r="J464" s="59"/>
      <x:c r="K464" s="18"/>
      <x:c r="L464" s="18"/>
      <x:c r="M464" s="18"/>
      <x:c r="N464" s="18"/>
      <x:c r="O464" s="18"/>
      <x:c r="P464" s="18"/>
      <x:c r="Q464" s="18"/>
      <x:c r="R464" s="18"/>
      <x:c r="S464" s="18"/>
      <x:c r="T464" s="18"/>
    </x:row>
    <x:row r="465">
      <x:c r="D465" s="18"/>
      <x:c r="E465" s="18"/>
      <x:c r="F465" s="18"/>
      <x:c r="G465" s="59"/>
      <x:c r="H465" s="59"/>
      <x:c r="I465" s="59"/>
      <x:c r="J465" s="59"/>
      <x:c r="K465" s="18"/>
      <x:c r="L465" s="18"/>
      <x:c r="M465" s="18"/>
      <x:c r="N465" s="18"/>
      <x:c r="O465" s="18"/>
      <x:c r="P465" s="18"/>
      <x:c r="Q465" s="18"/>
      <x:c r="R465" s="18"/>
      <x:c r="S465" s="18"/>
      <x:c r="T465" s="18"/>
    </x:row>
    <x:row r="466">
      <x:c r="D466" s="18"/>
      <x:c r="E466" s="18"/>
      <x:c r="F466" s="18"/>
      <x:c r="G466" s="59"/>
      <x:c r="H466" s="59"/>
      <x:c r="I466" s="59"/>
      <x:c r="J466" s="59"/>
      <x:c r="K466" s="18"/>
      <x:c r="L466" s="18"/>
      <x:c r="M466" s="18"/>
      <x:c r="N466" s="18"/>
      <x:c r="O466" s="18"/>
      <x:c r="P466" s="18"/>
      <x:c r="Q466" s="18"/>
      <x:c r="R466" s="18"/>
      <x:c r="S466" s="18"/>
      <x:c r="T466" s="18"/>
    </x:row>
    <x:row r="467">
      <x:c r="D467" s="18"/>
      <x:c r="E467" s="18"/>
      <x:c r="F467" s="18"/>
      <x:c r="G467" s="59"/>
      <x:c r="H467" s="59"/>
      <x:c r="I467" s="59"/>
      <x:c r="J467" s="59"/>
      <x:c r="K467" s="18"/>
      <x:c r="L467" s="18"/>
      <x:c r="M467" s="18"/>
      <x:c r="N467" s="18"/>
      <x:c r="O467" s="18"/>
      <x:c r="P467" s="18"/>
      <x:c r="Q467" s="18"/>
      <x:c r="R467" s="18"/>
      <x:c r="S467" s="18"/>
      <x:c r="T467" s="18"/>
    </x:row>
    <x:row r="468">
      <x:c r="D468" s="18"/>
      <x:c r="E468" s="18"/>
      <x:c r="F468" s="18"/>
      <x:c r="G468" s="59"/>
      <x:c r="H468" s="59"/>
      <x:c r="I468" s="59"/>
      <x:c r="J468" s="59"/>
      <x:c r="K468" s="18"/>
      <x:c r="L468" s="18"/>
      <x:c r="M468" s="18"/>
      <x:c r="N468" s="18"/>
      <x:c r="O468" s="18"/>
      <x:c r="P468" s="18"/>
      <x:c r="Q468" s="18"/>
      <x:c r="R468" s="18"/>
      <x:c r="S468" s="18"/>
      <x:c r="T468" s="18"/>
    </x:row>
    <x:row r="469">
      <x:c r="D469" s="18"/>
      <x:c r="E469" s="18"/>
      <x:c r="F469" s="18"/>
      <x:c r="G469" s="59"/>
      <x:c r="H469" s="59"/>
      <x:c r="I469" s="59"/>
      <x:c r="J469" s="59"/>
      <x:c r="K469" s="18"/>
      <x:c r="L469" s="18"/>
      <x:c r="M469" s="18"/>
      <x:c r="N469" s="18"/>
      <x:c r="O469" s="18"/>
      <x:c r="P469" s="18"/>
      <x:c r="Q469" s="18"/>
      <x:c r="R469" s="18"/>
      <x:c r="S469" s="18"/>
      <x:c r="T469" s="18"/>
    </x:row>
    <x:row r="470">
      <x:c r="D470" s="18"/>
      <x:c r="E470" s="18"/>
      <x:c r="F470" s="18"/>
      <x:c r="G470" s="59"/>
      <x:c r="H470" s="59"/>
      <x:c r="I470" s="59"/>
      <x:c r="J470" s="59"/>
      <x:c r="K470" s="18"/>
      <x:c r="L470" s="18"/>
      <x:c r="M470" s="18"/>
      <x:c r="N470" s="18"/>
      <x:c r="O470" s="18"/>
      <x:c r="P470" s="18"/>
      <x:c r="Q470" s="18"/>
      <x:c r="R470" s="18"/>
      <x:c r="S470" s="18"/>
      <x:c r="T470" s="18"/>
    </x:row>
    <x:row r="471">
      <x:c r="D471" s="18"/>
      <x:c r="E471" s="18"/>
      <x:c r="F471" s="18"/>
      <x:c r="G471" s="59"/>
      <x:c r="H471" s="59"/>
      <x:c r="I471" s="59"/>
      <x:c r="J471" s="59"/>
      <x:c r="K471" s="18"/>
      <x:c r="L471" s="18"/>
      <x:c r="M471" s="18"/>
      <x:c r="N471" s="18"/>
      <x:c r="O471" s="18"/>
      <x:c r="P471" s="18"/>
      <x:c r="Q471" s="18"/>
      <x:c r="R471" s="18"/>
      <x:c r="S471" s="18"/>
      <x:c r="T471" s="18"/>
    </x:row>
    <x:row r="472">
      <x:c r="D472" s="18"/>
      <x:c r="E472" s="18"/>
      <x:c r="F472" s="18"/>
      <x:c r="G472" s="59"/>
      <x:c r="H472" s="59"/>
      <x:c r="I472" s="59"/>
      <x:c r="J472" s="59"/>
      <x:c r="K472" s="18"/>
      <x:c r="L472" s="18"/>
      <x:c r="M472" s="18"/>
      <x:c r="N472" s="18"/>
      <x:c r="O472" s="18"/>
      <x:c r="P472" s="18"/>
      <x:c r="Q472" s="18"/>
      <x:c r="R472" s="18"/>
      <x:c r="S472" s="18"/>
      <x:c r="T472" s="18"/>
    </x:row>
    <x:row r="473">
      <x:c r="D473" s="18"/>
      <x:c r="E473" s="18"/>
      <x:c r="F473" s="18"/>
      <x:c r="G473" s="59"/>
      <x:c r="H473" s="59"/>
      <x:c r="I473" s="59"/>
      <x:c r="J473" s="59"/>
      <x:c r="K473" s="18"/>
      <x:c r="L473" s="18"/>
      <x:c r="M473" s="18"/>
      <x:c r="N473" s="18"/>
      <x:c r="O473" s="18"/>
      <x:c r="P473" s="18"/>
      <x:c r="Q473" s="18"/>
      <x:c r="R473" s="18"/>
      <x:c r="S473" s="18"/>
      <x:c r="T473" s="18"/>
    </x:row>
    <x:row r="474">
      <x:c r="D474" s="18"/>
      <x:c r="E474" s="18"/>
      <x:c r="F474" s="18"/>
      <x:c r="G474" s="59"/>
      <x:c r="H474" s="59"/>
      <x:c r="I474" s="59"/>
      <x:c r="J474" s="59"/>
      <x:c r="K474" s="18"/>
      <x:c r="L474" s="18"/>
      <x:c r="M474" s="18"/>
      <x:c r="N474" s="18"/>
      <x:c r="O474" s="18"/>
      <x:c r="P474" s="18"/>
      <x:c r="Q474" s="18"/>
      <x:c r="R474" s="18"/>
      <x:c r="S474" s="18"/>
      <x:c r="T474" s="18"/>
    </x:row>
    <x:row r="475">
      <x:c r="D475" s="18"/>
      <x:c r="E475" s="18"/>
      <x:c r="F475" s="18"/>
      <x:c r="G475" s="59"/>
      <x:c r="H475" s="59"/>
      <x:c r="I475" s="59"/>
      <x:c r="J475" s="59"/>
      <x:c r="K475" s="18"/>
      <x:c r="L475" s="18"/>
      <x:c r="M475" s="18"/>
      <x:c r="N475" s="18"/>
      <x:c r="O475" s="18"/>
      <x:c r="P475" s="18"/>
      <x:c r="Q475" s="18"/>
      <x:c r="R475" s="18"/>
      <x:c r="S475" s="18"/>
      <x:c r="T475" s="18"/>
    </x:row>
    <x:row r="476">
      <x:c r="D476" s="18"/>
      <x:c r="E476" s="18"/>
      <x:c r="F476" s="18"/>
      <x:c r="G476" s="59"/>
      <x:c r="H476" s="59"/>
      <x:c r="I476" s="59"/>
      <x:c r="J476" s="59"/>
      <x:c r="K476" s="18"/>
      <x:c r="L476" s="18"/>
      <x:c r="M476" s="18"/>
      <x:c r="N476" s="18"/>
      <x:c r="O476" s="18"/>
      <x:c r="P476" s="18"/>
      <x:c r="Q476" s="18"/>
      <x:c r="R476" s="18"/>
      <x:c r="S476" s="18"/>
      <x:c r="T476" s="18"/>
    </x:row>
    <x:row r="477">
      <x:c r="D477" s="18"/>
      <x:c r="E477" s="18"/>
      <x:c r="F477" s="18"/>
      <x:c r="G477" s="59"/>
      <x:c r="H477" s="59"/>
      <x:c r="I477" s="59"/>
      <x:c r="J477" s="59"/>
      <x:c r="K477" s="18"/>
      <x:c r="L477" s="18"/>
      <x:c r="M477" s="18"/>
      <x:c r="N477" s="18"/>
      <x:c r="O477" s="18"/>
      <x:c r="P477" s="18"/>
      <x:c r="Q477" s="18"/>
      <x:c r="R477" s="18"/>
      <x:c r="S477" s="18"/>
      <x:c r="T477" s="18"/>
    </x:row>
    <x:row r="478">
      <x:c r="D478" s="18"/>
      <x:c r="E478" s="18"/>
      <x:c r="F478" s="18"/>
      <x:c r="G478" s="59"/>
      <x:c r="H478" s="59"/>
      <x:c r="I478" s="59"/>
      <x:c r="J478" s="59"/>
      <x:c r="K478" s="18"/>
      <x:c r="L478" s="18"/>
      <x:c r="M478" s="18"/>
      <x:c r="N478" s="18"/>
      <x:c r="O478" s="18"/>
      <x:c r="P478" s="18"/>
      <x:c r="Q478" s="18"/>
      <x:c r="R478" s="18"/>
      <x:c r="S478" s="18"/>
      <x:c r="T478" s="18"/>
    </x:row>
    <x:row r="479">
      <x:c r="D479" s="18"/>
      <x:c r="E479" s="18"/>
      <x:c r="F479" s="18"/>
      <x:c r="G479" s="59"/>
      <x:c r="H479" s="59"/>
      <x:c r="I479" s="59"/>
      <x:c r="J479" s="59"/>
      <x:c r="K479" s="18"/>
      <x:c r="L479" s="18"/>
      <x:c r="M479" s="18"/>
      <x:c r="N479" s="18"/>
      <x:c r="O479" s="18"/>
      <x:c r="P479" s="18"/>
      <x:c r="Q479" s="18"/>
      <x:c r="R479" s="18"/>
      <x:c r="S479" s="18"/>
      <x:c r="T479" s="18"/>
    </x:row>
    <x:row r="480">
      <x:c r="D480" s="18"/>
      <x:c r="E480" s="18"/>
      <x:c r="F480" s="18"/>
      <x:c r="G480" s="59"/>
      <x:c r="H480" s="59"/>
      <x:c r="I480" s="59"/>
      <x:c r="J480" s="59"/>
      <x:c r="K480" s="18"/>
      <x:c r="L480" s="18"/>
      <x:c r="M480" s="18"/>
      <x:c r="N480" s="18"/>
      <x:c r="O480" s="18"/>
      <x:c r="P480" s="18"/>
      <x:c r="Q480" s="18"/>
      <x:c r="R480" s="18"/>
      <x:c r="S480" s="18"/>
      <x:c r="T480" s="18"/>
    </x:row>
    <x:row r="481">
      <x:c r="D481" s="18"/>
      <x:c r="E481" s="18"/>
      <x:c r="F481" s="18"/>
      <x:c r="G481" s="59"/>
      <x:c r="H481" s="59"/>
      <x:c r="I481" s="59"/>
      <x:c r="J481" s="59"/>
      <x:c r="K481" s="18"/>
      <x:c r="L481" s="18"/>
      <x:c r="M481" s="18"/>
      <x:c r="N481" s="18"/>
      <x:c r="O481" s="18"/>
      <x:c r="P481" s="18"/>
      <x:c r="Q481" s="18"/>
      <x:c r="R481" s="18"/>
      <x:c r="S481" s="18"/>
      <x:c r="T481" s="18"/>
    </x:row>
    <x:row r="482">
      <x:c r="D482" s="18"/>
      <x:c r="E482" s="18"/>
      <x:c r="F482" s="18"/>
      <x:c r="G482" s="59"/>
      <x:c r="H482" s="59"/>
      <x:c r="I482" s="59"/>
      <x:c r="J482" s="59"/>
      <x:c r="K482" s="18"/>
      <x:c r="L482" s="18"/>
      <x:c r="M482" s="18"/>
      <x:c r="N482" s="18"/>
      <x:c r="O482" s="18"/>
      <x:c r="P482" s="18"/>
      <x:c r="Q482" s="18"/>
      <x:c r="R482" s="18"/>
      <x:c r="S482" s="18"/>
      <x:c r="T482" s="18"/>
    </x:row>
    <x:row r="483">
      <x:c r="D483" s="18"/>
      <x:c r="E483" s="18"/>
      <x:c r="F483" s="18"/>
      <x:c r="G483" s="59"/>
      <x:c r="H483" s="59"/>
      <x:c r="I483" s="59"/>
      <x:c r="J483" s="59"/>
      <x:c r="K483" s="18"/>
      <x:c r="L483" s="18"/>
      <x:c r="M483" s="18"/>
      <x:c r="N483" s="18"/>
      <x:c r="O483" s="18"/>
      <x:c r="P483" s="18"/>
      <x:c r="Q483" s="18"/>
      <x:c r="R483" s="18"/>
      <x:c r="S483" s="18"/>
      <x:c r="T483" s="18"/>
    </x:row>
    <x:row r="484">
      <x:c r="D484" s="18"/>
      <x:c r="E484" s="18"/>
      <x:c r="F484" s="18"/>
      <x:c r="G484" s="59"/>
      <x:c r="H484" s="59"/>
      <x:c r="I484" s="59"/>
      <x:c r="J484" s="59"/>
      <x:c r="K484" s="18"/>
      <x:c r="L484" s="18"/>
      <x:c r="M484" s="18"/>
      <x:c r="N484" s="18"/>
      <x:c r="O484" s="18"/>
      <x:c r="P484" s="18"/>
      <x:c r="Q484" s="18"/>
      <x:c r="R484" s="18"/>
      <x:c r="S484" s="18"/>
      <x:c r="T484" s="18"/>
    </x:row>
    <x:row r="485">
      <x:c r="D485" s="18"/>
      <x:c r="E485" s="18"/>
      <x:c r="F485" s="18"/>
      <x:c r="G485" s="59"/>
      <x:c r="H485" s="59"/>
      <x:c r="I485" s="59"/>
      <x:c r="J485" s="59"/>
      <x:c r="K485" s="18"/>
      <x:c r="L485" s="18"/>
      <x:c r="M485" s="18"/>
      <x:c r="N485" s="18"/>
      <x:c r="O485" s="18"/>
      <x:c r="P485" s="18"/>
      <x:c r="Q485" s="18"/>
      <x:c r="R485" s="18"/>
      <x:c r="S485" s="18"/>
      <x:c r="T485" s="18"/>
    </x:row>
    <x:row r="486">
      <x:c r="D486" s="18"/>
      <x:c r="E486" s="18"/>
      <x:c r="F486" s="18"/>
      <x:c r="G486" s="59"/>
      <x:c r="H486" s="59"/>
      <x:c r="I486" s="59"/>
      <x:c r="J486" s="59"/>
      <x:c r="K486" s="18"/>
      <x:c r="L486" s="18"/>
      <x:c r="M486" s="18"/>
      <x:c r="N486" s="18"/>
      <x:c r="O486" s="18"/>
      <x:c r="P486" s="18"/>
      <x:c r="Q486" s="18"/>
      <x:c r="R486" s="18"/>
      <x:c r="S486" s="18"/>
      <x:c r="T486" s="18"/>
    </x:row>
    <x:row r="487">
      <x:c r="D487" s="18"/>
      <x:c r="E487" s="18"/>
      <x:c r="F487" s="18"/>
      <x:c r="G487" s="59"/>
      <x:c r="H487" s="59"/>
      <x:c r="I487" s="59"/>
      <x:c r="J487" s="59"/>
      <x:c r="K487" s="18"/>
      <x:c r="L487" s="18"/>
      <x:c r="M487" s="18"/>
      <x:c r="N487" s="18"/>
      <x:c r="O487" s="18"/>
      <x:c r="P487" s="18"/>
      <x:c r="Q487" s="18"/>
      <x:c r="R487" s="18"/>
      <x:c r="S487" s="18"/>
      <x:c r="T487" s="18"/>
    </x:row>
    <x:row r="488">
      <x:c r="D488" s="18"/>
      <x:c r="E488" s="18"/>
      <x:c r="F488" s="18"/>
      <x:c r="G488" s="59"/>
      <x:c r="H488" s="59"/>
      <x:c r="I488" s="59"/>
      <x:c r="J488" s="59"/>
      <x:c r="K488" s="18"/>
      <x:c r="L488" s="18"/>
      <x:c r="M488" s="18"/>
      <x:c r="N488" s="18"/>
      <x:c r="O488" s="18"/>
      <x:c r="P488" s="18"/>
      <x:c r="Q488" s="18"/>
      <x:c r="R488" s="18"/>
      <x:c r="S488" s="18"/>
      <x:c r="T488" s="18"/>
    </x:row>
    <x:row r="489">
      <x:c r="D489" s="18"/>
      <x:c r="E489" s="18"/>
      <x:c r="F489" s="18"/>
      <x:c r="G489" s="59"/>
      <x:c r="H489" s="59"/>
      <x:c r="I489" s="59"/>
      <x:c r="J489" s="59"/>
      <x:c r="K489" s="18"/>
      <x:c r="L489" s="18"/>
      <x:c r="M489" s="18"/>
      <x:c r="N489" s="18"/>
      <x:c r="O489" s="18"/>
      <x:c r="P489" s="18"/>
      <x:c r="Q489" s="18"/>
      <x:c r="R489" s="18"/>
      <x:c r="S489" s="18"/>
      <x:c r="T489" s="18"/>
    </x:row>
    <x:row r="490">
      <x:c r="D490" s="18"/>
      <x:c r="E490" s="18"/>
      <x:c r="F490" s="18"/>
      <x:c r="G490" s="59"/>
      <x:c r="H490" s="59"/>
      <x:c r="I490" s="59"/>
      <x:c r="J490" s="59"/>
      <x:c r="K490" s="18"/>
      <x:c r="L490" s="18"/>
      <x:c r="M490" s="18"/>
      <x:c r="N490" s="18"/>
      <x:c r="O490" s="18"/>
      <x:c r="P490" s="18"/>
      <x:c r="Q490" s="18"/>
      <x:c r="R490" s="18"/>
      <x:c r="S490" s="18"/>
      <x:c r="T490" s="18"/>
    </x:row>
    <x:row r="491">
      <x:c r="D491" s="18"/>
      <x:c r="E491" s="18"/>
      <x:c r="F491" s="18"/>
      <x:c r="G491" s="59"/>
      <x:c r="H491" s="59"/>
      <x:c r="I491" s="59"/>
      <x:c r="J491" s="59"/>
      <x:c r="K491" s="18"/>
      <x:c r="L491" s="18"/>
      <x:c r="M491" s="18"/>
      <x:c r="N491" s="18"/>
      <x:c r="O491" s="18"/>
      <x:c r="P491" s="18"/>
      <x:c r="Q491" s="18"/>
      <x:c r="R491" s="18"/>
      <x:c r="S491" s="18"/>
      <x:c r="T491" s="18"/>
    </x:row>
    <x:row r="492">
      <x:c r="D492" s="18"/>
      <x:c r="E492" s="18"/>
      <x:c r="F492" s="18"/>
      <x:c r="G492" s="59"/>
      <x:c r="H492" s="59"/>
      <x:c r="I492" s="59"/>
      <x:c r="J492" s="59"/>
      <x:c r="K492" s="18"/>
      <x:c r="L492" s="18"/>
      <x:c r="M492" s="18"/>
      <x:c r="N492" s="18"/>
      <x:c r="O492" s="18"/>
      <x:c r="P492" s="18"/>
      <x:c r="Q492" s="18"/>
      <x:c r="R492" s="18"/>
      <x:c r="S492" s="18"/>
      <x:c r="T492" s="18"/>
    </x:row>
    <x:row r="493">
      <x:c r="D493" s="18"/>
      <x:c r="E493" s="18"/>
      <x:c r="F493" s="18"/>
      <x:c r="G493" s="59"/>
      <x:c r="H493" s="59"/>
      <x:c r="I493" s="59"/>
      <x:c r="J493" s="59"/>
      <x:c r="K493" s="18"/>
      <x:c r="L493" s="18"/>
      <x:c r="M493" s="18"/>
      <x:c r="N493" s="18"/>
      <x:c r="O493" s="18"/>
      <x:c r="P493" s="18"/>
      <x:c r="Q493" s="18"/>
      <x:c r="R493" s="18"/>
      <x:c r="S493" s="18"/>
      <x:c r="T493" s="18"/>
    </x:row>
    <x:row r="494">
      <x:c r="D494" s="18"/>
      <x:c r="E494" s="18"/>
      <x:c r="F494" s="18"/>
      <x:c r="G494" s="59"/>
      <x:c r="H494" s="59"/>
      <x:c r="I494" s="59"/>
      <x:c r="J494" s="59"/>
      <x:c r="K494" s="18"/>
      <x:c r="L494" s="18"/>
      <x:c r="M494" s="18"/>
      <x:c r="N494" s="18"/>
      <x:c r="O494" s="18"/>
      <x:c r="P494" s="18"/>
      <x:c r="Q494" s="18"/>
      <x:c r="R494" s="18"/>
      <x:c r="S494" s="18"/>
      <x:c r="T494" s="18"/>
    </x:row>
    <x:row r="495">
      <x:c r="D495" s="18"/>
      <x:c r="E495" s="18"/>
      <x:c r="F495" s="18"/>
      <x:c r="G495" s="59"/>
      <x:c r="H495" s="59"/>
      <x:c r="I495" s="59"/>
      <x:c r="J495" s="59"/>
      <x:c r="K495" s="18"/>
      <x:c r="L495" s="18"/>
      <x:c r="M495" s="18"/>
      <x:c r="N495" s="18"/>
      <x:c r="O495" s="18"/>
      <x:c r="P495" s="18"/>
      <x:c r="Q495" s="18"/>
      <x:c r="R495" s="18"/>
      <x:c r="S495" s="18"/>
      <x:c r="T495" s="18"/>
    </x:row>
    <x:row r="496">
      <x:c r="D496" s="18"/>
      <x:c r="E496" s="18"/>
      <x:c r="F496" s="18"/>
      <x:c r="G496" s="59"/>
      <x:c r="H496" s="59"/>
      <x:c r="I496" s="59"/>
      <x:c r="J496" s="59"/>
      <x:c r="K496" s="18"/>
      <x:c r="L496" s="18"/>
      <x:c r="M496" s="18"/>
      <x:c r="N496" s="18"/>
      <x:c r="O496" s="18"/>
      <x:c r="P496" s="18"/>
      <x:c r="Q496" s="18"/>
      <x:c r="R496" s="18"/>
      <x:c r="S496" s="18"/>
      <x:c r="T496" s="18"/>
    </x:row>
    <x:row r="497">
      <x:c r="D497" s="18"/>
      <x:c r="E497" s="18"/>
      <x:c r="F497" s="18"/>
      <x:c r="G497" s="59"/>
      <x:c r="H497" s="59"/>
      <x:c r="I497" s="59"/>
      <x:c r="J497" s="59"/>
      <x:c r="K497" s="18"/>
      <x:c r="L497" s="18"/>
      <x:c r="M497" s="18"/>
      <x:c r="N497" s="18"/>
      <x:c r="O497" s="18"/>
      <x:c r="P497" s="18"/>
      <x:c r="Q497" s="18"/>
      <x:c r="R497" s="18"/>
      <x:c r="S497" s="18"/>
      <x:c r="T497" s="18"/>
    </x:row>
    <x:row r="498">
      <x:c r="D498" s="18"/>
      <x:c r="E498" s="18"/>
      <x:c r="F498" s="18"/>
      <x:c r="G498" s="59"/>
      <x:c r="H498" s="59"/>
      <x:c r="I498" s="59"/>
      <x:c r="J498" s="59"/>
      <x:c r="K498" s="18"/>
      <x:c r="L498" s="18"/>
      <x:c r="M498" s="18"/>
      <x:c r="N498" s="18"/>
      <x:c r="O498" s="18"/>
      <x:c r="P498" s="18"/>
      <x:c r="Q498" s="18"/>
      <x:c r="R498" s="18"/>
      <x:c r="S498" s="18"/>
      <x:c r="T498" s="18"/>
    </x:row>
    <x:row r="499">
      <x:c r="D499" s="18"/>
      <x:c r="E499" s="18"/>
      <x:c r="F499" s="18"/>
      <x:c r="G499" s="59"/>
      <x:c r="H499" s="59"/>
      <x:c r="I499" s="59"/>
      <x:c r="J499" s="59"/>
      <x:c r="K499" s="18"/>
      <x:c r="L499" s="18"/>
      <x:c r="M499" s="18"/>
      <x:c r="N499" s="18"/>
      <x:c r="O499" s="18"/>
      <x:c r="P499" s="18"/>
      <x:c r="Q499" s="18"/>
      <x:c r="R499" s="18"/>
      <x:c r="S499" s="18"/>
      <x:c r="T499" s="18"/>
    </x:row>
    <x:row r="500">
      <x:c r="D500" s="18"/>
      <x:c r="E500" s="18"/>
      <x:c r="F500" s="18"/>
      <x:c r="G500" s="59"/>
      <x:c r="H500" s="59"/>
      <x:c r="I500" s="59"/>
      <x:c r="J500" s="59"/>
      <x:c r="K500" s="18"/>
      <x:c r="L500" s="18"/>
      <x:c r="M500" s="18"/>
      <x:c r="N500" s="18"/>
      <x:c r="O500" s="18"/>
      <x:c r="P500" s="18"/>
      <x:c r="Q500" s="18"/>
      <x:c r="R500" s="18"/>
      <x:c r="S500" s="18"/>
      <x:c r="T500" s="18"/>
    </x:row>
    <x:row r="501">
      <x:c r="D501" s="18"/>
      <x:c r="E501" s="18"/>
      <x:c r="F501" s="18"/>
      <x:c r="G501" s="59"/>
      <x:c r="H501" s="59"/>
      <x:c r="I501" s="59"/>
      <x:c r="J501" s="59"/>
      <x:c r="K501" s="18"/>
      <x:c r="L501" s="18"/>
      <x:c r="M501" s="18"/>
      <x:c r="N501" s="18"/>
      <x:c r="O501" s="18"/>
      <x:c r="P501" s="18"/>
      <x:c r="Q501" s="18"/>
      <x:c r="R501" s="18"/>
      <x:c r="S501" s="18"/>
      <x:c r="T501" s="18"/>
    </x:row>
    <x:row r="502">
      <x:c r="D502" s="18"/>
      <x:c r="E502" s="18"/>
      <x:c r="F502" s="18"/>
      <x:c r="G502" s="59"/>
      <x:c r="H502" s="59"/>
      <x:c r="I502" s="59"/>
      <x:c r="J502" s="59"/>
      <x:c r="K502" s="18"/>
      <x:c r="L502" s="18"/>
      <x:c r="M502" s="18"/>
      <x:c r="N502" s="18"/>
      <x:c r="O502" s="18"/>
      <x:c r="P502" s="18"/>
      <x:c r="Q502" s="18"/>
      <x:c r="R502" s="18"/>
      <x:c r="S502" s="18"/>
      <x:c r="T502" s="18"/>
    </x:row>
    <x:row r="503">
      <x:c r="D503" s="18"/>
      <x:c r="E503" s="18"/>
      <x:c r="F503" s="18"/>
      <x:c r="G503" s="59"/>
      <x:c r="H503" s="59"/>
      <x:c r="I503" s="59"/>
      <x:c r="J503" s="59"/>
      <x:c r="K503" s="18"/>
      <x:c r="L503" s="18"/>
      <x:c r="M503" s="18"/>
      <x:c r="N503" s="18"/>
      <x:c r="O503" s="18"/>
      <x:c r="P503" s="18"/>
      <x:c r="Q503" s="18"/>
      <x:c r="R503" s="18"/>
      <x:c r="S503" s="18"/>
      <x:c r="T503" s="18"/>
    </x:row>
    <x:row r="504">
      <x:c r="D504" s="18"/>
      <x:c r="E504" s="18"/>
      <x:c r="F504" s="18"/>
      <x:c r="G504" s="59"/>
      <x:c r="H504" s="59"/>
      <x:c r="I504" s="59"/>
      <x:c r="J504" s="59"/>
      <x:c r="K504" s="18"/>
      <x:c r="L504" s="18"/>
      <x:c r="M504" s="18"/>
      <x:c r="N504" s="18"/>
      <x:c r="O504" s="18"/>
      <x:c r="P504" s="18"/>
      <x:c r="Q504" s="18"/>
      <x:c r="R504" s="18"/>
      <x:c r="S504" s="18"/>
      <x:c r="T504" s="18"/>
    </x:row>
    <x:row r="505">
      <x:c r="D505" s="18"/>
      <x:c r="E505" s="18"/>
      <x:c r="F505" s="18"/>
      <x:c r="G505" s="59"/>
      <x:c r="H505" s="59"/>
      <x:c r="I505" s="59"/>
      <x:c r="J505" s="59"/>
      <x:c r="K505" s="18"/>
      <x:c r="L505" s="18"/>
      <x:c r="M505" s="18"/>
      <x:c r="N505" s="18"/>
      <x:c r="O505" s="18"/>
      <x:c r="P505" s="18"/>
      <x:c r="Q505" s="18"/>
      <x:c r="R505" s="18"/>
      <x:c r="S505" s="18"/>
      <x:c r="T505" s="18"/>
    </x:row>
    <x:row r="506">
      <x:c r="D506" s="18"/>
      <x:c r="E506" s="18"/>
      <x:c r="F506" s="18"/>
      <x:c r="G506" s="59"/>
      <x:c r="H506" s="59"/>
      <x:c r="I506" s="59"/>
      <x:c r="J506" s="59"/>
      <x:c r="K506" s="18"/>
      <x:c r="L506" s="18"/>
      <x:c r="M506" s="18"/>
      <x:c r="N506" s="18"/>
      <x:c r="O506" s="18"/>
      <x:c r="P506" s="18"/>
      <x:c r="Q506" s="18"/>
      <x:c r="R506" s="18"/>
      <x:c r="S506" s="18"/>
      <x:c r="T506" s="18"/>
    </x:row>
    <x:row r="507">
      <x:c r="D507" s="18"/>
      <x:c r="E507" s="18"/>
      <x:c r="F507" s="18"/>
      <x:c r="G507" s="59"/>
      <x:c r="H507" s="59"/>
      <x:c r="I507" s="59"/>
      <x:c r="J507" s="59"/>
      <x:c r="K507" s="18"/>
      <x:c r="L507" s="18"/>
      <x:c r="M507" s="18"/>
      <x:c r="N507" s="18"/>
      <x:c r="O507" s="18"/>
      <x:c r="P507" s="18"/>
      <x:c r="Q507" s="18"/>
      <x:c r="R507" s="18"/>
      <x:c r="S507" s="18"/>
      <x:c r="T507" s="18"/>
    </x:row>
    <x:row r="508">
      <x:c r="D508" s="18"/>
      <x:c r="E508" s="18"/>
      <x:c r="F508" s="18"/>
      <x:c r="G508" s="59"/>
      <x:c r="H508" s="59"/>
      <x:c r="I508" s="59"/>
      <x:c r="J508" s="59"/>
      <x:c r="K508" s="18"/>
      <x:c r="L508" s="18"/>
      <x:c r="M508" s="18"/>
      <x:c r="N508" s="18"/>
      <x:c r="O508" s="18"/>
      <x:c r="P508" s="18"/>
      <x:c r="Q508" s="18"/>
      <x:c r="R508" s="18"/>
      <x:c r="S508" s="18"/>
      <x:c r="T508" s="18"/>
    </x:row>
    <x:row r="509">
      <x:c r="D509" s="18"/>
      <x:c r="E509" s="18"/>
      <x:c r="F509" s="18"/>
      <x:c r="G509" s="59"/>
      <x:c r="H509" s="59"/>
      <x:c r="I509" s="59"/>
      <x:c r="J509" s="59"/>
      <x:c r="K509" s="18"/>
      <x:c r="L509" s="18"/>
      <x:c r="M509" s="18"/>
      <x:c r="N509" s="18"/>
      <x:c r="O509" s="18"/>
      <x:c r="P509" s="18"/>
      <x:c r="Q509" s="18"/>
      <x:c r="R509" s="18"/>
      <x:c r="S509" s="18"/>
      <x:c r="T509" s="18"/>
    </x:row>
    <x:row r="510">
      <x:c r="D510" s="18"/>
      <x:c r="E510" s="18"/>
      <x:c r="F510" s="18"/>
      <x:c r="G510" s="59"/>
      <x:c r="H510" s="59"/>
      <x:c r="I510" s="59"/>
      <x:c r="J510" s="59"/>
      <x:c r="K510" s="18"/>
      <x:c r="L510" s="18"/>
      <x:c r="M510" s="18"/>
      <x:c r="N510" s="18"/>
      <x:c r="O510" s="18"/>
      <x:c r="P510" s="18"/>
      <x:c r="Q510" s="18"/>
      <x:c r="R510" s="18"/>
      <x:c r="S510" s="18"/>
      <x:c r="T510" s="18"/>
    </x:row>
    <x:row r="511">
      <x:c r="D511" s="18"/>
      <x:c r="E511" s="18"/>
      <x:c r="F511" s="18"/>
      <x:c r="G511" s="59"/>
      <x:c r="H511" s="59"/>
      <x:c r="I511" s="59"/>
      <x:c r="J511" s="59"/>
      <x:c r="K511" s="18"/>
      <x:c r="L511" s="18"/>
      <x:c r="M511" s="18"/>
      <x:c r="N511" s="18"/>
      <x:c r="O511" s="18"/>
      <x:c r="P511" s="18"/>
      <x:c r="Q511" s="18"/>
      <x:c r="R511" s="18"/>
      <x:c r="S511" s="18"/>
      <x:c r="T511" s="18"/>
    </x:row>
    <x:row r="512">
      <x:c r="D512" s="18"/>
      <x:c r="E512" s="18"/>
      <x:c r="F512" s="18"/>
      <x:c r="G512" s="59"/>
      <x:c r="H512" s="59"/>
      <x:c r="I512" s="59"/>
      <x:c r="J512" s="59"/>
      <x:c r="K512" s="18"/>
      <x:c r="L512" s="18"/>
      <x:c r="M512" s="18"/>
      <x:c r="N512" s="18"/>
      <x:c r="O512" s="18"/>
      <x:c r="P512" s="18"/>
      <x:c r="Q512" s="18"/>
      <x:c r="R512" s="18"/>
      <x:c r="S512" s="18"/>
      <x:c r="T512" s="18"/>
    </x:row>
    <x:row r="513">
      <x:c r="D513" s="18"/>
      <x:c r="E513" s="18"/>
      <x:c r="F513" s="18"/>
      <x:c r="G513" s="59"/>
      <x:c r="H513" s="59"/>
      <x:c r="I513" s="59"/>
      <x:c r="J513" s="59"/>
      <x:c r="K513" s="18"/>
      <x:c r="L513" s="18"/>
      <x:c r="M513" s="18"/>
      <x:c r="N513" s="18"/>
      <x:c r="O513" s="18"/>
      <x:c r="P513" s="18"/>
      <x:c r="Q513" s="18"/>
      <x:c r="R513" s="18"/>
      <x:c r="S513" s="18"/>
      <x:c r="T513" s="18"/>
    </x:row>
    <x:row r="514">
      <x:c r="D514" s="18"/>
      <x:c r="E514" s="18"/>
      <x:c r="F514" s="18"/>
      <x:c r="G514" s="59"/>
      <x:c r="H514" s="59"/>
      <x:c r="I514" s="59"/>
      <x:c r="J514" s="59"/>
      <x:c r="K514" s="18"/>
      <x:c r="L514" s="18"/>
      <x:c r="M514" s="18"/>
      <x:c r="N514" s="18"/>
      <x:c r="O514" s="18"/>
      <x:c r="P514" s="18"/>
      <x:c r="Q514" s="18"/>
      <x:c r="R514" s="18"/>
      <x:c r="S514" s="18"/>
      <x:c r="T514" s="18"/>
    </x:row>
    <x:row r="515">
      <x:c r="D515" s="18"/>
      <x:c r="E515" s="18"/>
      <x:c r="F515" s="18"/>
      <x:c r="G515" s="59"/>
      <x:c r="H515" s="59"/>
      <x:c r="I515" s="59"/>
      <x:c r="J515" s="59"/>
      <x:c r="K515" s="18"/>
      <x:c r="L515" s="18"/>
      <x:c r="M515" s="18"/>
      <x:c r="N515" s="18"/>
      <x:c r="O515" s="18"/>
      <x:c r="P515" s="18"/>
      <x:c r="Q515" s="18"/>
      <x:c r="R515" s="18"/>
      <x:c r="S515" s="18"/>
      <x:c r="T515" s="18"/>
    </x:row>
    <x:row r="516">
      <x:c r="D516" s="18"/>
      <x:c r="E516" s="18"/>
      <x:c r="F516" s="18"/>
      <x:c r="G516" s="59"/>
      <x:c r="H516" s="59"/>
      <x:c r="I516" s="59"/>
      <x:c r="J516" s="59"/>
      <x:c r="K516" s="18"/>
      <x:c r="L516" s="18"/>
      <x:c r="M516" s="18"/>
      <x:c r="N516" s="18"/>
      <x:c r="O516" s="18"/>
      <x:c r="P516" s="18"/>
      <x:c r="Q516" s="18"/>
      <x:c r="R516" s="18"/>
      <x:c r="S516" s="18"/>
      <x:c r="T516" s="18"/>
    </x:row>
    <x:row r="517">
      <x:c r="D517" s="18"/>
      <x:c r="E517" s="18"/>
      <x:c r="F517" s="18"/>
      <x:c r="G517" s="59"/>
      <x:c r="H517" s="59"/>
      <x:c r="I517" s="59"/>
      <x:c r="J517" s="59"/>
      <x:c r="K517" s="18"/>
      <x:c r="L517" s="18"/>
      <x:c r="M517" s="18"/>
      <x:c r="N517" s="18"/>
      <x:c r="O517" s="18"/>
      <x:c r="P517" s="18"/>
      <x:c r="Q517" s="18"/>
      <x:c r="R517" s="18"/>
      <x:c r="S517" s="18"/>
      <x:c r="T517" s="18"/>
    </x:row>
    <x:row r="518">
      <x:c r="D518" s="18"/>
      <x:c r="E518" s="18"/>
      <x:c r="F518" s="18"/>
      <x:c r="G518" s="59"/>
      <x:c r="H518" s="59"/>
      <x:c r="I518" s="59"/>
      <x:c r="J518" s="59"/>
      <x:c r="K518" s="18"/>
      <x:c r="L518" s="18"/>
      <x:c r="M518" s="18"/>
      <x:c r="N518" s="18"/>
      <x:c r="O518" s="18"/>
      <x:c r="P518" s="18"/>
      <x:c r="Q518" s="18"/>
      <x:c r="R518" s="18"/>
      <x:c r="S518" s="18"/>
      <x:c r="T518" s="18"/>
    </x:row>
    <x:row r="519">
      <x:c r="D519" s="18"/>
      <x:c r="E519" s="18"/>
      <x:c r="F519" s="18"/>
      <x:c r="G519" s="59"/>
      <x:c r="H519" s="59"/>
      <x:c r="I519" s="59"/>
      <x:c r="J519" s="59"/>
      <x:c r="K519" s="18"/>
      <x:c r="L519" s="18"/>
      <x:c r="M519" s="18"/>
      <x:c r="N519" s="18"/>
      <x:c r="O519" s="18"/>
      <x:c r="P519" s="18"/>
      <x:c r="Q519" s="18"/>
      <x:c r="R519" s="18"/>
      <x:c r="S519" s="18"/>
      <x:c r="T519" s="18"/>
    </x:row>
    <x:row r="520">
      <x:c r="D520" s="18"/>
      <x:c r="E520" s="18"/>
      <x:c r="F520" s="18"/>
      <x:c r="G520" s="59"/>
      <x:c r="H520" s="59"/>
      <x:c r="I520" s="59"/>
      <x:c r="J520" s="59"/>
      <x:c r="K520" s="18"/>
      <x:c r="L520" s="18"/>
      <x:c r="M520" s="18"/>
      <x:c r="N520" s="18"/>
      <x:c r="O520" s="18"/>
      <x:c r="P520" s="18"/>
      <x:c r="Q520" s="18"/>
      <x:c r="R520" s="18"/>
      <x:c r="S520" s="18"/>
      <x:c r="T520" s="18"/>
    </x:row>
    <x:row r="521">
      <x:c r="D521" s="18"/>
      <x:c r="E521" s="18"/>
      <x:c r="F521" s="18"/>
      <x:c r="G521" s="59"/>
      <x:c r="H521" s="59"/>
      <x:c r="I521" s="59"/>
      <x:c r="J521" s="59"/>
      <x:c r="K521" s="18"/>
      <x:c r="L521" s="18"/>
      <x:c r="M521" s="18"/>
      <x:c r="N521" s="18"/>
      <x:c r="O521" s="18"/>
      <x:c r="P521" s="18"/>
      <x:c r="Q521" s="18"/>
      <x:c r="R521" s="18"/>
      <x:c r="S521" s="18"/>
      <x:c r="T521" s="18"/>
    </x:row>
    <x:row r="522">
      <x:c r="D522" s="18"/>
      <x:c r="E522" s="18"/>
      <x:c r="F522" s="18"/>
      <x:c r="G522" s="59"/>
      <x:c r="H522" s="59"/>
      <x:c r="I522" s="59"/>
      <x:c r="J522" s="59"/>
      <x:c r="K522" s="18"/>
      <x:c r="L522" s="18"/>
      <x:c r="M522" s="18"/>
      <x:c r="N522" s="18"/>
      <x:c r="O522" s="18"/>
      <x:c r="P522" s="18"/>
      <x:c r="Q522" s="18"/>
      <x:c r="R522" s="18"/>
      <x:c r="S522" s="18"/>
      <x:c r="T522" s="18"/>
    </x:row>
    <x:row r="523">
      <x:c r="D523" s="18"/>
      <x:c r="E523" s="18"/>
      <x:c r="F523" s="18"/>
      <x:c r="G523" s="59"/>
      <x:c r="H523" s="59"/>
      <x:c r="I523" s="59"/>
      <x:c r="J523" s="59"/>
      <x:c r="K523" s="18"/>
      <x:c r="L523" s="18"/>
      <x:c r="M523" s="18"/>
      <x:c r="N523" s="18"/>
      <x:c r="O523" s="18"/>
      <x:c r="P523" s="18"/>
      <x:c r="Q523" s="18"/>
      <x:c r="R523" s="18"/>
      <x:c r="S523" s="18"/>
      <x:c r="T523" s="18"/>
    </x:row>
    <x:row r="524">
      <x:c r="D524" s="18"/>
      <x:c r="E524" s="18"/>
      <x:c r="F524" s="18"/>
      <x:c r="G524" s="59"/>
      <x:c r="H524" s="59"/>
      <x:c r="I524" s="59"/>
      <x:c r="J524" s="59"/>
      <x:c r="K524" s="18"/>
      <x:c r="L524" s="18"/>
      <x:c r="M524" s="18"/>
      <x:c r="N524" s="18"/>
      <x:c r="O524" s="18"/>
      <x:c r="P524" s="18"/>
      <x:c r="Q524" s="18"/>
      <x:c r="R524" s="18"/>
      <x:c r="S524" s="18"/>
      <x:c r="T524" s="18"/>
    </x:row>
    <x:row r="525">
      <x:c r="D525" s="18"/>
      <x:c r="E525" s="18"/>
      <x:c r="F525" s="18"/>
      <x:c r="G525" s="59"/>
      <x:c r="H525" s="59"/>
      <x:c r="I525" s="59"/>
      <x:c r="J525" s="59"/>
      <x:c r="K525" s="18"/>
      <x:c r="L525" s="18"/>
      <x:c r="M525" s="18"/>
      <x:c r="N525" s="18"/>
      <x:c r="O525" s="18"/>
      <x:c r="P525" s="18"/>
      <x:c r="Q525" s="18"/>
      <x:c r="R525" s="18"/>
      <x:c r="S525" s="18"/>
      <x:c r="T525" s="18"/>
    </x:row>
    <x:row r="526">
      <x:c r="D526" s="18"/>
      <x:c r="E526" s="18"/>
      <x:c r="F526" s="18"/>
      <x:c r="G526" s="59"/>
      <x:c r="H526" s="59"/>
      <x:c r="I526" s="59"/>
      <x:c r="J526" s="59"/>
      <x:c r="K526" s="18"/>
      <x:c r="L526" s="18"/>
      <x:c r="M526" s="18"/>
      <x:c r="N526" s="18"/>
      <x:c r="O526" s="18"/>
      <x:c r="P526" s="18"/>
      <x:c r="Q526" s="18"/>
      <x:c r="R526" s="18"/>
      <x:c r="S526" s="18"/>
      <x:c r="T526" s="18"/>
    </x:row>
    <x:row r="527">
      <x:c r="D527" s="18"/>
      <x:c r="E527" s="18"/>
      <x:c r="F527" s="18"/>
      <x:c r="G527" s="59"/>
      <x:c r="H527" s="59"/>
      <x:c r="I527" s="59"/>
      <x:c r="J527" s="59"/>
      <x:c r="K527" s="18"/>
      <x:c r="L527" s="18"/>
      <x:c r="M527" s="18"/>
      <x:c r="N527" s="18"/>
      <x:c r="O527" s="18"/>
      <x:c r="P527" s="18"/>
      <x:c r="Q527" s="18"/>
      <x:c r="R527" s="18"/>
      <x:c r="S527" s="18"/>
      <x:c r="T527" s="18"/>
    </x:row>
    <x:row r="528">
      <x:c r="D528" s="18"/>
      <x:c r="E528" s="18"/>
      <x:c r="F528" s="18"/>
      <x:c r="G528" s="59"/>
      <x:c r="H528" s="59"/>
      <x:c r="I528" s="59"/>
      <x:c r="J528" s="59"/>
      <x:c r="K528" s="18"/>
      <x:c r="L528" s="18"/>
      <x:c r="M528" s="18"/>
      <x:c r="N528" s="18"/>
      <x:c r="O528" s="18"/>
      <x:c r="P528" s="18"/>
      <x:c r="Q528" s="18"/>
      <x:c r="R528" s="18"/>
      <x:c r="S528" s="18"/>
      <x:c r="T528" s="18"/>
    </x:row>
    <x:row r="529">
      <x:c r="D529" s="18"/>
      <x:c r="E529" s="18"/>
      <x:c r="F529" s="18"/>
      <x:c r="G529" s="59"/>
      <x:c r="H529" s="59"/>
      <x:c r="I529" s="59"/>
      <x:c r="J529" s="59"/>
      <x:c r="K529" s="18"/>
      <x:c r="L529" s="18"/>
      <x:c r="M529" s="18"/>
      <x:c r="N529" s="18"/>
      <x:c r="O529" s="18"/>
      <x:c r="P529" s="18"/>
      <x:c r="Q529" s="18"/>
      <x:c r="R529" s="18"/>
      <x:c r="S529" s="18"/>
      <x:c r="T529" s="18"/>
    </x:row>
    <x:row r="530">
      <x:c r="D530" s="18"/>
      <x:c r="E530" s="18"/>
      <x:c r="F530" s="18"/>
      <x:c r="G530" s="59"/>
      <x:c r="H530" s="59"/>
      <x:c r="I530" s="59"/>
      <x:c r="J530" s="59"/>
      <x:c r="K530" s="18"/>
      <x:c r="L530" s="18"/>
      <x:c r="M530" s="18"/>
      <x:c r="N530" s="18"/>
      <x:c r="O530" s="18"/>
      <x:c r="P530" s="18"/>
      <x:c r="Q530" s="18"/>
      <x:c r="R530" s="18"/>
      <x:c r="S530" s="18"/>
      <x:c r="T530" s="18"/>
    </x:row>
    <x:row r="531">
      <x:c r="D531" s="18"/>
      <x:c r="E531" s="18"/>
      <x:c r="F531" s="18"/>
      <x:c r="G531" s="59"/>
      <x:c r="H531" s="59"/>
      <x:c r="I531" s="59"/>
      <x:c r="J531" s="59"/>
      <x:c r="K531" s="18"/>
      <x:c r="L531" s="18"/>
      <x:c r="M531" s="18"/>
      <x:c r="N531" s="18"/>
      <x:c r="O531" s="18"/>
      <x:c r="P531" s="18"/>
      <x:c r="Q531" s="18"/>
      <x:c r="R531" s="18"/>
      <x:c r="S531" s="18"/>
      <x:c r="T531" s="18"/>
    </x:row>
    <x:row r="532">
      <x:c r="D532" s="18"/>
      <x:c r="E532" s="18"/>
      <x:c r="F532" s="18"/>
      <x:c r="G532" s="59"/>
      <x:c r="H532" s="59"/>
      <x:c r="I532" s="59"/>
      <x:c r="J532" s="59"/>
      <x:c r="K532" s="18"/>
      <x:c r="L532" s="18"/>
      <x:c r="M532" s="18"/>
      <x:c r="N532" s="18"/>
      <x:c r="O532" s="18"/>
      <x:c r="P532" s="18"/>
      <x:c r="Q532" s="18"/>
      <x:c r="R532" s="18"/>
      <x:c r="S532" s="18"/>
      <x:c r="T532" s="18"/>
    </x:row>
    <x:row r="533">
      <x:c r="D533" s="18"/>
      <x:c r="E533" s="18"/>
      <x:c r="F533" s="18"/>
      <x:c r="G533" s="59"/>
      <x:c r="H533" s="59"/>
      <x:c r="I533" s="59"/>
      <x:c r="J533" s="59"/>
      <x:c r="K533" s="18"/>
      <x:c r="L533" s="18"/>
      <x:c r="M533" s="18"/>
      <x:c r="N533" s="18"/>
      <x:c r="O533" s="18"/>
      <x:c r="P533" s="18"/>
      <x:c r="Q533" s="18"/>
      <x:c r="R533" s="18"/>
      <x:c r="S533" s="18"/>
      <x:c r="T533" s="18"/>
    </x:row>
    <x:row r="534">
      <x:c r="D534" s="18"/>
      <x:c r="E534" s="18"/>
      <x:c r="F534" s="18"/>
      <x:c r="G534" s="59"/>
      <x:c r="H534" s="59"/>
      <x:c r="I534" s="59"/>
      <x:c r="J534" s="59"/>
      <x:c r="K534" s="18"/>
      <x:c r="L534" s="18"/>
      <x:c r="M534" s="18"/>
      <x:c r="N534" s="18"/>
      <x:c r="O534" s="18"/>
      <x:c r="P534" s="18"/>
      <x:c r="Q534" s="18"/>
      <x:c r="R534" s="18"/>
      <x:c r="S534" s="18"/>
      <x:c r="T534" s="18"/>
    </x:row>
    <x:row r="535">
      <x:c r="D535" s="18"/>
      <x:c r="E535" s="18"/>
      <x:c r="F535" s="18"/>
      <x:c r="G535" s="59"/>
      <x:c r="H535" s="59"/>
      <x:c r="I535" s="59"/>
      <x:c r="J535" s="59"/>
      <x:c r="K535" s="18"/>
      <x:c r="L535" s="18"/>
      <x:c r="M535" s="18"/>
      <x:c r="N535" s="18"/>
      <x:c r="O535" s="18"/>
      <x:c r="P535" s="18"/>
      <x:c r="Q535" s="18"/>
      <x:c r="R535" s="18"/>
      <x:c r="S535" s="18"/>
      <x:c r="T535" s="18"/>
    </x:row>
    <x:row r="536">
      <x:c r="D536" s="18"/>
      <x:c r="E536" s="18"/>
      <x:c r="F536" s="18"/>
      <x:c r="G536" s="59"/>
      <x:c r="H536" s="59"/>
      <x:c r="I536" s="59"/>
      <x:c r="J536" s="59"/>
      <x:c r="K536" s="18"/>
      <x:c r="L536" s="18"/>
      <x:c r="M536" s="18"/>
      <x:c r="N536" s="18"/>
      <x:c r="O536" s="18"/>
      <x:c r="P536" s="18"/>
      <x:c r="Q536" s="18"/>
      <x:c r="R536" s="18"/>
      <x:c r="S536" s="18"/>
      <x:c r="T536" s="18"/>
    </x:row>
    <x:row r="537">
      <x:c r="D537" s="18"/>
      <x:c r="E537" s="18"/>
      <x:c r="F537" s="18"/>
      <x:c r="G537" s="59"/>
      <x:c r="H537" s="59"/>
      <x:c r="I537" s="59"/>
      <x:c r="J537" s="59"/>
      <x:c r="K537" s="18"/>
      <x:c r="L537" s="18"/>
      <x:c r="M537" s="18"/>
      <x:c r="N537" s="18"/>
      <x:c r="O537" s="18"/>
      <x:c r="P537" s="18"/>
      <x:c r="Q537" s="18"/>
      <x:c r="R537" s="18"/>
      <x:c r="S537" s="18"/>
      <x:c r="T537" s="18"/>
    </x:row>
    <x:row r="538">
      <x:c r="D538" s="18"/>
      <x:c r="E538" s="18"/>
      <x:c r="F538" s="18"/>
      <x:c r="G538" s="59"/>
      <x:c r="H538" s="59"/>
      <x:c r="I538" s="59"/>
      <x:c r="J538" s="59"/>
      <x:c r="K538" s="18"/>
      <x:c r="L538" s="18"/>
      <x:c r="M538" s="18"/>
      <x:c r="N538" s="18"/>
      <x:c r="O538" s="18"/>
      <x:c r="P538" s="18"/>
      <x:c r="Q538" s="18"/>
      <x:c r="R538" s="18"/>
      <x:c r="S538" s="18"/>
      <x:c r="T538" s="18"/>
    </x:row>
    <x:row r="539">
      <x:c r="D539" s="18"/>
      <x:c r="E539" s="18"/>
      <x:c r="F539" s="18"/>
      <x:c r="G539" s="59"/>
      <x:c r="H539" s="59"/>
      <x:c r="I539" s="59"/>
      <x:c r="J539" s="59"/>
      <x:c r="K539" s="18"/>
      <x:c r="L539" s="18"/>
      <x:c r="M539" s="18"/>
      <x:c r="N539" s="18"/>
      <x:c r="O539" s="18"/>
      <x:c r="P539" s="18"/>
      <x:c r="Q539" s="18"/>
      <x:c r="R539" s="18"/>
      <x:c r="S539" s="18"/>
      <x:c r="T539" s="18"/>
    </x:row>
    <x:row r="540">
      <x:c r="D540" s="18"/>
      <x:c r="E540" s="18"/>
      <x:c r="F540" s="18"/>
      <x:c r="G540" s="59"/>
      <x:c r="H540" s="59"/>
      <x:c r="I540" s="59"/>
      <x:c r="J540" s="59"/>
      <x:c r="K540" s="18"/>
      <x:c r="L540" s="18"/>
      <x:c r="M540" s="18"/>
      <x:c r="N540" s="18"/>
      <x:c r="O540" s="18"/>
      <x:c r="P540" s="18"/>
      <x:c r="Q540" s="18"/>
      <x:c r="R540" s="18"/>
      <x:c r="S540" s="18"/>
      <x:c r="T540" s="18"/>
    </x:row>
    <x:row r="541">
      <x:c r="D541" s="18"/>
      <x:c r="E541" s="18"/>
      <x:c r="F541" s="18"/>
      <x:c r="G541" s="59"/>
      <x:c r="H541" s="59"/>
      <x:c r="I541" s="59"/>
      <x:c r="J541" s="59"/>
      <x:c r="K541" s="18"/>
      <x:c r="L541" s="18"/>
      <x:c r="M541" s="18"/>
      <x:c r="N541" s="18"/>
      <x:c r="O541" s="18"/>
      <x:c r="P541" s="18"/>
      <x:c r="Q541" s="18"/>
      <x:c r="R541" s="18"/>
      <x:c r="S541" s="18"/>
      <x:c r="T541" s="18"/>
    </x:row>
    <x:row r="542">
      <x:c r="D542" s="18"/>
      <x:c r="E542" s="18"/>
      <x:c r="F542" s="18"/>
      <x:c r="G542" s="59"/>
      <x:c r="H542" s="59"/>
      <x:c r="I542" s="59"/>
      <x:c r="J542" s="59"/>
      <x:c r="K542" s="18"/>
      <x:c r="L542" s="18"/>
      <x:c r="M542" s="18"/>
      <x:c r="N542" s="18"/>
      <x:c r="O542" s="18"/>
      <x:c r="P542" s="18"/>
      <x:c r="Q542" s="18"/>
      <x:c r="R542" s="18"/>
      <x:c r="S542" s="18"/>
      <x:c r="T542" s="18"/>
    </x:row>
    <x:row r="543">
      <x:c r="D543" s="18"/>
      <x:c r="E543" s="18"/>
      <x:c r="F543" s="18"/>
      <x:c r="G543" s="59"/>
      <x:c r="H543" s="59"/>
      <x:c r="I543" s="59"/>
      <x:c r="J543" s="59"/>
      <x:c r="K543" s="18"/>
      <x:c r="L543" s="18"/>
      <x:c r="M543" s="18"/>
      <x:c r="N543" s="18"/>
      <x:c r="O543" s="18"/>
      <x:c r="P543" s="18"/>
      <x:c r="Q543" s="18"/>
      <x:c r="R543" s="18"/>
      <x:c r="S543" s="18"/>
      <x:c r="T543" s="18"/>
    </x:row>
    <x:row r="544">
      <x:c r="D544" s="18"/>
      <x:c r="E544" s="18"/>
      <x:c r="F544" s="18"/>
      <x:c r="G544" s="59"/>
      <x:c r="H544" s="59"/>
      <x:c r="I544" s="59"/>
      <x:c r="J544" s="59"/>
      <x:c r="K544" s="18"/>
      <x:c r="L544" s="18"/>
      <x:c r="M544" s="18"/>
      <x:c r="N544" s="18"/>
      <x:c r="O544" s="18"/>
      <x:c r="P544" s="18"/>
      <x:c r="Q544" s="18"/>
      <x:c r="R544" s="18"/>
      <x:c r="S544" s="18"/>
      <x:c r="T544" s="18"/>
    </x:row>
    <x:row r="545">
      <x:c r="D545" s="18"/>
      <x:c r="E545" s="18"/>
      <x:c r="F545" s="18"/>
      <x:c r="G545" s="59"/>
      <x:c r="H545" s="59"/>
      <x:c r="I545" s="59"/>
      <x:c r="J545" s="59"/>
      <x:c r="K545" s="18"/>
      <x:c r="L545" s="18"/>
      <x:c r="M545" s="18"/>
      <x:c r="N545" s="18"/>
      <x:c r="O545" s="18"/>
      <x:c r="P545" s="18"/>
      <x:c r="Q545" s="18"/>
      <x:c r="R545" s="18"/>
      <x:c r="S545" s="18"/>
      <x:c r="T545" s="18"/>
    </x:row>
    <x:row r="546">
      <x:c r="D546" s="18"/>
      <x:c r="E546" s="18"/>
      <x:c r="F546" s="18"/>
      <x:c r="G546" s="59"/>
      <x:c r="H546" s="59"/>
      <x:c r="I546" s="59"/>
      <x:c r="J546" s="59"/>
      <x:c r="K546" s="18"/>
      <x:c r="L546" s="18"/>
      <x:c r="M546" s="18"/>
      <x:c r="N546" s="18"/>
      <x:c r="O546" s="18"/>
      <x:c r="P546" s="18"/>
      <x:c r="Q546" s="18"/>
      <x:c r="R546" s="18"/>
      <x:c r="S546" s="18"/>
      <x:c r="T546" s="18"/>
    </x:row>
    <x:row r="547">
      <x:c r="D547" s="18"/>
      <x:c r="E547" s="18"/>
      <x:c r="F547" s="18"/>
      <x:c r="G547" s="59"/>
      <x:c r="H547" s="59"/>
      <x:c r="I547" s="59"/>
      <x:c r="J547" s="59"/>
      <x:c r="K547" s="18"/>
      <x:c r="L547" s="18"/>
      <x:c r="M547" s="18"/>
      <x:c r="N547" s="18"/>
      <x:c r="O547" s="18"/>
      <x:c r="P547" s="18"/>
      <x:c r="Q547" s="18"/>
      <x:c r="R547" s="18"/>
      <x:c r="S547" s="18"/>
      <x:c r="T547" s="18"/>
    </x:row>
    <x:row r="548">
      <x:c r="D548" s="18"/>
      <x:c r="E548" s="18"/>
      <x:c r="F548" s="18"/>
      <x:c r="G548" s="59"/>
      <x:c r="H548" s="59"/>
      <x:c r="I548" s="59"/>
      <x:c r="J548" s="59"/>
      <x:c r="K548" s="18"/>
      <x:c r="L548" s="18"/>
      <x:c r="M548" s="18"/>
      <x:c r="N548" s="18"/>
      <x:c r="O548" s="18"/>
      <x:c r="P548" s="18"/>
      <x:c r="Q548" s="18"/>
      <x:c r="R548" s="18"/>
      <x:c r="S548" s="18"/>
      <x:c r="T548" s="18"/>
    </x:row>
    <x:row r="549">
      <x:c r="D549" s="18"/>
      <x:c r="E549" s="18"/>
      <x:c r="F549" s="18"/>
      <x:c r="G549" s="59"/>
      <x:c r="H549" s="59"/>
      <x:c r="I549" s="59"/>
      <x:c r="J549" s="59"/>
      <x:c r="K549" s="18"/>
      <x:c r="L549" s="18"/>
      <x:c r="M549" s="18"/>
      <x:c r="N549" s="18"/>
      <x:c r="O549" s="18"/>
      <x:c r="P549" s="18"/>
      <x:c r="Q549" s="18"/>
      <x:c r="R549" s="18"/>
      <x:c r="S549" s="18"/>
      <x:c r="T549" s="18"/>
    </x:row>
    <x:row r="550">
      <x:c r="D550" s="18"/>
      <x:c r="E550" s="18"/>
      <x:c r="F550" s="18"/>
      <x:c r="G550" s="59"/>
      <x:c r="H550" s="59"/>
      <x:c r="I550" s="59"/>
      <x:c r="J550" s="59"/>
      <x:c r="K550" s="18"/>
      <x:c r="L550" s="18"/>
      <x:c r="M550" s="18"/>
      <x:c r="N550" s="18"/>
      <x:c r="O550" s="18"/>
      <x:c r="P550" s="18"/>
      <x:c r="Q550" s="18"/>
      <x:c r="R550" s="18"/>
      <x:c r="S550" s="18"/>
      <x:c r="T550" s="18"/>
    </x:row>
    <x:row r="551">
      <x:c r="D551" s="18"/>
      <x:c r="E551" s="18"/>
      <x:c r="F551" s="18"/>
      <x:c r="G551" s="59"/>
      <x:c r="H551" s="59"/>
      <x:c r="I551" s="59"/>
      <x:c r="J551" s="59"/>
      <x:c r="K551" s="18"/>
      <x:c r="L551" s="18"/>
      <x:c r="M551" s="18"/>
      <x:c r="N551" s="18"/>
      <x:c r="O551" s="18"/>
      <x:c r="P551" s="18"/>
      <x:c r="Q551" s="18"/>
      <x:c r="R551" s="18"/>
      <x:c r="S551" s="18"/>
      <x:c r="T551" s="18"/>
    </x:row>
    <x:row r="552">
      <x:c r="D552" s="18"/>
      <x:c r="E552" s="18"/>
      <x:c r="F552" s="18"/>
      <x:c r="G552" s="59"/>
      <x:c r="H552" s="59"/>
      <x:c r="I552" s="59"/>
      <x:c r="J552" s="59"/>
      <x:c r="K552" s="18"/>
      <x:c r="L552" s="18"/>
      <x:c r="M552" s="18"/>
      <x:c r="N552" s="18"/>
      <x:c r="O552" s="18"/>
      <x:c r="P552" s="18"/>
      <x:c r="Q552" s="18"/>
      <x:c r="R552" s="18"/>
      <x:c r="S552" s="18"/>
      <x:c r="T552" s="18"/>
    </x:row>
    <x:row r="553">
      <x:c r="D553" s="18"/>
      <x:c r="E553" s="18"/>
      <x:c r="F553" s="18"/>
      <x:c r="G553" s="59"/>
      <x:c r="H553" s="59"/>
      <x:c r="I553" s="59"/>
      <x:c r="J553" s="59"/>
      <x:c r="K553" s="18"/>
      <x:c r="L553" s="18"/>
      <x:c r="M553" s="18"/>
      <x:c r="N553" s="18"/>
      <x:c r="O553" s="18"/>
      <x:c r="P553" s="18"/>
      <x:c r="Q553" s="18"/>
      <x:c r="R553" s="18"/>
      <x:c r="S553" s="18"/>
      <x:c r="T553" s="18"/>
    </x:row>
    <x:row r="554">
      <x:c r="D554" s="18"/>
      <x:c r="E554" s="18"/>
      <x:c r="F554" s="18"/>
      <x:c r="G554" s="59"/>
      <x:c r="H554" s="59"/>
      <x:c r="I554" s="59"/>
      <x:c r="J554" s="59"/>
      <x:c r="K554" s="18"/>
      <x:c r="L554" s="18"/>
      <x:c r="M554" s="18"/>
      <x:c r="N554" s="18"/>
      <x:c r="O554" s="18"/>
      <x:c r="P554" s="18"/>
      <x:c r="Q554" s="18"/>
      <x:c r="R554" s="18"/>
      <x:c r="S554" s="18"/>
      <x:c r="T554" s="18"/>
    </x:row>
    <x:row r="555">
      <x:c r="D555" s="18"/>
      <x:c r="E555" s="18"/>
      <x:c r="F555" s="18"/>
      <x:c r="G555" s="59"/>
      <x:c r="H555" s="59"/>
      <x:c r="I555" s="59"/>
      <x:c r="J555" s="59"/>
      <x:c r="K555" s="18"/>
      <x:c r="L555" s="18"/>
      <x:c r="M555" s="18"/>
      <x:c r="N555" s="18"/>
      <x:c r="O555" s="18"/>
      <x:c r="P555" s="18"/>
      <x:c r="Q555" s="18"/>
      <x:c r="R555" s="18"/>
      <x:c r="S555" s="18"/>
      <x:c r="T555" s="18"/>
    </x:row>
    <x:row r="556">
      <x:c r="D556" s="18"/>
      <x:c r="E556" s="18"/>
      <x:c r="F556" s="18"/>
      <x:c r="G556" s="59"/>
      <x:c r="H556" s="59"/>
      <x:c r="I556" s="59"/>
      <x:c r="J556" s="59"/>
      <x:c r="K556" s="18"/>
      <x:c r="L556" s="18"/>
      <x:c r="M556" s="18"/>
      <x:c r="N556" s="18"/>
      <x:c r="O556" s="18"/>
      <x:c r="P556" s="18"/>
      <x:c r="Q556" s="18"/>
      <x:c r="R556" s="18"/>
      <x:c r="S556" s="18"/>
      <x:c r="T556" s="18"/>
    </x:row>
    <x:row r="557">
      <x:c r="D557" s="18"/>
      <x:c r="E557" s="18"/>
      <x:c r="F557" s="18"/>
      <x:c r="G557" s="59"/>
      <x:c r="H557" s="59"/>
      <x:c r="I557" s="59"/>
      <x:c r="J557" s="59"/>
      <x:c r="K557" s="18"/>
      <x:c r="L557" s="18"/>
      <x:c r="M557" s="18"/>
      <x:c r="N557" s="18"/>
      <x:c r="O557" s="18"/>
      <x:c r="P557" s="18"/>
      <x:c r="Q557" s="18"/>
      <x:c r="R557" s="18"/>
      <x:c r="S557" s="18"/>
      <x:c r="T557" s="18"/>
    </x:row>
    <x:row r="558">
      <x:c r="D558" s="18"/>
      <x:c r="E558" s="18"/>
      <x:c r="F558" s="18"/>
      <x:c r="G558" s="59"/>
      <x:c r="H558" s="59"/>
      <x:c r="I558" s="59"/>
      <x:c r="J558" s="59"/>
      <x:c r="K558" s="18"/>
      <x:c r="L558" s="18"/>
      <x:c r="M558" s="18"/>
      <x:c r="N558" s="18"/>
      <x:c r="O558" s="18"/>
      <x:c r="P558" s="18"/>
      <x:c r="Q558" s="18"/>
      <x:c r="R558" s="18"/>
      <x:c r="S558" s="18"/>
      <x:c r="T558" s="18"/>
    </x:row>
    <x:row r="559">
      <x:c r="D559" s="18"/>
      <x:c r="E559" s="18"/>
      <x:c r="F559" s="18"/>
      <x:c r="G559" s="59"/>
      <x:c r="H559" s="59"/>
      <x:c r="I559" s="59"/>
      <x:c r="J559" s="59"/>
      <x:c r="K559" s="18"/>
      <x:c r="L559" s="18"/>
      <x:c r="M559" s="18"/>
      <x:c r="N559" s="18"/>
      <x:c r="O559" s="18"/>
      <x:c r="P559" s="18"/>
      <x:c r="Q559" s="18"/>
      <x:c r="R559" s="18"/>
      <x:c r="S559" s="18"/>
      <x:c r="T559" s="18"/>
    </x:row>
    <x:row r="560">
      <x:c r="D560" s="18"/>
      <x:c r="E560" s="18"/>
      <x:c r="F560" s="18"/>
      <x:c r="G560" s="59"/>
      <x:c r="H560" s="59"/>
      <x:c r="I560" s="59"/>
      <x:c r="J560" s="59"/>
      <x:c r="K560" s="18"/>
      <x:c r="L560" s="18"/>
      <x:c r="M560" s="18"/>
      <x:c r="N560" s="18"/>
      <x:c r="O560" s="18"/>
      <x:c r="P560" s="18"/>
      <x:c r="Q560" s="18"/>
      <x:c r="R560" s="18"/>
      <x:c r="S560" s="18"/>
      <x:c r="T560" s="18"/>
    </x:row>
    <x:row r="561">
      <x:c r="D561" s="18"/>
      <x:c r="E561" s="18"/>
      <x:c r="F561" s="18"/>
      <x:c r="G561" s="59"/>
      <x:c r="H561" s="59"/>
      <x:c r="I561" s="59"/>
      <x:c r="J561" s="59"/>
      <x:c r="K561" s="18"/>
      <x:c r="L561" s="18"/>
      <x:c r="M561" s="18"/>
      <x:c r="N561" s="18"/>
      <x:c r="O561" s="18"/>
      <x:c r="P561" s="18"/>
      <x:c r="Q561" s="18"/>
      <x:c r="R561" s="18"/>
      <x:c r="S561" s="18"/>
      <x:c r="T561" s="18"/>
    </x:row>
    <x:row r="562">
      <x:c r="D562" s="18"/>
      <x:c r="E562" s="18"/>
      <x:c r="F562" s="18"/>
      <x:c r="G562" s="59"/>
      <x:c r="H562" s="59"/>
      <x:c r="I562" s="59"/>
      <x:c r="J562" s="59"/>
      <x:c r="K562" s="18"/>
      <x:c r="L562" s="18"/>
      <x:c r="M562" s="18"/>
      <x:c r="N562" s="18"/>
      <x:c r="O562" s="18"/>
      <x:c r="P562" s="18"/>
      <x:c r="Q562" s="18"/>
      <x:c r="R562" s="18"/>
      <x:c r="S562" s="18"/>
      <x:c r="T562" s="18"/>
    </x:row>
    <x:row r="563">
      <x:c r="D563" s="18"/>
      <x:c r="E563" s="18"/>
      <x:c r="F563" s="18"/>
      <x:c r="G563" s="59"/>
      <x:c r="H563" s="59"/>
      <x:c r="I563" s="59"/>
      <x:c r="J563" s="59"/>
      <x:c r="K563" s="18"/>
      <x:c r="L563" s="18"/>
      <x:c r="M563" s="18"/>
      <x:c r="N563" s="18"/>
      <x:c r="O563" s="18"/>
      <x:c r="P563" s="18"/>
      <x:c r="Q563" s="18"/>
      <x:c r="R563" s="18"/>
      <x:c r="S563" s="18"/>
      <x:c r="T563" s="18"/>
    </x:row>
    <x:row r="564">
      <x:c r="D564" s="18"/>
      <x:c r="E564" s="18"/>
      <x:c r="F564" s="18"/>
      <x:c r="G564" s="59"/>
      <x:c r="H564" s="59"/>
      <x:c r="I564" s="59"/>
      <x:c r="J564" s="59"/>
      <x:c r="K564" s="18"/>
      <x:c r="L564" s="18"/>
      <x:c r="M564" s="18"/>
      <x:c r="N564" s="18"/>
      <x:c r="O564" s="18"/>
      <x:c r="P564" s="18"/>
      <x:c r="Q564" s="18"/>
      <x:c r="R564" s="18"/>
      <x:c r="S564" s="18"/>
      <x:c r="T564" s="18"/>
    </x:row>
    <x:row r="565">
      <x:c r="D565" s="18"/>
      <x:c r="E565" s="18"/>
      <x:c r="F565" s="18"/>
      <x:c r="G565" s="59"/>
      <x:c r="H565" s="59"/>
      <x:c r="I565" s="59"/>
      <x:c r="J565" s="59"/>
      <x:c r="K565" s="18"/>
      <x:c r="L565" s="18"/>
      <x:c r="M565" s="18"/>
      <x:c r="N565" s="18"/>
      <x:c r="O565" s="18"/>
      <x:c r="P565" s="18"/>
      <x:c r="Q565" s="18"/>
      <x:c r="R565" s="18"/>
      <x:c r="S565" s="18"/>
      <x:c r="T565" s="18"/>
    </x:row>
    <x:row r="566">
      <x:c r="D566" s="18"/>
      <x:c r="E566" s="18"/>
      <x:c r="F566" s="18"/>
      <x:c r="G566" s="59"/>
      <x:c r="H566" s="59"/>
      <x:c r="I566" s="59"/>
      <x:c r="J566" s="59"/>
      <x:c r="K566" s="18"/>
      <x:c r="L566" s="18"/>
      <x:c r="M566" s="18"/>
      <x:c r="N566" s="18"/>
      <x:c r="O566" s="18"/>
      <x:c r="P566" s="18"/>
      <x:c r="Q566" s="18"/>
      <x:c r="R566" s="18"/>
      <x:c r="S566" s="18"/>
      <x:c r="T566" s="18"/>
    </x:row>
    <x:row r="567">
      <x:c r="D567" s="18"/>
      <x:c r="E567" s="18"/>
      <x:c r="F567" s="18"/>
      <x:c r="G567" s="59"/>
      <x:c r="H567" s="59"/>
      <x:c r="I567" s="59"/>
      <x:c r="J567" s="59"/>
      <x:c r="K567" s="18"/>
      <x:c r="L567" s="18"/>
      <x:c r="M567" s="18"/>
      <x:c r="N567" s="18"/>
      <x:c r="O567" s="18"/>
      <x:c r="P567" s="18"/>
      <x:c r="Q567" s="18"/>
      <x:c r="R567" s="18"/>
      <x:c r="S567" s="18"/>
      <x:c r="T567" s="18"/>
    </x:row>
    <x:row r="568">
      <x:c r="D568" s="18"/>
      <x:c r="E568" s="18"/>
      <x:c r="F568" s="18"/>
      <x:c r="G568" s="59"/>
      <x:c r="H568" s="59"/>
      <x:c r="I568" s="59"/>
      <x:c r="J568" s="59"/>
      <x:c r="K568" s="18"/>
      <x:c r="L568" s="18"/>
      <x:c r="M568" s="18"/>
      <x:c r="N568" s="18"/>
      <x:c r="O568" s="18"/>
      <x:c r="P568" s="18"/>
      <x:c r="Q568" s="18"/>
      <x:c r="R568" s="18"/>
      <x:c r="S568" s="18"/>
      <x:c r="T568" s="18"/>
    </x:row>
    <x:row r="569">
      <x:c r="D569" s="18"/>
      <x:c r="E569" s="18"/>
      <x:c r="F569" s="18"/>
      <x:c r="G569" s="59"/>
      <x:c r="H569" s="59"/>
      <x:c r="I569" s="59"/>
      <x:c r="J569" s="59"/>
      <x:c r="K569" s="18"/>
      <x:c r="L569" s="18"/>
      <x:c r="M569" s="18"/>
      <x:c r="N569" s="18"/>
      <x:c r="O569" s="18"/>
      <x:c r="P569" s="18"/>
      <x:c r="Q569" s="18"/>
      <x:c r="R569" s="18"/>
      <x:c r="S569" s="18"/>
      <x:c r="T569" s="18"/>
    </x:row>
    <x:row r="570">
      <x:c r="D570" s="18"/>
      <x:c r="E570" s="18"/>
      <x:c r="F570" s="18"/>
      <x:c r="G570" s="59"/>
      <x:c r="H570" s="59"/>
      <x:c r="I570" s="59"/>
      <x:c r="J570" s="59"/>
      <x:c r="K570" s="18"/>
      <x:c r="L570" s="18"/>
      <x:c r="M570" s="18"/>
      <x:c r="N570" s="18"/>
      <x:c r="O570" s="18"/>
      <x:c r="P570" s="18"/>
      <x:c r="Q570" s="18"/>
      <x:c r="R570" s="18"/>
      <x:c r="S570" s="18"/>
      <x:c r="T570" s="18"/>
    </x:row>
    <x:row r="571">
      <x:c r="D571" s="18"/>
      <x:c r="E571" s="18"/>
      <x:c r="F571" s="18"/>
      <x:c r="G571" s="59"/>
      <x:c r="H571" s="59"/>
      <x:c r="I571" s="59"/>
      <x:c r="J571" s="59"/>
      <x:c r="K571" s="18"/>
      <x:c r="L571" s="18"/>
      <x:c r="M571" s="18"/>
      <x:c r="N571" s="18"/>
      <x:c r="O571" s="18"/>
      <x:c r="P571" s="18"/>
      <x:c r="Q571" s="18"/>
      <x:c r="R571" s="18"/>
      <x:c r="S571" s="18"/>
      <x:c r="T571" s="18"/>
    </x:row>
    <x:row r="572">
      <x:c r="D572" s="18"/>
      <x:c r="E572" s="18"/>
      <x:c r="F572" s="18"/>
      <x:c r="G572" s="59"/>
      <x:c r="H572" s="59"/>
      <x:c r="I572" s="59"/>
      <x:c r="J572" s="59"/>
      <x:c r="K572" s="18"/>
      <x:c r="L572" s="18"/>
      <x:c r="M572" s="18"/>
      <x:c r="N572" s="18"/>
      <x:c r="O572" s="18"/>
      <x:c r="P572" s="18"/>
      <x:c r="Q572" s="18"/>
      <x:c r="R572" s="18"/>
      <x:c r="S572" s="18"/>
      <x:c r="T572" s="18"/>
    </x:row>
    <x:row r="573">
      <x:c r="D573" s="18"/>
      <x:c r="E573" s="18"/>
      <x:c r="F573" s="18"/>
      <x:c r="G573" s="59"/>
      <x:c r="H573" s="59"/>
      <x:c r="I573" s="59"/>
      <x:c r="J573" s="59"/>
      <x:c r="K573" s="18"/>
      <x:c r="L573" s="18"/>
      <x:c r="M573" s="18"/>
      <x:c r="N573" s="18"/>
      <x:c r="O573" s="18"/>
      <x:c r="P573" s="18"/>
      <x:c r="Q573" s="18"/>
      <x:c r="R573" s="18"/>
      <x:c r="S573" s="18"/>
      <x:c r="T573" s="18"/>
    </x:row>
    <x:row r="574">
      <x:c r="D574" s="18"/>
      <x:c r="E574" s="18"/>
      <x:c r="F574" s="18"/>
      <x:c r="G574" s="59"/>
      <x:c r="H574" s="59"/>
      <x:c r="I574" s="59"/>
      <x:c r="J574" s="59"/>
      <x:c r="K574" s="18"/>
      <x:c r="L574" s="18"/>
      <x:c r="M574" s="18"/>
      <x:c r="N574" s="18"/>
      <x:c r="O574" s="18"/>
      <x:c r="P574" s="18"/>
      <x:c r="Q574" s="18"/>
      <x:c r="R574" s="18"/>
      <x:c r="S574" s="18"/>
      <x:c r="T574" s="18"/>
    </x:row>
    <x:row r="575">
      <x:c r="D575" s="18"/>
      <x:c r="E575" s="18"/>
      <x:c r="F575" s="18"/>
      <x:c r="G575" s="59"/>
      <x:c r="H575" s="59"/>
      <x:c r="I575" s="59"/>
      <x:c r="J575" s="59"/>
      <x:c r="K575" s="18"/>
      <x:c r="L575" s="18"/>
      <x:c r="M575" s="18"/>
      <x:c r="N575" s="18"/>
      <x:c r="O575" s="18"/>
      <x:c r="P575" s="18"/>
      <x:c r="Q575" s="18"/>
      <x:c r="R575" s="18"/>
      <x:c r="S575" s="18"/>
      <x:c r="T575" s="18"/>
    </x:row>
    <x:row r="576">
      <x:c r="D576" s="18"/>
      <x:c r="E576" s="18"/>
      <x:c r="F576" s="18"/>
      <x:c r="G576" s="59"/>
      <x:c r="H576" s="59"/>
      <x:c r="I576" s="59"/>
      <x:c r="J576" s="59"/>
      <x:c r="K576" s="18"/>
      <x:c r="L576" s="18"/>
      <x:c r="M576" s="18"/>
      <x:c r="N576" s="18"/>
      <x:c r="O576" s="18"/>
      <x:c r="P576" s="18"/>
      <x:c r="Q576" s="18"/>
      <x:c r="R576" s="18"/>
      <x:c r="S576" s="18"/>
      <x:c r="T576" s="18"/>
    </x:row>
    <x:row r="577">
      <x:c r="D577" s="18"/>
      <x:c r="E577" s="18"/>
      <x:c r="F577" s="18"/>
      <x:c r="G577" s="59"/>
      <x:c r="H577" s="59"/>
      <x:c r="I577" s="59"/>
      <x:c r="J577" s="59"/>
      <x:c r="K577" s="18"/>
      <x:c r="L577" s="18"/>
      <x:c r="M577" s="18"/>
      <x:c r="N577" s="18"/>
      <x:c r="O577" s="18"/>
      <x:c r="P577" s="18"/>
      <x:c r="Q577" s="18"/>
      <x:c r="R577" s="18"/>
      <x:c r="S577" s="18"/>
      <x:c r="T577" s="18"/>
    </x:row>
    <x:row r="578">
      <x:c r="D578" s="18"/>
      <x:c r="E578" s="18"/>
      <x:c r="F578" s="18"/>
      <x:c r="G578" s="59"/>
      <x:c r="H578" s="59"/>
      <x:c r="I578" s="59"/>
      <x:c r="J578" s="59"/>
      <x:c r="K578" s="18"/>
      <x:c r="L578" s="18"/>
      <x:c r="M578" s="18"/>
      <x:c r="N578" s="18"/>
      <x:c r="O578" s="18"/>
      <x:c r="P578" s="18"/>
      <x:c r="Q578" s="18"/>
      <x:c r="R578" s="18"/>
      <x:c r="S578" s="18"/>
      <x:c r="T578" s="18"/>
    </x:row>
    <x:row r="579">
      <x:c r="D579" s="18"/>
      <x:c r="E579" s="18"/>
      <x:c r="F579" s="18"/>
      <x:c r="G579" s="59"/>
      <x:c r="H579" s="59"/>
      <x:c r="I579" s="59"/>
      <x:c r="J579" s="59"/>
      <x:c r="K579" s="18"/>
      <x:c r="L579" s="18"/>
      <x:c r="M579" s="18"/>
      <x:c r="N579" s="18"/>
      <x:c r="O579" s="18"/>
      <x:c r="P579" s="18"/>
      <x:c r="Q579" s="18"/>
      <x:c r="R579" s="18"/>
      <x:c r="S579" s="18"/>
      <x:c r="T579" s="18"/>
    </x:row>
    <x:row r="580">
      <x:c r="D580" s="18"/>
      <x:c r="E580" s="18"/>
      <x:c r="F580" s="18"/>
      <x:c r="G580" s="59"/>
      <x:c r="H580" s="59"/>
      <x:c r="I580" s="59"/>
      <x:c r="J580" s="59"/>
      <x:c r="K580" s="18"/>
      <x:c r="L580" s="18"/>
      <x:c r="M580" s="18"/>
      <x:c r="N580" s="18"/>
      <x:c r="O580" s="18"/>
      <x:c r="P580" s="18"/>
      <x:c r="Q580" s="18"/>
      <x:c r="R580" s="18"/>
      <x:c r="S580" s="18"/>
      <x:c r="T580" s="18"/>
    </x:row>
    <x:row r="581">
      <x:c r="D581" s="18"/>
      <x:c r="E581" s="18"/>
      <x:c r="F581" s="18"/>
      <x:c r="G581" s="59"/>
      <x:c r="H581" s="59"/>
      <x:c r="I581" s="59"/>
      <x:c r="J581" s="59"/>
      <x:c r="K581" s="18"/>
      <x:c r="L581" s="18"/>
      <x:c r="M581" s="18"/>
      <x:c r="N581" s="18"/>
      <x:c r="O581" s="18"/>
      <x:c r="P581" s="18"/>
      <x:c r="Q581" s="18"/>
      <x:c r="R581" s="18"/>
      <x:c r="S581" s="18"/>
      <x:c r="T581" s="18"/>
    </x:row>
    <x:row r="582">
      <x:c r="D582" s="18"/>
      <x:c r="E582" s="18"/>
      <x:c r="F582" s="18"/>
      <x:c r="G582" s="59"/>
      <x:c r="H582" s="59"/>
      <x:c r="I582" s="59"/>
      <x:c r="J582" s="59"/>
      <x:c r="K582" s="18"/>
      <x:c r="L582" s="18"/>
      <x:c r="M582" s="18"/>
      <x:c r="N582" s="18"/>
      <x:c r="O582" s="18"/>
      <x:c r="P582" s="18"/>
      <x:c r="Q582" s="18"/>
      <x:c r="R582" s="18"/>
      <x:c r="S582" s="18"/>
      <x:c r="T582" s="18"/>
    </x:row>
    <x:row r="583">
      <x:c r="D583" s="18"/>
      <x:c r="E583" s="18"/>
      <x:c r="F583" s="18"/>
      <x:c r="G583" s="59"/>
      <x:c r="H583" s="59"/>
      <x:c r="I583" s="59"/>
      <x:c r="J583" s="59"/>
      <x:c r="K583" s="18"/>
      <x:c r="L583" s="18"/>
      <x:c r="M583" s="18"/>
      <x:c r="N583" s="18"/>
      <x:c r="O583" s="18"/>
      <x:c r="P583" s="18"/>
      <x:c r="Q583" s="18"/>
      <x:c r="R583" s="18"/>
      <x:c r="S583" s="18"/>
      <x:c r="T583" s="18"/>
    </x:row>
    <x:row r="584">
      <x:c r="D584" s="18"/>
      <x:c r="E584" s="18"/>
      <x:c r="F584" s="18"/>
      <x:c r="G584" s="59"/>
      <x:c r="H584" s="59"/>
      <x:c r="I584" s="59"/>
      <x:c r="J584" s="59"/>
      <x:c r="K584" s="18"/>
      <x:c r="L584" s="18"/>
      <x:c r="M584" s="18"/>
      <x:c r="N584" s="18"/>
      <x:c r="O584" s="18"/>
      <x:c r="P584" s="18"/>
      <x:c r="Q584" s="18"/>
      <x:c r="R584" s="18"/>
      <x:c r="S584" s="18"/>
      <x:c r="T584" s="18"/>
    </x:row>
    <x:row r="585">
      <x:c r="D585" s="18"/>
      <x:c r="E585" s="18"/>
      <x:c r="F585" s="18"/>
      <x:c r="G585" s="59"/>
      <x:c r="H585" s="59"/>
      <x:c r="I585" s="59"/>
      <x:c r="J585" s="59"/>
      <x:c r="K585" s="18"/>
      <x:c r="L585" s="18"/>
      <x:c r="M585" s="18"/>
      <x:c r="N585" s="18"/>
      <x:c r="O585" s="18"/>
      <x:c r="P585" s="18"/>
      <x:c r="Q585" s="18"/>
      <x:c r="R585" s="18"/>
      <x:c r="S585" s="18"/>
      <x:c r="T585" s="18"/>
    </x:row>
    <x:row r="586">
      <x:c r="D586" s="18"/>
      <x:c r="E586" s="18"/>
      <x:c r="F586" s="18"/>
      <x:c r="G586" s="59"/>
      <x:c r="H586" s="59"/>
      <x:c r="I586" s="59"/>
      <x:c r="J586" s="59"/>
      <x:c r="K586" s="18"/>
      <x:c r="L586" s="18"/>
      <x:c r="M586" s="18"/>
      <x:c r="N586" s="18"/>
      <x:c r="O586" s="18"/>
      <x:c r="P586" s="18"/>
      <x:c r="Q586" s="18"/>
      <x:c r="R586" s="18"/>
      <x:c r="S586" s="18"/>
      <x:c r="T586" s="18"/>
    </x:row>
    <x:row r="587">
      <x:c r="D587" s="18"/>
      <x:c r="E587" s="18"/>
      <x:c r="F587" s="18"/>
      <x:c r="G587" s="59"/>
      <x:c r="H587" s="59"/>
      <x:c r="I587" s="59"/>
      <x:c r="J587" s="59"/>
      <x:c r="K587" s="18"/>
      <x:c r="L587" s="18"/>
      <x:c r="M587" s="18"/>
      <x:c r="N587" s="18"/>
      <x:c r="O587" s="18"/>
      <x:c r="P587" s="18"/>
      <x:c r="Q587" s="18"/>
      <x:c r="R587" s="18"/>
      <x:c r="S587" s="18"/>
      <x:c r="T587" s="18"/>
    </x:row>
    <x:row r="588">
      <x:c r="D588" s="18"/>
      <x:c r="E588" s="18"/>
      <x:c r="F588" s="18"/>
      <x:c r="G588" s="59"/>
      <x:c r="H588" s="59"/>
      <x:c r="I588" s="59"/>
      <x:c r="J588" s="59"/>
      <x:c r="K588" s="18"/>
      <x:c r="L588" s="18"/>
      <x:c r="M588" s="18"/>
      <x:c r="N588" s="18"/>
      <x:c r="O588" s="18"/>
      <x:c r="P588" s="18"/>
      <x:c r="Q588" s="18"/>
      <x:c r="R588" s="18"/>
      <x:c r="S588" s="18"/>
      <x:c r="T588" s="18"/>
    </x:row>
    <x:row r="589">
      <x:c r="D589" s="18"/>
      <x:c r="E589" s="18"/>
      <x:c r="F589" s="18"/>
      <x:c r="G589" s="59"/>
      <x:c r="H589" s="59"/>
      <x:c r="I589" s="59"/>
      <x:c r="J589" s="59"/>
      <x:c r="K589" s="18"/>
      <x:c r="L589" s="18"/>
      <x:c r="M589" s="18"/>
      <x:c r="N589" s="18"/>
      <x:c r="O589" s="18"/>
      <x:c r="P589" s="18"/>
      <x:c r="Q589" s="18"/>
      <x:c r="R589" s="18"/>
      <x:c r="S589" s="18"/>
      <x:c r="T589" s="18"/>
    </x:row>
    <x:row r="590">
      <x:c r="D590" s="18"/>
      <x:c r="E590" s="18"/>
      <x:c r="F590" s="18"/>
      <x:c r="G590" s="59"/>
      <x:c r="H590" s="59"/>
      <x:c r="I590" s="59"/>
      <x:c r="J590" s="59"/>
      <x:c r="K590" s="18"/>
      <x:c r="L590" s="18"/>
      <x:c r="M590" s="18"/>
      <x:c r="N590" s="18"/>
      <x:c r="O590" s="18"/>
      <x:c r="P590" s="18"/>
      <x:c r="Q590" s="18"/>
      <x:c r="R590" s="18"/>
      <x:c r="S590" s="18"/>
      <x:c r="T590" s="18"/>
    </x:row>
    <x:row r="591">
      <x:c r="D591" s="18"/>
      <x:c r="E591" s="18"/>
      <x:c r="F591" s="18"/>
      <x:c r="G591" s="59"/>
      <x:c r="H591" s="59"/>
      <x:c r="I591" s="59"/>
      <x:c r="J591" s="59"/>
      <x:c r="K591" s="18"/>
      <x:c r="L591" s="18"/>
      <x:c r="M591" s="18"/>
      <x:c r="N591" s="18"/>
      <x:c r="O591" s="18"/>
      <x:c r="P591" s="18"/>
      <x:c r="Q591" s="18"/>
      <x:c r="R591" s="18"/>
      <x:c r="S591" s="18"/>
      <x:c r="T591" s="18"/>
    </x:row>
    <x:row r="592">
      <x:c r="D592" s="18"/>
      <x:c r="E592" s="18"/>
      <x:c r="F592" s="18"/>
      <x:c r="G592" s="59"/>
      <x:c r="H592" s="59"/>
      <x:c r="I592" s="59"/>
      <x:c r="J592" s="59"/>
      <x:c r="K592" s="18"/>
      <x:c r="L592" s="18"/>
      <x:c r="M592" s="18"/>
      <x:c r="N592" s="18"/>
      <x:c r="O592" s="18"/>
      <x:c r="P592" s="18"/>
      <x:c r="Q592" s="18"/>
      <x:c r="R592" s="18"/>
      <x:c r="S592" s="18"/>
      <x:c r="T592" s="18"/>
    </x:row>
    <x:row r="593">
      <x:c r="D593" s="18"/>
      <x:c r="E593" s="18"/>
      <x:c r="F593" s="18"/>
      <x:c r="G593" s="59"/>
      <x:c r="H593" s="59"/>
      <x:c r="I593" s="59"/>
      <x:c r="J593" s="59"/>
      <x:c r="K593" s="18"/>
      <x:c r="L593" s="18"/>
      <x:c r="M593" s="18"/>
      <x:c r="N593" s="18"/>
      <x:c r="O593" s="18"/>
      <x:c r="P593" s="18"/>
      <x:c r="Q593" s="18"/>
      <x:c r="R593" s="18"/>
      <x:c r="S593" s="18"/>
      <x:c r="T593" s="18"/>
    </x:row>
    <x:row r="594">
      <x:c r="D594" s="18"/>
      <x:c r="E594" s="18"/>
      <x:c r="F594" s="18"/>
      <x:c r="G594" s="59"/>
      <x:c r="H594" s="59"/>
      <x:c r="I594" s="59"/>
      <x:c r="J594" s="59"/>
      <x:c r="K594" s="18"/>
      <x:c r="L594" s="18"/>
      <x:c r="M594" s="18"/>
      <x:c r="N594" s="18"/>
      <x:c r="O594" s="18"/>
      <x:c r="P594" s="18"/>
      <x:c r="Q594" s="18"/>
      <x:c r="R594" s="18"/>
      <x:c r="S594" s="18"/>
      <x:c r="T594" s="18"/>
    </x:row>
    <x:row r="595">
      <x:c r="D595" s="18"/>
      <x:c r="E595" s="18"/>
      <x:c r="F595" s="18"/>
      <x:c r="G595" s="59"/>
      <x:c r="H595" s="59"/>
      <x:c r="I595" s="59"/>
      <x:c r="J595" s="59"/>
      <x:c r="K595" s="18"/>
      <x:c r="L595" s="18"/>
      <x:c r="M595" s="18"/>
      <x:c r="N595" s="18"/>
      <x:c r="O595" s="18"/>
      <x:c r="P595" s="18"/>
      <x:c r="Q595" s="18"/>
      <x:c r="R595" s="18"/>
      <x:c r="S595" s="18"/>
      <x:c r="T595" s="18"/>
    </x:row>
    <x:row r="596">
      <x:c r="D596" s="18"/>
      <x:c r="E596" s="18"/>
      <x:c r="F596" s="18"/>
      <x:c r="G596" s="59"/>
      <x:c r="H596" s="59"/>
      <x:c r="I596" s="59"/>
      <x:c r="J596" s="59"/>
      <x:c r="K596" s="18"/>
      <x:c r="L596" s="18"/>
      <x:c r="M596" s="18"/>
      <x:c r="N596" s="18"/>
      <x:c r="O596" s="18"/>
      <x:c r="P596" s="18"/>
      <x:c r="Q596" s="18"/>
      <x:c r="R596" s="18"/>
      <x:c r="S596" s="18"/>
      <x:c r="T596" s="18"/>
    </x:row>
    <x:row r="597">
      <x:c r="D597" s="18"/>
      <x:c r="E597" s="18"/>
      <x:c r="F597" s="18"/>
      <x:c r="G597" s="59"/>
      <x:c r="H597" s="59"/>
      <x:c r="I597" s="59"/>
      <x:c r="J597" s="59"/>
      <x:c r="K597" s="18"/>
      <x:c r="L597" s="18"/>
      <x:c r="M597" s="18"/>
      <x:c r="N597" s="18"/>
      <x:c r="O597" s="18"/>
      <x:c r="P597" s="18"/>
      <x:c r="Q597" s="18"/>
      <x:c r="R597" s="18"/>
      <x:c r="S597" s="18"/>
      <x:c r="T597" s="18"/>
    </x:row>
    <x:row r="598">
      <x:c r="D598" s="18"/>
      <x:c r="E598" s="18"/>
      <x:c r="F598" s="18"/>
      <x:c r="G598" s="59"/>
      <x:c r="H598" s="59"/>
      <x:c r="I598" s="59"/>
      <x:c r="J598" s="59"/>
      <x:c r="K598" s="18"/>
      <x:c r="L598" s="18"/>
      <x:c r="M598" s="18"/>
      <x:c r="N598" s="18"/>
      <x:c r="O598" s="18"/>
      <x:c r="P598" s="18"/>
      <x:c r="Q598" s="18"/>
      <x:c r="R598" s="18"/>
      <x:c r="S598" s="18"/>
      <x:c r="T598" s="18"/>
    </x:row>
    <x:row r="599">
      <x:c r="D599" s="18"/>
      <x:c r="E599" s="18"/>
      <x:c r="F599" s="18"/>
      <x:c r="G599" s="59"/>
      <x:c r="H599" s="59"/>
      <x:c r="I599" s="59"/>
      <x:c r="J599" s="59"/>
      <x:c r="K599" s="18"/>
      <x:c r="L599" s="18"/>
      <x:c r="M599" s="18"/>
      <x:c r="N599" s="18"/>
      <x:c r="O599" s="18"/>
      <x:c r="P599" s="18"/>
      <x:c r="Q599" s="18"/>
      <x:c r="R599" s="18"/>
      <x:c r="S599" s="18"/>
      <x:c r="T599" s="18"/>
    </x:row>
    <x:row r="600">
      <x:c r="D600" s="18"/>
      <x:c r="E600" s="18"/>
      <x:c r="F600" s="18"/>
      <x:c r="G600" s="59"/>
      <x:c r="H600" s="59"/>
      <x:c r="I600" s="59"/>
      <x:c r="J600" s="59"/>
      <x:c r="K600" s="18"/>
      <x:c r="L600" s="18"/>
      <x:c r="M600" s="18"/>
      <x:c r="N600" s="18"/>
      <x:c r="O600" s="18"/>
      <x:c r="P600" s="18"/>
      <x:c r="Q600" s="18"/>
      <x:c r="R600" s="18"/>
      <x:c r="S600" s="18"/>
      <x:c r="T600" s="18"/>
    </x:row>
    <x:row r="601">
      <x:c r="D601" s="18"/>
      <x:c r="E601" s="18"/>
      <x:c r="F601" s="18"/>
      <x:c r="G601" s="59"/>
      <x:c r="H601" s="59"/>
      <x:c r="I601" s="59"/>
      <x:c r="J601" s="59"/>
      <x:c r="K601" s="18"/>
      <x:c r="L601" s="18"/>
      <x:c r="M601" s="18"/>
      <x:c r="N601" s="18"/>
      <x:c r="O601" s="18"/>
      <x:c r="P601" s="18"/>
      <x:c r="Q601" s="18"/>
      <x:c r="R601" s="18"/>
      <x:c r="S601" s="18"/>
      <x:c r="T601" s="18"/>
    </x:row>
    <x:row r="602">
      <x:c r="D602" s="18"/>
      <x:c r="E602" s="18"/>
      <x:c r="F602" s="18"/>
      <x:c r="G602" s="59"/>
      <x:c r="H602" s="59"/>
      <x:c r="I602" s="59"/>
      <x:c r="J602" s="59"/>
      <x:c r="K602" s="18"/>
      <x:c r="L602" s="18"/>
      <x:c r="M602" s="18"/>
      <x:c r="N602" s="18"/>
      <x:c r="O602" s="18"/>
      <x:c r="P602" s="18"/>
      <x:c r="Q602" s="18"/>
      <x:c r="R602" s="18"/>
      <x:c r="S602" s="18"/>
      <x:c r="T602" s="18"/>
    </x:row>
    <x:row r="603">
      <x:c r="D603" s="18"/>
      <x:c r="E603" s="18"/>
      <x:c r="F603" s="18"/>
      <x:c r="G603" s="59"/>
      <x:c r="H603" s="59"/>
      <x:c r="I603" s="59"/>
      <x:c r="J603" s="59"/>
      <x:c r="K603" s="18"/>
      <x:c r="L603" s="18"/>
      <x:c r="M603" s="18"/>
      <x:c r="N603" s="18"/>
      <x:c r="O603" s="18"/>
      <x:c r="P603" s="18"/>
      <x:c r="Q603" s="18"/>
      <x:c r="R603" s="18"/>
      <x:c r="S603" s="18"/>
      <x:c r="T603" s="18"/>
    </x:row>
    <x:row r="604">
      <x:c r="D604" s="18"/>
      <x:c r="E604" s="18"/>
      <x:c r="F604" s="18"/>
      <x:c r="G604" s="59"/>
      <x:c r="H604" s="59"/>
      <x:c r="I604" s="59"/>
      <x:c r="J604" s="59"/>
      <x:c r="K604" s="18"/>
      <x:c r="L604" s="18"/>
      <x:c r="M604" s="18"/>
      <x:c r="N604" s="18"/>
      <x:c r="O604" s="18"/>
      <x:c r="P604" s="18"/>
      <x:c r="Q604" s="18"/>
      <x:c r="R604" s="18"/>
      <x:c r="S604" s="18"/>
      <x:c r="T604" s="18"/>
    </x:row>
    <x:row r="605">
      <x:c r="D605" s="18"/>
      <x:c r="E605" s="18"/>
      <x:c r="F605" s="18"/>
      <x:c r="G605" s="59"/>
      <x:c r="H605" s="59"/>
      <x:c r="I605" s="59"/>
      <x:c r="J605" s="59"/>
      <x:c r="K605" s="18"/>
      <x:c r="L605" s="18"/>
      <x:c r="M605" s="18"/>
      <x:c r="N605" s="18"/>
      <x:c r="O605" s="18"/>
      <x:c r="P605" s="18"/>
      <x:c r="Q605" s="18"/>
      <x:c r="R605" s="18"/>
      <x:c r="S605" s="18"/>
      <x:c r="T605" s="18"/>
    </x:row>
    <x:row r="606">
      <x:c r="D606" s="18"/>
      <x:c r="E606" s="18"/>
      <x:c r="F606" s="18"/>
      <x:c r="G606" s="59"/>
      <x:c r="H606" s="59"/>
      <x:c r="I606" s="59"/>
      <x:c r="J606" s="59"/>
      <x:c r="K606" s="18"/>
      <x:c r="L606" s="18"/>
      <x:c r="M606" s="18"/>
      <x:c r="N606" s="18"/>
      <x:c r="O606" s="18"/>
      <x:c r="P606" s="18"/>
      <x:c r="Q606" s="18"/>
      <x:c r="R606" s="18"/>
      <x:c r="S606" s="18"/>
      <x:c r="T606" s="18"/>
    </x:row>
    <x:row r="607">
      <x:c r="D607" s="18"/>
      <x:c r="E607" s="18"/>
      <x:c r="F607" s="18"/>
      <x:c r="G607" s="59"/>
      <x:c r="H607" s="59"/>
      <x:c r="I607" s="59"/>
      <x:c r="J607" s="59"/>
      <x:c r="K607" s="18"/>
      <x:c r="L607" s="18"/>
      <x:c r="M607" s="18"/>
      <x:c r="N607" s="18"/>
      <x:c r="O607" s="18"/>
      <x:c r="P607" s="18"/>
      <x:c r="Q607" s="18"/>
      <x:c r="R607" s="18"/>
      <x:c r="S607" s="18"/>
      <x:c r="T607" s="18"/>
    </x:row>
    <x:row r="608">
      <x:c r="D608" s="18"/>
      <x:c r="E608" s="18"/>
      <x:c r="F608" s="18"/>
      <x:c r="G608" s="59"/>
      <x:c r="H608" s="59"/>
      <x:c r="I608" s="59"/>
      <x:c r="J608" s="59"/>
      <x:c r="K608" s="18"/>
      <x:c r="L608" s="18"/>
      <x:c r="M608" s="18"/>
      <x:c r="N608" s="18"/>
      <x:c r="O608" s="18"/>
      <x:c r="P608" s="18"/>
      <x:c r="Q608" s="18"/>
      <x:c r="R608" s="18"/>
      <x:c r="S608" s="18"/>
      <x:c r="T608" s="18"/>
    </x:row>
    <x:row r="609">
      <x:c r="D609" s="18"/>
      <x:c r="E609" s="18"/>
      <x:c r="F609" s="18"/>
      <x:c r="G609" s="59"/>
      <x:c r="H609" s="59"/>
      <x:c r="I609" s="59"/>
      <x:c r="J609" s="59"/>
      <x:c r="K609" s="18"/>
      <x:c r="L609" s="18"/>
      <x:c r="M609" s="18"/>
      <x:c r="N609" s="18"/>
      <x:c r="O609" s="18"/>
      <x:c r="P609" s="18"/>
      <x:c r="Q609" s="18"/>
      <x:c r="R609" s="18"/>
      <x:c r="S609" s="18"/>
      <x:c r="T609" s="18"/>
    </x:row>
    <x:row r="610">
      <x:c r="D610" s="18"/>
      <x:c r="E610" s="18"/>
      <x:c r="F610" s="18"/>
      <x:c r="G610" s="59"/>
      <x:c r="H610" s="59"/>
      <x:c r="I610" s="59"/>
      <x:c r="J610" s="59"/>
      <x:c r="K610" s="18"/>
      <x:c r="L610" s="18"/>
      <x:c r="M610" s="18"/>
      <x:c r="N610" s="18"/>
      <x:c r="O610" s="18"/>
      <x:c r="P610" s="18"/>
      <x:c r="Q610" s="18"/>
      <x:c r="R610" s="18"/>
      <x:c r="S610" s="18"/>
      <x:c r="T610" s="18"/>
    </x:row>
    <x:row r="611">
      <x:c r="D611" s="18"/>
      <x:c r="E611" s="18"/>
      <x:c r="F611" s="18"/>
      <x:c r="G611" s="59"/>
      <x:c r="H611" s="59"/>
      <x:c r="I611" s="59"/>
      <x:c r="J611" s="59"/>
      <x:c r="K611" s="18"/>
      <x:c r="L611" s="18"/>
      <x:c r="M611" s="18"/>
      <x:c r="N611" s="18"/>
      <x:c r="O611" s="18"/>
      <x:c r="P611" s="18"/>
      <x:c r="Q611" s="18"/>
      <x:c r="R611" s="18"/>
      <x:c r="S611" s="18"/>
      <x:c r="T611" s="18"/>
    </x:row>
    <x:row r="612">
      <x:c r="D612" s="18"/>
      <x:c r="E612" s="18"/>
      <x:c r="F612" s="18"/>
      <x:c r="G612" s="59"/>
      <x:c r="H612" s="59"/>
      <x:c r="I612" s="59"/>
      <x:c r="J612" s="59"/>
      <x:c r="K612" s="18"/>
      <x:c r="L612" s="18"/>
      <x:c r="M612" s="18"/>
      <x:c r="N612" s="18"/>
      <x:c r="O612" s="18"/>
      <x:c r="P612" s="18"/>
      <x:c r="Q612" s="18"/>
      <x:c r="R612" s="18"/>
      <x:c r="S612" s="18"/>
      <x:c r="T612" s="18"/>
    </x:row>
    <x:row r="613">
      <x:c r="D613" s="18"/>
      <x:c r="E613" s="18"/>
      <x:c r="F613" s="18"/>
      <x:c r="G613" s="59"/>
      <x:c r="H613" s="59"/>
      <x:c r="I613" s="59"/>
      <x:c r="J613" s="59"/>
      <x:c r="K613" s="18"/>
      <x:c r="L613" s="18"/>
      <x:c r="M613" s="18"/>
      <x:c r="N613" s="18"/>
      <x:c r="O613" s="18"/>
      <x:c r="P613" s="18"/>
      <x:c r="Q613" s="18"/>
      <x:c r="R613" s="18"/>
      <x:c r="S613" s="18"/>
      <x:c r="T613" s="18"/>
    </x:row>
    <x:row r="614">
      <x:c r="D614" s="18"/>
      <x:c r="E614" s="18"/>
      <x:c r="F614" s="18"/>
      <x:c r="G614" s="59"/>
      <x:c r="H614" s="59"/>
      <x:c r="I614" s="59"/>
      <x:c r="J614" s="59"/>
      <x:c r="K614" s="18"/>
      <x:c r="L614" s="18"/>
      <x:c r="M614" s="18"/>
      <x:c r="N614" s="18"/>
      <x:c r="O614" s="18"/>
      <x:c r="P614" s="18"/>
      <x:c r="Q614" s="18"/>
      <x:c r="R614" s="18"/>
      <x:c r="S614" s="18"/>
      <x:c r="T614" s="18"/>
    </x:row>
    <x:row r="615">
      <x:c r="D615" s="18"/>
      <x:c r="E615" s="18"/>
      <x:c r="F615" s="18"/>
      <x:c r="G615" s="59"/>
      <x:c r="H615" s="59"/>
      <x:c r="I615" s="59"/>
      <x:c r="J615" s="59"/>
      <x:c r="K615" s="18"/>
      <x:c r="L615" s="18"/>
      <x:c r="M615" s="18"/>
      <x:c r="N615" s="18"/>
      <x:c r="O615" s="18"/>
      <x:c r="P615" s="18"/>
      <x:c r="Q615" s="18"/>
      <x:c r="R615" s="18"/>
      <x:c r="S615" s="18"/>
      <x:c r="T615" s="18"/>
    </x:row>
    <x:row r="616">
      <x:c r="D616" s="18"/>
      <x:c r="E616" s="18"/>
      <x:c r="F616" s="18"/>
      <x:c r="G616" s="59"/>
      <x:c r="H616" s="59"/>
      <x:c r="I616" s="59"/>
      <x:c r="J616" s="59"/>
      <x:c r="K616" s="18"/>
      <x:c r="L616" s="18"/>
      <x:c r="M616" s="18"/>
      <x:c r="N616" s="18"/>
      <x:c r="O616" s="18"/>
      <x:c r="P616" s="18"/>
      <x:c r="Q616" s="18"/>
      <x:c r="R616" s="18"/>
      <x:c r="S616" s="18"/>
      <x:c r="T616" s="18"/>
    </x:row>
    <x:row r="617">
      <x:c r="D617" s="18"/>
      <x:c r="E617" s="18"/>
      <x:c r="F617" s="18"/>
      <x:c r="G617" s="59"/>
      <x:c r="H617" s="59"/>
      <x:c r="I617" s="59"/>
      <x:c r="J617" s="59"/>
      <x:c r="K617" s="18"/>
      <x:c r="L617" s="18"/>
      <x:c r="M617" s="18"/>
      <x:c r="N617" s="18"/>
      <x:c r="O617" s="18"/>
      <x:c r="P617" s="18"/>
      <x:c r="Q617" s="18"/>
      <x:c r="R617" s="18"/>
      <x:c r="S617" s="18"/>
      <x:c r="T617" s="18"/>
    </x:row>
    <x:row r="618">
      <x:c r="D618" s="18"/>
      <x:c r="E618" s="18"/>
      <x:c r="F618" s="18"/>
      <x:c r="G618" s="59"/>
      <x:c r="H618" s="59"/>
      <x:c r="I618" s="59"/>
      <x:c r="J618" s="59"/>
      <x:c r="K618" s="18"/>
      <x:c r="L618" s="18"/>
      <x:c r="M618" s="18"/>
      <x:c r="N618" s="18"/>
      <x:c r="O618" s="18"/>
      <x:c r="P618" s="18"/>
      <x:c r="Q618" s="18"/>
      <x:c r="R618" s="18"/>
      <x:c r="S618" s="18"/>
      <x:c r="T618" s="18"/>
    </x:row>
    <x:row r="619">
      <x:c r="D619" s="18"/>
      <x:c r="E619" s="18"/>
      <x:c r="F619" s="18"/>
      <x:c r="G619" s="59"/>
      <x:c r="H619" s="59"/>
      <x:c r="I619" s="59"/>
      <x:c r="J619" s="59"/>
      <x:c r="K619" s="18"/>
      <x:c r="L619" s="18"/>
      <x:c r="M619" s="18"/>
      <x:c r="N619" s="18"/>
      <x:c r="O619" s="18"/>
      <x:c r="P619" s="18"/>
      <x:c r="Q619" s="18"/>
      <x:c r="R619" s="18"/>
      <x:c r="S619" s="18"/>
      <x:c r="T619" s="18"/>
    </x:row>
    <x:row r="620">
      <x:c r="D620" s="18"/>
      <x:c r="E620" s="18"/>
      <x:c r="F620" s="18"/>
      <x:c r="G620" s="59"/>
      <x:c r="H620" s="59"/>
      <x:c r="I620" s="59"/>
      <x:c r="J620" s="59"/>
      <x:c r="K620" s="18"/>
      <x:c r="L620" s="18"/>
      <x:c r="M620" s="18"/>
      <x:c r="N620" s="18"/>
      <x:c r="O620" s="18"/>
      <x:c r="P620" s="18"/>
      <x:c r="Q620" s="18"/>
      <x:c r="R620" s="18"/>
      <x:c r="S620" s="18"/>
      <x:c r="T620" s="18"/>
    </x:row>
    <x:row r="621">
      <x:c r="D621" s="18"/>
      <x:c r="E621" s="18"/>
      <x:c r="F621" s="18"/>
      <x:c r="G621" s="59"/>
      <x:c r="H621" s="59"/>
      <x:c r="I621" s="59"/>
      <x:c r="J621" s="59"/>
      <x:c r="K621" s="18"/>
      <x:c r="L621" s="18"/>
      <x:c r="M621" s="18"/>
      <x:c r="N621" s="18"/>
      <x:c r="O621" s="18"/>
      <x:c r="P621" s="18"/>
      <x:c r="Q621" s="18"/>
      <x:c r="R621" s="18"/>
      <x:c r="S621" s="18"/>
      <x:c r="T621" s="18"/>
    </x:row>
    <x:row r="622">
      <x:c r="D622" s="18"/>
      <x:c r="E622" s="18"/>
      <x:c r="F622" s="18"/>
      <x:c r="G622" s="59"/>
      <x:c r="H622" s="59"/>
      <x:c r="I622" s="59"/>
      <x:c r="J622" s="59"/>
      <x:c r="K622" s="18"/>
      <x:c r="L622" s="18"/>
      <x:c r="M622" s="18"/>
      <x:c r="N622" s="18"/>
      <x:c r="O622" s="18"/>
      <x:c r="P622" s="18"/>
      <x:c r="Q622" s="18"/>
      <x:c r="R622" s="18"/>
      <x:c r="S622" s="18"/>
      <x:c r="T622" s="18"/>
    </x:row>
    <x:row r="623">
      <x:c r="D623" s="18"/>
      <x:c r="E623" s="18"/>
      <x:c r="F623" s="18"/>
      <x:c r="G623" s="59"/>
      <x:c r="H623" s="59"/>
      <x:c r="I623" s="59"/>
      <x:c r="J623" s="59"/>
      <x:c r="K623" s="18"/>
      <x:c r="L623" s="18"/>
      <x:c r="M623" s="18"/>
      <x:c r="N623" s="18"/>
      <x:c r="O623" s="18"/>
      <x:c r="P623" s="18"/>
      <x:c r="Q623" s="18"/>
      <x:c r="R623" s="18"/>
      <x:c r="S623" s="18"/>
      <x:c r="T623" s="18"/>
    </x:row>
    <x:row r="624">
      <x:c r="D624" s="18"/>
      <x:c r="E624" s="18"/>
      <x:c r="F624" s="18"/>
      <x:c r="G624" s="59"/>
      <x:c r="H624" s="59"/>
      <x:c r="I624" s="59"/>
      <x:c r="J624" s="59"/>
      <x:c r="K624" s="18"/>
      <x:c r="L624" s="18"/>
      <x:c r="M624" s="18"/>
      <x:c r="N624" s="18"/>
      <x:c r="O624" s="18"/>
      <x:c r="P624" s="18"/>
      <x:c r="Q624" s="18"/>
      <x:c r="R624" s="18"/>
      <x:c r="S624" s="18"/>
      <x:c r="T624" s="18"/>
    </x:row>
    <x:row r="625">
      <x:c r="D625" s="18"/>
      <x:c r="E625" s="18"/>
      <x:c r="F625" s="18"/>
      <x:c r="G625" s="59"/>
      <x:c r="H625" s="59"/>
      <x:c r="I625" s="59"/>
      <x:c r="J625" s="59"/>
      <x:c r="K625" s="18"/>
      <x:c r="L625" s="18"/>
      <x:c r="M625" s="18"/>
      <x:c r="N625" s="18"/>
      <x:c r="O625" s="18"/>
      <x:c r="P625" s="18"/>
      <x:c r="Q625" s="18"/>
      <x:c r="R625" s="18"/>
      <x:c r="S625" s="18"/>
      <x:c r="T625" s="18"/>
    </x:row>
    <x:row r="626">
      <x:c r="D626" s="18"/>
      <x:c r="E626" s="18"/>
      <x:c r="F626" s="18"/>
      <x:c r="G626" s="59"/>
      <x:c r="H626" s="59"/>
      <x:c r="I626" s="59"/>
      <x:c r="J626" s="59"/>
      <x:c r="K626" s="18"/>
      <x:c r="L626" s="18"/>
      <x:c r="M626" s="18"/>
      <x:c r="N626" s="18"/>
      <x:c r="O626" s="18"/>
      <x:c r="P626" s="18"/>
      <x:c r="Q626" s="18"/>
      <x:c r="R626" s="18"/>
      <x:c r="S626" s="18"/>
      <x:c r="T626" s="18"/>
    </x:row>
    <x:row r="627">
      <x:c r="D627" s="18"/>
      <x:c r="E627" s="18"/>
      <x:c r="F627" s="18"/>
      <x:c r="G627" s="59"/>
      <x:c r="H627" s="59"/>
      <x:c r="I627" s="59"/>
      <x:c r="J627" s="59"/>
      <x:c r="K627" s="18"/>
      <x:c r="L627" s="18"/>
      <x:c r="M627" s="18"/>
      <x:c r="N627" s="18"/>
      <x:c r="O627" s="18"/>
      <x:c r="P627" s="18"/>
      <x:c r="Q627" s="18"/>
      <x:c r="R627" s="18"/>
      <x:c r="S627" s="18"/>
      <x:c r="T627" s="18"/>
    </x:row>
    <x:row r="628">
      <x:c r="D628" s="18"/>
      <x:c r="E628" s="18"/>
      <x:c r="F628" s="18"/>
      <x:c r="G628" s="59"/>
      <x:c r="H628" s="59"/>
      <x:c r="I628" s="59"/>
      <x:c r="J628" s="59"/>
      <x:c r="K628" s="18"/>
      <x:c r="L628" s="18"/>
      <x:c r="M628" s="18"/>
      <x:c r="N628" s="18"/>
      <x:c r="O628" s="18"/>
      <x:c r="P628" s="18"/>
      <x:c r="Q628" s="18"/>
      <x:c r="R628" s="18"/>
      <x:c r="S628" s="18"/>
      <x:c r="T628" s="18"/>
    </x:row>
    <x:row r="629">
      <x:c r="D629" s="18"/>
      <x:c r="E629" s="18"/>
      <x:c r="F629" s="18"/>
      <x:c r="G629" s="59"/>
      <x:c r="H629" s="59"/>
      <x:c r="I629" s="59"/>
      <x:c r="J629" s="59"/>
      <x:c r="K629" s="18"/>
      <x:c r="L629" s="18"/>
      <x:c r="M629" s="18"/>
      <x:c r="N629" s="18"/>
      <x:c r="O629" s="18"/>
      <x:c r="P629" s="18"/>
      <x:c r="Q629" s="18"/>
      <x:c r="R629" s="18"/>
      <x:c r="S629" s="18"/>
      <x:c r="T629" s="18"/>
    </x:row>
    <x:row r="630">
      <x:c r="D630" s="18"/>
      <x:c r="E630" s="18"/>
      <x:c r="F630" s="18"/>
      <x:c r="G630" s="59"/>
      <x:c r="H630" s="59"/>
      <x:c r="I630" s="59"/>
      <x:c r="J630" s="59"/>
      <x:c r="K630" s="18"/>
      <x:c r="L630" s="18"/>
      <x:c r="M630" s="18"/>
      <x:c r="N630" s="18"/>
      <x:c r="O630" s="18"/>
      <x:c r="P630" s="18"/>
      <x:c r="Q630" s="18"/>
      <x:c r="R630" s="18"/>
      <x:c r="S630" s="18"/>
      <x:c r="T630" s="18"/>
    </x:row>
    <x:row r="631">
      <x:c r="D631" s="18"/>
      <x:c r="E631" s="18"/>
      <x:c r="F631" s="18"/>
      <x:c r="G631" s="59"/>
      <x:c r="H631" s="59"/>
      <x:c r="I631" s="59"/>
      <x:c r="J631" s="59"/>
      <x:c r="K631" s="18"/>
      <x:c r="L631" s="18"/>
      <x:c r="M631" s="18"/>
      <x:c r="N631" s="18"/>
      <x:c r="O631" s="18"/>
      <x:c r="P631" s="18"/>
      <x:c r="Q631" s="18"/>
      <x:c r="R631" s="18"/>
      <x:c r="S631" s="18"/>
      <x:c r="T631" s="18"/>
    </x:row>
    <x:row r="632">
      <x:c r="D632" s="18"/>
      <x:c r="E632" s="18"/>
      <x:c r="F632" s="18"/>
      <x:c r="G632" s="59"/>
      <x:c r="H632" s="59"/>
      <x:c r="I632" s="59"/>
      <x:c r="J632" s="59"/>
      <x:c r="K632" s="18"/>
      <x:c r="L632" s="18"/>
      <x:c r="M632" s="18"/>
      <x:c r="N632" s="18"/>
      <x:c r="O632" s="18"/>
      <x:c r="P632" s="18"/>
      <x:c r="Q632" s="18"/>
      <x:c r="R632" s="18"/>
      <x:c r="S632" s="18"/>
      <x:c r="T632" s="18"/>
    </x:row>
    <x:row r="633">
      <x:c r="D633" s="18"/>
      <x:c r="E633" s="18"/>
      <x:c r="F633" s="18"/>
      <x:c r="G633" s="59"/>
      <x:c r="H633" s="59"/>
      <x:c r="I633" s="59"/>
      <x:c r="J633" s="59"/>
      <x:c r="K633" s="18"/>
      <x:c r="L633" s="18"/>
      <x:c r="M633" s="18"/>
      <x:c r="N633" s="18"/>
      <x:c r="O633" s="18"/>
      <x:c r="P633" s="18"/>
      <x:c r="Q633" s="18"/>
      <x:c r="R633" s="18"/>
      <x:c r="S633" s="18"/>
      <x:c r="T633" s="18"/>
    </x:row>
    <x:row r="634">
      <x:c r="D634" s="18"/>
      <x:c r="E634" s="18"/>
      <x:c r="F634" s="18"/>
      <x:c r="G634" s="59"/>
      <x:c r="H634" s="59"/>
      <x:c r="I634" s="59"/>
      <x:c r="J634" s="59"/>
      <x:c r="K634" s="18"/>
      <x:c r="L634" s="18"/>
      <x:c r="M634" s="18"/>
      <x:c r="N634" s="18"/>
      <x:c r="O634" s="18"/>
      <x:c r="P634" s="18"/>
      <x:c r="Q634" s="18"/>
      <x:c r="R634" s="18"/>
      <x:c r="S634" s="18"/>
      <x:c r="T634" s="18"/>
    </x:row>
    <x:row r="635">
      <x:c r="D635" s="18"/>
      <x:c r="E635" s="18"/>
      <x:c r="F635" s="18"/>
      <x:c r="G635" s="59"/>
      <x:c r="H635" s="59"/>
      <x:c r="I635" s="59"/>
      <x:c r="J635" s="59"/>
      <x:c r="K635" s="18"/>
      <x:c r="L635" s="18"/>
      <x:c r="M635" s="18"/>
      <x:c r="N635" s="18"/>
      <x:c r="O635" s="18"/>
      <x:c r="P635" s="18"/>
      <x:c r="Q635" s="18"/>
      <x:c r="R635" s="18"/>
      <x:c r="S635" s="18"/>
      <x:c r="T635" s="18"/>
    </x:row>
    <x:row r="636">
      <x:c r="D636" s="18"/>
      <x:c r="E636" s="18"/>
      <x:c r="F636" s="18"/>
      <x:c r="G636" s="59"/>
      <x:c r="H636" s="59"/>
      <x:c r="I636" s="59"/>
      <x:c r="J636" s="59"/>
      <x:c r="K636" s="18"/>
      <x:c r="L636" s="18"/>
      <x:c r="M636" s="18"/>
      <x:c r="N636" s="18"/>
      <x:c r="O636" s="18"/>
      <x:c r="P636" s="18"/>
      <x:c r="Q636" s="18"/>
      <x:c r="R636" s="18"/>
      <x:c r="S636" s="18"/>
      <x:c r="T636" s="18"/>
    </x:row>
    <x:row r="637">
      <x:c r="D637" s="18"/>
      <x:c r="E637" s="18"/>
      <x:c r="F637" s="18"/>
      <x:c r="G637" s="59"/>
      <x:c r="H637" s="59"/>
      <x:c r="I637" s="59"/>
      <x:c r="J637" s="59"/>
      <x:c r="K637" s="18"/>
      <x:c r="L637" s="18"/>
      <x:c r="M637" s="18"/>
      <x:c r="N637" s="18"/>
      <x:c r="O637" s="18"/>
      <x:c r="P637" s="18"/>
      <x:c r="Q637" s="18"/>
      <x:c r="R637" s="18"/>
      <x:c r="S637" s="18"/>
      <x:c r="T637" s="18"/>
    </x:row>
    <x:row r="638">
      <x:c r="D638" s="18"/>
      <x:c r="E638" s="18"/>
      <x:c r="F638" s="18"/>
      <x:c r="G638" s="59"/>
      <x:c r="H638" s="59"/>
      <x:c r="I638" s="59"/>
      <x:c r="J638" s="59"/>
      <x:c r="K638" s="18"/>
      <x:c r="L638" s="18"/>
      <x:c r="M638" s="18"/>
      <x:c r="N638" s="18"/>
      <x:c r="O638" s="18"/>
      <x:c r="P638" s="18"/>
      <x:c r="Q638" s="18"/>
      <x:c r="R638" s="18"/>
      <x:c r="S638" s="18"/>
      <x:c r="T638" s="18"/>
    </x:row>
    <x:row r="639">
      <x:c r="D639" s="18"/>
      <x:c r="E639" s="18"/>
      <x:c r="F639" s="18"/>
      <x:c r="G639" s="59"/>
      <x:c r="H639" s="59"/>
      <x:c r="I639" s="59"/>
      <x:c r="J639" s="59"/>
      <x:c r="K639" s="18"/>
      <x:c r="L639" s="18"/>
      <x:c r="M639" s="18"/>
      <x:c r="N639" s="18"/>
      <x:c r="O639" s="18"/>
      <x:c r="P639" s="18"/>
      <x:c r="Q639" s="18"/>
      <x:c r="R639" s="18"/>
      <x:c r="S639" s="18"/>
      <x:c r="T639" s="18"/>
    </x:row>
    <x:row r="640">
      <x:c r="D640" s="18"/>
      <x:c r="E640" s="18"/>
      <x:c r="F640" s="18"/>
      <x:c r="G640" s="59"/>
      <x:c r="H640" s="59"/>
      <x:c r="I640" s="59"/>
      <x:c r="J640" s="59"/>
      <x:c r="K640" s="18"/>
      <x:c r="L640" s="18"/>
      <x:c r="M640" s="18"/>
      <x:c r="N640" s="18"/>
      <x:c r="O640" s="18"/>
      <x:c r="P640" s="18"/>
      <x:c r="Q640" s="18"/>
      <x:c r="R640" s="18"/>
      <x:c r="S640" s="18"/>
      <x:c r="T640" s="18"/>
    </x:row>
    <x:row r="641">
      <x:c r="D641" s="18"/>
      <x:c r="E641" s="18"/>
      <x:c r="F641" s="18"/>
      <x:c r="G641" s="59"/>
      <x:c r="H641" s="59"/>
      <x:c r="I641" s="59"/>
      <x:c r="J641" s="59"/>
      <x:c r="K641" s="18"/>
      <x:c r="L641" s="18"/>
      <x:c r="M641" s="18"/>
      <x:c r="N641" s="18"/>
      <x:c r="O641" s="18"/>
      <x:c r="P641" s="18"/>
      <x:c r="Q641" s="18"/>
      <x:c r="R641" s="18"/>
      <x:c r="S641" s="18"/>
      <x:c r="T641" s="18"/>
    </x:row>
    <x:row r="642">
      <x:c r="D642" s="18"/>
      <x:c r="E642" s="18"/>
      <x:c r="F642" s="18"/>
      <x:c r="G642" s="59"/>
      <x:c r="H642" s="59"/>
      <x:c r="I642" s="59"/>
      <x:c r="J642" s="59"/>
      <x:c r="K642" s="18"/>
      <x:c r="L642" s="18"/>
      <x:c r="M642" s="18"/>
      <x:c r="N642" s="18"/>
      <x:c r="O642" s="18"/>
      <x:c r="P642" s="18"/>
      <x:c r="Q642" s="18"/>
      <x:c r="R642" s="18"/>
      <x:c r="S642" s="18"/>
      <x:c r="T642" s="18"/>
    </x:row>
    <x:row r="643">
      <x:c r="D643" s="18"/>
      <x:c r="E643" s="18"/>
      <x:c r="F643" s="18"/>
      <x:c r="G643" s="59"/>
      <x:c r="H643" s="59"/>
      <x:c r="I643" s="59"/>
      <x:c r="J643" s="59"/>
      <x:c r="K643" s="18"/>
      <x:c r="L643" s="18"/>
      <x:c r="M643" s="18"/>
      <x:c r="N643" s="18"/>
      <x:c r="O643" s="18"/>
      <x:c r="P643" s="18"/>
      <x:c r="Q643" s="18"/>
      <x:c r="R643" s="18"/>
      <x:c r="S643" s="18"/>
      <x:c r="T643" s="18"/>
    </x:row>
    <x:row r="644">
      <x:c r="D644" s="18"/>
      <x:c r="E644" s="18"/>
      <x:c r="F644" s="18"/>
      <x:c r="G644" s="59"/>
      <x:c r="H644" s="59"/>
      <x:c r="I644" s="59"/>
      <x:c r="J644" s="59"/>
      <x:c r="K644" s="18"/>
      <x:c r="L644" s="18"/>
      <x:c r="M644" s="18"/>
      <x:c r="N644" s="18"/>
      <x:c r="O644" s="18"/>
      <x:c r="P644" s="18"/>
      <x:c r="Q644" s="18"/>
      <x:c r="R644" s="18"/>
      <x:c r="S644" s="18"/>
      <x:c r="T644" s="18"/>
    </x:row>
    <x:row r="645">
      <x:c r="D645" s="18"/>
      <x:c r="E645" s="18"/>
      <x:c r="F645" s="18"/>
      <x:c r="G645" s="59"/>
      <x:c r="H645" s="59"/>
      <x:c r="I645" s="59"/>
      <x:c r="J645" s="59"/>
      <x:c r="K645" s="18"/>
      <x:c r="L645" s="18"/>
      <x:c r="M645" s="18"/>
      <x:c r="N645" s="18"/>
      <x:c r="O645" s="18"/>
      <x:c r="P645" s="18"/>
      <x:c r="Q645" s="18"/>
      <x:c r="R645" s="18"/>
      <x:c r="S645" s="18"/>
      <x:c r="T645" s="18"/>
    </x:row>
    <x:row r="646">
      <x:c r="D646" s="18"/>
      <x:c r="E646" s="18"/>
      <x:c r="F646" s="18"/>
      <x:c r="G646" s="59"/>
      <x:c r="H646" s="59"/>
      <x:c r="I646" s="59"/>
      <x:c r="J646" s="59"/>
      <x:c r="K646" s="18"/>
      <x:c r="L646" s="18"/>
      <x:c r="M646" s="18"/>
      <x:c r="N646" s="18"/>
      <x:c r="O646" s="18"/>
      <x:c r="P646" s="18"/>
      <x:c r="Q646" s="18"/>
      <x:c r="R646" s="18"/>
      <x:c r="S646" s="18"/>
      <x:c r="T646" s="18"/>
    </x:row>
    <x:row r="647">
      <x:c r="D647" s="18"/>
      <x:c r="E647" s="18"/>
      <x:c r="F647" s="18"/>
      <x:c r="G647" s="59"/>
      <x:c r="H647" s="59"/>
      <x:c r="I647" s="59"/>
      <x:c r="J647" s="59"/>
      <x:c r="K647" s="18"/>
      <x:c r="L647" s="18"/>
      <x:c r="M647" s="18"/>
      <x:c r="N647" s="18"/>
      <x:c r="O647" s="18"/>
      <x:c r="P647" s="18"/>
      <x:c r="Q647" s="18"/>
      <x:c r="R647" s="18"/>
      <x:c r="S647" s="18"/>
      <x:c r="T647" s="18"/>
    </x:row>
    <x:row r="648">
      <x:c r="D648" s="18"/>
      <x:c r="E648" s="18"/>
      <x:c r="F648" s="18"/>
      <x:c r="G648" s="59"/>
      <x:c r="H648" s="59"/>
      <x:c r="I648" s="59"/>
      <x:c r="J648" s="59"/>
      <x:c r="K648" s="18"/>
      <x:c r="L648" s="18"/>
      <x:c r="M648" s="18"/>
      <x:c r="N648" s="18"/>
      <x:c r="O648" s="18"/>
      <x:c r="P648" s="18"/>
      <x:c r="Q648" s="18"/>
      <x:c r="R648" s="18"/>
      <x:c r="S648" s="18"/>
      <x:c r="T648" s="18"/>
    </x:row>
    <x:row r="649">
      <x:c r="D649" s="18"/>
      <x:c r="E649" s="18"/>
      <x:c r="F649" s="18"/>
      <x:c r="G649" s="59"/>
      <x:c r="H649" s="59"/>
      <x:c r="I649" s="59"/>
      <x:c r="J649" s="59"/>
      <x:c r="K649" s="18"/>
      <x:c r="L649" s="18"/>
      <x:c r="M649" s="18"/>
      <x:c r="N649" s="18"/>
      <x:c r="O649" s="18"/>
      <x:c r="P649" s="18"/>
      <x:c r="Q649" s="18"/>
      <x:c r="R649" s="18"/>
      <x:c r="S649" s="18"/>
      <x:c r="T649" s="18"/>
    </x:row>
    <x:row r="650">
      <x:c r="D650" s="18"/>
      <x:c r="E650" s="18"/>
      <x:c r="F650" s="18"/>
      <x:c r="G650" s="59"/>
      <x:c r="H650" s="59"/>
      <x:c r="I650" s="59"/>
      <x:c r="J650" s="59"/>
      <x:c r="K650" s="18"/>
      <x:c r="L650" s="18"/>
      <x:c r="M650" s="18"/>
      <x:c r="N650" s="18"/>
      <x:c r="O650" s="18"/>
      <x:c r="P650" s="18"/>
      <x:c r="Q650" s="18"/>
      <x:c r="R650" s="18"/>
      <x:c r="S650" s="18"/>
      <x:c r="T650" s="18"/>
    </x:row>
    <x:row r="651">
      <x:c r="D651" s="18"/>
      <x:c r="E651" s="18"/>
      <x:c r="F651" s="18"/>
      <x:c r="G651" s="59"/>
      <x:c r="H651" s="59"/>
      <x:c r="I651" s="59"/>
      <x:c r="J651" s="59"/>
      <x:c r="K651" s="18"/>
      <x:c r="L651" s="18"/>
      <x:c r="M651" s="18"/>
      <x:c r="N651" s="18"/>
      <x:c r="O651" s="18"/>
      <x:c r="P651" s="18"/>
      <x:c r="Q651" s="18"/>
      <x:c r="R651" s="18"/>
      <x:c r="S651" s="18"/>
      <x:c r="T651" s="18"/>
    </x:row>
    <x:row r="652">
      <x:c r="D652" s="18"/>
      <x:c r="E652" s="18"/>
      <x:c r="F652" s="18"/>
      <x:c r="G652" s="59"/>
      <x:c r="H652" s="59"/>
      <x:c r="I652" s="59"/>
      <x:c r="J652" s="59"/>
      <x:c r="K652" s="18"/>
      <x:c r="L652" s="18"/>
      <x:c r="M652" s="18"/>
      <x:c r="N652" s="18"/>
      <x:c r="O652" s="18"/>
      <x:c r="P652" s="18"/>
      <x:c r="Q652" s="18"/>
      <x:c r="R652" s="18"/>
      <x:c r="S652" s="18"/>
      <x:c r="T652" s="18"/>
    </x:row>
    <x:row r="653">
      <x:c r="D653" s="18"/>
      <x:c r="E653" s="18"/>
      <x:c r="F653" s="18"/>
      <x:c r="G653" s="59"/>
      <x:c r="H653" s="59"/>
      <x:c r="I653" s="59"/>
      <x:c r="J653" s="59"/>
      <x:c r="K653" s="18"/>
      <x:c r="L653" s="18"/>
      <x:c r="M653" s="18"/>
      <x:c r="N653" s="18"/>
      <x:c r="O653" s="18"/>
      <x:c r="P653" s="18"/>
      <x:c r="Q653" s="18"/>
      <x:c r="R653" s="18"/>
      <x:c r="S653" s="18"/>
      <x:c r="T653" s="18"/>
    </x:row>
    <x:row r="654">
      <x:c r="D654" s="18"/>
      <x:c r="E654" s="18"/>
      <x:c r="F654" s="18"/>
      <x:c r="G654" s="59"/>
      <x:c r="H654" s="59"/>
      <x:c r="I654" s="59"/>
      <x:c r="J654" s="59"/>
      <x:c r="K654" s="18"/>
      <x:c r="L654" s="18"/>
      <x:c r="M654" s="18"/>
      <x:c r="N654" s="18"/>
      <x:c r="O654" s="18"/>
      <x:c r="P654" s="18"/>
      <x:c r="Q654" s="18"/>
      <x:c r="R654" s="18"/>
      <x:c r="S654" s="18"/>
      <x:c r="T654" s="18"/>
    </x:row>
    <x:row r="655">
      <x:c r="D655" s="18"/>
      <x:c r="E655" s="18"/>
      <x:c r="F655" s="18"/>
      <x:c r="G655" s="59"/>
      <x:c r="H655" s="59"/>
      <x:c r="I655" s="59"/>
      <x:c r="J655" s="59"/>
      <x:c r="K655" s="18"/>
      <x:c r="L655" s="18"/>
      <x:c r="M655" s="18"/>
      <x:c r="N655" s="18"/>
      <x:c r="O655" s="18"/>
      <x:c r="P655" s="18"/>
      <x:c r="Q655" s="18"/>
      <x:c r="R655" s="18"/>
      <x:c r="S655" s="18"/>
      <x:c r="T655" s="18"/>
    </x:row>
    <x:row r="656">
      <x:c r="D656" s="18"/>
      <x:c r="E656" s="18"/>
      <x:c r="F656" s="18"/>
      <x:c r="G656" s="59"/>
      <x:c r="H656" s="59"/>
      <x:c r="I656" s="59"/>
      <x:c r="J656" s="59"/>
      <x:c r="K656" s="18"/>
      <x:c r="L656" s="18"/>
      <x:c r="M656" s="18"/>
      <x:c r="N656" s="18"/>
      <x:c r="O656" s="18"/>
      <x:c r="P656" s="18"/>
      <x:c r="Q656" s="18"/>
      <x:c r="R656" s="18"/>
      <x:c r="S656" s="18"/>
      <x:c r="T656" s="18"/>
    </x:row>
    <x:row r="657">
      <x:c r="D657" s="18"/>
      <x:c r="E657" s="18"/>
      <x:c r="F657" s="18"/>
      <x:c r="G657" s="59"/>
      <x:c r="H657" s="59"/>
      <x:c r="I657" s="59"/>
      <x:c r="J657" s="59"/>
      <x:c r="K657" s="18"/>
      <x:c r="L657" s="18"/>
      <x:c r="M657" s="18"/>
      <x:c r="N657" s="18"/>
      <x:c r="O657" s="18"/>
      <x:c r="P657" s="18"/>
      <x:c r="Q657" s="18"/>
      <x:c r="R657" s="18"/>
      <x:c r="S657" s="18"/>
      <x:c r="T657" s="18"/>
    </x:row>
    <x:row r="658">
      <x:c r="D658" s="18"/>
      <x:c r="E658" s="18"/>
      <x:c r="F658" s="18"/>
      <x:c r="G658" s="59"/>
      <x:c r="H658" s="59"/>
      <x:c r="I658" s="59"/>
      <x:c r="J658" s="59"/>
      <x:c r="K658" s="18"/>
      <x:c r="L658" s="18"/>
      <x:c r="M658" s="18"/>
      <x:c r="N658" s="18"/>
      <x:c r="O658" s="18"/>
      <x:c r="P658" s="18"/>
      <x:c r="Q658" s="18"/>
      <x:c r="R658" s="18"/>
      <x:c r="S658" s="18"/>
      <x:c r="T658" s="18"/>
    </x:row>
    <x:row r="659">
      <x:c r="D659" s="18"/>
      <x:c r="E659" s="18"/>
      <x:c r="F659" s="18"/>
      <x:c r="G659" s="59"/>
      <x:c r="H659" s="59"/>
      <x:c r="I659" s="59"/>
      <x:c r="J659" s="59"/>
      <x:c r="K659" s="18"/>
      <x:c r="L659" s="18"/>
      <x:c r="M659" s="18"/>
      <x:c r="N659" s="18"/>
      <x:c r="O659" s="18"/>
      <x:c r="P659" s="18"/>
      <x:c r="Q659" s="18"/>
      <x:c r="R659" s="18"/>
      <x:c r="S659" s="18"/>
      <x:c r="T659" s="18"/>
    </x:row>
    <x:row r="660">
      <x:c r="D660" s="18"/>
      <x:c r="E660" s="18"/>
      <x:c r="F660" s="18"/>
      <x:c r="G660" s="59"/>
      <x:c r="H660" s="59"/>
      <x:c r="I660" s="59"/>
      <x:c r="J660" s="59"/>
      <x:c r="K660" s="18"/>
      <x:c r="L660" s="18"/>
      <x:c r="M660" s="18"/>
      <x:c r="N660" s="18"/>
      <x:c r="O660" s="18"/>
      <x:c r="P660" s="18"/>
      <x:c r="Q660" s="18"/>
      <x:c r="R660" s="18"/>
      <x:c r="S660" s="18"/>
      <x:c r="T660" s="18"/>
    </x:row>
    <x:row r="661">
      <x:c r="D661" s="18"/>
      <x:c r="E661" s="18"/>
      <x:c r="F661" s="18"/>
      <x:c r="G661" s="59"/>
      <x:c r="H661" s="59"/>
      <x:c r="I661" s="59"/>
      <x:c r="J661" s="59"/>
      <x:c r="K661" s="18"/>
      <x:c r="L661" s="18"/>
      <x:c r="M661" s="18"/>
      <x:c r="N661" s="18"/>
      <x:c r="O661" s="18"/>
      <x:c r="P661" s="18"/>
      <x:c r="Q661" s="18"/>
      <x:c r="R661" s="18"/>
      <x:c r="S661" s="18"/>
      <x:c r="T661" s="18"/>
    </x:row>
    <x:row r="662">
      <x:c r="D662" s="18"/>
      <x:c r="E662" s="18"/>
      <x:c r="F662" s="18"/>
      <x:c r="G662" s="59"/>
      <x:c r="H662" s="59"/>
      <x:c r="I662" s="59"/>
      <x:c r="J662" s="59"/>
      <x:c r="K662" s="18"/>
      <x:c r="L662" s="18"/>
      <x:c r="M662" s="18"/>
      <x:c r="N662" s="18"/>
      <x:c r="O662" s="18"/>
      <x:c r="P662" s="18"/>
      <x:c r="Q662" s="18"/>
      <x:c r="R662" s="18"/>
      <x:c r="S662" s="18"/>
      <x:c r="T662" s="18"/>
    </x:row>
    <x:row r="663">
      <x:c r="D663" s="18"/>
      <x:c r="E663" s="18"/>
      <x:c r="F663" s="18"/>
      <x:c r="G663" s="59"/>
      <x:c r="H663" s="59"/>
      <x:c r="I663" s="59"/>
      <x:c r="J663" s="59"/>
      <x:c r="K663" s="18"/>
      <x:c r="L663" s="18"/>
      <x:c r="M663" s="18"/>
      <x:c r="N663" s="18"/>
      <x:c r="O663" s="18"/>
      <x:c r="P663" s="18"/>
      <x:c r="Q663" s="18"/>
      <x:c r="R663" s="18"/>
      <x:c r="S663" s="18"/>
      <x:c r="T663" s="18"/>
    </x:row>
    <x:row r="664">
      <x:c r="D664" s="18"/>
      <x:c r="E664" s="18"/>
      <x:c r="F664" s="18"/>
      <x:c r="G664" s="59"/>
      <x:c r="H664" s="59"/>
      <x:c r="I664" s="59"/>
      <x:c r="J664" s="59"/>
      <x:c r="K664" s="18"/>
      <x:c r="L664" s="18"/>
      <x:c r="M664" s="18"/>
      <x:c r="N664" s="18"/>
      <x:c r="O664" s="18"/>
      <x:c r="P664" s="18"/>
      <x:c r="Q664" s="18"/>
      <x:c r="R664" s="18"/>
      <x:c r="S664" s="18"/>
      <x:c r="T664" s="18"/>
    </x:row>
    <x:row r="665">
      <x:c r="D665" s="18"/>
      <x:c r="E665" s="18"/>
      <x:c r="F665" s="18"/>
      <x:c r="G665" s="59"/>
      <x:c r="H665" s="59"/>
      <x:c r="I665" s="59"/>
      <x:c r="J665" s="59"/>
      <x:c r="K665" s="18"/>
      <x:c r="L665" s="18"/>
      <x:c r="M665" s="18"/>
      <x:c r="N665" s="18"/>
      <x:c r="O665" s="18"/>
      <x:c r="P665" s="18"/>
      <x:c r="Q665" s="18"/>
      <x:c r="R665" s="18"/>
      <x:c r="S665" s="18"/>
      <x:c r="T665" s="18"/>
    </x:row>
    <x:row r="666">
      <x:c r="D666" s="18"/>
      <x:c r="E666" s="18"/>
      <x:c r="F666" s="18"/>
      <x:c r="G666" s="59"/>
      <x:c r="H666" s="59"/>
      <x:c r="I666" s="59"/>
      <x:c r="J666" s="59"/>
      <x:c r="K666" s="18"/>
      <x:c r="L666" s="18"/>
      <x:c r="M666" s="18"/>
      <x:c r="N666" s="18"/>
      <x:c r="O666" s="18"/>
      <x:c r="P666" s="18"/>
      <x:c r="Q666" s="18"/>
      <x:c r="R666" s="18"/>
      <x:c r="S666" s="18"/>
      <x:c r="T666" s="18"/>
    </x:row>
    <x:row r="667">
      <x:c r="D667" s="18"/>
      <x:c r="E667" s="18"/>
      <x:c r="F667" s="18"/>
      <x:c r="G667" s="59"/>
      <x:c r="H667" s="59"/>
      <x:c r="I667" s="59"/>
      <x:c r="J667" s="59"/>
      <x:c r="K667" s="18"/>
      <x:c r="L667" s="18"/>
      <x:c r="M667" s="18"/>
      <x:c r="N667" s="18"/>
      <x:c r="O667" s="18"/>
      <x:c r="P667" s="18"/>
      <x:c r="Q667" s="18"/>
      <x:c r="R667" s="18"/>
      <x:c r="S667" s="18"/>
      <x:c r="T667" s="18"/>
    </x:row>
    <x:row r="668">
      <x:c r="D668" s="18"/>
      <x:c r="E668" s="18"/>
      <x:c r="F668" s="18"/>
      <x:c r="G668" s="59"/>
      <x:c r="H668" s="59"/>
      <x:c r="I668" s="59"/>
      <x:c r="J668" s="59"/>
      <x:c r="K668" s="18"/>
      <x:c r="L668" s="18"/>
      <x:c r="M668" s="18"/>
      <x:c r="N668" s="18"/>
      <x:c r="O668" s="18"/>
      <x:c r="P668" s="18"/>
      <x:c r="Q668" s="18"/>
      <x:c r="R668" s="18"/>
      <x:c r="S668" s="18"/>
      <x:c r="T668" s="18"/>
    </x:row>
    <x:row r="669">
      <x:c r="D669" s="18"/>
      <x:c r="E669" s="18"/>
      <x:c r="F669" s="18"/>
      <x:c r="G669" s="59"/>
      <x:c r="H669" s="59"/>
      <x:c r="I669" s="59"/>
      <x:c r="J669" s="59"/>
      <x:c r="K669" s="18"/>
      <x:c r="L669" s="18"/>
      <x:c r="M669" s="18"/>
      <x:c r="N669" s="18"/>
      <x:c r="O669" s="18"/>
      <x:c r="P669" s="18"/>
      <x:c r="Q669" s="18"/>
      <x:c r="R669" s="18"/>
      <x:c r="S669" s="18"/>
      <x:c r="T669" s="18"/>
    </x:row>
    <x:row r="670">
      <x:c r="D670" s="18"/>
      <x:c r="E670" s="18"/>
      <x:c r="F670" s="18"/>
      <x:c r="G670" s="59"/>
      <x:c r="H670" s="59"/>
      <x:c r="I670" s="59"/>
      <x:c r="J670" s="59"/>
      <x:c r="K670" s="18"/>
      <x:c r="L670" s="18"/>
      <x:c r="M670" s="18"/>
      <x:c r="N670" s="18"/>
      <x:c r="O670" s="18"/>
      <x:c r="P670" s="18"/>
      <x:c r="Q670" s="18"/>
      <x:c r="R670" s="18"/>
      <x:c r="S670" s="18"/>
      <x:c r="T670" s="18"/>
    </x:row>
    <x:row r="671">
      <x:c r="D671" s="18"/>
      <x:c r="E671" s="18"/>
      <x:c r="F671" s="18"/>
      <x:c r="G671" s="59"/>
      <x:c r="H671" s="59"/>
      <x:c r="I671" s="59"/>
      <x:c r="J671" s="59"/>
      <x:c r="K671" s="18"/>
      <x:c r="L671" s="18"/>
      <x:c r="M671" s="18"/>
      <x:c r="N671" s="18"/>
      <x:c r="O671" s="18"/>
      <x:c r="P671" s="18"/>
      <x:c r="Q671" s="18"/>
      <x:c r="R671" s="18"/>
      <x:c r="S671" s="18"/>
      <x:c r="T671" s="18"/>
    </x:row>
    <x:row r="672">
      <x:c r="D672" s="18"/>
      <x:c r="E672" s="18"/>
      <x:c r="F672" s="18"/>
      <x:c r="G672" s="59"/>
      <x:c r="H672" s="59"/>
      <x:c r="I672" s="59"/>
      <x:c r="J672" s="59"/>
      <x:c r="K672" s="18"/>
      <x:c r="L672" s="18"/>
      <x:c r="M672" s="18"/>
      <x:c r="N672" s="18"/>
      <x:c r="O672" s="18"/>
      <x:c r="P672" s="18"/>
      <x:c r="Q672" s="18"/>
      <x:c r="R672" s="18"/>
      <x:c r="S672" s="18"/>
      <x:c r="T672" s="18"/>
    </x:row>
    <x:row r="673">
      <x:c r="D673" s="18"/>
      <x:c r="E673" s="18"/>
      <x:c r="F673" s="18"/>
      <x:c r="G673" s="59"/>
      <x:c r="H673" s="59"/>
      <x:c r="I673" s="59"/>
      <x:c r="J673" s="59"/>
      <x:c r="K673" s="18"/>
      <x:c r="L673" s="18"/>
      <x:c r="M673" s="18"/>
      <x:c r="N673" s="18"/>
      <x:c r="O673" s="18"/>
      <x:c r="P673" s="18"/>
      <x:c r="Q673" s="18"/>
      <x:c r="R673" s="18"/>
      <x:c r="S673" s="18"/>
      <x:c r="T673" s="18"/>
    </x:row>
    <x:row r="674">
      <x:c r="D674" s="18"/>
      <x:c r="E674" s="18"/>
      <x:c r="F674" s="18"/>
      <x:c r="G674" s="59"/>
      <x:c r="H674" s="59"/>
      <x:c r="I674" s="59"/>
      <x:c r="J674" s="59"/>
      <x:c r="K674" s="18"/>
      <x:c r="L674" s="18"/>
      <x:c r="M674" s="18"/>
      <x:c r="N674" s="18"/>
      <x:c r="O674" s="18"/>
      <x:c r="P674" s="18"/>
      <x:c r="Q674" s="18"/>
      <x:c r="R674" s="18"/>
      <x:c r="S674" s="18"/>
      <x:c r="T674" s="18"/>
    </x:row>
    <x:row r="675">
      <x:c r="D675" s="18"/>
      <x:c r="E675" s="18"/>
      <x:c r="F675" s="18"/>
      <x:c r="G675" s="59"/>
      <x:c r="H675" s="59"/>
      <x:c r="I675" s="59"/>
      <x:c r="J675" s="59"/>
      <x:c r="K675" s="18"/>
      <x:c r="L675" s="18"/>
      <x:c r="M675" s="18"/>
      <x:c r="N675" s="18"/>
      <x:c r="O675" s="18"/>
      <x:c r="P675" s="18"/>
      <x:c r="Q675" s="18"/>
      <x:c r="R675" s="18"/>
      <x:c r="S675" s="18"/>
      <x:c r="T675" s="18"/>
    </x:row>
    <x:row r="676">
      <x:c r="D676" s="18"/>
      <x:c r="E676" s="18"/>
      <x:c r="F676" s="18"/>
      <x:c r="G676" s="59"/>
      <x:c r="H676" s="59"/>
      <x:c r="I676" s="59"/>
      <x:c r="J676" s="59"/>
      <x:c r="K676" s="18"/>
      <x:c r="L676" s="18"/>
      <x:c r="M676" s="18"/>
      <x:c r="N676" s="18"/>
      <x:c r="O676" s="18"/>
      <x:c r="P676" s="18"/>
      <x:c r="Q676" s="18"/>
      <x:c r="R676" s="18"/>
      <x:c r="S676" s="18"/>
      <x:c r="T676" s="18"/>
    </x:row>
    <x:row r="677">
      <x:c r="D677" s="18"/>
      <x:c r="E677" s="18"/>
      <x:c r="F677" s="18"/>
      <x:c r="G677" s="59"/>
      <x:c r="H677" s="59"/>
      <x:c r="I677" s="59"/>
      <x:c r="J677" s="59"/>
      <x:c r="K677" s="18"/>
      <x:c r="L677" s="18"/>
      <x:c r="M677" s="18"/>
      <x:c r="N677" s="18"/>
      <x:c r="O677" s="18"/>
      <x:c r="P677" s="18"/>
      <x:c r="Q677" s="18"/>
      <x:c r="R677" s="18"/>
      <x:c r="S677" s="18"/>
      <x:c r="T677" s="18"/>
    </x:row>
    <x:row r="678">
      <x:c r="D678" s="18"/>
      <x:c r="E678" s="18"/>
      <x:c r="F678" s="18"/>
      <x:c r="G678" s="59"/>
      <x:c r="H678" s="59"/>
      <x:c r="I678" s="59"/>
      <x:c r="J678" s="59"/>
      <x:c r="K678" s="18"/>
      <x:c r="L678" s="18"/>
      <x:c r="M678" s="18"/>
      <x:c r="N678" s="18"/>
      <x:c r="O678" s="18"/>
      <x:c r="P678" s="18"/>
      <x:c r="Q678" s="18"/>
      <x:c r="R678" s="18"/>
      <x:c r="S678" s="18"/>
      <x:c r="T678" s="18"/>
    </x:row>
    <x:row r="679">
      <x:c r="D679" s="18"/>
      <x:c r="E679" s="18"/>
      <x:c r="F679" s="18"/>
      <x:c r="G679" s="59"/>
      <x:c r="H679" s="59"/>
      <x:c r="I679" s="59"/>
      <x:c r="J679" s="59"/>
      <x:c r="K679" s="18"/>
      <x:c r="L679" s="18"/>
      <x:c r="M679" s="18"/>
      <x:c r="N679" s="18"/>
      <x:c r="O679" s="18"/>
      <x:c r="P679" s="18"/>
      <x:c r="Q679" s="18"/>
      <x:c r="R679" s="18"/>
      <x:c r="S679" s="18"/>
      <x:c r="T679" s="18"/>
    </x:row>
    <x:row r="680">
      <x:c r="D680" s="18"/>
      <x:c r="E680" s="18"/>
      <x:c r="F680" s="18"/>
      <x:c r="G680" s="59"/>
      <x:c r="H680" s="59"/>
      <x:c r="I680" s="59"/>
      <x:c r="J680" s="59"/>
      <x:c r="K680" s="18"/>
      <x:c r="L680" s="18"/>
      <x:c r="M680" s="18"/>
      <x:c r="N680" s="18"/>
      <x:c r="O680" s="18"/>
      <x:c r="P680" s="18"/>
      <x:c r="Q680" s="18"/>
      <x:c r="R680" s="18"/>
      <x:c r="S680" s="18"/>
      <x:c r="T680" s="18"/>
    </x:row>
    <x:row r="681">
      <x:c r="D681" s="18"/>
      <x:c r="E681" s="18"/>
      <x:c r="F681" s="18"/>
      <x:c r="G681" s="59"/>
      <x:c r="H681" s="59"/>
      <x:c r="I681" s="59"/>
      <x:c r="J681" s="59"/>
      <x:c r="K681" s="18"/>
      <x:c r="L681" s="18"/>
      <x:c r="M681" s="18"/>
      <x:c r="N681" s="18"/>
      <x:c r="O681" s="18"/>
      <x:c r="P681" s="18"/>
      <x:c r="Q681" s="18"/>
      <x:c r="R681" s="18"/>
      <x:c r="S681" s="18"/>
      <x:c r="T681" s="18"/>
    </x:row>
    <x:row r="682">
      <x:c r="D682" s="18"/>
      <x:c r="E682" s="18"/>
      <x:c r="F682" s="18"/>
      <x:c r="G682" s="59"/>
      <x:c r="H682" s="59"/>
      <x:c r="I682" s="59"/>
      <x:c r="J682" s="59"/>
      <x:c r="K682" s="18"/>
      <x:c r="L682" s="18"/>
      <x:c r="M682" s="18"/>
      <x:c r="N682" s="18"/>
      <x:c r="O682" s="18"/>
      <x:c r="P682" s="18"/>
      <x:c r="Q682" s="18"/>
      <x:c r="R682" s="18"/>
      <x:c r="S682" s="18"/>
      <x:c r="T682" s="18"/>
    </x:row>
    <x:row r="683">
      <x:c r="D683" s="18"/>
      <x:c r="E683" s="18"/>
      <x:c r="F683" s="18"/>
      <x:c r="G683" s="59"/>
      <x:c r="H683" s="59"/>
      <x:c r="I683" s="59"/>
      <x:c r="J683" s="59"/>
      <x:c r="K683" s="18"/>
      <x:c r="L683" s="18"/>
      <x:c r="M683" s="18"/>
      <x:c r="N683" s="18"/>
      <x:c r="O683" s="18"/>
      <x:c r="P683" s="18"/>
      <x:c r="Q683" s="18"/>
      <x:c r="R683" s="18"/>
      <x:c r="S683" s="18"/>
      <x:c r="T683" s="18"/>
    </x:row>
    <x:row r="684">
      <x:c r="D684" s="18"/>
      <x:c r="E684" s="18"/>
      <x:c r="F684" s="18"/>
      <x:c r="G684" s="59"/>
      <x:c r="H684" s="59"/>
      <x:c r="I684" s="59"/>
      <x:c r="J684" s="59"/>
      <x:c r="K684" s="18"/>
      <x:c r="L684" s="18"/>
      <x:c r="M684" s="18"/>
      <x:c r="N684" s="18"/>
      <x:c r="O684" s="18"/>
      <x:c r="P684" s="18"/>
      <x:c r="Q684" s="18"/>
      <x:c r="R684" s="18"/>
      <x:c r="S684" s="18"/>
      <x:c r="T684" s="18"/>
    </x:row>
    <x:row r="685">
      <x:c r="D685" s="18"/>
      <x:c r="E685" s="18"/>
      <x:c r="F685" s="18"/>
      <x:c r="G685" s="59"/>
      <x:c r="H685" s="59"/>
      <x:c r="I685" s="59"/>
      <x:c r="J685" s="59"/>
      <x:c r="K685" s="18"/>
      <x:c r="L685" s="18"/>
      <x:c r="M685" s="18"/>
      <x:c r="N685" s="18"/>
      <x:c r="O685" s="18"/>
      <x:c r="P685" s="18"/>
      <x:c r="Q685" s="18"/>
      <x:c r="R685" s="18"/>
      <x:c r="S685" s="18"/>
      <x:c r="T685" s="18"/>
    </x:row>
    <x:row r="686">
      <x:c r="D686" s="18"/>
      <x:c r="E686" s="18"/>
      <x:c r="F686" s="18"/>
      <x:c r="G686" s="59"/>
      <x:c r="H686" s="59"/>
      <x:c r="I686" s="59"/>
      <x:c r="J686" s="59"/>
      <x:c r="K686" s="18"/>
      <x:c r="L686" s="18"/>
      <x:c r="M686" s="18"/>
      <x:c r="N686" s="18"/>
      <x:c r="O686" s="18"/>
      <x:c r="P686" s="18"/>
      <x:c r="Q686" s="18"/>
      <x:c r="R686" s="18"/>
      <x:c r="S686" s="18"/>
      <x:c r="T686" s="18"/>
    </x:row>
    <x:row r="687">
      <x:c r="D687" s="18"/>
      <x:c r="E687" s="18"/>
      <x:c r="F687" s="18"/>
      <x:c r="G687" s="59"/>
      <x:c r="H687" s="59"/>
      <x:c r="I687" s="59"/>
      <x:c r="J687" s="59"/>
      <x:c r="K687" s="18"/>
      <x:c r="L687" s="18"/>
      <x:c r="M687" s="18"/>
      <x:c r="N687" s="18"/>
      <x:c r="O687" s="18"/>
      <x:c r="P687" s="18"/>
      <x:c r="Q687" s="18"/>
      <x:c r="R687" s="18"/>
      <x:c r="S687" s="18"/>
      <x:c r="T687" s="18"/>
    </x:row>
    <x:row r="688">
      <x:c r="D688" s="18"/>
      <x:c r="E688" s="18"/>
      <x:c r="F688" s="18"/>
      <x:c r="G688" s="59"/>
      <x:c r="H688" s="59"/>
      <x:c r="I688" s="59"/>
      <x:c r="J688" s="59"/>
      <x:c r="K688" s="18"/>
      <x:c r="L688" s="18"/>
      <x:c r="M688" s="18"/>
      <x:c r="N688" s="18"/>
      <x:c r="O688" s="18"/>
      <x:c r="P688" s="18"/>
      <x:c r="Q688" s="18"/>
      <x:c r="R688" s="18"/>
      <x:c r="S688" s="18"/>
      <x:c r="T688" s="18"/>
    </x:row>
    <x:row r="689">
      <x:c r="D689" s="18"/>
      <x:c r="E689" s="18"/>
      <x:c r="F689" s="18"/>
      <x:c r="G689" s="59"/>
      <x:c r="H689" s="59"/>
      <x:c r="I689" s="59"/>
      <x:c r="J689" s="59"/>
      <x:c r="K689" s="18"/>
      <x:c r="L689" s="18"/>
      <x:c r="M689" s="18"/>
      <x:c r="N689" s="18"/>
      <x:c r="O689" s="18"/>
      <x:c r="P689" s="18"/>
      <x:c r="Q689" s="18"/>
      <x:c r="R689" s="18"/>
      <x:c r="S689" s="18"/>
      <x:c r="T689" s="18"/>
    </x:row>
    <x:row r="690">
      <x:c r="D690" s="18"/>
      <x:c r="E690" s="18"/>
      <x:c r="F690" s="18"/>
      <x:c r="G690" s="59"/>
      <x:c r="H690" s="59"/>
      <x:c r="I690" s="59"/>
      <x:c r="J690" s="59"/>
      <x:c r="K690" s="18"/>
      <x:c r="L690" s="18"/>
      <x:c r="M690" s="18"/>
      <x:c r="N690" s="18"/>
      <x:c r="O690" s="18"/>
      <x:c r="P690" s="18"/>
      <x:c r="Q690" s="18"/>
      <x:c r="R690" s="18"/>
      <x:c r="S690" s="18"/>
      <x:c r="T690" s="18"/>
    </x:row>
    <x:row r="691">
      <x:c r="D691" s="18"/>
      <x:c r="E691" s="18"/>
      <x:c r="F691" s="18"/>
      <x:c r="G691" s="59"/>
      <x:c r="H691" s="59"/>
      <x:c r="I691" s="59"/>
      <x:c r="J691" s="59"/>
      <x:c r="K691" s="18"/>
      <x:c r="L691" s="18"/>
      <x:c r="M691" s="18"/>
      <x:c r="N691" s="18"/>
      <x:c r="O691" s="18"/>
      <x:c r="P691" s="18"/>
      <x:c r="Q691" s="18"/>
      <x:c r="R691" s="18"/>
      <x:c r="S691" s="18"/>
      <x:c r="T691" s="18"/>
    </x:row>
    <x:row r="692">
      <x:c r="D692" s="18"/>
      <x:c r="E692" s="18"/>
      <x:c r="F692" s="18"/>
      <x:c r="G692" s="59"/>
      <x:c r="H692" s="59"/>
      <x:c r="I692" s="59"/>
      <x:c r="J692" s="59"/>
      <x:c r="K692" s="18"/>
      <x:c r="L692" s="18"/>
      <x:c r="M692" s="18"/>
      <x:c r="N692" s="18"/>
      <x:c r="O692" s="18"/>
      <x:c r="P692" s="18"/>
      <x:c r="Q692" s="18"/>
      <x:c r="R692" s="18"/>
      <x:c r="S692" s="18"/>
      <x:c r="T692" s="18"/>
    </x:row>
    <x:row r="693">
      <x:c r="D693" s="18"/>
      <x:c r="E693" s="18"/>
      <x:c r="F693" s="18"/>
      <x:c r="G693" s="59"/>
      <x:c r="H693" s="59"/>
      <x:c r="I693" s="59"/>
      <x:c r="J693" s="59"/>
      <x:c r="K693" s="18"/>
      <x:c r="L693" s="18"/>
      <x:c r="M693" s="18"/>
      <x:c r="N693" s="18"/>
      <x:c r="O693" s="18"/>
      <x:c r="P693" s="18"/>
      <x:c r="Q693" s="18"/>
      <x:c r="R693" s="18"/>
      <x:c r="S693" s="18"/>
      <x:c r="T693" s="18"/>
    </x:row>
    <x:row r="694">
      <x:c r="D694" s="18"/>
      <x:c r="E694" s="18"/>
      <x:c r="F694" s="18"/>
      <x:c r="G694" s="59"/>
      <x:c r="H694" s="59"/>
      <x:c r="I694" s="59"/>
      <x:c r="J694" s="59"/>
      <x:c r="K694" s="18"/>
      <x:c r="L694" s="18"/>
      <x:c r="M694" s="18"/>
      <x:c r="N694" s="18"/>
      <x:c r="O694" s="18"/>
      <x:c r="P694" s="18"/>
      <x:c r="Q694" s="18"/>
      <x:c r="R694" s="18"/>
      <x:c r="S694" s="18"/>
      <x:c r="T694" s="18"/>
    </x:row>
    <x:row r="695">
      <x:c r="D695" s="18"/>
      <x:c r="E695" s="18"/>
      <x:c r="F695" s="18"/>
      <x:c r="G695" s="59"/>
      <x:c r="H695" s="59"/>
      <x:c r="I695" s="59"/>
      <x:c r="J695" s="59"/>
      <x:c r="K695" s="18"/>
      <x:c r="L695" s="18"/>
      <x:c r="M695" s="18"/>
      <x:c r="N695" s="18"/>
      <x:c r="O695" s="18"/>
      <x:c r="P695" s="18"/>
      <x:c r="Q695" s="18"/>
      <x:c r="R695" s="18"/>
      <x:c r="S695" s="18"/>
      <x:c r="T695" s="18"/>
    </x:row>
    <x:row r="696">
      <x:c r="D696" s="18"/>
      <x:c r="E696" s="18"/>
      <x:c r="F696" s="18"/>
      <x:c r="G696" s="59"/>
      <x:c r="H696" s="59"/>
      <x:c r="I696" s="59"/>
      <x:c r="J696" s="59"/>
      <x:c r="K696" s="18"/>
      <x:c r="L696" s="18"/>
      <x:c r="M696" s="18"/>
      <x:c r="N696" s="18"/>
      <x:c r="O696" s="18"/>
      <x:c r="P696" s="18"/>
      <x:c r="Q696" s="18"/>
      <x:c r="R696" s="18"/>
      <x:c r="S696" s="18"/>
      <x:c r="T696" s="18"/>
    </x:row>
    <x:row r="697">
      <x:c r="D697" s="18"/>
      <x:c r="E697" s="18"/>
      <x:c r="F697" s="18"/>
      <x:c r="G697" s="59"/>
      <x:c r="H697" s="59"/>
      <x:c r="I697" s="59"/>
      <x:c r="J697" s="59"/>
      <x:c r="K697" s="18"/>
      <x:c r="L697" s="18"/>
      <x:c r="M697" s="18"/>
      <x:c r="N697" s="18"/>
      <x:c r="O697" s="18"/>
      <x:c r="P697" s="18"/>
      <x:c r="Q697" s="18"/>
      <x:c r="R697" s="18"/>
      <x:c r="S697" s="18"/>
      <x:c r="T697" s="18"/>
    </x:row>
    <x:row r="698">
      <x:c r="D698" s="18"/>
      <x:c r="E698" s="18"/>
      <x:c r="F698" s="18"/>
      <x:c r="G698" s="59"/>
      <x:c r="H698" s="59"/>
      <x:c r="I698" s="59"/>
      <x:c r="J698" s="59"/>
      <x:c r="K698" s="18"/>
      <x:c r="L698" s="18"/>
      <x:c r="M698" s="18"/>
      <x:c r="N698" s="18"/>
      <x:c r="O698" s="18"/>
      <x:c r="P698" s="18"/>
      <x:c r="Q698" s="18"/>
      <x:c r="R698" s="18"/>
      <x:c r="S698" s="18"/>
      <x:c r="T698" s="18"/>
    </x:row>
    <x:row r="699">
      <x:c r="D699" s="18"/>
      <x:c r="E699" s="18"/>
      <x:c r="F699" s="18"/>
      <x:c r="G699" s="59"/>
      <x:c r="H699" s="59"/>
      <x:c r="I699" s="59"/>
      <x:c r="J699" s="59"/>
      <x:c r="K699" s="18"/>
      <x:c r="L699" s="18"/>
      <x:c r="M699" s="18"/>
      <x:c r="N699" s="18"/>
      <x:c r="O699" s="18"/>
      <x:c r="P699" s="18"/>
      <x:c r="Q699" s="18"/>
      <x:c r="R699" s="18"/>
      <x:c r="S699" s="18"/>
      <x:c r="T699" s="18"/>
    </x:row>
    <x:row r="700">
      <x:c r="D700" s="18"/>
      <x:c r="E700" s="18"/>
      <x:c r="F700" s="18"/>
      <x:c r="G700" s="59"/>
      <x:c r="H700" s="59"/>
      <x:c r="I700" s="59"/>
      <x:c r="J700" s="59"/>
      <x:c r="K700" s="18"/>
      <x:c r="L700" s="18"/>
      <x:c r="M700" s="18"/>
      <x:c r="N700" s="18"/>
      <x:c r="O700" s="18"/>
      <x:c r="P700" s="18"/>
      <x:c r="Q700" s="18"/>
      <x:c r="R700" s="18"/>
      <x:c r="S700" s="18"/>
      <x:c r="T700" s="18"/>
    </x:row>
    <x:row r="701">
      <x:c r="D701" s="18"/>
      <x:c r="E701" s="18"/>
      <x:c r="F701" s="18"/>
      <x:c r="G701" s="59"/>
      <x:c r="H701" s="59"/>
      <x:c r="I701" s="59"/>
      <x:c r="J701" s="59"/>
      <x:c r="K701" s="18"/>
      <x:c r="L701" s="18"/>
      <x:c r="M701" s="18"/>
      <x:c r="N701" s="18"/>
      <x:c r="O701" s="18"/>
      <x:c r="P701" s="18"/>
      <x:c r="Q701" s="18"/>
      <x:c r="R701" s="18"/>
      <x:c r="S701" s="18"/>
      <x:c r="T701" s="18"/>
    </x:row>
    <x:row r="702">
      <x:c r="D702" s="18"/>
      <x:c r="E702" s="18"/>
      <x:c r="F702" s="18"/>
      <x:c r="G702" s="59"/>
      <x:c r="H702" s="59"/>
      <x:c r="I702" s="59"/>
      <x:c r="J702" s="59"/>
      <x:c r="K702" s="18"/>
      <x:c r="L702" s="18"/>
      <x:c r="M702" s="18"/>
      <x:c r="N702" s="18"/>
      <x:c r="O702" s="18"/>
      <x:c r="P702" s="18"/>
      <x:c r="Q702" s="18"/>
      <x:c r="R702" s="18"/>
      <x:c r="S702" s="18"/>
      <x:c r="T702" s="18"/>
    </x:row>
    <x:row r="703">
      <x:c r="D703" s="18"/>
      <x:c r="E703" s="18"/>
      <x:c r="F703" s="18"/>
      <x:c r="G703" s="59"/>
      <x:c r="H703" s="59"/>
      <x:c r="I703" s="59"/>
      <x:c r="J703" s="59"/>
      <x:c r="K703" s="18"/>
      <x:c r="L703" s="18"/>
      <x:c r="M703" s="18"/>
      <x:c r="N703" s="18"/>
      <x:c r="O703" s="18"/>
      <x:c r="P703" s="18"/>
      <x:c r="Q703" s="18"/>
      <x:c r="R703" s="18"/>
      <x:c r="S703" s="18"/>
      <x:c r="T703" s="18"/>
    </x:row>
    <x:row r="704">
      <x:c r="D704" s="18"/>
      <x:c r="E704" s="18"/>
      <x:c r="F704" s="18"/>
      <x:c r="G704" s="59"/>
      <x:c r="H704" s="59"/>
      <x:c r="I704" s="59"/>
      <x:c r="J704" s="59"/>
      <x:c r="K704" s="18"/>
      <x:c r="L704" s="18"/>
      <x:c r="M704" s="18"/>
      <x:c r="N704" s="18"/>
      <x:c r="O704" s="18"/>
      <x:c r="P704" s="18"/>
      <x:c r="Q704" s="18"/>
      <x:c r="R704" s="18"/>
      <x:c r="S704" s="18"/>
      <x:c r="T704" s="18"/>
    </x:row>
    <x:row r="705">
      <x:c r="D705" s="18"/>
      <x:c r="E705" s="18"/>
      <x:c r="F705" s="18"/>
      <x:c r="G705" s="59"/>
      <x:c r="H705" s="59"/>
      <x:c r="I705" s="59"/>
      <x:c r="J705" s="59"/>
      <x:c r="K705" s="18"/>
      <x:c r="L705" s="18"/>
      <x:c r="M705" s="18"/>
      <x:c r="N705" s="18"/>
      <x:c r="O705" s="18"/>
      <x:c r="P705" s="18"/>
      <x:c r="Q705" s="18"/>
      <x:c r="R705" s="18"/>
      <x:c r="S705" s="18"/>
      <x:c r="T705" s="18"/>
    </x:row>
    <x:row r="706">
      <x:c r="D706" s="18"/>
      <x:c r="E706" s="18"/>
      <x:c r="F706" s="18"/>
      <x:c r="G706" s="59"/>
      <x:c r="H706" s="59"/>
      <x:c r="I706" s="59"/>
      <x:c r="J706" s="59"/>
      <x:c r="K706" s="18"/>
      <x:c r="L706" s="18"/>
      <x:c r="M706" s="18"/>
      <x:c r="N706" s="18"/>
      <x:c r="O706" s="18"/>
      <x:c r="P706" s="18"/>
      <x:c r="Q706" s="18"/>
      <x:c r="R706" s="18"/>
      <x:c r="S706" s="18"/>
      <x:c r="T706" s="18"/>
    </x:row>
    <x:row r="707">
      <x:c r="D707" s="18"/>
      <x:c r="E707" s="18"/>
      <x:c r="F707" s="18"/>
      <x:c r="G707" s="59"/>
      <x:c r="H707" s="59"/>
      <x:c r="I707" s="59"/>
      <x:c r="J707" s="59"/>
      <x:c r="K707" s="18"/>
      <x:c r="L707" s="18"/>
      <x:c r="M707" s="18"/>
      <x:c r="N707" s="18"/>
      <x:c r="O707" s="18"/>
      <x:c r="P707" s="18"/>
      <x:c r="Q707" s="18"/>
      <x:c r="R707" s="18"/>
      <x:c r="S707" s="18"/>
      <x:c r="T707" s="18"/>
    </x:row>
    <x:row r="708">
      <x:c r="D708" s="18"/>
      <x:c r="E708" s="18"/>
      <x:c r="F708" s="18"/>
      <x:c r="G708" s="59"/>
      <x:c r="H708" s="59"/>
      <x:c r="I708" s="59"/>
      <x:c r="J708" s="59"/>
      <x:c r="K708" s="18"/>
      <x:c r="L708" s="18"/>
      <x:c r="M708" s="18"/>
      <x:c r="N708" s="18"/>
      <x:c r="O708" s="18"/>
      <x:c r="P708" s="18"/>
      <x:c r="Q708" s="18"/>
      <x:c r="R708" s="18"/>
      <x:c r="S708" s="18"/>
      <x:c r="T708" s="18"/>
    </x:row>
    <x:row r="709">
      <x:c r="D709" s="18"/>
      <x:c r="E709" s="18"/>
      <x:c r="F709" s="18"/>
      <x:c r="G709" s="59"/>
      <x:c r="H709" s="59"/>
      <x:c r="I709" s="59"/>
      <x:c r="J709" s="59"/>
      <x:c r="K709" s="18"/>
      <x:c r="L709" s="18"/>
      <x:c r="M709" s="18"/>
      <x:c r="N709" s="18"/>
      <x:c r="O709" s="18"/>
      <x:c r="P709" s="18"/>
      <x:c r="Q709" s="18"/>
      <x:c r="R709" s="18"/>
      <x:c r="S709" s="18"/>
      <x:c r="T709" s="18"/>
    </x:row>
    <x:row r="710">
      <x:c r="D710" s="18"/>
      <x:c r="E710" s="18"/>
      <x:c r="F710" s="18"/>
      <x:c r="G710" s="59"/>
      <x:c r="H710" s="59"/>
      <x:c r="I710" s="59"/>
      <x:c r="J710" s="59"/>
      <x:c r="K710" s="18"/>
      <x:c r="L710" s="18"/>
      <x:c r="M710" s="18"/>
      <x:c r="N710" s="18"/>
      <x:c r="O710" s="18"/>
      <x:c r="P710" s="18"/>
      <x:c r="Q710" s="18"/>
      <x:c r="R710" s="18"/>
      <x:c r="S710" s="18"/>
      <x:c r="T710" s="18"/>
    </x:row>
    <x:row r="711">
      <x:c r="D711" s="18"/>
      <x:c r="E711" s="18"/>
      <x:c r="F711" s="18"/>
      <x:c r="G711" s="59"/>
      <x:c r="H711" s="59"/>
      <x:c r="I711" s="59"/>
      <x:c r="J711" s="59"/>
      <x:c r="K711" s="18"/>
      <x:c r="L711" s="18"/>
      <x:c r="M711" s="18"/>
      <x:c r="N711" s="18"/>
      <x:c r="O711" s="18"/>
      <x:c r="P711" s="18"/>
      <x:c r="Q711" s="18"/>
      <x:c r="R711" s="18"/>
      <x:c r="S711" s="18"/>
      <x:c r="T711" s="18"/>
    </x:row>
    <x:row r="712">
      <x:c r="D712" s="18"/>
      <x:c r="E712" s="18"/>
      <x:c r="F712" s="18"/>
      <x:c r="G712" s="59"/>
      <x:c r="H712" s="59"/>
      <x:c r="I712" s="59"/>
      <x:c r="J712" s="59"/>
      <x:c r="K712" s="18"/>
      <x:c r="L712" s="18"/>
      <x:c r="M712" s="18"/>
      <x:c r="N712" s="18"/>
      <x:c r="O712" s="18"/>
      <x:c r="P712" s="18"/>
      <x:c r="Q712" s="18"/>
      <x:c r="R712" s="18"/>
      <x:c r="S712" s="18"/>
      <x:c r="T712" s="18"/>
    </x:row>
    <x:row r="713">
      <x:c r="D713" s="18"/>
      <x:c r="E713" s="18"/>
      <x:c r="F713" s="18"/>
      <x:c r="G713" s="59"/>
      <x:c r="H713" s="59"/>
      <x:c r="I713" s="59"/>
      <x:c r="J713" s="59"/>
      <x:c r="K713" s="18"/>
      <x:c r="L713" s="18"/>
      <x:c r="M713" s="18"/>
      <x:c r="N713" s="18"/>
      <x:c r="O713" s="18"/>
      <x:c r="P713" s="18"/>
      <x:c r="Q713" s="18"/>
      <x:c r="R713" s="18"/>
      <x:c r="S713" s="18"/>
      <x:c r="T713" s="18"/>
    </x:row>
    <x:row r="714">
      <x:c r="D714" s="18"/>
      <x:c r="E714" s="18"/>
      <x:c r="F714" s="18"/>
      <x:c r="G714" s="59"/>
      <x:c r="H714" s="59"/>
      <x:c r="I714" s="59"/>
      <x:c r="J714" s="59"/>
      <x:c r="K714" s="18"/>
      <x:c r="L714" s="18"/>
      <x:c r="M714" s="18"/>
      <x:c r="N714" s="18"/>
      <x:c r="O714" s="18"/>
      <x:c r="P714" s="18"/>
      <x:c r="Q714" s="18"/>
      <x:c r="R714" s="18"/>
      <x:c r="S714" s="18"/>
      <x:c r="T714" s="18"/>
    </x:row>
    <x:row r="715">
      <x:c r="D715" s="18"/>
      <x:c r="E715" s="18"/>
      <x:c r="F715" s="18"/>
      <x:c r="G715" s="59"/>
      <x:c r="H715" s="59"/>
      <x:c r="I715" s="59"/>
      <x:c r="J715" s="59"/>
      <x:c r="K715" s="18"/>
      <x:c r="L715" s="18"/>
      <x:c r="M715" s="18"/>
      <x:c r="N715" s="18"/>
      <x:c r="O715" s="18"/>
      <x:c r="P715" s="18"/>
      <x:c r="Q715" s="18"/>
      <x:c r="R715" s="18"/>
      <x:c r="S715" s="18"/>
      <x:c r="T715" s="18"/>
    </x:row>
    <x:row r="716">
      <x:c r="D716" s="18"/>
      <x:c r="E716" s="18"/>
      <x:c r="F716" s="18"/>
      <x:c r="G716" s="59"/>
      <x:c r="H716" s="59"/>
      <x:c r="I716" s="59"/>
      <x:c r="J716" s="59"/>
      <x:c r="K716" s="18"/>
      <x:c r="L716" s="18"/>
      <x:c r="M716" s="18"/>
      <x:c r="N716" s="18"/>
      <x:c r="O716" s="18"/>
      <x:c r="P716" s="18"/>
      <x:c r="Q716" s="18"/>
      <x:c r="R716" s="18"/>
      <x:c r="S716" s="18"/>
      <x:c r="T716" s="18"/>
    </x:row>
    <x:row r="717">
      <x:c r="D717" s="18"/>
      <x:c r="E717" s="18"/>
      <x:c r="F717" s="18"/>
      <x:c r="G717" s="59"/>
      <x:c r="H717" s="59"/>
      <x:c r="I717" s="59"/>
      <x:c r="J717" s="59"/>
      <x:c r="K717" s="18"/>
      <x:c r="L717" s="18"/>
      <x:c r="M717" s="18"/>
      <x:c r="N717" s="18"/>
      <x:c r="O717" s="18"/>
      <x:c r="P717" s="18"/>
      <x:c r="Q717" s="18"/>
      <x:c r="R717" s="18"/>
      <x:c r="S717" s="18"/>
      <x:c r="T717" s="18"/>
    </x:row>
    <x:row r="718">
      <x:c r="D718" s="18"/>
      <x:c r="E718" s="18"/>
      <x:c r="F718" s="18"/>
      <x:c r="G718" s="59"/>
      <x:c r="H718" s="59"/>
      <x:c r="I718" s="59"/>
      <x:c r="J718" s="59"/>
      <x:c r="K718" s="18"/>
      <x:c r="L718" s="18"/>
      <x:c r="M718" s="18"/>
      <x:c r="N718" s="18"/>
      <x:c r="O718" s="18"/>
      <x:c r="P718" s="18"/>
      <x:c r="Q718" s="18"/>
      <x:c r="R718" s="18"/>
      <x:c r="S718" s="18"/>
      <x:c r="T718" s="18"/>
    </x:row>
    <x:row r="719">
      <x:c r="D719" s="18"/>
      <x:c r="E719" s="18"/>
      <x:c r="F719" s="18"/>
      <x:c r="G719" s="59"/>
      <x:c r="H719" s="59"/>
      <x:c r="I719" s="59"/>
      <x:c r="J719" s="59"/>
      <x:c r="K719" s="18"/>
      <x:c r="L719" s="18"/>
      <x:c r="M719" s="18"/>
      <x:c r="N719" s="18"/>
      <x:c r="O719" s="18"/>
      <x:c r="P719" s="18"/>
      <x:c r="Q719" s="18"/>
      <x:c r="R719" s="18"/>
      <x:c r="S719" s="18"/>
      <x:c r="T719" s="18"/>
    </x:row>
    <x:row r="720">
      <x:c r="D720" s="18"/>
      <x:c r="E720" s="18"/>
      <x:c r="F720" s="18"/>
      <x:c r="G720" s="59"/>
      <x:c r="H720" s="59"/>
      <x:c r="I720" s="59"/>
      <x:c r="J720" s="59"/>
      <x:c r="K720" s="18"/>
      <x:c r="L720" s="18"/>
      <x:c r="M720" s="18"/>
      <x:c r="N720" s="18"/>
      <x:c r="O720" s="18"/>
      <x:c r="P720" s="18"/>
      <x:c r="Q720" s="18"/>
      <x:c r="R720" s="18"/>
      <x:c r="S720" s="18"/>
      <x:c r="T720" s="18"/>
    </x:row>
    <x:row r="721">
      <x:c r="D721" s="18"/>
      <x:c r="E721" s="18"/>
      <x:c r="F721" s="18"/>
      <x:c r="G721" s="59"/>
      <x:c r="H721" s="59"/>
      <x:c r="I721" s="59"/>
      <x:c r="J721" s="59"/>
      <x:c r="K721" s="18"/>
      <x:c r="L721" s="18"/>
      <x:c r="M721" s="18"/>
      <x:c r="N721" s="18"/>
      <x:c r="O721" s="18"/>
      <x:c r="P721" s="18"/>
      <x:c r="Q721" s="18"/>
      <x:c r="R721" s="18"/>
      <x:c r="S721" s="18"/>
      <x:c r="T721" s="18"/>
    </x:row>
    <x:row r="722">
      <x:c r="D722" s="18"/>
      <x:c r="E722" s="18"/>
      <x:c r="F722" s="18"/>
      <x:c r="G722" s="59"/>
      <x:c r="H722" s="59"/>
      <x:c r="I722" s="59"/>
      <x:c r="J722" s="59"/>
      <x:c r="K722" s="18"/>
      <x:c r="L722" s="18"/>
      <x:c r="M722" s="18"/>
      <x:c r="N722" s="18"/>
      <x:c r="O722" s="18"/>
      <x:c r="P722" s="18"/>
      <x:c r="Q722" s="18"/>
      <x:c r="R722" s="18"/>
      <x:c r="S722" s="18"/>
      <x:c r="T722" s="18"/>
    </x:row>
    <x:row r="723">
      <x:c r="D723" s="18"/>
      <x:c r="E723" s="18"/>
      <x:c r="F723" s="18"/>
      <x:c r="G723" s="59"/>
      <x:c r="H723" s="59"/>
      <x:c r="I723" s="59"/>
      <x:c r="J723" s="59"/>
      <x:c r="K723" s="18"/>
      <x:c r="L723" s="18"/>
      <x:c r="M723" s="18"/>
      <x:c r="N723" s="18"/>
      <x:c r="O723" s="18"/>
      <x:c r="P723" s="18"/>
      <x:c r="Q723" s="18"/>
      <x:c r="R723" s="18"/>
      <x:c r="S723" s="18"/>
      <x:c r="T723" s="18"/>
    </x:row>
    <x:row r="724">
      <x:c r="D724" s="18"/>
      <x:c r="E724" s="18"/>
      <x:c r="F724" s="18"/>
      <x:c r="G724" s="59"/>
      <x:c r="H724" s="59"/>
      <x:c r="I724" s="59"/>
      <x:c r="J724" s="59"/>
      <x:c r="K724" s="18"/>
      <x:c r="L724" s="18"/>
      <x:c r="M724" s="18"/>
      <x:c r="N724" s="18"/>
      <x:c r="O724" s="18"/>
      <x:c r="P724" s="18"/>
      <x:c r="Q724" s="18"/>
      <x:c r="R724" s="18"/>
      <x:c r="S724" s="18"/>
      <x:c r="T724" s="18"/>
    </x:row>
    <x:row r="725">
      <x:c r="D725" s="18"/>
      <x:c r="E725" s="18"/>
      <x:c r="F725" s="18"/>
      <x:c r="G725" s="59"/>
      <x:c r="H725" s="59"/>
      <x:c r="I725" s="59"/>
      <x:c r="J725" s="59"/>
      <x:c r="K725" s="18"/>
      <x:c r="L725" s="18"/>
      <x:c r="M725" s="18"/>
      <x:c r="N725" s="18"/>
      <x:c r="O725" s="18"/>
      <x:c r="P725" s="18"/>
      <x:c r="Q725" s="18"/>
      <x:c r="R725" s="18"/>
      <x:c r="S725" s="18"/>
      <x:c r="T725" s="18"/>
    </x:row>
    <x:row r="726">
      <x:c r="D726" s="18"/>
      <x:c r="E726" s="18"/>
      <x:c r="F726" s="18"/>
      <x:c r="G726" s="59"/>
      <x:c r="H726" s="59"/>
      <x:c r="I726" s="59"/>
      <x:c r="J726" s="59"/>
      <x:c r="K726" s="18"/>
      <x:c r="L726" s="18"/>
      <x:c r="M726" s="18"/>
      <x:c r="N726" s="18"/>
      <x:c r="O726" s="18"/>
      <x:c r="P726" s="18"/>
      <x:c r="Q726" s="18"/>
      <x:c r="R726" s="18"/>
      <x:c r="S726" s="18"/>
      <x:c r="T726" s="18"/>
    </x:row>
    <x:row r="727">
      <x:c r="D727" s="18"/>
      <x:c r="E727" s="18"/>
      <x:c r="F727" s="18"/>
      <x:c r="G727" s="59"/>
      <x:c r="H727" s="59"/>
      <x:c r="I727" s="59"/>
      <x:c r="J727" s="59"/>
      <x:c r="K727" s="18"/>
      <x:c r="L727" s="18"/>
      <x:c r="M727" s="18"/>
      <x:c r="N727" s="18"/>
      <x:c r="O727" s="18"/>
      <x:c r="P727" s="18"/>
      <x:c r="Q727" s="18"/>
      <x:c r="R727" s="18"/>
      <x:c r="S727" s="18"/>
      <x:c r="T727" s="18"/>
    </x:row>
    <x:row r="728">
      <x:c r="D728" s="18"/>
      <x:c r="E728" s="18"/>
      <x:c r="F728" s="18"/>
      <x:c r="G728" s="59"/>
      <x:c r="H728" s="59"/>
      <x:c r="I728" s="59"/>
      <x:c r="J728" s="59"/>
      <x:c r="K728" s="18"/>
      <x:c r="L728" s="18"/>
      <x:c r="M728" s="18"/>
      <x:c r="N728" s="18"/>
      <x:c r="O728" s="18"/>
      <x:c r="P728" s="18"/>
      <x:c r="Q728" s="18"/>
      <x:c r="R728" s="18"/>
      <x:c r="S728" s="18"/>
      <x:c r="T728" s="18"/>
    </x:row>
    <x:row r="729">
      <x:c r="D729" s="18"/>
      <x:c r="E729" s="18"/>
      <x:c r="F729" s="18"/>
      <x:c r="G729" s="59"/>
      <x:c r="H729" s="59"/>
      <x:c r="I729" s="59"/>
      <x:c r="J729" s="59"/>
      <x:c r="K729" s="18"/>
      <x:c r="L729" s="18"/>
      <x:c r="M729" s="18"/>
      <x:c r="N729" s="18"/>
      <x:c r="O729" s="18"/>
      <x:c r="P729" s="18"/>
      <x:c r="Q729" s="18"/>
      <x:c r="R729" s="18"/>
      <x:c r="S729" s="18"/>
      <x:c r="T729" s="18"/>
    </x:row>
    <x:row r="730">
      <x:c r="D730" s="18"/>
      <x:c r="E730" s="18"/>
      <x:c r="F730" s="18"/>
      <x:c r="G730" s="59"/>
      <x:c r="H730" s="59"/>
      <x:c r="I730" s="59"/>
      <x:c r="J730" s="59"/>
      <x:c r="K730" s="18"/>
      <x:c r="L730" s="18"/>
      <x:c r="M730" s="18"/>
      <x:c r="N730" s="18"/>
      <x:c r="O730" s="18"/>
      <x:c r="P730" s="18"/>
      <x:c r="Q730" s="18"/>
      <x:c r="R730" s="18"/>
      <x:c r="S730" s="18"/>
      <x:c r="T730" s="18"/>
    </x:row>
    <x:row r="731">
      <x:c r="D731" s="18"/>
      <x:c r="E731" s="18"/>
      <x:c r="F731" s="18"/>
      <x:c r="G731" s="59"/>
      <x:c r="H731" s="59"/>
      <x:c r="I731" s="59"/>
      <x:c r="J731" s="59"/>
      <x:c r="K731" s="18"/>
      <x:c r="L731" s="18"/>
      <x:c r="M731" s="18"/>
      <x:c r="N731" s="18"/>
      <x:c r="O731" s="18"/>
      <x:c r="P731" s="18"/>
      <x:c r="Q731" s="18"/>
      <x:c r="R731" s="18"/>
      <x:c r="S731" s="18"/>
      <x:c r="T731" s="18"/>
    </x:row>
    <x:row r="732">
      <x:c r="D732" s="18"/>
      <x:c r="E732" s="18"/>
      <x:c r="F732" s="18"/>
      <x:c r="G732" s="59"/>
      <x:c r="H732" s="59"/>
      <x:c r="I732" s="59"/>
      <x:c r="J732" s="59"/>
      <x:c r="K732" s="18"/>
      <x:c r="L732" s="18"/>
      <x:c r="M732" s="18"/>
      <x:c r="N732" s="18"/>
      <x:c r="O732" s="18"/>
      <x:c r="P732" s="18"/>
      <x:c r="Q732" s="18"/>
      <x:c r="R732" s="18"/>
      <x:c r="S732" s="18"/>
      <x:c r="T732" s="18"/>
    </x:row>
    <x:row r="733">
      <x:c r="D733" s="18"/>
      <x:c r="E733" s="18"/>
      <x:c r="F733" s="18"/>
      <x:c r="G733" s="59"/>
      <x:c r="H733" s="59"/>
      <x:c r="I733" s="59"/>
      <x:c r="J733" s="59"/>
      <x:c r="K733" s="18"/>
      <x:c r="L733" s="18"/>
      <x:c r="M733" s="18"/>
      <x:c r="N733" s="18"/>
      <x:c r="O733" s="18"/>
      <x:c r="P733" s="18"/>
      <x:c r="Q733" s="18"/>
      <x:c r="R733" s="18"/>
      <x:c r="S733" s="18"/>
      <x:c r="T733" s="18"/>
    </x:row>
    <x:row r="734">
      <x:c r="D734" s="18"/>
      <x:c r="E734" s="18"/>
      <x:c r="F734" s="18"/>
      <x:c r="G734" s="59"/>
      <x:c r="H734" s="59"/>
      <x:c r="I734" s="59"/>
      <x:c r="J734" s="59"/>
      <x:c r="K734" s="18"/>
      <x:c r="L734" s="18"/>
      <x:c r="M734" s="18"/>
      <x:c r="N734" s="18"/>
      <x:c r="O734" s="18"/>
      <x:c r="P734" s="18"/>
      <x:c r="Q734" s="18"/>
      <x:c r="R734" s="18"/>
      <x:c r="S734" s="18"/>
      <x:c r="T734" s="18"/>
    </x:row>
    <x:row r="735">
      <x:c r="D735" s="18"/>
      <x:c r="E735" s="18"/>
      <x:c r="F735" s="18"/>
      <x:c r="G735" s="59"/>
      <x:c r="H735" s="59"/>
      <x:c r="I735" s="59"/>
      <x:c r="J735" s="59"/>
      <x:c r="K735" s="18"/>
      <x:c r="L735" s="18"/>
      <x:c r="M735" s="18"/>
      <x:c r="N735" s="18"/>
      <x:c r="O735" s="18"/>
      <x:c r="P735" s="18"/>
      <x:c r="Q735" s="18"/>
      <x:c r="R735" s="18"/>
      <x:c r="S735" s="18"/>
      <x:c r="T735" s="18"/>
    </x:row>
    <x:row r="736">
      <x:c r="D736" s="18"/>
      <x:c r="E736" s="18"/>
      <x:c r="F736" s="18"/>
      <x:c r="G736" s="59"/>
      <x:c r="H736" s="59"/>
      <x:c r="I736" s="59"/>
      <x:c r="J736" s="59"/>
      <x:c r="K736" s="18"/>
      <x:c r="L736" s="18"/>
      <x:c r="M736" s="18"/>
      <x:c r="N736" s="18"/>
      <x:c r="O736" s="18"/>
      <x:c r="P736" s="18"/>
      <x:c r="Q736" s="18"/>
      <x:c r="R736" s="18"/>
      <x:c r="S736" s="18"/>
      <x:c r="T736" s="18"/>
    </x:row>
    <x:row r="737">
      <x:c r="D737" s="18"/>
      <x:c r="E737" s="18"/>
      <x:c r="F737" s="18"/>
      <x:c r="G737" s="59"/>
      <x:c r="H737" s="59"/>
      <x:c r="I737" s="59"/>
      <x:c r="J737" s="59"/>
      <x:c r="K737" s="18"/>
      <x:c r="L737" s="18"/>
      <x:c r="M737" s="18"/>
      <x:c r="N737" s="18"/>
      <x:c r="O737" s="18"/>
      <x:c r="P737" s="18"/>
      <x:c r="Q737" s="18"/>
      <x:c r="R737" s="18"/>
      <x:c r="S737" s="18"/>
      <x:c r="T737" s="18"/>
    </x:row>
    <x:row r="738">
      <x:c r="D738" s="18"/>
      <x:c r="E738" s="18"/>
      <x:c r="F738" s="18"/>
      <x:c r="G738" s="59"/>
      <x:c r="H738" s="59"/>
      <x:c r="I738" s="59"/>
      <x:c r="J738" s="59"/>
      <x:c r="K738" s="18"/>
      <x:c r="L738" s="18"/>
      <x:c r="M738" s="18"/>
      <x:c r="N738" s="18"/>
      <x:c r="O738" s="18"/>
      <x:c r="P738" s="18"/>
      <x:c r="Q738" s="18"/>
      <x:c r="R738" s="18"/>
      <x:c r="S738" s="18"/>
      <x:c r="T738" s="18"/>
    </x:row>
    <x:row r="739">
      <x:c r="D739" s="18"/>
      <x:c r="E739" s="18"/>
      <x:c r="F739" s="18"/>
      <x:c r="G739" s="59"/>
      <x:c r="H739" s="59"/>
      <x:c r="I739" s="59"/>
      <x:c r="J739" s="59"/>
      <x:c r="K739" s="18"/>
      <x:c r="L739" s="18"/>
      <x:c r="M739" s="18"/>
      <x:c r="N739" s="18"/>
      <x:c r="O739" s="18"/>
      <x:c r="P739" s="18"/>
      <x:c r="Q739" s="18"/>
      <x:c r="R739" s="18"/>
      <x:c r="S739" s="18"/>
      <x:c r="T739" s="18"/>
    </x:row>
    <x:row r="740">
      <x:c r="D740" s="18"/>
      <x:c r="E740" s="18"/>
      <x:c r="F740" s="18"/>
      <x:c r="G740" s="59"/>
      <x:c r="H740" s="59"/>
      <x:c r="I740" s="59"/>
      <x:c r="J740" s="59"/>
      <x:c r="K740" s="18"/>
      <x:c r="L740" s="18"/>
      <x:c r="M740" s="18"/>
      <x:c r="N740" s="18"/>
      <x:c r="O740" s="18"/>
      <x:c r="P740" s="18"/>
      <x:c r="Q740" s="18"/>
      <x:c r="R740" s="18"/>
      <x:c r="S740" s="18"/>
      <x:c r="T740" s="18"/>
    </x:row>
    <x:row r="741">
      <x:c r="D741" s="18"/>
      <x:c r="E741" s="18"/>
      <x:c r="F741" s="18"/>
      <x:c r="G741" s="59"/>
      <x:c r="H741" s="59"/>
      <x:c r="I741" s="59"/>
      <x:c r="J741" s="59"/>
      <x:c r="K741" s="18"/>
      <x:c r="L741" s="18"/>
      <x:c r="M741" s="18"/>
      <x:c r="N741" s="18"/>
      <x:c r="O741" s="18"/>
      <x:c r="P741" s="18"/>
      <x:c r="Q741" s="18"/>
      <x:c r="R741" s="18"/>
      <x:c r="S741" s="18"/>
      <x:c r="T741" s="18"/>
    </x:row>
    <x:row r="742">
      <x:c r="D742" s="18"/>
      <x:c r="E742" s="18"/>
      <x:c r="F742" s="18"/>
      <x:c r="G742" s="59"/>
      <x:c r="H742" s="59"/>
      <x:c r="I742" s="59"/>
      <x:c r="J742" s="59"/>
      <x:c r="K742" s="18"/>
      <x:c r="L742" s="18"/>
      <x:c r="M742" s="18"/>
      <x:c r="N742" s="18"/>
      <x:c r="O742" s="18"/>
      <x:c r="P742" s="18"/>
      <x:c r="Q742" s="18"/>
      <x:c r="R742" s="18"/>
      <x:c r="S742" s="18"/>
      <x:c r="T742" s="18"/>
    </x:row>
    <x:row r="743">
      <x:c r="D743" s="18"/>
      <x:c r="E743" s="18"/>
      <x:c r="F743" s="18"/>
      <x:c r="G743" s="59"/>
      <x:c r="H743" s="59"/>
      <x:c r="I743" s="59"/>
      <x:c r="J743" s="59"/>
      <x:c r="K743" s="18"/>
      <x:c r="L743" s="18"/>
      <x:c r="M743" s="18"/>
      <x:c r="N743" s="18"/>
      <x:c r="O743" s="18"/>
      <x:c r="P743" s="18"/>
      <x:c r="Q743" s="18"/>
      <x:c r="R743" s="18"/>
      <x:c r="S743" s="18"/>
      <x:c r="T743" s="18"/>
    </x:row>
    <x:row r="744">
      <x:c r="D744" s="18"/>
      <x:c r="E744" s="18"/>
      <x:c r="F744" s="18"/>
      <x:c r="G744" s="59"/>
      <x:c r="H744" s="59"/>
      <x:c r="I744" s="59"/>
      <x:c r="J744" s="59"/>
      <x:c r="K744" s="18"/>
      <x:c r="L744" s="18"/>
      <x:c r="M744" s="18"/>
      <x:c r="N744" s="18"/>
      <x:c r="O744" s="18"/>
      <x:c r="P744" s="18"/>
      <x:c r="Q744" s="18"/>
      <x:c r="R744" s="18"/>
      <x:c r="S744" s="18"/>
      <x:c r="T744" s="18"/>
    </x:row>
    <x:row r="745">
      <x:c r="D745" s="18"/>
      <x:c r="E745" s="18"/>
      <x:c r="F745" s="18"/>
      <x:c r="G745" s="59"/>
      <x:c r="H745" s="59"/>
      <x:c r="I745" s="59"/>
      <x:c r="J745" s="59"/>
      <x:c r="K745" s="18"/>
      <x:c r="L745" s="18"/>
      <x:c r="M745" s="18"/>
      <x:c r="N745" s="18"/>
      <x:c r="O745" s="18"/>
      <x:c r="P745" s="18"/>
      <x:c r="Q745" s="18"/>
      <x:c r="R745" s="18"/>
      <x:c r="S745" s="18"/>
      <x:c r="T745" s="18"/>
    </x:row>
    <x:row r="746">
      <x:c r="D746" s="18"/>
      <x:c r="E746" s="18"/>
      <x:c r="F746" s="18"/>
      <x:c r="G746" s="59"/>
      <x:c r="H746" s="59"/>
      <x:c r="I746" s="59"/>
      <x:c r="J746" s="59"/>
      <x:c r="K746" s="18"/>
      <x:c r="L746" s="18"/>
      <x:c r="M746" s="18"/>
      <x:c r="N746" s="18"/>
      <x:c r="O746" s="18"/>
      <x:c r="P746" s="18"/>
      <x:c r="Q746" s="18"/>
      <x:c r="R746" s="18"/>
      <x:c r="S746" s="18"/>
      <x:c r="T746" s="18"/>
    </x:row>
    <x:row r="747">
      <x:c r="D747" s="18"/>
      <x:c r="E747" s="18"/>
      <x:c r="F747" s="18"/>
      <x:c r="G747" s="59"/>
      <x:c r="H747" s="59"/>
      <x:c r="I747" s="59"/>
      <x:c r="J747" s="59"/>
      <x:c r="K747" s="18"/>
      <x:c r="L747" s="18"/>
      <x:c r="M747" s="18"/>
      <x:c r="N747" s="18"/>
      <x:c r="O747" s="18"/>
      <x:c r="P747" s="18"/>
      <x:c r="Q747" s="18"/>
      <x:c r="R747" s="18"/>
      <x:c r="S747" s="18"/>
      <x:c r="T747" s="18"/>
    </x:row>
    <x:row r="748">
      <x:c r="D748" s="18"/>
      <x:c r="E748" s="18"/>
      <x:c r="F748" s="18"/>
      <x:c r="G748" s="59"/>
      <x:c r="H748" s="59"/>
      <x:c r="I748" s="59"/>
      <x:c r="J748" s="59"/>
      <x:c r="K748" s="18"/>
      <x:c r="L748" s="18"/>
      <x:c r="M748" s="18"/>
      <x:c r="N748" s="18"/>
      <x:c r="O748" s="18"/>
      <x:c r="P748" s="18"/>
      <x:c r="Q748" s="18"/>
      <x:c r="R748" s="18"/>
      <x:c r="S748" s="18"/>
      <x:c r="T748" s="18"/>
    </x:row>
    <x:row r="749">
      <x:c r="D749" s="18"/>
      <x:c r="E749" s="18"/>
      <x:c r="F749" s="18"/>
      <x:c r="G749" s="59"/>
      <x:c r="H749" s="59"/>
      <x:c r="I749" s="59"/>
      <x:c r="J749" s="59"/>
      <x:c r="K749" s="18"/>
      <x:c r="L749" s="18"/>
      <x:c r="M749" s="18"/>
      <x:c r="N749" s="18"/>
      <x:c r="O749" s="18"/>
      <x:c r="P749" s="18"/>
      <x:c r="Q749" s="18"/>
      <x:c r="R749" s="18"/>
      <x:c r="S749" s="18"/>
      <x:c r="T749" s="18"/>
    </x:row>
    <x:row r="750">
      <x:c r="D750" s="18"/>
      <x:c r="E750" s="18"/>
      <x:c r="F750" s="18"/>
      <x:c r="G750" s="59"/>
      <x:c r="H750" s="59"/>
      <x:c r="I750" s="59"/>
      <x:c r="J750" s="59"/>
      <x:c r="K750" s="18"/>
      <x:c r="L750" s="18"/>
      <x:c r="M750" s="18"/>
      <x:c r="N750" s="18"/>
      <x:c r="O750" s="18"/>
      <x:c r="P750" s="18"/>
      <x:c r="Q750" s="18"/>
      <x:c r="R750" s="18"/>
      <x:c r="S750" s="18"/>
      <x:c r="T750" s="18"/>
    </x:row>
    <x:row r="751">
      <x:c r="D751" s="18"/>
      <x:c r="E751" s="18"/>
      <x:c r="F751" s="18"/>
      <x:c r="G751" s="59"/>
      <x:c r="H751" s="59"/>
      <x:c r="I751" s="59"/>
      <x:c r="J751" s="59"/>
      <x:c r="K751" s="18"/>
      <x:c r="L751" s="18"/>
      <x:c r="M751" s="18"/>
      <x:c r="N751" s="18"/>
      <x:c r="O751" s="18"/>
      <x:c r="P751" s="18"/>
      <x:c r="Q751" s="18"/>
      <x:c r="R751" s="18"/>
      <x:c r="S751" s="18"/>
      <x:c r="T751" s="18"/>
    </x:row>
    <x:row r="752">
      <x:c r="D752" s="18"/>
      <x:c r="E752" s="18"/>
      <x:c r="F752" s="18"/>
      <x:c r="G752" s="59"/>
      <x:c r="H752" s="59"/>
      <x:c r="I752" s="59"/>
      <x:c r="J752" s="59"/>
      <x:c r="K752" s="18"/>
      <x:c r="L752" s="18"/>
      <x:c r="M752" s="18"/>
      <x:c r="N752" s="18"/>
      <x:c r="O752" s="18"/>
      <x:c r="P752" s="18"/>
      <x:c r="Q752" s="18"/>
      <x:c r="R752" s="18"/>
      <x:c r="S752" s="18"/>
      <x:c r="T752" s="18"/>
    </x:row>
    <x:row r="753">
      <x:c r="D753" s="18"/>
      <x:c r="E753" s="18"/>
      <x:c r="F753" s="18"/>
      <x:c r="G753" s="59"/>
      <x:c r="H753" s="59"/>
      <x:c r="I753" s="59"/>
      <x:c r="J753" s="59"/>
      <x:c r="K753" s="18"/>
      <x:c r="L753" s="18"/>
      <x:c r="M753" s="18"/>
      <x:c r="N753" s="18"/>
      <x:c r="O753" s="18"/>
      <x:c r="P753" s="18"/>
      <x:c r="Q753" s="18"/>
      <x:c r="R753" s="18"/>
      <x:c r="S753" s="18"/>
      <x:c r="T753" s="18"/>
    </x:row>
    <x:row r="754">
      <x:c r="D754" s="18"/>
      <x:c r="E754" s="18"/>
      <x:c r="F754" s="18"/>
      <x:c r="G754" s="59"/>
      <x:c r="H754" s="59"/>
      <x:c r="I754" s="59"/>
      <x:c r="J754" s="59"/>
      <x:c r="K754" s="18"/>
      <x:c r="L754" s="18"/>
      <x:c r="M754" s="18"/>
      <x:c r="N754" s="18"/>
      <x:c r="O754" s="18"/>
      <x:c r="P754" s="18"/>
      <x:c r="Q754" s="18"/>
      <x:c r="R754" s="18"/>
      <x:c r="S754" s="18"/>
      <x:c r="T754" s="18"/>
    </x:row>
    <x:row r="755">
      <x:c r="D755" s="18"/>
      <x:c r="E755" s="18"/>
      <x:c r="F755" s="18"/>
      <x:c r="G755" s="59"/>
      <x:c r="H755" s="59"/>
      <x:c r="I755" s="59"/>
      <x:c r="J755" s="59"/>
      <x:c r="K755" s="18"/>
      <x:c r="L755" s="18"/>
      <x:c r="M755" s="18"/>
      <x:c r="N755" s="18"/>
      <x:c r="O755" s="18"/>
      <x:c r="P755" s="18"/>
      <x:c r="Q755" s="18"/>
      <x:c r="R755" s="18"/>
      <x:c r="S755" s="18"/>
      <x:c r="T755" s="18"/>
    </x:row>
    <x:row r="756">
      <x:c r="D756" s="18"/>
      <x:c r="E756" s="18"/>
      <x:c r="F756" s="18"/>
      <x:c r="G756" s="59"/>
      <x:c r="H756" s="59"/>
      <x:c r="I756" s="59"/>
      <x:c r="J756" s="59"/>
      <x:c r="K756" s="18"/>
      <x:c r="L756" s="18"/>
      <x:c r="M756" s="18"/>
      <x:c r="N756" s="18"/>
      <x:c r="O756" s="18"/>
      <x:c r="P756" s="18"/>
      <x:c r="Q756" s="18"/>
      <x:c r="R756" s="18"/>
      <x:c r="S756" s="18"/>
      <x:c r="T756" s="18"/>
    </x:row>
    <x:row r="757">
      <x:c r="D757" s="18"/>
      <x:c r="E757" s="18"/>
      <x:c r="F757" s="18"/>
      <x:c r="G757" s="59"/>
      <x:c r="H757" s="59"/>
      <x:c r="I757" s="59"/>
      <x:c r="J757" s="59"/>
      <x:c r="K757" s="18"/>
      <x:c r="L757" s="18"/>
      <x:c r="M757" s="18"/>
      <x:c r="N757" s="18"/>
      <x:c r="O757" s="18"/>
      <x:c r="P757" s="18"/>
      <x:c r="Q757" s="18"/>
      <x:c r="R757" s="18"/>
      <x:c r="S757" s="18"/>
      <x:c r="T757" s="18"/>
    </x:row>
    <x:row r="758">
      <x:c r="D758" s="18"/>
      <x:c r="E758" s="18"/>
      <x:c r="F758" s="18"/>
      <x:c r="G758" s="59"/>
      <x:c r="H758" s="59"/>
      <x:c r="I758" s="59"/>
      <x:c r="J758" s="59"/>
      <x:c r="K758" s="18"/>
      <x:c r="L758" s="18"/>
      <x:c r="M758" s="18"/>
      <x:c r="N758" s="18"/>
      <x:c r="O758" s="18"/>
      <x:c r="P758" s="18"/>
      <x:c r="Q758" s="18"/>
      <x:c r="R758" s="18"/>
      <x:c r="S758" s="18"/>
      <x:c r="T758" s="18"/>
    </x:row>
    <x:row r="759">
      <x:c r="D759" s="18"/>
      <x:c r="E759" s="18"/>
      <x:c r="F759" s="18"/>
      <x:c r="G759" s="59"/>
      <x:c r="H759" s="59"/>
      <x:c r="I759" s="59"/>
      <x:c r="J759" s="59"/>
      <x:c r="K759" s="18"/>
      <x:c r="L759" s="18"/>
      <x:c r="M759" s="18"/>
      <x:c r="N759" s="18"/>
      <x:c r="O759" s="18"/>
      <x:c r="P759" s="18"/>
      <x:c r="Q759" s="18"/>
      <x:c r="R759" s="18"/>
      <x:c r="S759" s="18"/>
      <x:c r="T759" s="18"/>
    </x:row>
    <x:row r="760">
      <x:c r="D760" s="18"/>
      <x:c r="E760" s="18"/>
      <x:c r="F760" s="18"/>
      <x:c r="G760" s="59"/>
      <x:c r="H760" s="59"/>
      <x:c r="I760" s="59"/>
      <x:c r="J760" s="59"/>
      <x:c r="K760" s="18"/>
      <x:c r="L760" s="18"/>
      <x:c r="M760" s="18"/>
      <x:c r="N760" s="18"/>
      <x:c r="O760" s="18"/>
      <x:c r="P760" s="18"/>
      <x:c r="Q760" s="18"/>
      <x:c r="R760" s="18"/>
      <x:c r="S760" s="18"/>
      <x:c r="T760" s="18"/>
    </x:row>
    <x:row r="761">
      <x:c r="D761" s="18"/>
      <x:c r="E761" s="18"/>
      <x:c r="F761" s="18"/>
      <x:c r="G761" s="59"/>
      <x:c r="H761" s="59"/>
      <x:c r="I761" s="59"/>
      <x:c r="J761" s="59"/>
      <x:c r="K761" s="18"/>
      <x:c r="L761" s="18"/>
      <x:c r="M761" s="18"/>
      <x:c r="N761" s="18"/>
      <x:c r="O761" s="18"/>
      <x:c r="P761" s="18"/>
      <x:c r="Q761" s="18"/>
      <x:c r="R761" s="18"/>
      <x:c r="S761" s="18"/>
      <x:c r="T761" s="18"/>
    </x:row>
    <x:row r="762">
      <x:c r="D762" s="18"/>
      <x:c r="E762" s="18"/>
      <x:c r="F762" s="18"/>
      <x:c r="G762" s="59"/>
      <x:c r="H762" s="59"/>
      <x:c r="I762" s="59"/>
      <x:c r="J762" s="59"/>
      <x:c r="K762" s="18"/>
      <x:c r="L762" s="18"/>
      <x:c r="M762" s="18"/>
      <x:c r="N762" s="18"/>
      <x:c r="O762" s="18"/>
      <x:c r="P762" s="18"/>
      <x:c r="Q762" s="18"/>
      <x:c r="R762" s="18"/>
      <x:c r="S762" s="18"/>
      <x:c r="T762" s="18"/>
    </x:row>
    <x:row r="763">
      <x:c r="D763" s="18"/>
      <x:c r="E763" s="18"/>
      <x:c r="F763" s="18"/>
      <x:c r="G763" s="59"/>
      <x:c r="H763" s="59"/>
      <x:c r="I763" s="59"/>
      <x:c r="J763" s="59"/>
      <x:c r="K763" s="18"/>
      <x:c r="L763" s="18"/>
      <x:c r="M763" s="18"/>
      <x:c r="N763" s="18"/>
      <x:c r="O763" s="18"/>
      <x:c r="P763" s="18"/>
      <x:c r="Q763" s="18"/>
      <x:c r="R763" s="18"/>
      <x:c r="S763" s="18"/>
      <x:c r="T763" s="18"/>
    </x:row>
    <x:row r="764">
      <x:c r="D764" s="18"/>
      <x:c r="E764" s="18"/>
      <x:c r="F764" s="18"/>
      <x:c r="G764" s="59"/>
      <x:c r="H764" s="59"/>
      <x:c r="I764" s="59"/>
      <x:c r="J764" s="59"/>
      <x:c r="K764" s="18"/>
      <x:c r="L764" s="18"/>
      <x:c r="M764" s="18"/>
      <x:c r="N764" s="18"/>
      <x:c r="O764" s="18"/>
      <x:c r="P764" s="18"/>
      <x:c r="Q764" s="18"/>
      <x:c r="R764" s="18"/>
      <x:c r="S764" s="18"/>
      <x:c r="T764" s="18"/>
    </x:row>
    <x:row r="765">
      <x:c r="D765" s="18"/>
      <x:c r="E765" s="18"/>
      <x:c r="F765" s="18"/>
      <x:c r="G765" s="59"/>
      <x:c r="H765" s="59"/>
      <x:c r="I765" s="59"/>
      <x:c r="J765" s="59"/>
      <x:c r="K765" s="18"/>
      <x:c r="L765" s="18"/>
      <x:c r="M765" s="18"/>
      <x:c r="N765" s="18"/>
      <x:c r="O765" s="18"/>
      <x:c r="P765" s="18"/>
      <x:c r="Q765" s="18"/>
      <x:c r="R765" s="18"/>
      <x:c r="S765" s="18"/>
      <x:c r="T765" s="18"/>
    </x:row>
    <x:row r="766">
      <x:c r="D766" s="18"/>
      <x:c r="E766" s="18"/>
      <x:c r="F766" s="18"/>
      <x:c r="G766" s="59"/>
      <x:c r="H766" s="59"/>
      <x:c r="I766" s="59"/>
      <x:c r="J766" s="59"/>
      <x:c r="K766" s="18"/>
      <x:c r="L766" s="18"/>
      <x:c r="M766" s="18"/>
      <x:c r="N766" s="18"/>
      <x:c r="O766" s="18"/>
      <x:c r="P766" s="18"/>
      <x:c r="Q766" s="18"/>
      <x:c r="R766" s="18"/>
      <x:c r="S766" s="18"/>
      <x:c r="T766" s="18"/>
    </x:row>
    <x:row r="767">
      <x:c r="D767" s="18"/>
      <x:c r="E767" s="18"/>
      <x:c r="F767" s="18"/>
      <x:c r="G767" s="59"/>
      <x:c r="H767" s="59"/>
      <x:c r="I767" s="59"/>
      <x:c r="J767" s="59"/>
      <x:c r="K767" s="18"/>
      <x:c r="L767" s="18"/>
      <x:c r="M767" s="18"/>
      <x:c r="N767" s="18"/>
      <x:c r="O767" s="18"/>
      <x:c r="P767" s="18"/>
      <x:c r="Q767" s="18"/>
      <x:c r="R767" s="18"/>
      <x:c r="S767" s="18"/>
      <x:c r="T767" s="18"/>
    </x:row>
    <x:row r="768">
      <x:c r="D768" s="18"/>
      <x:c r="E768" s="18"/>
      <x:c r="F768" s="18"/>
      <x:c r="G768" s="59"/>
      <x:c r="H768" s="59"/>
      <x:c r="I768" s="59"/>
      <x:c r="J768" s="59"/>
      <x:c r="K768" s="18"/>
      <x:c r="L768" s="18"/>
      <x:c r="M768" s="18"/>
      <x:c r="N768" s="18"/>
      <x:c r="O768" s="18"/>
      <x:c r="P768" s="18"/>
      <x:c r="Q768" s="18"/>
      <x:c r="R768" s="18"/>
      <x:c r="S768" s="18"/>
      <x:c r="T768" s="18"/>
    </x:row>
    <x:row r="769">
      <x:c r="D769" s="18"/>
      <x:c r="E769" s="18"/>
      <x:c r="F769" s="18"/>
      <x:c r="G769" s="59"/>
      <x:c r="H769" s="59"/>
      <x:c r="I769" s="59"/>
      <x:c r="J769" s="59"/>
      <x:c r="K769" s="18"/>
      <x:c r="L769" s="18"/>
      <x:c r="M769" s="18"/>
      <x:c r="N769" s="18"/>
      <x:c r="O769" s="18"/>
      <x:c r="P769" s="18"/>
      <x:c r="Q769" s="18"/>
      <x:c r="R769" s="18"/>
      <x:c r="S769" s="18"/>
      <x:c r="T769" s="18"/>
    </x:row>
    <x:row r="770">
      <x:c r="D770" s="18"/>
      <x:c r="E770" s="18"/>
      <x:c r="F770" s="18"/>
      <x:c r="G770" s="59"/>
      <x:c r="H770" s="59"/>
      <x:c r="I770" s="59"/>
      <x:c r="J770" s="59"/>
      <x:c r="K770" s="18"/>
      <x:c r="L770" s="18"/>
      <x:c r="M770" s="18"/>
      <x:c r="N770" s="18"/>
      <x:c r="O770" s="18"/>
      <x:c r="P770" s="18"/>
      <x:c r="Q770" s="18"/>
      <x:c r="R770" s="18"/>
      <x:c r="S770" s="18"/>
      <x:c r="T770" s="18"/>
    </x:row>
    <x:row r="771">
      <x:c r="D771" s="18"/>
      <x:c r="E771" s="18"/>
      <x:c r="F771" s="18"/>
      <x:c r="G771" s="59"/>
      <x:c r="H771" s="59"/>
      <x:c r="I771" s="59"/>
      <x:c r="J771" s="59"/>
      <x:c r="K771" s="18"/>
      <x:c r="L771" s="18"/>
      <x:c r="M771" s="18"/>
      <x:c r="N771" s="18"/>
      <x:c r="O771" s="18"/>
      <x:c r="P771" s="18"/>
      <x:c r="Q771" s="18"/>
      <x:c r="R771" s="18"/>
      <x:c r="S771" s="18"/>
      <x:c r="T771" s="18"/>
    </x:row>
    <x:row r="772">
      <x:c r="D772" s="18"/>
      <x:c r="E772" s="18"/>
      <x:c r="F772" s="18"/>
      <x:c r="G772" s="59"/>
      <x:c r="H772" s="59"/>
      <x:c r="I772" s="59"/>
      <x:c r="J772" s="59"/>
      <x:c r="K772" s="18"/>
      <x:c r="L772" s="18"/>
      <x:c r="M772" s="18"/>
      <x:c r="N772" s="18"/>
      <x:c r="O772" s="18"/>
      <x:c r="P772" s="18"/>
      <x:c r="Q772" s="18"/>
      <x:c r="R772" s="18"/>
      <x:c r="S772" s="18"/>
      <x:c r="T772" s="18"/>
    </x:row>
    <x:row r="773">
      <x:c r="D773" s="18"/>
      <x:c r="E773" s="18"/>
      <x:c r="F773" s="18"/>
      <x:c r="G773" s="59"/>
      <x:c r="H773" s="59"/>
      <x:c r="I773" s="59"/>
      <x:c r="J773" s="59"/>
      <x:c r="K773" s="18"/>
      <x:c r="L773" s="18"/>
      <x:c r="M773" s="18"/>
      <x:c r="N773" s="18"/>
      <x:c r="O773" s="18"/>
      <x:c r="P773" s="18"/>
      <x:c r="Q773" s="18"/>
      <x:c r="R773" s="18"/>
      <x:c r="S773" s="18"/>
      <x:c r="T773" s="18"/>
    </x:row>
    <x:row r="774">
      <x:c r="D774" s="18"/>
      <x:c r="E774" s="18"/>
      <x:c r="F774" s="18"/>
      <x:c r="G774" s="59"/>
      <x:c r="H774" s="59"/>
      <x:c r="I774" s="59"/>
      <x:c r="J774" s="59"/>
      <x:c r="K774" s="18"/>
      <x:c r="L774" s="18"/>
      <x:c r="M774" s="18"/>
      <x:c r="N774" s="18"/>
      <x:c r="O774" s="18"/>
      <x:c r="P774" s="18"/>
      <x:c r="Q774" s="18"/>
      <x:c r="R774" s="18"/>
      <x:c r="S774" s="18"/>
      <x:c r="T774" s="18"/>
    </x:row>
    <x:row r="775">
      <x:c r="D775" s="18"/>
      <x:c r="E775" s="18"/>
      <x:c r="F775" s="18"/>
      <x:c r="G775" s="59"/>
      <x:c r="H775" s="59"/>
      <x:c r="I775" s="59"/>
      <x:c r="J775" s="59"/>
      <x:c r="K775" s="18"/>
      <x:c r="L775" s="18"/>
      <x:c r="M775" s="18"/>
      <x:c r="N775" s="18"/>
      <x:c r="O775" s="18"/>
      <x:c r="P775" s="18"/>
      <x:c r="Q775" s="18"/>
      <x:c r="R775" s="18"/>
      <x:c r="S775" s="18"/>
      <x:c r="T775" s="18"/>
    </x:row>
    <x:row r="776">
      <x:c r="D776" s="18"/>
      <x:c r="E776" s="18"/>
      <x:c r="F776" s="18"/>
      <x:c r="G776" s="59"/>
      <x:c r="H776" s="59"/>
      <x:c r="I776" s="59"/>
      <x:c r="J776" s="59"/>
      <x:c r="K776" s="18"/>
      <x:c r="L776" s="18"/>
      <x:c r="M776" s="18"/>
      <x:c r="N776" s="18"/>
      <x:c r="O776" s="18"/>
      <x:c r="P776" s="18"/>
      <x:c r="Q776" s="18"/>
      <x:c r="R776" s="18"/>
      <x:c r="S776" s="18"/>
      <x:c r="T776" s="18"/>
    </x:row>
    <x:row r="777">
      <x:c r="D777" s="18"/>
      <x:c r="E777" s="18"/>
      <x:c r="F777" s="18"/>
      <x:c r="G777" s="59"/>
      <x:c r="H777" s="59"/>
      <x:c r="I777" s="59"/>
      <x:c r="J777" s="59"/>
      <x:c r="K777" s="18"/>
      <x:c r="L777" s="18"/>
      <x:c r="M777" s="18"/>
      <x:c r="N777" s="18"/>
      <x:c r="O777" s="18"/>
      <x:c r="P777" s="18"/>
      <x:c r="Q777" s="18"/>
      <x:c r="R777" s="18"/>
      <x:c r="S777" s="18"/>
      <x:c r="T777" s="18"/>
    </x:row>
    <x:row r="778">
      <x:c r="D778" s="18"/>
      <x:c r="E778" s="18"/>
      <x:c r="F778" s="18"/>
      <x:c r="G778" s="59"/>
      <x:c r="H778" s="59"/>
      <x:c r="I778" s="59"/>
      <x:c r="J778" s="59"/>
      <x:c r="K778" s="18"/>
      <x:c r="L778" s="18"/>
      <x:c r="M778" s="18"/>
      <x:c r="N778" s="18"/>
      <x:c r="O778" s="18"/>
      <x:c r="P778" s="18"/>
      <x:c r="Q778" s="18"/>
      <x:c r="R778" s="18"/>
      <x:c r="S778" s="18"/>
      <x:c r="T778" s="18"/>
    </x:row>
    <x:row r="779">
      <x:c r="D779" s="18"/>
      <x:c r="E779" s="18"/>
      <x:c r="F779" s="18"/>
      <x:c r="G779" s="59"/>
      <x:c r="H779" s="59"/>
      <x:c r="I779" s="59"/>
      <x:c r="J779" s="59"/>
      <x:c r="K779" s="18"/>
      <x:c r="L779" s="18"/>
      <x:c r="M779" s="18"/>
      <x:c r="N779" s="18"/>
      <x:c r="O779" s="18"/>
      <x:c r="P779" s="18"/>
      <x:c r="Q779" s="18"/>
      <x:c r="R779" s="18"/>
      <x:c r="S779" s="18"/>
      <x:c r="T779" s="18"/>
    </x:row>
    <x:row r="780">
      <x:c r="D780" s="18"/>
      <x:c r="E780" s="18"/>
      <x:c r="F780" s="18"/>
      <x:c r="G780" s="59"/>
      <x:c r="H780" s="59"/>
      <x:c r="I780" s="59"/>
      <x:c r="J780" s="59"/>
      <x:c r="K780" s="18"/>
      <x:c r="L780" s="18"/>
      <x:c r="M780" s="18"/>
      <x:c r="N780" s="18"/>
      <x:c r="O780" s="18"/>
      <x:c r="P780" s="18"/>
      <x:c r="Q780" s="18"/>
      <x:c r="R780" s="18"/>
      <x:c r="S780" s="18"/>
      <x:c r="T780" s="18"/>
    </x:row>
    <x:row r="781">
      <x:c r="D781" s="18"/>
      <x:c r="E781" s="18"/>
      <x:c r="F781" s="18"/>
      <x:c r="G781" s="59"/>
      <x:c r="H781" s="59"/>
      <x:c r="I781" s="59"/>
      <x:c r="J781" s="59"/>
      <x:c r="K781" s="18"/>
      <x:c r="L781" s="18"/>
      <x:c r="M781" s="18"/>
      <x:c r="N781" s="18"/>
      <x:c r="O781" s="18"/>
      <x:c r="P781" s="18"/>
      <x:c r="Q781" s="18"/>
      <x:c r="R781" s="18"/>
      <x:c r="S781" s="18"/>
      <x:c r="T781" s="18"/>
    </x:row>
    <x:row r="782">
      <x:c r="D782" s="18"/>
      <x:c r="E782" s="18"/>
      <x:c r="F782" s="18"/>
      <x:c r="G782" s="59"/>
      <x:c r="H782" s="59"/>
      <x:c r="I782" s="59"/>
      <x:c r="J782" s="59"/>
      <x:c r="K782" s="18"/>
      <x:c r="L782" s="18"/>
      <x:c r="M782" s="18"/>
      <x:c r="N782" s="18"/>
      <x:c r="O782" s="18"/>
      <x:c r="P782" s="18"/>
      <x:c r="Q782" s="18"/>
      <x:c r="R782" s="18"/>
      <x:c r="S782" s="18"/>
      <x:c r="T782" s="18"/>
    </x:row>
    <x:row r="783">
      <x:c r="D783" s="18"/>
      <x:c r="E783" s="18"/>
      <x:c r="F783" s="18"/>
      <x:c r="G783" s="59"/>
      <x:c r="H783" s="59"/>
      <x:c r="I783" s="59"/>
      <x:c r="J783" s="59"/>
      <x:c r="K783" s="18"/>
      <x:c r="L783" s="18"/>
      <x:c r="M783" s="18"/>
      <x:c r="N783" s="18"/>
      <x:c r="O783" s="18"/>
      <x:c r="P783" s="18"/>
      <x:c r="Q783" s="18"/>
      <x:c r="R783" s="18"/>
      <x:c r="S783" s="18"/>
      <x:c r="T783" s="18"/>
    </x:row>
    <x:row r="784">
      <x:c r="D784" s="18"/>
      <x:c r="E784" s="18"/>
      <x:c r="F784" s="18"/>
      <x:c r="G784" s="59"/>
      <x:c r="H784" s="59"/>
      <x:c r="I784" s="59"/>
      <x:c r="J784" s="59"/>
      <x:c r="K784" s="18"/>
      <x:c r="L784" s="18"/>
      <x:c r="M784" s="18"/>
      <x:c r="N784" s="18"/>
      <x:c r="O784" s="18"/>
      <x:c r="P784" s="18"/>
      <x:c r="Q784" s="18"/>
      <x:c r="R784" s="18"/>
      <x:c r="S784" s="18"/>
      <x:c r="T784" s="18"/>
    </x:row>
    <x:row r="785">
      <x:c r="D785" s="18"/>
      <x:c r="E785" s="18"/>
      <x:c r="F785" s="18"/>
      <x:c r="G785" s="59"/>
      <x:c r="H785" s="59"/>
      <x:c r="I785" s="59"/>
      <x:c r="J785" s="59"/>
      <x:c r="K785" s="18"/>
      <x:c r="L785" s="18"/>
      <x:c r="M785" s="18"/>
      <x:c r="N785" s="18"/>
      <x:c r="O785" s="18"/>
      <x:c r="P785" s="18"/>
      <x:c r="Q785" s="18"/>
      <x:c r="R785" s="18"/>
      <x:c r="S785" s="18"/>
      <x:c r="T785" s="18"/>
    </x:row>
    <x:row r="786">
      <x:c r="D786" s="18"/>
      <x:c r="E786" s="18"/>
      <x:c r="F786" s="18"/>
      <x:c r="G786" s="59"/>
      <x:c r="H786" s="59"/>
      <x:c r="I786" s="59"/>
      <x:c r="J786" s="59"/>
      <x:c r="K786" s="18"/>
      <x:c r="L786" s="18"/>
      <x:c r="M786" s="18"/>
      <x:c r="N786" s="18"/>
      <x:c r="O786" s="18"/>
      <x:c r="P786" s="18"/>
      <x:c r="Q786" s="18"/>
      <x:c r="R786" s="18"/>
      <x:c r="S786" s="18"/>
      <x:c r="T786" s="18"/>
    </x:row>
    <x:row r="787">
      <x:c r="D787" s="18"/>
      <x:c r="E787" s="18"/>
      <x:c r="F787" s="18"/>
      <x:c r="G787" s="59"/>
      <x:c r="H787" s="59"/>
      <x:c r="I787" s="59"/>
      <x:c r="J787" s="59"/>
      <x:c r="K787" s="18"/>
      <x:c r="L787" s="18"/>
      <x:c r="M787" s="18"/>
      <x:c r="N787" s="18"/>
      <x:c r="O787" s="18"/>
      <x:c r="P787" s="18"/>
      <x:c r="Q787" s="18"/>
      <x:c r="R787" s="18"/>
      <x:c r="S787" s="18"/>
      <x:c r="T787" s="18"/>
    </x:row>
    <x:row r="788">
      <x:c r="D788" s="18"/>
      <x:c r="E788" s="18"/>
      <x:c r="F788" s="18"/>
      <x:c r="G788" s="59"/>
      <x:c r="H788" s="59"/>
      <x:c r="I788" s="59"/>
      <x:c r="J788" s="59"/>
      <x:c r="K788" s="18"/>
      <x:c r="L788" s="18"/>
      <x:c r="M788" s="18"/>
      <x:c r="N788" s="18"/>
      <x:c r="O788" s="18"/>
      <x:c r="P788" s="18"/>
      <x:c r="Q788" s="18"/>
      <x:c r="R788" s="18"/>
      <x:c r="S788" s="18"/>
      <x:c r="T788" s="18"/>
    </x:row>
    <x:row r="789">
      <x:c r="D789" s="18"/>
      <x:c r="E789" s="18"/>
      <x:c r="F789" s="18"/>
      <x:c r="G789" s="59"/>
      <x:c r="H789" s="59"/>
      <x:c r="I789" s="59"/>
      <x:c r="J789" s="59"/>
      <x:c r="K789" s="18"/>
      <x:c r="L789" s="18"/>
      <x:c r="M789" s="18"/>
      <x:c r="N789" s="18"/>
      <x:c r="O789" s="18"/>
      <x:c r="P789" s="18"/>
      <x:c r="Q789" s="18"/>
      <x:c r="R789" s="18"/>
      <x:c r="S789" s="18"/>
      <x:c r="T789" s="18"/>
    </x:row>
    <x:row r="790">
      <x:c r="D790" s="18"/>
      <x:c r="E790" s="18"/>
      <x:c r="F790" s="18"/>
      <x:c r="G790" s="59"/>
      <x:c r="H790" s="59"/>
      <x:c r="I790" s="59"/>
      <x:c r="J790" s="59"/>
      <x:c r="K790" s="18"/>
      <x:c r="L790" s="18"/>
      <x:c r="M790" s="18"/>
      <x:c r="N790" s="18"/>
      <x:c r="O790" s="18"/>
      <x:c r="P790" s="18"/>
      <x:c r="Q790" s="18"/>
      <x:c r="R790" s="18"/>
      <x:c r="S790" s="18"/>
      <x:c r="T790" s="18"/>
    </x:row>
    <x:row r="791">
      <x:c r="D791" s="18"/>
      <x:c r="E791" s="18"/>
      <x:c r="F791" s="18"/>
      <x:c r="G791" s="59"/>
      <x:c r="H791" s="59"/>
      <x:c r="I791" s="59"/>
      <x:c r="J791" s="59"/>
      <x:c r="K791" s="18"/>
      <x:c r="L791" s="18"/>
      <x:c r="M791" s="18"/>
      <x:c r="N791" s="18"/>
      <x:c r="O791" s="18"/>
      <x:c r="P791" s="18"/>
      <x:c r="Q791" s="18"/>
      <x:c r="R791" s="18"/>
      <x:c r="S791" s="18"/>
      <x:c r="T791" s="18"/>
    </x:row>
    <x:row r="792">
      <x:c r="D792" s="18"/>
      <x:c r="E792" s="18"/>
      <x:c r="F792" s="18"/>
      <x:c r="G792" s="59"/>
      <x:c r="H792" s="59"/>
      <x:c r="I792" s="59"/>
      <x:c r="J792" s="59"/>
      <x:c r="K792" s="18"/>
      <x:c r="L792" s="18"/>
      <x:c r="M792" s="18"/>
      <x:c r="N792" s="18"/>
      <x:c r="O792" s="18"/>
      <x:c r="P792" s="18"/>
      <x:c r="Q792" s="18"/>
      <x:c r="R792" s="18"/>
      <x:c r="S792" s="18"/>
      <x:c r="T792" s="18"/>
    </x:row>
    <x:row r="793">
      <x:c r="D793" s="18"/>
      <x:c r="E793" s="18"/>
      <x:c r="F793" s="18"/>
      <x:c r="G793" s="59"/>
      <x:c r="H793" s="59"/>
      <x:c r="I793" s="59"/>
      <x:c r="J793" s="59"/>
      <x:c r="K793" s="18"/>
      <x:c r="L793" s="18"/>
      <x:c r="M793" s="18"/>
      <x:c r="N793" s="18"/>
      <x:c r="O793" s="18"/>
      <x:c r="P793" s="18"/>
      <x:c r="Q793" s="18"/>
      <x:c r="R793" s="18"/>
      <x:c r="S793" s="18"/>
      <x:c r="T793" s="18"/>
    </x:row>
    <x:row r="794">
      <x:c r="D794" s="18"/>
      <x:c r="E794" s="18"/>
      <x:c r="F794" s="18"/>
      <x:c r="G794" s="59"/>
      <x:c r="H794" s="59"/>
      <x:c r="I794" s="59"/>
      <x:c r="J794" s="59"/>
      <x:c r="K794" s="18"/>
      <x:c r="L794" s="18"/>
      <x:c r="M794" s="18"/>
      <x:c r="N794" s="18"/>
      <x:c r="O794" s="18"/>
      <x:c r="P794" s="18"/>
      <x:c r="Q794" s="18"/>
      <x:c r="R794" s="18"/>
      <x:c r="S794" s="18"/>
      <x:c r="T794" s="18"/>
    </x:row>
    <x:row r="795">
      <x:c r="D795" s="18"/>
      <x:c r="E795" s="18"/>
      <x:c r="F795" s="18"/>
      <x:c r="G795" s="59"/>
      <x:c r="H795" s="59"/>
      <x:c r="I795" s="59"/>
      <x:c r="J795" s="59"/>
      <x:c r="K795" s="18"/>
      <x:c r="L795" s="18"/>
      <x:c r="M795" s="18"/>
      <x:c r="N795" s="18"/>
      <x:c r="O795" s="18"/>
      <x:c r="P795" s="18"/>
      <x:c r="Q795" s="18"/>
      <x:c r="R795" s="18"/>
      <x:c r="S795" s="18"/>
      <x:c r="T795" s="18"/>
    </x:row>
    <x:row r="796">
      <x:c r="D796" s="18"/>
      <x:c r="E796" s="18"/>
      <x:c r="F796" s="18"/>
      <x:c r="G796" s="59"/>
      <x:c r="H796" s="59"/>
      <x:c r="I796" s="59"/>
      <x:c r="J796" s="59"/>
      <x:c r="K796" s="18"/>
      <x:c r="L796" s="18"/>
      <x:c r="M796" s="18"/>
      <x:c r="N796" s="18"/>
      <x:c r="O796" s="18"/>
      <x:c r="P796" s="18"/>
      <x:c r="Q796" s="18"/>
      <x:c r="R796" s="18"/>
      <x:c r="S796" s="18"/>
      <x:c r="T796" s="18"/>
    </x:row>
    <x:row r="797">
      <x:c r="D797" s="18"/>
      <x:c r="E797" s="18"/>
      <x:c r="F797" s="18"/>
      <x:c r="G797" s="59"/>
      <x:c r="H797" s="59"/>
      <x:c r="I797" s="59"/>
      <x:c r="J797" s="59"/>
      <x:c r="K797" s="18"/>
      <x:c r="L797" s="18"/>
      <x:c r="M797" s="18"/>
      <x:c r="N797" s="18"/>
      <x:c r="O797" s="18"/>
      <x:c r="P797" s="18"/>
      <x:c r="Q797" s="18"/>
      <x:c r="R797" s="18"/>
      <x:c r="S797" s="18"/>
      <x:c r="T797" s="18"/>
    </x:row>
    <x:row r="798">
      <x:c r="D798" s="18"/>
      <x:c r="E798" s="18"/>
      <x:c r="F798" s="18"/>
      <x:c r="G798" s="59"/>
      <x:c r="H798" s="59"/>
      <x:c r="I798" s="59"/>
      <x:c r="J798" s="59"/>
      <x:c r="K798" s="18"/>
      <x:c r="L798" s="18"/>
      <x:c r="M798" s="18"/>
      <x:c r="N798" s="18"/>
      <x:c r="O798" s="18"/>
      <x:c r="P798" s="18"/>
      <x:c r="Q798" s="18"/>
      <x:c r="R798" s="18"/>
      <x:c r="S798" s="18"/>
      <x:c r="T798" s="18"/>
    </x:row>
    <x:row r="799">
      <x:c r="D799" s="18"/>
      <x:c r="E799" s="18"/>
      <x:c r="F799" s="18"/>
      <x:c r="G799" s="59"/>
      <x:c r="H799" s="59"/>
      <x:c r="I799" s="59"/>
      <x:c r="J799" s="59"/>
      <x:c r="K799" s="18"/>
      <x:c r="L799" s="18"/>
      <x:c r="M799" s="18"/>
      <x:c r="N799" s="18"/>
      <x:c r="O799" s="18"/>
      <x:c r="P799" s="18"/>
      <x:c r="Q799" s="18"/>
      <x:c r="R799" s="18"/>
      <x:c r="S799" s="18"/>
      <x:c r="T799" s="18"/>
    </x:row>
    <x:row r="800">
      <x:c r="D800" s="18"/>
      <x:c r="E800" s="18"/>
      <x:c r="F800" s="18"/>
      <x:c r="G800" s="59"/>
      <x:c r="H800" s="59"/>
      <x:c r="I800" s="59"/>
      <x:c r="J800" s="59"/>
      <x:c r="K800" s="18"/>
      <x:c r="L800" s="18"/>
      <x:c r="M800" s="18"/>
      <x:c r="N800" s="18"/>
      <x:c r="O800" s="18"/>
      <x:c r="P800" s="18"/>
      <x:c r="Q800" s="18"/>
      <x:c r="R800" s="18"/>
      <x:c r="S800" s="18"/>
      <x:c r="T800" s="18"/>
    </x:row>
    <x:row r="801">
      <x:c r="D801" s="18"/>
      <x:c r="E801" s="18"/>
      <x:c r="F801" s="18"/>
      <x:c r="G801" s="59"/>
      <x:c r="H801" s="59"/>
      <x:c r="I801" s="59"/>
      <x:c r="J801" s="59"/>
      <x:c r="K801" s="18"/>
      <x:c r="L801" s="18"/>
      <x:c r="M801" s="18"/>
      <x:c r="N801" s="18"/>
      <x:c r="O801" s="18"/>
      <x:c r="P801" s="18"/>
      <x:c r="Q801" s="18"/>
      <x:c r="R801" s="18"/>
      <x:c r="S801" s="18"/>
      <x:c r="T801" s="18"/>
    </x:row>
    <x:row r="802">
      <x:c r="D802" s="18"/>
      <x:c r="E802" s="18"/>
      <x:c r="F802" s="18"/>
      <x:c r="G802" s="59"/>
      <x:c r="H802" s="59"/>
      <x:c r="I802" s="59"/>
      <x:c r="J802" s="59"/>
      <x:c r="K802" s="18"/>
      <x:c r="L802" s="18"/>
      <x:c r="M802" s="18"/>
      <x:c r="N802" s="18"/>
      <x:c r="O802" s="18"/>
      <x:c r="P802" s="18"/>
      <x:c r="Q802" s="18"/>
      <x:c r="R802" s="18"/>
      <x:c r="S802" s="18"/>
      <x:c r="T802" s="18"/>
    </x:row>
    <x:row r="803">
      <x:c r="D803" s="18"/>
      <x:c r="E803" s="18"/>
      <x:c r="F803" s="18"/>
      <x:c r="G803" s="59"/>
      <x:c r="H803" s="59"/>
      <x:c r="I803" s="59"/>
      <x:c r="J803" s="59"/>
      <x:c r="K803" s="18"/>
      <x:c r="L803" s="18"/>
      <x:c r="M803" s="18"/>
      <x:c r="N803" s="18"/>
      <x:c r="O803" s="18"/>
      <x:c r="P803" s="18"/>
      <x:c r="Q803" s="18"/>
      <x:c r="R803" s="18"/>
      <x:c r="S803" s="18"/>
      <x:c r="T803" s="18"/>
    </x:row>
    <x:row r="804">
      <x:c r="D804" s="18"/>
      <x:c r="E804" s="18"/>
      <x:c r="F804" s="18"/>
      <x:c r="G804" s="59"/>
      <x:c r="H804" s="59"/>
      <x:c r="I804" s="59"/>
      <x:c r="J804" s="59"/>
      <x:c r="K804" s="18"/>
      <x:c r="L804" s="18"/>
      <x:c r="M804" s="18"/>
      <x:c r="N804" s="18"/>
      <x:c r="O804" s="18"/>
      <x:c r="P804" s="18"/>
      <x:c r="Q804" s="18"/>
      <x:c r="R804" s="18"/>
      <x:c r="S804" s="18"/>
      <x:c r="T804" s="18"/>
    </x:row>
    <x:row r="805">
      <x:c r="D805" s="18"/>
      <x:c r="E805" s="18"/>
      <x:c r="F805" s="18"/>
      <x:c r="G805" s="59"/>
      <x:c r="H805" s="59"/>
      <x:c r="I805" s="59"/>
      <x:c r="J805" s="59"/>
      <x:c r="K805" s="18"/>
      <x:c r="L805" s="18"/>
      <x:c r="M805" s="18"/>
      <x:c r="N805" s="18"/>
      <x:c r="O805" s="18"/>
      <x:c r="P805" s="18"/>
      <x:c r="Q805" s="18"/>
      <x:c r="R805" s="18"/>
      <x:c r="S805" s="18"/>
      <x:c r="T805" s="18"/>
    </x:row>
    <x:row r="806">
      <x:c r="D806" s="18"/>
      <x:c r="E806" s="18"/>
      <x:c r="F806" s="18"/>
      <x:c r="G806" s="59"/>
      <x:c r="H806" s="59"/>
      <x:c r="I806" s="59"/>
      <x:c r="J806" s="59"/>
      <x:c r="K806" s="18"/>
      <x:c r="L806" s="18"/>
      <x:c r="M806" s="18"/>
      <x:c r="N806" s="18"/>
      <x:c r="O806" s="18"/>
      <x:c r="P806" s="18"/>
      <x:c r="Q806" s="18"/>
      <x:c r="R806" s="18"/>
      <x:c r="S806" s="18"/>
      <x:c r="T806" s="18"/>
    </x:row>
    <x:row r="807">
      <x:c r="D807" s="18"/>
      <x:c r="E807" s="18"/>
      <x:c r="F807" s="18"/>
      <x:c r="G807" s="59"/>
      <x:c r="H807" s="59"/>
      <x:c r="I807" s="59"/>
      <x:c r="J807" s="59"/>
      <x:c r="K807" s="18"/>
      <x:c r="L807" s="18"/>
      <x:c r="M807" s="18"/>
      <x:c r="N807" s="18"/>
      <x:c r="O807" s="18"/>
      <x:c r="P807" s="18"/>
      <x:c r="Q807" s="18"/>
      <x:c r="R807" s="18"/>
      <x:c r="S807" s="18"/>
      <x:c r="T807" s="18"/>
    </x:row>
    <x:row r="808">
      <x:c r="D808" s="18"/>
      <x:c r="E808" s="18"/>
      <x:c r="F808" s="18"/>
      <x:c r="G808" s="59"/>
      <x:c r="H808" s="59"/>
      <x:c r="I808" s="59"/>
      <x:c r="J808" s="59"/>
      <x:c r="K808" s="18"/>
      <x:c r="L808" s="18"/>
      <x:c r="M808" s="18"/>
      <x:c r="N808" s="18"/>
      <x:c r="O808" s="18"/>
      <x:c r="P808" s="18"/>
      <x:c r="Q808" s="18"/>
      <x:c r="R808" s="18"/>
      <x:c r="S808" s="18"/>
      <x:c r="T808" s="18"/>
    </x:row>
    <x:row r="809">
      <x:c r="D809" s="18"/>
      <x:c r="E809" s="18"/>
      <x:c r="F809" s="18"/>
      <x:c r="G809" s="59"/>
      <x:c r="H809" s="59"/>
      <x:c r="I809" s="59"/>
      <x:c r="J809" s="59"/>
      <x:c r="K809" s="18"/>
      <x:c r="L809" s="18"/>
      <x:c r="M809" s="18"/>
      <x:c r="N809" s="18"/>
      <x:c r="O809" s="18"/>
      <x:c r="P809" s="18"/>
      <x:c r="Q809" s="18"/>
      <x:c r="R809" s="18"/>
      <x:c r="S809" s="18"/>
      <x:c r="T809" s="18"/>
    </x:row>
    <x:row r="810">
      <x:c r="D810" s="18"/>
      <x:c r="E810" s="18"/>
      <x:c r="F810" s="18"/>
      <x:c r="G810" s="59"/>
      <x:c r="H810" s="59"/>
      <x:c r="I810" s="59"/>
      <x:c r="J810" s="59"/>
      <x:c r="K810" s="18"/>
      <x:c r="L810" s="18"/>
      <x:c r="M810" s="18"/>
      <x:c r="N810" s="18"/>
      <x:c r="O810" s="18"/>
      <x:c r="P810" s="18"/>
      <x:c r="Q810" s="18"/>
      <x:c r="R810" s="18"/>
      <x:c r="S810" s="18"/>
      <x:c r="T810" s="18"/>
    </x:row>
    <x:row r="811">
      <x:c r="D811" s="18"/>
      <x:c r="E811" s="18"/>
      <x:c r="F811" s="18"/>
      <x:c r="G811" s="59"/>
      <x:c r="H811" s="59"/>
      <x:c r="I811" s="59"/>
      <x:c r="J811" s="59"/>
      <x:c r="K811" s="18"/>
      <x:c r="L811" s="18"/>
      <x:c r="M811" s="18"/>
      <x:c r="N811" s="18"/>
      <x:c r="O811" s="18"/>
      <x:c r="P811" s="18"/>
      <x:c r="Q811" s="18"/>
      <x:c r="R811" s="18"/>
      <x:c r="S811" s="18"/>
      <x:c r="T811" s="18"/>
    </x:row>
    <x:row r="812">
      <x:c r="D812" s="18"/>
      <x:c r="E812" s="18"/>
      <x:c r="F812" s="18"/>
      <x:c r="G812" s="59"/>
      <x:c r="H812" s="59"/>
      <x:c r="I812" s="59"/>
      <x:c r="J812" s="59"/>
      <x:c r="K812" s="18"/>
      <x:c r="L812" s="18"/>
      <x:c r="M812" s="18"/>
      <x:c r="N812" s="18"/>
      <x:c r="O812" s="18"/>
      <x:c r="P812" s="18"/>
      <x:c r="Q812" s="18"/>
      <x:c r="R812" s="18"/>
      <x:c r="S812" s="18"/>
      <x:c r="T812" s="18"/>
    </x:row>
    <x:row r="813">
      <x:c r="D813" s="18"/>
      <x:c r="E813" s="18"/>
      <x:c r="F813" s="18"/>
      <x:c r="G813" s="59"/>
      <x:c r="H813" s="59"/>
      <x:c r="I813" s="59"/>
      <x:c r="J813" s="59"/>
      <x:c r="K813" s="18"/>
      <x:c r="L813" s="18"/>
      <x:c r="M813" s="18"/>
      <x:c r="N813" s="18"/>
      <x:c r="O813" s="18"/>
      <x:c r="P813" s="18"/>
      <x:c r="Q813" s="18"/>
      <x:c r="R813" s="18"/>
      <x:c r="S813" s="18"/>
      <x:c r="T813" s="18"/>
    </x:row>
    <x:row r="814">
      <x:c r="D814" s="18"/>
      <x:c r="E814" s="18"/>
      <x:c r="F814" s="18"/>
      <x:c r="G814" s="59"/>
      <x:c r="H814" s="59"/>
      <x:c r="I814" s="59"/>
      <x:c r="J814" s="59"/>
      <x:c r="K814" s="18"/>
      <x:c r="L814" s="18"/>
      <x:c r="M814" s="18"/>
      <x:c r="N814" s="18"/>
      <x:c r="O814" s="18"/>
      <x:c r="P814" s="18"/>
      <x:c r="Q814" s="18"/>
      <x:c r="R814" s="18"/>
      <x:c r="S814" s="18"/>
      <x:c r="T814" s="18"/>
    </x:row>
    <x:row r="815">
      <x:c r="D815" s="18"/>
      <x:c r="E815" s="18"/>
      <x:c r="F815" s="18"/>
      <x:c r="G815" s="59"/>
      <x:c r="H815" s="59"/>
      <x:c r="I815" s="59"/>
      <x:c r="J815" s="59"/>
      <x:c r="K815" s="18"/>
      <x:c r="L815" s="18"/>
      <x:c r="M815" s="18"/>
      <x:c r="N815" s="18"/>
      <x:c r="O815" s="18"/>
      <x:c r="P815" s="18"/>
      <x:c r="Q815" s="18"/>
      <x:c r="R815" s="18"/>
      <x:c r="S815" s="18"/>
      <x:c r="T815" s="18"/>
    </x:row>
    <x:row r="816">
      <x:c r="D816" s="18"/>
      <x:c r="E816" s="18"/>
      <x:c r="F816" s="18"/>
      <x:c r="G816" s="59"/>
      <x:c r="H816" s="59"/>
      <x:c r="I816" s="59"/>
      <x:c r="J816" s="59"/>
      <x:c r="K816" s="18"/>
      <x:c r="L816" s="18"/>
      <x:c r="M816" s="18"/>
      <x:c r="N816" s="18"/>
      <x:c r="O816" s="18"/>
      <x:c r="P816" s="18"/>
      <x:c r="Q816" s="18"/>
      <x:c r="R816" s="18"/>
      <x:c r="S816" s="18"/>
      <x:c r="T816" s="18"/>
    </x:row>
    <x:row r="817">
      <x:c r="D817" s="18"/>
      <x:c r="E817" s="18"/>
      <x:c r="F817" s="18"/>
      <x:c r="G817" s="59"/>
      <x:c r="H817" s="59"/>
      <x:c r="I817" s="59"/>
      <x:c r="J817" s="59"/>
      <x:c r="K817" s="18"/>
      <x:c r="L817" s="18"/>
      <x:c r="M817" s="18"/>
      <x:c r="N817" s="18"/>
      <x:c r="O817" s="18"/>
      <x:c r="P817" s="18"/>
      <x:c r="Q817" s="18"/>
      <x:c r="R817" s="18"/>
      <x:c r="S817" s="18"/>
      <x:c r="T817" s="18"/>
    </x:row>
    <x:row r="818">
      <x:c r="D818" s="18"/>
      <x:c r="E818" s="18"/>
      <x:c r="F818" s="18"/>
      <x:c r="G818" s="59"/>
      <x:c r="H818" s="59"/>
      <x:c r="I818" s="59"/>
      <x:c r="J818" s="59"/>
      <x:c r="K818" s="18"/>
      <x:c r="L818" s="18"/>
      <x:c r="M818" s="18"/>
      <x:c r="N818" s="18"/>
      <x:c r="O818" s="18"/>
      <x:c r="P818" s="18"/>
      <x:c r="Q818" s="18"/>
      <x:c r="R818" s="18"/>
      <x:c r="S818" s="18"/>
      <x:c r="T818" s="18"/>
    </x:row>
    <x:row r="819">
      <x:c r="D819" s="18"/>
      <x:c r="E819" s="18"/>
      <x:c r="F819" s="18"/>
      <x:c r="G819" s="59"/>
      <x:c r="H819" s="59"/>
      <x:c r="I819" s="59"/>
      <x:c r="J819" s="59"/>
      <x:c r="K819" s="18"/>
      <x:c r="L819" s="18"/>
      <x:c r="M819" s="18"/>
      <x:c r="N819" s="18"/>
      <x:c r="O819" s="18"/>
      <x:c r="P819" s="18"/>
      <x:c r="Q819" s="18"/>
      <x:c r="R819" s="18"/>
      <x:c r="S819" s="18"/>
      <x:c r="T819" s="18"/>
    </x:row>
    <x:row r="820">
      <x:c r="D820" s="18"/>
      <x:c r="E820" s="18"/>
      <x:c r="F820" s="18"/>
      <x:c r="G820" s="59"/>
      <x:c r="H820" s="59"/>
      <x:c r="I820" s="59"/>
      <x:c r="J820" s="59"/>
      <x:c r="K820" s="18"/>
      <x:c r="L820" s="18"/>
      <x:c r="M820" s="18"/>
      <x:c r="N820" s="18"/>
      <x:c r="O820" s="18"/>
      <x:c r="P820" s="18"/>
      <x:c r="Q820" s="18"/>
      <x:c r="R820" s="18"/>
      <x:c r="S820" s="18"/>
      <x:c r="T820" s="18"/>
    </x:row>
    <x:row r="821">
      <x:c r="D821" s="18"/>
      <x:c r="E821" s="18"/>
      <x:c r="F821" s="18"/>
      <x:c r="G821" s="59"/>
      <x:c r="H821" s="59"/>
      <x:c r="I821" s="59"/>
      <x:c r="J821" s="59"/>
      <x:c r="K821" s="18"/>
      <x:c r="L821" s="18"/>
      <x:c r="M821" s="18"/>
      <x:c r="N821" s="18"/>
      <x:c r="O821" s="18"/>
      <x:c r="P821" s="18"/>
      <x:c r="Q821" s="18"/>
      <x:c r="R821" s="18"/>
      <x:c r="S821" s="18"/>
      <x:c r="T821" s="18"/>
    </x:row>
    <x:row r="822">
      <x:c r="D822" s="18"/>
      <x:c r="E822" s="18"/>
      <x:c r="F822" s="18"/>
      <x:c r="G822" s="59"/>
      <x:c r="H822" s="59"/>
      <x:c r="I822" s="59"/>
      <x:c r="J822" s="59"/>
      <x:c r="K822" s="18"/>
      <x:c r="L822" s="18"/>
      <x:c r="M822" s="18"/>
      <x:c r="N822" s="18"/>
      <x:c r="O822" s="18"/>
      <x:c r="P822" s="18"/>
      <x:c r="Q822" s="18"/>
      <x:c r="R822" s="18"/>
      <x:c r="S822" s="18"/>
      <x:c r="T822" s="18"/>
    </x:row>
    <x:row r="823">
      <x:c r="D823" s="18"/>
      <x:c r="E823" s="18"/>
      <x:c r="F823" s="18"/>
      <x:c r="G823" s="59"/>
      <x:c r="H823" s="59"/>
      <x:c r="I823" s="59"/>
      <x:c r="J823" s="59"/>
      <x:c r="K823" s="18"/>
      <x:c r="L823" s="18"/>
      <x:c r="M823" s="18"/>
      <x:c r="N823" s="18"/>
      <x:c r="O823" s="18"/>
      <x:c r="P823" s="18"/>
      <x:c r="Q823" s="18"/>
      <x:c r="R823" s="18"/>
      <x:c r="S823" s="18"/>
      <x:c r="T823" s="18"/>
    </x:row>
    <x:row r="824">
      <x:c r="D824" s="18"/>
      <x:c r="E824" s="18"/>
      <x:c r="F824" s="18"/>
      <x:c r="G824" s="59"/>
      <x:c r="H824" s="59"/>
      <x:c r="I824" s="59"/>
      <x:c r="J824" s="59"/>
      <x:c r="K824" s="18"/>
      <x:c r="L824" s="18"/>
      <x:c r="M824" s="18"/>
      <x:c r="N824" s="18"/>
      <x:c r="O824" s="18"/>
      <x:c r="P824" s="18"/>
      <x:c r="Q824" s="18"/>
      <x:c r="R824" s="18"/>
      <x:c r="S824" s="18"/>
      <x:c r="T824" s="18"/>
    </x:row>
    <x:row r="825">
      <x:c r="D825" s="18"/>
      <x:c r="E825" s="18"/>
      <x:c r="F825" s="18"/>
      <x:c r="G825" s="59"/>
      <x:c r="H825" s="59"/>
      <x:c r="I825" s="59"/>
      <x:c r="J825" s="59"/>
      <x:c r="K825" s="18"/>
      <x:c r="L825" s="18"/>
      <x:c r="M825" s="18"/>
      <x:c r="N825" s="18"/>
      <x:c r="O825" s="18"/>
      <x:c r="P825" s="18"/>
      <x:c r="Q825" s="18"/>
      <x:c r="R825" s="18"/>
      <x:c r="S825" s="18"/>
      <x:c r="T825" s="18"/>
    </x:row>
    <x:row r="826">
      <x:c r="D826" s="18"/>
      <x:c r="E826" s="18"/>
      <x:c r="F826" s="18"/>
      <x:c r="G826" s="59"/>
      <x:c r="H826" s="59"/>
      <x:c r="I826" s="59"/>
      <x:c r="J826" s="59"/>
      <x:c r="K826" s="18"/>
      <x:c r="L826" s="18"/>
      <x:c r="M826" s="18"/>
      <x:c r="N826" s="18"/>
      <x:c r="O826" s="18"/>
      <x:c r="P826" s="18"/>
      <x:c r="Q826" s="18"/>
      <x:c r="R826" s="18"/>
      <x:c r="S826" s="18"/>
      <x:c r="T826" s="18"/>
    </x:row>
    <x:row r="827">
      <x:c r="D827" s="18"/>
      <x:c r="E827" s="18"/>
      <x:c r="F827" s="18"/>
      <x:c r="G827" s="59"/>
      <x:c r="H827" s="59"/>
      <x:c r="I827" s="59"/>
      <x:c r="J827" s="59"/>
      <x:c r="K827" s="18"/>
      <x:c r="L827" s="18"/>
      <x:c r="M827" s="18"/>
      <x:c r="N827" s="18"/>
      <x:c r="O827" s="18"/>
      <x:c r="P827" s="18"/>
      <x:c r="Q827" s="18"/>
      <x:c r="R827" s="18"/>
      <x:c r="S827" s="18"/>
      <x:c r="T827" s="18"/>
    </x:row>
    <x:row r="828">
      <x:c r="D828" s="18"/>
      <x:c r="E828" s="18"/>
      <x:c r="F828" s="18"/>
      <x:c r="G828" s="59"/>
      <x:c r="H828" s="59"/>
      <x:c r="I828" s="59"/>
      <x:c r="J828" s="59"/>
      <x:c r="K828" s="18"/>
      <x:c r="L828" s="18"/>
      <x:c r="M828" s="18"/>
      <x:c r="N828" s="18"/>
      <x:c r="O828" s="18"/>
      <x:c r="P828" s="18"/>
      <x:c r="Q828" s="18"/>
      <x:c r="R828" s="18"/>
      <x:c r="S828" s="18"/>
      <x:c r="T828" s="18"/>
    </x:row>
    <x:row r="829">
      <x:c r="D829" s="18"/>
      <x:c r="E829" s="18"/>
      <x:c r="F829" s="18"/>
      <x:c r="G829" s="59"/>
      <x:c r="H829" s="59"/>
      <x:c r="I829" s="59"/>
      <x:c r="J829" s="59"/>
      <x:c r="K829" s="18"/>
      <x:c r="L829" s="18"/>
      <x:c r="M829" s="18"/>
      <x:c r="N829" s="18"/>
      <x:c r="O829" s="18"/>
      <x:c r="P829" s="18"/>
      <x:c r="Q829" s="18"/>
      <x:c r="R829" s="18"/>
      <x:c r="S829" s="18"/>
      <x:c r="T829" s="18"/>
    </x:row>
    <x:row r="830">
      <x:c r="D830" s="18"/>
      <x:c r="E830" s="18"/>
      <x:c r="F830" s="18"/>
      <x:c r="G830" s="59"/>
      <x:c r="H830" s="59"/>
      <x:c r="I830" s="59"/>
      <x:c r="J830" s="59"/>
      <x:c r="K830" s="18"/>
      <x:c r="L830" s="18"/>
      <x:c r="M830" s="18"/>
      <x:c r="N830" s="18"/>
      <x:c r="O830" s="18"/>
      <x:c r="P830" s="18"/>
      <x:c r="Q830" s="18"/>
      <x:c r="R830" s="18"/>
      <x:c r="S830" s="18"/>
      <x:c r="T830" s="18"/>
    </x:row>
    <x:row r="831">
      <x:c r="D831" s="18"/>
      <x:c r="E831" s="18"/>
      <x:c r="F831" s="18"/>
      <x:c r="G831" s="59"/>
      <x:c r="H831" s="59"/>
      <x:c r="I831" s="59"/>
      <x:c r="J831" s="59"/>
      <x:c r="K831" s="18"/>
      <x:c r="L831" s="18"/>
      <x:c r="M831" s="18"/>
      <x:c r="N831" s="18"/>
      <x:c r="O831" s="18"/>
      <x:c r="P831" s="18"/>
      <x:c r="Q831" s="18"/>
      <x:c r="R831" s="18"/>
      <x:c r="S831" s="18"/>
      <x:c r="T831" s="18"/>
    </x:row>
    <x:row r="832">
      <x:c r="D832" s="18"/>
      <x:c r="E832" s="18"/>
      <x:c r="F832" s="18"/>
      <x:c r="G832" s="59"/>
      <x:c r="H832" s="59"/>
      <x:c r="I832" s="59"/>
      <x:c r="J832" s="59"/>
      <x:c r="K832" s="18"/>
      <x:c r="L832" s="18"/>
      <x:c r="M832" s="18"/>
      <x:c r="N832" s="18"/>
      <x:c r="O832" s="18"/>
      <x:c r="P832" s="18"/>
      <x:c r="Q832" s="18"/>
      <x:c r="R832" s="18"/>
      <x:c r="S832" s="18"/>
      <x:c r="T832" s="18"/>
    </x:row>
    <x:row r="833">
      <x:c r="D833" s="18"/>
      <x:c r="E833" s="18"/>
      <x:c r="F833" s="18"/>
      <x:c r="G833" s="59"/>
      <x:c r="H833" s="59"/>
      <x:c r="I833" s="59"/>
      <x:c r="J833" s="59"/>
      <x:c r="K833" s="18"/>
      <x:c r="L833" s="18"/>
      <x:c r="M833" s="18"/>
      <x:c r="N833" s="18"/>
      <x:c r="O833" s="18"/>
      <x:c r="P833" s="18"/>
      <x:c r="Q833" s="18"/>
      <x:c r="R833" s="18"/>
      <x:c r="S833" s="18"/>
      <x:c r="T833" s="18"/>
    </x:row>
    <x:row r="834">
      <x:c r="D834" s="18"/>
      <x:c r="E834" s="18"/>
      <x:c r="F834" s="18"/>
      <x:c r="G834" s="59"/>
      <x:c r="H834" s="59"/>
      <x:c r="I834" s="59"/>
      <x:c r="J834" s="59"/>
      <x:c r="K834" s="18"/>
      <x:c r="L834" s="18"/>
      <x:c r="M834" s="18"/>
      <x:c r="N834" s="18"/>
      <x:c r="O834" s="18"/>
      <x:c r="P834" s="18"/>
      <x:c r="Q834" s="18"/>
      <x:c r="R834" s="18"/>
      <x:c r="S834" s="18"/>
      <x:c r="T834" s="18"/>
    </x:row>
    <x:row r="835">
      <x:c r="D835" s="18"/>
      <x:c r="E835" s="18"/>
      <x:c r="F835" s="18"/>
      <x:c r="G835" s="59"/>
      <x:c r="H835" s="59"/>
      <x:c r="I835" s="59"/>
      <x:c r="J835" s="59"/>
      <x:c r="K835" s="18"/>
      <x:c r="L835" s="18"/>
      <x:c r="M835" s="18"/>
      <x:c r="N835" s="18"/>
      <x:c r="O835" s="18"/>
      <x:c r="P835" s="18"/>
      <x:c r="Q835" s="18"/>
      <x:c r="R835" s="18"/>
      <x:c r="S835" s="18"/>
      <x:c r="T835" s="18"/>
    </x:row>
    <x:row r="836">
      <x:c r="D836" s="18"/>
      <x:c r="E836" s="18"/>
      <x:c r="F836" s="18"/>
      <x:c r="G836" s="59"/>
      <x:c r="H836" s="59"/>
      <x:c r="I836" s="59"/>
      <x:c r="J836" s="59"/>
      <x:c r="K836" s="18"/>
      <x:c r="L836" s="18"/>
      <x:c r="M836" s="18"/>
      <x:c r="N836" s="18"/>
      <x:c r="O836" s="18"/>
      <x:c r="P836" s="18"/>
      <x:c r="Q836" s="18"/>
      <x:c r="R836" s="18"/>
      <x:c r="S836" s="18"/>
      <x:c r="T836" s="18"/>
    </x:row>
    <x:row r="837">
      <x:c r="D837" s="18"/>
      <x:c r="E837" s="18"/>
      <x:c r="F837" s="18"/>
      <x:c r="G837" s="59"/>
      <x:c r="H837" s="59"/>
      <x:c r="I837" s="59"/>
      <x:c r="J837" s="59"/>
      <x:c r="K837" s="18"/>
      <x:c r="L837" s="18"/>
      <x:c r="M837" s="18"/>
      <x:c r="N837" s="18"/>
      <x:c r="O837" s="18"/>
      <x:c r="P837" s="18"/>
      <x:c r="Q837" s="18"/>
      <x:c r="R837" s="18"/>
      <x:c r="S837" s="18"/>
      <x:c r="T837" s="18"/>
    </x:row>
    <x:row r="838">
      <x:c r="D838" s="18"/>
      <x:c r="E838" s="18"/>
      <x:c r="F838" s="18"/>
      <x:c r="G838" s="59"/>
      <x:c r="H838" s="59"/>
      <x:c r="I838" s="59"/>
      <x:c r="J838" s="59"/>
      <x:c r="K838" s="18"/>
      <x:c r="L838" s="18"/>
      <x:c r="M838" s="18"/>
      <x:c r="N838" s="18"/>
      <x:c r="O838" s="18"/>
      <x:c r="P838" s="18"/>
      <x:c r="Q838" s="18"/>
      <x:c r="R838" s="18"/>
      <x:c r="S838" s="18"/>
      <x:c r="T838" s="18"/>
    </x:row>
    <x:row r="839">
      <x:c r="D839" s="18"/>
      <x:c r="E839" s="18"/>
      <x:c r="F839" s="18"/>
      <x:c r="G839" s="59"/>
      <x:c r="H839" s="59"/>
      <x:c r="I839" s="59"/>
      <x:c r="J839" s="59"/>
      <x:c r="K839" s="18"/>
      <x:c r="L839" s="18"/>
      <x:c r="M839" s="18"/>
      <x:c r="N839" s="18"/>
      <x:c r="O839" s="18"/>
      <x:c r="P839" s="18"/>
      <x:c r="Q839" s="18"/>
      <x:c r="R839" s="18"/>
      <x:c r="S839" s="18"/>
      <x:c r="T839" s="18"/>
    </x:row>
    <x:row r="840">
      <x:c r="D840" s="18"/>
      <x:c r="E840" s="18"/>
      <x:c r="F840" s="18"/>
      <x:c r="G840" s="59"/>
      <x:c r="H840" s="59"/>
      <x:c r="I840" s="59"/>
      <x:c r="J840" s="59"/>
      <x:c r="K840" s="18"/>
      <x:c r="L840" s="18"/>
      <x:c r="M840" s="18"/>
      <x:c r="N840" s="18"/>
      <x:c r="O840" s="18"/>
      <x:c r="P840" s="18"/>
      <x:c r="Q840" s="18"/>
      <x:c r="R840" s="18"/>
      <x:c r="S840" s="18"/>
      <x:c r="T840" s="18"/>
    </x:row>
    <x:row r="841">
      <x:c r="D841" s="18"/>
      <x:c r="E841" s="18"/>
      <x:c r="F841" s="18"/>
      <x:c r="G841" s="59"/>
      <x:c r="H841" s="59"/>
      <x:c r="I841" s="59"/>
      <x:c r="J841" s="59"/>
      <x:c r="K841" s="18"/>
      <x:c r="L841" s="18"/>
      <x:c r="M841" s="18"/>
      <x:c r="N841" s="18"/>
      <x:c r="O841" s="18"/>
      <x:c r="P841" s="18"/>
      <x:c r="Q841" s="18"/>
      <x:c r="R841" s="18"/>
      <x:c r="S841" s="18"/>
      <x:c r="T841" s="18"/>
    </x:row>
    <x:row r="842">
      <x:c r="D842" s="18"/>
      <x:c r="E842" s="18"/>
      <x:c r="F842" s="18"/>
      <x:c r="G842" s="59"/>
      <x:c r="H842" s="59"/>
      <x:c r="I842" s="59"/>
      <x:c r="J842" s="59"/>
      <x:c r="K842" s="18"/>
      <x:c r="L842" s="18"/>
      <x:c r="M842" s="18"/>
      <x:c r="N842" s="18"/>
      <x:c r="O842" s="18"/>
      <x:c r="P842" s="18"/>
      <x:c r="Q842" s="18"/>
      <x:c r="R842" s="18"/>
      <x:c r="S842" s="18"/>
      <x:c r="T842" s="18"/>
    </x:row>
    <x:row r="843">
      <x:c r="D843" s="18"/>
      <x:c r="E843" s="18"/>
      <x:c r="F843" s="18"/>
      <x:c r="G843" s="59"/>
      <x:c r="H843" s="59"/>
      <x:c r="I843" s="59"/>
      <x:c r="J843" s="59"/>
      <x:c r="K843" s="18"/>
      <x:c r="L843" s="18"/>
      <x:c r="M843" s="18"/>
      <x:c r="N843" s="18"/>
      <x:c r="O843" s="18"/>
      <x:c r="P843" s="18"/>
      <x:c r="Q843" s="18"/>
      <x:c r="R843" s="18"/>
      <x:c r="S843" s="18"/>
      <x:c r="T843" s="18"/>
    </x:row>
    <x:row r="844">
      <x:c r="D844" s="18"/>
      <x:c r="E844" s="18"/>
      <x:c r="F844" s="18"/>
      <x:c r="G844" s="59"/>
      <x:c r="H844" s="59"/>
      <x:c r="I844" s="59"/>
      <x:c r="J844" s="59"/>
      <x:c r="K844" s="18"/>
      <x:c r="L844" s="18"/>
      <x:c r="M844" s="18"/>
      <x:c r="N844" s="18"/>
      <x:c r="O844" s="18"/>
      <x:c r="P844" s="18"/>
      <x:c r="Q844" s="18"/>
      <x:c r="R844" s="18"/>
      <x:c r="S844" s="18"/>
      <x:c r="T844" s="18"/>
    </x:row>
    <x:row r="845">
      <x:c r="D845" s="18"/>
      <x:c r="E845" s="18"/>
      <x:c r="F845" s="18"/>
      <x:c r="G845" s="59"/>
      <x:c r="H845" s="59"/>
      <x:c r="I845" s="59"/>
      <x:c r="J845" s="59"/>
      <x:c r="K845" s="18"/>
      <x:c r="L845" s="18"/>
      <x:c r="M845" s="18"/>
      <x:c r="N845" s="18"/>
      <x:c r="O845" s="18"/>
      <x:c r="P845" s="18"/>
      <x:c r="Q845" s="18"/>
      <x:c r="R845" s="18"/>
      <x:c r="S845" s="18"/>
      <x:c r="T845" s="18"/>
    </x:row>
    <x:row r="846">
      <x:c r="D846" s="18"/>
      <x:c r="E846" s="18"/>
      <x:c r="F846" s="18"/>
      <x:c r="G846" s="59"/>
      <x:c r="H846" s="59"/>
      <x:c r="I846" s="59"/>
      <x:c r="J846" s="59"/>
      <x:c r="K846" s="18"/>
      <x:c r="L846" s="18"/>
      <x:c r="M846" s="18"/>
      <x:c r="N846" s="18"/>
      <x:c r="O846" s="18"/>
      <x:c r="P846" s="18"/>
      <x:c r="Q846" s="18"/>
      <x:c r="R846" s="18"/>
      <x:c r="S846" s="18"/>
      <x:c r="T846" s="18"/>
    </x:row>
    <x:row r="847">
      <x:c r="D847" s="18"/>
      <x:c r="E847" s="18"/>
      <x:c r="F847" s="18"/>
      <x:c r="G847" s="59"/>
      <x:c r="H847" s="59"/>
      <x:c r="I847" s="59"/>
      <x:c r="J847" s="59"/>
      <x:c r="K847" s="18"/>
      <x:c r="L847" s="18"/>
      <x:c r="M847" s="18"/>
      <x:c r="N847" s="18"/>
      <x:c r="O847" s="18"/>
      <x:c r="P847" s="18"/>
      <x:c r="Q847" s="18"/>
      <x:c r="R847" s="18"/>
      <x:c r="S847" s="18"/>
      <x:c r="T847" s="18"/>
    </x:row>
    <x:row r="848">
      <x:c r="D848" s="18"/>
      <x:c r="E848" s="18"/>
      <x:c r="F848" s="18"/>
      <x:c r="G848" s="59"/>
      <x:c r="H848" s="59"/>
      <x:c r="I848" s="59"/>
      <x:c r="J848" s="59"/>
      <x:c r="K848" s="18"/>
      <x:c r="L848" s="18"/>
      <x:c r="M848" s="18"/>
      <x:c r="N848" s="18"/>
      <x:c r="O848" s="18"/>
      <x:c r="P848" s="18"/>
      <x:c r="Q848" s="18"/>
      <x:c r="R848" s="18"/>
      <x:c r="S848" s="18"/>
      <x:c r="T848" s="18"/>
    </x:row>
    <x:row r="849">
      <x:c r="D849" s="18"/>
      <x:c r="E849" s="18"/>
      <x:c r="F849" s="18"/>
      <x:c r="G849" s="59"/>
      <x:c r="H849" s="59"/>
      <x:c r="I849" s="59"/>
      <x:c r="J849" s="59"/>
      <x:c r="K849" s="18"/>
      <x:c r="L849" s="18"/>
      <x:c r="M849" s="18"/>
      <x:c r="N849" s="18"/>
      <x:c r="O849" s="18"/>
      <x:c r="P849" s="18"/>
      <x:c r="Q849" s="18"/>
      <x:c r="R849" s="18"/>
      <x:c r="S849" s="18"/>
      <x:c r="T849" s="18"/>
    </x:row>
    <x:row r="850">
      <x:c r="D850" s="18"/>
      <x:c r="E850" s="18"/>
      <x:c r="F850" s="18"/>
      <x:c r="G850" s="59"/>
      <x:c r="H850" s="59"/>
      <x:c r="I850" s="59"/>
      <x:c r="J850" s="59"/>
      <x:c r="K850" s="18"/>
      <x:c r="L850" s="18"/>
      <x:c r="M850" s="18"/>
      <x:c r="N850" s="18"/>
      <x:c r="O850" s="18"/>
      <x:c r="P850" s="18"/>
      <x:c r="Q850" s="18"/>
      <x:c r="R850" s="18"/>
      <x:c r="S850" s="18"/>
      <x:c r="T850" s="18"/>
    </x:row>
    <x:row r="851">
      <x:c r="D851" s="18"/>
      <x:c r="E851" s="18"/>
      <x:c r="F851" s="18"/>
      <x:c r="G851" s="59"/>
      <x:c r="H851" s="59"/>
      <x:c r="I851" s="59"/>
      <x:c r="J851" s="59"/>
      <x:c r="K851" s="18"/>
      <x:c r="L851" s="18"/>
      <x:c r="M851" s="18"/>
      <x:c r="N851" s="18"/>
      <x:c r="O851" s="18"/>
      <x:c r="P851" s="18"/>
      <x:c r="Q851" s="18"/>
      <x:c r="R851" s="18"/>
      <x:c r="S851" s="18"/>
      <x:c r="T851" s="18"/>
    </x:row>
    <x:row r="852">
      <x:c r="D852" s="18"/>
      <x:c r="E852" s="18"/>
      <x:c r="F852" s="18"/>
      <x:c r="G852" s="59"/>
      <x:c r="H852" s="59"/>
      <x:c r="I852" s="59"/>
      <x:c r="J852" s="59"/>
      <x:c r="K852" s="18"/>
      <x:c r="L852" s="18"/>
      <x:c r="M852" s="18"/>
      <x:c r="N852" s="18"/>
      <x:c r="O852" s="18"/>
      <x:c r="P852" s="18"/>
      <x:c r="Q852" s="18"/>
      <x:c r="R852" s="18"/>
      <x:c r="S852" s="18"/>
      <x:c r="T852" s="18"/>
    </x:row>
    <x:row r="853">
      <x:c r="D853" s="18"/>
      <x:c r="E853" s="18"/>
      <x:c r="F853" s="18"/>
      <x:c r="G853" s="59"/>
      <x:c r="H853" s="59"/>
      <x:c r="I853" s="59"/>
      <x:c r="J853" s="59"/>
      <x:c r="K853" s="18"/>
      <x:c r="L853" s="18"/>
      <x:c r="M853" s="18"/>
      <x:c r="N853" s="18"/>
      <x:c r="O853" s="18"/>
      <x:c r="P853" s="18"/>
      <x:c r="Q853" s="18"/>
      <x:c r="R853" s="18"/>
      <x:c r="S853" s="18"/>
      <x:c r="T853" s="18"/>
    </x:row>
    <x:row r="854">
      <x:c r="D854" s="18"/>
      <x:c r="E854" s="18"/>
      <x:c r="F854" s="18"/>
      <x:c r="G854" s="59"/>
      <x:c r="H854" s="59"/>
      <x:c r="I854" s="59"/>
      <x:c r="J854" s="59"/>
      <x:c r="K854" s="18"/>
      <x:c r="L854" s="18"/>
      <x:c r="M854" s="18"/>
      <x:c r="N854" s="18"/>
      <x:c r="O854" s="18"/>
      <x:c r="P854" s="18"/>
      <x:c r="Q854" s="18"/>
      <x:c r="R854" s="18"/>
      <x:c r="S854" s="18"/>
      <x:c r="T854" s="18"/>
    </x:row>
    <x:row r="855">
      <x:c r="D855" s="18"/>
      <x:c r="E855" s="18"/>
      <x:c r="F855" s="18"/>
      <x:c r="G855" s="59"/>
      <x:c r="H855" s="59"/>
      <x:c r="I855" s="59"/>
      <x:c r="J855" s="59"/>
      <x:c r="K855" s="18"/>
      <x:c r="L855" s="18"/>
      <x:c r="M855" s="18"/>
      <x:c r="N855" s="18"/>
      <x:c r="O855" s="18"/>
      <x:c r="P855" s="18"/>
      <x:c r="Q855" s="18"/>
      <x:c r="R855" s="18"/>
      <x:c r="S855" s="18"/>
      <x:c r="T855" s="18"/>
    </x:row>
    <x:row r="856">
      <x:c r="D856" s="18"/>
      <x:c r="E856" s="18"/>
      <x:c r="F856" s="18"/>
      <x:c r="G856" s="59"/>
      <x:c r="H856" s="59"/>
      <x:c r="I856" s="59"/>
      <x:c r="J856" s="59"/>
      <x:c r="K856" s="18"/>
      <x:c r="L856" s="18"/>
      <x:c r="M856" s="18"/>
      <x:c r="N856" s="18"/>
      <x:c r="O856" s="18"/>
      <x:c r="P856" s="18"/>
      <x:c r="Q856" s="18"/>
      <x:c r="R856" s="18"/>
      <x:c r="S856" s="18"/>
      <x:c r="T856" s="18"/>
    </x:row>
    <x:row r="857">
      <x:c r="D857" s="18"/>
      <x:c r="E857" s="18"/>
      <x:c r="F857" s="18"/>
      <x:c r="G857" s="59"/>
      <x:c r="H857" s="59"/>
      <x:c r="I857" s="59"/>
      <x:c r="J857" s="59"/>
      <x:c r="K857" s="18"/>
      <x:c r="L857" s="18"/>
      <x:c r="M857" s="18"/>
      <x:c r="N857" s="18"/>
      <x:c r="O857" s="18"/>
      <x:c r="P857" s="18"/>
      <x:c r="Q857" s="18"/>
      <x:c r="R857" s="18"/>
      <x:c r="S857" s="18"/>
      <x:c r="T857" s="18"/>
    </x:row>
    <x:row r="858">
      <x:c r="D858" s="18"/>
      <x:c r="E858" s="18"/>
      <x:c r="F858" s="18"/>
      <x:c r="G858" s="59"/>
      <x:c r="H858" s="59"/>
      <x:c r="I858" s="59"/>
      <x:c r="J858" s="59"/>
      <x:c r="K858" s="18"/>
      <x:c r="L858" s="18"/>
      <x:c r="M858" s="18"/>
      <x:c r="N858" s="18"/>
      <x:c r="O858" s="18"/>
      <x:c r="P858" s="18"/>
      <x:c r="Q858" s="18"/>
      <x:c r="R858" s="18"/>
      <x:c r="S858" s="18"/>
      <x:c r="T858" s="18"/>
    </x:row>
    <x:row r="859">
      <x:c r="D859" s="18"/>
      <x:c r="E859" s="18"/>
      <x:c r="F859" s="18"/>
      <x:c r="G859" s="59"/>
      <x:c r="H859" s="59"/>
      <x:c r="I859" s="59"/>
      <x:c r="J859" s="59"/>
      <x:c r="K859" s="18"/>
      <x:c r="L859" s="18"/>
      <x:c r="M859" s="18"/>
      <x:c r="N859" s="18"/>
      <x:c r="O859" s="18"/>
      <x:c r="P859" s="18"/>
      <x:c r="Q859" s="18"/>
      <x:c r="R859" s="18"/>
      <x:c r="S859" s="18"/>
      <x:c r="T859" s="18"/>
    </x:row>
    <x:row r="860">
      <x:c r="D860" s="18"/>
      <x:c r="E860" s="18"/>
      <x:c r="F860" s="18"/>
      <x:c r="G860" s="59"/>
      <x:c r="H860" s="59"/>
      <x:c r="I860" s="59"/>
      <x:c r="J860" s="59"/>
      <x:c r="K860" s="18"/>
      <x:c r="L860" s="18"/>
      <x:c r="M860" s="18"/>
      <x:c r="N860" s="18"/>
      <x:c r="O860" s="18"/>
      <x:c r="P860" s="18"/>
      <x:c r="Q860" s="18"/>
      <x:c r="R860" s="18"/>
      <x:c r="S860" s="18"/>
      <x:c r="T860" s="18"/>
    </x:row>
    <x:row r="861">
      <x:c r="D861" s="18"/>
      <x:c r="E861" s="18"/>
      <x:c r="F861" s="18"/>
      <x:c r="G861" s="59"/>
      <x:c r="H861" s="59"/>
      <x:c r="I861" s="59"/>
      <x:c r="J861" s="59"/>
      <x:c r="K861" s="18"/>
      <x:c r="L861" s="18"/>
      <x:c r="M861" s="18"/>
      <x:c r="N861" s="18"/>
      <x:c r="O861" s="18"/>
      <x:c r="P861" s="18"/>
      <x:c r="Q861" s="18"/>
      <x:c r="R861" s="18"/>
      <x:c r="S861" s="18"/>
      <x:c r="T861" s="18"/>
    </x:row>
    <x:row r="862">
      <x:c r="D862" s="18"/>
      <x:c r="E862" s="18"/>
      <x:c r="F862" s="18"/>
      <x:c r="G862" s="59"/>
      <x:c r="H862" s="59"/>
      <x:c r="I862" s="59"/>
      <x:c r="J862" s="59"/>
      <x:c r="K862" s="18"/>
      <x:c r="L862" s="18"/>
      <x:c r="M862" s="18"/>
      <x:c r="N862" s="18"/>
      <x:c r="O862" s="18"/>
      <x:c r="P862" s="18"/>
      <x:c r="Q862" s="18"/>
      <x:c r="R862" s="18"/>
      <x:c r="S862" s="18"/>
      <x:c r="T862" s="18"/>
    </x:row>
    <x:row r="863">
      <x:c r="D863" s="18"/>
      <x:c r="E863" s="18"/>
      <x:c r="F863" s="18"/>
      <x:c r="G863" s="59"/>
      <x:c r="H863" s="59"/>
      <x:c r="I863" s="59"/>
      <x:c r="J863" s="59"/>
      <x:c r="K863" s="18"/>
      <x:c r="L863" s="18"/>
      <x:c r="M863" s="18"/>
      <x:c r="N863" s="18"/>
      <x:c r="O863" s="18"/>
      <x:c r="P863" s="18"/>
      <x:c r="Q863" s="18"/>
      <x:c r="R863" s="18"/>
      <x:c r="S863" s="18"/>
      <x:c r="T863" s="18"/>
    </x:row>
    <x:row r="864">
      <x:c r="D864" s="18"/>
      <x:c r="E864" s="18"/>
      <x:c r="F864" s="18"/>
      <x:c r="G864" s="59"/>
      <x:c r="H864" s="59"/>
      <x:c r="I864" s="59"/>
      <x:c r="J864" s="59"/>
      <x:c r="K864" s="18"/>
      <x:c r="L864" s="18"/>
      <x:c r="M864" s="18"/>
      <x:c r="N864" s="18"/>
      <x:c r="O864" s="18"/>
      <x:c r="P864" s="18"/>
      <x:c r="Q864" s="18"/>
      <x:c r="R864" s="18"/>
      <x:c r="S864" s="18"/>
      <x:c r="T864" s="18"/>
    </x:row>
    <x:row r="865">
      <x:c r="D865" s="18"/>
      <x:c r="E865" s="18"/>
      <x:c r="F865" s="18"/>
      <x:c r="G865" s="59"/>
      <x:c r="H865" s="59"/>
      <x:c r="I865" s="59"/>
      <x:c r="J865" s="59"/>
      <x:c r="K865" s="18"/>
      <x:c r="L865" s="18"/>
      <x:c r="M865" s="18"/>
      <x:c r="N865" s="18"/>
      <x:c r="O865" s="18"/>
      <x:c r="P865" s="18"/>
      <x:c r="Q865" s="18"/>
      <x:c r="R865" s="18"/>
      <x:c r="S865" s="18"/>
      <x:c r="T865" s="18"/>
    </x:row>
    <x:row r="866">
      <x:c r="D866" s="18"/>
      <x:c r="E866" s="18"/>
      <x:c r="F866" s="18"/>
      <x:c r="G866" s="59"/>
      <x:c r="H866" s="59"/>
      <x:c r="I866" s="59"/>
      <x:c r="J866" s="59"/>
      <x:c r="K866" s="18"/>
      <x:c r="L866" s="18"/>
      <x:c r="M866" s="18"/>
      <x:c r="N866" s="18"/>
      <x:c r="O866" s="18"/>
      <x:c r="P866" s="18"/>
      <x:c r="Q866" s="18"/>
      <x:c r="R866" s="18"/>
      <x:c r="S866" s="18"/>
      <x:c r="T866" s="18"/>
    </x:row>
    <x:row r="867">
      <x:c r="D867" s="18"/>
      <x:c r="E867" s="18"/>
      <x:c r="F867" s="18"/>
      <x:c r="G867" s="59"/>
      <x:c r="H867" s="59"/>
      <x:c r="I867" s="59"/>
      <x:c r="J867" s="59"/>
      <x:c r="K867" s="18"/>
      <x:c r="L867" s="18"/>
      <x:c r="M867" s="18"/>
      <x:c r="N867" s="18"/>
      <x:c r="O867" s="18"/>
      <x:c r="P867" s="18"/>
      <x:c r="Q867" s="18"/>
      <x:c r="R867" s="18"/>
      <x:c r="S867" s="18"/>
      <x:c r="T867" s="18"/>
    </x:row>
    <x:row r="868">
      <x:c r="D868" s="18"/>
      <x:c r="E868" s="18"/>
      <x:c r="F868" s="18"/>
      <x:c r="G868" s="59"/>
      <x:c r="H868" s="59"/>
      <x:c r="I868" s="59"/>
      <x:c r="J868" s="59"/>
      <x:c r="K868" s="18"/>
      <x:c r="L868" s="18"/>
      <x:c r="M868" s="18"/>
      <x:c r="N868" s="18"/>
      <x:c r="O868" s="18"/>
      <x:c r="P868" s="18"/>
      <x:c r="Q868" s="18"/>
      <x:c r="R868" s="18"/>
      <x:c r="S868" s="18"/>
      <x:c r="T868" s="18"/>
    </x:row>
    <x:row r="869">
      <x:c r="D869" s="18"/>
      <x:c r="E869" s="18"/>
      <x:c r="F869" s="18"/>
      <x:c r="G869" s="59"/>
      <x:c r="H869" s="59"/>
      <x:c r="I869" s="59"/>
      <x:c r="J869" s="59"/>
      <x:c r="K869" s="18"/>
      <x:c r="L869" s="18"/>
      <x:c r="M869" s="18"/>
      <x:c r="N869" s="18"/>
      <x:c r="O869" s="18"/>
      <x:c r="P869" s="18"/>
      <x:c r="Q869" s="18"/>
      <x:c r="R869" s="18"/>
      <x:c r="S869" s="18"/>
      <x:c r="T869" s="18"/>
    </x:row>
    <x:row r="870">
      <x:c r="D870" s="18"/>
      <x:c r="E870" s="18"/>
      <x:c r="F870" s="18"/>
      <x:c r="G870" s="59"/>
      <x:c r="H870" s="59"/>
      <x:c r="I870" s="59"/>
      <x:c r="J870" s="59"/>
      <x:c r="K870" s="18"/>
      <x:c r="L870" s="18"/>
      <x:c r="M870" s="18"/>
      <x:c r="N870" s="18"/>
      <x:c r="O870" s="18"/>
      <x:c r="P870" s="18"/>
      <x:c r="Q870" s="18"/>
      <x:c r="R870" s="18"/>
      <x:c r="S870" s="18"/>
      <x:c r="T870" s="18"/>
    </x:row>
    <x:row r="871">
      <x:c r="D871" s="18"/>
      <x:c r="E871" s="18"/>
      <x:c r="F871" s="18"/>
      <x:c r="G871" s="59"/>
      <x:c r="H871" s="59"/>
      <x:c r="I871" s="59"/>
      <x:c r="J871" s="59"/>
      <x:c r="K871" s="18"/>
      <x:c r="L871" s="18"/>
      <x:c r="M871" s="18"/>
      <x:c r="N871" s="18"/>
      <x:c r="O871" s="18"/>
      <x:c r="P871" s="18"/>
      <x:c r="Q871" s="18"/>
      <x:c r="R871" s="18"/>
      <x:c r="S871" s="18"/>
      <x:c r="T871" s="18"/>
    </x:row>
    <x:row r="872">
      <x:c r="D872" s="18"/>
      <x:c r="E872" s="18"/>
      <x:c r="F872" s="18"/>
      <x:c r="G872" s="59"/>
      <x:c r="H872" s="59"/>
      <x:c r="I872" s="59"/>
      <x:c r="J872" s="59"/>
      <x:c r="K872" s="18"/>
      <x:c r="L872" s="18"/>
      <x:c r="M872" s="18"/>
      <x:c r="N872" s="18"/>
      <x:c r="O872" s="18"/>
      <x:c r="P872" s="18"/>
      <x:c r="Q872" s="18"/>
      <x:c r="R872" s="18"/>
      <x:c r="S872" s="18"/>
      <x:c r="T872" s="18"/>
    </x:row>
    <x:row r="873">
      <x:c r="D873" s="18"/>
      <x:c r="E873" s="18"/>
      <x:c r="F873" s="18"/>
      <x:c r="G873" s="59"/>
      <x:c r="H873" s="59"/>
      <x:c r="I873" s="59"/>
      <x:c r="J873" s="59"/>
      <x:c r="K873" s="18"/>
      <x:c r="L873" s="18"/>
      <x:c r="M873" s="18"/>
      <x:c r="N873" s="18"/>
      <x:c r="O873" s="18"/>
      <x:c r="P873" s="18"/>
      <x:c r="Q873" s="18"/>
      <x:c r="R873" s="18"/>
      <x:c r="S873" s="18"/>
      <x:c r="T873" s="18"/>
    </x:row>
    <x:row r="874">
      <x:c r="D874" s="18"/>
      <x:c r="E874" s="18"/>
      <x:c r="F874" s="18"/>
      <x:c r="G874" s="59"/>
      <x:c r="H874" s="59"/>
      <x:c r="I874" s="59"/>
      <x:c r="J874" s="59"/>
      <x:c r="K874" s="18"/>
      <x:c r="L874" s="18"/>
      <x:c r="M874" s="18"/>
      <x:c r="N874" s="18"/>
      <x:c r="O874" s="18"/>
      <x:c r="P874" s="18"/>
      <x:c r="Q874" s="18"/>
      <x:c r="R874" s="18"/>
      <x:c r="S874" s="18"/>
      <x:c r="T874" s="18"/>
    </x:row>
    <x:row r="875">
      <x:c r="D875" s="18"/>
      <x:c r="E875" s="18"/>
      <x:c r="F875" s="18"/>
      <x:c r="G875" s="59"/>
      <x:c r="H875" s="59"/>
      <x:c r="I875" s="59"/>
      <x:c r="J875" s="59"/>
      <x:c r="K875" s="18"/>
      <x:c r="L875" s="18"/>
      <x:c r="M875" s="18"/>
      <x:c r="N875" s="18"/>
      <x:c r="O875" s="18"/>
      <x:c r="P875" s="18"/>
      <x:c r="Q875" s="18"/>
      <x:c r="R875" s="18"/>
      <x:c r="S875" s="18"/>
      <x:c r="T875" s="18"/>
    </x:row>
    <x:row r="876">
      <x:c r="D876" s="18"/>
      <x:c r="E876" s="18"/>
      <x:c r="F876" s="18"/>
      <x:c r="G876" s="59"/>
      <x:c r="H876" s="59"/>
      <x:c r="I876" s="59"/>
      <x:c r="J876" s="59"/>
      <x:c r="K876" s="18"/>
      <x:c r="L876" s="18"/>
      <x:c r="M876" s="18"/>
      <x:c r="N876" s="18"/>
      <x:c r="O876" s="18"/>
      <x:c r="P876" s="18"/>
      <x:c r="Q876" s="18"/>
      <x:c r="R876" s="18"/>
      <x:c r="S876" s="18"/>
      <x:c r="T876" s="18"/>
    </x:row>
    <x:row r="877">
      <x:c r="D877" s="18"/>
      <x:c r="E877" s="18"/>
      <x:c r="F877" s="18"/>
      <x:c r="G877" s="59"/>
      <x:c r="H877" s="59"/>
      <x:c r="I877" s="59"/>
      <x:c r="J877" s="59"/>
      <x:c r="K877" s="18"/>
      <x:c r="L877" s="18"/>
      <x:c r="M877" s="18"/>
      <x:c r="N877" s="18"/>
      <x:c r="O877" s="18"/>
      <x:c r="P877" s="18"/>
      <x:c r="Q877" s="18"/>
      <x:c r="R877" s="18"/>
      <x:c r="S877" s="18"/>
      <x:c r="T877" s="18"/>
    </x:row>
    <x:row r="878">
      <x:c r="D878" s="18"/>
      <x:c r="E878" s="18"/>
      <x:c r="F878" s="18"/>
      <x:c r="G878" s="59"/>
      <x:c r="H878" s="59"/>
      <x:c r="I878" s="59"/>
      <x:c r="J878" s="59"/>
      <x:c r="K878" s="18"/>
      <x:c r="L878" s="18"/>
      <x:c r="M878" s="18"/>
      <x:c r="N878" s="18"/>
      <x:c r="O878" s="18"/>
      <x:c r="P878" s="18"/>
      <x:c r="Q878" s="18"/>
      <x:c r="R878" s="18"/>
      <x:c r="S878" s="18"/>
      <x:c r="T878" s="18"/>
    </x:row>
    <x:row r="879">
      <x:c r="D879" s="18"/>
      <x:c r="E879" s="18"/>
      <x:c r="F879" s="18"/>
      <x:c r="G879" s="59"/>
      <x:c r="H879" s="59"/>
      <x:c r="I879" s="59"/>
      <x:c r="J879" s="59"/>
      <x:c r="K879" s="18"/>
      <x:c r="L879" s="18"/>
      <x:c r="M879" s="18"/>
      <x:c r="N879" s="18"/>
      <x:c r="O879" s="18"/>
      <x:c r="P879" s="18"/>
      <x:c r="Q879" s="18"/>
      <x:c r="R879" s="18"/>
      <x:c r="S879" s="18"/>
      <x:c r="T879" s="18"/>
    </x:row>
    <x:row r="880">
      <x:c r="D880" s="18"/>
      <x:c r="E880" s="18"/>
      <x:c r="F880" s="18"/>
      <x:c r="G880" s="59"/>
      <x:c r="H880" s="59"/>
      <x:c r="I880" s="59"/>
      <x:c r="J880" s="59"/>
      <x:c r="K880" s="18"/>
      <x:c r="L880" s="18"/>
      <x:c r="M880" s="18"/>
      <x:c r="N880" s="18"/>
      <x:c r="O880" s="18"/>
      <x:c r="P880" s="18"/>
      <x:c r="Q880" s="18"/>
      <x:c r="R880" s="18"/>
      <x:c r="S880" s="18"/>
      <x:c r="T880" s="18"/>
    </x:row>
    <x:row r="881">
      <x:c r="D881" s="18"/>
      <x:c r="E881" s="18"/>
      <x:c r="F881" s="18"/>
      <x:c r="G881" s="59"/>
      <x:c r="H881" s="59"/>
      <x:c r="I881" s="59"/>
      <x:c r="J881" s="59"/>
      <x:c r="K881" s="18"/>
      <x:c r="L881" s="18"/>
      <x:c r="M881" s="18"/>
      <x:c r="N881" s="18"/>
      <x:c r="O881" s="18"/>
      <x:c r="P881" s="18"/>
      <x:c r="Q881" s="18"/>
      <x:c r="R881" s="18"/>
      <x:c r="S881" s="18"/>
      <x:c r="T881" s="18"/>
    </x:row>
    <x:row r="882">
      <x:c r="D882" s="18"/>
      <x:c r="E882" s="18"/>
      <x:c r="F882" s="18"/>
      <x:c r="G882" s="59"/>
      <x:c r="H882" s="59"/>
      <x:c r="I882" s="59"/>
      <x:c r="J882" s="59"/>
      <x:c r="K882" s="18"/>
      <x:c r="L882" s="18"/>
      <x:c r="M882" s="18"/>
      <x:c r="N882" s="18"/>
      <x:c r="O882" s="18"/>
      <x:c r="P882" s="18"/>
      <x:c r="Q882" s="18"/>
      <x:c r="R882" s="18"/>
      <x:c r="S882" s="18"/>
      <x:c r="T882" s="18"/>
    </x:row>
    <x:row r="883">
      <x:c r="D883" s="18"/>
      <x:c r="E883" s="18"/>
      <x:c r="F883" s="18"/>
      <x:c r="G883" s="59"/>
      <x:c r="H883" s="59"/>
      <x:c r="I883" s="59"/>
      <x:c r="J883" s="59"/>
      <x:c r="K883" s="18"/>
      <x:c r="L883" s="18"/>
      <x:c r="M883" s="18"/>
      <x:c r="N883" s="18"/>
      <x:c r="O883" s="18"/>
      <x:c r="P883" s="18"/>
      <x:c r="Q883" s="18"/>
      <x:c r="R883" s="18"/>
      <x:c r="S883" s="18"/>
      <x:c r="T883" s="18"/>
    </x:row>
    <x:row r="884">
      <x:c r="D884" s="18"/>
      <x:c r="E884" s="18"/>
      <x:c r="F884" s="18"/>
      <x:c r="G884" s="59"/>
      <x:c r="H884" s="59"/>
      <x:c r="I884" s="59"/>
      <x:c r="J884" s="59"/>
      <x:c r="K884" s="18"/>
      <x:c r="L884" s="18"/>
      <x:c r="M884" s="18"/>
      <x:c r="N884" s="18"/>
      <x:c r="O884" s="18"/>
      <x:c r="P884" s="18"/>
      <x:c r="Q884" s="18"/>
      <x:c r="R884" s="18"/>
      <x:c r="S884" s="18"/>
      <x:c r="T884" s="18"/>
    </x:row>
    <x:row r="885">
      <x:c r="D885" s="18"/>
      <x:c r="E885" s="18"/>
      <x:c r="F885" s="18"/>
      <x:c r="G885" s="59"/>
      <x:c r="H885" s="59"/>
      <x:c r="I885" s="59"/>
      <x:c r="J885" s="59"/>
      <x:c r="K885" s="18"/>
      <x:c r="L885" s="18"/>
      <x:c r="M885" s="18"/>
      <x:c r="N885" s="18"/>
      <x:c r="O885" s="18"/>
      <x:c r="P885" s="18"/>
      <x:c r="Q885" s="18"/>
      <x:c r="R885" s="18"/>
      <x:c r="S885" s="18"/>
      <x:c r="T885" s="18"/>
    </x:row>
    <x:row r="886">
      <x:c r="D886" s="18"/>
      <x:c r="E886" s="18"/>
      <x:c r="F886" s="18"/>
      <x:c r="G886" s="59"/>
      <x:c r="H886" s="59"/>
      <x:c r="I886" s="59"/>
      <x:c r="J886" s="59"/>
      <x:c r="K886" s="18"/>
      <x:c r="L886" s="18"/>
      <x:c r="M886" s="18"/>
      <x:c r="N886" s="18"/>
      <x:c r="O886" s="18"/>
      <x:c r="P886" s="18"/>
      <x:c r="Q886" s="18"/>
      <x:c r="R886" s="18"/>
      <x:c r="S886" s="18"/>
      <x:c r="T886" s="18"/>
    </x:row>
    <x:row r="887">
      <x:c r="D887" s="18"/>
      <x:c r="E887" s="18"/>
      <x:c r="F887" s="18"/>
      <x:c r="G887" s="59"/>
      <x:c r="H887" s="59"/>
      <x:c r="I887" s="59"/>
      <x:c r="J887" s="59"/>
      <x:c r="K887" s="18"/>
      <x:c r="L887" s="18"/>
      <x:c r="M887" s="18"/>
      <x:c r="N887" s="18"/>
      <x:c r="O887" s="18"/>
      <x:c r="P887" s="18"/>
      <x:c r="Q887" s="18"/>
      <x:c r="R887" s="18"/>
      <x:c r="S887" s="18"/>
      <x:c r="T887" s="18"/>
    </x:row>
    <x:row r="888">
      <x:c r="D888" s="18"/>
      <x:c r="E888" s="18"/>
      <x:c r="F888" s="18"/>
      <x:c r="G888" s="59"/>
      <x:c r="H888" s="59"/>
      <x:c r="I888" s="59"/>
      <x:c r="J888" s="59"/>
      <x:c r="K888" s="18"/>
      <x:c r="L888" s="18"/>
      <x:c r="M888" s="18"/>
      <x:c r="N888" s="18"/>
      <x:c r="O888" s="18"/>
      <x:c r="P888" s="18"/>
      <x:c r="Q888" s="18"/>
      <x:c r="R888" s="18"/>
      <x:c r="S888" s="18"/>
      <x:c r="T888" s="18"/>
    </x:row>
    <x:row r="889">
      <x:c r="D889" s="18"/>
      <x:c r="E889" s="18"/>
      <x:c r="F889" s="18"/>
      <x:c r="G889" s="59"/>
      <x:c r="H889" s="59"/>
      <x:c r="I889" s="59"/>
      <x:c r="J889" s="59"/>
      <x:c r="K889" s="18"/>
      <x:c r="L889" s="18"/>
      <x:c r="M889" s="18"/>
      <x:c r="N889" s="18"/>
      <x:c r="O889" s="18"/>
      <x:c r="P889" s="18"/>
      <x:c r="Q889" s="18"/>
      <x:c r="R889" s="18"/>
      <x:c r="S889" s="18"/>
      <x:c r="T889" s="18"/>
    </x:row>
    <x:row r="890">
      <x:c r="D890" s="18"/>
      <x:c r="E890" s="18"/>
      <x:c r="F890" s="18"/>
      <x:c r="G890" s="59"/>
      <x:c r="H890" s="59"/>
      <x:c r="I890" s="59"/>
      <x:c r="J890" s="59"/>
      <x:c r="K890" s="18"/>
      <x:c r="L890" s="18"/>
      <x:c r="M890" s="18"/>
      <x:c r="N890" s="18"/>
      <x:c r="O890" s="18"/>
      <x:c r="P890" s="18"/>
      <x:c r="Q890" s="18"/>
      <x:c r="R890" s="18"/>
      <x:c r="S890" s="18"/>
      <x:c r="T890" s="18"/>
    </x:row>
    <x:row r="891">
      <x:c r="D891" s="18"/>
      <x:c r="E891" s="18"/>
      <x:c r="F891" s="18"/>
      <x:c r="G891" s="59"/>
      <x:c r="H891" s="59"/>
      <x:c r="I891" s="59"/>
      <x:c r="J891" s="59"/>
      <x:c r="K891" s="18"/>
      <x:c r="L891" s="18"/>
      <x:c r="M891" s="18"/>
      <x:c r="N891" s="18"/>
      <x:c r="O891" s="18"/>
      <x:c r="P891" s="18"/>
      <x:c r="Q891" s="18"/>
      <x:c r="R891" s="18"/>
      <x:c r="S891" s="18"/>
      <x:c r="T891" s="18"/>
    </x:row>
    <x:row r="892">
      <x:c r="D892" s="18"/>
      <x:c r="E892" s="18"/>
      <x:c r="F892" s="18"/>
      <x:c r="G892" s="59"/>
      <x:c r="H892" s="59"/>
      <x:c r="I892" s="59"/>
      <x:c r="J892" s="59"/>
      <x:c r="K892" s="18"/>
      <x:c r="L892" s="18"/>
      <x:c r="M892" s="18"/>
      <x:c r="N892" s="18"/>
      <x:c r="O892" s="18"/>
      <x:c r="P892" s="18"/>
      <x:c r="Q892" s="18"/>
      <x:c r="R892" s="18"/>
      <x:c r="S892" s="18"/>
      <x:c r="T892" s="18"/>
    </x:row>
    <x:row r="893">
      <x:c r="D893" s="18"/>
      <x:c r="E893" s="18"/>
      <x:c r="F893" s="18"/>
      <x:c r="G893" s="59"/>
      <x:c r="H893" s="59"/>
      <x:c r="I893" s="59"/>
      <x:c r="J893" s="59"/>
      <x:c r="K893" s="18"/>
      <x:c r="L893" s="18"/>
      <x:c r="M893" s="18"/>
      <x:c r="N893" s="18"/>
      <x:c r="O893" s="18"/>
      <x:c r="P893" s="18"/>
      <x:c r="Q893" s="18"/>
      <x:c r="R893" s="18"/>
      <x:c r="S893" s="18"/>
      <x:c r="T893" s="18"/>
    </x:row>
    <x:row r="894">
      <x:c r="D894" s="18"/>
      <x:c r="E894" s="18"/>
      <x:c r="F894" s="18"/>
      <x:c r="G894" s="59"/>
      <x:c r="H894" s="59"/>
      <x:c r="I894" s="59"/>
      <x:c r="J894" s="59"/>
      <x:c r="K894" s="18"/>
      <x:c r="L894" s="18"/>
      <x:c r="M894" s="18"/>
      <x:c r="N894" s="18"/>
      <x:c r="O894" s="18"/>
      <x:c r="P894" s="18"/>
      <x:c r="Q894" s="18"/>
      <x:c r="R894" s="18"/>
      <x:c r="S894" s="18"/>
      <x:c r="T894" s="18"/>
    </x:row>
    <x:row r="895">
      <x:c r="D895" s="18"/>
      <x:c r="E895" s="18"/>
      <x:c r="F895" s="18"/>
      <x:c r="G895" s="59"/>
      <x:c r="H895" s="59"/>
      <x:c r="I895" s="59"/>
      <x:c r="J895" s="59"/>
      <x:c r="K895" s="18"/>
      <x:c r="L895" s="18"/>
      <x:c r="M895" s="18"/>
      <x:c r="N895" s="18"/>
      <x:c r="O895" s="18"/>
      <x:c r="P895" s="18"/>
      <x:c r="Q895" s="18"/>
      <x:c r="R895" s="18"/>
      <x:c r="S895" s="18"/>
      <x:c r="T895" s="18"/>
    </x:row>
    <x:row r="896">
      <x:c r="D896" s="18"/>
      <x:c r="E896" s="18"/>
      <x:c r="F896" s="18"/>
      <x:c r="G896" s="59"/>
      <x:c r="H896" s="59"/>
      <x:c r="I896" s="59"/>
      <x:c r="J896" s="59"/>
      <x:c r="K896" s="18"/>
      <x:c r="L896" s="18"/>
      <x:c r="M896" s="18"/>
      <x:c r="N896" s="18"/>
      <x:c r="O896" s="18"/>
      <x:c r="P896" s="18"/>
      <x:c r="Q896" s="18"/>
      <x:c r="R896" s="18"/>
      <x:c r="S896" s="18"/>
      <x:c r="T896" s="18"/>
    </x:row>
    <x:row r="897">
      <x:c r="D897" s="18"/>
      <x:c r="E897" s="18"/>
      <x:c r="F897" s="18"/>
      <x:c r="G897" s="59"/>
      <x:c r="H897" s="59"/>
      <x:c r="I897" s="59"/>
      <x:c r="J897" s="59"/>
      <x:c r="K897" s="18"/>
      <x:c r="L897" s="18"/>
      <x:c r="M897" s="18"/>
      <x:c r="N897" s="18"/>
      <x:c r="O897" s="18"/>
      <x:c r="P897" s="18"/>
      <x:c r="Q897" s="18"/>
      <x:c r="R897" s="18"/>
      <x:c r="S897" s="18"/>
      <x:c r="T897" s="18"/>
    </x:row>
    <x:row r="898">
      <x:c r="D898" s="18"/>
      <x:c r="E898" s="18"/>
      <x:c r="F898" s="18"/>
      <x:c r="G898" s="59"/>
      <x:c r="H898" s="59"/>
      <x:c r="I898" s="59"/>
      <x:c r="J898" s="59"/>
      <x:c r="K898" s="18"/>
      <x:c r="L898" s="18"/>
      <x:c r="M898" s="18"/>
      <x:c r="N898" s="18"/>
      <x:c r="O898" s="18"/>
      <x:c r="P898" s="18"/>
      <x:c r="Q898" s="18"/>
      <x:c r="R898" s="18"/>
      <x:c r="S898" s="18"/>
      <x:c r="T898" s="18"/>
    </x:row>
    <x:row r="899">
      <x:c r="D899" s="18"/>
      <x:c r="E899" s="18"/>
      <x:c r="F899" s="18"/>
      <x:c r="G899" s="59"/>
      <x:c r="H899" s="59"/>
      <x:c r="I899" s="59"/>
      <x:c r="J899" s="59"/>
      <x:c r="K899" s="18"/>
      <x:c r="L899" s="18"/>
      <x:c r="M899" s="18"/>
      <x:c r="N899" s="18"/>
      <x:c r="O899" s="18"/>
      <x:c r="P899" s="18"/>
      <x:c r="Q899" s="18"/>
      <x:c r="R899" s="18"/>
      <x:c r="S899" s="18"/>
      <x:c r="T899" s="18"/>
    </x:row>
    <x:row r="900">
      <x:c r="D900" s="18"/>
      <x:c r="E900" s="18"/>
      <x:c r="F900" s="18"/>
      <x:c r="G900" s="59"/>
      <x:c r="H900" s="59"/>
      <x:c r="I900" s="59"/>
      <x:c r="J900" s="59"/>
      <x:c r="K900" s="18"/>
      <x:c r="L900" s="18"/>
      <x:c r="M900" s="18"/>
      <x:c r="N900" s="18"/>
      <x:c r="O900" s="18"/>
      <x:c r="P900" s="18"/>
      <x:c r="Q900" s="18"/>
      <x:c r="R900" s="18"/>
      <x:c r="S900" s="18"/>
      <x:c r="T900" s="18"/>
    </x:row>
    <x:row r="901">
      <x:c r="D901" s="18"/>
      <x:c r="E901" s="18"/>
      <x:c r="F901" s="18"/>
      <x:c r="G901" s="59"/>
      <x:c r="H901" s="59"/>
      <x:c r="I901" s="59"/>
      <x:c r="J901" s="59"/>
      <x:c r="K901" s="18"/>
      <x:c r="L901" s="18"/>
      <x:c r="M901" s="18"/>
      <x:c r="N901" s="18"/>
      <x:c r="O901" s="18"/>
      <x:c r="P901" s="18"/>
      <x:c r="Q901" s="18"/>
      <x:c r="R901" s="18"/>
      <x:c r="S901" s="18"/>
      <x:c r="T901" s="18"/>
    </x:row>
    <x:row r="902">
      <x:c r="D902" s="18"/>
      <x:c r="E902" s="18"/>
      <x:c r="F902" s="18"/>
      <x:c r="G902" s="59"/>
      <x:c r="H902" s="59"/>
      <x:c r="I902" s="59"/>
      <x:c r="J902" s="59"/>
      <x:c r="K902" s="18"/>
      <x:c r="L902" s="18"/>
      <x:c r="M902" s="18"/>
      <x:c r="N902" s="18"/>
      <x:c r="O902" s="18"/>
      <x:c r="P902" s="18"/>
      <x:c r="Q902" s="18"/>
      <x:c r="R902" s="18"/>
      <x:c r="S902" s="18"/>
      <x:c r="T902" s="18"/>
    </x:row>
    <x:row r="903">
      <x:c r="D903" s="18"/>
      <x:c r="E903" s="18"/>
      <x:c r="F903" s="18"/>
      <x:c r="G903" s="59"/>
      <x:c r="H903" s="59"/>
      <x:c r="I903" s="59"/>
      <x:c r="J903" s="59"/>
      <x:c r="K903" s="18"/>
      <x:c r="L903" s="18"/>
      <x:c r="M903" s="18"/>
      <x:c r="N903" s="18"/>
      <x:c r="O903" s="18"/>
      <x:c r="P903" s="18"/>
      <x:c r="Q903" s="18"/>
      <x:c r="R903" s="18"/>
      <x:c r="S903" s="18"/>
      <x:c r="T903" s="18"/>
    </x:row>
    <x:row r="904">
      <x:c r="D904" s="18"/>
      <x:c r="E904" s="18"/>
      <x:c r="F904" s="18"/>
      <x:c r="G904" s="59"/>
      <x:c r="H904" s="59"/>
      <x:c r="I904" s="59"/>
      <x:c r="J904" s="59"/>
      <x:c r="K904" s="18"/>
      <x:c r="L904" s="18"/>
      <x:c r="M904" s="18"/>
      <x:c r="N904" s="18"/>
      <x:c r="O904" s="18"/>
      <x:c r="P904" s="18"/>
      <x:c r="Q904" s="18"/>
      <x:c r="R904" s="18"/>
      <x:c r="S904" s="18"/>
      <x:c r="T904" s="18"/>
    </x:row>
    <x:row r="905">
      <x:c r="D905" s="18"/>
      <x:c r="E905" s="18"/>
      <x:c r="F905" s="18"/>
      <x:c r="G905" s="59"/>
      <x:c r="H905" s="59"/>
      <x:c r="I905" s="59"/>
      <x:c r="J905" s="59"/>
      <x:c r="K905" s="18"/>
      <x:c r="L905" s="18"/>
      <x:c r="M905" s="18"/>
      <x:c r="N905" s="18"/>
      <x:c r="O905" s="18"/>
      <x:c r="P905" s="18"/>
      <x:c r="Q905" s="18"/>
      <x:c r="R905" s="18"/>
      <x:c r="S905" s="18"/>
      <x:c r="T905" s="18"/>
    </x:row>
    <x:row r="906">
      <x:c r="D906" s="18"/>
      <x:c r="E906" s="18"/>
      <x:c r="F906" s="18"/>
      <x:c r="G906" s="59"/>
      <x:c r="H906" s="59"/>
      <x:c r="I906" s="59"/>
      <x:c r="J906" s="59"/>
      <x:c r="K906" s="18"/>
      <x:c r="L906" s="18"/>
      <x:c r="M906" s="18"/>
      <x:c r="N906" s="18"/>
      <x:c r="O906" s="18"/>
      <x:c r="P906" s="18"/>
      <x:c r="Q906" s="18"/>
      <x:c r="R906" s="18"/>
      <x:c r="S906" s="18"/>
      <x:c r="T906" s="18"/>
    </x:row>
    <x:row r="907">
      <x:c r="D907" s="18"/>
      <x:c r="E907" s="18"/>
      <x:c r="F907" s="18"/>
      <x:c r="G907" s="59"/>
      <x:c r="H907" s="59"/>
      <x:c r="I907" s="59"/>
      <x:c r="J907" s="59"/>
      <x:c r="K907" s="18"/>
      <x:c r="L907" s="18"/>
      <x:c r="M907" s="18"/>
      <x:c r="N907" s="18"/>
      <x:c r="O907" s="18"/>
      <x:c r="P907" s="18"/>
      <x:c r="Q907" s="18"/>
      <x:c r="R907" s="18"/>
      <x:c r="S907" s="18"/>
      <x:c r="T907" s="18"/>
    </x:row>
    <x:row r="908">
      <x:c r="D908" s="18"/>
      <x:c r="E908" s="18"/>
      <x:c r="F908" s="18"/>
      <x:c r="G908" s="59"/>
      <x:c r="H908" s="59"/>
      <x:c r="I908" s="59"/>
      <x:c r="J908" s="59"/>
      <x:c r="K908" s="18"/>
      <x:c r="L908" s="18"/>
      <x:c r="M908" s="18"/>
      <x:c r="N908" s="18"/>
      <x:c r="O908" s="18"/>
      <x:c r="P908" s="18"/>
      <x:c r="Q908" s="18"/>
      <x:c r="R908" s="18"/>
      <x:c r="S908" s="18"/>
      <x:c r="T908" s="18"/>
    </x:row>
    <x:row r="909">
      <x:c r="D909" s="18"/>
      <x:c r="E909" s="18"/>
      <x:c r="F909" s="18"/>
      <x:c r="G909" s="59"/>
      <x:c r="H909" s="59"/>
      <x:c r="I909" s="59"/>
      <x:c r="J909" s="59"/>
      <x:c r="K909" s="18"/>
      <x:c r="L909" s="18"/>
      <x:c r="M909" s="18"/>
      <x:c r="N909" s="18"/>
      <x:c r="O909" s="18"/>
      <x:c r="P909" s="18"/>
      <x:c r="Q909" s="18"/>
      <x:c r="R909" s="18"/>
      <x:c r="S909" s="18"/>
      <x:c r="T909" s="18"/>
    </x:row>
    <x:row r="910">
      <x:c r="D910" s="18"/>
      <x:c r="E910" s="18"/>
      <x:c r="F910" s="18"/>
      <x:c r="G910" s="59"/>
      <x:c r="H910" s="59"/>
      <x:c r="I910" s="59"/>
      <x:c r="J910" s="59"/>
      <x:c r="K910" s="18"/>
      <x:c r="L910" s="18"/>
      <x:c r="M910" s="18"/>
      <x:c r="N910" s="18"/>
      <x:c r="O910" s="18"/>
      <x:c r="P910" s="18"/>
      <x:c r="Q910" s="18"/>
      <x:c r="R910" s="18"/>
      <x:c r="S910" s="18"/>
      <x:c r="T910" s="18"/>
    </x:row>
    <x:row r="911">
      <x:c r="D911" s="18"/>
      <x:c r="E911" s="18"/>
      <x:c r="F911" s="18"/>
      <x:c r="G911" s="59"/>
      <x:c r="H911" s="59"/>
      <x:c r="I911" s="59"/>
      <x:c r="J911" s="59"/>
      <x:c r="K911" s="18"/>
      <x:c r="L911" s="18"/>
      <x:c r="M911" s="18"/>
      <x:c r="N911" s="18"/>
      <x:c r="O911" s="18"/>
      <x:c r="P911" s="18"/>
      <x:c r="Q911" s="18"/>
      <x:c r="R911" s="18"/>
      <x:c r="S911" s="18"/>
      <x:c r="T911" s="18"/>
    </x:row>
    <x:row r="912">
      <x:c r="D912" s="18"/>
      <x:c r="E912" s="18"/>
      <x:c r="F912" s="18"/>
      <x:c r="G912" s="59"/>
      <x:c r="H912" s="59"/>
      <x:c r="I912" s="59"/>
      <x:c r="J912" s="59"/>
      <x:c r="K912" s="18"/>
      <x:c r="L912" s="18"/>
      <x:c r="M912" s="18"/>
      <x:c r="N912" s="18"/>
      <x:c r="O912" s="18"/>
      <x:c r="P912" s="18"/>
      <x:c r="Q912" s="18"/>
      <x:c r="R912" s="18"/>
      <x:c r="S912" s="18"/>
      <x:c r="T912" s="18"/>
    </x:row>
    <x:row r="913">
      <x:c r="D913" s="18"/>
      <x:c r="E913" s="18"/>
      <x:c r="F913" s="18"/>
      <x:c r="G913" s="59"/>
      <x:c r="H913" s="59"/>
      <x:c r="I913" s="59"/>
      <x:c r="J913" s="59"/>
      <x:c r="K913" s="18"/>
      <x:c r="L913" s="18"/>
      <x:c r="M913" s="18"/>
      <x:c r="N913" s="18"/>
      <x:c r="O913" s="18"/>
      <x:c r="P913" s="18"/>
      <x:c r="Q913" s="18"/>
      <x:c r="R913" s="18"/>
      <x:c r="S913" s="18"/>
      <x:c r="T913" s="18"/>
    </x:row>
    <x:row r="914">
      <x:c r="D914" s="18"/>
      <x:c r="E914" s="18"/>
      <x:c r="F914" s="18"/>
      <x:c r="G914" s="59"/>
      <x:c r="H914" s="59"/>
      <x:c r="I914" s="59"/>
      <x:c r="J914" s="59"/>
      <x:c r="K914" s="18"/>
      <x:c r="L914" s="18"/>
      <x:c r="M914" s="18"/>
      <x:c r="N914" s="18"/>
      <x:c r="O914" s="18"/>
      <x:c r="P914" s="18"/>
      <x:c r="Q914" s="18"/>
      <x:c r="R914" s="18"/>
      <x:c r="S914" s="18"/>
      <x:c r="T914" s="18"/>
    </x:row>
    <x:row r="915">
      <x:c r="D915" s="18"/>
      <x:c r="E915" s="18"/>
      <x:c r="F915" s="18"/>
      <x:c r="G915" s="59"/>
      <x:c r="H915" s="59"/>
      <x:c r="I915" s="59"/>
      <x:c r="J915" s="59"/>
      <x:c r="K915" s="18"/>
      <x:c r="L915" s="18"/>
      <x:c r="M915" s="18"/>
      <x:c r="N915" s="18"/>
      <x:c r="O915" s="18"/>
      <x:c r="P915" s="18"/>
      <x:c r="Q915" s="18"/>
      <x:c r="R915" s="18"/>
      <x:c r="S915" s="18"/>
      <x:c r="T915" s="18"/>
    </x:row>
    <x:row r="916">
      <x:c r="D916" s="18"/>
      <x:c r="E916" s="18"/>
      <x:c r="F916" s="18"/>
      <x:c r="G916" s="59"/>
      <x:c r="H916" s="59"/>
      <x:c r="I916" s="59"/>
      <x:c r="J916" s="59"/>
      <x:c r="K916" s="18"/>
      <x:c r="L916" s="18"/>
      <x:c r="M916" s="18"/>
      <x:c r="N916" s="18"/>
      <x:c r="O916" s="18"/>
      <x:c r="P916" s="18"/>
      <x:c r="Q916" s="18"/>
      <x:c r="R916" s="18"/>
      <x:c r="S916" s="18"/>
      <x:c r="T916" s="18"/>
    </x:row>
    <x:row r="917">
      <x:c r="D917" s="18"/>
      <x:c r="E917" s="18"/>
      <x:c r="F917" s="18"/>
      <x:c r="G917" s="59"/>
      <x:c r="H917" s="59"/>
      <x:c r="I917" s="59"/>
      <x:c r="J917" s="59"/>
      <x:c r="K917" s="18"/>
      <x:c r="L917" s="18"/>
      <x:c r="M917" s="18"/>
      <x:c r="N917" s="18"/>
      <x:c r="O917" s="18"/>
      <x:c r="P917" s="18"/>
      <x:c r="Q917" s="18"/>
      <x:c r="R917" s="18"/>
      <x:c r="S917" s="18"/>
      <x:c r="T917" s="18"/>
    </x:row>
    <x:row r="918">
      <x:c r="D918" s="18"/>
      <x:c r="E918" s="18"/>
      <x:c r="F918" s="18"/>
      <x:c r="G918" s="59"/>
      <x:c r="H918" s="59"/>
      <x:c r="I918" s="59"/>
      <x:c r="J918" s="59"/>
      <x:c r="K918" s="18"/>
      <x:c r="L918" s="18"/>
      <x:c r="M918" s="18"/>
      <x:c r="N918" s="18"/>
      <x:c r="O918" s="18"/>
      <x:c r="P918" s="18"/>
      <x:c r="Q918" s="18"/>
      <x:c r="R918" s="18"/>
      <x:c r="S918" s="18"/>
      <x:c r="T918" s="18"/>
    </x:row>
    <x:row r="919">
      <x:c r="D919" s="18"/>
      <x:c r="E919" s="18"/>
      <x:c r="F919" s="18"/>
      <x:c r="G919" s="59"/>
      <x:c r="H919" s="59"/>
      <x:c r="I919" s="59"/>
      <x:c r="J919" s="59"/>
      <x:c r="K919" s="18"/>
      <x:c r="L919" s="18"/>
      <x:c r="M919" s="18"/>
      <x:c r="N919" s="18"/>
      <x:c r="O919" s="18"/>
      <x:c r="P919" s="18"/>
      <x:c r="Q919" s="18"/>
      <x:c r="R919" s="18"/>
      <x:c r="S919" s="18"/>
      <x:c r="T919" s="18"/>
    </x:row>
    <x:row r="920">
      <x:c r="D920" s="18"/>
      <x:c r="E920" s="18"/>
      <x:c r="F920" s="18"/>
      <x:c r="G920" s="59"/>
      <x:c r="H920" s="59"/>
      <x:c r="I920" s="59"/>
      <x:c r="J920" s="59"/>
      <x:c r="K920" s="18"/>
      <x:c r="L920" s="18"/>
      <x:c r="M920" s="18"/>
      <x:c r="N920" s="18"/>
      <x:c r="O920" s="18"/>
      <x:c r="P920" s="18"/>
      <x:c r="Q920" s="18"/>
      <x:c r="R920" s="18"/>
      <x:c r="S920" s="18"/>
      <x:c r="T920" s="18"/>
    </x:row>
    <x:row r="921">
      <x:c r="D921" s="18"/>
      <x:c r="E921" s="18"/>
      <x:c r="F921" s="18"/>
      <x:c r="G921" s="59"/>
      <x:c r="H921" s="59"/>
      <x:c r="I921" s="59"/>
      <x:c r="J921" s="59"/>
      <x:c r="K921" s="18"/>
      <x:c r="L921" s="18"/>
      <x:c r="M921" s="18"/>
      <x:c r="N921" s="18"/>
      <x:c r="O921" s="18"/>
      <x:c r="P921" s="18"/>
      <x:c r="Q921" s="18"/>
      <x:c r="R921" s="18"/>
      <x:c r="S921" s="18"/>
      <x:c r="T921" s="18"/>
    </x:row>
    <x:row r="922">
      <x:c r="D922" s="18"/>
      <x:c r="E922" s="18"/>
      <x:c r="F922" s="18"/>
      <x:c r="G922" s="59"/>
      <x:c r="H922" s="59"/>
      <x:c r="I922" s="59"/>
      <x:c r="J922" s="59"/>
      <x:c r="K922" s="18"/>
      <x:c r="L922" s="18"/>
      <x:c r="M922" s="18"/>
      <x:c r="N922" s="18"/>
      <x:c r="O922" s="18"/>
      <x:c r="P922" s="18"/>
      <x:c r="Q922" s="18"/>
      <x:c r="R922" s="18"/>
      <x:c r="S922" s="18"/>
      <x:c r="T922" s="18"/>
    </x:row>
    <x:row r="923">
      <x:c r="D923" s="18"/>
      <x:c r="E923" s="18"/>
      <x:c r="F923" s="18"/>
      <x:c r="G923" s="59"/>
      <x:c r="H923" s="59"/>
      <x:c r="I923" s="59"/>
      <x:c r="J923" s="59"/>
      <x:c r="K923" s="18"/>
      <x:c r="L923" s="18"/>
      <x:c r="M923" s="18"/>
      <x:c r="N923" s="18"/>
      <x:c r="O923" s="18"/>
      <x:c r="P923" s="18"/>
      <x:c r="Q923" s="18"/>
      <x:c r="R923" s="18"/>
      <x:c r="S923" s="18"/>
      <x:c r="T923" s="18"/>
    </x:row>
    <x:row r="924">
      <x:c r="D924" s="18"/>
      <x:c r="E924" s="18"/>
      <x:c r="F924" s="18"/>
      <x:c r="G924" s="59"/>
      <x:c r="H924" s="59"/>
      <x:c r="I924" s="59"/>
      <x:c r="J924" s="59"/>
      <x:c r="K924" s="18"/>
      <x:c r="L924" s="18"/>
      <x:c r="M924" s="18"/>
      <x:c r="N924" s="18"/>
      <x:c r="O924" s="18"/>
      <x:c r="P924" s="18"/>
      <x:c r="Q924" s="18"/>
      <x:c r="R924" s="18"/>
      <x:c r="S924" s="18"/>
      <x:c r="T924" s="18"/>
    </x:row>
    <x:row r="925">
      <x:c r="D925" s="18"/>
      <x:c r="E925" s="18"/>
      <x:c r="F925" s="18"/>
      <x:c r="G925" s="59"/>
      <x:c r="H925" s="59"/>
      <x:c r="I925" s="59"/>
      <x:c r="J925" s="59"/>
      <x:c r="K925" s="18"/>
      <x:c r="L925" s="18"/>
      <x:c r="M925" s="18"/>
      <x:c r="N925" s="18"/>
      <x:c r="O925" s="18"/>
      <x:c r="P925" s="18"/>
      <x:c r="Q925" s="18"/>
      <x:c r="R925" s="18"/>
      <x:c r="S925" s="18"/>
      <x:c r="T925" s="18"/>
    </x:row>
    <x:row r="926">
      <x:c r="D926" s="18"/>
      <x:c r="E926" s="18"/>
      <x:c r="F926" s="18"/>
      <x:c r="G926" s="59"/>
      <x:c r="H926" s="59"/>
      <x:c r="I926" s="59"/>
      <x:c r="J926" s="59"/>
      <x:c r="K926" s="18"/>
      <x:c r="L926" s="18"/>
      <x:c r="M926" s="18"/>
      <x:c r="N926" s="18"/>
      <x:c r="O926" s="18"/>
      <x:c r="P926" s="18"/>
      <x:c r="Q926" s="18"/>
      <x:c r="R926" s="18"/>
      <x:c r="S926" s="18"/>
      <x:c r="T926" s="18"/>
    </x:row>
    <x:row r="927">
      <x:c r="D927" s="18"/>
      <x:c r="E927" s="18"/>
      <x:c r="F927" s="18"/>
      <x:c r="G927" s="59"/>
      <x:c r="H927" s="59"/>
      <x:c r="I927" s="59"/>
      <x:c r="J927" s="59"/>
      <x:c r="K927" s="18"/>
      <x:c r="L927" s="18"/>
      <x:c r="M927" s="18"/>
      <x:c r="N927" s="18"/>
      <x:c r="O927" s="18"/>
      <x:c r="P927" s="18"/>
      <x:c r="Q927" s="18"/>
      <x:c r="R927" s="18"/>
      <x:c r="S927" s="18"/>
      <x:c r="T927" s="18"/>
    </x:row>
    <x:row r="928">
      <x:c r="D928" s="18"/>
      <x:c r="E928" s="18"/>
      <x:c r="F928" s="18"/>
      <x:c r="G928" s="59"/>
      <x:c r="H928" s="59"/>
      <x:c r="I928" s="59"/>
      <x:c r="J928" s="59"/>
      <x:c r="K928" s="18"/>
      <x:c r="L928" s="18"/>
      <x:c r="M928" s="18"/>
      <x:c r="N928" s="18"/>
      <x:c r="O928" s="18"/>
      <x:c r="P928" s="18"/>
      <x:c r="Q928" s="18"/>
      <x:c r="R928" s="18"/>
      <x:c r="S928" s="18"/>
      <x:c r="T928" s="18"/>
    </x:row>
    <x:row r="929">
      <x:c r="D929" s="18"/>
      <x:c r="E929" s="18"/>
      <x:c r="F929" s="18"/>
      <x:c r="G929" s="59"/>
      <x:c r="H929" s="59"/>
      <x:c r="I929" s="59"/>
      <x:c r="J929" s="59"/>
      <x:c r="K929" s="18"/>
      <x:c r="L929" s="18"/>
      <x:c r="M929" s="18"/>
      <x:c r="N929" s="18"/>
      <x:c r="O929" s="18"/>
      <x:c r="P929" s="18"/>
      <x:c r="Q929" s="18"/>
      <x:c r="R929" s="18"/>
      <x:c r="S929" s="18"/>
      <x:c r="T929" s="18"/>
    </x:row>
    <x:row r="930">
      <x:c r="D930" s="18"/>
      <x:c r="E930" s="18"/>
      <x:c r="F930" s="18"/>
      <x:c r="G930" s="59"/>
      <x:c r="H930" s="59"/>
      <x:c r="I930" s="59"/>
      <x:c r="J930" s="59"/>
      <x:c r="K930" s="18"/>
      <x:c r="L930" s="18"/>
      <x:c r="M930" s="18"/>
      <x:c r="N930" s="18"/>
      <x:c r="O930" s="18"/>
      <x:c r="P930" s="18"/>
      <x:c r="Q930" s="18"/>
      <x:c r="R930" s="18"/>
      <x:c r="S930" s="18"/>
      <x:c r="T930" s="18"/>
    </x:row>
    <x:row r="931">
      <x:c r="D931" s="18"/>
      <x:c r="E931" s="18"/>
      <x:c r="F931" s="18"/>
      <x:c r="G931" s="59"/>
      <x:c r="H931" s="59"/>
      <x:c r="I931" s="59"/>
      <x:c r="J931" s="59"/>
      <x:c r="K931" s="18"/>
      <x:c r="L931" s="18"/>
      <x:c r="M931" s="18"/>
      <x:c r="N931" s="18"/>
      <x:c r="O931" s="18"/>
      <x:c r="P931" s="18"/>
      <x:c r="Q931" s="18"/>
      <x:c r="R931" s="18"/>
      <x:c r="S931" s="18"/>
      <x:c r="T931" s="18"/>
    </x:row>
    <x:row r="932">
      <x:c r="D932" s="18"/>
      <x:c r="E932" s="18"/>
      <x:c r="F932" s="18"/>
      <x:c r="G932" s="59"/>
      <x:c r="H932" s="59"/>
      <x:c r="I932" s="59"/>
      <x:c r="J932" s="59"/>
      <x:c r="K932" s="18"/>
      <x:c r="L932" s="18"/>
      <x:c r="M932" s="18"/>
      <x:c r="N932" s="18"/>
      <x:c r="O932" s="18"/>
      <x:c r="P932" s="18"/>
      <x:c r="Q932" s="18"/>
      <x:c r="R932" s="18"/>
      <x:c r="S932" s="18"/>
      <x:c r="T932" s="18"/>
    </x:row>
    <x:row r="933">
      <x:c r="D933" s="18"/>
      <x:c r="E933" s="18"/>
      <x:c r="F933" s="18"/>
      <x:c r="G933" s="59"/>
      <x:c r="H933" s="59"/>
      <x:c r="I933" s="59"/>
      <x:c r="J933" s="59"/>
      <x:c r="K933" s="18"/>
      <x:c r="L933" s="18"/>
      <x:c r="M933" s="18"/>
      <x:c r="N933" s="18"/>
      <x:c r="O933" s="18"/>
      <x:c r="P933" s="18"/>
      <x:c r="Q933" s="18"/>
      <x:c r="R933" s="18"/>
      <x:c r="S933" s="18"/>
      <x:c r="T933" s="18"/>
    </x:row>
    <x:row r="934">
      <x:c r="D934" s="18"/>
      <x:c r="E934" s="18"/>
      <x:c r="F934" s="18"/>
      <x:c r="G934" s="59"/>
      <x:c r="H934" s="59"/>
      <x:c r="I934" s="59"/>
      <x:c r="J934" s="59"/>
      <x:c r="K934" s="18"/>
      <x:c r="L934" s="18"/>
      <x:c r="M934" s="18"/>
      <x:c r="N934" s="18"/>
      <x:c r="O934" s="18"/>
      <x:c r="P934" s="18"/>
      <x:c r="Q934" s="18"/>
      <x:c r="R934" s="18"/>
      <x:c r="S934" s="18"/>
      <x:c r="T934" s="18"/>
    </x:row>
    <x:row r="935">
      <x:c r="D935" s="18"/>
      <x:c r="E935" s="18"/>
      <x:c r="F935" s="18"/>
      <x:c r="G935" s="59"/>
      <x:c r="H935" s="59"/>
      <x:c r="I935" s="59"/>
      <x:c r="J935" s="59"/>
      <x:c r="K935" s="18"/>
      <x:c r="L935" s="18"/>
      <x:c r="M935" s="18"/>
      <x:c r="N935" s="18"/>
      <x:c r="O935" s="18"/>
      <x:c r="P935" s="18"/>
      <x:c r="Q935" s="18"/>
      <x:c r="R935" s="18"/>
      <x:c r="S935" s="18"/>
      <x:c r="T935" s="18"/>
    </x:row>
    <x:row r="936">
      <x:c r="D936" s="18"/>
      <x:c r="E936" s="18"/>
      <x:c r="F936" s="18"/>
      <x:c r="G936" s="59"/>
      <x:c r="H936" s="59"/>
      <x:c r="I936" s="59"/>
      <x:c r="J936" s="59"/>
      <x:c r="K936" s="18"/>
      <x:c r="L936" s="18"/>
      <x:c r="M936" s="18"/>
      <x:c r="N936" s="18"/>
      <x:c r="O936" s="18"/>
      <x:c r="P936" s="18"/>
      <x:c r="Q936" s="18"/>
      <x:c r="R936" s="18"/>
      <x:c r="S936" s="18"/>
      <x:c r="T936" s="18"/>
    </x:row>
    <x:row r="937">
      <x:c r="D937" s="18"/>
      <x:c r="E937" s="18"/>
      <x:c r="F937" s="18"/>
      <x:c r="G937" s="59"/>
      <x:c r="H937" s="59"/>
      <x:c r="I937" s="59"/>
      <x:c r="J937" s="59"/>
      <x:c r="K937" s="18"/>
      <x:c r="L937" s="18"/>
      <x:c r="M937" s="18"/>
      <x:c r="N937" s="18"/>
      <x:c r="O937" s="18"/>
      <x:c r="P937" s="18"/>
      <x:c r="Q937" s="18"/>
      <x:c r="R937" s="18"/>
      <x:c r="S937" s="18"/>
      <x:c r="T937" s="18"/>
    </x:row>
    <x:row r="938">
      <x:c r="D938" s="18"/>
      <x:c r="E938" s="18"/>
      <x:c r="F938" s="18"/>
      <x:c r="G938" s="59"/>
      <x:c r="H938" s="59"/>
      <x:c r="I938" s="59"/>
      <x:c r="J938" s="59"/>
      <x:c r="K938" s="18"/>
      <x:c r="L938" s="18"/>
      <x:c r="M938" s="18"/>
      <x:c r="N938" s="18"/>
      <x:c r="O938" s="18"/>
      <x:c r="P938" s="18"/>
      <x:c r="Q938" s="18"/>
      <x:c r="R938" s="18"/>
      <x:c r="S938" s="18"/>
      <x:c r="T938" s="18"/>
    </x:row>
    <x:row r="939">
      <x:c r="D939" s="18"/>
      <x:c r="E939" s="18"/>
      <x:c r="F939" s="18"/>
      <x:c r="G939" s="59"/>
      <x:c r="H939" s="59"/>
      <x:c r="I939" s="59"/>
      <x:c r="J939" s="59"/>
      <x:c r="K939" s="18"/>
      <x:c r="L939" s="18"/>
      <x:c r="M939" s="18"/>
      <x:c r="N939" s="18"/>
      <x:c r="O939" s="18"/>
      <x:c r="P939" s="18"/>
      <x:c r="Q939" s="18"/>
      <x:c r="R939" s="18"/>
      <x:c r="S939" s="18"/>
      <x:c r="T939" s="18"/>
    </x:row>
    <x:row r="940">
      <x:c r="D940" s="18"/>
      <x:c r="E940" s="18"/>
      <x:c r="F940" s="18"/>
      <x:c r="G940" s="59"/>
      <x:c r="H940" s="59"/>
      <x:c r="I940" s="59"/>
      <x:c r="J940" s="59"/>
      <x:c r="K940" s="18"/>
      <x:c r="L940" s="18"/>
      <x:c r="M940" s="18"/>
      <x:c r="N940" s="18"/>
      <x:c r="O940" s="18"/>
      <x:c r="P940" s="18"/>
      <x:c r="Q940" s="18"/>
      <x:c r="R940" s="18"/>
      <x:c r="S940" s="18"/>
      <x:c r="T940" s="18"/>
    </x:row>
    <x:row r="941">
      <x:c r="D941" s="18"/>
      <x:c r="E941" s="18"/>
      <x:c r="F941" s="18"/>
      <x:c r="G941" s="59"/>
      <x:c r="H941" s="59"/>
      <x:c r="I941" s="59"/>
      <x:c r="J941" s="59"/>
      <x:c r="K941" s="18"/>
      <x:c r="L941" s="18"/>
      <x:c r="M941" s="18"/>
      <x:c r="N941" s="18"/>
      <x:c r="O941" s="18"/>
      <x:c r="P941" s="18"/>
      <x:c r="Q941" s="18"/>
      <x:c r="R941" s="18"/>
      <x:c r="S941" s="18"/>
      <x:c r="T941" s="18"/>
    </x:row>
    <x:row r="942">
      <x:c r="D942" s="18"/>
      <x:c r="E942" s="18"/>
      <x:c r="F942" s="18"/>
      <x:c r="G942" s="59"/>
      <x:c r="H942" s="59"/>
      <x:c r="I942" s="59"/>
      <x:c r="J942" s="59"/>
      <x:c r="K942" s="18"/>
      <x:c r="L942" s="18"/>
      <x:c r="M942" s="18"/>
      <x:c r="N942" s="18"/>
      <x:c r="O942" s="18"/>
      <x:c r="P942" s="18"/>
      <x:c r="Q942" s="18"/>
      <x:c r="R942" s="18"/>
      <x:c r="S942" s="18"/>
      <x:c r="T942" s="18"/>
    </x:row>
    <x:row r="943">
      <x:c r="D943" s="18"/>
      <x:c r="E943" s="18"/>
      <x:c r="F943" s="18"/>
      <x:c r="G943" s="59"/>
      <x:c r="H943" s="59"/>
      <x:c r="I943" s="59"/>
      <x:c r="J943" s="59"/>
      <x:c r="K943" s="18"/>
      <x:c r="L943" s="18"/>
      <x:c r="M943" s="18"/>
      <x:c r="N943" s="18"/>
      <x:c r="O943" s="18"/>
      <x:c r="P943" s="18"/>
      <x:c r="Q943" s="18"/>
      <x:c r="R943" s="18"/>
      <x:c r="S943" s="18"/>
      <x:c r="T943" s="18"/>
    </x:row>
    <x:row r="944">
      <x:c r="D944" s="18"/>
      <x:c r="E944" s="18"/>
      <x:c r="F944" s="18"/>
      <x:c r="G944" s="59"/>
      <x:c r="H944" s="59"/>
      <x:c r="I944" s="59"/>
      <x:c r="J944" s="59"/>
      <x:c r="K944" s="18"/>
      <x:c r="L944" s="18"/>
      <x:c r="M944" s="18"/>
      <x:c r="N944" s="18"/>
      <x:c r="O944" s="18"/>
      <x:c r="P944" s="18"/>
      <x:c r="Q944" s="18"/>
      <x:c r="R944" s="18"/>
      <x:c r="S944" s="18"/>
      <x:c r="T944" s="18"/>
    </x:row>
    <x:row r="945">
      <x:c r="D945" s="18"/>
      <x:c r="E945" s="18"/>
      <x:c r="F945" s="18"/>
      <x:c r="G945" s="59"/>
      <x:c r="H945" s="59"/>
      <x:c r="I945" s="59"/>
      <x:c r="J945" s="59"/>
      <x:c r="K945" s="18"/>
      <x:c r="L945" s="18"/>
      <x:c r="M945" s="18"/>
      <x:c r="N945" s="18"/>
      <x:c r="O945" s="18"/>
      <x:c r="P945" s="18"/>
      <x:c r="Q945" s="18"/>
      <x:c r="R945" s="18"/>
      <x:c r="S945" s="18"/>
      <x:c r="T945" s="18"/>
    </x:row>
    <x:row r="946">
      <x:c r="D946" s="18"/>
      <x:c r="E946" s="18"/>
      <x:c r="F946" s="18"/>
      <x:c r="G946" s="59"/>
      <x:c r="H946" s="59"/>
      <x:c r="I946" s="59"/>
      <x:c r="J946" s="59"/>
      <x:c r="K946" s="18"/>
      <x:c r="L946" s="18"/>
      <x:c r="M946" s="18"/>
      <x:c r="N946" s="18"/>
      <x:c r="O946" s="18"/>
      <x:c r="P946" s="18"/>
      <x:c r="Q946" s="18"/>
      <x:c r="R946" s="18"/>
      <x:c r="S946" s="18"/>
      <x:c r="T946" s="18"/>
    </x:row>
    <x:row r="947">
      <x:c r="D947" s="18"/>
      <x:c r="E947" s="18"/>
      <x:c r="F947" s="18"/>
      <x:c r="G947" s="59"/>
      <x:c r="H947" s="59"/>
      <x:c r="I947" s="59"/>
      <x:c r="J947" s="59"/>
      <x:c r="K947" s="18"/>
      <x:c r="L947" s="18"/>
      <x:c r="M947" s="18"/>
      <x:c r="N947" s="18"/>
      <x:c r="O947" s="18"/>
      <x:c r="P947" s="18"/>
      <x:c r="Q947" s="18"/>
      <x:c r="R947" s="18"/>
      <x:c r="S947" s="18"/>
      <x:c r="T947" s="18"/>
    </x:row>
    <x:row r="948">
      <x:c r="D948" s="18"/>
      <x:c r="E948" s="18"/>
      <x:c r="F948" s="18"/>
      <x:c r="G948" s="59"/>
      <x:c r="H948" s="59"/>
      <x:c r="I948" s="59"/>
      <x:c r="J948" s="59"/>
      <x:c r="K948" s="18"/>
      <x:c r="L948" s="18"/>
      <x:c r="M948" s="18"/>
      <x:c r="N948" s="18"/>
      <x:c r="O948" s="18"/>
      <x:c r="P948" s="18"/>
      <x:c r="Q948" s="18"/>
      <x:c r="R948" s="18"/>
      <x:c r="S948" s="18"/>
      <x:c r="T948" s="18"/>
    </x:row>
    <x:row r="949">
      <x:c r="D949" s="18"/>
      <x:c r="E949" s="18"/>
      <x:c r="F949" s="18"/>
      <x:c r="G949" s="59"/>
      <x:c r="H949" s="59"/>
      <x:c r="I949" s="59"/>
      <x:c r="J949" s="59"/>
      <x:c r="K949" s="18"/>
      <x:c r="L949" s="18"/>
      <x:c r="M949" s="18"/>
      <x:c r="N949" s="18"/>
      <x:c r="O949" s="18"/>
      <x:c r="P949" s="18"/>
      <x:c r="Q949" s="18"/>
      <x:c r="R949" s="18"/>
      <x:c r="S949" s="18"/>
      <x:c r="T949" s="18"/>
    </x:row>
    <x:row r="950">
      <x:c r="D950" s="18"/>
      <x:c r="E950" s="18"/>
      <x:c r="F950" s="18"/>
      <x:c r="G950" s="59"/>
      <x:c r="H950" s="59"/>
      <x:c r="I950" s="59"/>
      <x:c r="J950" s="59"/>
      <x:c r="K950" s="18"/>
      <x:c r="L950" s="18"/>
      <x:c r="M950" s="18"/>
      <x:c r="N950" s="18"/>
      <x:c r="O950" s="18"/>
      <x:c r="P950" s="18"/>
      <x:c r="Q950" s="18"/>
      <x:c r="R950" s="18"/>
      <x:c r="S950" s="18"/>
      <x:c r="T950" s="18"/>
    </x:row>
    <x:row r="951">
      <x:c r="D951" s="18"/>
      <x:c r="E951" s="18"/>
      <x:c r="F951" s="18"/>
      <x:c r="G951" s="59"/>
      <x:c r="H951" s="59"/>
      <x:c r="I951" s="59"/>
      <x:c r="J951" s="59"/>
      <x:c r="K951" s="18"/>
      <x:c r="L951" s="18"/>
      <x:c r="M951" s="18"/>
      <x:c r="N951" s="18"/>
      <x:c r="O951" s="18"/>
      <x:c r="P951" s="18"/>
      <x:c r="Q951" s="18"/>
      <x:c r="R951" s="18"/>
      <x:c r="S951" s="18"/>
      <x:c r="T951" s="18"/>
    </x:row>
    <x:row r="952">
      <x:c r="D952" s="18"/>
      <x:c r="E952" s="18"/>
      <x:c r="F952" s="18"/>
      <x:c r="G952" s="59"/>
      <x:c r="H952" s="59"/>
      <x:c r="I952" s="59"/>
      <x:c r="J952" s="59"/>
      <x:c r="K952" s="18"/>
      <x:c r="L952" s="18"/>
      <x:c r="M952" s="18"/>
      <x:c r="N952" s="18"/>
      <x:c r="O952" s="18"/>
      <x:c r="P952" s="18"/>
      <x:c r="Q952" s="18"/>
      <x:c r="R952" s="18"/>
      <x:c r="S952" s="18"/>
      <x:c r="T952" s="18"/>
    </x:row>
    <x:row r="953">
      <x:c r="D953" s="18"/>
      <x:c r="E953" s="18"/>
      <x:c r="F953" s="18"/>
      <x:c r="G953" s="59"/>
      <x:c r="H953" s="59"/>
      <x:c r="I953" s="59"/>
      <x:c r="J953" s="59"/>
      <x:c r="K953" s="18"/>
      <x:c r="L953" s="18"/>
      <x:c r="M953" s="18"/>
      <x:c r="N953" s="18"/>
      <x:c r="O953" s="18"/>
      <x:c r="P953" s="18"/>
      <x:c r="Q953" s="18"/>
      <x:c r="R953" s="18"/>
      <x:c r="S953" s="18"/>
      <x:c r="T953" s="18"/>
    </x:row>
    <x:row r="954">
      <x:c r="D954" s="18"/>
      <x:c r="E954" s="18"/>
      <x:c r="F954" s="18"/>
      <x:c r="G954" s="59"/>
      <x:c r="H954" s="59"/>
      <x:c r="I954" s="59"/>
      <x:c r="J954" s="59"/>
      <x:c r="K954" s="18"/>
      <x:c r="L954" s="18"/>
      <x:c r="M954" s="18"/>
      <x:c r="N954" s="18"/>
      <x:c r="O954" s="18"/>
      <x:c r="P954" s="18"/>
      <x:c r="Q954" s="18"/>
      <x:c r="R954" s="18"/>
      <x:c r="S954" s="18"/>
      <x:c r="T954" s="18"/>
    </x:row>
    <x:row r="955">
      <x:c r="D955" s="18"/>
      <x:c r="E955" s="18"/>
      <x:c r="F955" s="18"/>
      <x:c r="G955" s="59"/>
      <x:c r="H955" s="59"/>
      <x:c r="I955" s="59"/>
      <x:c r="J955" s="59"/>
      <x:c r="K955" s="18"/>
      <x:c r="L955" s="18"/>
      <x:c r="M955" s="18"/>
      <x:c r="N955" s="18"/>
      <x:c r="O955" s="18"/>
      <x:c r="P955" s="18"/>
      <x:c r="Q955" s="18"/>
      <x:c r="R955" s="18"/>
      <x:c r="S955" s="18"/>
      <x:c r="T955" s="18"/>
    </x:row>
    <x:row r="956">
      <x:c r="D956" s="18"/>
      <x:c r="E956" s="18"/>
      <x:c r="F956" s="18"/>
      <x:c r="G956" s="59"/>
      <x:c r="H956" s="59"/>
      <x:c r="I956" s="59"/>
      <x:c r="J956" s="59"/>
      <x:c r="K956" s="18"/>
      <x:c r="L956" s="18"/>
      <x:c r="M956" s="18"/>
      <x:c r="N956" s="18"/>
      <x:c r="O956" s="18"/>
      <x:c r="P956" s="18"/>
      <x:c r="Q956" s="18"/>
      <x:c r="R956" s="18"/>
      <x:c r="S956" s="18"/>
      <x:c r="T956" s="18"/>
    </x:row>
    <x:row r="957">
      <x:c r="D957" s="18"/>
      <x:c r="E957" s="18"/>
      <x:c r="F957" s="18"/>
      <x:c r="G957" s="59"/>
      <x:c r="H957" s="59"/>
      <x:c r="I957" s="59"/>
      <x:c r="J957" s="59"/>
      <x:c r="K957" s="18"/>
      <x:c r="L957" s="18"/>
      <x:c r="M957" s="18"/>
      <x:c r="N957" s="18"/>
      <x:c r="O957" s="18"/>
      <x:c r="P957" s="18"/>
      <x:c r="Q957" s="18"/>
      <x:c r="R957" s="18"/>
      <x:c r="S957" s="18"/>
      <x:c r="T957" s="18"/>
    </x:row>
    <x:row r="958">
      <x:c r="D958" s="18"/>
      <x:c r="E958" s="18"/>
      <x:c r="F958" s="18"/>
      <x:c r="G958" s="59"/>
      <x:c r="H958" s="59"/>
      <x:c r="I958" s="59"/>
      <x:c r="J958" s="59"/>
      <x:c r="K958" s="18"/>
      <x:c r="L958" s="18"/>
      <x:c r="M958" s="18"/>
      <x:c r="N958" s="18"/>
      <x:c r="O958" s="18"/>
      <x:c r="P958" s="18"/>
      <x:c r="Q958" s="18"/>
      <x:c r="R958" s="18"/>
      <x:c r="S958" s="18"/>
      <x:c r="T958" s="18"/>
    </x:row>
    <x:row r="959">
      <x:c r="D959" s="18"/>
      <x:c r="E959" s="18"/>
      <x:c r="F959" s="18"/>
      <x:c r="G959" s="59"/>
      <x:c r="H959" s="59"/>
      <x:c r="I959" s="59"/>
      <x:c r="J959" s="59"/>
      <x:c r="K959" s="18"/>
      <x:c r="L959" s="18"/>
      <x:c r="M959" s="18"/>
      <x:c r="N959" s="18"/>
      <x:c r="O959" s="18"/>
      <x:c r="P959" s="18"/>
      <x:c r="Q959" s="18"/>
      <x:c r="R959" s="18"/>
      <x:c r="S959" s="18"/>
      <x:c r="T959" s="18"/>
    </x:row>
    <x:row r="960">
      <x:c r="D960" s="18"/>
      <x:c r="E960" s="18"/>
      <x:c r="F960" s="18"/>
      <x:c r="G960" s="59"/>
      <x:c r="H960" s="59"/>
      <x:c r="I960" s="59"/>
      <x:c r="J960" s="59"/>
      <x:c r="K960" s="18"/>
      <x:c r="L960" s="18"/>
      <x:c r="M960" s="18"/>
      <x:c r="N960" s="18"/>
      <x:c r="O960" s="18"/>
      <x:c r="P960" s="18"/>
      <x:c r="Q960" s="18"/>
      <x:c r="R960" s="18"/>
      <x:c r="S960" s="18"/>
      <x:c r="T960" s="18"/>
    </x:row>
    <x:row r="961">
      <x:c r="D961" s="18"/>
      <x:c r="E961" s="18"/>
      <x:c r="F961" s="18"/>
      <x:c r="G961" s="59"/>
      <x:c r="H961" s="59"/>
      <x:c r="I961" s="59"/>
      <x:c r="J961" s="59"/>
      <x:c r="K961" s="18"/>
      <x:c r="L961" s="18"/>
      <x:c r="M961" s="18"/>
      <x:c r="N961" s="18"/>
      <x:c r="O961" s="18"/>
      <x:c r="P961" s="18"/>
      <x:c r="Q961" s="18"/>
      <x:c r="R961" s="18"/>
      <x:c r="S961" s="18"/>
      <x:c r="T961" s="18"/>
    </x:row>
    <x:row r="962">
      <x:c r="D962" s="18"/>
      <x:c r="E962" s="18"/>
      <x:c r="F962" s="18"/>
      <x:c r="G962" s="59"/>
      <x:c r="H962" s="59"/>
      <x:c r="I962" s="59"/>
      <x:c r="J962" s="59"/>
      <x:c r="K962" s="18"/>
      <x:c r="L962" s="18"/>
      <x:c r="M962" s="18"/>
      <x:c r="N962" s="18"/>
      <x:c r="O962" s="18"/>
      <x:c r="P962" s="18"/>
      <x:c r="Q962" s="18"/>
      <x:c r="R962" s="18"/>
      <x:c r="S962" s="18"/>
      <x:c r="T962" s="18"/>
    </x:row>
    <x:row r="963">
      <x:c r="D963" s="18"/>
      <x:c r="E963" s="18"/>
      <x:c r="F963" s="18"/>
      <x:c r="G963" s="59"/>
      <x:c r="H963" s="59"/>
      <x:c r="I963" s="59"/>
      <x:c r="J963" s="59"/>
      <x:c r="K963" s="18"/>
      <x:c r="L963" s="18"/>
      <x:c r="M963" s="18"/>
      <x:c r="N963" s="18"/>
      <x:c r="O963" s="18"/>
      <x:c r="P963" s="18"/>
      <x:c r="Q963" s="18"/>
      <x:c r="R963" s="18"/>
      <x:c r="S963" s="18"/>
      <x:c r="T963" s="18"/>
    </x:row>
    <x:row r="964">
      <x:c r="D964" s="18"/>
      <x:c r="E964" s="18"/>
      <x:c r="F964" s="18"/>
      <x:c r="G964" s="59"/>
      <x:c r="H964" s="59"/>
      <x:c r="I964" s="59"/>
      <x:c r="J964" s="59"/>
      <x:c r="K964" s="18"/>
      <x:c r="L964" s="18"/>
      <x:c r="M964" s="18"/>
      <x:c r="N964" s="18"/>
      <x:c r="O964" s="18"/>
      <x:c r="P964" s="18"/>
      <x:c r="Q964" s="18"/>
      <x:c r="R964" s="18"/>
      <x:c r="S964" s="18"/>
      <x:c r="T964" s="18"/>
    </x:row>
    <x:row r="965">
      <x:c r="D965" s="18"/>
      <x:c r="E965" s="18"/>
      <x:c r="F965" s="18"/>
      <x:c r="G965" s="59"/>
      <x:c r="H965" s="59"/>
      <x:c r="I965" s="59"/>
      <x:c r="J965" s="59"/>
      <x:c r="K965" s="18"/>
      <x:c r="L965" s="18"/>
      <x:c r="M965" s="18"/>
      <x:c r="N965" s="18"/>
      <x:c r="O965" s="18"/>
      <x:c r="P965" s="18"/>
      <x:c r="Q965" s="18"/>
      <x:c r="R965" s="18"/>
      <x:c r="S965" s="18"/>
      <x:c r="T965" s="18"/>
    </x:row>
    <x:row r="966">
      <x:c r="D966" s="18"/>
      <x:c r="E966" s="18"/>
      <x:c r="F966" s="18"/>
      <x:c r="G966" s="59"/>
      <x:c r="H966" s="59"/>
      <x:c r="I966" s="59"/>
      <x:c r="J966" s="59"/>
      <x:c r="K966" s="18"/>
      <x:c r="L966" s="18"/>
      <x:c r="M966" s="18"/>
      <x:c r="N966" s="18"/>
      <x:c r="O966" s="18"/>
      <x:c r="P966" s="18"/>
      <x:c r="Q966" s="18"/>
      <x:c r="R966" s="18"/>
      <x:c r="S966" s="18"/>
      <x:c r="T966" s="18"/>
    </x:row>
    <x:row r="967">
      <x:c r="D967" s="18"/>
      <x:c r="E967" s="18"/>
      <x:c r="F967" s="18"/>
      <x:c r="G967" s="59"/>
      <x:c r="H967" s="59"/>
      <x:c r="I967" s="59"/>
      <x:c r="J967" s="59"/>
      <x:c r="K967" s="18"/>
      <x:c r="L967" s="18"/>
      <x:c r="M967" s="18"/>
      <x:c r="N967" s="18"/>
      <x:c r="O967" s="18"/>
      <x:c r="P967" s="18"/>
      <x:c r="Q967" s="18"/>
      <x:c r="R967" s="18"/>
      <x:c r="S967" s="18"/>
      <x:c r="T967" s="18"/>
    </x:row>
    <x:row r="968">
      <x:c r="D968" s="18"/>
      <x:c r="E968" s="18"/>
      <x:c r="F968" s="18"/>
      <x:c r="G968" s="59"/>
      <x:c r="H968" s="59"/>
      <x:c r="I968" s="59"/>
      <x:c r="J968" s="59"/>
      <x:c r="K968" s="18"/>
      <x:c r="L968" s="18"/>
      <x:c r="M968" s="18"/>
      <x:c r="N968" s="18"/>
      <x:c r="O968" s="18"/>
      <x:c r="P968" s="18"/>
      <x:c r="Q968" s="18"/>
      <x:c r="R968" s="18"/>
      <x:c r="S968" s="18"/>
      <x:c r="T968" s="18"/>
    </x:row>
    <x:row r="969">
      <x:c r="D969" s="18"/>
      <x:c r="E969" s="18"/>
      <x:c r="F969" s="18"/>
      <x:c r="G969" s="59"/>
      <x:c r="H969" s="59"/>
      <x:c r="I969" s="59"/>
      <x:c r="J969" s="59"/>
      <x:c r="K969" s="18"/>
      <x:c r="L969" s="18"/>
      <x:c r="M969" s="18"/>
      <x:c r="N969" s="18"/>
      <x:c r="O969" s="18"/>
      <x:c r="P969" s="18"/>
      <x:c r="Q969" s="18"/>
      <x:c r="R969" s="18"/>
      <x:c r="S969" s="18"/>
      <x:c r="T969" s="18"/>
    </x:row>
    <x:row r="970">
      <x:c r="D970" s="18"/>
      <x:c r="E970" s="18"/>
      <x:c r="F970" s="18"/>
      <x:c r="G970" s="59"/>
      <x:c r="H970" s="59"/>
      <x:c r="I970" s="59"/>
      <x:c r="J970" s="59"/>
      <x:c r="K970" s="18"/>
      <x:c r="L970" s="18"/>
      <x:c r="M970" s="18"/>
      <x:c r="N970" s="18"/>
      <x:c r="O970" s="18"/>
      <x:c r="P970" s="18"/>
      <x:c r="Q970" s="18"/>
      <x:c r="R970" s="18"/>
      <x:c r="S970" s="18"/>
      <x:c r="T970" s="18"/>
    </x:row>
    <x:row r="971">
      <x:c r="D971" s="18"/>
      <x:c r="E971" s="18"/>
      <x:c r="F971" s="18"/>
      <x:c r="G971" s="59"/>
      <x:c r="H971" s="59"/>
      <x:c r="I971" s="59"/>
      <x:c r="J971" s="59"/>
      <x:c r="K971" s="18"/>
      <x:c r="L971" s="18"/>
      <x:c r="M971" s="18"/>
      <x:c r="N971" s="18"/>
      <x:c r="O971" s="18"/>
      <x:c r="P971" s="18"/>
      <x:c r="Q971" s="18"/>
      <x:c r="R971" s="18"/>
      <x:c r="S971" s="18"/>
      <x:c r="T971" s="18"/>
    </x:row>
    <x:row r="972">
      <x:c r="D972" s="18"/>
      <x:c r="E972" s="18"/>
      <x:c r="F972" s="18"/>
      <x:c r="G972" s="59"/>
      <x:c r="H972" s="59"/>
      <x:c r="I972" s="59"/>
      <x:c r="J972" s="59"/>
      <x:c r="K972" s="18"/>
      <x:c r="L972" s="18"/>
      <x:c r="M972" s="18"/>
      <x:c r="N972" s="18"/>
      <x:c r="O972" s="18"/>
      <x:c r="P972" s="18"/>
      <x:c r="Q972" s="18"/>
      <x:c r="R972" s="18"/>
      <x:c r="S972" s="18"/>
      <x:c r="T972" s="18"/>
    </x:row>
    <x:row r="973">
      <x:c r="D973" s="18"/>
      <x:c r="E973" s="18"/>
      <x:c r="F973" s="18"/>
      <x:c r="G973" s="59"/>
      <x:c r="H973" s="59"/>
      <x:c r="I973" s="59"/>
      <x:c r="J973" s="59"/>
      <x:c r="K973" s="18"/>
      <x:c r="L973" s="18"/>
      <x:c r="M973" s="18"/>
      <x:c r="N973" s="18"/>
      <x:c r="O973" s="18"/>
      <x:c r="P973" s="18"/>
      <x:c r="Q973" s="18"/>
      <x:c r="R973" s="18"/>
      <x:c r="S973" s="18"/>
      <x:c r="T973" s="18"/>
    </x:row>
    <x:row r="974">
      <x:c r="D974" s="18"/>
      <x:c r="E974" s="18"/>
      <x:c r="F974" s="18"/>
      <x:c r="G974" s="59"/>
      <x:c r="H974" s="59"/>
      <x:c r="I974" s="59"/>
      <x:c r="J974" s="59"/>
      <x:c r="K974" s="18"/>
      <x:c r="L974" s="18"/>
      <x:c r="M974" s="18"/>
      <x:c r="N974" s="18"/>
      <x:c r="O974" s="18"/>
      <x:c r="P974" s="18"/>
      <x:c r="Q974" s="18"/>
      <x:c r="R974" s="18"/>
      <x:c r="S974" s="18"/>
      <x:c r="T974" s="18"/>
    </x:row>
    <x:row r="975">
      <x:c r="D975" s="18"/>
      <x:c r="E975" s="18"/>
      <x:c r="F975" s="18"/>
      <x:c r="G975" s="59"/>
      <x:c r="H975" s="59"/>
      <x:c r="I975" s="59"/>
      <x:c r="J975" s="59"/>
      <x:c r="K975" s="18"/>
      <x:c r="L975" s="18"/>
      <x:c r="M975" s="18"/>
      <x:c r="N975" s="18"/>
      <x:c r="O975" s="18"/>
      <x:c r="P975" s="18"/>
      <x:c r="Q975" s="18"/>
      <x:c r="R975" s="18"/>
      <x:c r="S975" s="18"/>
      <x:c r="T975" s="18"/>
    </x:row>
    <x:row r="976">
      <x:c r="D976" s="18"/>
      <x:c r="E976" s="18"/>
      <x:c r="F976" s="18"/>
      <x:c r="G976" s="59"/>
      <x:c r="H976" s="59"/>
      <x:c r="I976" s="59"/>
      <x:c r="J976" s="59"/>
      <x:c r="K976" s="18"/>
      <x:c r="L976" s="18"/>
      <x:c r="M976" s="18"/>
      <x:c r="N976" s="18"/>
      <x:c r="O976" s="18"/>
      <x:c r="P976" s="18"/>
      <x:c r="Q976" s="18"/>
      <x:c r="R976" s="18"/>
      <x:c r="S976" s="18"/>
      <x:c r="T976" s="18"/>
    </x:row>
    <x:row r="977">
      <x:c r="D977" s="18"/>
      <x:c r="E977" s="18"/>
      <x:c r="F977" s="18"/>
      <x:c r="G977" s="59"/>
      <x:c r="H977" s="59"/>
      <x:c r="I977" s="59"/>
      <x:c r="J977" s="59"/>
      <x:c r="K977" s="18"/>
      <x:c r="L977" s="18"/>
      <x:c r="M977" s="18"/>
      <x:c r="N977" s="18"/>
      <x:c r="O977" s="18"/>
      <x:c r="P977" s="18"/>
      <x:c r="Q977" s="18"/>
      <x:c r="R977" s="18"/>
      <x:c r="S977" s="18"/>
      <x:c r="T977" s="18"/>
    </x:row>
    <x:row r="978">
      <x:c r="D978" s="18"/>
      <x:c r="E978" s="18"/>
      <x:c r="F978" s="18"/>
      <x:c r="G978" s="59"/>
      <x:c r="H978" s="59"/>
      <x:c r="I978" s="59"/>
      <x:c r="J978" s="59"/>
      <x:c r="K978" s="18"/>
      <x:c r="L978" s="18"/>
      <x:c r="M978" s="18"/>
      <x:c r="N978" s="18"/>
      <x:c r="O978" s="18"/>
      <x:c r="P978" s="18"/>
      <x:c r="Q978" s="18"/>
      <x:c r="R978" s="18"/>
      <x:c r="S978" s="18"/>
      <x:c r="T978" s="18"/>
    </x:row>
    <x:row r="979">
      <x:c r="D979" s="18"/>
      <x:c r="E979" s="18"/>
      <x:c r="F979" s="18"/>
      <x:c r="G979" s="59"/>
      <x:c r="H979" s="59"/>
      <x:c r="I979" s="59"/>
      <x:c r="J979" s="59"/>
      <x:c r="K979" s="18"/>
      <x:c r="L979" s="18"/>
      <x:c r="M979" s="18"/>
      <x:c r="N979" s="18"/>
      <x:c r="O979" s="18"/>
      <x:c r="P979" s="18"/>
      <x:c r="Q979" s="18"/>
      <x:c r="R979" s="18"/>
      <x:c r="S979" s="18"/>
      <x:c r="T979" s="18"/>
    </x:row>
    <x:row r="980">
      <x:c r="D980" s="18"/>
      <x:c r="E980" s="18"/>
      <x:c r="F980" s="18"/>
      <x:c r="G980" s="59"/>
      <x:c r="H980" s="59"/>
      <x:c r="I980" s="59"/>
      <x:c r="J980" s="59"/>
      <x:c r="K980" s="18"/>
      <x:c r="L980" s="18"/>
      <x:c r="M980" s="18"/>
      <x:c r="N980" s="18"/>
      <x:c r="O980" s="18"/>
      <x:c r="P980" s="18"/>
      <x:c r="Q980" s="18"/>
      <x:c r="R980" s="18"/>
      <x:c r="S980" s="18"/>
      <x:c r="T980" s="18"/>
    </x:row>
    <x:row r="981">
      <x:c r="D981" s="18"/>
      <x:c r="E981" s="18"/>
      <x:c r="F981" s="18"/>
      <x:c r="G981" s="59"/>
      <x:c r="H981" s="59"/>
      <x:c r="I981" s="59"/>
      <x:c r="J981" s="59"/>
      <x:c r="K981" s="18"/>
      <x:c r="L981" s="18"/>
      <x:c r="M981" s="18"/>
      <x:c r="N981" s="18"/>
      <x:c r="O981" s="18"/>
      <x:c r="P981" s="18"/>
      <x:c r="Q981" s="18"/>
      <x:c r="R981" s="18"/>
      <x:c r="S981" s="18"/>
      <x:c r="T981" s="18"/>
    </x:row>
    <x:row r="982">
      <x:c r="D982" s="18"/>
      <x:c r="E982" s="18"/>
      <x:c r="F982" s="18"/>
      <x:c r="G982" s="59"/>
      <x:c r="H982" s="59"/>
      <x:c r="I982" s="59"/>
      <x:c r="J982" s="59"/>
      <x:c r="K982" s="18"/>
      <x:c r="L982" s="18"/>
      <x:c r="M982" s="18"/>
      <x:c r="N982" s="18"/>
      <x:c r="O982" s="18"/>
      <x:c r="P982" s="18"/>
      <x:c r="Q982" s="18"/>
      <x:c r="R982" s="18"/>
      <x:c r="S982" s="18"/>
      <x:c r="T982" s="18"/>
    </x:row>
    <x:row r="983">
      <x:c r="D983" s="18"/>
      <x:c r="E983" s="18"/>
      <x:c r="F983" s="18"/>
      <x:c r="G983" s="59"/>
      <x:c r="H983" s="59"/>
      <x:c r="I983" s="59"/>
      <x:c r="J983" s="59"/>
      <x:c r="K983" s="18"/>
      <x:c r="L983" s="18"/>
      <x:c r="M983" s="18"/>
      <x:c r="N983" s="18"/>
      <x:c r="O983" s="18"/>
      <x:c r="P983" s="18"/>
      <x:c r="Q983" s="18"/>
      <x:c r="R983" s="18"/>
      <x:c r="S983" s="18"/>
      <x:c r="T983" s="18"/>
    </x:row>
    <x:row r="984">
      <x:c r="D984" s="18"/>
      <x:c r="E984" s="18"/>
      <x:c r="F984" s="18"/>
      <x:c r="G984" s="59"/>
      <x:c r="H984" s="59"/>
      <x:c r="I984" s="59"/>
      <x:c r="J984" s="59"/>
      <x:c r="K984" s="18"/>
      <x:c r="L984" s="18"/>
      <x:c r="M984" s="18"/>
      <x:c r="N984" s="18"/>
      <x:c r="O984" s="18"/>
      <x:c r="P984" s="18"/>
      <x:c r="Q984" s="18"/>
      <x:c r="R984" s="18"/>
      <x:c r="S984" s="18"/>
      <x:c r="T984" s="18"/>
    </x:row>
    <x:row r="985">
      <x:c r="D985" s="18"/>
      <x:c r="E985" s="18"/>
      <x:c r="F985" s="18"/>
      <x:c r="G985" s="59"/>
      <x:c r="H985" s="59"/>
      <x:c r="I985" s="59"/>
      <x:c r="J985" s="59"/>
      <x:c r="K985" s="18"/>
      <x:c r="L985" s="18"/>
      <x:c r="M985" s="18"/>
      <x:c r="N985" s="18"/>
      <x:c r="O985" s="18"/>
      <x:c r="P985" s="18"/>
      <x:c r="Q985" s="18"/>
      <x:c r="R985" s="18"/>
      <x:c r="S985" s="18"/>
      <x:c r="T985" s="18"/>
    </x:row>
    <x:row r="986">
      <x:c r="D986" s="18"/>
      <x:c r="E986" s="18"/>
      <x:c r="F986" s="18"/>
      <x:c r="G986" s="59"/>
      <x:c r="H986" s="59"/>
      <x:c r="I986" s="59"/>
      <x:c r="J986" s="59"/>
      <x:c r="K986" s="18"/>
      <x:c r="L986" s="18"/>
      <x:c r="M986" s="18"/>
      <x:c r="N986" s="18"/>
      <x:c r="O986" s="18"/>
      <x:c r="P986" s="18"/>
      <x:c r="Q986" s="18"/>
      <x:c r="R986" s="18"/>
      <x:c r="S986" s="18"/>
      <x:c r="T986" s="18"/>
    </x:row>
    <x:row r="987">
      <x:c r="D987" s="18"/>
      <x:c r="E987" s="18"/>
      <x:c r="F987" s="18"/>
      <x:c r="G987" s="59"/>
      <x:c r="H987" s="59"/>
      <x:c r="I987" s="59"/>
      <x:c r="J987" s="59"/>
      <x:c r="K987" s="18"/>
      <x:c r="L987" s="18"/>
      <x:c r="M987" s="18"/>
      <x:c r="N987" s="18"/>
      <x:c r="O987" s="18"/>
      <x:c r="P987" s="18"/>
      <x:c r="Q987" s="18"/>
      <x:c r="R987" s="18"/>
      <x:c r="S987" s="18"/>
      <x:c r="T987" s="18"/>
    </x:row>
    <x:row r="988">
      <x:c r="D988" s="18"/>
      <x:c r="E988" s="18"/>
      <x:c r="F988" s="18"/>
      <x:c r="G988" s="59"/>
      <x:c r="H988" s="59"/>
      <x:c r="I988" s="59"/>
      <x:c r="J988" s="59"/>
      <x:c r="K988" s="18"/>
      <x:c r="L988" s="18"/>
      <x:c r="M988" s="18"/>
      <x:c r="N988" s="18"/>
      <x:c r="O988" s="18"/>
      <x:c r="P988" s="18"/>
      <x:c r="Q988" s="18"/>
      <x:c r="R988" s="18"/>
      <x:c r="S988" s="18"/>
      <x:c r="T988" s="18"/>
    </x:row>
    <x:row r="989">
      <x:c r="D989" s="18"/>
      <x:c r="E989" s="18"/>
      <x:c r="F989" s="18"/>
      <x:c r="G989" s="59"/>
      <x:c r="H989" s="59"/>
      <x:c r="I989" s="59"/>
      <x:c r="J989" s="59"/>
      <x:c r="K989" s="18"/>
      <x:c r="L989" s="18"/>
      <x:c r="M989" s="18"/>
      <x:c r="N989" s="18"/>
      <x:c r="O989" s="18"/>
      <x:c r="P989" s="18"/>
      <x:c r="Q989" s="18"/>
      <x:c r="R989" s="18"/>
      <x:c r="S989" s="18"/>
      <x:c r="T989" s="18"/>
    </x:row>
    <x:row r="990">
      <x:c r="D990" s="18"/>
      <x:c r="E990" s="18"/>
      <x:c r="F990" s="18"/>
      <x:c r="G990" s="59"/>
      <x:c r="H990" s="59"/>
      <x:c r="I990" s="59"/>
      <x:c r="J990" s="59"/>
      <x:c r="K990" s="18"/>
      <x:c r="L990" s="18"/>
      <x:c r="M990" s="18"/>
      <x:c r="N990" s="18"/>
      <x:c r="O990" s="18"/>
      <x:c r="P990" s="18"/>
      <x:c r="Q990" s="18"/>
      <x:c r="R990" s="18"/>
      <x:c r="S990" s="18"/>
      <x:c r="T990" s="18"/>
    </x:row>
    <x:row r="991">
      <x:c r="D991" s="18"/>
      <x:c r="E991" s="18"/>
      <x:c r="F991" s="18"/>
      <x:c r="G991" s="59"/>
      <x:c r="H991" s="59"/>
      <x:c r="I991" s="59"/>
      <x:c r="J991" s="59"/>
      <x:c r="K991" s="18"/>
      <x:c r="L991" s="18"/>
      <x:c r="M991" s="18"/>
      <x:c r="N991" s="18"/>
      <x:c r="O991" s="18"/>
      <x:c r="P991" s="18"/>
      <x:c r="Q991" s="18"/>
      <x:c r="R991" s="18"/>
      <x:c r="S991" s="18"/>
      <x:c r="T991" s="18"/>
    </x:row>
    <x:row r="992">
      <x:c r="D992" s="18"/>
      <x:c r="E992" s="18"/>
      <x:c r="F992" s="18"/>
      <x:c r="G992" s="59"/>
      <x:c r="H992" s="59"/>
      <x:c r="I992" s="59"/>
      <x:c r="J992" s="59"/>
      <x:c r="K992" s="18"/>
      <x:c r="L992" s="18"/>
      <x:c r="M992" s="18"/>
      <x:c r="N992" s="18"/>
      <x:c r="O992" s="18"/>
      <x:c r="P992" s="18"/>
      <x:c r="Q992" s="18"/>
      <x:c r="R992" s="18"/>
      <x:c r="S992" s="18"/>
      <x:c r="T992" s="18"/>
    </x:row>
    <x:row r="993">
      <x:c r="D993" s="18"/>
      <x:c r="E993" s="18"/>
      <x:c r="F993" s="18"/>
      <x:c r="G993" s="59"/>
      <x:c r="H993" s="59"/>
      <x:c r="I993" s="59"/>
      <x:c r="J993" s="59"/>
      <x:c r="K993" s="18"/>
      <x:c r="L993" s="18"/>
      <x:c r="M993" s="18"/>
      <x:c r="N993" s="18"/>
      <x:c r="O993" s="18"/>
      <x:c r="P993" s="18"/>
      <x:c r="Q993" s="18"/>
      <x:c r="R993" s="18"/>
      <x:c r="S993" s="18"/>
      <x:c r="T993" s="18"/>
    </x:row>
    <x:row r="994">
      <x:c r="D994" s="18"/>
      <x:c r="E994" s="18"/>
      <x:c r="F994" s="18"/>
      <x:c r="G994" s="59"/>
      <x:c r="H994" s="59"/>
      <x:c r="I994" s="59"/>
      <x:c r="J994" s="59"/>
      <x:c r="K994" s="18"/>
      <x:c r="L994" s="18"/>
      <x:c r="M994" s="18"/>
      <x:c r="N994" s="18"/>
      <x:c r="O994" s="18"/>
      <x:c r="P994" s="18"/>
      <x:c r="Q994" s="18"/>
      <x:c r="R994" s="18"/>
      <x:c r="S994" s="18"/>
      <x:c r="T994" s="18"/>
    </x:row>
    <x:row r="995">
      <x:c r="D995" s="18"/>
      <x:c r="E995" s="18"/>
      <x:c r="F995" s="18"/>
      <x:c r="G995" s="59"/>
      <x:c r="H995" s="59"/>
      <x:c r="I995" s="59"/>
      <x:c r="J995" s="59"/>
      <x:c r="K995" s="18"/>
      <x:c r="L995" s="18"/>
      <x:c r="M995" s="18"/>
      <x:c r="N995" s="18"/>
      <x:c r="O995" s="18"/>
      <x:c r="P995" s="18"/>
      <x:c r="Q995" s="18"/>
      <x:c r="R995" s="18"/>
      <x:c r="S995" s="18"/>
      <x:c r="T995" s="18"/>
    </x:row>
    <x:row r="996">
      <x:c r="D996" s="18"/>
      <x:c r="E996" s="18"/>
      <x:c r="F996" s="18"/>
      <x:c r="G996" s="59"/>
      <x:c r="H996" s="59"/>
      <x:c r="I996" s="59"/>
      <x:c r="J996" s="59"/>
      <x:c r="K996" s="18"/>
      <x:c r="L996" s="18"/>
      <x:c r="M996" s="18"/>
      <x:c r="N996" s="18"/>
      <x:c r="O996" s="18"/>
      <x:c r="P996" s="18"/>
      <x:c r="Q996" s="18"/>
      <x:c r="R996" s="18"/>
      <x:c r="S996" s="18"/>
      <x:c r="T996" s="18"/>
    </x:row>
    <x:row r="997">
      <x:c r="D997" s="18"/>
      <x:c r="E997" s="18"/>
      <x:c r="F997" s="18"/>
      <x:c r="G997" s="59"/>
      <x:c r="H997" s="59"/>
      <x:c r="I997" s="59"/>
      <x:c r="J997" s="59"/>
      <x:c r="K997" s="18"/>
      <x:c r="L997" s="18"/>
      <x:c r="M997" s="18"/>
      <x:c r="N997" s="18"/>
      <x:c r="O997" s="18"/>
      <x:c r="P997" s="18"/>
      <x:c r="Q997" s="18"/>
      <x:c r="R997" s="18"/>
      <x:c r="S997" s="18"/>
      <x:c r="T997" s="18"/>
    </x:row>
    <x:row r="998">
      <x:c r="D998" s="18"/>
      <x:c r="E998" s="18"/>
      <x:c r="F998" s="18"/>
      <x:c r="G998" s="59"/>
      <x:c r="H998" s="59"/>
      <x:c r="I998" s="59"/>
      <x:c r="J998" s="59"/>
      <x:c r="K998" s="18"/>
      <x:c r="L998" s="18"/>
      <x:c r="M998" s="18"/>
      <x:c r="N998" s="18"/>
      <x:c r="O998" s="18"/>
      <x:c r="P998" s="18"/>
      <x:c r="Q998" s="18"/>
      <x:c r="R998" s="18"/>
      <x:c r="S998" s="18"/>
      <x:c r="T998" s="18"/>
    </x:row>
    <x:row r="999">
      <x:c r="D999" s="18"/>
      <x:c r="E999" s="18"/>
      <x:c r="F999" s="18"/>
      <x:c r="G999" s="59"/>
      <x:c r="H999" s="59"/>
      <x:c r="I999" s="59"/>
      <x:c r="J999" s="59"/>
      <x:c r="K999" s="18"/>
      <x:c r="L999" s="18"/>
      <x:c r="M999" s="18"/>
      <x:c r="N999" s="18"/>
      <x:c r="O999" s="18"/>
      <x:c r="P999" s="18"/>
      <x:c r="Q999" s="18"/>
      <x:c r="R999" s="18"/>
      <x:c r="S999" s="18"/>
      <x:c r="T999" s="18"/>
    </x:row>
    <x:row r="1000">
      <x:c r="D1000" s="18"/>
      <x:c r="E1000" s="18"/>
      <x:c r="F1000" s="18"/>
      <x:c r="G1000" s="59"/>
      <x:c r="H1000" s="59"/>
      <x:c r="I1000" s="59"/>
      <x:c r="J1000" s="59"/>
      <x:c r="K1000" s="18"/>
      <x:c r="L1000" s="18"/>
      <x:c r="M1000" s="18"/>
      <x:c r="N1000" s="18"/>
      <x:c r="O1000" s="18"/>
      <x:c r="P1000" s="18"/>
      <x:c r="Q1000" s="18"/>
      <x:c r="R1000" s="18"/>
      <x:c r="S1000" s="18"/>
      <x:c r="T1000" s="18"/>
    </x:row>
    <x:row r="1001">
      <x:c r="D1001" s="18"/>
      <x:c r="E1001" s="18"/>
      <x:c r="F1001" s="18"/>
      <x:c r="G1001" s="59"/>
      <x:c r="H1001" s="59"/>
      <x:c r="I1001" s="59"/>
      <x:c r="J1001" s="59"/>
      <x:c r="K1001" s="18"/>
      <x:c r="L1001" s="18"/>
      <x:c r="M1001" s="18"/>
      <x:c r="N1001" s="18"/>
      <x:c r="O1001" s="18"/>
      <x:c r="P1001" s="18"/>
      <x:c r="Q1001" s="18"/>
      <x:c r="R1001" s="18"/>
      <x:c r="S1001" s="18"/>
      <x:c r="T1001" s="18"/>
    </x:row>
    <x:row r="1002">
      <x:c r="D1002" s="18"/>
      <x:c r="E1002" s="18"/>
      <x:c r="F1002" s="18"/>
      <x:c r="G1002" s="59"/>
      <x:c r="H1002" s="59"/>
      <x:c r="I1002" s="59"/>
      <x:c r="J1002" s="59"/>
      <x:c r="K1002" s="18"/>
      <x:c r="L1002" s="18"/>
      <x:c r="M1002" s="18"/>
      <x:c r="N1002" s="18"/>
      <x:c r="O1002" s="18"/>
      <x:c r="P1002" s="18"/>
      <x:c r="Q1002" s="18"/>
      <x:c r="R1002" s="18"/>
      <x:c r="S1002" s="18"/>
      <x:c r="T1002" s="18"/>
    </x:row>
    <x:row r="1003">
      <x:c r="D1003" s="18"/>
      <x:c r="E1003" s="18"/>
      <x:c r="F1003" s="18"/>
      <x:c r="G1003" s="59"/>
      <x:c r="H1003" s="59"/>
      <x:c r="I1003" s="59"/>
      <x:c r="J1003" s="59"/>
      <x:c r="K1003" s="18"/>
      <x:c r="L1003" s="18"/>
      <x:c r="M1003" s="18"/>
      <x:c r="N1003" s="18"/>
      <x:c r="O1003" s="18"/>
      <x:c r="P1003" s="18"/>
      <x:c r="Q1003" s="18"/>
      <x:c r="R1003" s="18"/>
      <x:c r="S1003" s="18"/>
      <x:c r="T1003" s="18"/>
    </x:row>
    <x:row r="1004">
      <x:c r="D1004" s="18"/>
      <x:c r="E1004" s="18"/>
      <x:c r="F1004" s="18"/>
      <x:c r="G1004" s="59"/>
      <x:c r="H1004" s="59"/>
      <x:c r="I1004" s="59"/>
      <x:c r="J1004" s="59"/>
      <x:c r="K1004" s="18"/>
      <x:c r="L1004" s="18"/>
      <x:c r="M1004" s="18"/>
      <x:c r="N1004" s="18"/>
      <x:c r="O1004" s="18"/>
      <x:c r="P1004" s="18"/>
      <x:c r="Q1004" s="18"/>
      <x:c r="R1004" s="18"/>
      <x:c r="S1004" s="18"/>
      <x:c r="T1004" s="18"/>
    </x:row>
    <x:row r="1005">
      <x:c r="D1005" s="18"/>
      <x:c r="E1005" s="18"/>
      <x:c r="F1005" s="18"/>
      <x:c r="G1005" s="59"/>
      <x:c r="H1005" s="59"/>
      <x:c r="I1005" s="59"/>
      <x:c r="J1005" s="59"/>
      <x:c r="K1005" s="18"/>
      <x:c r="L1005" s="18"/>
      <x:c r="M1005" s="18"/>
      <x:c r="N1005" s="18"/>
      <x:c r="O1005" s="18"/>
      <x:c r="P1005" s="18"/>
      <x:c r="Q1005" s="18"/>
      <x:c r="R1005" s="18"/>
      <x:c r="S1005" s="18"/>
      <x:c r="T1005" s="18"/>
    </x:row>
    <x:row r="1006">
      <x:c r="D1006" s="18"/>
      <x:c r="E1006" s="18"/>
      <x:c r="F1006" s="18"/>
      <x:c r="G1006" s="59"/>
      <x:c r="H1006" s="59"/>
      <x:c r="I1006" s="59"/>
      <x:c r="J1006" s="59"/>
      <x:c r="K1006" s="18"/>
      <x:c r="L1006" s="18"/>
      <x:c r="M1006" s="18"/>
      <x:c r="N1006" s="18"/>
      <x:c r="O1006" s="18"/>
      <x:c r="P1006" s="18"/>
      <x:c r="Q1006" s="18"/>
      <x:c r="R1006" s="18"/>
      <x:c r="S1006" s="18"/>
      <x:c r="T1006" s="18"/>
    </x:row>
    <x:row r="1007">
      <x:c r="D1007" s="18"/>
      <x:c r="E1007" s="18"/>
      <x:c r="F1007" s="18"/>
      <x:c r="G1007" s="59"/>
      <x:c r="H1007" s="59"/>
      <x:c r="I1007" s="59"/>
      <x:c r="J1007" s="59"/>
      <x:c r="K1007" s="18"/>
      <x:c r="L1007" s="18"/>
      <x:c r="M1007" s="18"/>
      <x:c r="N1007" s="18"/>
      <x:c r="O1007" s="18"/>
      <x:c r="P1007" s="18"/>
      <x:c r="Q1007" s="18"/>
      <x:c r="R1007" s="18"/>
      <x:c r="S1007" s="18"/>
      <x:c r="T1007" s="18"/>
    </x:row>
    <x:row r="1008">
      <x:c r="D1008" s="18"/>
      <x:c r="E1008" s="18"/>
      <x:c r="F1008" s="18"/>
      <x:c r="G1008" s="59"/>
      <x:c r="H1008" s="59"/>
      <x:c r="I1008" s="59"/>
      <x:c r="J1008" s="59"/>
      <x:c r="K1008" s="18"/>
      <x:c r="L1008" s="18"/>
      <x:c r="M1008" s="18"/>
      <x:c r="N1008" s="18"/>
      <x:c r="O1008" s="18"/>
      <x:c r="P1008" s="18"/>
      <x:c r="Q1008" s="18"/>
      <x:c r="R1008" s="18"/>
      <x:c r="S1008" s="18"/>
      <x:c r="T1008" s="18"/>
    </x:row>
    <x:row r="1009">
      <x:c r="D1009" s="18"/>
      <x:c r="E1009" s="18"/>
      <x:c r="F1009" s="18"/>
      <x:c r="G1009" s="59"/>
      <x:c r="H1009" s="59"/>
      <x:c r="I1009" s="59"/>
      <x:c r="J1009" s="59"/>
      <x:c r="K1009" s="18"/>
      <x:c r="L1009" s="18"/>
      <x:c r="M1009" s="18"/>
      <x:c r="N1009" s="18"/>
      <x:c r="O1009" s="18"/>
      <x:c r="P1009" s="18"/>
      <x:c r="Q1009" s="18"/>
      <x:c r="R1009" s="18"/>
      <x:c r="S1009" s="18"/>
      <x:c r="T1009" s="18"/>
    </x:row>
    <x:row r="1010">
      <x:c r="D1010" s="18"/>
      <x:c r="E1010" s="18"/>
      <x:c r="F1010" s="18"/>
      <x:c r="G1010" s="59"/>
      <x:c r="H1010" s="59"/>
      <x:c r="I1010" s="59"/>
      <x:c r="J1010" s="59"/>
      <x:c r="K1010" s="18"/>
      <x:c r="L1010" s="18"/>
      <x:c r="M1010" s="18"/>
      <x:c r="N1010" s="18"/>
      <x:c r="O1010" s="18"/>
      <x:c r="P1010" s="18"/>
      <x:c r="Q1010" s="18"/>
      <x:c r="R1010" s="18"/>
      <x:c r="S1010" s="18"/>
      <x:c r="T1010" s="18"/>
    </x:row>
    <x:row r="1011">
      <x:c r="D1011" s="18"/>
      <x:c r="E1011" s="18"/>
      <x:c r="F1011" s="18"/>
      <x:c r="G1011" s="59"/>
      <x:c r="H1011" s="59"/>
      <x:c r="I1011" s="59"/>
      <x:c r="J1011" s="59"/>
      <x:c r="K1011" s="18"/>
      <x:c r="L1011" s="18"/>
      <x:c r="M1011" s="18"/>
      <x:c r="N1011" s="18"/>
      <x:c r="O1011" s="18"/>
      <x:c r="P1011" s="18"/>
      <x:c r="Q1011" s="18"/>
      <x:c r="R1011" s="18"/>
      <x:c r="S1011" s="18"/>
      <x:c r="T1011" s="18"/>
    </x:row>
    <x:row r="1012">
      <x:c r="D1012" s="18"/>
      <x:c r="E1012" s="18"/>
      <x:c r="F1012" s="18"/>
      <x:c r="G1012" s="59"/>
      <x:c r="H1012" s="59"/>
      <x:c r="I1012" s="59"/>
      <x:c r="J1012" s="59"/>
      <x:c r="K1012" s="18"/>
      <x:c r="L1012" s="18"/>
      <x:c r="M1012" s="18"/>
      <x:c r="N1012" s="18"/>
      <x:c r="O1012" s="18"/>
      <x:c r="P1012" s="18"/>
      <x:c r="Q1012" s="18"/>
      <x:c r="R1012" s="18"/>
      <x:c r="S1012" s="18"/>
      <x:c r="T1012" s="18"/>
    </x:row>
    <x:row r="1013">
      <x:c r="D1013" s="18"/>
      <x:c r="E1013" s="18"/>
      <x:c r="F1013" s="18"/>
      <x:c r="G1013" s="59"/>
      <x:c r="H1013" s="59"/>
      <x:c r="I1013" s="59"/>
      <x:c r="J1013" s="59"/>
      <x:c r="K1013" s="18"/>
      <x:c r="L1013" s="18"/>
      <x:c r="M1013" s="18"/>
      <x:c r="N1013" s="18"/>
      <x:c r="O1013" s="18"/>
      <x:c r="P1013" s="18"/>
      <x:c r="Q1013" s="18"/>
      <x:c r="R1013" s="18"/>
      <x:c r="S1013" s="18"/>
      <x:c r="T1013" s="18"/>
    </x:row>
    <x:row r="1014">
      <x:c r="D1014" s="18"/>
      <x:c r="E1014" s="18"/>
      <x:c r="F1014" s="18"/>
      <x:c r="G1014" s="59"/>
      <x:c r="H1014" s="59"/>
      <x:c r="I1014" s="59"/>
      <x:c r="J1014" s="59"/>
      <x:c r="K1014" s="18"/>
      <x:c r="L1014" s="18"/>
      <x:c r="M1014" s="18"/>
      <x:c r="N1014" s="18"/>
      <x:c r="O1014" s="18"/>
      <x:c r="P1014" s="18"/>
      <x:c r="Q1014" s="18"/>
      <x:c r="R1014" s="18"/>
      <x:c r="S1014" s="18"/>
      <x:c r="T1014" s="18"/>
    </x:row>
    <x:row r="1015">
      <x:c r="D1015" s="18"/>
      <x:c r="E1015" s="18"/>
      <x:c r="F1015" s="18"/>
      <x:c r="G1015" s="59"/>
      <x:c r="H1015" s="59"/>
      <x:c r="I1015" s="59"/>
      <x:c r="J1015" s="59"/>
      <x:c r="K1015" s="18"/>
      <x:c r="L1015" s="18"/>
      <x:c r="M1015" s="18"/>
      <x:c r="N1015" s="18"/>
      <x:c r="O1015" s="18"/>
      <x:c r="P1015" s="18"/>
      <x:c r="Q1015" s="18"/>
      <x:c r="R1015" s="18"/>
      <x:c r="S1015" s="18"/>
      <x:c r="T1015" s="18"/>
    </x:row>
    <x:row r="1016">
      <x:c r="D1016" s="18"/>
      <x:c r="E1016" s="18"/>
      <x:c r="F1016" s="18"/>
      <x:c r="G1016" s="59"/>
      <x:c r="H1016" s="59"/>
      <x:c r="I1016" s="59"/>
      <x:c r="J1016" s="59"/>
      <x:c r="K1016" s="18"/>
      <x:c r="L1016" s="18"/>
      <x:c r="M1016" s="18"/>
      <x:c r="N1016" s="18"/>
      <x:c r="O1016" s="18"/>
      <x:c r="P1016" s="18"/>
      <x:c r="Q1016" s="18"/>
      <x:c r="R1016" s="18"/>
      <x:c r="S1016" s="18"/>
      <x:c r="T1016" s="18"/>
    </x:row>
    <x:row r="1017">
      <x:c r="D1017" s="18"/>
      <x:c r="E1017" s="18"/>
      <x:c r="F1017" s="18"/>
      <x:c r="G1017" s="59"/>
      <x:c r="H1017" s="59"/>
      <x:c r="I1017" s="59"/>
      <x:c r="J1017" s="59"/>
      <x:c r="K1017" s="18"/>
      <x:c r="L1017" s="18"/>
      <x:c r="M1017" s="18"/>
      <x:c r="N1017" s="18"/>
      <x:c r="O1017" s="18"/>
      <x:c r="P1017" s="18"/>
      <x:c r="Q1017" s="18"/>
      <x:c r="R1017" s="18"/>
      <x:c r="S1017" s="18"/>
      <x:c r="T1017" s="18"/>
    </x:row>
    <x:row r="1018">
      <x:c r="D1018" s="18"/>
      <x:c r="E1018" s="18"/>
      <x:c r="F1018" s="18"/>
      <x:c r="G1018" s="59"/>
      <x:c r="H1018" s="59"/>
      <x:c r="I1018" s="59"/>
      <x:c r="J1018" s="59"/>
      <x:c r="K1018" s="18"/>
      <x:c r="L1018" s="18"/>
      <x:c r="M1018" s="18"/>
      <x:c r="N1018" s="18"/>
      <x:c r="O1018" s="18"/>
      <x:c r="P1018" s="18"/>
      <x:c r="Q1018" s="18"/>
      <x:c r="R1018" s="18"/>
      <x:c r="S1018" s="18"/>
      <x:c r="T1018" s="18"/>
    </x:row>
    <x:row r="1019">
      <x:c r="D1019" s="18"/>
      <x:c r="E1019" s="18"/>
      <x:c r="F1019" s="18"/>
      <x:c r="G1019" s="59"/>
      <x:c r="H1019" s="59"/>
      <x:c r="I1019" s="59"/>
      <x:c r="J1019" s="59"/>
      <x:c r="K1019" s="18"/>
      <x:c r="L1019" s="18"/>
      <x:c r="M1019" s="18"/>
      <x:c r="N1019" s="18"/>
      <x:c r="O1019" s="18"/>
      <x:c r="P1019" s="18"/>
      <x:c r="Q1019" s="18"/>
      <x:c r="R1019" s="18"/>
      <x:c r="S1019" s="18"/>
      <x:c r="T1019" s="18"/>
    </x:row>
    <x:row r="1020">
      <x:c r="D1020" s="18"/>
      <x:c r="E1020" s="18"/>
      <x:c r="F1020" s="18"/>
      <x:c r="G1020" s="59"/>
      <x:c r="H1020" s="59"/>
      <x:c r="I1020" s="59"/>
      <x:c r="J1020" s="59"/>
      <x:c r="K1020" s="18"/>
      <x:c r="L1020" s="18"/>
      <x:c r="M1020" s="18"/>
      <x:c r="N1020" s="18"/>
      <x:c r="O1020" s="18"/>
      <x:c r="P1020" s="18"/>
      <x:c r="Q1020" s="18"/>
      <x:c r="R1020" s="18"/>
      <x:c r="S1020" s="18"/>
      <x:c r="T1020" s="18"/>
    </x:row>
    <x:row r="1021">
      <x:c r="D1021" s="18"/>
      <x:c r="E1021" s="18"/>
      <x:c r="F1021" s="18"/>
      <x:c r="G1021" s="59"/>
      <x:c r="H1021" s="59"/>
      <x:c r="I1021" s="59"/>
      <x:c r="J1021" s="59"/>
      <x:c r="K1021" s="18"/>
      <x:c r="L1021" s="18"/>
      <x:c r="M1021" s="18"/>
      <x:c r="N1021" s="18"/>
      <x:c r="O1021" s="18"/>
      <x:c r="P1021" s="18"/>
      <x:c r="Q1021" s="18"/>
      <x:c r="R1021" s="18"/>
      <x:c r="S1021" s="18"/>
      <x:c r="T1021" s="18"/>
    </x:row>
    <x:row r="1022">
      <x:c r="D1022" s="18"/>
      <x:c r="E1022" s="18"/>
      <x:c r="F1022" s="18"/>
      <x:c r="G1022" s="59"/>
      <x:c r="H1022" s="59"/>
      <x:c r="I1022" s="59"/>
      <x:c r="J1022" s="59"/>
      <x:c r="K1022" s="18"/>
      <x:c r="L1022" s="18"/>
      <x:c r="M1022" s="18"/>
      <x:c r="N1022" s="18"/>
      <x:c r="O1022" s="18"/>
      <x:c r="P1022" s="18"/>
      <x:c r="Q1022" s="18"/>
      <x:c r="R1022" s="18"/>
      <x:c r="S1022" s="18"/>
      <x:c r="T1022" s="18"/>
    </x:row>
    <x:row r="1023">
      <x:c r="D1023" s="18"/>
      <x:c r="E1023" s="18"/>
      <x:c r="F1023" s="18"/>
      <x:c r="G1023" s="59"/>
      <x:c r="H1023" s="59"/>
      <x:c r="I1023" s="59"/>
      <x:c r="J1023" s="59"/>
      <x:c r="K1023" s="18"/>
      <x:c r="L1023" s="18"/>
      <x:c r="M1023" s="18"/>
      <x:c r="N1023" s="18"/>
      <x:c r="O1023" s="18"/>
      <x:c r="P1023" s="18"/>
      <x:c r="Q1023" s="18"/>
      <x:c r="R1023" s="18"/>
      <x:c r="S1023" s="18"/>
      <x:c r="T1023" s="18"/>
    </x:row>
    <x:row r="1024">
      <x:c r="D1024" s="18"/>
      <x:c r="E1024" s="18"/>
      <x:c r="F1024" s="18"/>
      <x:c r="G1024" s="59"/>
      <x:c r="H1024" s="59"/>
      <x:c r="I1024" s="59"/>
      <x:c r="J1024" s="59"/>
      <x:c r="K1024" s="18"/>
      <x:c r="L1024" s="18"/>
      <x:c r="M1024" s="18"/>
      <x:c r="N1024" s="18"/>
      <x:c r="O1024" s="18"/>
      <x:c r="P1024" s="18"/>
      <x:c r="Q1024" s="18"/>
      <x:c r="R1024" s="18"/>
      <x:c r="S1024" s="18"/>
      <x:c r="T1024" s="18"/>
    </x:row>
    <x:row r="1025">
      <x:c r="D1025" s="18"/>
      <x:c r="E1025" s="18"/>
      <x:c r="F1025" s="18"/>
      <x:c r="G1025" s="59"/>
      <x:c r="H1025" s="59"/>
      <x:c r="I1025" s="59"/>
      <x:c r="J1025" s="59"/>
      <x:c r="K1025" s="18"/>
      <x:c r="L1025" s="18"/>
      <x:c r="M1025" s="18"/>
      <x:c r="N1025" s="18"/>
      <x:c r="O1025" s="18"/>
      <x:c r="P1025" s="18"/>
      <x:c r="Q1025" s="18"/>
      <x:c r="R1025" s="18"/>
      <x:c r="S1025" s="18"/>
      <x:c r="T1025" s="18"/>
    </x:row>
    <x:row r="1026">
      <x:c r="D1026" s="18"/>
      <x:c r="E1026" s="18"/>
      <x:c r="F1026" s="18"/>
      <x:c r="G1026" s="59"/>
      <x:c r="H1026" s="59"/>
      <x:c r="I1026" s="59"/>
      <x:c r="J1026" s="59"/>
      <x:c r="K1026" s="18"/>
      <x:c r="L1026" s="18"/>
      <x:c r="M1026" s="18"/>
      <x:c r="N1026" s="18"/>
      <x:c r="O1026" s="18"/>
      <x:c r="P1026" s="18"/>
      <x:c r="Q1026" s="18"/>
      <x:c r="R1026" s="18"/>
      <x:c r="S1026" s="18"/>
      <x:c r="T1026" s="18"/>
    </x:row>
    <x:row r="1027">
      <x:c r="D1027" s="18"/>
      <x:c r="E1027" s="18"/>
      <x:c r="F1027" s="18"/>
      <x:c r="G1027" s="59"/>
      <x:c r="H1027" s="59"/>
      <x:c r="I1027" s="59"/>
      <x:c r="J1027" s="59"/>
      <x:c r="K1027" s="18"/>
      <x:c r="L1027" s="18"/>
      <x:c r="M1027" s="18"/>
      <x:c r="N1027" s="18"/>
      <x:c r="O1027" s="18"/>
      <x:c r="P1027" s="18"/>
      <x:c r="Q1027" s="18"/>
      <x:c r="R1027" s="18"/>
      <x:c r="S1027" s="18"/>
      <x:c r="T1027" s="18"/>
    </x:row>
    <x:row r="1028">
      <x:c r="D1028" s="18"/>
      <x:c r="E1028" s="18"/>
      <x:c r="F1028" s="18"/>
      <x:c r="G1028" s="59"/>
      <x:c r="H1028" s="59"/>
      <x:c r="I1028" s="59"/>
      <x:c r="J1028" s="59"/>
      <x:c r="K1028" s="18"/>
      <x:c r="L1028" s="18"/>
      <x:c r="M1028" s="18"/>
      <x:c r="N1028" s="18"/>
      <x:c r="O1028" s="18"/>
      <x:c r="P1028" s="18"/>
      <x:c r="Q1028" s="18"/>
      <x:c r="R1028" s="18"/>
      <x:c r="S1028" s="18"/>
      <x:c r="T1028" s="18"/>
    </x:row>
    <x:row r="1029">
      <x:c r="D1029" s="18"/>
      <x:c r="E1029" s="18"/>
      <x:c r="F1029" s="18"/>
      <x:c r="G1029" s="59"/>
      <x:c r="H1029" s="59"/>
      <x:c r="I1029" s="59"/>
      <x:c r="J1029" s="59"/>
      <x:c r="K1029" s="18"/>
      <x:c r="L1029" s="18"/>
      <x:c r="M1029" s="18"/>
      <x:c r="N1029" s="18"/>
      <x:c r="O1029" s="18"/>
      <x:c r="P1029" s="18"/>
      <x:c r="Q1029" s="18"/>
      <x:c r="R1029" s="18"/>
      <x:c r="S1029" s="18"/>
      <x:c r="T1029" s="18"/>
    </x:row>
    <x:row r="1030">
      <x:c r="D1030" s="18"/>
      <x:c r="E1030" s="18"/>
      <x:c r="F1030" s="18"/>
      <x:c r="G1030" s="59"/>
      <x:c r="H1030" s="59"/>
      <x:c r="I1030" s="59"/>
      <x:c r="J1030" s="59"/>
      <x:c r="K1030" s="18"/>
      <x:c r="L1030" s="18"/>
      <x:c r="M1030" s="18"/>
      <x:c r="N1030" s="18"/>
      <x:c r="O1030" s="18"/>
      <x:c r="P1030" s="18"/>
      <x:c r="Q1030" s="18"/>
      <x:c r="R1030" s="18"/>
      <x:c r="S1030" s="18"/>
      <x:c r="T1030" s="18"/>
    </x:row>
    <x:row r="1031">
      <x:c r="D1031" s="18"/>
      <x:c r="E1031" s="18"/>
      <x:c r="F1031" s="18"/>
      <x:c r="G1031" s="59"/>
      <x:c r="H1031" s="59"/>
      <x:c r="I1031" s="59"/>
      <x:c r="J1031" s="59"/>
      <x:c r="K1031" s="18"/>
      <x:c r="L1031" s="18"/>
      <x:c r="M1031" s="18"/>
      <x:c r="N1031" s="18"/>
      <x:c r="O1031" s="18"/>
      <x:c r="P1031" s="18"/>
      <x:c r="Q1031" s="18"/>
      <x:c r="R1031" s="18"/>
      <x:c r="S1031" s="18"/>
      <x:c r="T1031" s="18"/>
    </x:row>
    <x:row r="1032">
      <x:c r="D1032" s="18"/>
      <x:c r="E1032" s="18"/>
      <x:c r="F1032" s="18"/>
      <x:c r="G1032" s="59"/>
      <x:c r="H1032" s="59"/>
      <x:c r="I1032" s="59"/>
      <x:c r="J1032" s="59"/>
      <x:c r="K1032" s="18"/>
      <x:c r="L1032" s="18"/>
      <x:c r="M1032" s="18"/>
      <x:c r="N1032" s="18"/>
      <x:c r="O1032" s="18"/>
      <x:c r="P1032" s="18"/>
      <x:c r="Q1032" s="18"/>
      <x:c r="R1032" s="18"/>
      <x:c r="S1032" s="18"/>
      <x:c r="T1032" s="18"/>
    </x:row>
    <x:row r="1033">
      <x:c r="D1033" s="18"/>
      <x:c r="E1033" s="18"/>
      <x:c r="F1033" s="18"/>
      <x:c r="G1033" s="59"/>
      <x:c r="H1033" s="59"/>
      <x:c r="I1033" s="59"/>
      <x:c r="J1033" s="59"/>
      <x:c r="K1033" s="18"/>
      <x:c r="L1033" s="18"/>
      <x:c r="M1033" s="18"/>
      <x:c r="N1033" s="18"/>
      <x:c r="O1033" s="18"/>
      <x:c r="P1033" s="18"/>
      <x:c r="Q1033" s="18"/>
      <x:c r="R1033" s="18"/>
      <x:c r="S1033" s="18"/>
      <x:c r="T1033" s="18"/>
    </x:row>
    <x:row r="1034">
      <x:c r="D1034" s="18"/>
      <x:c r="E1034" s="18"/>
      <x:c r="F1034" s="18"/>
      <x:c r="G1034" s="59"/>
      <x:c r="H1034" s="59"/>
      <x:c r="I1034" s="59"/>
      <x:c r="J1034" s="59"/>
      <x:c r="K1034" s="18"/>
      <x:c r="L1034" s="18"/>
      <x:c r="M1034" s="18"/>
      <x:c r="N1034" s="18"/>
      <x:c r="O1034" s="18"/>
      <x:c r="P1034" s="18"/>
      <x:c r="Q1034" s="18"/>
      <x:c r="R1034" s="18"/>
      <x:c r="S1034" s="18"/>
      <x:c r="T1034" s="18"/>
    </x:row>
    <x:row r="1035">
      <x:c r="D1035" s="18"/>
      <x:c r="E1035" s="18"/>
      <x:c r="F1035" s="18"/>
      <x:c r="G1035" s="59"/>
      <x:c r="H1035" s="59"/>
      <x:c r="I1035" s="59"/>
      <x:c r="J1035" s="59"/>
      <x:c r="K1035" s="18"/>
      <x:c r="L1035" s="18"/>
      <x:c r="M1035" s="18"/>
      <x:c r="N1035" s="18"/>
      <x:c r="O1035" s="18"/>
      <x:c r="P1035" s="18"/>
      <x:c r="Q1035" s="18"/>
      <x:c r="R1035" s="18"/>
      <x:c r="S1035" s="18"/>
      <x:c r="T1035" s="18"/>
    </x:row>
    <x:row r="1036">
      <x:c r="D1036" s="18"/>
      <x:c r="E1036" s="18"/>
      <x:c r="F1036" s="18"/>
      <x:c r="G1036" s="59"/>
      <x:c r="H1036" s="59"/>
      <x:c r="I1036" s="59"/>
      <x:c r="J1036" s="59"/>
      <x:c r="K1036" s="18"/>
      <x:c r="L1036" s="18"/>
      <x:c r="M1036" s="18"/>
      <x:c r="N1036" s="18"/>
      <x:c r="O1036" s="18"/>
      <x:c r="P1036" s="18"/>
      <x:c r="Q1036" s="18"/>
      <x:c r="R1036" s="18"/>
      <x:c r="S1036" s="18"/>
      <x:c r="T1036" s="18"/>
    </x:row>
    <x:row r="1037">
      <x:c r="D1037" s="18"/>
      <x:c r="E1037" s="18"/>
      <x:c r="F1037" s="18"/>
      <x:c r="G1037" s="59"/>
      <x:c r="H1037" s="59"/>
      <x:c r="I1037" s="59"/>
      <x:c r="J1037" s="59"/>
      <x:c r="K1037" s="18"/>
      <x:c r="L1037" s="18"/>
      <x:c r="M1037" s="18"/>
      <x:c r="N1037" s="18"/>
      <x:c r="O1037" s="18"/>
      <x:c r="P1037" s="18"/>
      <x:c r="Q1037" s="18"/>
      <x:c r="R1037" s="18"/>
      <x:c r="S1037" s="18"/>
      <x:c r="T1037" s="18"/>
    </x:row>
    <x:row r="1038">
      <x:c r="D1038" s="18"/>
      <x:c r="E1038" s="18"/>
      <x:c r="F1038" s="18"/>
      <x:c r="G1038" s="59"/>
      <x:c r="H1038" s="59"/>
      <x:c r="I1038" s="59"/>
      <x:c r="J1038" s="59"/>
      <x:c r="K1038" s="18"/>
      <x:c r="L1038" s="18"/>
      <x:c r="M1038" s="18"/>
      <x:c r="N1038" s="18"/>
      <x:c r="O1038" s="18"/>
      <x:c r="P1038" s="18"/>
      <x:c r="Q1038" s="18"/>
      <x:c r="R1038" s="18"/>
      <x:c r="S1038" s="18"/>
      <x:c r="T1038" s="18"/>
    </x:row>
    <x:row r="1039">
      <x:c r="D1039" s="18"/>
      <x:c r="E1039" s="18"/>
      <x:c r="F1039" s="18"/>
      <x:c r="G1039" s="59"/>
      <x:c r="H1039" s="59"/>
      <x:c r="I1039" s="59"/>
      <x:c r="J1039" s="59"/>
      <x:c r="K1039" s="18"/>
      <x:c r="L1039" s="18"/>
      <x:c r="M1039" s="18"/>
      <x:c r="N1039" s="18"/>
      <x:c r="O1039" s="18"/>
      <x:c r="P1039" s="18"/>
      <x:c r="Q1039" s="18"/>
      <x:c r="R1039" s="18"/>
      <x:c r="S1039" s="18"/>
      <x:c r="T1039" s="18"/>
    </x:row>
    <x:row r="1040">
      <x:c r="D1040" s="18"/>
      <x:c r="E1040" s="18"/>
      <x:c r="F1040" s="18"/>
      <x:c r="G1040" s="59"/>
      <x:c r="H1040" s="59"/>
      <x:c r="I1040" s="59"/>
      <x:c r="J1040" s="59"/>
      <x:c r="K1040" s="18"/>
      <x:c r="L1040" s="18"/>
      <x:c r="M1040" s="18"/>
      <x:c r="N1040" s="18"/>
      <x:c r="O1040" s="18"/>
      <x:c r="P1040" s="18"/>
      <x:c r="Q1040" s="18"/>
      <x:c r="R1040" s="18"/>
      <x:c r="S1040" s="18"/>
      <x:c r="T1040" s="18"/>
    </x:row>
    <x:row r="1041">
      <x:c r="D1041" s="18"/>
      <x:c r="E1041" s="18"/>
      <x:c r="F1041" s="18"/>
      <x:c r="G1041" s="59"/>
      <x:c r="H1041" s="59"/>
      <x:c r="I1041" s="59"/>
      <x:c r="J1041" s="59"/>
      <x:c r="K1041" s="18"/>
      <x:c r="L1041" s="18"/>
      <x:c r="M1041" s="18"/>
      <x:c r="N1041" s="18"/>
      <x:c r="O1041" s="18"/>
      <x:c r="P1041" s="18"/>
      <x:c r="Q1041" s="18"/>
      <x:c r="R1041" s="18"/>
      <x:c r="S1041" s="18"/>
      <x:c r="T1041" s="18"/>
    </x:row>
    <x:row r="1042">
      <x:c r="D1042" s="18"/>
      <x:c r="E1042" s="18"/>
      <x:c r="F1042" s="18"/>
      <x:c r="G1042" s="59"/>
      <x:c r="H1042" s="59"/>
      <x:c r="I1042" s="59"/>
      <x:c r="J1042" s="59"/>
      <x:c r="K1042" s="18"/>
      <x:c r="L1042" s="18"/>
      <x:c r="M1042" s="18"/>
      <x:c r="N1042" s="18"/>
      <x:c r="O1042" s="18"/>
      <x:c r="P1042" s="18"/>
      <x:c r="Q1042" s="18"/>
      <x:c r="R1042" s="18"/>
      <x:c r="S1042" s="18"/>
      <x:c r="T1042" s="18"/>
    </x:row>
    <x:row r="1043">
      <x:c r="D1043" s="18"/>
      <x:c r="E1043" s="18"/>
      <x:c r="F1043" s="18"/>
      <x:c r="G1043" s="59"/>
      <x:c r="H1043" s="59"/>
      <x:c r="I1043" s="59"/>
      <x:c r="J1043" s="59"/>
      <x:c r="K1043" s="18"/>
      <x:c r="L1043" s="18"/>
      <x:c r="M1043" s="18"/>
      <x:c r="N1043" s="18"/>
      <x:c r="O1043" s="18"/>
      <x:c r="P1043" s="18"/>
      <x:c r="Q1043" s="18"/>
      <x:c r="R1043" s="18"/>
      <x:c r="S1043" s="18"/>
      <x:c r="T1043" s="18"/>
    </x:row>
    <x:row r="1044">
      <x:c r="D1044" s="18"/>
      <x:c r="E1044" s="18"/>
      <x:c r="F1044" s="18"/>
      <x:c r="G1044" s="59"/>
      <x:c r="H1044" s="59"/>
      <x:c r="I1044" s="59"/>
      <x:c r="J1044" s="59"/>
      <x:c r="K1044" s="18"/>
      <x:c r="L1044" s="18"/>
      <x:c r="M1044" s="18"/>
      <x:c r="N1044" s="18"/>
      <x:c r="O1044" s="18"/>
      <x:c r="P1044" s="18"/>
      <x:c r="Q1044" s="18"/>
      <x:c r="R1044" s="18"/>
      <x:c r="S1044" s="18"/>
      <x:c r="T1044" s="18"/>
    </x:row>
    <x:row r="1045">
      <x:c r="D1045" s="18"/>
      <x:c r="E1045" s="18"/>
      <x:c r="F1045" s="18"/>
      <x:c r="G1045" s="59"/>
      <x:c r="H1045" s="59"/>
      <x:c r="I1045" s="59"/>
      <x:c r="J1045" s="59"/>
      <x:c r="K1045" s="18"/>
      <x:c r="L1045" s="18"/>
      <x:c r="M1045" s="18"/>
      <x:c r="N1045" s="18"/>
      <x:c r="O1045" s="18"/>
      <x:c r="P1045" s="18"/>
      <x:c r="Q1045" s="18"/>
      <x:c r="R1045" s="18"/>
      <x:c r="S1045" s="18"/>
      <x:c r="T1045" s="18"/>
    </x:row>
    <x:row r="1046">
      <x:c r="D1046" s="18"/>
      <x:c r="E1046" s="18"/>
      <x:c r="F1046" s="18"/>
      <x:c r="G1046" s="59"/>
      <x:c r="H1046" s="59"/>
      <x:c r="I1046" s="59"/>
      <x:c r="J1046" s="59"/>
      <x:c r="K1046" s="18"/>
      <x:c r="L1046" s="18"/>
      <x:c r="M1046" s="18"/>
      <x:c r="N1046" s="18"/>
      <x:c r="O1046" s="18"/>
      <x:c r="P1046" s="18"/>
      <x:c r="Q1046" s="18"/>
      <x:c r="R1046" s="18"/>
      <x:c r="S1046" s="18"/>
      <x:c r="T1046" s="18"/>
    </x:row>
    <x:row r="1047">
      <x:c r="D1047" s="18"/>
      <x:c r="E1047" s="18"/>
      <x:c r="F1047" s="18"/>
      <x:c r="G1047" s="59"/>
      <x:c r="H1047" s="59"/>
      <x:c r="I1047" s="59"/>
      <x:c r="J1047" s="59"/>
      <x:c r="K1047" s="18"/>
      <x:c r="L1047" s="18"/>
      <x:c r="M1047" s="18"/>
      <x:c r="N1047" s="18"/>
      <x:c r="O1047" s="18"/>
      <x:c r="P1047" s="18"/>
      <x:c r="Q1047" s="18"/>
      <x:c r="R1047" s="18"/>
      <x:c r="S1047" s="18"/>
      <x:c r="T1047" s="18"/>
    </x:row>
    <x:row r="1048">
      <x:c r="D1048" s="18"/>
      <x:c r="E1048" s="18"/>
      <x:c r="F1048" s="18"/>
      <x:c r="G1048" s="59"/>
      <x:c r="H1048" s="59"/>
      <x:c r="I1048" s="59"/>
      <x:c r="J1048" s="59"/>
      <x:c r="K1048" s="18"/>
      <x:c r="L1048" s="18"/>
      <x:c r="M1048" s="18"/>
      <x:c r="N1048" s="18"/>
      <x:c r="O1048" s="18"/>
      <x:c r="P1048" s="18"/>
      <x:c r="Q1048" s="18"/>
      <x:c r="R1048" s="18"/>
      <x:c r="S1048" s="18"/>
      <x:c r="T1048" s="18"/>
    </x:row>
    <x:row r="1049">
      <x:c r="D1049" s="18"/>
      <x:c r="E1049" s="18"/>
      <x:c r="F1049" s="18"/>
      <x:c r="G1049" s="59"/>
      <x:c r="H1049" s="59"/>
      <x:c r="I1049" s="59"/>
      <x:c r="J1049" s="59"/>
      <x:c r="K1049" s="18"/>
      <x:c r="L1049" s="18"/>
      <x:c r="M1049" s="18"/>
      <x:c r="N1049" s="18"/>
      <x:c r="O1049" s="18"/>
      <x:c r="P1049" s="18"/>
      <x:c r="Q1049" s="18"/>
      <x:c r="R1049" s="18"/>
      <x:c r="S1049" s="18"/>
      <x:c r="T1049" s="18"/>
    </x:row>
    <x:row r="1050">
      <x:c r="D1050" s="18"/>
      <x:c r="E1050" s="18"/>
      <x:c r="F1050" s="18"/>
      <x:c r="G1050" s="59"/>
      <x:c r="H1050" s="59"/>
      <x:c r="I1050" s="59"/>
      <x:c r="J1050" s="59"/>
      <x:c r="K1050" s="18"/>
      <x:c r="L1050" s="18"/>
      <x:c r="M1050" s="18"/>
      <x:c r="N1050" s="18"/>
      <x:c r="O1050" s="18"/>
      <x:c r="P1050" s="18"/>
      <x:c r="Q1050" s="18"/>
      <x:c r="R1050" s="18"/>
      <x:c r="S1050" s="18"/>
      <x:c r="T1050" s="18"/>
    </x:row>
    <x:row r="1051">
      <x:c r="D1051" s="18"/>
      <x:c r="E1051" s="18"/>
      <x:c r="F1051" s="18"/>
      <x:c r="G1051" s="59"/>
      <x:c r="H1051" s="59"/>
      <x:c r="I1051" s="59"/>
      <x:c r="J1051" s="59"/>
      <x:c r="K1051" s="18"/>
      <x:c r="L1051" s="18"/>
      <x:c r="M1051" s="18"/>
      <x:c r="N1051" s="18"/>
      <x:c r="O1051" s="18"/>
      <x:c r="P1051" s="18"/>
      <x:c r="Q1051" s="18"/>
      <x:c r="R1051" s="18"/>
      <x:c r="S1051" s="18"/>
      <x:c r="T1051" s="18"/>
    </x:row>
    <x:row r="1052">
      <x:c r="D1052" s="18"/>
      <x:c r="E1052" s="18"/>
      <x:c r="F1052" s="18"/>
      <x:c r="G1052" s="59"/>
      <x:c r="H1052" s="59"/>
      <x:c r="I1052" s="59"/>
      <x:c r="J1052" s="59"/>
      <x:c r="K1052" s="18"/>
      <x:c r="L1052" s="18"/>
      <x:c r="M1052" s="18"/>
      <x:c r="N1052" s="18"/>
      <x:c r="O1052" s="18"/>
      <x:c r="P1052" s="18"/>
      <x:c r="Q1052" s="18"/>
      <x:c r="R1052" s="18"/>
      <x:c r="S1052" s="18"/>
      <x:c r="T1052" s="18"/>
    </x:row>
    <x:row r="1053">
      <x:c r="D1053" s="18"/>
      <x:c r="E1053" s="18"/>
      <x:c r="F1053" s="18"/>
      <x:c r="G1053" s="59"/>
      <x:c r="H1053" s="59"/>
      <x:c r="I1053" s="59"/>
      <x:c r="J1053" s="59"/>
      <x:c r="K1053" s="18"/>
      <x:c r="L1053" s="18"/>
      <x:c r="M1053" s="18"/>
      <x:c r="N1053" s="18"/>
      <x:c r="O1053" s="18"/>
      <x:c r="P1053" s="18"/>
      <x:c r="Q1053" s="18"/>
      <x:c r="R1053" s="18"/>
      <x:c r="S1053" s="18"/>
      <x:c r="T1053" s="18"/>
    </x:row>
    <x:row r="1054">
      <x:c r="D1054" s="18"/>
      <x:c r="E1054" s="18"/>
      <x:c r="F1054" s="18"/>
      <x:c r="G1054" s="59"/>
      <x:c r="H1054" s="59"/>
      <x:c r="I1054" s="59"/>
      <x:c r="J1054" s="59"/>
      <x:c r="K1054" s="18"/>
      <x:c r="L1054" s="18"/>
      <x:c r="M1054" s="18"/>
      <x:c r="N1054" s="18"/>
      <x:c r="O1054" s="18"/>
      <x:c r="P1054" s="18"/>
      <x:c r="Q1054" s="18"/>
      <x:c r="R1054" s="18"/>
      <x:c r="S1054" s="18"/>
      <x:c r="T1054" s="18"/>
    </x:row>
    <x:row r="1055">
      <x:c r="D1055" s="18"/>
      <x:c r="E1055" s="18"/>
      <x:c r="F1055" s="18"/>
      <x:c r="G1055" s="59"/>
      <x:c r="H1055" s="59"/>
      <x:c r="I1055" s="59"/>
      <x:c r="J1055" s="59"/>
      <x:c r="K1055" s="18"/>
      <x:c r="L1055" s="18"/>
      <x:c r="M1055" s="18"/>
      <x:c r="N1055" s="18"/>
      <x:c r="O1055" s="18"/>
      <x:c r="P1055" s="18"/>
      <x:c r="Q1055" s="18"/>
      <x:c r="R1055" s="18"/>
      <x:c r="S1055" s="18"/>
      <x:c r="T1055" s="18"/>
    </x:row>
    <x:row r="1056">
      <x:c r="D1056" s="18"/>
      <x:c r="E1056" s="18"/>
      <x:c r="F1056" s="18"/>
      <x:c r="G1056" s="59"/>
      <x:c r="H1056" s="59"/>
      <x:c r="I1056" s="59"/>
      <x:c r="J1056" s="59"/>
      <x:c r="K1056" s="18"/>
      <x:c r="L1056" s="18"/>
      <x:c r="M1056" s="18"/>
      <x:c r="N1056" s="18"/>
      <x:c r="O1056" s="18"/>
      <x:c r="P1056" s="18"/>
      <x:c r="Q1056" s="18"/>
      <x:c r="R1056" s="18"/>
      <x:c r="S1056" s="18"/>
      <x:c r="T1056" s="18"/>
    </x:row>
    <x:row r="1057">
      <x:c r="D1057" s="18"/>
      <x:c r="E1057" s="18"/>
      <x:c r="F1057" s="18"/>
      <x:c r="G1057" s="59"/>
      <x:c r="H1057" s="59"/>
      <x:c r="I1057" s="59"/>
      <x:c r="J1057" s="59"/>
      <x:c r="K1057" s="18"/>
      <x:c r="L1057" s="18"/>
      <x:c r="M1057" s="18"/>
      <x:c r="N1057" s="18"/>
      <x:c r="O1057" s="18"/>
      <x:c r="P1057" s="18"/>
      <x:c r="Q1057" s="18"/>
      <x:c r="R1057" s="18"/>
      <x:c r="S1057" s="18"/>
      <x:c r="T1057" s="18"/>
    </x:row>
    <x:row r="1058">
      <x:c r="D1058" s="18"/>
      <x:c r="E1058" s="18"/>
      <x:c r="F1058" s="18"/>
      <x:c r="G1058" s="59"/>
      <x:c r="H1058" s="59"/>
      <x:c r="I1058" s="59"/>
      <x:c r="J1058" s="59"/>
      <x:c r="K1058" s="18"/>
      <x:c r="L1058" s="18"/>
      <x:c r="M1058" s="18"/>
      <x:c r="N1058" s="18"/>
      <x:c r="O1058" s="18"/>
      <x:c r="P1058" s="18"/>
      <x:c r="Q1058" s="18"/>
      <x:c r="R1058" s="18"/>
      <x:c r="S1058" s="18"/>
      <x:c r="T1058" s="18"/>
    </x:row>
    <x:row r="1059">
      <x:c r="D1059" s="18"/>
      <x:c r="E1059" s="18"/>
      <x:c r="F1059" s="18"/>
      <x:c r="G1059" s="59"/>
      <x:c r="H1059" s="59"/>
      <x:c r="I1059" s="59"/>
      <x:c r="J1059" s="59"/>
      <x:c r="K1059" s="18"/>
      <x:c r="L1059" s="18"/>
      <x:c r="M1059" s="18"/>
      <x:c r="N1059" s="18"/>
      <x:c r="O1059" s="18"/>
      <x:c r="P1059" s="18"/>
      <x:c r="Q1059" s="18"/>
      <x:c r="R1059" s="18"/>
      <x:c r="S1059" s="18"/>
      <x:c r="T1059" s="18"/>
    </x:row>
    <x:row r="1060">
      <x:c r="D1060" s="18"/>
      <x:c r="E1060" s="18"/>
      <x:c r="F1060" s="18"/>
      <x:c r="G1060" s="59"/>
      <x:c r="H1060" s="59"/>
      <x:c r="I1060" s="59"/>
      <x:c r="J1060" s="59"/>
      <x:c r="K1060" s="18"/>
      <x:c r="L1060" s="18"/>
      <x:c r="M1060" s="18"/>
      <x:c r="N1060" s="18"/>
      <x:c r="O1060" s="18"/>
      <x:c r="P1060" s="18"/>
      <x:c r="Q1060" s="18"/>
      <x:c r="R1060" s="18"/>
      <x:c r="S1060" s="18"/>
      <x:c r="T1060" s="18"/>
    </x:row>
    <x:row r="1061">
      <x:c r="D1061" s="18"/>
      <x:c r="E1061" s="18"/>
      <x:c r="F1061" s="18"/>
      <x:c r="G1061" s="59"/>
      <x:c r="H1061" s="59"/>
      <x:c r="I1061" s="59"/>
      <x:c r="J1061" s="59"/>
      <x:c r="K1061" s="18"/>
      <x:c r="L1061" s="18"/>
      <x:c r="M1061" s="18"/>
      <x:c r="N1061" s="18"/>
      <x:c r="O1061" s="18"/>
      <x:c r="P1061" s="18"/>
      <x:c r="Q1061" s="18"/>
      <x:c r="R1061" s="18"/>
      <x:c r="S1061" s="18"/>
      <x:c r="T1061" s="18"/>
    </x:row>
    <x:row r="1062">
      <x:c r="D1062" s="18"/>
      <x:c r="E1062" s="18"/>
      <x:c r="F1062" s="18"/>
      <x:c r="G1062" s="59"/>
      <x:c r="H1062" s="59"/>
      <x:c r="I1062" s="59"/>
      <x:c r="J1062" s="59"/>
      <x:c r="K1062" s="18"/>
      <x:c r="L1062" s="18"/>
      <x:c r="M1062" s="18"/>
      <x:c r="N1062" s="18"/>
      <x:c r="O1062" s="18"/>
      <x:c r="P1062" s="18"/>
      <x:c r="Q1062" s="18"/>
      <x:c r="R1062" s="18"/>
      <x:c r="S1062" s="18"/>
      <x:c r="T1062" s="18"/>
    </x:row>
    <x:row r="1063">
      <x:c r="D1063" s="18"/>
      <x:c r="E1063" s="18"/>
      <x:c r="F1063" s="18"/>
      <x:c r="G1063" s="59"/>
      <x:c r="H1063" s="59"/>
      <x:c r="I1063" s="59"/>
      <x:c r="J1063" s="59"/>
      <x:c r="K1063" s="18"/>
      <x:c r="L1063" s="18"/>
      <x:c r="M1063" s="18"/>
      <x:c r="N1063" s="18"/>
      <x:c r="O1063" s="18"/>
      <x:c r="P1063" s="18"/>
      <x:c r="Q1063" s="18"/>
      <x:c r="R1063" s="18"/>
      <x:c r="S1063" s="18"/>
      <x:c r="T1063" s="18"/>
    </x:row>
    <x:row r="1064">
      <x:c r="D1064" s="18"/>
      <x:c r="E1064" s="18"/>
      <x:c r="F1064" s="18"/>
      <x:c r="G1064" s="59"/>
      <x:c r="H1064" s="59"/>
      <x:c r="I1064" s="59"/>
      <x:c r="J1064" s="59"/>
      <x:c r="K1064" s="18"/>
      <x:c r="L1064" s="18"/>
      <x:c r="M1064" s="18"/>
      <x:c r="N1064" s="18"/>
      <x:c r="O1064" s="18"/>
      <x:c r="P1064" s="18"/>
      <x:c r="Q1064" s="18"/>
      <x:c r="R1064" s="18"/>
      <x:c r="S1064" s="18"/>
      <x:c r="T1064" s="18"/>
    </x:row>
    <x:row r="1065">
      <x:c r="D1065" s="18"/>
      <x:c r="E1065" s="18"/>
      <x:c r="F1065" s="18"/>
      <x:c r="G1065" s="59"/>
      <x:c r="H1065" s="59"/>
      <x:c r="I1065" s="59"/>
      <x:c r="J1065" s="59"/>
      <x:c r="K1065" s="18"/>
      <x:c r="L1065" s="18"/>
      <x:c r="M1065" s="18"/>
      <x:c r="N1065" s="18"/>
      <x:c r="O1065" s="18"/>
      <x:c r="P1065" s="18"/>
      <x:c r="Q1065" s="18"/>
      <x:c r="R1065" s="18"/>
      <x:c r="S1065" s="18"/>
      <x:c r="T1065" s="18"/>
    </x:row>
    <x:row r="1066">
      <x:c r="D1066" s="18"/>
      <x:c r="E1066" s="18"/>
      <x:c r="F1066" s="18"/>
      <x:c r="G1066" s="59"/>
      <x:c r="H1066" s="59"/>
      <x:c r="I1066" s="59"/>
      <x:c r="J1066" s="59"/>
      <x:c r="K1066" s="18"/>
      <x:c r="L1066" s="18"/>
      <x:c r="M1066" s="18"/>
      <x:c r="N1066" s="18"/>
      <x:c r="O1066" s="18"/>
      <x:c r="P1066" s="18"/>
      <x:c r="Q1066" s="18"/>
      <x:c r="R1066" s="18"/>
      <x:c r="S1066" s="18"/>
      <x:c r="T1066" s="18"/>
    </x:row>
    <x:row r="1067">
      <x:c r="D1067" s="18"/>
      <x:c r="E1067" s="18"/>
      <x:c r="F1067" s="18"/>
      <x:c r="G1067" s="59"/>
      <x:c r="H1067" s="59"/>
      <x:c r="I1067" s="59"/>
      <x:c r="J1067" s="59"/>
      <x:c r="K1067" s="18"/>
      <x:c r="L1067" s="18"/>
      <x:c r="M1067" s="18"/>
      <x:c r="N1067" s="18"/>
      <x:c r="O1067" s="18"/>
      <x:c r="P1067" s="18"/>
      <x:c r="Q1067" s="18"/>
      <x:c r="R1067" s="18"/>
      <x:c r="S1067" s="18"/>
      <x:c r="T1067" s="18"/>
    </x:row>
    <x:row r="1068">
      <x:c r="D1068" s="18"/>
      <x:c r="E1068" s="18"/>
      <x:c r="F1068" s="18"/>
      <x:c r="G1068" s="59"/>
      <x:c r="H1068" s="59"/>
      <x:c r="I1068" s="59"/>
      <x:c r="J1068" s="59"/>
      <x:c r="K1068" s="18"/>
      <x:c r="L1068" s="18"/>
      <x:c r="M1068" s="18"/>
      <x:c r="N1068" s="18"/>
      <x:c r="O1068" s="18"/>
      <x:c r="P1068" s="18"/>
      <x:c r="Q1068" s="18"/>
      <x:c r="R1068" s="18"/>
      <x:c r="S1068" s="18"/>
      <x:c r="T1068" s="18"/>
    </x:row>
    <x:row r="1069">
      <x:c r="D1069" s="18"/>
      <x:c r="E1069" s="18"/>
      <x:c r="F1069" s="18"/>
      <x:c r="G1069" s="59"/>
      <x:c r="H1069" s="59"/>
      <x:c r="I1069" s="59"/>
      <x:c r="J1069" s="59"/>
      <x:c r="K1069" s="18"/>
      <x:c r="L1069" s="18"/>
      <x:c r="M1069" s="18"/>
      <x:c r="N1069" s="18"/>
      <x:c r="O1069" s="18"/>
      <x:c r="P1069" s="18"/>
      <x:c r="Q1069" s="18"/>
      <x:c r="R1069" s="18"/>
      <x:c r="S1069" s="18"/>
      <x:c r="T1069" s="18"/>
    </x:row>
    <x:row r="1070">
      <x:c r="D1070" s="18"/>
      <x:c r="E1070" s="18"/>
      <x:c r="F1070" s="18"/>
      <x:c r="G1070" s="59"/>
      <x:c r="H1070" s="59"/>
      <x:c r="I1070" s="59"/>
      <x:c r="J1070" s="59"/>
      <x:c r="K1070" s="18"/>
      <x:c r="L1070" s="18"/>
      <x:c r="M1070" s="18"/>
      <x:c r="N1070" s="18"/>
      <x:c r="O1070" s="18"/>
      <x:c r="P1070" s="18"/>
      <x:c r="Q1070" s="18"/>
      <x:c r="R1070" s="18"/>
      <x:c r="S1070" s="18"/>
      <x:c r="T1070" s="18"/>
    </x:row>
    <x:row r="1071">
      <x:c r="D1071" s="18"/>
      <x:c r="E1071" s="18"/>
      <x:c r="F1071" s="18"/>
      <x:c r="G1071" s="59"/>
      <x:c r="H1071" s="59"/>
      <x:c r="I1071" s="59"/>
      <x:c r="J1071" s="59"/>
      <x:c r="K1071" s="18"/>
      <x:c r="L1071" s="18"/>
      <x:c r="M1071" s="18"/>
      <x:c r="N1071" s="18"/>
      <x:c r="O1071" s="18"/>
      <x:c r="P1071" s="18"/>
      <x:c r="Q1071" s="18"/>
      <x:c r="R1071" s="18"/>
      <x:c r="S1071" s="18"/>
      <x:c r="T1071" s="18"/>
    </x:row>
    <x:row r="1072">
      <x:c r="D1072" s="18"/>
      <x:c r="E1072" s="18"/>
      <x:c r="F1072" s="18"/>
      <x:c r="G1072" s="59"/>
      <x:c r="H1072" s="59"/>
      <x:c r="I1072" s="59"/>
      <x:c r="J1072" s="59"/>
      <x:c r="K1072" s="18"/>
      <x:c r="L1072" s="18"/>
      <x:c r="M1072" s="18"/>
      <x:c r="N1072" s="18"/>
      <x:c r="O1072" s="18"/>
      <x:c r="P1072" s="18"/>
      <x:c r="Q1072" s="18"/>
      <x:c r="R1072" s="18"/>
      <x:c r="S1072" s="18"/>
      <x:c r="T1072" s="18"/>
    </x:row>
    <x:row r="1073">
      <x:c r="D1073" s="18"/>
      <x:c r="E1073" s="18"/>
      <x:c r="F1073" s="18"/>
      <x:c r="G1073" s="59"/>
      <x:c r="H1073" s="59"/>
      <x:c r="I1073" s="59"/>
      <x:c r="J1073" s="59"/>
      <x:c r="K1073" s="18"/>
      <x:c r="L1073" s="18"/>
      <x:c r="M1073" s="18"/>
      <x:c r="N1073" s="18"/>
      <x:c r="O1073" s="18"/>
      <x:c r="P1073" s="18"/>
      <x:c r="Q1073" s="18"/>
      <x:c r="R1073" s="18"/>
      <x:c r="S1073" s="18"/>
      <x:c r="T1073" s="18"/>
    </x:row>
    <x:row r="1074">
      <x:c r="D1074" s="18"/>
      <x:c r="E1074" s="18"/>
      <x:c r="F1074" s="18"/>
      <x:c r="G1074" s="59"/>
      <x:c r="H1074" s="59"/>
      <x:c r="I1074" s="59"/>
      <x:c r="J1074" s="59"/>
      <x:c r="K1074" s="18"/>
      <x:c r="L1074" s="18"/>
      <x:c r="M1074" s="18"/>
      <x:c r="N1074" s="18"/>
      <x:c r="O1074" s="18"/>
      <x:c r="P1074" s="18"/>
      <x:c r="Q1074" s="18"/>
      <x:c r="R1074" s="18"/>
      <x:c r="S1074" s="18"/>
      <x:c r="T1074" s="18"/>
    </x:row>
    <x:row r="1075">
      <x:c r="D1075" s="18"/>
      <x:c r="E1075" s="18"/>
      <x:c r="F1075" s="18"/>
      <x:c r="G1075" s="59"/>
      <x:c r="H1075" s="59"/>
      <x:c r="I1075" s="59"/>
      <x:c r="J1075" s="59"/>
      <x:c r="K1075" s="18"/>
      <x:c r="L1075" s="18"/>
      <x:c r="M1075" s="18"/>
      <x:c r="N1075" s="18"/>
      <x:c r="O1075" s="18"/>
      <x:c r="P1075" s="18"/>
      <x:c r="Q1075" s="18"/>
      <x:c r="R1075" s="18"/>
      <x:c r="S1075" s="18"/>
      <x:c r="T1075" s="18"/>
    </x:row>
    <x:row r="1076">
      <x:c r="D1076" s="18"/>
      <x:c r="E1076" s="18"/>
      <x:c r="F1076" s="18"/>
      <x:c r="G1076" s="59"/>
      <x:c r="H1076" s="59"/>
      <x:c r="I1076" s="59"/>
      <x:c r="J1076" s="59"/>
      <x:c r="K1076" s="18"/>
      <x:c r="L1076" s="18"/>
      <x:c r="M1076" s="18"/>
      <x:c r="N1076" s="18"/>
      <x:c r="O1076" s="18"/>
      <x:c r="P1076" s="18"/>
      <x:c r="Q1076" s="18"/>
      <x:c r="R1076" s="18"/>
      <x:c r="S1076" s="18"/>
      <x:c r="T1076" s="18"/>
    </x:row>
    <x:row r="1077">
      <x:c r="D1077" s="18"/>
      <x:c r="E1077" s="18"/>
      <x:c r="F1077" s="18"/>
      <x:c r="G1077" s="59"/>
      <x:c r="H1077" s="59"/>
      <x:c r="I1077" s="59"/>
      <x:c r="J1077" s="59"/>
      <x:c r="K1077" s="18"/>
      <x:c r="L1077" s="18"/>
      <x:c r="M1077" s="18"/>
      <x:c r="N1077" s="18"/>
      <x:c r="O1077" s="18"/>
      <x:c r="P1077" s="18"/>
      <x:c r="Q1077" s="18"/>
      <x:c r="R1077" s="18"/>
      <x:c r="S1077" s="18"/>
      <x:c r="T1077" s="18"/>
    </x:row>
    <x:row r="1078">
      <x:c r="D1078" s="18"/>
      <x:c r="E1078" s="18"/>
      <x:c r="F1078" s="18"/>
      <x:c r="G1078" s="59"/>
      <x:c r="H1078" s="59"/>
      <x:c r="I1078" s="59"/>
      <x:c r="J1078" s="59"/>
      <x:c r="K1078" s="18"/>
      <x:c r="L1078" s="18"/>
      <x:c r="M1078" s="18"/>
      <x:c r="N1078" s="18"/>
      <x:c r="O1078" s="18"/>
      <x:c r="P1078" s="18"/>
      <x:c r="Q1078" s="18"/>
      <x:c r="R1078" s="18"/>
      <x:c r="S1078" s="18"/>
      <x:c r="T1078" s="18"/>
    </x:row>
    <x:row r="1079">
      <x:c r="D1079" s="18"/>
      <x:c r="E1079" s="18"/>
      <x:c r="F1079" s="18"/>
      <x:c r="G1079" s="59"/>
      <x:c r="H1079" s="59"/>
      <x:c r="I1079" s="59"/>
      <x:c r="J1079" s="59"/>
      <x:c r="K1079" s="18"/>
      <x:c r="L1079" s="18"/>
      <x:c r="M1079" s="18"/>
      <x:c r="N1079" s="18"/>
      <x:c r="O1079" s="18"/>
      <x:c r="P1079" s="18"/>
      <x:c r="Q1079" s="18"/>
      <x:c r="R1079" s="18"/>
      <x:c r="S1079" s="18"/>
      <x:c r="T1079" s="18"/>
    </x:row>
    <x:row r="1080">
      <x:c r="D1080" s="18"/>
      <x:c r="E1080" s="18"/>
      <x:c r="F1080" s="18"/>
      <x:c r="G1080" s="59"/>
      <x:c r="H1080" s="59"/>
      <x:c r="I1080" s="59"/>
      <x:c r="J1080" s="59"/>
      <x:c r="K1080" s="18"/>
      <x:c r="L1080" s="18"/>
      <x:c r="M1080" s="18"/>
      <x:c r="N1080" s="18"/>
      <x:c r="O1080" s="18"/>
      <x:c r="P1080" s="18"/>
      <x:c r="Q1080" s="18"/>
      <x:c r="R1080" s="18"/>
      <x:c r="S1080" s="18"/>
      <x:c r="T1080" s="18"/>
    </x:row>
    <x:row r="1081">
      <x:c r="D1081" s="18"/>
      <x:c r="E1081" s="18"/>
      <x:c r="F1081" s="18"/>
      <x:c r="G1081" s="59"/>
      <x:c r="H1081" s="59"/>
      <x:c r="I1081" s="59"/>
      <x:c r="J1081" s="59"/>
      <x:c r="K1081" s="18"/>
      <x:c r="L1081" s="18"/>
      <x:c r="M1081" s="18"/>
      <x:c r="N1081" s="18"/>
      <x:c r="O1081" s="18"/>
      <x:c r="P1081" s="18"/>
      <x:c r="Q1081" s="18"/>
      <x:c r="R1081" s="18"/>
      <x:c r="S1081" s="18"/>
      <x:c r="T1081" s="18"/>
    </x:row>
    <x:row r="1082">
      <x:c r="D1082" s="18"/>
      <x:c r="E1082" s="18"/>
      <x:c r="F1082" s="18"/>
      <x:c r="G1082" s="59"/>
      <x:c r="H1082" s="59"/>
      <x:c r="I1082" s="59"/>
      <x:c r="J1082" s="59"/>
      <x:c r="K1082" s="18"/>
      <x:c r="L1082" s="18"/>
      <x:c r="M1082" s="18"/>
      <x:c r="N1082" s="18"/>
      <x:c r="O1082" s="18"/>
      <x:c r="P1082" s="18"/>
      <x:c r="Q1082" s="18"/>
      <x:c r="R1082" s="18"/>
      <x:c r="S1082" s="18"/>
      <x:c r="T1082" s="18"/>
    </x:row>
    <x:row r="1083">
      <x:c r="D1083" s="18"/>
      <x:c r="E1083" s="18"/>
      <x:c r="F1083" s="18"/>
      <x:c r="G1083" s="59"/>
      <x:c r="H1083" s="59"/>
      <x:c r="I1083" s="59"/>
      <x:c r="J1083" s="59"/>
      <x:c r="K1083" s="18"/>
      <x:c r="L1083" s="18"/>
      <x:c r="M1083" s="18"/>
      <x:c r="N1083" s="18"/>
      <x:c r="O1083" s="18"/>
      <x:c r="P1083" s="18"/>
      <x:c r="Q1083" s="18"/>
      <x:c r="R1083" s="18"/>
      <x:c r="S1083" s="18"/>
      <x:c r="T1083" s="18"/>
    </x:row>
    <x:row r="1084">
      <x:c r="D1084" s="18"/>
      <x:c r="E1084" s="18"/>
      <x:c r="F1084" s="18"/>
      <x:c r="G1084" s="59"/>
      <x:c r="H1084" s="59"/>
      <x:c r="I1084" s="59"/>
      <x:c r="J1084" s="59"/>
      <x:c r="K1084" s="18"/>
      <x:c r="L1084" s="18"/>
      <x:c r="M1084" s="18"/>
      <x:c r="N1084" s="18"/>
      <x:c r="O1084" s="18"/>
      <x:c r="P1084" s="18"/>
      <x:c r="Q1084" s="18"/>
      <x:c r="R1084" s="18"/>
      <x:c r="S1084" s="18"/>
      <x:c r="T1084" s="18"/>
    </x:row>
    <x:row r="1085">
      <x:c r="D1085" s="18"/>
      <x:c r="E1085" s="18"/>
      <x:c r="F1085" s="18"/>
      <x:c r="G1085" s="59"/>
      <x:c r="H1085" s="59"/>
      <x:c r="I1085" s="59"/>
      <x:c r="J1085" s="59"/>
      <x:c r="K1085" s="18"/>
      <x:c r="L1085" s="18"/>
      <x:c r="M1085" s="18"/>
      <x:c r="N1085" s="18"/>
      <x:c r="O1085" s="18"/>
      <x:c r="P1085" s="18"/>
      <x:c r="Q1085" s="18"/>
      <x:c r="R1085" s="18"/>
      <x:c r="S1085" s="18"/>
      <x:c r="T1085" s="18"/>
    </x:row>
    <x:row r="1086">
      <x:c r="D1086" s="18"/>
      <x:c r="E1086" s="18"/>
      <x:c r="F1086" s="18"/>
      <x:c r="G1086" s="59"/>
      <x:c r="H1086" s="59"/>
      <x:c r="I1086" s="59"/>
      <x:c r="J1086" s="59"/>
      <x:c r="K1086" s="18"/>
      <x:c r="L1086" s="18"/>
      <x:c r="M1086" s="18"/>
      <x:c r="N1086" s="18"/>
      <x:c r="O1086" s="18"/>
      <x:c r="P1086" s="18"/>
      <x:c r="Q1086" s="18"/>
      <x:c r="R1086" s="18"/>
      <x:c r="S1086" s="18"/>
      <x:c r="T1086" s="18"/>
    </x:row>
    <x:row r="1087">
      <x:c r="D1087" s="18"/>
      <x:c r="E1087" s="18"/>
      <x:c r="F1087" s="18"/>
      <x:c r="G1087" s="59"/>
      <x:c r="H1087" s="59"/>
      <x:c r="I1087" s="59"/>
      <x:c r="J1087" s="59"/>
      <x:c r="K1087" s="18"/>
      <x:c r="L1087" s="18"/>
      <x:c r="M1087" s="18"/>
      <x:c r="N1087" s="18"/>
      <x:c r="O1087" s="18"/>
      <x:c r="P1087" s="18"/>
      <x:c r="Q1087" s="18"/>
      <x:c r="R1087" s="18"/>
      <x:c r="S1087" s="18"/>
      <x:c r="T1087" s="18"/>
    </x:row>
    <x:row r="1088">
      <x:c r="D1088" s="18"/>
      <x:c r="E1088" s="18"/>
      <x:c r="F1088" s="18"/>
      <x:c r="G1088" s="59"/>
      <x:c r="H1088" s="59"/>
      <x:c r="I1088" s="59"/>
      <x:c r="J1088" s="59"/>
      <x:c r="K1088" s="18"/>
      <x:c r="L1088" s="18"/>
      <x:c r="M1088" s="18"/>
      <x:c r="N1088" s="18"/>
      <x:c r="O1088" s="18"/>
      <x:c r="P1088" s="18"/>
      <x:c r="Q1088" s="18"/>
      <x:c r="R1088" s="18"/>
      <x:c r="S1088" s="18"/>
      <x:c r="T1088" s="18"/>
    </x:row>
    <x:row r="1089">
      <x:c r="D1089" s="18"/>
      <x:c r="E1089" s="18"/>
      <x:c r="F1089" s="18"/>
      <x:c r="G1089" s="59"/>
      <x:c r="H1089" s="59"/>
      <x:c r="I1089" s="59"/>
      <x:c r="J1089" s="59"/>
      <x:c r="K1089" s="18"/>
      <x:c r="L1089" s="18"/>
      <x:c r="M1089" s="18"/>
      <x:c r="N1089" s="18"/>
      <x:c r="O1089" s="18"/>
      <x:c r="P1089" s="18"/>
      <x:c r="Q1089" s="18"/>
      <x:c r="R1089" s="18"/>
      <x:c r="S1089" s="18"/>
      <x:c r="T1089" s="18"/>
    </x:row>
    <x:row r="1090">
      <x:c r="D1090" s="18"/>
      <x:c r="E1090" s="18"/>
      <x:c r="F1090" s="18"/>
      <x:c r="G1090" s="59"/>
      <x:c r="H1090" s="59"/>
      <x:c r="I1090" s="59"/>
      <x:c r="J1090" s="59"/>
      <x:c r="K1090" s="18"/>
      <x:c r="L1090" s="18"/>
      <x:c r="M1090" s="18"/>
      <x:c r="N1090" s="18"/>
      <x:c r="O1090" s="18"/>
      <x:c r="P1090" s="18"/>
      <x:c r="Q1090" s="18"/>
      <x:c r="R1090" s="18"/>
      <x:c r="S1090" s="18"/>
      <x:c r="T1090" s="18"/>
    </x:row>
    <x:row r="1091">
      <x:c r="D1091" s="18"/>
      <x:c r="E1091" s="18"/>
      <x:c r="F1091" s="18"/>
      <x:c r="G1091" s="59"/>
      <x:c r="H1091" s="59"/>
      <x:c r="I1091" s="59"/>
      <x:c r="J1091" s="59"/>
      <x:c r="K1091" s="18"/>
      <x:c r="L1091" s="18"/>
      <x:c r="M1091" s="18"/>
      <x:c r="N1091" s="18"/>
      <x:c r="O1091" s="18"/>
      <x:c r="P1091" s="18"/>
      <x:c r="Q1091" s="18"/>
      <x:c r="R1091" s="18"/>
      <x:c r="S1091" s="18"/>
      <x:c r="T1091" s="18"/>
    </x:row>
    <x:row r="1092">
      <x:c r="D1092" s="18"/>
      <x:c r="E1092" s="18"/>
      <x:c r="F1092" s="18"/>
      <x:c r="G1092" s="59"/>
      <x:c r="H1092" s="59"/>
      <x:c r="I1092" s="59"/>
      <x:c r="J1092" s="59"/>
      <x:c r="K1092" s="18"/>
      <x:c r="L1092" s="18"/>
      <x:c r="M1092" s="18"/>
      <x:c r="N1092" s="18"/>
      <x:c r="O1092" s="18"/>
      <x:c r="P1092" s="18"/>
      <x:c r="Q1092" s="18"/>
      <x:c r="R1092" s="18"/>
      <x:c r="S1092" s="18"/>
      <x:c r="T1092" s="18"/>
    </x:row>
    <x:row r="1093">
      <x:c r="D1093" s="18"/>
      <x:c r="E1093" s="18"/>
      <x:c r="F1093" s="18"/>
      <x:c r="G1093" s="59"/>
      <x:c r="H1093" s="59"/>
      <x:c r="I1093" s="59"/>
      <x:c r="J1093" s="59"/>
      <x:c r="K1093" s="18"/>
      <x:c r="L1093" s="18"/>
      <x:c r="M1093" s="18"/>
      <x:c r="N1093" s="18"/>
      <x:c r="O1093" s="18"/>
      <x:c r="P1093" s="18"/>
      <x:c r="Q1093" s="18"/>
      <x:c r="R1093" s="18"/>
      <x:c r="S1093" s="18"/>
      <x:c r="T1093" s="18"/>
    </x:row>
    <x:row r="1094">
      <x:c r="D1094" s="18"/>
      <x:c r="E1094" s="18"/>
      <x:c r="F1094" s="18"/>
      <x:c r="G1094" s="59"/>
      <x:c r="H1094" s="59"/>
      <x:c r="I1094" s="59"/>
      <x:c r="J1094" s="59"/>
      <x:c r="K1094" s="18"/>
      <x:c r="L1094" s="18"/>
      <x:c r="M1094" s="18"/>
      <x:c r="N1094" s="18"/>
      <x:c r="O1094" s="18"/>
      <x:c r="P1094" s="18"/>
      <x:c r="Q1094" s="18"/>
      <x:c r="R1094" s="18"/>
      <x:c r="S1094" s="18"/>
      <x:c r="T1094" s="18"/>
    </x:row>
    <x:row r="1095">
      <x:c r="D1095" s="18"/>
      <x:c r="E1095" s="18"/>
      <x:c r="F1095" s="18"/>
      <x:c r="G1095" s="59"/>
      <x:c r="H1095" s="59"/>
      <x:c r="I1095" s="59"/>
      <x:c r="J1095" s="59"/>
      <x:c r="K1095" s="18"/>
      <x:c r="L1095" s="18"/>
      <x:c r="M1095" s="18"/>
      <x:c r="N1095" s="18"/>
      <x:c r="O1095" s="18"/>
      <x:c r="P1095" s="18"/>
      <x:c r="Q1095" s="18"/>
      <x:c r="R1095" s="18"/>
      <x:c r="S1095" s="18"/>
      <x:c r="T1095" s="18"/>
    </x:row>
    <x:row r="1096">
      <x:c r="D1096" s="18"/>
      <x:c r="E1096" s="18"/>
      <x:c r="F1096" s="18"/>
      <x:c r="G1096" s="59"/>
      <x:c r="H1096" s="59"/>
      <x:c r="I1096" s="59"/>
      <x:c r="J1096" s="59"/>
      <x:c r="K1096" s="18"/>
      <x:c r="L1096" s="18"/>
      <x:c r="M1096" s="18"/>
      <x:c r="N1096" s="18"/>
      <x:c r="O1096" s="18"/>
      <x:c r="P1096" s="18"/>
      <x:c r="Q1096" s="18"/>
      <x:c r="R1096" s="18"/>
      <x:c r="S1096" s="18"/>
      <x:c r="T1096" s="18"/>
    </x:row>
    <x:row r="1097">
      <x:c r="D1097" s="18"/>
      <x:c r="E1097" s="18"/>
      <x:c r="F1097" s="18"/>
      <x:c r="G1097" s="59"/>
      <x:c r="H1097" s="59"/>
      <x:c r="I1097" s="59"/>
      <x:c r="J1097" s="59"/>
      <x:c r="K1097" s="18"/>
      <x:c r="L1097" s="18"/>
      <x:c r="M1097" s="18"/>
      <x:c r="N1097" s="18"/>
      <x:c r="O1097" s="18"/>
      <x:c r="P1097" s="18"/>
      <x:c r="Q1097" s="18"/>
      <x:c r="R1097" s="18"/>
      <x:c r="S1097" s="18"/>
      <x:c r="T1097" s="18"/>
    </x:row>
    <x:row r="1098">
      <x:c r="D1098" s="18"/>
      <x:c r="E1098" s="18"/>
      <x:c r="F1098" s="18"/>
      <x:c r="G1098" s="59"/>
      <x:c r="H1098" s="59"/>
      <x:c r="I1098" s="59"/>
      <x:c r="J1098" s="59"/>
      <x:c r="K1098" s="18"/>
      <x:c r="L1098" s="18"/>
      <x:c r="M1098" s="18"/>
      <x:c r="N1098" s="18"/>
      <x:c r="O1098" s="18"/>
      <x:c r="P1098" s="18"/>
      <x:c r="Q1098" s="18"/>
      <x:c r="R1098" s="18"/>
      <x:c r="S1098" s="18"/>
      <x:c r="T1098" s="18"/>
    </x:row>
    <x:row r="1099">
      <x:c r="D1099" s="18"/>
      <x:c r="E1099" s="18"/>
      <x:c r="F1099" s="18"/>
      <x:c r="G1099" s="59"/>
      <x:c r="H1099" s="59"/>
      <x:c r="I1099" s="59"/>
      <x:c r="J1099" s="59"/>
      <x:c r="K1099" s="18"/>
      <x:c r="L1099" s="18"/>
      <x:c r="M1099" s="18"/>
      <x:c r="N1099" s="18"/>
      <x:c r="O1099" s="18"/>
      <x:c r="P1099" s="18"/>
      <x:c r="Q1099" s="18"/>
      <x:c r="R1099" s="18"/>
      <x:c r="S1099" s="18"/>
      <x:c r="T1099" s="18"/>
    </x:row>
    <x:row r="1100">
      <x:c r="D1100" s="18"/>
      <x:c r="E1100" s="18"/>
      <x:c r="F1100" s="18"/>
      <x:c r="G1100" s="59"/>
      <x:c r="H1100" s="59"/>
      <x:c r="I1100" s="59"/>
      <x:c r="J1100" s="59"/>
      <x:c r="K1100" s="18"/>
      <x:c r="L1100" s="18"/>
      <x:c r="M1100" s="18"/>
      <x:c r="N1100" s="18"/>
      <x:c r="O1100" s="18"/>
      <x:c r="P1100" s="18"/>
      <x:c r="Q1100" s="18"/>
      <x:c r="R1100" s="18"/>
      <x:c r="S1100" s="18"/>
      <x:c r="T1100" s="18"/>
    </x:row>
    <x:row r="1101">
      <x:c r="D1101" s="18"/>
      <x:c r="E1101" s="18"/>
      <x:c r="F1101" s="18"/>
      <x:c r="G1101" s="59"/>
      <x:c r="H1101" s="59"/>
      <x:c r="I1101" s="59"/>
      <x:c r="J1101" s="59"/>
      <x:c r="K1101" s="18"/>
      <x:c r="L1101" s="18"/>
      <x:c r="M1101" s="18"/>
      <x:c r="N1101" s="18"/>
      <x:c r="O1101" s="18"/>
      <x:c r="P1101" s="18"/>
      <x:c r="Q1101" s="18"/>
      <x:c r="R1101" s="18"/>
      <x:c r="S1101" s="18"/>
      <x:c r="T1101" s="18"/>
    </x:row>
    <x:row r="1102">
      <x:c r="D1102" s="18"/>
      <x:c r="E1102" s="18"/>
      <x:c r="F1102" s="18"/>
      <x:c r="G1102" s="59"/>
      <x:c r="H1102" s="59"/>
      <x:c r="I1102" s="59"/>
      <x:c r="J1102" s="59"/>
      <x:c r="K1102" s="18"/>
      <x:c r="L1102" s="18"/>
      <x:c r="M1102" s="18"/>
      <x:c r="N1102" s="18"/>
      <x:c r="O1102" s="18"/>
      <x:c r="P1102" s="18"/>
      <x:c r="Q1102" s="18"/>
      <x:c r="R1102" s="18"/>
      <x:c r="S1102" s="18"/>
      <x:c r="T1102" s="18"/>
    </x:row>
    <x:row r="1103">
      <x:c r="D1103" s="18"/>
      <x:c r="E1103" s="18"/>
      <x:c r="F1103" s="18"/>
      <x:c r="G1103" s="59"/>
      <x:c r="H1103" s="59"/>
      <x:c r="I1103" s="59"/>
      <x:c r="J1103" s="59"/>
      <x:c r="K1103" s="18"/>
      <x:c r="L1103" s="18"/>
      <x:c r="M1103" s="18"/>
      <x:c r="N1103" s="18"/>
      <x:c r="O1103" s="18"/>
      <x:c r="P1103" s="18"/>
      <x:c r="Q1103" s="18"/>
      <x:c r="R1103" s="18"/>
      <x:c r="S1103" s="18"/>
      <x:c r="T1103" s="18"/>
    </x:row>
    <x:row r="1104">
      <x:c r="D1104" s="18"/>
      <x:c r="E1104" s="18"/>
      <x:c r="F1104" s="18"/>
      <x:c r="G1104" s="59"/>
      <x:c r="H1104" s="59"/>
      <x:c r="I1104" s="59"/>
      <x:c r="J1104" s="59"/>
      <x:c r="K1104" s="18"/>
      <x:c r="L1104" s="18"/>
      <x:c r="M1104" s="18"/>
      <x:c r="N1104" s="18"/>
      <x:c r="O1104" s="18"/>
      <x:c r="P1104" s="18"/>
      <x:c r="Q1104" s="18"/>
      <x:c r="R1104" s="18"/>
      <x:c r="S1104" s="18"/>
      <x:c r="T1104" s="18"/>
    </x:row>
    <x:row r="1105">
      <x:c r="D1105" s="18"/>
      <x:c r="E1105" s="18"/>
      <x:c r="F1105" s="18"/>
      <x:c r="G1105" s="59"/>
      <x:c r="H1105" s="59"/>
      <x:c r="I1105" s="59"/>
      <x:c r="J1105" s="59"/>
      <x:c r="K1105" s="18"/>
      <x:c r="L1105" s="18"/>
      <x:c r="M1105" s="18"/>
      <x:c r="N1105" s="18"/>
      <x:c r="O1105" s="18"/>
      <x:c r="P1105" s="18"/>
      <x:c r="Q1105" s="18"/>
      <x:c r="R1105" s="18"/>
      <x:c r="S1105" s="18"/>
      <x:c r="T1105" s="18"/>
    </x:row>
    <x:row r="1106">
      <x:c r="D1106" s="18"/>
      <x:c r="E1106" s="18"/>
      <x:c r="F1106" s="18"/>
      <x:c r="G1106" s="59"/>
      <x:c r="H1106" s="59"/>
      <x:c r="I1106" s="59"/>
      <x:c r="J1106" s="59"/>
      <x:c r="K1106" s="18"/>
      <x:c r="L1106" s="18"/>
      <x:c r="M1106" s="18"/>
      <x:c r="N1106" s="18"/>
      <x:c r="O1106" s="18"/>
      <x:c r="P1106" s="18"/>
      <x:c r="Q1106" s="18"/>
      <x:c r="R1106" s="18"/>
      <x:c r="S1106" s="18"/>
      <x:c r="T1106" s="18"/>
    </x:row>
    <x:row r="1107">
      <x:c r="D1107" s="18"/>
      <x:c r="E1107" s="18"/>
      <x:c r="F1107" s="18"/>
      <x:c r="G1107" s="59"/>
      <x:c r="H1107" s="59"/>
      <x:c r="I1107" s="59"/>
      <x:c r="J1107" s="59"/>
      <x:c r="K1107" s="18"/>
      <x:c r="L1107" s="18"/>
      <x:c r="M1107" s="18"/>
      <x:c r="N1107" s="18"/>
      <x:c r="O1107" s="18"/>
      <x:c r="P1107" s="18"/>
      <x:c r="Q1107" s="18"/>
      <x:c r="R1107" s="18"/>
      <x:c r="S1107" s="18"/>
      <x:c r="T1107" s="18"/>
    </x:row>
    <x:row r="1108">
      <x:c r="D1108" s="18"/>
      <x:c r="E1108" s="18"/>
      <x:c r="F1108" s="18"/>
      <x:c r="G1108" s="59"/>
      <x:c r="H1108" s="59"/>
      <x:c r="I1108" s="59"/>
      <x:c r="J1108" s="59"/>
      <x:c r="K1108" s="18"/>
      <x:c r="L1108" s="18"/>
      <x:c r="M1108" s="18"/>
      <x:c r="N1108" s="18"/>
      <x:c r="O1108" s="18"/>
      <x:c r="P1108" s="18"/>
      <x:c r="Q1108" s="18"/>
      <x:c r="R1108" s="18"/>
      <x:c r="S1108" s="18"/>
      <x:c r="T1108" s="18"/>
    </x:row>
    <x:row r="1109">
      <x:c r="D1109" s="18"/>
      <x:c r="E1109" s="18"/>
      <x:c r="F1109" s="18"/>
      <x:c r="G1109" s="59"/>
      <x:c r="H1109" s="59"/>
      <x:c r="I1109" s="59"/>
      <x:c r="J1109" s="59"/>
      <x:c r="K1109" s="18"/>
      <x:c r="L1109" s="18"/>
      <x:c r="M1109" s="18"/>
      <x:c r="N1109" s="18"/>
      <x:c r="O1109" s="18"/>
      <x:c r="P1109" s="18"/>
      <x:c r="Q1109" s="18"/>
      <x:c r="R1109" s="18"/>
      <x:c r="S1109" s="18"/>
      <x:c r="T1109" s="18"/>
    </x:row>
    <x:row r="1110">
      <x:c r="D1110" s="18"/>
      <x:c r="E1110" s="18"/>
      <x:c r="F1110" s="18"/>
      <x:c r="G1110" s="59"/>
      <x:c r="H1110" s="59"/>
      <x:c r="I1110" s="59"/>
      <x:c r="J1110" s="59"/>
      <x:c r="K1110" s="18"/>
      <x:c r="L1110" s="18"/>
      <x:c r="M1110" s="18"/>
      <x:c r="N1110" s="18"/>
      <x:c r="O1110" s="18"/>
      <x:c r="P1110" s="18"/>
      <x:c r="Q1110" s="18"/>
      <x:c r="R1110" s="18"/>
      <x:c r="S1110" s="18"/>
      <x:c r="T1110" s="18"/>
    </x:row>
    <x:row r="1111">
      <x:c r="D1111" s="18"/>
      <x:c r="E1111" s="18"/>
      <x:c r="F1111" s="18"/>
      <x:c r="G1111" s="59"/>
      <x:c r="H1111" s="59"/>
      <x:c r="I1111" s="59"/>
      <x:c r="J1111" s="59"/>
      <x:c r="K1111" s="18"/>
      <x:c r="L1111" s="18"/>
      <x:c r="M1111" s="18"/>
      <x:c r="N1111" s="18"/>
      <x:c r="O1111" s="18"/>
      <x:c r="P1111" s="18"/>
      <x:c r="Q1111" s="18"/>
      <x:c r="R1111" s="18"/>
      <x:c r="S1111" s="18"/>
      <x:c r="T1111" s="18"/>
    </x:row>
    <x:row r="1112">
      <x:c r="D1112" s="18"/>
      <x:c r="E1112" s="18"/>
      <x:c r="F1112" s="18"/>
      <x:c r="G1112" s="59"/>
      <x:c r="H1112" s="59"/>
      <x:c r="I1112" s="59"/>
      <x:c r="J1112" s="59"/>
      <x:c r="K1112" s="18"/>
      <x:c r="L1112" s="18"/>
      <x:c r="M1112" s="18"/>
      <x:c r="N1112" s="18"/>
      <x:c r="O1112" s="18"/>
      <x:c r="P1112" s="18"/>
      <x:c r="Q1112" s="18"/>
      <x:c r="R1112" s="18"/>
      <x:c r="S1112" s="18"/>
      <x:c r="T1112" s="18"/>
    </x:row>
    <x:row r="1113">
      <x:c r="D1113" s="18"/>
      <x:c r="E1113" s="18"/>
      <x:c r="F1113" s="18"/>
      <x:c r="G1113" s="59"/>
      <x:c r="H1113" s="59"/>
      <x:c r="I1113" s="59"/>
      <x:c r="J1113" s="59"/>
      <x:c r="K1113" s="18"/>
      <x:c r="L1113" s="18"/>
      <x:c r="M1113" s="18"/>
      <x:c r="N1113" s="18"/>
      <x:c r="O1113" s="18"/>
      <x:c r="P1113" s="18"/>
      <x:c r="Q1113" s="18"/>
      <x:c r="R1113" s="18"/>
      <x:c r="S1113" s="18"/>
      <x:c r="T1113" s="18"/>
    </x:row>
    <x:row r="1114">
      <x:c r="D1114" s="18"/>
      <x:c r="E1114" s="18"/>
      <x:c r="F1114" s="18"/>
      <x:c r="G1114" s="59"/>
      <x:c r="H1114" s="59"/>
      <x:c r="I1114" s="59"/>
      <x:c r="J1114" s="59"/>
      <x:c r="K1114" s="18"/>
      <x:c r="L1114" s="18"/>
      <x:c r="M1114" s="18"/>
      <x:c r="N1114" s="18"/>
      <x:c r="O1114" s="18"/>
      <x:c r="P1114" s="18"/>
      <x:c r="Q1114" s="18"/>
      <x:c r="R1114" s="18"/>
      <x:c r="S1114" s="18"/>
      <x:c r="T1114" s="18"/>
    </x:row>
    <x:row r="1115">
      <x:c r="D1115" s="18"/>
      <x:c r="E1115" s="18"/>
      <x:c r="F1115" s="18"/>
      <x:c r="G1115" s="59"/>
      <x:c r="H1115" s="59"/>
      <x:c r="I1115" s="59"/>
      <x:c r="J1115" s="59"/>
      <x:c r="K1115" s="18"/>
      <x:c r="L1115" s="18"/>
      <x:c r="M1115" s="18"/>
      <x:c r="N1115" s="18"/>
      <x:c r="O1115" s="18"/>
      <x:c r="P1115" s="18"/>
      <x:c r="Q1115" s="18"/>
      <x:c r="R1115" s="18"/>
      <x:c r="S1115" s="18"/>
      <x:c r="T1115" s="18"/>
    </x:row>
    <x:row r="1116">
      <x:c r="D1116" s="18"/>
      <x:c r="E1116" s="18"/>
      <x:c r="F1116" s="18"/>
      <x:c r="G1116" s="59"/>
      <x:c r="H1116" s="59"/>
      <x:c r="I1116" s="59"/>
      <x:c r="J1116" s="59"/>
      <x:c r="K1116" s="18"/>
      <x:c r="L1116" s="18"/>
      <x:c r="M1116" s="18"/>
      <x:c r="N1116" s="18"/>
      <x:c r="O1116" s="18"/>
      <x:c r="P1116" s="18"/>
      <x:c r="Q1116" s="18"/>
      <x:c r="R1116" s="18"/>
      <x:c r="S1116" s="18"/>
      <x:c r="T1116" s="18"/>
    </x:row>
    <x:row r="1117">
      <x:c r="D1117" s="18"/>
      <x:c r="E1117" s="18"/>
      <x:c r="F1117" s="18"/>
      <x:c r="G1117" s="59"/>
      <x:c r="H1117" s="59"/>
      <x:c r="I1117" s="59"/>
      <x:c r="J1117" s="59"/>
      <x:c r="K1117" s="18"/>
      <x:c r="L1117" s="18"/>
      <x:c r="M1117" s="18"/>
      <x:c r="N1117" s="18"/>
      <x:c r="O1117" s="18"/>
      <x:c r="P1117" s="18"/>
      <x:c r="Q1117" s="18"/>
      <x:c r="R1117" s="18"/>
      <x:c r="S1117" s="18"/>
      <x:c r="T1117" s="18"/>
    </x:row>
    <x:row r="1118">
      <x:c r="D1118" s="18"/>
      <x:c r="E1118" s="18"/>
      <x:c r="F1118" s="18"/>
      <x:c r="G1118" s="59"/>
      <x:c r="H1118" s="59"/>
      <x:c r="I1118" s="59"/>
      <x:c r="J1118" s="59"/>
      <x:c r="K1118" s="18"/>
      <x:c r="L1118" s="18"/>
      <x:c r="M1118" s="18"/>
      <x:c r="N1118" s="18"/>
      <x:c r="O1118" s="18"/>
      <x:c r="P1118" s="18"/>
      <x:c r="Q1118" s="18"/>
      <x:c r="R1118" s="18"/>
      <x:c r="S1118" s="18"/>
      <x:c r="T1118" s="18"/>
    </x:row>
    <x:row r="1119">
      <x:c r="D1119" s="18"/>
      <x:c r="E1119" s="18"/>
      <x:c r="F1119" s="18"/>
      <x:c r="G1119" s="59"/>
      <x:c r="H1119" s="59"/>
      <x:c r="I1119" s="59"/>
      <x:c r="J1119" s="59"/>
      <x:c r="K1119" s="18"/>
      <x:c r="L1119" s="18"/>
      <x:c r="M1119" s="18"/>
      <x:c r="N1119" s="18"/>
      <x:c r="O1119" s="18"/>
      <x:c r="P1119" s="18"/>
      <x:c r="Q1119" s="18"/>
      <x:c r="R1119" s="18"/>
      <x:c r="S1119" s="18"/>
      <x:c r="T1119" s="18"/>
    </x:row>
    <x:row r="1120">
      <x:c r="D1120" s="18"/>
      <x:c r="E1120" s="18"/>
      <x:c r="F1120" s="18"/>
      <x:c r="G1120" s="59"/>
      <x:c r="H1120" s="59"/>
      <x:c r="I1120" s="59"/>
      <x:c r="J1120" s="59"/>
      <x:c r="K1120" s="18"/>
      <x:c r="L1120" s="18"/>
      <x:c r="M1120" s="18"/>
      <x:c r="N1120" s="18"/>
      <x:c r="O1120" s="18"/>
      <x:c r="P1120" s="18"/>
      <x:c r="Q1120" s="18"/>
      <x:c r="R1120" s="18"/>
      <x:c r="S1120" s="18"/>
      <x:c r="T1120" s="18"/>
    </x:row>
    <x:row r="1121">
      <x:c r="D1121" s="18"/>
      <x:c r="E1121" s="18"/>
      <x:c r="F1121" s="18"/>
      <x:c r="G1121" s="59"/>
      <x:c r="H1121" s="59"/>
      <x:c r="I1121" s="59"/>
      <x:c r="J1121" s="59"/>
      <x:c r="K1121" s="18"/>
      <x:c r="L1121" s="18"/>
      <x:c r="M1121" s="18"/>
      <x:c r="N1121" s="18"/>
      <x:c r="O1121" s="18"/>
      <x:c r="P1121" s="18"/>
      <x:c r="Q1121" s="18"/>
      <x:c r="R1121" s="18"/>
      <x:c r="S1121" s="18"/>
      <x:c r="T1121" s="18"/>
    </x:row>
    <x:row r="1122">
      <x:c r="D1122" s="18"/>
      <x:c r="E1122" s="18"/>
      <x:c r="F1122" s="18"/>
      <x:c r="G1122" s="59"/>
      <x:c r="H1122" s="59"/>
      <x:c r="I1122" s="59"/>
      <x:c r="J1122" s="59"/>
      <x:c r="K1122" s="18"/>
      <x:c r="L1122" s="18"/>
      <x:c r="M1122" s="18"/>
      <x:c r="N1122" s="18"/>
      <x:c r="O1122" s="18"/>
      <x:c r="P1122" s="18"/>
      <x:c r="Q1122" s="18"/>
      <x:c r="R1122" s="18"/>
      <x:c r="S1122" s="18"/>
      <x:c r="T1122" s="18"/>
    </x:row>
    <x:row r="1123">
      <x:c r="D1123" s="18"/>
      <x:c r="E1123" s="18"/>
      <x:c r="F1123" s="18"/>
      <x:c r="G1123" s="59"/>
      <x:c r="H1123" s="59"/>
      <x:c r="I1123" s="59"/>
      <x:c r="J1123" s="59"/>
      <x:c r="K1123" s="18"/>
      <x:c r="L1123" s="18"/>
      <x:c r="M1123" s="18"/>
      <x:c r="N1123" s="18"/>
      <x:c r="O1123" s="18"/>
      <x:c r="P1123" s="18"/>
      <x:c r="Q1123" s="18"/>
      <x:c r="R1123" s="18"/>
      <x:c r="S1123" s="18"/>
      <x:c r="T1123" s="18"/>
    </x:row>
    <x:row r="1124">
      <x:c r="D1124" s="18"/>
      <x:c r="E1124" s="18"/>
      <x:c r="F1124" s="18"/>
      <x:c r="G1124" s="59"/>
      <x:c r="H1124" s="59"/>
      <x:c r="I1124" s="59"/>
      <x:c r="J1124" s="59"/>
      <x:c r="K1124" s="18"/>
      <x:c r="L1124" s="18"/>
      <x:c r="M1124" s="18"/>
      <x:c r="N1124" s="18"/>
      <x:c r="O1124" s="18"/>
      <x:c r="P1124" s="18"/>
      <x:c r="Q1124" s="18"/>
      <x:c r="R1124" s="18"/>
      <x:c r="S1124" s="18"/>
      <x:c r="T1124" s="18"/>
    </x:row>
    <x:row r="1125">
      <x:c r="D1125" s="18"/>
      <x:c r="E1125" s="18"/>
      <x:c r="F1125" s="18"/>
      <x:c r="G1125" s="59"/>
      <x:c r="H1125" s="59"/>
      <x:c r="I1125" s="59"/>
      <x:c r="J1125" s="59"/>
      <x:c r="K1125" s="18"/>
      <x:c r="L1125" s="18"/>
      <x:c r="M1125" s="18"/>
      <x:c r="N1125" s="18"/>
      <x:c r="O1125" s="18"/>
      <x:c r="P1125" s="18"/>
      <x:c r="Q1125" s="18"/>
      <x:c r="R1125" s="18"/>
      <x:c r="S1125" s="18"/>
      <x:c r="T1125" s="18"/>
    </x:row>
    <x:row r="1126">
      <x:c r="D1126" s="18"/>
      <x:c r="E1126" s="18"/>
      <x:c r="F1126" s="18"/>
      <x:c r="G1126" s="59"/>
      <x:c r="H1126" s="59"/>
      <x:c r="I1126" s="59"/>
      <x:c r="J1126" s="59"/>
      <x:c r="K1126" s="18"/>
      <x:c r="L1126" s="18"/>
      <x:c r="M1126" s="18"/>
      <x:c r="N1126" s="18"/>
      <x:c r="O1126" s="18"/>
      <x:c r="P1126" s="18"/>
      <x:c r="Q1126" s="18"/>
      <x:c r="R1126" s="18"/>
      <x:c r="S1126" s="18"/>
      <x:c r="T1126" s="18"/>
    </x:row>
    <x:row r="1127">
      <x:c r="D1127" s="18"/>
      <x:c r="E1127" s="18"/>
      <x:c r="F1127" s="18"/>
      <x:c r="G1127" s="59"/>
      <x:c r="H1127" s="59"/>
      <x:c r="I1127" s="59"/>
      <x:c r="J1127" s="59"/>
      <x:c r="K1127" s="18"/>
      <x:c r="L1127" s="18"/>
      <x:c r="M1127" s="18"/>
      <x:c r="N1127" s="18"/>
      <x:c r="O1127" s="18"/>
      <x:c r="P1127" s="18"/>
      <x:c r="Q1127" s="18"/>
      <x:c r="R1127" s="18"/>
      <x:c r="S1127" s="18"/>
      <x:c r="T1127" s="18"/>
    </x:row>
    <x:row r="1128">
      <x:c r="D1128" s="18"/>
      <x:c r="E1128" s="18"/>
      <x:c r="F1128" s="18"/>
      <x:c r="G1128" s="59"/>
      <x:c r="H1128" s="59"/>
      <x:c r="I1128" s="59"/>
      <x:c r="J1128" s="59"/>
      <x:c r="K1128" s="18"/>
      <x:c r="L1128" s="18"/>
      <x:c r="M1128" s="18"/>
      <x:c r="N1128" s="18"/>
      <x:c r="O1128" s="18"/>
      <x:c r="P1128" s="18"/>
      <x:c r="Q1128" s="18"/>
      <x:c r="R1128" s="18"/>
      <x:c r="S1128" s="18"/>
      <x:c r="T1128" s="18"/>
    </x:row>
    <x:row r="1129">
      <x:c r="D1129" s="18"/>
      <x:c r="E1129" s="18"/>
      <x:c r="F1129" s="18"/>
      <x:c r="G1129" s="59"/>
      <x:c r="H1129" s="59"/>
      <x:c r="I1129" s="59"/>
      <x:c r="J1129" s="59"/>
      <x:c r="K1129" s="18"/>
      <x:c r="L1129" s="18"/>
      <x:c r="M1129" s="18"/>
      <x:c r="N1129" s="18"/>
      <x:c r="O1129" s="18"/>
      <x:c r="P1129" s="18"/>
      <x:c r="Q1129" s="18"/>
      <x:c r="R1129" s="18"/>
      <x:c r="S1129" s="18"/>
      <x:c r="T1129" s="18"/>
    </x:row>
    <x:row r="1130">
      <x:c r="D1130" s="18"/>
      <x:c r="E1130" s="18"/>
      <x:c r="F1130" s="18"/>
      <x:c r="G1130" s="59"/>
      <x:c r="H1130" s="59"/>
      <x:c r="I1130" s="59"/>
      <x:c r="J1130" s="59"/>
      <x:c r="K1130" s="18"/>
      <x:c r="L1130" s="18"/>
      <x:c r="M1130" s="18"/>
      <x:c r="N1130" s="18"/>
      <x:c r="O1130" s="18"/>
      <x:c r="P1130" s="18"/>
      <x:c r="Q1130" s="18"/>
      <x:c r="R1130" s="18"/>
      <x:c r="S1130" s="18"/>
      <x:c r="T1130" s="18"/>
    </x:row>
    <x:row r="1131">
      <x:c r="D1131" s="18"/>
      <x:c r="E1131" s="18"/>
      <x:c r="F1131" s="18"/>
      <x:c r="G1131" s="59"/>
      <x:c r="H1131" s="59"/>
      <x:c r="I1131" s="59"/>
      <x:c r="J1131" s="59"/>
      <x:c r="K1131" s="18"/>
      <x:c r="L1131" s="18"/>
      <x:c r="M1131" s="18"/>
      <x:c r="N1131" s="18"/>
      <x:c r="O1131" s="18"/>
      <x:c r="P1131" s="18"/>
      <x:c r="Q1131" s="18"/>
      <x:c r="R1131" s="18"/>
      <x:c r="S1131" s="18"/>
      <x:c r="T1131" s="18"/>
    </x:row>
    <x:row r="1132">
      <x:c r="D1132" s="18"/>
      <x:c r="E1132" s="18"/>
      <x:c r="F1132" s="18"/>
      <x:c r="G1132" s="59"/>
      <x:c r="H1132" s="59"/>
      <x:c r="I1132" s="59"/>
      <x:c r="J1132" s="59"/>
      <x:c r="K1132" s="18"/>
      <x:c r="L1132" s="18"/>
      <x:c r="M1132" s="18"/>
      <x:c r="N1132" s="18"/>
      <x:c r="O1132" s="18"/>
      <x:c r="P1132" s="18"/>
      <x:c r="Q1132" s="18"/>
      <x:c r="R1132" s="18"/>
      <x:c r="S1132" s="18"/>
      <x:c r="T1132" s="18"/>
    </x:row>
    <x:row r="1133">
      <x:c r="D1133" s="18"/>
      <x:c r="E1133" s="18"/>
      <x:c r="F1133" s="18"/>
      <x:c r="G1133" s="59"/>
      <x:c r="H1133" s="59"/>
      <x:c r="I1133" s="59"/>
      <x:c r="J1133" s="59"/>
      <x:c r="K1133" s="18"/>
      <x:c r="L1133" s="18"/>
      <x:c r="M1133" s="18"/>
      <x:c r="N1133" s="18"/>
      <x:c r="O1133" s="18"/>
      <x:c r="P1133" s="18"/>
      <x:c r="Q1133" s="18"/>
      <x:c r="R1133" s="18"/>
      <x:c r="S1133" s="18"/>
      <x:c r="T1133" s="18"/>
    </x:row>
    <x:row r="1134">
      <x:c r="D1134" s="18"/>
      <x:c r="E1134" s="18"/>
      <x:c r="F1134" s="18"/>
      <x:c r="G1134" s="59"/>
      <x:c r="H1134" s="59"/>
      <x:c r="I1134" s="59"/>
      <x:c r="J1134" s="59"/>
      <x:c r="K1134" s="18"/>
      <x:c r="L1134" s="18"/>
      <x:c r="M1134" s="18"/>
      <x:c r="N1134" s="18"/>
      <x:c r="O1134" s="18"/>
      <x:c r="P1134" s="18"/>
      <x:c r="Q1134" s="18"/>
      <x:c r="R1134" s="18"/>
      <x:c r="S1134" s="18"/>
      <x:c r="T1134" s="18"/>
    </x:row>
    <x:row r="1135">
      <x:c r="D1135" s="18"/>
      <x:c r="E1135" s="18"/>
      <x:c r="F1135" s="18"/>
      <x:c r="G1135" s="59"/>
      <x:c r="H1135" s="59"/>
      <x:c r="I1135" s="59"/>
      <x:c r="J1135" s="59"/>
      <x:c r="K1135" s="18"/>
      <x:c r="L1135" s="18"/>
      <x:c r="M1135" s="18"/>
      <x:c r="N1135" s="18"/>
      <x:c r="O1135" s="18"/>
      <x:c r="P1135" s="18"/>
      <x:c r="Q1135" s="18"/>
      <x:c r="R1135" s="18"/>
      <x:c r="S1135" s="18"/>
      <x:c r="T1135" s="18"/>
    </x:row>
    <x:row r="1136">
      <x:c r="D1136" s="18"/>
      <x:c r="E1136" s="18"/>
      <x:c r="F1136" s="18"/>
      <x:c r="G1136" s="59"/>
      <x:c r="H1136" s="59"/>
      <x:c r="I1136" s="59"/>
      <x:c r="J1136" s="59"/>
      <x:c r="K1136" s="18"/>
      <x:c r="L1136" s="18"/>
      <x:c r="M1136" s="18"/>
      <x:c r="N1136" s="18"/>
      <x:c r="O1136" s="18"/>
      <x:c r="P1136" s="18"/>
      <x:c r="Q1136" s="18"/>
      <x:c r="R1136" s="18"/>
      <x:c r="S1136" s="18"/>
      <x:c r="T1136" s="18"/>
    </x:row>
    <x:row r="1137">
      <x:c r="D1137" s="18"/>
      <x:c r="E1137" s="18"/>
      <x:c r="F1137" s="18"/>
      <x:c r="G1137" s="59"/>
      <x:c r="H1137" s="59"/>
      <x:c r="I1137" s="59"/>
      <x:c r="J1137" s="59"/>
      <x:c r="K1137" s="18"/>
      <x:c r="L1137" s="18"/>
      <x:c r="M1137" s="18"/>
      <x:c r="N1137" s="18"/>
      <x:c r="O1137" s="18"/>
      <x:c r="P1137" s="18"/>
      <x:c r="Q1137" s="18"/>
      <x:c r="R1137" s="18"/>
      <x:c r="S1137" s="18"/>
      <x:c r="T1137" s="18"/>
    </x:row>
    <x:row r="1138">
      <x:c r="D1138" s="18"/>
      <x:c r="E1138" s="18"/>
      <x:c r="F1138" s="18"/>
      <x:c r="G1138" s="59"/>
      <x:c r="H1138" s="59"/>
      <x:c r="I1138" s="59"/>
      <x:c r="J1138" s="59"/>
      <x:c r="K1138" s="18"/>
      <x:c r="L1138" s="18"/>
      <x:c r="M1138" s="18"/>
      <x:c r="N1138" s="18"/>
      <x:c r="O1138" s="18"/>
      <x:c r="P1138" s="18"/>
      <x:c r="Q1138" s="18"/>
      <x:c r="R1138" s="18"/>
      <x:c r="S1138" s="18"/>
      <x:c r="T1138" s="18"/>
    </x:row>
    <x:row r="1139">
      <x:c r="D1139" s="18"/>
      <x:c r="E1139" s="18"/>
      <x:c r="F1139" s="18"/>
      <x:c r="G1139" s="59"/>
      <x:c r="H1139" s="59"/>
      <x:c r="I1139" s="59"/>
      <x:c r="J1139" s="59"/>
      <x:c r="K1139" s="18"/>
      <x:c r="L1139" s="18"/>
      <x:c r="M1139" s="18"/>
      <x:c r="N1139" s="18"/>
      <x:c r="O1139" s="18"/>
      <x:c r="P1139" s="18"/>
      <x:c r="Q1139" s="18"/>
      <x:c r="R1139" s="18"/>
      <x:c r="S1139" s="18"/>
      <x:c r="T1139" s="18"/>
    </x:row>
    <x:row r="1140">
      <x:c r="D1140" s="18"/>
      <x:c r="E1140" s="18"/>
      <x:c r="F1140" s="18"/>
      <x:c r="G1140" s="59"/>
      <x:c r="H1140" s="59"/>
      <x:c r="I1140" s="59"/>
      <x:c r="J1140" s="59"/>
      <x:c r="K1140" s="18"/>
      <x:c r="L1140" s="18"/>
      <x:c r="M1140" s="18"/>
      <x:c r="N1140" s="18"/>
      <x:c r="O1140" s="18"/>
      <x:c r="P1140" s="18"/>
      <x:c r="Q1140" s="18"/>
      <x:c r="R1140" s="18"/>
      <x:c r="S1140" s="18"/>
      <x:c r="T1140" s="18"/>
    </x:row>
    <x:row r="1141">
      <x:c r="D1141" s="18"/>
      <x:c r="E1141" s="18"/>
      <x:c r="F1141" s="18"/>
      <x:c r="G1141" s="59"/>
      <x:c r="H1141" s="59"/>
      <x:c r="I1141" s="59"/>
      <x:c r="J1141" s="59"/>
      <x:c r="K1141" s="18"/>
      <x:c r="L1141" s="18"/>
      <x:c r="M1141" s="18"/>
      <x:c r="N1141" s="18"/>
      <x:c r="O1141" s="18"/>
      <x:c r="P1141" s="18"/>
      <x:c r="Q1141" s="18"/>
      <x:c r="R1141" s="18"/>
      <x:c r="S1141" s="18"/>
      <x:c r="T1141" s="18"/>
    </x:row>
    <x:row r="1142">
      <x:c r="D1142" s="18"/>
      <x:c r="E1142" s="18"/>
      <x:c r="F1142" s="18"/>
      <x:c r="G1142" s="59"/>
      <x:c r="H1142" s="59"/>
      <x:c r="I1142" s="59"/>
      <x:c r="J1142" s="59"/>
      <x:c r="K1142" s="18"/>
      <x:c r="L1142" s="18"/>
      <x:c r="M1142" s="18"/>
      <x:c r="N1142" s="18"/>
      <x:c r="O1142" s="18"/>
      <x:c r="P1142" s="18"/>
      <x:c r="Q1142" s="18"/>
      <x:c r="R1142" s="18"/>
      <x:c r="S1142" s="18"/>
      <x:c r="T1142" s="18"/>
    </x:row>
    <x:row r="1143">
      <x:c r="D1143" s="18"/>
      <x:c r="E1143" s="18"/>
      <x:c r="F1143" s="18"/>
      <x:c r="G1143" s="59"/>
      <x:c r="H1143" s="59"/>
      <x:c r="I1143" s="59"/>
      <x:c r="J1143" s="59"/>
      <x:c r="K1143" s="18"/>
      <x:c r="L1143" s="18"/>
      <x:c r="M1143" s="18"/>
      <x:c r="N1143" s="18"/>
      <x:c r="O1143" s="18"/>
      <x:c r="P1143" s="18"/>
      <x:c r="Q1143" s="18"/>
      <x:c r="R1143" s="18"/>
      <x:c r="S1143" s="18"/>
      <x:c r="T1143" s="18"/>
    </x:row>
    <x:row r="1144">
      <x:c r="D1144" s="18"/>
      <x:c r="E1144" s="18"/>
      <x:c r="F1144" s="18"/>
      <x:c r="G1144" s="59"/>
      <x:c r="H1144" s="59"/>
      <x:c r="I1144" s="59"/>
      <x:c r="J1144" s="59"/>
      <x:c r="K1144" s="18"/>
      <x:c r="L1144" s="18"/>
      <x:c r="M1144" s="18"/>
      <x:c r="N1144" s="18"/>
      <x:c r="O1144" s="18"/>
      <x:c r="P1144" s="18"/>
      <x:c r="Q1144" s="18"/>
      <x:c r="R1144" s="18"/>
      <x:c r="S1144" s="18"/>
      <x:c r="T1144" s="18"/>
    </x:row>
    <x:row r="1145">
      <x:c r="D1145" s="18"/>
      <x:c r="E1145" s="18"/>
      <x:c r="F1145" s="18"/>
      <x:c r="G1145" s="59"/>
      <x:c r="H1145" s="59"/>
      <x:c r="I1145" s="59"/>
      <x:c r="J1145" s="59"/>
      <x:c r="K1145" s="18"/>
      <x:c r="L1145" s="18"/>
      <x:c r="M1145" s="18"/>
      <x:c r="N1145" s="18"/>
      <x:c r="O1145" s="18"/>
      <x:c r="P1145" s="18"/>
      <x:c r="Q1145" s="18"/>
      <x:c r="R1145" s="18"/>
      <x:c r="S1145" s="18"/>
      <x:c r="T1145" s="18"/>
    </x:row>
    <x:row r="1146">
      <x:c r="D1146" s="18"/>
      <x:c r="E1146" s="18"/>
      <x:c r="F1146" s="18"/>
      <x:c r="G1146" s="59"/>
      <x:c r="H1146" s="59"/>
      <x:c r="I1146" s="59"/>
      <x:c r="J1146" s="59"/>
      <x:c r="K1146" s="18"/>
      <x:c r="L1146" s="18"/>
      <x:c r="M1146" s="18"/>
      <x:c r="N1146" s="18"/>
      <x:c r="O1146" s="18"/>
      <x:c r="P1146" s="18"/>
      <x:c r="Q1146" s="18"/>
      <x:c r="R1146" s="18"/>
      <x:c r="S1146" s="18"/>
      <x:c r="T1146" s="18"/>
    </x:row>
    <x:row r="1147">
      <x:c r="D1147" s="18"/>
      <x:c r="E1147" s="18"/>
      <x:c r="F1147" s="18"/>
      <x:c r="G1147" s="59"/>
      <x:c r="H1147" s="59"/>
      <x:c r="I1147" s="59"/>
      <x:c r="J1147" s="59"/>
      <x:c r="K1147" s="18"/>
      <x:c r="L1147" s="18"/>
      <x:c r="M1147" s="18"/>
      <x:c r="N1147" s="18"/>
      <x:c r="O1147" s="18"/>
      <x:c r="P1147" s="18"/>
      <x:c r="Q1147" s="18"/>
      <x:c r="R1147" s="18"/>
      <x:c r="S1147" s="18"/>
      <x:c r="T1147" s="18"/>
    </x:row>
    <x:row r="1148">
      <x:c r="D1148" s="18"/>
      <x:c r="E1148" s="18"/>
      <x:c r="F1148" s="18"/>
      <x:c r="G1148" s="59"/>
      <x:c r="H1148" s="59"/>
      <x:c r="I1148" s="59"/>
      <x:c r="J1148" s="59"/>
      <x:c r="K1148" s="18"/>
      <x:c r="L1148" s="18"/>
      <x:c r="M1148" s="18"/>
      <x:c r="N1148" s="18"/>
      <x:c r="O1148" s="18"/>
      <x:c r="P1148" s="18"/>
      <x:c r="Q1148" s="18"/>
      <x:c r="R1148" s="18"/>
      <x:c r="S1148" s="18"/>
      <x:c r="T1148" s="18"/>
    </x:row>
    <x:row r="1149">
      <x:c r="D1149" s="18"/>
      <x:c r="E1149" s="18"/>
      <x:c r="F1149" s="18"/>
      <x:c r="G1149" s="59"/>
      <x:c r="H1149" s="59"/>
      <x:c r="I1149" s="59"/>
      <x:c r="J1149" s="59"/>
      <x:c r="K1149" s="18"/>
      <x:c r="L1149" s="18"/>
      <x:c r="M1149" s="18"/>
      <x:c r="N1149" s="18"/>
      <x:c r="O1149" s="18"/>
      <x:c r="P1149" s="18"/>
      <x:c r="Q1149" s="18"/>
      <x:c r="R1149" s="18"/>
      <x:c r="S1149" s="18"/>
      <x:c r="T1149" s="18"/>
    </x:row>
    <x:row r="1150">
      <x:c r="D1150" s="18"/>
      <x:c r="E1150" s="18"/>
      <x:c r="F1150" s="18"/>
      <x:c r="G1150" s="59"/>
      <x:c r="H1150" s="59"/>
      <x:c r="I1150" s="59"/>
      <x:c r="J1150" s="59"/>
      <x:c r="K1150" s="18"/>
      <x:c r="L1150" s="18"/>
      <x:c r="M1150" s="18"/>
      <x:c r="N1150" s="18"/>
      <x:c r="O1150" s="18"/>
      <x:c r="P1150" s="18"/>
      <x:c r="Q1150" s="18"/>
      <x:c r="R1150" s="18"/>
      <x:c r="S1150" s="18"/>
      <x:c r="T1150" s="18"/>
    </x:row>
    <x:row r="1151">
      <x:c r="D1151" s="18"/>
      <x:c r="E1151" s="18"/>
      <x:c r="F1151" s="18"/>
      <x:c r="G1151" s="59"/>
      <x:c r="H1151" s="59"/>
      <x:c r="I1151" s="59"/>
      <x:c r="J1151" s="59"/>
      <x:c r="K1151" s="18"/>
      <x:c r="L1151" s="18"/>
      <x:c r="M1151" s="18"/>
      <x:c r="N1151" s="18"/>
      <x:c r="O1151" s="18"/>
      <x:c r="P1151" s="18"/>
      <x:c r="Q1151" s="18"/>
      <x:c r="R1151" s="18"/>
      <x:c r="S1151" s="18"/>
      <x:c r="T1151" s="18"/>
    </x:row>
    <x:row r="1152">
      <x:c r="D1152" s="18"/>
      <x:c r="E1152" s="18"/>
      <x:c r="F1152" s="18"/>
      <x:c r="G1152" s="59"/>
      <x:c r="H1152" s="59"/>
      <x:c r="I1152" s="59"/>
      <x:c r="J1152" s="59"/>
      <x:c r="K1152" s="18"/>
      <x:c r="L1152" s="18"/>
      <x:c r="M1152" s="18"/>
      <x:c r="N1152" s="18"/>
      <x:c r="O1152" s="18"/>
      <x:c r="P1152" s="18"/>
      <x:c r="Q1152" s="18"/>
      <x:c r="R1152" s="18"/>
      <x:c r="S1152" s="18"/>
      <x:c r="T1152" s="18"/>
    </x:row>
    <x:row r="1153">
      <x:c r="D1153" s="18"/>
      <x:c r="E1153" s="18"/>
      <x:c r="F1153" s="18"/>
      <x:c r="G1153" s="59"/>
      <x:c r="H1153" s="59"/>
      <x:c r="I1153" s="59"/>
      <x:c r="J1153" s="59"/>
      <x:c r="K1153" s="18"/>
      <x:c r="L1153" s="18"/>
      <x:c r="M1153" s="18"/>
      <x:c r="N1153" s="18"/>
      <x:c r="O1153" s="18"/>
      <x:c r="P1153" s="18"/>
      <x:c r="Q1153" s="18"/>
      <x:c r="R1153" s="18"/>
      <x:c r="S1153" s="18"/>
      <x:c r="T1153" s="18"/>
    </x:row>
    <x:row r="1154">
      <x:c r="D1154" s="18"/>
      <x:c r="E1154" s="18"/>
      <x:c r="F1154" s="18"/>
      <x:c r="G1154" s="59"/>
      <x:c r="H1154" s="59"/>
      <x:c r="I1154" s="59"/>
      <x:c r="J1154" s="59"/>
      <x:c r="K1154" s="18"/>
      <x:c r="L1154" s="18"/>
      <x:c r="M1154" s="18"/>
      <x:c r="N1154" s="18"/>
      <x:c r="O1154" s="18"/>
      <x:c r="P1154" s="18"/>
      <x:c r="Q1154" s="18"/>
      <x:c r="R1154" s="18"/>
      <x:c r="S1154" s="18"/>
      <x:c r="T1154" s="18"/>
    </x:row>
    <x:row r="1155">
      <x:c r="D1155" s="18"/>
      <x:c r="E1155" s="18"/>
      <x:c r="F1155" s="18"/>
      <x:c r="G1155" s="59"/>
      <x:c r="H1155" s="59"/>
      <x:c r="I1155" s="59"/>
      <x:c r="J1155" s="59"/>
      <x:c r="K1155" s="18"/>
      <x:c r="L1155" s="18"/>
      <x:c r="M1155" s="18"/>
      <x:c r="N1155" s="18"/>
      <x:c r="O1155" s="18"/>
      <x:c r="P1155" s="18"/>
      <x:c r="Q1155" s="18"/>
      <x:c r="R1155" s="18"/>
      <x:c r="S1155" s="18"/>
      <x:c r="T1155" s="18"/>
    </x:row>
    <x:row r="1156">
      <x:c r="D1156" s="18"/>
      <x:c r="E1156" s="18"/>
      <x:c r="F1156" s="18"/>
      <x:c r="G1156" s="59"/>
      <x:c r="H1156" s="59"/>
      <x:c r="I1156" s="59"/>
      <x:c r="J1156" s="59"/>
      <x:c r="K1156" s="18"/>
      <x:c r="L1156" s="18"/>
      <x:c r="M1156" s="18"/>
      <x:c r="N1156" s="18"/>
      <x:c r="O1156" s="18"/>
      <x:c r="P1156" s="18"/>
      <x:c r="Q1156" s="18"/>
      <x:c r="R1156" s="18"/>
      <x:c r="S1156" s="18"/>
      <x:c r="T1156" s="18"/>
    </x:row>
    <x:row r="1157">
      <x:c r="D1157" s="18"/>
      <x:c r="E1157" s="18"/>
      <x:c r="F1157" s="18"/>
      <x:c r="G1157" s="59"/>
      <x:c r="H1157" s="59"/>
      <x:c r="I1157" s="59"/>
      <x:c r="J1157" s="59"/>
      <x:c r="K1157" s="18"/>
      <x:c r="L1157" s="18"/>
      <x:c r="M1157" s="18"/>
      <x:c r="N1157" s="18"/>
      <x:c r="O1157" s="18"/>
      <x:c r="P1157" s="18"/>
      <x:c r="Q1157" s="18"/>
      <x:c r="R1157" s="18"/>
      <x:c r="S1157" s="18"/>
      <x:c r="T1157" s="18"/>
    </x:row>
    <x:row r="1158">
      <x:c r="D1158" s="18"/>
      <x:c r="E1158" s="18"/>
      <x:c r="F1158" s="18"/>
      <x:c r="G1158" s="59"/>
      <x:c r="H1158" s="59"/>
      <x:c r="I1158" s="59"/>
      <x:c r="J1158" s="59"/>
      <x:c r="K1158" s="18"/>
      <x:c r="L1158" s="18"/>
      <x:c r="M1158" s="18"/>
      <x:c r="N1158" s="18"/>
      <x:c r="O1158" s="18"/>
      <x:c r="P1158" s="18"/>
      <x:c r="Q1158" s="18"/>
      <x:c r="R1158" s="18"/>
      <x:c r="S1158" s="18"/>
      <x:c r="T1158" s="18"/>
    </x:row>
    <x:row r="1159">
      <x:c r="D1159" s="18"/>
      <x:c r="E1159" s="18"/>
      <x:c r="F1159" s="18"/>
      <x:c r="G1159" s="59"/>
      <x:c r="H1159" s="59"/>
      <x:c r="I1159" s="59"/>
      <x:c r="J1159" s="59"/>
      <x:c r="K1159" s="18"/>
      <x:c r="L1159" s="18"/>
      <x:c r="M1159" s="18"/>
      <x:c r="N1159" s="18"/>
      <x:c r="O1159" s="18"/>
      <x:c r="P1159" s="18"/>
      <x:c r="Q1159" s="18"/>
      <x:c r="R1159" s="18"/>
      <x:c r="S1159" s="18"/>
      <x:c r="T1159" s="18"/>
    </x:row>
    <x:row r="1160">
      <x:c r="D1160" s="18"/>
      <x:c r="E1160" s="18"/>
      <x:c r="F1160" s="18"/>
      <x:c r="G1160" s="59"/>
      <x:c r="H1160" s="59"/>
      <x:c r="I1160" s="59"/>
      <x:c r="J1160" s="59"/>
      <x:c r="K1160" s="18"/>
      <x:c r="L1160" s="18"/>
      <x:c r="M1160" s="18"/>
      <x:c r="N1160" s="18"/>
      <x:c r="O1160" s="18"/>
      <x:c r="P1160" s="18"/>
      <x:c r="Q1160" s="18"/>
      <x:c r="R1160" s="18"/>
      <x:c r="S1160" s="18"/>
      <x:c r="T1160" s="18"/>
    </x:row>
    <x:row r="1161">
      <x:c r="D1161" s="18"/>
      <x:c r="E1161" s="18"/>
      <x:c r="F1161" s="18"/>
      <x:c r="G1161" s="59"/>
      <x:c r="H1161" s="59"/>
      <x:c r="I1161" s="59"/>
      <x:c r="J1161" s="59"/>
      <x:c r="K1161" s="18"/>
      <x:c r="L1161" s="18"/>
      <x:c r="M1161" s="18"/>
      <x:c r="N1161" s="18"/>
      <x:c r="O1161" s="18"/>
      <x:c r="P1161" s="18"/>
      <x:c r="Q1161" s="18"/>
      <x:c r="R1161" s="18"/>
      <x:c r="S1161" s="18"/>
      <x:c r="T1161" s="18"/>
    </x:row>
    <x:row r="1162">
      <x:c r="D1162" s="18"/>
      <x:c r="E1162" s="18"/>
      <x:c r="F1162" s="18"/>
      <x:c r="G1162" s="59"/>
      <x:c r="H1162" s="59"/>
      <x:c r="I1162" s="59"/>
      <x:c r="J1162" s="59"/>
      <x:c r="K1162" s="18"/>
      <x:c r="L1162" s="18"/>
      <x:c r="M1162" s="18"/>
      <x:c r="N1162" s="18"/>
      <x:c r="O1162" s="18"/>
      <x:c r="P1162" s="18"/>
      <x:c r="Q1162" s="18"/>
      <x:c r="R1162" s="18"/>
      <x:c r="S1162" s="18"/>
      <x:c r="T1162" s="18"/>
    </x:row>
    <x:row r="1163">
      <x:c r="D1163" s="18"/>
      <x:c r="E1163" s="18"/>
      <x:c r="F1163" s="18"/>
      <x:c r="G1163" s="59"/>
      <x:c r="H1163" s="59"/>
      <x:c r="I1163" s="59"/>
      <x:c r="J1163" s="59"/>
      <x:c r="K1163" s="18"/>
      <x:c r="L1163" s="18"/>
      <x:c r="M1163" s="18"/>
      <x:c r="N1163" s="18"/>
      <x:c r="O1163" s="18"/>
      <x:c r="P1163" s="18"/>
      <x:c r="Q1163" s="18"/>
      <x:c r="R1163" s="18"/>
      <x:c r="S1163" s="18"/>
      <x:c r="T1163" s="18"/>
    </x:row>
    <x:row r="1164">
      <x:c r="D1164" s="18"/>
      <x:c r="E1164" s="18"/>
      <x:c r="F1164" s="18"/>
      <x:c r="G1164" s="59"/>
      <x:c r="H1164" s="59"/>
      <x:c r="I1164" s="59"/>
      <x:c r="J1164" s="59"/>
      <x:c r="K1164" s="18"/>
      <x:c r="L1164" s="18"/>
      <x:c r="M1164" s="18"/>
      <x:c r="N1164" s="18"/>
      <x:c r="O1164" s="18"/>
      <x:c r="P1164" s="18"/>
      <x:c r="Q1164" s="18"/>
      <x:c r="R1164" s="18"/>
      <x:c r="S1164" s="18"/>
      <x:c r="T1164" s="18"/>
    </x:row>
    <x:row r="1165">
      <x:c r="D1165" s="18"/>
      <x:c r="E1165" s="18"/>
      <x:c r="F1165" s="18"/>
      <x:c r="G1165" s="59"/>
      <x:c r="H1165" s="59"/>
      <x:c r="I1165" s="59"/>
      <x:c r="J1165" s="59"/>
      <x:c r="K1165" s="18"/>
      <x:c r="L1165" s="18"/>
      <x:c r="M1165" s="18"/>
      <x:c r="N1165" s="18"/>
      <x:c r="O1165" s="18"/>
      <x:c r="P1165" s="18"/>
      <x:c r="Q1165" s="18"/>
      <x:c r="R1165" s="18"/>
      <x:c r="S1165" s="18"/>
      <x:c r="T1165" s="18"/>
    </x:row>
    <x:row r="1166">
      <x:c r="D1166" s="18"/>
      <x:c r="E1166" s="18"/>
      <x:c r="F1166" s="18"/>
      <x:c r="G1166" s="59"/>
      <x:c r="H1166" s="59"/>
      <x:c r="I1166" s="59"/>
      <x:c r="J1166" s="59"/>
      <x:c r="K1166" s="18"/>
      <x:c r="L1166" s="18"/>
      <x:c r="M1166" s="18"/>
      <x:c r="N1166" s="18"/>
      <x:c r="O1166" s="18"/>
      <x:c r="P1166" s="18"/>
      <x:c r="Q1166" s="18"/>
      <x:c r="R1166" s="18"/>
      <x:c r="S1166" s="18"/>
      <x:c r="T1166" s="18"/>
    </x:row>
    <x:row r="1167">
      <x:c r="D1167" s="18"/>
      <x:c r="E1167" s="18"/>
      <x:c r="F1167" s="18"/>
      <x:c r="G1167" s="59"/>
      <x:c r="H1167" s="59"/>
      <x:c r="I1167" s="59"/>
      <x:c r="J1167" s="59"/>
      <x:c r="K1167" s="18"/>
      <x:c r="L1167" s="18"/>
      <x:c r="M1167" s="18"/>
      <x:c r="N1167" s="18"/>
      <x:c r="O1167" s="18"/>
      <x:c r="P1167" s="18"/>
      <x:c r="Q1167" s="18"/>
      <x:c r="R1167" s="18"/>
      <x:c r="S1167" s="18"/>
      <x:c r="T1167" s="18"/>
    </x:row>
    <x:row r="1168">
      <x:c r="D1168" s="18"/>
      <x:c r="E1168" s="18"/>
      <x:c r="F1168" s="18"/>
      <x:c r="G1168" s="59"/>
      <x:c r="H1168" s="59"/>
      <x:c r="I1168" s="59"/>
      <x:c r="J1168" s="59"/>
      <x:c r="K1168" s="18"/>
      <x:c r="L1168" s="18"/>
      <x:c r="M1168" s="18"/>
      <x:c r="N1168" s="18"/>
      <x:c r="O1168" s="18"/>
      <x:c r="P1168" s="18"/>
      <x:c r="Q1168" s="18"/>
      <x:c r="R1168" s="18"/>
      <x:c r="S1168" s="18"/>
      <x:c r="T1168" s="18"/>
    </x:row>
    <x:row r="1169">
      <x:c r="D1169" s="18"/>
      <x:c r="E1169" s="18"/>
      <x:c r="F1169" s="18"/>
      <x:c r="G1169" s="59"/>
      <x:c r="H1169" s="59"/>
      <x:c r="I1169" s="59"/>
      <x:c r="J1169" s="59"/>
      <x:c r="K1169" s="18"/>
      <x:c r="L1169" s="18"/>
      <x:c r="M1169" s="18"/>
      <x:c r="N1169" s="18"/>
      <x:c r="O1169" s="18"/>
      <x:c r="P1169" s="18"/>
      <x:c r="Q1169" s="18"/>
      <x:c r="R1169" s="18"/>
      <x:c r="S1169" s="18"/>
      <x:c r="T1169" s="18"/>
    </x:row>
    <x:row r="1170">
      <x:c r="D1170" s="18"/>
      <x:c r="E1170" s="18"/>
      <x:c r="F1170" s="18"/>
      <x:c r="G1170" s="59"/>
      <x:c r="H1170" s="59"/>
      <x:c r="I1170" s="59"/>
      <x:c r="J1170" s="59"/>
      <x:c r="K1170" s="18"/>
      <x:c r="L1170" s="18"/>
      <x:c r="M1170" s="18"/>
      <x:c r="N1170" s="18"/>
      <x:c r="O1170" s="18"/>
      <x:c r="P1170" s="18"/>
      <x:c r="Q1170" s="18"/>
      <x:c r="R1170" s="18"/>
      <x:c r="S1170" s="18"/>
      <x:c r="T1170" s="18"/>
    </x:row>
    <x:row r="1171">
      <x:c r="D1171" s="18"/>
      <x:c r="E1171" s="18"/>
      <x:c r="F1171" s="18"/>
      <x:c r="G1171" s="59"/>
      <x:c r="H1171" s="59"/>
      <x:c r="I1171" s="59"/>
      <x:c r="J1171" s="59"/>
      <x:c r="K1171" s="18"/>
      <x:c r="L1171" s="18"/>
      <x:c r="M1171" s="18"/>
      <x:c r="N1171" s="18"/>
      <x:c r="O1171" s="18"/>
      <x:c r="P1171" s="18"/>
      <x:c r="Q1171" s="18"/>
      <x:c r="R1171" s="18"/>
      <x:c r="S1171" s="18"/>
      <x:c r="T1171" s="18"/>
    </x:row>
    <x:row r="1172">
      <x:c r="D1172" s="18"/>
      <x:c r="E1172" s="18"/>
      <x:c r="F1172" s="18"/>
      <x:c r="G1172" s="59"/>
      <x:c r="H1172" s="59"/>
      <x:c r="I1172" s="59"/>
      <x:c r="J1172" s="59"/>
      <x:c r="K1172" s="18"/>
      <x:c r="L1172" s="18"/>
      <x:c r="M1172" s="18"/>
      <x:c r="N1172" s="18"/>
      <x:c r="O1172" s="18"/>
      <x:c r="P1172" s="18"/>
      <x:c r="Q1172" s="18"/>
      <x:c r="R1172" s="18"/>
      <x:c r="S1172" s="18"/>
      <x:c r="T1172" s="18"/>
    </x:row>
    <x:row r="1173">
      <x:c r="D1173" s="18"/>
      <x:c r="E1173" s="18"/>
      <x:c r="F1173" s="18"/>
      <x:c r="G1173" s="59"/>
      <x:c r="H1173" s="59"/>
      <x:c r="I1173" s="59"/>
      <x:c r="J1173" s="59"/>
      <x:c r="K1173" s="18"/>
      <x:c r="L1173" s="18"/>
      <x:c r="M1173" s="18"/>
      <x:c r="N1173" s="18"/>
      <x:c r="O1173" s="18"/>
      <x:c r="P1173" s="18"/>
      <x:c r="Q1173" s="18"/>
      <x:c r="R1173" s="18"/>
      <x:c r="S1173" s="18"/>
      <x:c r="T1173" s="18"/>
    </x:row>
    <x:row r="1174">
      <x:c r="D1174" s="18"/>
      <x:c r="E1174" s="18"/>
      <x:c r="F1174" s="18"/>
      <x:c r="G1174" s="59"/>
      <x:c r="H1174" s="59"/>
      <x:c r="I1174" s="59"/>
      <x:c r="J1174" s="59"/>
      <x:c r="K1174" s="18"/>
      <x:c r="L1174" s="18"/>
      <x:c r="M1174" s="18"/>
      <x:c r="N1174" s="18"/>
      <x:c r="O1174" s="18"/>
      <x:c r="P1174" s="18"/>
      <x:c r="Q1174" s="18"/>
      <x:c r="R1174" s="18"/>
      <x:c r="S1174" s="18"/>
      <x:c r="T1174" s="18"/>
    </x:row>
    <x:row r="1175">
      <x:c r="D1175" s="18"/>
      <x:c r="E1175" s="18"/>
      <x:c r="F1175" s="18"/>
      <x:c r="G1175" s="59"/>
      <x:c r="H1175" s="59"/>
      <x:c r="I1175" s="59"/>
      <x:c r="J1175" s="59"/>
      <x:c r="K1175" s="18"/>
      <x:c r="L1175" s="18"/>
      <x:c r="M1175" s="18"/>
      <x:c r="N1175" s="18"/>
      <x:c r="O1175" s="18"/>
      <x:c r="P1175" s="18"/>
      <x:c r="Q1175" s="18"/>
      <x:c r="R1175" s="18"/>
      <x:c r="S1175" s="18"/>
      <x:c r="T1175" s="18"/>
    </x:row>
    <x:row r="1176">
      <x:c r="D1176" s="18"/>
      <x:c r="E1176" s="18"/>
      <x:c r="F1176" s="18"/>
      <x:c r="G1176" s="59"/>
      <x:c r="H1176" s="59"/>
      <x:c r="I1176" s="59"/>
      <x:c r="J1176" s="59"/>
      <x:c r="K1176" s="18"/>
      <x:c r="L1176" s="18"/>
      <x:c r="M1176" s="18"/>
      <x:c r="N1176" s="18"/>
      <x:c r="O1176" s="18"/>
      <x:c r="P1176" s="18"/>
      <x:c r="Q1176" s="18"/>
      <x:c r="R1176" s="18"/>
      <x:c r="S1176" s="18"/>
      <x:c r="T1176" s="18"/>
    </x:row>
    <x:row r="1177">
      <x:c r="D1177" s="18"/>
      <x:c r="E1177" s="18"/>
      <x:c r="F1177" s="18"/>
      <x:c r="G1177" s="59"/>
      <x:c r="H1177" s="59"/>
      <x:c r="I1177" s="59"/>
      <x:c r="J1177" s="59"/>
      <x:c r="K1177" s="18"/>
      <x:c r="L1177" s="18"/>
      <x:c r="M1177" s="18"/>
      <x:c r="N1177" s="18"/>
      <x:c r="O1177" s="18"/>
      <x:c r="P1177" s="18"/>
      <x:c r="Q1177" s="18"/>
      <x:c r="R1177" s="18"/>
      <x:c r="S1177" s="18"/>
      <x:c r="T1177" s="18"/>
    </x:row>
    <x:row r="1178">
      <x:c r="D1178" s="18"/>
      <x:c r="E1178" s="18"/>
      <x:c r="F1178" s="18"/>
      <x:c r="G1178" s="59"/>
      <x:c r="H1178" s="59"/>
      <x:c r="I1178" s="59"/>
      <x:c r="J1178" s="59"/>
      <x:c r="K1178" s="18"/>
      <x:c r="L1178" s="18"/>
      <x:c r="M1178" s="18"/>
      <x:c r="N1178" s="18"/>
      <x:c r="O1178" s="18"/>
      <x:c r="P1178" s="18"/>
      <x:c r="Q1178" s="18"/>
      <x:c r="R1178" s="18"/>
      <x:c r="S1178" s="18"/>
      <x:c r="T1178" s="18"/>
    </x:row>
    <x:row r="1179">
      <x:c r="D1179" s="18"/>
      <x:c r="E1179" s="18"/>
      <x:c r="F1179" s="18"/>
      <x:c r="G1179" s="59"/>
      <x:c r="H1179" s="59"/>
      <x:c r="I1179" s="59"/>
      <x:c r="J1179" s="59"/>
      <x:c r="K1179" s="18"/>
      <x:c r="L1179" s="18"/>
      <x:c r="M1179" s="18"/>
      <x:c r="N1179" s="18"/>
      <x:c r="O1179" s="18"/>
      <x:c r="P1179" s="18"/>
      <x:c r="Q1179" s="18"/>
      <x:c r="R1179" s="18"/>
      <x:c r="S1179" s="18"/>
      <x:c r="T1179" s="18"/>
    </x:row>
    <x:row r="1180">
      <x:c r="D1180" s="18"/>
      <x:c r="E1180" s="18"/>
      <x:c r="F1180" s="18"/>
      <x:c r="G1180" s="59"/>
      <x:c r="H1180" s="59"/>
      <x:c r="I1180" s="59"/>
      <x:c r="J1180" s="59"/>
      <x:c r="K1180" s="18"/>
      <x:c r="L1180" s="18"/>
      <x:c r="M1180" s="18"/>
      <x:c r="N1180" s="18"/>
      <x:c r="O1180" s="18"/>
      <x:c r="P1180" s="18"/>
      <x:c r="Q1180" s="18"/>
      <x:c r="R1180" s="18"/>
      <x:c r="S1180" s="18"/>
      <x:c r="T1180" s="18"/>
    </x:row>
    <x:row r="1181">
      <x:c r="D1181" s="18"/>
      <x:c r="E1181" s="18"/>
      <x:c r="F1181" s="18"/>
      <x:c r="G1181" s="59"/>
      <x:c r="H1181" s="59"/>
      <x:c r="I1181" s="59"/>
      <x:c r="J1181" s="59"/>
      <x:c r="K1181" s="18"/>
      <x:c r="L1181" s="18"/>
      <x:c r="M1181" s="18"/>
      <x:c r="N1181" s="18"/>
      <x:c r="O1181" s="18"/>
      <x:c r="P1181" s="18"/>
      <x:c r="Q1181" s="18"/>
      <x:c r="R1181" s="18"/>
      <x:c r="S1181" s="18"/>
      <x:c r="T1181" s="18"/>
    </x:row>
    <x:row r="1182">
      <x:c r="D1182" s="18"/>
      <x:c r="E1182" s="18"/>
      <x:c r="F1182" s="18"/>
      <x:c r="G1182" s="59"/>
      <x:c r="H1182" s="59"/>
      <x:c r="I1182" s="59"/>
      <x:c r="J1182" s="59"/>
      <x:c r="K1182" s="18"/>
      <x:c r="L1182" s="18"/>
      <x:c r="M1182" s="18"/>
      <x:c r="N1182" s="18"/>
      <x:c r="O1182" s="18"/>
      <x:c r="P1182" s="18"/>
      <x:c r="Q1182" s="18"/>
      <x:c r="R1182" s="18"/>
      <x:c r="S1182" s="18"/>
      <x:c r="T1182" s="18"/>
    </x:row>
    <x:row r="1183">
      <x:c r="D1183" s="18"/>
      <x:c r="E1183" s="18"/>
      <x:c r="F1183" s="18"/>
      <x:c r="G1183" s="59"/>
      <x:c r="H1183" s="59"/>
      <x:c r="I1183" s="59"/>
      <x:c r="J1183" s="59"/>
      <x:c r="K1183" s="18"/>
      <x:c r="L1183" s="18"/>
      <x:c r="M1183" s="18"/>
      <x:c r="N1183" s="18"/>
      <x:c r="O1183" s="18"/>
      <x:c r="P1183" s="18"/>
      <x:c r="Q1183" s="18"/>
      <x:c r="R1183" s="18"/>
      <x:c r="S1183" s="18"/>
      <x:c r="T1183" s="18"/>
    </x:row>
    <x:row r="1184">
      <x:c r="D1184" s="18"/>
      <x:c r="E1184" s="18"/>
      <x:c r="F1184" s="18"/>
      <x:c r="G1184" s="59"/>
      <x:c r="H1184" s="59"/>
      <x:c r="I1184" s="59"/>
      <x:c r="J1184" s="59"/>
      <x:c r="K1184" s="18"/>
      <x:c r="L1184" s="18"/>
      <x:c r="M1184" s="18"/>
      <x:c r="N1184" s="18"/>
      <x:c r="O1184" s="18"/>
      <x:c r="P1184" s="18"/>
      <x:c r="Q1184" s="18"/>
      <x:c r="R1184" s="18"/>
      <x:c r="S1184" s="18"/>
      <x:c r="T1184" s="18"/>
    </x:row>
    <x:row r="1185">
      <x:c r="D1185" s="18"/>
      <x:c r="E1185" s="18"/>
      <x:c r="F1185" s="18"/>
      <x:c r="G1185" s="59"/>
      <x:c r="H1185" s="59"/>
      <x:c r="I1185" s="59"/>
      <x:c r="J1185" s="59"/>
      <x:c r="K1185" s="18"/>
      <x:c r="L1185" s="18"/>
      <x:c r="M1185" s="18"/>
      <x:c r="N1185" s="18"/>
      <x:c r="O1185" s="18"/>
      <x:c r="P1185" s="18"/>
      <x:c r="Q1185" s="18"/>
      <x:c r="R1185" s="18"/>
      <x:c r="S1185" s="18"/>
      <x:c r="T1185" s="18"/>
    </x:row>
    <x:row r="1186">
      <x:c r="D1186" s="18"/>
      <x:c r="E1186" s="18"/>
      <x:c r="F1186" s="18"/>
      <x:c r="G1186" s="59"/>
      <x:c r="H1186" s="59"/>
      <x:c r="I1186" s="59"/>
      <x:c r="J1186" s="59"/>
      <x:c r="K1186" s="18"/>
      <x:c r="L1186" s="18"/>
      <x:c r="M1186" s="18"/>
      <x:c r="N1186" s="18"/>
      <x:c r="O1186" s="18"/>
      <x:c r="P1186" s="18"/>
      <x:c r="Q1186" s="18"/>
      <x:c r="R1186" s="18"/>
      <x:c r="S1186" s="18"/>
      <x:c r="T1186" s="18"/>
    </x:row>
    <x:row r="1187">
      <x:c r="D1187" s="18"/>
      <x:c r="E1187" s="18"/>
      <x:c r="F1187" s="18"/>
      <x:c r="G1187" s="59"/>
      <x:c r="H1187" s="59"/>
      <x:c r="I1187" s="59"/>
      <x:c r="J1187" s="59"/>
      <x:c r="K1187" s="18"/>
      <x:c r="L1187" s="18"/>
      <x:c r="M1187" s="18"/>
      <x:c r="N1187" s="18"/>
      <x:c r="O1187" s="18"/>
      <x:c r="P1187" s="18"/>
      <x:c r="Q1187" s="18"/>
      <x:c r="R1187" s="18"/>
      <x:c r="S1187" s="18"/>
      <x:c r="T1187" s="18"/>
    </x:row>
    <x:row r="1188">
      <x:c r="D1188" s="18"/>
      <x:c r="E1188" s="18"/>
      <x:c r="F1188" s="18"/>
      <x:c r="G1188" s="59"/>
      <x:c r="H1188" s="59"/>
      <x:c r="I1188" s="59"/>
      <x:c r="J1188" s="59"/>
      <x:c r="K1188" s="18"/>
      <x:c r="L1188" s="18"/>
      <x:c r="M1188" s="18"/>
      <x:c r="N1188" s="18"/>
      <x:c r="O1188" s="18"/>
      <x:c r="P1188" s="18"/>
      <x:c r="Q1188" s="18"/>
      <x:c r="R1188" s="18"/>
      <x:c r="S1188" s="18"/>
      <x:c r="T1188" s="18"/>
    </x:row>
    <x:row r="1189">
      <x:c r="D1189" s="18"/>
      <x:c r="E1189" s="18"/>
      <x:c r="F1189" s="18"/>
      <x:c r="G1189" s="59"/>
      <x:c r="H1189" s="59"/>
      <x:c r="I1189" s="59"/>
      <x:c r="J1189" s="59"/>
      <x:c r="K1189" s="18"/>
      <x:c r="L1189" s="18"/>
      <x:c r="M1189" s="18"/>
      <x:c r="N1189" s="18"/>
      <x:c r="O1189" s="18"/>
      <x:c r="P1189" s="18"/>
      <x:c r="Q1189" s="18"/>
      <x:c r="R1189" s="18"/>
      <x:c r="S1189" s="18"/>
      <x:c r="T1189" s="18"/>
    </x:row>
    <x:row r="1190">
      <x:c r="D1190" s="18"/>
      <x:c r="E1190" s="18"/>
      <x:c r="F1190" s="18"/>
      <x:c r="G1190" s="59"/>
      <x:c r="H1190" s="59"/>
      <x:c r="I1190" s="59"/>
      <x:c r="J1190" s="59"/>
      <x:c r="K1190" s="18"/>
      <x:c r="L1190" s="18"/>
      <x:c r="M1190" s="18"/>
      <x:c r="N1190" s="18"/>
      <x:c r="O1190" s="18"/>
      <x:c r="P1190" s="18"/>
      <x:c r="Q1190" s="18"/>
      <x:c r="R1190" s="18"/>
      <x:c r="S1190" s="18"/>
      <x:c r="T1190" s="18"/>
    </x:row>
    <x:row r="1191">
      <x:c r="D1191" s="18"/>
      <x:c r="E1191" s="18"/>
      <x:c r="F1191" s="18"/>
      <x:c r="G1191" s="59"/>
      <x:c r="H1191" s="59"/>
      <x:c r="I1191" s="59"/>
      <x:c r="J1191" s="59"/>
      <x:c r="K1191" s="18"/>
      <x:c r="L1191" s="18"/>
      <x:c r="M1191" s="18"/>
      <x:c r="N1191" s="18"/>
      <x:c r="O1191" s="18"/>
      <x:c r="P1191" s="18"/>
      <x:c r="Q1191" s="18"/>
      <x:c r="R1191" s="18"/>
      <x:c r="S1191" s="18"/>
      <x:c r="T1191" s="18"/>
    </x:row>
    <x:row r="1192">
      <x:c r="D1192" s="18"/>
      <x:c r="E1192" s="18"/>
      <x:c r="F1192" s="18"/>
      <x:c r="G1192" s="59"/>
      <x:c r="H1192" s="59"/>
      <x:c r="I1192" s="59"/>
      <x:c r="J1192" s="59"/>
      <x:c r="K1192" s="18"/>
      <x:c r="L1192" s="18"/>
      <x:c r="M1192" s="18"/>
      <x:c r="N1192" s="18"/>
      <x:c r="O1192" s="18"/>
      <x:c r="P1192" s="18"/>
      <x:c r="Q1192" s="18"/>
      <x:c r="R1192" s="18"/>
      <x:c r="S1192" s="18"/>
      <x:c r="T1192" s="18"/>
    </x:row>
    <x:row r="1193">
      <x:c r="D1193" s="18"/>
      <x:c r="E1193" s="18"/>
      <x:c r="F1193" s="18"/>
      <x:c r="G1193" s="59"/>
      <x:c r="H1193" s="59"/>
      <x:c r="I1193" s="59"/>
      <x:c r="J1193" s="59"/>
      <x:c r="K1193" s="18"/>
      <x:c r="L1193" s="18"/>
      <x:c r="M1193" s="18"/>
      <x:c r="N1193" s="18"/>
      <x:c r="O1193" s="18"/>
      <x:c r="P1193" s="18"/>
      <x:c r="Q1193" s="18"/>
      <x:c r="R1193" s="18"/>
      <x:c r="S1193" s="18"/>
      <x:c r="T1193" s="18"/>
    </x:row>
    <x:row r="1194">
      <x:c r="D1194" s="18"/>
      <x:c r="E1194" s="18"/>
      <x:c r="F1194" s="18"/>
      <x:c r="G1194" s="59"/>
      <x:c r="H1194" s="59"/>
      <x:c r="I1194" s="59"/>
      <x:c r="J1194" s="59"/>
      <x:c r="K1194" s="18"/>
      <x:c r="L1194" s="18"/>
      <x:c r="M1194" s="18"/>
      <x:c r="N1194" s="18"/>
      <x:c r="O1194" s="18"/>
      <x:c r="P1194" s="18"/>
      <x:c r="Q1194" s="18"/>
      <x:c r="R1194" s="18"/>
      <x:c r="S1194" s="18"/>
      <x:c r="T1194" s="18"/>
    </x:row>
    <x:row r="1195">
      <x:c r="D1195" s="18"/>
      <x:c r="E1195" s="18"/>
      <x:c r="F1195" s="18"/>
      <x:c r="G1195" s="59"/>
      <x:c r="H1195" s="59"/>
      <x:c r="I1195" s="59"/>
      <x:c r="J1195" s="59"/>
      <x:c r="K1195" s="18"/>
      <x:c r="L1195" s="18"/>
      <x:c r="M1195" s="18"/>
      <x:c r="N1195" s="18"/>
      <x:c r="O1195" s="18"/>
      <x:c r="P1195" s="18"/>
      <x:c r="Q1195" s="18"/>
      <x:c r="R1195" s="18"/>
      <x:c r="S1195" s="18"/>
      <x:c r="T1195" s="18"/>
    </x:row>
    <x:row r="1196">
      <x:c r="D1196" s="18"/>
      <x:c r="E1196" s="18"/>
      <x:c r="F1196" s="18"/>
      <x:c r="G1196" s="59"/>
      <x:c r="H1196" s="59"/>
      <x:c r="I1196" s="59"/>
      <x:c r="J1196" s="59"/>
      <x:c r="K1196" s="18"/>
      <x:c r="L1196" s="18"/>
      <x:c r="M1196" s="18"/>
      <x:c r="N1196" s="18"/>
      <x:c r="O1196" s="18"/>
      <x:c r="P1196" s="18"/>
      <x:c r="Q1196" s="18"/>
      <x:c r="R1196" s="18"/>
      <x:c r="S1196" s="18"/>
      <x:c r="T1196" s="18"/>
    </x:row>
    <x:row r="1197">
      <x:c r="D1197" s="18"/>
      <x:c r="E1197" s="18"/>
      <x:c r="F1197" s="18"/>
      <x:c r="G1197" s="59"/>
      <x:c r="H1197" s="59"/>
      <x:c r="I1197" s="59"/>
      <x:c r="J1197" s="59"/>
      <x:c r="K1197" s="18"/>
      <x:c r="L1197" s="18"/>
      <x:c r="M1197" s="18"/>
      <x:c r="N1197" s="18"/>
      <x:c r="O1197" s="18"/>
      <x:c r="P1197" s="18"/>
      <x:c r="Q1197" s="18"/>
      <x:c r="R1197" s="18"/>
      <x:c r="S1197" s="18"/>
      <x:c r="T1197" s="18"/>
    </x:row>
    <x:row r="1198">
      <x:c r="D1198" s="18"/>
      <x:c r="E1198" s="18"/>
      <x:c r="F1198" s="18"/>
      <x:c r="G1198" s="59"/>
      <x:c r="H1198" s="59"/>
      <x:c r="I1198" s="59"/>
      <x:c r="J1198" s="59"/>
      <x:c r="K1198" s="18"/>
      <x:c r="L1198" s="18"/>
      <x:c r="M1198" s="18"/>
      <x:c r="N1198" s="18"/>
      <x:c r="O1198" s="18"/>
      <x:c r="P1198" s="18"/>
      <x:c r="Q1198" s="18"/>
      <x:c r="R1198" s="18"/>
      <x:c r="S1198" s="18"/>
      <x:c r="T1198" s="18"/>
    </x:row>
    <x:row r="1199">
      <x:c r="D1199" s="18"/>
      <x:c r="E1199" s="18"/>
      <x:c r="F1199" s="18"/>
      <x:c r="G1199" s="59"/>
      <x:c r="H1199" s="59"/>
      <x:c r="I1199" s="59"/>
      <x:c r="J1199" s="59"/>
      <x:c r="K1199" s="18"/>
      <x:c r="L1199" s="18"/>
      <x:c r="M1199" s="18"/>
      <x:c r="N1199" s="18"/>
      <x:c r="O1199" s="18"/>
      <x:c r="P1199" s="18"/>
      <x:c r="Q1199" s="18"/>
      <x:c r="R1199" s="18"/>
      <x:c r="S1199" s="18"/>
      <x:c r="T1199" s="18"/>
    </x:row>
    <x:row r="1200">
      <x:c r="D1200" s="18"/>
      <x:c r="E1200" s="18"/>
      <x:c r="F1200" s="18"/>
      <x:c r="G1200" s="59"/>
      <x:c r="H1200" s="59"/>
      <x:c r="I1200" s="59"/>
      <x:c r="J1200" s="59"/>
      <x:c r="K1200" s="18"/>
      <x:c r="L1200" s="18"/>
      <x:c r="M1200" s="18"/>
      <x:c r="N1200" s="18"/>
      <x:c r="O1200" s="18"/>
      <x:c r="P1200" s="18"/>
      <x:c r="Q1200" s="18"/>
      <x:c r="R1200" s="18"/>
      <x:c r="S1200" s="18"/>
      <x:c r="T1200" s="18"/>
    </x:row>
    <x:row r="1201">
      <x:c r="D1201" s="18"/>
      <x:c r="E1201" s="18"/>
      <x:c r="F1201" s="18"/>
      <x:c r="G1201" s="59"/>
      <x:c r="H1201" s="59"/>
      <x:c r="I1201" s="59"/>
      <x:c r="J1201" s="59"/>
      <x:c r="K1201" s="18"/>
      <x:c r="L1201" s="18"/>
      <x:c r="M1201" s="18"/>
      <x:c r="N1201" s="18"/>
      <x:c r="O1201" s="18"/>
      <x:c r="P1201" s="18"/>
      <x:c r="Q1201" s="18"/>
      <x:c r="R1201" s="18"/>
      <x:c r="S1201" s="18"/>
      <x:c r="T1201" s="18"/>
    </x:row>
    <x:row r="1202">
      <x:c r="D1202" s="18"/>
      <x:c r="E1202" s="18"/>
      <x:c r="F1202" s="18"/>
      <x:c r="G1202" s="59"/>
      <x:c r="H1202" s="59"/>
      <x:c r="I1202" s="59"/>
      <x:c r="J1202" s="59"/>
      <x:c r="K1202" s="18"/>
      <x:c r="L1202" s="18"/>
      <x:c r="M1202" s="18"/>
      <x:c r="N1202" s="18"/>
      <x:c r="O1202" s="18"/>
      <x:c r="P1202" s="18"/>
      <x:c r="Q1202" s="18"/>
      <x:c r="R1202" s="18"/>
      <x:c r="S1202" s="18"/>
      <x:c r="T1202" s="18"/>
    </x:row>
    <x:row r="1203">
      <x:c r="D1203" s="18"/>
      <x:c r="E1203" s="18"/>
      <x:c r="F1203" s="18"/>
      <x:c r="G1203" s="59"/>
      <x:c r="H1203" s="59"/>
      <x:c r="I1203" s="59"/>
      <x:c r="J1203" s="59"/>
      <x:c r="K1203" s="18"/>
      <x:c r="L1203" s="18"/>
      <x:c r="M1203" s="18"/>
      <x:c r="N1203" s="18"/>
      <x:c r="O1203" s="18"/>
      <x:c r="P1203" s="18"/>
      <x:c r="Q1203" s="18"/>
      <x:c r="R1203" s="18"/>
      <x:c r="S1203" s="18"/>
      <x:c r="T1203" s="18"/>
    </x:row>
    <x:row r="1204">
      <x:c r="D1204" s="18"/>
      <x:c r="E1204" s="18"/>
      <x:c r="F1204" s="18"/>
      <x:c r="G1204" s="59"/>
      <x:c r="H1204" s="59"/>
      <x:c r="I1204" s="59"/>
      <x:c r="J1204" s="59"/>
      <x:c r="K1204" s="18"/>
      <x:c r="L1204" s="18"/>
      <x:c r="M1204" s="18"/>
      <x:c r="N1204" s="18"/>
      <x:c r="O1204" s="18"/>
      <x:c r="P1204" s="18"/>
      <x:c r="Q1204" s="18"/>
      <x:c r="R1204" s="18"/>
      <x:c r="S1204" s="18"/>
      <x:c r="T1204" s="18"/>
    </x:row>
    <x:row r="1205">
      <x:c r="D1205" s="18"/>
      <x:c r="E1205" s="18"/>
      <x:c r="F1205" s="18"/>
      <x:c r="G1205" s="59"/>
      <x:c r="H1205" s="59"/>
      <x:c r="I1205" s="59"/>
      <x:c r="J1205" s="59"/>
      <x:c r="K1205" s="18"/>
      <x:c r="L1205" s="18"/>
      <x:c r="M1205" s="18"/>
      <x:c r="N1205" s="18"/>
      <x:c r="O1205" s="18"/>
      <x:c r="P1205" s="18"/>
      <x:c r="Q1205" s="18"/>
      <x:c r="R1205" s="18"/>
      <x:c r="S1205" s="18"/>
      <x:c r="T1205" s="18"/>
    </x:row>
    <x:row r="1206">
      <x:c r="D1206" s="18"/>
      <x:c r="E1206" s="18"/>
      <x:c r="F1206" s="18"/>
      <x:c r="G1206" s="59"/>
      <x:c r="H1206" s="59"/>
      <x:c r="I1206" s="59"/>
      <x:c r="J1206" s="59"/>
      <x:c r="K1206" s="18"/>
      <x:c r="L1206" s="18"/>
      <x:c r="M1206" s="18"/>
      <x:c r="N1206" s="18"/>
      <x:c r="O1206" s="18"/>
      <x:c r="P1206" s="18"/>
      <x:c r="Q1206" s="18"/>
      <x:c r="R1206" s="18"/>
      <x:c r="S1206" s="18"/>
      <x:c r="T1206" s="18"/>
    </x:row>
    <x:row r="1207">
      <x:c r="D1207" s="18"/>
      <x:c r="E1207" s="18"/>
      <x:c r="F1207" s="18"/>
      <x:c r="G1207" s="59"/>
      <x:c r="H1207" s="59"/>
      <x:c r="I1207" s="59"/>
      <x:c r="J1207" s="59"/>
      <x:c r="K1207" s="18"/>
      <x:c r="L1207" s="18"/>
      <x:c r="M1207" s="18"/>
      <x:c r="N1207" s="18"/>
      <x:c r="O1207" s="18"/>
      <x:c r="P1207" s="18"/>
      <x:c r="Q1207" s="18"/>
      <x:c r="R1207" s="18"/>
      <x:c r="S1207" s="18"/>
      <x:c r="T1207" s="18"/>
    </x:row>
    <x:row r="1208">
      <x:c r="D1208" s="18"/>
      <x:c r="E1208" s="18"/>
      <x:c r="F1208" s="18"/>
      <x:c r="G1208" s="59"/>
      <x:c r="H1208" s="59"/>
      <x:c r="I1208" s="59"/>
      <x:c r="J1208" s="59"/>
      <x:c r="K1208" s="18"/>
      <x:c r="L1208" s="18"/>
      <x:c r="M1208" s="18"/>
      <x:c r="N1208" s="18"/>
      <x:c r="O1208" s="18"/>
      <x:c r="P1208" s="18"/>
      <x:c r="Q1208" s="18"/>
      <x:c r="R1208" s="18"/>
      <x:c r="S1208" s="18"/>
      <x:c r="T1208" s="18"/>
    </x:row>
    <x:row r="1209">
      <x:c r="D1209" s="18"/>
      <x:c r="E1209" s="18"/>
      <x:c r="F1209" s="18"/>
      <x:c r="G1209" s="59"/>
      <x:c r="H1209" s="59"/>
      <x:c r="I1209" s="59"/>
      <x:c r="J1209" s="59"/>
      <x:c r="K1209" s="18"/>
      <x:c r="L1209" s="18"/>
      <x:c r="M1209" s="18"/>
      <x:c r="N1209" s="18"/>
      <x:c r="O1209" s="18"/>
      <x:c r="P1209" s="18"/>
      <x:c r="Q1209" s="18"/>
      <x:c r="R1209" s="18"/>
      <x:c r="S1209" s="18"/>
      <x:c r="T1209" s="18"/>
    </x:row>
    <x:row r="1210">
      <x:c r="D1210" s="18"/>
      <x:c r="E1210" s="18"/>
      <x:c r="F1210" s="18"/>
      <x:c r="G1210" s="59"/>
      <x:c r="H1210" s="59"/>
      <x:c r="I1210" s="59"/>
      <x:c r="J1210" s="59"/>
      <x:c r="K1210" s="18"/>
      <x:c r="L1210" s="18"/>
      <x:c r="M1210" s="18"/>
      <x:c r="N1210" s="18"/>
      <x:c r="O1210" s="18"/>
      <x:c r="P1210" s="18"/>
      <x:c r="Q1210" s="18"/>
      <x:c r="R1210" s="18"/>
      <x:c r="S1210" s="18"/>
      <x:c r="T1210" s="18"/>
    </x:row>
    <x:row r="1211">
      <x:c r="D1211" s="18"/>
      <x:c r="E1211" s="18"/>
      <x:c r="F1211" s="18"/>
      <x:c r="G1211" s="59"/>
      <x:c r="H1211" s="59"/>
      <x:c r="I1211" s="59"/>
      <x:c r="J1211" s="59"/>
      <x:c r="K1211" s="18"/>
      <x:c r="L1211" s="18"/>
      <x:c r="M1211" s="18"/>
      <x:c r="N1211" s="18"/>
      <x:c r="O1211" s="18"/>
      <x:c r="P1211" s="18"/>
      <x:c r="Q1211" s="18"/>
      <x:c r="R1211" s="18"/>
      <x:c r="S1211" s="18"/>
      <x:c r="T1211" s="18"/>
    </x:row>
    <x:row r="1212">
      <x:c r="D1212" s="18"/>
      <x:c r="E1212" s="18"/>
      <x:c r="F1212" s="18"/>
      <x:c r="G1212" s="59"/>
      <x:c r="H1212" s="59"/>
      <x:c r="I1212" s="59"/>
      <x:c r="J1212" s="59"/>
      <x:c r="K1212" s="18"/>
      <x:c r="L1212" s="18"/>
      <x:c r="M1212" s="18"/>
      <x:c r="N1212" s="18"/>
      <x:c r="O1212" s="18"/>
      <x:c r="P1212" s="18"/>
      <x:c r="Q1212" s="18"/>
      <x:c r="R1212" s="18"/>
      <x:c r="S1212" s="18"/>
      <x:c r="T1212" s="18"/>
    </x:row>
    <x:row r="1213">
      <x:c r="D1213" s="18"/>
      <x:c r="E1213" s="18"/>
      <x:c r="F1213" s="18"/>
      <x:c r="G1213" s="59"/>
      <x:c r="H1213" s="59"/>
      <x:c r="I1213" s="59"/>
      <x:c r="J1213" s="59"/>
      <x:c r="K1213" s="18"/>
      <x:c r="L1213" s="18"/>
      <x:c r="M1213" s="18"/>
      <x:c r="N1213" s="18"/>
      <x:c r="O1213" s="18"/>
      <x:c r="P1213" s="18"/>
      <x:c r="Q1213" s="18"/>
      <x:c r="R1213" s="18"/>
      <x:c r="S1213" s="18"/>
      <x:c r="T1213" s="18"/>
    </x:row>
    <x:row r="1214">
      <x:c r="D1214" s="18"/>
      <x:c r="E1214" s="18"/>
      <x:c r="F1214" s="18"/>
      <x:c r="G1214" s="59"/>
      <x:c r="H1214" s="59"/>
      <x:c r="I1214" s="59"/>
      <x:c r="J1214" s="59"/>
      <x:c r="K1214" s="18"/>
      <x:c r="L1214" s="18"/>
      <x:c r="M1214" s="18"/>
      <x:c r="N1214" s="18"/>
      <x:c r="O1214" s="18"/>
      <x:c r="P1214" s="18"/>
      <x:c r="Q1214" s="18"/>
      <x:c r="R1214" s="18"/>
      <x:c r="S1214" s="18"/>
      <x:c r="T1214" s="18"/>
    </x:row>
    <x:row r="1215">
      <x:c r="D1215" s="18"/>
      <x:c r="E1215" s="18"/>
      <x:c r="F1215" s="18"/>
      <x:c r="G1215" s="59"/>
      <x:c r="H1215" s="59"/>
      <x:c r="I1215" s="59"/>
      <x:c r="J1215" s="59"/>
      <x:c r="K1215" s="18"/>
      <x:c r="L1215" s="18"/>
      <x:c r="M1215" s="18"/>
      <x:c r="N1215" s="18"/>
      <x:c r="O1215" s="18"/>
      <x:c r="P1215" s="18"/>
      <x:c r="Q1215" s="18"/>
      <x:c r="R1215" s="18"/>
      <x:c r="S1215" s="18"/>
      <x:c r="T1215" s="18"/>
    </x:row>
    <x:row r="1216">
      <x:c r="D1216" s="18"/>
      <x:c r="E1216" s="18"/>
      <x:c r="F1216" s="18"/>
      <x:c r="G1216" s="59"/>
      <x:c r="H1216" s="59"/>
      <x:c r="I1216" s="59"/>
      <x:c r="J1216" s="59"/>
      <x:c r="K1216" s="18"/>
      <x:c r="L1216" s="18"/>
      <x:c r="M1216" s="18"/>
      <x:c r="N1216" s="18"/>
      <x:c r="O1216" s="18"/>
      <x:c r="P1216" s="18"/>
      <x:c r="Q1216" s="18"/>
      <x:c r="R1216" s="18"/>
      <x:c r="S1216" s="18"/>
      <x:c r="T1216" s="18"/>
    </x:row>
    <x:row r="1217">
      <x:c r="D1217" s="18"/>
      <x:c r="E1217" s="18"/>
      <x:c r="F1217" s="18"/>
      <x:c r="G1217" s="59"/>
      <x:c r="H1217" s="59"/>
      <x:c r="I1217" s="59"/>
      <x:c r="J1217" s="59"/>
      <x:c r="K1217" s="18"/>
      <x:c r="L1217" s="18"/>
      <x:c r="M1217" s="18"/>
      <x:c r="N1217" s="18"/>
      <x:c r="O1217" s="18"/>
      <x:c r="P1217" s="18"/>
      <x:c r="Q1217" s="18"/>
      <x:c r="R1217" s="18"/>
      <x:c r="S1217" s="18"/>
      <x:c r="T1217" s="18"/>
    </x:row>
    <x:row r="1218">
      <x:c r="D1218" s="18"/>
      <x:c r="E1218" s="18"/>
      <x:c r="F1218" s="18"/>
      <x:c r="G1218" s="59"/>
      <x:c r="H1218" s="59"/>
      <x:c r="I1218" s="59"/>
      <x:c r="J1218" s="59"/>
      <x:c r="K1218" s="18"/>
      <x:c r="L1218" s="18"/>
      <x:c r="M1218" s="18"/>
      <x:c r="N1218" s="18"/>
      <x:c r="O1218" s="18"/>
      <x:c r="P1218" s="18"/>
      <x:c r="Q1218" s="18"/>
      <x:c r="R1218" s="18"/>
      <x:c r="S1218" s="18"/>
      <x:c r="T1218" s="18"/>
    </x:row>
    <x:row r="1219">
      <x:c r="D1219" s="18"/>
      <x:c r="E1219" s="18"/>
      <x:c r="F1219" s="18"/>
      <x:c r="G1219" s="59"/>
      <x:c r="H1219" s="59"/>
      <x:c r="I1219" s="59"/>
      <x:c r="J1219" s="59"/>
      <x:c r="K1219" s="18"/>
      <x:c r="L1219" s="18"/>
      <x:c r="M1219" s="18"/>
      <x:c r="N1219" s="18"/>
      <x:c r="O1219" s="18"/>
      <x:c r="P1219" s="18"/>
      <x:c r="Q1219" s="18"/>
      <x:c r="R1219" s="18"/>
      <x:c r="S1219" s="18"/>
      <x:c r="T1219" s="18"/>
    </x:row>
    <x:row r="1220">
      <x:c r="D1220" s="18"/>
      <x:c r="E1220" s="18"/>
      <x:c r="F1220" s="18"/>
      <x:c r="G1220" s="59"/>
      <x:c r="H1220" s="59"/>
      <x:c r="I1220" s="59"/>
      <x:c r="J1220" s="59"/>
      <x:c r="K1220" s="18"/>
      <x:c r="L1220" s="18"/>
      <x:c r="M1220" s="18"/>
      <x:c r="N1220" s="18"/>
      <x:c r="O1220" s="18"/>
      <x:c r="P1220" s="18"/>
      <x:c r="Q1220" s="18"/>
      <x:c r="R1220" s="18"/>
      <x:c r="S1220" s="18"/>
      <x:c r="T1220" s="18"/>
    </x:row>
    <x:row r="1221">
      <x:c r="D1221" s="18"/>
      <x:c r="E1221" s="18"/>
      <x:c r="F1221" s="18"/>
      <x:c r="G1221" s="59"/>
      <x:c r="H1221" s="59"/>
      <x:c r="I1221" s="59"/>
      <x:c r="J1221" s="59"/>
      <x:c r="K1221" s="18"/>
      <x:c r="L1221" s="18"/>
      <x:c r="M1221" s="18"/>
      <x:c r="N1221" s="18"/>
      <x:c r="O1221" s="18"/>
      <x:c r="P1221" s="18"/>
      <x:c r="Q1221" s="18"/>
      <x:c r="R1221" s="18"/>
      <x:c r="S1221" s="18"/>
      <x:c r="T1221" s="18"/>
    </x:row>
    <x:row r="1222">
      <x:c r="D1222" s="18"/>
      <x:c r="E1222" s="18"/>
      <x:c r="F1222" s="18"/>
      <x:c r="G1222" s="59"/>
      <x:c r="H1222" s="59"/>
      <x:c r="I1222" s="59"/>
      <x:c r="J1222" s="59"/>
      <x:c r="K1222" s="18"/>
      <x:c r="L1222" s="18"/>
      <x:c r="M1222" s="18"/>
      <x:c r="N1222" s="18"/>
      <x:c r="O1222" s="18"/>
      <x:c r="P1222" s="18"/>
      <x:c r="Q1222" s="18"/>
      <x:c r="R1222" s="18"/>
      <x:c r="S1222" s="18"/>
      <x:c r="T1222" s="18"/>
    </x:row>
    <x:row r="1223">
      <x:c r="D1223" s="18"/>
      <x:c r="E1223" s="18"/>
      <x:c r="F1223" s="18"/>
      <x:c r="G1223" s="59"/>
      <x:c r="H1223" s="59"/>
      <x:c r="I1223" s="59"/>
      <x:c r="J1223" s="59"/>
      <x:c r="K1223" s="18"/>
      <x:c r="L1223" s="18"/>
      <x:c r="M1223" s="18"/>
      <x:c r="N1223" s="18"/>
      <x:c r="O1223" s="18"/>
      <x:c r="P1223" s="18"/>
      <x:c r="Q1223" s="18"/>
      <x:c r="R1223" s="18"/>
      <x:c r="S1223" s="18"/>
      <x:c r="T1223" s="18"/>
    </x:row>
    <x:row r="1224">
      <x:c r="D1224" s="18"/>
      <x:c r="E1224" s="18"/>
      <x:c r="F1224" s="18"/>
      <x:c r="G1224" s="59"/>
      <x:c r="H1224" s="59"/>
      <x:c r="I1224" s="59"/>
      <x:c r="J1224" s="59"/>
      <x:c r="K1224" s="18"/>
      <x:c r="L1224" s="18"/>
      <x:c r="M1224" s="18"/>
      <x:c r="N1224" s="18"/>
      <x:c r="O1224" s="18"/>
      <x:c r="P1224" s="18"/>
      <x:c r="Q1224" s="18"/>
      <x:c r="R1224" s="18"/>
      <x:c r="S1224" s="18"/>
      <x:c r="T1224" s="18"/>
    </x:row>
    <x:row r="1225">
      <x:c r="D1225" s="18"/>
      <x:c r="E1225" s="18"/>
      <x:c r="F1225" s="18"/>
      <x:c r="G1225" s="59"/>
      <x:c r="H1225" s="59"/>
      <x:c r="I1225" s="59"/>
      <x:c r="J1225" s="59"/>
      <x:c r="K1225" s="18"/>
      <x:c r="L1225" s="18"/>
      <x:c r="M1225" s="18"/>
      <x:c r="N1225" s="18"/>
      <x:c r="O1225" s="18"/>
      <x:c r="P1225" s="18"/>
      <x:c r="Q1225" s="18"/>
      <x:c r="R1225" s="18"/>
      <x:c r="S1225" s="18"/>
      <x:c r="T1225" s="18"/>
    </x:row>
    <x:row r="1226">
      <x:c r="D1226" s="18"/>
      <x:c r="E1226" s="18"/>
      <x:c r="F1226" s="18"/>
      <x:c r="G1226" s="59"/>
      <x:c r="H1226" s="59"/>
      <x:c r="I1226" s="59"/>
      <x:c r="J1226" s="59"/>
      <x:c r="K1226" s="18"/>
      <x:c r="L1226" s="18"/>
      <x:c r="M1226" s="18"/>
      <x:c r="N1226" s="18"/>
      <x:c r="O1226" s="18"/>
      <x:c r="P1226" s="18"/>
      <x:c r="Q1226" s="18"/>
      <x:c r="R1226" s="18"/>
      <x:c r="S1226" s="18"/>
      <x:c r="T1226" s="18"/>
    </x:row>
    <x:row r="1227">
      <x:c r="D1227" s="18"/>
      <x:c r="E1227" s="18"/>
      <x:c r="F1227" s="18"/>
      <x:c r="G1227" s="59"/>
      <x:c r="H1227" s="59"/>
      <x:c r="I1227" s="59"/>
      <x:c r="J1227" s="59"/>
      <x:c r="K1227" s="18"/>
      <x:c r="L1227" s="18"/>
      <x:c r="M1227" s="18"/>
      <x:c r="N1227" s="18"/>
      <x:c r="O1227" s="18"/>
      <x:c r="P1227" s="18"/>
      <x:c r="Q1227" s="18"/>
      <x:c r="R1227" s="18"/>
      <x:c r="S1227" s="18"/>
      <x:c r="T1227" s="18"/>
    </x:row>
    <x:row r="1228">
      <x:c r="D1228" s="18"/>
      <x:c r="E1228" s="18"/>
      <x:c r="F1228" s="18"/>
      <x:c r="G1228" s="59"/>
      <x:c r="H1228" s="59"/>
      <x:c r="I1228" s="59"/>
      <x:c r="J1228" s="59"/>
      <x:c r="K1228" s="18"/>
      <x:c r="L1228" s="18"/>
      <x:c r="M1228" s="18"/>
      <x:c r="N1228" s="18"/>
      <x:c r="O1228" s="18"/>
      <x:c r="P1228" s="18"/>
      <x:c r="Q1228" s="18"/>
      <x:c r="R1228" s="18"/>
      <x:c r="S1228" s="18"/>
      <x:c r="T1228" s="18"/>
    </x:row>
    <x:row r="1229">
      <x:c r="D1229" s="18"/>
      <x:c r="E1229" s="18"/>
      <x:c r="F1229" s="18"/>
      <x:c r="G1229" s="59"/>
      <x:c r="H1229" s="59"/>
      <x:c r="I1229" s="59"/>
      <x:c r="J1229" s="59"/>
      <x:c r="K1229" s="18"/>
      <x:c r="L1229" s="18"/>
      <x:c r="M1229" s="18"/>
      <x:c r="N1229" s="18"/>
      <x:c r="O1229" s="18"/>
      <x:c r="P1229" s="18"/>
      <x:c r="Q1229" s="18"/>
      <x:c r="R1229" s="18"/>
      <x:c r="S1229" s="18"/>
      <x:c r="T1229" s="18"/>
    </x:row>
    <x:row r="1230">
      <x:c r="D1230" s="18"/>
      <x:c r="E1230" s="18"/>
      <x:c r="F1230" s="18"/>
      <x:c r="G1230" s="59"/>
      <x:c r="H1230" s="59"/>
      <x:c r="I1230" s="59"/>
      <x:c r="J1230" s="59"/>
      <x:c r="K1230" s="18"/>
      <x:c r="L1230" s="18"/>
      <x:c r="M1230" s="18"/>
      <x:c r="N1230" s="18"/>
      <x:c r="O1230" s="18"/>
      <x:c r="P1230" s="18"/>
      <x:c r="Q1230" s="18"/>
      <x:c r="R1230" s="18"/>
      <x:c r="S1230" s="18"/>
      <x:c r="T1230" s="18"/>
    </x:row>
    <x:row r="1231">
      <x:c r="D1231" s="18"/>
      <x:c r="E1231" s="18"/>
      <x:c r="F1231" s="18"/>
      <x:c r="G1231" s="59"/>
      <x:c r="H1231" s="59"/>
      <x:c r="I1231" s="59"/>
      <x:c r="J1231" s="59"/>
      <x:c r="K1231" s="18"/>
      <x:c r="L1231" s="18"/>
      <x:c r="M1231" s="18"/>
      <x:c r="N1231" s="18"/>
      <x:c r="O1231" s="18"/>
      <x:c r="P1231" s="18"/>
      <x:c r="Q1231" s="18"/>
      <x:c r="R1231" s="18"/>
      <x:c r="S1231" s="18"/>
      <x:c r="T1231" s="18"/>
    </x:row>
    <x:row r="1232">
      <x:c r="D1232" s="18"/>
      <x:c r="E1232" s="18"/>
      <x:c r="F1232" s="18"/>
      <x:c r="G1232" s="59"/>
      <x:c r="H1232" s="59"/>
      <x:c r="I1232" s="59"/>
      <x:c r="J1232" s="59"/>
      <x:c r="K1232" s="18"/>
      <x:c r="L1232" s="18"/>
      <x:c r="M1232" s="18"/>
      <x:c r="N1232" s="18"/>
      <x:c r="O1232" s="18"/>
      <x:c r="P1232" s="18"/>
      <x:c r="Q1232" s="18"/>
      <x:c r="R1232" s="18"/>
      <x:c r="S1232" s="18"/>
      <x:c r="T1232" s="18"/>
    </x:row>
    <x:row r="1233">
      <x:c r="D1233" s="18"/>
      <x:c r="E1233" s="18"/>
      <x:c r="F1233" s="18"/>
      <x:c r="G1233" s="59"/>
      <x:c r="H1233" s="59"/>
      <x:c r="I1233" s="59"/>
      <x:c r="J1233" s="59"/>
      <x:c r="K1233" s="18"/>
      <x:c r="L1233" s="18"/>
      <x:c r="M1233" s="18"/>
      <x:c r="N1233" s="18"/>
      <x:c r="O1233" s="18"/>
      <x:c r="P1233" s="18"/>
      <x:c r="Q1233" s="18"/>
      <x:c r="R1233" s="18"/>
      <x:c r="S1233" s="18"/>
      <x:c r="T1233" s="18"/>
    </x:row>
    <x:row r="1234">
      <x:c r="D1234" s="18"/>
      <x:c r="E1234" s="18"/>
      <x:c r="F1234" s="18"/>
      <x:c r="G1234" s="59"/>
      <x:c r="H1234" s="59"/>
      <x:c r="I1234" s="59"/>
      <x:c r="J1234" s="59"/>
      <x:c r="K1234" s="18"/>
      <x:c r="L1234" s="18"/>
      <x:c r="M1234" s="18"/>
      <x:c r="N1234" s="18"/>
      <x:c r="O1234" s="18"/>
      <x:c r="P1234" s="18"/>
      <x:c r="Q1234" s="18"/>
      <x:c r="R1234" s="18"/>
      <x:c r="S1234" s="18"/>
      <x:c r="T1234" s="18"/>
    </x:row>
    <x:row r="1235">
      <x:c r="D1235" s="18"/>
      <x:c r="E1235" s="18"/>
      <x:c r="F1235" s="18"/>
      <x:c r="G1235" s="59"/>
      <x:c r="H1235" s="59"/>
      <x:c r="I1235" s="59"/>
      <x:c r="J1235" s="59"/>
      <x:c r="K1235" s="18"/>
      <x:c r="L1235" s="18"/>
      <x:c r="M1235" s="18"/>
      <x:c r="N1235" s="18"/>
      <x:c r="O1235" s="18"/>
      <x:c r="P1235" s="18"/>
      <x:c r="Q1235" s="18"/>
      <x:c r="R1235" s="18"/>
      <x:c r="S1235" s="18"/>
      <x:c r="T1235" s="18"/>
    </x:row>
    <x:row r="1236">
      <x:c r="D1236" s="18"/>
      <x:c r="E1236" s="18"/>
      <x:c r="F1236" s="18"/>
      <x:c r="G1236" s="59"/>
      <x:c r="H1236" s="59"/>
      <x:c r="I1236" s="59"/>
      <x:c r="J1236" s="59"/>
      <x:c r="K1236" s="18"/>
      <x:c r="L1236" s="18"/>
      <x:c r="M1236" s="18"/>
      <x:c r="N1236" s="18"/>
      <x:c r="O1236" s="18"/>
      <x:c r="P1236" s="18"/>
      <x:c r="Q1236" s="18"/>
      <x:c r="R1236" s="18"/>
      <x:c r="S1236" s="18"/>
      <x:c r="T1236" s="18"/>
    </x:row>
    <x:row r="1237">
      <x:c r="D1237" s="18"/>
      <x:c r="E1237" s="18"/>
      <x:c r="F1237" s="18"/>
      <x:c r="G1237" s="59"/>
      <x:c r="H1237" s="59"/>
      <x:c r="I1237" s="59"/>
      <x:c r="J1237" s="59"/>
      <x:c r="K1237" s="18"/>
      <x:c r="L1237" s="18"/>
      <x:c r="M1237" s="18"/>
      <x:c r="N1237" s="18"/>
      <x:c r="O1237" s="18"/>
      <x:c r="P1237" s="18"/>
      <x:c r="Q1237" s="18"/>
      <x:c r="R1237" s="18"/>
      <x:c r="S1237" s="18"/>
      <x:c r="T1237" s="18"/>
    </x:row>
    <x:row r="1238">
      <x:c r="D1238" s="18"/>
      <x:c r="E1238" s="18"/>
      <x:c r="F1238" s="18"/>
      <x:c r="G1238" s="59"/>
      <x:c r="H1238" s="59"/>
      <x:c r="I1238" s="59"/>
      <x:c r="J1238" s="59"/>
      <x:c r="K1238" s="18"/>
      <x:c r="L1238" s="18"/>
      <x:c r="M1238" s="18"/>
      <x:c r="N1238" s="18"/>
      <x:c r="O1238" s="18"/>
      <x:c r="P1238" s="18"/>
      <x:c r="Q1238" s="18"/>
      <x:c r="R1238" s="18"/>
      <x:c r="S1238" s="18"/>
      <x:c r="T1238" s="18"/>
    </x:row>
    <x:row r="1239">
      <x:c r="D1239" s="18"/>
      <x:c r="E1239" s="18"/>
      <x:c r="F1239" s="18"/>
      <x:c r="G1239" s="59"/>
      <x:c r="H1239" s="59"/>
      <x:c r="I1239" s="59"/>
      <x:c r="J1239" s="59"/>
      <x:c r="K1239" s="18"/>
      <x:c r="L1239" s="18"/>
      <x:c r="M1239" s="18"/>
      <x:c r="N1239" s="18"/>
      <x:c r="O1239" s="18"/>
      <x:c r="P1239" s="18"/>
      <x:c r="Q1239" s="18"/>
      <x:c r="R1239" s="18"/>
      <x:c r="S1239" s="18"/>
      <x:c r="T1239" s="18"/>
    </x:row>
    <x:row r="1240">
      <x:c r="D1240" s="18"/>
      <x:c r="E1240" s="18"/>
      <x:c r="F1240" s="18"/>
      <x:c r="G1240" s="59"/>
      <x:c r="H1240" s="59"/>
      <x:c r="I1240" s="59"/>
      <x:c r="J1240" s="59"/>
      <x:c r="K1240" s="18"/>
      <x:c r="L1240" s="18"/>
      <x:c r="M1240" s="18"/>
      <x:c r="N1240" s="18"/>
      <x:c r="O1240" s="18"/>
      <x:c r="P1240" s="18"/>
      <x:c r="Q1240" s="18"/>
      <x:c r="R1240" s="18"/>
      <x:c r="S1240" s="18"/>
      <x:c r="T1240" s="18"/>
    </x:row>
    <x:row r="1241">
      <x:c r="D1241" s="18"/>
      <x:c r="E1241" s="18"/>
      <x:c r="F1241" s="18"/>
      <x:c r="G1241" s="59"/>
      <x:c r="H1241" s="59"/>
      <x:c r="I1241" s="59"/>
      <x:c r="J1241" s="59"/>
      <x:c r="K1241" s="18"/>
      <x:c r="L1241" s="18"/>
      <x:c r="M1241" s="18"/>
      <x:c r="N1241" s="18"/>
      <x:c r="O1241" s="18"/>
      <x:c r="P1241" s="18"/>
      <x:c r="Q1241" s="18"/>
      <x:c r="R1241" s="18"/>
      <x:c r="S1241" s="18"/>
      <x:c r="T1241" s="18"/>
    </x:row>
    <x:row r="1242">
      <x:c r="D1242" s="18"/>
      <x:c r="E1242" s="18"/>
      <x:c r="F1242" s="18"/>
      <x:c r="G1242" s="59"/>
      <x:c r="H1242" s="59"/>
      <x:c r="I1242" s="59"/>
      <x:c r="J1242" s="59"/>
      <x:c r="K1242" s="18"/>
      <x:c r="L1242" s="18"/>
      <x:c r="M1242" s="18"/>
      <x:c r="N1242" s="18"/>
      <x:c r="O1242" s="18"/>
      <x:c r="P1242" s="18"/>
      <x:c r="Q1242" s="18"/>
      <x:c r="R1242" s="18"/>
      <x:c r="S1242" s="18"/>
      <x:c r="T1242" s="18"/>
    </x:row>
    <x:row r="1243">
      <x:c r="D1243" s="18"/>
      <x:c r="E1243" s="18"/>
      <x:c r="F1243" s="18"/>
      <x:c r="G1243" s="59"/>
      <x:c r="H1243" s="59"/>
      <x:c r="I1243" s="59"/>
      <x:c r="J1243" s="59"/>
      <x:c r="K1243" s="18"/>
      <x:c r="L1243" s="18"/>
      <x:c r="M1243" s="18"/>
      <x:c r="N1243" s="18"/>
      <x:c r="O1243" s="18"/>
      <x:c r="P1243" s="18"/>
      <x:c r="Q1243" s="18"/>
      <x:c r="R1243" s="18"/>
      <x:c r="S1243" s="18"/>
      <x:c r="T1243" s="18"/>
    </x:row>
    <x:row r="1244">
      <x:c r="D1244" s="18"/>
      <x:c r="E1244" s="18"/>
      <x:c r="F1244" s="18"/>
      <x:c r="G1244" s="59"/>
      <x:c r="H1244" s="59"/>
      <x:c r="I1244" s="59"/>
      <x:c r="J1244" s="59"/>
      <x:c r="K1244" s="18"/>
      <x:c r="L1244" s="18"/>
      <x:c r="M1244" s="18"/>
      <x:c r="N1244" s="18"/>
      <x:c r="O1244" s="18"/>
      <x:c r="P1244" s="18"/>
      <x:c r="Q1244" s="18"/>
      <x:c r="R1244" s="18"/>
      <x:c r="S1244" s="18"/>
      <x:c r="T1244" s="18"/>
    </x:row>
    <x:row r="1245">
      <x:c r="D1245" s="18"/>
      <x:c r="E1245" s="18"/>
      <x:c r="F1245" s="18"/>
      <x:c r="G1245" s="59"/>
      <x:c r="H1245" s="59"/>
      <x:c r="I1245" s="59"/>
      <x:c r="J1245" s="59"/>
      <x:c r="K1245" s="18"/>
      <x:c r="L1245" s="18"/>
      <x:c r="M1245" s="18"/>
      <x:c r="N1245" s="18"/>
      <x:c r="O1245" s="18"/>
      <x:c r="P1245" s="18"/>
      <x:c r="Q1245" s="18"/>
      <x:c r="R1245" s="18"/>
      <x:c r="S1245" s="18"/>
      <x:c r="T1245" s="18"/>
    </x:row>
    <x:row r="1246">
      <x:c r="D1246" s="18"/>
      <x:c r="E1246" s="18"/>
      <x:c r="F1246" s="18"/>
      <x:c r="G1246" s="59"/>
      <x:c r="H1246" s="59"/>
      <x:c r="I1246" s="59"/>
      <x:c r="J1246" s="59"/>
      <x:c r="K1246" s="18"/>
      <x:c r="L1246" s="18"/>
      <x:c r="M1246" s="18"/>
      <x:c r="N1246" s="18"/>
      <x:c r="O1246" s="18"/>
      <x:c r="P1246" s="18"/>
      <x:c r="Q1246" s="18"/>
      <x:c r="R1246" s="18"/>
      <x:c r="S1246" s="18"/>
      <x:c r="T1246" s="18"/>
    </x:row>
    <x:row r="1247">
      <x:c r="D1247" s="18"/>
      <x:c r="E1247" s="18"/>
      <x:c r="F1247" s="18"/>
      <x:c r="G1247" s="59"/>
      <x:c r="H1247" s="59"/>
      <x:c r="I1247" s="59"/>
      <x:c r="J1247" s="59"/>
      <x:c r="K1247" s="18"/>
      <x:c r="L1247" s="18"/>
      <x:c r="M1247" s="18"/>
      <x:c r="N1247" s="18"/>
      <x:c r="O1247" s="18"/>
      <x:c r="P1247" s="18"/>
      <x:c r="Q1247" s="18"/>
      <x:c r="R1247" s="18"/>
      <x:c r="S1247" s="18"/>
      <x:c r="T1247" s="18"/>
    </x:row>
    <x:row r="1248">
      <x:c r="D1248" s="18"/>
      <x:c r="E1248" s="18"/>
      <x:c r="F1248" s="18"/>
      <x:c r="G1248" s="59"/>
      <x:c r="H1248" s="59"/>
      <x:c r="I1248" s="59"/>
      <x:c r="J1248" s="59"/>
      <x:c r="K1248" s="18"/>
      <x:c r="L1248" s="18"/>
      <x:c r="M1248" s="18"/>
      <x:c r="N1248" s="18"/>
      <x:c r="O1248" s="18"/>
      <x:c r="P1248" s="18"/>
      <x:c r="Q1248" s="18"/>
      <x:c r="R1248" s="18"/>
      <x:c r="S1248" s="18"/>
      <x:c r="T1248" s="18"/>
    </x:row>
    <x:row r="1249">
      <x:c r="D1249" s="18"/>
      <x:c r="E1249" s="18"/>
      <x:c r="F1249" s="18"/>
      <x:c r="G1249" s="59"/>
      <x:c r="H1249" s="59"/>
      <x:c r="I1249" s="59"/>
      <x:c r="J1249" s="59"/>
      <x:c r="K1249" s="18"/>
      <x:c r="L1249" s="18"/>
      <x:c r="M1249" s="18"/>
      <x:c r="N1249" s="18"/>
      <x:c r="O1249" s="18"/>
      <x:c r="P1249" s="18"/>
      <x:c r="Q1249" s="18"/>
      <x:c r="R1249" s="18"/>
      <x:c r="S1249" s="18"/>
      <x:c r="T1249" s="18"/>
    </x:row>
    <x:row r="1250">
      <x:c r="D1250" s="18"/>
      <x:c r="E1250" s="18"/>
      <x:c r="F1250" s="18"/>
      <x:c r="G1250" s="59"/>
      <x:c r="H1250" s="59"/>
      <x:c r="I1250" s="59"/>
      <x:c r="J1250" s="59"/>
      <x:c r="K1250" s="18"/>
      <x:c r="L1250" s="18"/>
      <x:c r="M1250" s="18"/>
      <x:c r="N1250" s="18"/>
      <x:c r="O1250" s="18"/>
      <x:c r="P1250" s="18"/>
      <x:c r="Q1250" s="18"/>
      <x:c r="R1250" s="18"/>
      <x:c r="S1250" s="18"/>
      <x:c r="T1250" s="18"/>
    </x:row>
    <x:row r="1251">
      <x:c r="D1251" s="18"/>
      <x:c r="E1251" s="18"/>
      <x:c r="F1251" s="18"/>
      <x:c r="G1251" s="59"/>
      <x:c r="H1251" s="59"/>
      <x:c r="I1251" s="59"/>
      <x:c r="J1251" s="59"/>
      <x:c r="K1251" s="18"/>
      <x:c r="L1251" s="18"/>
      <x:c r="M1251" s="18"/>
      <x:c r="N1251" s="18"/>
      <x:c r="O1251" s="18"/>
      <x:c r="P1251" s="18"/>
      <x:c r="Q1251" s="18"/>
      <x:c r="R1251" s="18"/>
      <x:c r="S1251" s="18"/>
      <x:c r="T1251" s="18"/>
    </x:row>
    <x:row r="1252">
      <x:c r="D1252" s="18"/>
      <x:c r="E1252" s="18"/>
      <x:c r="F1252" s="18"/>
      <x:c r="G1252" s="59"/>
      <x:c r="H1252" s="59"/>
      <x:c r="I1252" s="59"/>
      <x:c r="J1252" s="59"/>
      <x:c r="K1252" s="18"/>
      <x:c r="L1252" s="18"/>
      <x:c r="M1252" s="18"/>
      <x:c r="N1252" s="18"/>
      <x:c r="O1252" s="18"/>
      <x:c r="P1252" s="18"/>
      <x:c r="Q1252" s="18"/>
      <x:c r="R1252" s="18"/>
      <x:c r="S1252" s="18"/>
      <x:c r="T1252" s="18"/>
    </x:row>
    <x:row r="1253">
      <x:c r="D1253" s="18"/>
      <x:c r="E1253" s="18"/>
      <x:c r="F1253" s="18"/>
      <x:c r="G1253" s="59"/>
      <x:c r="H1253" s="59"/>
      <x:c r="I1253" s="59"/>
      <x:c r="J1253" s="59"/>
      <x:c r="K1253" s="18"/>
      <x:c r="L1253" s="18"/>
      <x:c r="M1253" s="18"/>
      <x:c r="N1253" s="18"/>
      <x:c r="O1253" s="18"/>
      <x:c r="P1253" s="18"/>
      <x:c r="Q1253" s="18"/>
      <x:c r="R1253" s="18"/>
      <x:c r="S1253" s="18"/>
      <x:c r="T1253" s="18"/>
    </x:row>
    <x:row r="1254">
      <x:c r="D1254" s="18"/>
      <x:c r="E1254" s="18"/>
      <x:c r="F1254" s="18"/>
      <x:c r="G1254" s="59"/>
      <x:c r="H1254" s="59"/>
      <x:c r="I1254" s="59"/>
      <x:c r="J1254" s="59"/>
      <x:c r="K1254" s="18"/>
      <x:c r="L1254" s="18"/>
      <x:c r="M1254" s="18"/>
      <x:c r="N1254" s="18"/>
      <x:c r="O1254" s="18"/>
      <x:c r="P1254" s="18"/>
      <x:c r="Q1254" s="18"/>
      <x:c r="R1254" s="18"/>
      <x:c r="S1254" s="18"/>
      <x:c r="T1254" s="18"/>
    </x:row>
    <x:row r="1255">
      <x:c r="D1255" s="18"/>
      <x:c r="E1255" s="18"/>
      <x:c r="F1255" s="18"/>
      <x:c r="G1255" s="59"/>
      <x:c r="H1255" s="59"/>
      <x:c r="I1255" s="59"/>
      <x:c r="J1255" s="59"/>
      <x:c r="K1255" s="18"/>
      <x:c r="L1255" s="18"/>
      <x:c r="M1255" s="18"/>
      <x:c r="N1255" s="18"/>
      <x:c r="O1255" s="18"/>
      <x:c r="P1255" s="18"/>
      <x:c r="Q1255" s="18"/>
      <x:c r="R1255" s="18"/>
      <x:c r="S1255" s="18"/>
      <x:c r="T1255" s="18"/>
    </x:row>
    <x:row r="1256">
      <x:c r="D1256" s="18"/>
      <x:c r="E1256" s="18"/>
      <x:c r="F1256" s="18"/>
      <x:c r="G1256" s="59"/>
      <x:c r="H1256" s="59"/>
      <x:c r="I1256" s="59"/>
      <x:c r="J1256" s="59"/>
      <x:c r="K1256" s="18"/>
      <x:c r="L1256" s="18"/>
      <x:c r="M1256" s="18"/>
      <x:c r="N1256" s="18"/>
      <x:c r="O1256" s="18"/>
      <x:c r="P1256" s="18"/>
      <x:c r="Q1256" s="18"/>
      <x:c r="R1256" s="18"/>
      <x:c r="S1256" s="18"/>
      <x:c r="T1256" s="18"/>
    </x:row>
    <x:row r="1257">
      <x:c r="D1257" s="18"/>
      <x:c r="E1257" s="18"/>
      <x:c r="F1257" s="18"/>
      <x:c r="G1257" s="59"/>
      <x:c r="H1257" s="59"/>
      <x:c r="I1257" s="59"/>
      <x:c r="J1257" s="59"/>
      <x:c r="K1257" s="18"/>
      <x:c r="L1257" s="18"/>
      <x:c r="M1257" s="18"/>
      <x:c r="N1257" s="18"/>
      <x:c r="O1257" s="18"/>
      <x:c r="P1257" s="18"/>
      <x:c r="Q1257" s="18"/>
      <x:c r="R1257" s="18"/>
      <x:c r="S1257" s="18"/>
      <x:c r="T1257" s="18"/>
    </x:row>
    <x:row r="1258">
      <x:c r="D1258" s="18"/>
      <x:c r="E1258" s="18"/>
      <x:c r="F1258" s="18"/>
      <x:c r="G1258" s="59"/>
      <x:c r="H1258" s="59"/>
      <x:c r="I1258" s="59"/>
      <x:c r="J1258" s="59"/>
      <x:c r="K1258" s="18"/>
      <x:c r="L1258" s="18"/>
      <x:c r="M1258" s="18"/>
      <x:c r="N1258" s="18"/>
      <x:c r="O1258" s="18"/>
      <x:c r="P1258" s="18"/>
      <x:c r="Q1258" s="18"/>
      <x:c r="R1258" s="18"/>
      <x:c r="S1258" s="18"/>
      <x:c r="T1258" s="18"/>
    </x:row>
    <x:row r="1259">
      <x:c r="D1259" s="18"/>
      <x:c r="E1259" s="18"/>
      <x:c r="F1259" s="18"/>
      <x:c r="G1259" s="59"/>
      <x:c r="H1259" s="59"/>
      <x:c r="I1259" s="59"/>
      <x:c r="J1259" s="59"/>
      <x:c r="K1259" s="18"/>
      <x:c r="L1259" s="18"/>
      <x:c r="M1259" s="18"/>
      <x:c r="N1259" s="18"/>
      <x:c r="O1259" s="18"/>
      <x:c r="P1259" s="18"/>
      <x:c r="Q1259" s="18"/>
      <x:c r="R1259" s="18"/>
      <x:c r="S1259" s="18"/>
      <x:c r="T1259" s="18"/>
    </x:row>
    <x:row r="1260">
      <x:c r="D1260" s="18"/>
      <x:c r="E1260" s="18"/>
      <x:c r="F1260" s="18"/>
      <x:c r="G1260" s="59"/>
      <x:c r="H1260" s="59"/>
      <x:c r="I1260" s="59"/>
      <x:c r="J1260" s="59"/>
      <x:c r="K1260" s="18"/>
      <x:c r="L1260" s="18"/>
      <x:c r="M1260" s="18"/>
      <x:c r="N1260" s="18"/>
      <x:c r="O1260" s="18"/>
      <x:c r="P1260" s="18"/>
      <x:c r="Q1260" s="18"/>
      <x:c r="R1260" s="18"/>
      <x:c r="S1260" s="18"/>
      <x:c r="T1260" s="18"/>
    </x:row>
    <x:row r="1261">
      <x:c r="D1261" s="18"/>
      <x:c r="E1261" s="18"/>
      <x:c r="F1261" s="18"/>
      <x:c r="G1261" s="59"/>
      <x:c r="H1261" s="59"/>
      <x:c r="I1261" s="59"/>
      <x:c r="J1261" s="59"/>
      <x:c r="K1261" s="18"/>
      <x:c r="L1261" s="18"/>
      <x:c r="M1261" s="18"/>
      <x:c r="N1261" s="18"/>
      <x:c r="O1261" s="18"/>
      <x:c r="P1261" s="18"/>
      <x:c r="Q1261" s="18"/>
      <x:c r="R1261" s="18"/>
      <x:c r="S1261" s="18"/>
      <x:c r="T1261" s="18"/>
    </x:row>
    <x:row r="1262">
      <x:c r="D1262" s="18"/>
      <x:c r="E1262" s="18"/>
      <x:c r="F1262" s="18"/>
      <x:c r="G1262" s="59"/>
      <x:c r="H1262" s="59"/>
      <x:c r="I1262" s="59"/>
      <x:c r="J1262" s="59"/>
      <x:c r="K1262" s="18"/>
      <x:c r="L1262" s="18"/>
      <x:c r="M1262" s="18"/>
      <x:c r="N1262" s="18"/>
      <x:c r="O1262" s="18"/>
      <x:c r="P1262" s="18"/>
      <x:c r="Q1262" s="18"/>
      <x:c r="R1262" s="18"/>
      <x:c r="S1262" s="18"/>
      <x:c r="T1262" s="18"/>
    </x:row>
    <x:row r="1263">
      <x:c r="D1263" s="18"/>
      <x:c r="E1263" s="18"/>
      <x:c r="F1263" s="18"/>
      <x:c r="G1263" s="59"/>
      <x:c r="H1263" s="59"/>
      <x:c r="I1263" s="59"/>
      <x:c r="J1263" s="59"/>
      <x:c r="K1263" s="18"/>
      <x:c r="L1263" s="18"/>
      <x:c r="M1263" s="18"/>
      <x:c r="N1263" s="18"/>
      <x:c r="O1263" s="18"/>
      <x:c r="P1263" s="18"/>
      <x:c r="Q1263" s="18"/>
      <x:c r="R1263" s="18"/>
      <x:c r="S1263" s="18"/>
      <x:c r="T1263" s="18"/>
    </x:row>
    <x:row r="1264">
      <x:c r="D1264" s="18"/>
      <x:c r="E1264" s="18"/>
      <x:c r="F1264" s="18"/>
      <x:c r="G1264" s="59"/>
      <x:c r="H1264" s="59"/>
      <x:c r="I1264" s="59"/>
      <x:c r="J1264" s="59"/>
      <x:c r="K1264" s="18"/>
      <x:c r="L1264" s="18"/>
      <x:c r="M1264" s="18"/>
      <x:c r="N1264" s="18"/>
      <x:c r="O1264" s="18"/>
      <x:c r="P1264" s="18"/>
      <x:c r="Q1264" s="18"/>
      <x:c r="R1264" s="18"/>
      <x:c r="S1264" s="18"/>
      <x:c r="T1264" s="18"/>
    </x:row>
    <x:row r="1265">
      <x:c r="D1265" s="18"/>
      <x:c r="E1265" s="18"/>
      <x:c r="F1265" s="18"/>
      <x:c r="G1265" s="59"/>
      <x:c r="H1265" s="59"/>
      <x:c r="I1265" s="59"/>
      <x:c r="J1265" s="59"/>
      <x:c r="K1265" s="18"/>
      <x:c r="L1265" s="18"/>
      <x:c r="M1265" s="18"/>
      <x:c r="N1265" s="18"/>
      <x:c r="O1265" s="18"/>
      <x:c r="P1265" s="18"/>
      <x:c r="Q1265" s="18"/>
      <x:c r="R1265" s="18"/>
      <x:c r="S1265" s="18"/>
      <x:c r="T1265" s="18"/>
    </x:row>
    <x:row r="1266">
      <x:c r="D1266" s="18"/>
      <x:c r="E1266" s="18"/>
      <x:c r="F1266" s="18"/>
      <x:c r="G1266" s="59"/>
      <x:c r="H1266" s="59"/>
      <x:c r="I1266" s="59"/>
      <x:c r="J1266" s="59"/>
      <x:c r="K1266" s="18"/>
      <x:c r="L1266" s="18"/>
      <x:c r="M1266" s="18"/>
      <x:c r="N1266" s="18"/>
      <x:c r="O1266" s="18"/>
      <x:c r="P1266" s="18"/>
      <x:c r="Q1266" s="18"/>
      <x:c r="R1266" s="18"/>
      <x:c r="S1266" s="18"/>
      <x:c r="T1266" s="18"/>
    </x:row>
    <x:row r="1267">
      <x:c r="D1267" s="18"/>
      <x:c r="E1267" s="18"/>
      <x:c r="F1267" s="18"/>
      <x:c r="G1267" s="59"/>
      <x:c r="H1267" s="59"/>
      <x:c r="I1267" s="59"/>
      <x:c r="J1267" s="59"/>
      <x:c r="K1267" s="18"/>
      <x:c r="L1267" s="18"/>
      <x:c r="M1267" s="18"/>
      <x:c r="N1267" s="18"/>
      <x:c r="O1267" s="18"/>
      <x:c r="P1267" s="18"/>
      <x:c r="Q1267" s="18"/>
      <x:c r="R1267" s="18"/>
      <x:c r="S1267" s="18"/>
      <x:c r="T1267" s="18"/>
    </x:row>
    <x:row r="1268">
      <x:c r="D1268" s="18"/>
      <x:c r="E1268" s="18"/>
      <x:c r="F1268" s="18"/>
      <x:c r="G1268" s="59"/>
      <x:c r="H1268" s="59"/>
      <x:c r="I1268" s="59"/>
      <x:c r="J1268" s="59"/>
      <x:c r="K1268" s="18"/>
      <x:c r="L1268" s="18"/>
      <x:c r="M1268" s="18"/>
      <x:c r="N1268" s="18"/>
      <x:c r="O1268" s="18"/>
      <x:c r="P1268" s="18"/>
      <x:c r="Q1268" s="18"/>
      <x:c r="R1268" s="18"/>
      <x:c r="S1268" s="18"/>
      <x:c r="T1268" s="18"/>
    </x:row>
    <x:row r="1269">
      <x:c r="D1269" s="18"/>
      <x:c r="E1269" s="18"/>
      <x:c r="F1269" s="18"/>
      <x:c r="G1269" s="59"/>
      <x:c r="H1269" s="59"/>
      <x:c r="I1269" s="59"/>
      <x:c r="J1269" s="59"/>
      <x:c r="K1269" s="18"/>
      <x:c r="L1269" s="18"/>
      <x:c r="M1269" s="18"/>
      <x:c r="N1269" s="18"/>
      <x:c r="O1269" s="18"/>
      <x:c r="P1269" s="18"/>
      <x:c r="Q1269" s="18"/>
      <x:c r="R1269" s="18"/>
      <x:c r="S1269" s="18"/>
      <x:c r="T1269" s="18"/>
    </x:row>
    <x:row r="1270">
      <x:c r="D1270" s="18"/>
      <x:c r="E1270" s="18"/>
      <x:c r="F1270" s="18"/>
      <x:c r="G1270" s="59"/>
      <x:c r="H1270" s="59"/>
      <x:c r="I1270" s="59"/>
      <x:c r="J1270" s="59"/>
      <x:c r="K1270" s="18"/>
      <x:c r="L1270" s="18"/>
      <x:c r="M1270" s="18"/>
      <x:c r="N1270" s="18"/>
      <x:c r="O1270" s="18"/>
      <x:c r="P1270" s="18"/>
      <x:c r="Q1270" s="18"/>
      <x:c r="R1270" s="18"/>
      <x:c r="S1270" s="18"/>
      <x:c r="T1270" s="18"/>
    </x:row>
    <x:row r="1271">
      <x:c r="D1271" s="18"/>
      <x:c r="E1271" s="18"/>
      <x:c r="F1271" s="18"/>
      <x:c r="G1271" s="59"/>
      <x:c r="H1271" s="59"/>
      <x:c r="I1271" s="59"/>
      <x:c r="J1271" s="59"/>
      <x:c r="K1271" s="18"/>
      <x:c r="L1271" s="18"/>
      <x:c r="M1271" s="18"/>
      <x:c r="N1271" s="18"/>
      <x:c r="O1271" s="18"/>
      <x:c r="P1271" s="18"/>
      <x:c r="Q1271" s="18"/>
      <x:c r="R1271" s="18"/>
      <x:c r="S1271" s="18"/>
      <x:c r="T1271" s="18"/>
    </x:row>
    <x:row r="1272">
      <x:c r="D1272" s="18"/>
      <x:c r="E1272" s="18"/>
      <x:c r="F1272" s="18"/>
      <x:c r="G1272" s="59"/>
      <x:c r="H1272" s="59"/>
      <x:c r="I1272" s="59"/>
      <x:c r="J1272" s="59"/>
      <x:c r="K1272" s="18"/>
      <x:c r="L1272" s="18"/>
      <x:c r="M1272" s="18"/>
      <x:c r="N1272" s="18"/>
      <x:c r="O1272" s="18"/>
      <x:c r="P1272" s="18"/>
      <x:c r="Q1272" s="18"/>
      <x:c r="R1272" s="18"/>
      <x:c r="S1272" s="18"/>
      <x:c r="T1272" s="18"/>
    </x:row>
    <x:row r="1273">
      <x:c r="D1273" s="18"/>
      <x:c r="E1273" s="18"/>
      <x:c r="F1273" s="18"/>
      <x:c r="G1273" s="59"/>
      <x:c r="H1273" s="59"/>
      <x:c r="I1273" s="59"/>
      <x:c r="J1273" s="59"/>
      <x:c r="K1273" s="18"/>
      <x:c r="L1273" s="18"/>
      <x:c r="M1273" s="18"/>
      <x:c r="N1273" s="18"/>
      <x:c r="O1273" s="18"/>
      <x:c r="P1273" s="18"/>
      <x:c r="Q1273" s="18"/>
      <x:c r="R1273" s="18"/>
      <x:c r="S1273" s="18"/>
      <x:c r="T1273" s="18"/>
    </x:row>
    <x:row r="1274">
      <x:c r="D1274" s="18"/>
      <x:c r="E1274" s="18"/>
      <x:c r="F1274" s="18"/>
      <x:c r="G1274" s="59"/>
      <x:c r="H1274" s="59"/>
      <x:c r="I1274" s="59"/>
      <x:c r="J1274" s="59"/>
      <x:c r="K1274" s="18"/>
      <x:c r="L1274" s="18"/>
      <x:c r="M1274" s="18"/>
      <x:c r="N1274" s="18"/>
      <x:c r="O1274" s="18"/>
      <x:c r="P1274" s="18"/>
      <x:c r="Q1274" s="18"/>
      <x:c r="R1274" s="18"/>
      <x:c r="S1274" s="18"/>
      <x:c r="T1274" s="18"/>
    </x:row>
    <x:row r="1275">
      <x:c r="D1275" s="18"/>
      <x:c r="E1275" s="18"/>
      <x:c r="F1275" s="18"/>
      <x:c r="G1275" s="59"/>
      <x:c r="H1275" s="59"/>
      <x:c r="I1275" s="59"/>
      <x:c r="J1275" s="59"/>
      <x:c r="K1275" s="18"/>
      <x:c r="L1275" s="18"/>
      <x:c r="M1275" s="18"/>
      <x:c r="N1275" s="18"/>
      <x:c r="O1275" s="18"/>
      <x:c r="P1275" s="18"/>
      <x:c r="Q1275" s="18"/>
      <x:c r="R1275" s="18"/>
      <x:c r="S1275" s="18"/>
      <x:c r="T1275" s="18"/>
    </x:row>
    <x:row r="1276">
      <x:c r="D1276" s="18"/>
      <x:c r="E1276" s="18"/>
      <x:c r="F1276" s="18"/>
      <x:c r="G1276" s="59"/>
      <x:c r="H1276" s="59"/>
      <x:c r="I1276" s="59"/>
      <x:c r="J1276" s="59"/>
      <x:c r="K1276" s="18"/>
      <x:c r="L1276" s="18"/>
      <x:c r="M1276" s="18"/>
      <x:c r="N1276" s="18"/>
      <x:c r="O1276" s="18"/>
      <x:c r="P1276" s="18"/>
      <x:c r="Q1276" s="18"/>
      <x:c r="R1276" s="18"/>
      <x:c r="S1276" s="18"/>
      <x:c r="T1276" s="18"/>
    </x:row>
    <x:row r="1277">
      <x:c r="D1277" s="18"/>
      <x:c r="E1277" s="18"/>
      <x:c r="F1277" s="18"/>
      <x:c r="G1277" s="59"/>
      <x:c r="H1277" s="59"/>
      <x:c r="I1277" s="59"/>
      <x:c r="J1277" s="59"/>
      <x:c r="K1277" s="18"/>
      <x:c r="L1277" s="18"/>
      <x:c r="M1277" s="18"/>
      <x:c r="N1277" s="18"/>
      <x:c r="O1277" s="18"/>
      <x:c r="P1277" s="18"/>
      <x:c r="Q1277" s="18"/>
      <x:c r="R1277" s="18"/>
      <x:c r="S1277" s="18"/>
      <x:c r="T1277" s="18"/>
    </x:row>
    <x:row r="1278">
      <x:c r="D1278" s="18"/>
      <x:c r="E1278" s="18"/>
      <x:c r="F1278" s="18"/>
      <x:c r="G1278" s="59"/>
      <x:c r="H1278" s="59"/>
      <x:c r="I1278" s="59"/>
      <x:c r="J1278" s="59"/>
      <x:c r="K1278" s="18"/>
      <x:c r="L1278" s="18"/>
      <x:c r="M1278" s="18"/>
      <x:c r="N1278" s="18"/>
      <x:c r="O1278" s="18"/>
      <x:c r="P1278" s="18"/>
      <x:c r="Q1278" s="18"/>
      <x:c r="R1278" s="18"/>
      <x:c r="S1278" s="18"/>
      <x:c r="T1278" s="18"/>
    </x:row>
    <x:row r="1279">
      <x:c r="D1279" s="18"/>
      <x:c r="E1279" s="18"/>
      <x:c r="F1279" s="18"/>
      <x:c r="G1279" s="59"/>
      <x:c r="H1279" s="59"/>
      <x:c r="I1279" s="59"/>
      <x:c r="J1279" s="59"/>
      <x:c r="K1279" s="18"/>
      <x:c r="L1279" s="18"/>
      <x:c r="M1279" s="18"/>
      <x:c r="N1279" s="18"/>
      <x:c r="O1279" s="18"/>
      <x:c r="P1279" s="18"/>
      <x:c r="Q1279" s="18"/>
      <x:c r="R1279" s="18"/>
      <x:c r="S1279" s="18"/>
      <x:c r="T1279" s="18"/>
    </x:row>
    <x:row r="1280">
      <x:c r="D1280" s="18"/>
      <x:c r="E1280" s="18"/>
      <x:c r="F1280" s="18"/>
      <x:c r="G1280" s="59"/>
      <x:c r="H1280" s="59"/>
      <x:c r="I1280" s="59"/>
      <x:c r="J1280" s="59"/>
      <x:c r="K1280" s="18"/>
      <x:c r="L1280" s="18"/>
      <x:c r="M1280" s="18"/>
      <x:c r="N1280" s="18"/>
      <x:c r="O1280" s="18"/>
      <x:c r="P1280" s="18"/>
      <x:c r="Q1280" s="18"/>
      <x:c r="R1280" s="18"/>
      <x:c r="S1280" s="18"/>
      <x:c r="T1280" s="18"/>
    </x:row>
    <x:row r="1281">
      <x:c r="D1281" s="18"/>
      <x:c r="E1281" s="18"/>
      <x:c r="F1281" s="18"/>
      <x:c r="G1281" s="59"/>
      <x:c r="H1281" s="59"/>
      <x:c r="I1281" s="59"/>
      <x:c r="J1281" s="59"/>
      <x:c r="K1281" s="18"/>
      <x:c r="L1281" s="18"/>
      <x:c r="M1281" s="18"/>
      <x:c r="N1281" s="18"/>
      <x:c r="O1281" s="18"/>
      <x:c r="P1281" s="18"/>
      <x:c r="Q1281" s="18"/>
      <x:c r="R1281" s="18"/>
      <x:c r="S1281" s="18"/>
      <x:c r="T1281" s="18"/>
    </x:row>
    <x:row r="1282">
      <x:c r="D1282" s="18"/>
      <x:c r="E1282" s="18"/>
      <x:c r="F1282" s="18"/>
      <x:c r="G1282" s="59"/>
      <x:c r="H1282" s="59"/>
      <x:c r="I1282" s="59"/>
      <x:c r="J1282" s="59"/>
      <x:c r="K1282" s="18"/>
      <x:c r="L1282" s="18"/>
      <x:c r="M1282" s="18"/>
      <x:c r="N1282" s="18"/>
      <x:c r="O1282" s="18"/>
      <x:c r="P1282" s="18"/>
      <x:c r="Q1282" s="18"/>
      <x:c r="R1282" s="18"/>
      <x:c r="S1282" s="18"/>
      <x:c r="T1282" s="18"/>
    </x:row>
    <x:row r="1283">
      <x:c r="D1283" s="18"/>
      <x:c r="E1283" s="18"/>
      <x:c r="F1283" s="18"/>
      <x:c r="G1283" s="59"/>
      <x:c r="H1283" s="59"/>
      <x:c r="I1283" s="59"/>
      <x:c r="J1283" s="59"/>
      <x:c r="K1283" s="18"/>
      <x:c r="L1283" s="18"/>
      <x:c r="M1283" s="18"/>
      <x:c r="N1283" s="18"/>
      <x:c r="O1283" s="18"/>
      <x:c r="P1283" s="18"/>
      <x:c r="Q1283" s="18"/>
      <x:c r="R1283" s="18"/>
      <x:c r="S1283" s="18"/>
      <x:c r="T1283" s="18"/>
    </x:row>
    <x:row r="1284">
      <x:c r="D1284" s="18"/>
      <x:c r="E1284" s="18"/>
      <x:c r="F1284" s="18"/>
      <x:c r="G1284" s="59"/>
      <x:c r="H1284" s="59"/>
      <x:c r="I1284" s="59"/>
      <x:c r="J1284" s="59"/>
      <x:c r="K1284" s="18"/>
      <x:c r="L1284" s="18"/>
      <x:c r="M1284" s="18"/>
      <x:c r="N1284" s="18"/>
      <x:c r="O1284" s="18"/>
      <x:c r="P1284" s="18"/>
      <x:c r="Q1284" s="18"/>
      <x:c r="R1284" s="18"/>
      <x:c r="S1284" s="18"/>
      <x:c r="T1284" s="18"/>
    </x:row>
    <x:row r="1285">
      <x:c r="D1285" s="18"/>
      <x:c r="E1285" s="18"/>
      <x:c r="F1285" s="18"/>
      <x:c r="G1285" s="59"/>
      <x:c r="H1285" s="59"/>
      <x:c r="I1285" s="59"/>
      <x:c r="J1285" s="59"/>
      <x:c r="K1285" s="18"/>
      <x:c r="L1285" s="18"/>
      <x:c r="M1285" s="18"/>
      <x:c r="N1285" s="18"/>
      <x:c r="O1285" s="18"/>
      <x:c r="P1285" s="18"/>
      <x:c r="Q1285" s="18"/>
      <x:c r="R1285" s="18"/>
      <x:c r="S1285" s="18"/>
      <x:c r="T1285" s="18"/>
    </x:row>
    <x:row r="1286">
      <x:c r="D1286" s="18"/>
      <x:c r="E1286" s="18"/>
      <x:c r="F1286" s="18"/>
      <x:c r="G1286" s="59"/>
      <x:c r="H1286" s="59"/>
      <x:c r="I1286" s="59"/>
      <x:c r="J1286" s="59"/>
      <x:c r="K1286" s="18"/>
      <x:c r="L1286" s="18"/>
      <x:c r="M1286" s="18"/>
      <x:c r="N1286" s="18"/>
      <x:c r="O1286" s="18"/>
      <x:c r="P1286" s="18"/>
      <x:c r="Q1286" s="18"/>
      <x:c r="R1286" s="18"/>
      <x:c r="S1286" s="18"/>
      <x:c r="T1286" s="18"/>
    </x:row>
    <x:row r="1287">
      <x:c r="D1287" s="18"/>
      <x:c r="E1287" s="18"/>
      <x:c r="F1287" s="18"/>
      <x:c r="G1287" s="59"/>
      <x:c r="H1287" s="59"/>
      <x:c r="I1287" s="59"/>
      <x:c r="J1287" s="59"/>
      <x:c r="K1287" s="18"/>
      <x:c r="L1287" s="18"/>
      <x:c r="M1287" s="18"/>
      <x:c r="N1287" s="18"/>
      <x:c r="O1287" s="18"/>
      <x:c r="P1287" s="18"/>
      <x:c r="Q1287" s="18"/>
      <x:c r="R1287" s="18"/>
      <x:c r="S1287" s="18"/>
      <x:c r="T1287" s="18"/>
    </x:row>
    <x:row r="1288">
      <x:c r="D1288" s="18"/>
      <x:c r="E1288" s="18"/>
      <x:c r="F1288" s="18"/>
      <x:c r="G1288" s="59"/>
      <x:c r="H1288" s="59"/>
      <x:c r="I1288" s="59"/>
      <x:c r="J1288" s="59"/>
      <x:c r="K1288" s="18"/>
      <x:c r="L1288" s="18"/>
      <x:c r="M1288" s="18"/>
      <x:c r="N1288" s="18"/>
      <x:c r="O1288" s="18"/>
      <x:c r="P1288" s="18"/>
      <x:c r="Q1288" s="18"/>
      <x:c r="R1288" s="18"/>
      <x:c r="S1288" s="18"/>
      <x:c r="T1288" s="18"/>
    </x:row>
    <x:row r="1289">
      <x:c r="D1289" s="18"/>
      <x:c r="E1289" s="18"/>
      <x:c r="F1289" s="18"/>
      <x:c r="G1289" s="59"/>
      <x:c r="H1289" s="59"/>
      <x:c r="I1289" s="59"/>
      <x:c r="J1289" s="59"/>
      <x:c r="K1289" s="18"/>
      <x:c r="L1289" s="18"/>
      <x:c r="M1289" s="18"/>
      <x:c r="N1289" s="18"/>
      <x:c r="O1289" s="18"/>
      <x:c r="P1289" s="18"/>
      <x:c r="Q1289" s="18"/>
      <x:c r="R1289" s="18"/>
      <x:c r="S1289" s="18"/>
      <x:c r="T1289" s="18"/>
    </x:row>
    <x:row r="1290">
      <x:c r="D1290" s="18"/>
      <x:c r="E1290" s="18"/>
      <x:c r="F1290" s="18"/>
      <x:c r="G1290" s="59"/>
      <x:c r="H1290" s="59"/>
      <x:c r="I1290" s="59"/>
      <x:c r="J1290" s="59"/>
      <x:c r="K1290" s="18"/>
      <x:c r="L1290" s="18"/>
      <x:c r="M1290" s="18"/>
      <x:c r="N1290" s="18"/>
      <x:c r="O1290" s="18"/>
      <x:c r="P1290" s="18"/>
      <x:c r="Q1290" s="18"/>
      <x:c r="R1290" s="18"/>
      <x:c r="S1290" s="18"/>
      <x:c r="T1290" s="18"/>
    </x:row>
    <x:row r="1291">
      <x:c r="D1291" s="18"/>
      <x:c r="E1291" s="18"/>
      <x:c r="F1291" s="18"/>
      <x:c r="G1291" s="59"/>
      <x:c r="H1291" s="59"/>
      <x:c r="I1291" s="59"/>
      <x:c r="J1291" s="59"/>
      <x:c r="K1291" s="18"/>
      <x:c r="L1291" s="18"/>
      <x:c r="M1291" s="18"/>
      <x:c r="N1291" s="18"/>
      <x:c r="O1291" s="18"/>
      <x:c r="P1291" s="18"/>
      <x:c r="Q1291" s="18"/>
      <x:c r="R1291" s="18"/>
      <x:c r="S1291" s="18"/>
      <x:c r="T1291" s="18"/>
    </x:row>
    <x:row r="1292">
      <x:c r="D1292" s="18"/>
      <x:c r="E1292" s="18"/>
      <x:c r="F1292" s="18"/>
      <x:c r="G1292" s="59"/>
      <x:c r="H1292" s="59"/>
      <x:c r="I1292" s="59"/>
      <x:c r="J1292" s="59"/>
      <x:c r="K1292" s="18"/>
      <x:c r="L1292" s="18"/>
      <x:c r="M1292" s="18"/>
      <x:c r="N1292" s="18"/>
      <x:c r="O1292" s="18"/>
      <x:c r="P1292" s="18"/>
      <x:c r="Q1292" s="18"/>
      <x:c r="R1292" s="18"/>
      <x:c r="S1292" s="18"/>
      <x:c r="T1292" s="18"/>
    </x:row>
    <x:row r="1293">
      <x:c r="D1293" s="18"/>
      <x:c r="E1293" s="18"/>
      <x:c r="F1293" s="18"/>
      <x:c r="G1293" s="59"/>
      <x:c r="H1293" s="59"/>
      <x:c r="I1293" s="59"/>
      <x:c r="J1293" s="59"/>
      <x:c r="K1293" s="18"/>
      <x:c r="L1293" s="18"/>
      <x:c r="M1293" s="18"/>
      <x:c r="N1293" s="18"/>
      <x:c r="O1293" s="18"/>
      <x:c r="P1293" s="18"/>
      <x:c r="Q1293" s="18"/>
      <x:c r="R1293" s="18"/>
      <x:c r="S1293" s="18"/>
      <x:c r="T1293" s="18"/>
    </x:row>
    <x:row r="1294">
      <x:c r="D1294" s="18"/>
      <x:c r="E1294" s="18"/>
      <x:c r="F1294" s="18"/>
      <x:c r="G1294" s="59"/>
      <x:c r="H1294" s="59"/>
      <x:c r="I1294" s="59"/>
      <x:c r="J1294" s="59"/>
      <x:c r="K1294" s="18"/>
      <x:c r="L1294" s="18"/>
      <x:c r="M1294" s="18"/>
      <x:c r="N1294" s="18"/>
      <x:c r="O1294" s="18"/>
      <x:c r="P1294" s="18"/>
      <x:c r="Q1294" s="18"/>
      <x:c r="R1294" s="18"/>
      <x:c r="S1294" s="18"/>
      <x:c r="T1294" s="18"/>
    </x:row>
    <x:row r="1295">
      <x:c r="D1295" s="18"/>
      <x:c r="E1295" s="18"/>
      <x:c r="F1295" s="18"/>
      <x:c r="G1295" s="59"/>
      <x:c r="H1295" s="59"/>
      <x:c r="I1295" s="59"/>
      <x:c r="J1295" s="59"/>
      <x:c r="K1295" s="18"/>
      <x:c r="L1295" s="18"/>
      <x:c r="M1295" s="18"/>
      <x:c r="N1295" s="18"/>
      <x:c r="O1295" s="18"/>
      <x:c r="P1295" s="18"/>
      <x:c r="Q1295" s="18"/>
      <x:c r="R1295" s="18"/>
      <x:c r="S1295" s="18"/>
      <x:c r="T1295" s="18"/>
    </x:row>
    <x:row r="1296">
      <x:c r="D1296" s="18"/>
      <x:c r="E1296" s="18"/>
      <x:c r="F1296" s="18"/>
      <x:c r="G1296" s="59"/>
      <x:c r="H1296" s="59"/>
      <x:c r="I1296" s="59"/>
      <x:c r="J1296" s="59"/>
      <x:c r="K1296" s="18"/>
      <x:c r="L1296" s="18"/>
      <x:c r="M1296" s="18"/>
      <x:c r="N1296" s="18"/>
      <x:c r="O1296" s="18"/>
      <x:c r="P1296" s="18"/>
      <x:c r="Q1296" s="18"/>
      <x:c r="R1296" s="18"/>
      <x:c r="S1296" s="18"/>
      <x:c r="T1296" s="18"/>
    </x:row>
    <x:row r="1297">
      <x:c r="D1297" s="18"/>
      <x:c r="E1297" s="18"/>
      <x:c r="F1297" s="18"/>
      <x:c r="G1297" s="59"/>
      <x:c r="H1297" s="59"/>
      <x:c r="I1297" s="59"/>
      <x:c r="J1297" s="59"/>
      <x:c r="K1297" s="18"/>
      <x:c r="L1297" s="18"/>
      <x:c r="M1297" s="18"/>
      <x:c r="N1297" s="18"/>
      <x:c r="O1297" s="18"/>
      <x:c r="P1297" s="18"/>
      <x:c r="Q1297" s="18"/>
      <x:c r="R1297" s="18"/>
      <x:c r="S1297" s="18"/>
      <x:c r="T1297" s="18"/>
    </x:row>
    <x:row r="1298">
      <x:c r="D1298" s="18"/>
      <x:c r="E1298" s="18"/>
      <x:c r="F1298" s="18"/>
      <x:c r="G1298" s="59"/>
      <x:c r="H1298" s="59"/>
      <x:c r="I1298" s="59"/>
      <x:c r="J1298" s="59"/>
      <x:c r="K1298" s="18"/>
      <x:c r="L1298" s="18"/>
      <x:c r="M1298" s="18"/>
      <x:c r="N1298" s="18"/>
      <x:c r="O1298" s="18"/>
      <x:c r="P1298" s="18"/>
      <x:c r="Q1298" s="18"/>
      <x:c r="R1298" s="18"/>
      <x:c r="S1298" s="18"/>
      <x:c r="T1298" s="18"/>
    </x:row>
    <x:row r="1299">
      <x:c r="D1299" s="18"/>
      <x:c r="E1299" s="18"/>
      <x:c r="F1299" s="18"/>
      <x:c r="G1299" s="59"/>
      <x:c r="H1299" s="59"/>
      <x:c r="I1299" s="59"/>
      <x:c r="J1299" s="59"/>
      <x:c r="K1299" s="18"/>
      <x:c r="L1299" s="18"/>
      <x:c r="M1299" s="18"/>
      <x:c r="N1299" s="18"/>
      <x:c r="O1299" s="18"/>
      <x:c r="P1299" s="18"/>
      <x:c r="Q1299" s="18"/>
      <x:c r="R1299" s="18"/>
      <x:c r="S1299" s="18"/>
      <x:c r="T1299" s="18"/>
    </x:row>
    <x:row r="1300">
      <x:c r="D1300" s="18"/>
      <x:c r="E1300" s="18"/>
      <x:c r="F1300" s="18"/>
      <x:c r="G1300" s="59"/>
      <x:c r="H1300" s="59"/>
      <x:c r="I1300" s="59"/>
      <x:c r="J1300" s="59"/>
      <x:c r="K1300" s="18"/>
      <x:c r="L1300" s="18"/>
      <x:c r="M1300" s="18"/>
      <x:c r="N1300" s="18"/>
      <x:c r="O1300" s="18"/>
      <x:c r="P1300" s="18"/>
      <x:c r="Q1300" s="18"/>
      <x:c r="R1300" s="18"/>
      <x:c r="S1300" s="18"/>
      <x:c r="T1300" s="18"/>
    </x:row>
    <x:row r="1301">
      <x:c r="D1301" s="18"/>
      <x:c r="E1301" s="18"/>
      <x:c r="F1301" s="18"/>
      <x:c r="G1301" s="59"/>
      <x:c r="H1301" s="59"/>
      <x:c r="I1301" s="59"/>
      <x:c r="J1301" s="59"/>
      <x:c r="K1301" s="18"/>
      <x:c r="L1301" s="18"/>
      <x:c r="M1301" s="18"/>
      <x:c r="N1301" s="18"/>
      <x:c r="O1301" s="18"/>
      <x:c r="P1301" s="18"/>
      <x:c r="Q1301" s="18"/>
      <x:c r="R1301" s="18"/>
      <x:c r="S1301" s="18"/>
      <x:c r="T1301" s="18"/>
    </x:row>
    <x:row r="1302">
      <x:c r="D1302" s="18"/>
      <x:c r="E1302" s="18"/>
      <x:c r="F1302" s="18"/>
      <x:c r="G1302" s="59"/>
      <x:c r="H1302" s="59"/>
      <x:c r="I1302" s="59"/>
      <x:c r="J1302" s="59"/>
      <x:c r="K1302" s="18"/>
      <x:c r="L1302" s="18"/>
      <x:c r="M1302" s="18"/>
      <x:c r="N1302" s="18"/>
      <x:c r="O1302" s="18"/>
      <x:c r="P1302" s="18"/>
      <x:c r="Q1302" s="18"/>
      <x:c r="R1302" s="18"/>
      <x:c r="S1302" s="18"/>
      <x:c r="T1302" s="18"/>
    </x:row>
    <x:row r="1303">
      <x:c r="D1303" s="18"/>
      <x:c r="E1303" s="18"/>
      <x:c r="F1303" s="18"/>
      <x:c r="G1303" s="59"/>
      <x:c r="H1303" s="59"/>
      <x:c r="I1303" s="59"/>
      <x:c r="J1303" s="59"/>
      <x:c r="K1303" s="18"/>
      <x:c r="L1303" s="18"/>
      <x:c r="M1303" s="18"/>
      <x:c r="N1303" s="18"/>
      <x:c r="O1303" s="18"/>
      <x:c r="P1303" s="18"/>
      <x:c r="Q1303" s="18"/>
      <x:c r="R1303" s="18"/>
      <x:c r="S1303" s="18"/>
      <x:c r="T1303" s="18"/>
    </x:row>
    <x:row r="1304">
      <x:c r="D1304" s="18"/>
      <x:c r="E1304" s="18"/>
      <x:c r="F1304" s="18"/>
      <x:c r="G1304" s="59"/>
      <x:c r="H1304" s="59"/>
      <x:c r="I1304" s="59"/>
      <x:c r="J1304" s="59"/>
      <x:c r="K1304" s="18"/>
      <x:c r="L1304" s="18"/>
      <x:c r="M1304" s="18"/>
      <x:c r="N1304" s="18"/>
      <x:c r="O1304" s="18"/>
      <x:c r="P1304" s="18"/>
      <x:c r="Q1304" s="18"/>
      <x:c r="R1304" s="18"/>
      <x:c r="S1304" s="18"/>
      <x:c r="T1304" s="18"/>
    </x:row>
    <x:row r="1305">
      <x:c r="D1305" s="18"/>
      <x:c r="E1305" s="18"/>
      <x:c r="F1305" s="18"/>
      <x:c r="G1305" s="59"/>
      <x:c r="H1305" s="59"/>
      <x:c r="I1305" s="59"/>
      <x:c r="J1305" s="59"/>
      <x:c r="K1305" s="18"/>
      <x:c r="L1305" s="18"/>
      <x:c r="M1305" s="18"/>
      <x:c r="N1305" s="18"/>
      <x:c r="O1305" s="18"/>
      <x:c r="P1305" s="18"/>
      <x:c r="Q1305" s="18"/>
      <x:c r="R1305" s="18"/>
      <x:c r="S1305" s="18"/>
      <x:c r="T1305" s="18"/>
    </x:row>
    <x:row r="1306">
      <x:c r="D1306" s="18"/>
      <x:c r="E1306" s="18"/>
      <x:c r="F1306" s="18"/>
      <x:c r="G1306" s="59"/>
      <x:c r="H1306" s="59"/>
      <x:c r="I1306" s="59"/>
      <x:c r="J1306" s="59"/>
      <x:c r="K1306" s="18"/>
      <x:c r="L1306" s="18"/>
      <x:c r="M1306" s="18"/>
      <x:c r="N1306" s="18"/>
      <x:c r="O1306" s="18"/>
      <x:c r="P1306" s="18"/>
      <x:c r="Q1306" s="18"/>
      <x:c r="R1306" s="18"/>
      <x:c r="S1306" s="18"/>
      <x:c r="T1306" s="18"/>
    </x:row>
    <x:row r="1307">
      <x:c r="D1307" s="18"/>
      <x:c r="E1307" s="18"/>
      <x:c r="F1307" s="18"/>
      <x:c r="G1307" s="59"/>
      <x:c r="H1307" s="59"/>
      <x:c r="I1307" s="59"/>
      <x:c r="J1307" s="59"/>
      <x:c r="K1307" s="18"/>
      <x:c r="L1307" s="18"/>
      <x:c r="M1307" s="18"/>
      <x:c r="N1307" s="18"/>
      <x:c r="O1307" s="18"/>
      <x:c r="P1307" s="18"/>
      <x:c r="Q1307" s="18"/>
      <x:c r="R1307" s="18"/>
      <x:c r="S1307" s="18"/>
      <x:c r="T1307" s="18"/>
    </x:row>
    <x:row r="1308">
      <x:c r="D1308" s="18"/>
      <x:c r="E1308" s="18"/>
      <x:c r="F1308" s="18"/>
      <x:c r="G1308" s="59"/>
      <x:c r="H1308" s="59"/>
      <x:c r="I1308" s="59"/>
      <x:c r="J1308" s="59"/>
      <x:c r="K1308" s="18"/>
      <x:c r="L1308" s="18"/>
      <x:c r="M1308" s="18"/>
      <x:c r="N1308" s="18"/>
      <x:c r="O1308" s="18"/>
      <x:c r="P1308" s="18"/>
      <x:c r="Q1308" s="18"/>
      <x:c r="R1308" s="18"/>
      <x:c r="S1308" s="18"/>
      <x:c r="T1308" s="18"/>
    </x:row>
    <x:row r="1309">
      <x:c r="D1309" s="18"/>
      <x:c r="E1309" s="18"/>
      <x:c r="F1309" s="18"/>
      <x:c r="G1309" s="59"/>
      <x:c r="H1309" s="59"/>
      <x:c r="I1309" s="59"/>
      <x:c r="J1309" s="59"/>
      <x:c r="K1309" s="18"/>
      <x:c r="L1309" s="18"/>
      <x:c r="M1309" s="18"/>
      <x:c r="N1309" s="18"/>
      <x:c r="O1309" s="18"/>
      <x:c r="P1309" s="18"/>
      <x:c r="Q1309" s="18"/>
      <x:c r="R1309" s="18"/>
      <x:c r="S1309" s="18"/>
      <x:c r="T1309" s="18"/>
    </x:row>
    <x:row r="1310">
      <x:c r="D1310" s="18"/>
      <x:c r="E1310" s="18"/>
      <x:c r="F1310" s="18"/>
      <x:c r="G1310" s="59"/>
      <x:c r="H1310" s="59"/>
      <x:c r="I1310" s="59"/>
      <x:c r="J1310" s="59"/>
      <x:c r="K1310" s="18"/>
      <x:c r="L1310" s="18"/>
      <x:c r="M1310" s="18"/>
      <x:c r="N1310" s="18"/>
      <x:c r="O1310" s="18"/>
      <x:c r="P1310" s="18"/>
      <x:c r="Q1310" s="18"/>
      <x:c r="R1310" s="18"/>
      <x:c r="S1310" s="18"/>
      <x:c r="T1310" s="18"/>
    </x:row>
    <x:row r="1311">
      <x:c r="D1311" s="18"/>
      <x:c r="E1311" s="18"/>
      <x:c r="F1311" s="18"/>
      <x:c r="G1311" s="59"/>
      <x:c r="H1311" s="59"/>
      <x:c r="I1311" s="59"/>
      <x:c r="J1311" s="59"/>
      <x:c r="K1311" s="18"/>
      <x:c r="L1311" s="18"/>
      <x:c r="M1311" s="18"/>
      <x:c r="N1311" s="18"/>
      <x:c r="O1311" s="18"/>
      <x:c r="P1311" s="18"/>
      <x:c r="Q1311" s="18"/>
      <x:c r="R1311" s="18"/>
      <x:c r="S1311" s="18"/>
      <x:c r="T1311" s="18"/>
    </x:row>
    <x:row r="1312">
      <x:c r="D1312" s="18"/>
      <x:c r="E1312" s="18"/>
      <x:c r="F1312" s="18"/>
      <x:c r="G1312" s="59"/>
      <x:c r="H1312" s="59"/>
      <x:c r="I1312" s="59"/>
      <x:c r="J1312" s="59"/>
      <x:c r="K1312" s="18"/>
      <x:c r="L1312" s="18"/>
      <x:c r="M1312" s="18"/>
      <x:c r="N1312" s="18"/>
      <x:c r="O1312" s="18"/>
      <x:c r="P1312" s="18"/>
      <x:c r="Q1312" s="18"/>
      <x:c r="R1312" s="18"/>
      <x:c r="S1312" s="18"/>
      <x:c r="T1312" s="18"/>
    </x:row>
    <x:row r="1313">
      <x:c r="D1313" s="18"/>
      <x:c r="E1313" s="18"/>
      <x:c r="F1313" s="18"/>
      <x:c r="G1313" s="59"/>
      <x:c r="H1313" s="59"/>
      <x:c r="I1313" s="59"/>
      <x:c r="J1313" s="59"/>
      <x:c r="K1313" s="18"/>
      <x:c r="L1313" s="18"/>
      <x:c r="M1313" s="18"/>
      <x:c r="N1313" s="18"/>
      <x:c r="O1313" s="18"/>
      <x:c r="P1313" s="18"/>
      <x:c r="Q1313" s="18"/>
      <x:c r="R1313" s="18"/>
      <x:c r="S1313" s="18"/>
      <x:c r="T1313" s="18"/>
    </x:row>
    <x:row r="1314">
      <x:c r="D1314" s="18"/>
      <x:c r="E1314" s="18"/>
      <x:c r="F1314" s="18"/>
      <x:c r="G1314" s="59"/>
      <x:c r="H1314" s="59"/>
      <x:c r="I1314" s="59"/>
      <x:c r="J1314" s="59"/>
      <x:c r="K1314" s="18"/>
      <x:c r="L1314" s="18"/>
      <x:c r="M1314" s="18"/>
      <x:c r="N1314" s="18"/>
      <x:c r="O1314" s="18"/>
      <x:c r="P1314" s="18"/>
      <x:c r="Q1314" s="18"/>
      <x:c r="R1314" s="18"/>
      <x:c r="S1314" s="18"/>
      <x:c r="T1314" s="18"/>
    </x:row>
    <x:row r="1315">
      <x:c r="D1315" s="18"/>
      <x:c r="E1315" s="18"/>
      <x:c r="F1315" s="18"/>
      <x:c r="G1315" s="59"/>
      <x:c r="H1315" s="59"/>
      <x:c r="I1315" s="59"/>
      <x:c r="J1315" s="59"/>
      <x:c r="K1315" s="18"/>
      <x:c r="L1315" s="18"/>
      <x:c r="M1315" s="18"/>
      <x:c r="N1315" s="18"/>
      <x:c r="O1315" s="18"/>
      <x:c r="P1315" s="18"/>
      <x:c r="Q1315" s="18"/>
      <x:c r="R1315" s="18"/>
      <x:c r="S1315" s="18"/>
      <x:c r="T1315" s="18"/>
    </x:row>
    <x:row r="1316">
      <x:c r="D1316" s="18"/>
      <x:c r="E1316" s="18"/>
      <x:c r="F1316" s="18"/>
      <x:c r="G1316" s="59"/>
      <x:c r="H1316" s="59"/>
      <x:c r="I1316" s="59"/>
      <x:c r="J1316" s="59"/>
      <x:c r="K1316" s="18"/>
      <x:c r="L1316" s="18"/>
      <x:c r="M1316" s="18"/>
      <x:c r="N1316" s="18"/>
      <x:c r="O1316" s="18"/>
      <x:c r="P1316" s="18"/>
      <x:c r="Q1316" s="18"/>
      <x:c r="R1316" s="18"/>
      <x:c r="S1316" s="18"/>
      <x:c r="T1316" s="18"/>
    </x:row>
    <x:row r="1317">
      <x:c r="D1317" s="18"/>
      <x:c r="E1317" s="18"/>
      <x:c r="F1317" s="18"/>
      <x:c r="G1317" s="59"/>
      <x:c r="H1317" s="59"/>
      <x:c r="I1317" s="59"/>
      <x:c r="J1317" s="59"/>
      <x:c r="K1317" s="18"/>
      <x:c r="L1317" s="18"/>
      <x:c r="M1317" s="18"/>
      <x:c r="N1317" s="18"/>
      <x:c r="O1317" s="18"/>
      <x:c r="P1317" s="18"/>
      <x:c r="Q1317" s="18"/>
      <x:c r="R1317" s="18"/>
      <x:c r="S1317" s="18"/>
      <x:c r="T1317" s="18"/>
    </x:row>
    <x:row r="1318">
      <x:c r="D1318" s="18"/>
      <x:c r="E1318" s="18"/>
      <x:c r="F1318" s="18"/>
      <x:c r="G1318" s="59"/>
      <x:c r="H1318" s="59"/>
      <x:c r="I1318" s="59"/>
      <x:c r="J1318" s="59"/>
      <x:c r="K1318" s="18"/>
      <x:c r="L1318" s="18"/>
      <x:c r="M1318" s="18"/>
      <x:c r="N1318" s="18"/>
      <x:c r="O1318" s="18"/>
      <x:c r="P1318" s="18"/>
      <x:c r="Q1318" s="18"/>
      <x:c r="R1318" s="18"/>
      <x:c r="S1318" s="18"/>
      <x:c r="T1318" s="18"/>
    </x:row>
    <x:row r="1319">
      <x:c r="D1319" s="18"/>
      <x:c r="E1319" s="18"/>
      <x:c r="F1319" s="18"/>
      <x:c r="G1319" s="59"/>
      <x:c r="H1319" s="59"/>
      <x:c r="I1319" s="59"/>
      <x:c r="J1319" s="59"/>
      <x:c r="K1319" s="18"/>
      <x:c r="L1319" s="18"/>
      <x:c r="M1319" s="18"/>
      <x:c r="N1319" s="18"/>
      <x:c r="O1319" s="18"/>
      <x:c r="P1319" s="18"/>
      <x:c r="Q1319" s="18"/>
      <x:c r="R1319" s="18"/>
      <x:c r="S1319" s="18"/>
      <x:c r="T1319" s="18"/>
    </x:row>
    <x:row r="1320">
      <x:c r="D1320" s="18"/>
      <x:c r="E1320" s="18"/>
      <x:c r="F1320" s="18"/>
      <x:c r="G1320" s="59"/>
      <x:c r="H1320" s="59"/>
      <x:c r="I1320" s="59"/>
      <x:c r="J1320" s="59"/>
      <x:c r="K1320" s="18"/>
      <x:c r="L1320" s="18"/>
      <x:c r="M1320" s="18"/>
      <x:c r="N1320" s="18"/>
      <x:c r="O1320" s="18"/>
      <x:c r="P1320" s="18"/>
      <x:c r="Q1320" s="18"/>
      <x:c r="R1320" s="18"/>
      <x:c r="S1320" s="18"/>
      <x:c r="T1320" s="18"/>
    </x:row>
    <x:row r="1321">
      <x:c r="D1321" s="18"/>
      <x:c r="E1321" s="18"/>
      <x:c r="F1321" s="18"/>
      <x:c r="G1321" s="59"/>
      <x:c r="H1321" s="59"/>
      <x:c r="I1321" s="59"/>
      <x:c r="J1321" s="59"/>
      <x:c r="K1321" s="18"/>
      <x:c r="L1321" s="18"/>
      <x:c r="M1321" s="18"/>
      <x:c r="N1321" s="18"/>
      <x:c r="O1321" s="18"/>
      <x:c r="P1321" s="18"/>
      <x:c r="Q1321" s="18"/>
      <x:c r="R1321" s="18"/>
      <x:c r="S1321" s="18"/>
      <x:c r="T1321" s="18"/>
    </x:row>
    <x:row r="1322">
      <x:c r="D1322" s="18"/>
      <x:c r="E1322" s="18"/>
      <x:c r="F1322" s="18"/>
      <x:c r="G1322" s="59"/>
      <x:c r="H1322" s="59"/>
      <x:c r="I1322" s="59"/>
      <x:c r="J1322" s="59"/>
      <x:c r="K1322" s="18"/>
      <x:c r="L1322" s="18"/>
      <x:c r="M1322" s="18"/>
      <x:c r="N1322" s="18"/>
      <x:c r="O1322" s="18"/>
      <x:c r="P1322" s="18"/>
      <x:c r="Q1322" s="18"/>
      <x:c r="R1322" s="18"/>
      <x:c r="S1322" s="18"/>
      <x:c r="T1322" s="18"/>
    </x:row>
    <x:row r="1323">
      <x:c r="D1323" s="18"/>
      <x:c r="E1323" s="18"/>
      <x:c r="F1323" s="18"/>
      <x:c r="G1323" s="59"/>
      <x:c r="H1323" s="59"/>
      <x:c r="I1323" s="59"/>
      <x:c r="J1323" s="59"/>
      <x:c r="K1323" s="18"/>
      <x:c r="L1323" s="18"/>
      <x:c r="M1323" s="18"/>
      <x:c r="N1323" s="18"/>
      <x:c r="O1323" s="18"/>
      <x:c r="P1323" s="18"/>
      <x:c r="Q1323" s="18"/>
      <x:c r="R1323" s="18"/>
      <x:c r="S1323" s="18"/>
      <x:c r="T1323" s="18"/>
    </x:row>
    <x:row r="1324">
      <x:c r="D1324" s="18"/>
      <x:c r="E1324" s="18"/>
      <x:c r="F1324" s="18"/>
      <x:c r="G1324" s="59"/>
      <x:c r="H1324" s="59"/>
      <x:c r="I1324" s="59"/>
      <x:c r="J1324" s="59"/>
      <x:c r="K1324" s="18"/>
      <x:c r="L1324" s="18"/>
      <x:c r="M1324" s="18"/>
      <x:c r="N1324" s="18"/>
      <x:c r="O1324" s="18"/>
      <x:c r="P1324" s="18"/>
      <x:c r="Q1324" s="18"/>
      <x:c r="R1324" s="18"/>
      <x:c r="S1324" s="18"/>
      <x:c r="T1324" s="18"/>
    </x:row>
    <x:row r="1325">
      <x:c r="D1325" s="18"/>
      <x:c r="E1325" s="18"/>
      <x:c r="F1325" s="18"/>
      <x:c r="G1325" s="59"/>
      <x:c r="H1325" s="59"/>
      <x:c r="I1325" s="59"/>
      <x:c r="J1325" s="59"/>
      <x:c r="K1325" s="18"/>
      <x:c r="L1325" s="18"/>
      <x:c r="M1325" s="18"/>
      <x:c r="N1325" s="18"/>
      <x:c r="O1325" s="18"/>
      <x:c r="P1325" s="18"/>
      <x:c r="Q1325" s="18"/>
      <x:c r="R1325" s="18"/>
      <x:c r="S1325" s="18"/>
      <x:c r="T1325" s="18"/>
    </x:row>
    <x:row r="1326">
      <x:c r="D1326" s="18"/>
      <x:c r="E1326" s="18"/>
      <x:c r="F1326" s="18"/>
      <x:c r="G1326" s="59"/>
      <x:c r="H1326" s="59"/>
      <x:c r="I1326" s="59"/>
      <x:c r="J1326" s="59"/>
      <x:c r="K1326" s="18"/>
      <x:c r="L1326" s="18"/>
      <x:c r="M1326" s="18"/>
      <x:c r="N1326" s="18"/>
      <x:c r="O1326" s="18"/>
      <x:c r="P1326" s="18"/>
      <x:c r="Q1326" s="18"/>
      <x:c r="R1326" s="18"/>
      <x:c r="S1326" s="18"/>
      <x:c r="T1326" s="18"/>
    </x:row>
    <x:row r="1327">
      <x:c r="D1327" s="18"/>
      <x:c r="E1327" s="18"/>
      <x:c r="F1327" s="18"/>
      <x:c r="G1327" s="59"/>
      <x:c r="H1327" s="59"/>
      <x:c r="I1327" s="59"/>
      <x:c r="J1327" s="59"/>
      <x:c r="K1327" s="18"/>
      <x:c r="L1327" s="18"/>
      <x:c r="M1327" s="18"/>
      <x:c r="N1327" s="18"/>
      <x:c r="O1327" s="18"/>
      <x:c r="P1327" s="18"/>
      <x:c r="Q1327" s="18"/>
      <x:c r="R1327" s="18"/>
      <x:c r="S1327" s="18"/>
      <x:c r="T1327" s="18"/>
    </x:row>
    <x:row r="1328">
      <x:c r="D1328" s="18"/>
      <x:c r="E1328" s="18"/>
      <x:c r="F1328" s="18"/>
      <x:c r="G1328" s="59"/>
      <x:c r="H1328" s="59"/>
      <x:c r="I1328" s="59"/>
      <x:c r="J1328" s="59"/>
      <x:c r="K1328" s="18"/>
      <x:c r="L1328" s="18"/>
      <x:c r="M1328" s="18"/>
      <x:c r="N1328" s="18"/>
      <x:c r="O1328" s="18"/>
      <x:c r="P1328" s="18"/>
      <x:c r="Q1328" s="18"/>
      <x:c r="R1328" s="18"/>
      <x:c r="S1328" s="18"/>
      <x:c r="T1328" s="18"/>
    </x:row>
    <x:row r="1329">
      <x:c r="D1329" s="18"/>
      <x:c r="E1329" s="18"/>
      <x:c r="F1329" s="18"/>
      <x:c r="G1329" s="59"/>
      <x:c r="H1329" s="59"/>
      <x:c r="I1329" s="59"/>
      <x:c r="J1329" s="59"/>
      <x:c r="K1329" s="18"/>
      <x:c r="L1329" s="18"/>
      <x:c r="M1329" s="18"/>
      <x:c r="N1329" s="18"/>
      <x:c r="O1329" s="18"/>
      <x:c r="P1329" s="18"/>
      <x:c r="Q1329" s="18"/>
      <x:c r="R1329" s="18"/>
      <x:c r="S1329" s="18"/>
      <x:c r="T1329" s="18"/>
    </x:row>
    <x:row r="1330">
      <x:c r="D1330" s="18"/>
      <x:c r="E1330" s="18"/>
      <x:c r="F1330" s="18"/>
      <x:c r="G1330" s="59"/>
      <x:c r="H1330" s="59"/>
      <x:c r="I1330" s="59"/>
      <x:c r="J1330" s="59"/>
      <x:c r="K1330" s="18"/>
      <x:c r="L1330" s="18"/>
      <x:c r="M1330" s="18"/>
      <x:c r="N1330" s="18"/>
      <x:c r="O1330" s="18"/>
      <x:c r="P1330" s="18"/>
      <x:c r="Q1330" s="18"/>
      <x:c r="R1330" s="18"/>
      <x:c r="S1330" s="18"/>
      <x:c r="T1330" s="18"/>
    </x:row>
    <x:row r="1331">
      <x:c r="D1331" s="18"/>
      <x:c r="E1331" s="18"/>
      <x:c r="F1331" s="18"/>
      <x:c r="G1331" s="59"/>
      <x:c r="H1331" s="59"/>
      <x:c r="I1331" s="59"/>
      <x:c r="J1331" s="59"/>
      <x:c r="K1331" s="18"/>
      <x:c r="L1331" s="18"/>
      <x:c r="M1331" s="18"/>
      <x:c r="N1331" s="18"/>
      <x:c r="O1331" s="18"/>
      <x:c r="P1331" s="18"/>
      <x:c r="Q1331" s="18"/>
      <x:c r="R1331" s="18"/>
      <x:c r="S1331" s="18"/>
      <x:c r="T1331" s="18"/>
    </x:row>
    <x:row r="1332">
      <x:c r="D1332" s="18"/>
      <x:c r="E1332" s="18"/>
      <x:c r="F1332" s="18"/>
      <x:c r="G1332" s="59"/>
      <x:c r="H1332" s="59"/>
      <x:c r="I1332" s="59"/>
      <x:c r="J1332" s="59"/>
      <x:c r="K1332" s="18"/>
      <x:c r="L1332" s="18"/>
      <x:c r="M1332" s="18"/>
      <x:c r="N1332" s="18"/>
      <x:c r="O1332" s="18"/>
      <x:c r="P1332" s="18"/>
      <x:c r="Q1332" s="18"/>
      <x:c r="R1332" s="18"/>
      <x:c r="S1332" s="18"/>
      <x:c r="T1332" s="18"/>
    </x:row>
    <x:row r="1333">
      <x:c r="D1333" s="18"/>
      <x:c r="E1333" s="18"/>
      <x:c r="F1333" s="18"/>
      <x:c r="G1333" s="59"/>
      <x:c r="H1333" s="59"/>
      <x:c r="I1333" s="59"/>
      <x:c r="J1333" s="59"/>
      <x:c r="K1333" s="18"/>
      <x:c r="L1333" s="18"/>
      <x:c r="M1333" s="18"/>
      <x:c r="N1333" s="18"/>
      <x:c r="O1333" s="18"/>
      <x:c r="P1333" s="18"/>
      <x:c r="Q1333" s="18"/>
      <x:c r="R1333" s="18"/>
      <x:c r="S1333" s="18"/>
      <x:c r="T1333" s="18"/>
    </x:row>
    <x:row r="1334">
      <x:c r="D1334" s="18"/>
      <x:c r="E1334" s="18"/>
      <x:c r="F1334" s="18"/>
      <x:c r="G1334" s="59"/>
      <x:c r="H1334" s="59"/>
      <x:c r="I1334" s="59"/>
      <x:c r="J1334" s="59"/>
      <x:c r="K1334" s="18"/>
      <x:c r="L1334" s="18"/>
      <x:c r="M1334" s="18"/>
      <x:c r="N1334" s="18"/>
      <x:c r="O1334" s="18"/>
      <x:c r="P1334" s="18"/>
      <x:c r="Q1334" s="18"/>
      <x:c r="R1334" s="18"/>
      <x:c r="S1334" s="18"/>
      <x:c r="T1334" s="18"/>
    </x:row>
    <x:row r="1335">
      <x:c r="D1335" s="18"/>
      <x:c r="E1335" s="18"/>
      <x:c r="F1335" s="18"/>
      <x:c r="G1335" s="59"/>
      <x:c r="H1335" s="59"/>
      <x:c r="I1335" s="59"/>
      <x:c r="J1335" s="59"/>
      <x:c r="K1335" s="18"/>
      <x:c r="L1335" s="18"/>
      <x:c r="M1335" s="18"/>
      <x:c r="N1335" s="18"/>
      <x:c r="O1335" s="18"/>
      <x:c r="P1335" s="18"/>
      <x:c r="Q1335" s="18"/>
      <x:c r="R1335" s="18"/>
      <x:c r="S1335" s="18"/>
      <x:c r="T1335" s="18"/>
    </x:row>
    <x:row r="1336">
      <x:c r="D1336" s="18"/>
      <x:c r="E1336" s="18"/>
      <x:c r="F1336" s="18"/>
      <x:c r="G1336" s="59"/>
      <x:c r="H1336" s="59"/>
      <x:c r="I1336" s="59"/>
      <x:c r="J1336" s="59"/>
      <x:c r="K1336" s="18"/>
      <x:c r="L1336" s="18"/>
      <x:c r="M1336" s="18"/>
      <x:c r="N1336" s="18"/>
      <x:c r="O1336" s="18"/>
      <x:c r="P1336" s="18"/>
      <x:c r="Q1336" s="18"/>
      <x:c r="R1336" s="18"/>
      <x:c r="S1336" s="18"/>
      <x:c r="T1336" s="18"/>
    </x:row>
    <x:row r="1337">
      <x:c r="D1337" s="18"/>
      <x:c r="E1337" s="18"/>
      <x:c r="F1337" s="18"/>
      <x:c r="G1337" s="59"/>
      <x:c r="H1337" s="59"/>
      <x:c r="I1337" s="59"/>
      <x:c r="J1337" s="59"/>
      <x:c r="K1337" s="18"/>
      <x:c r="L1337" s="18"/>
      <x:c r="M1337" s="18"/>
      <x:c r="N1337" s="18"/>
      <x:c r="O1337" s="18"/>
      <x:c r="P1337" s="18"/>
      <x:c r="Q1337" s="18"/>
      <x:c r="R1337" s="18"/>
      <x:c r="S1337" s="18"/>
      <x:c r="T1337" s="18"/>
    </x:row>
    <x:row r="1338">
      <x:c r="D1338" s="18"/>
      <x:c r="E1338" s="18"/>
      <x:c r="F1338" s="18"/>
      <x:c r="G1338" s="59"/>
      <x:c r="H1338" s="59"/>
      <x:c r="I1338" s="59"/>
      <x:c r="J1338" s="59"/>
      <x:c r="K1338" s="18"/>
      <x:c r="L1338" s="18"/>
      <x:c r="M1338" s="18"/>
      <x:c r="N1338" s="18"/>
      <x:c r="O1338" s="18"/>
      <x:c r="P1338" s="18"/>
      <x:c r="Q1338" s="18"/>
      <x:c r="R1338" s="18"/>
      <x:c r="S1338" s="18"/>
      <x:c r="T1338" s="18"/>
    </x:row>
    <x:row r="1339">
      <x:c r="D1339" s="18"/>
      <x:c r="E1339" s="18"/>
      <x:c r="F1339" s="18"/>
      <x:c r="G1339" s="59"/>
      <x:c r="H1339" s="59"/>
      <x:c r="I1339" s="59"/>
      <x:c r="J1339" s="59"/>
      <x:c r="K1339" s="18"/>
      <x:c r="L1339" s="18"/>
      <x:c r="M1339" s="18"/>
      <x:c r="N1339" s="18"/>
      <x:c r="O1339" s="18"/>
      <x:c r="P1339" s="18"/>
      <x:c r="Q1339" s="18"/>
      <x:c r="R1339" s="18"/>
      <x:c r="S1339" s="18"/>
      <x:c r="T1339" s="18"/>
    </x:row>
    <x:row r="1340">
      <x:c r="D1340" s="18"/>
      <x:c r="E1340" s="18"/>
      <x:c r="F1340" s="18"/>
      <x:c r="G1340" s="59"/>
      <x:c r="H1340" s="59"/>
      <x:c r="I1340" s="59"/>
      <x:c r="J1340" s="59"/>
      <x:c r="K1340" s="18"/>
      <x:c r="L1340" s="18"/>
      <x:c r="M1340" s="18"/>
      <x:c r="N1340" s="18"/>
      <x:c r="O1340" s="18"/>
      <x:c r="P1340" s="18"/>
      <x:c r="Q1340" s="18"/>
      <x:c r="R1340" s="18"/>
      <x:c r="S1340" s="18"/>
      <x:c r="T1340" s="18"/>
    </x:row>
    <x:row r="1341">
      <x:c r="D1341" s="18"/>
      <x:c r="E1341" s="18"/>
      <x:c r="F1341" s="18"/>
      <x:c r="G1341" s="59"/>
      <x:c r="H1341" s="59"/>
      <x:c r="I1341" s="59"/>
      <x:c r="J1341" s="59"/>
      <x:c r="K1341" s="18"/>
      <x:c r="L1341" s="18"/>
      <x:c r="M1341" s="18"/>
      <x:c r="N1341" s="18"/>
      <x:c r="O1341" s="18"/>
      <x:c r="P1341" s="18"/>
      <x:c r="Q1341" s="18"/>
      <x:c r="R1341" s="18"/>
      <x:c r="S1341" s="18"/>
      <x:c r="T1341" s="18"/>
    </x:row>
    <x:row r="1342">
      <x:c r="D1342" s="18"/>
      <x:c r="E1342" s="18"/>
      <x:c r="F1342" s="18"/>
      <x:c r="G1342" s="59"/>
      <x:c r="H1342" s="59"/>
      <x:c r="I1342" s="59"/>
      <x:c r="J1342" s="59"/>
      <x:c r="K1342" s="18"/>
      <x:c r="L1342" s="18"/>
      <x:c r="M1342" s="18"/>
      <x:c r="N1342" s="18"/>
      <x:c r="O1342" s="18"/>
      <x:c r="P1342" s="18"/>
      <x:c r="Q1342" s="18"/>
      <x:c r="R1342" s="18"/>
      <x:c r="S1342" s="18"/>
      <x:c r="T1342" s="18"/>
    </x:row>
    <x:row r="1343">
      <x:c r="D1343" s="18"/>
      <x:c r="E1343" s="18"/>
      <x:c r="F1343" s="18"/>
      <x:c r="G1343" s="59"/>
      <x:c r="H1343" s="59"/>
      <x:c r="I1343" s="59"/>
      <x:c r="J1343" s="59"/>
      <x:c r="K1343" s="18"/>
      <x:c r="L1343" s="18"/>
      <x:c r="M1343" s="18"/>
      <x:c r="N1343" s="18"/>
      <x:c r="O1343" s="18"/>
      <x:c r="P1343" s="18"/>
      <x:c r="Q1343" s="18"/>
      <x:c r="R1343" s="18"/>
      <x:c r="S1343" s="18"/>
      <x:c r="T1343" s="18"/>
    </x:row>
    <x:row r="1344">
      <x:c r="D1344" s="18"/>
      <x:c r="E1344" s="18"/>
      <x:c r="F1344" s="18"/>
      <x:c r="G1344" s="59"/>
      <x:c r="H1344" s="59"/>
      <x:c r="I1344" s="59"/>
      <x:c r="J1344" s="59"/>
      <x:c r="K1344" s="18"/>
      <x:c r="L1344" s="18"/>
      <x:c r="M1344" s="18"/>
      <x:c r="N1344" s="18"/>
      <x:c r="O1344" s="18"/>
      <x:c r="P1344" s="18"/>
      <x:c r="Q1344" s="18"/>
      <x:c r="R1344" s="18"/>
      <x:c r="S1344" s="18"/>
      <x:c r="T1344" s="18"/>
    </x:row>
    <x:row r="1345">
      <x:c r="D1345" s="18"/>
      <x:c r="E1345" s="18"/>
      <x:c r="F1345" s="18"/>
      <x:c r="G1345" s="59"/>
      <x:c r="H1345" s="59"/>
      <x:c r="I1345" s="59"/>
      <x:c r="J1345" s="59"/>
      <x:c r="K1345" s="18"/>
      <x:c r="L1345" s="18"/>
      <x:c r="M1345" s="18"/>
      <x:c r="N1345" s="18"/>
      <x:c r="O1345" s="18"/>
      <x:c r="P1345" s="18"/>
      <x:c r="Q1345" s="18"/>
      <x:c r="R1345" s="18"/>
      <x:c r="S1345" s="18"/>
      <x:c r="T1345" s="18"/>
    </x:row>
    <x:row r="1346">
      <x:c r="D1346" s="18"/>
      <x:c r="E1346" s="18"/>
      <x:c r="F1346" s="18"/>
      <x:c r="G1346" s="59"/>
      <x:c r="H1346" s="59"/>
      <x:c r="I1346" s="59"/>
      <x:c r="J1346" s="59"/>
      <x:c r="K1346" s="18"/>
      <x:c r="L1346" s="18"/>
      <x:c r="M1346" s="18"/>
      <x:c r="N1346" s="18"/>
      <x:c r="O1346" s="18"/>
      <x:c r="P1346" s="18"/>
      <x:c r="Q1346" s="18"/>
      <x:c r="R1346" s="18"/>
      <x:c r="S1346" s="18"/>
      <x:c r="T1346" s="18"/>
    </x:row>
    <x:row r="1347">
      <x:c r="D1347" s="18"/>
      <x:c r="E1347" s="18"/>
      <x:c r="F1347" s="18"/>
      <x:c r="G1347" s="59"/>
      <x:c r="H1347" s="59"/>
      <x:c r="I1347" s="59"/>
      <x:c r="J1347" s="59"/>
      <x:c r="K1347" s="18"/>
      <x:c r="L1347" s="18"/>
      <x:c r="M1347" s="18"/>
      <x:c r="N1347" s="18"/>
      <x:c r="O1347" s="18"/>
      <x:c r="P1347" s="18"/>
      <x:c r="Q1347" s="18"/>
      <x:c r="R1347" s="18"/>
      <x:c r="S1347" s="18"/>
      <x:c r="T1347" s="18"/>
    </x:row>
    <x:row r="1348">
      <x:c r="D1348" s="18"/>
      <x:c r="E1348" s="18"/>
      <x:c r="F1348" s="18"/>
      <x:c r="G1348" s="59"/>
      <x:c r="H1348" s="59"/>
      <x:c r="I1348" s="59"/>
      <x:c r="J1348" s="59"/>
      <x:c r="K1348" s="18"/>
      <x:c r="L1348" s="18"/>
      <x:c r="M1348" s="18"/>
      <x:c r="N1348" s="18"/>
      <x:c r="O1348" s="18"/>
      <x:c r="P1348" s="18"/>
      <x:c r="Q1348" s="18"/>
      <x:c r="R1348" s="18"/>
      <x:c r="S1348" s="18"/>
      <x:c r="T1348" s="18"/>
    </x:row>
    <x:row r="1349">
      <x:c r="D1349" s="18"/>
      <x:c r="E1349" s="18"/>
      <x:c r="F1349" s="18"/>
      <x:c r="G1349" s="59"/>
      <x:c r="H1349" s="59"/>
      <x:c r="I1349" s="59"/>
      <x:c r="J1349" s="59"/>
      <x:c r="K1349" s="18"/>
      <x:c r="L1349" s="18"/>
      <x:c r="M1349" s="18"/>
      <x:c r="N1349" s="18"/>
      <x:c r="O1349" s="18"/>
      <x:c r="P1349" s="18"/>
      <x:c r="Q1349" s="18"/>
      <x:c r="R1349" s="18"/>
      <x:c r="S1349" s="18"/>
      <x:c r="T1349" s="18"/>
    </x:row>
    <x:row r="1350">
      <x:c r="D1350" s="18"/>
      <x:c r="E1350" s="18"/>
      <x:c r="F1350" s="18"/>
      <x:c r="G1350" s="59"/>
      <x:c r="H1350" s="59"/>
      <x:c r="I1350" s="59"/>
      <x:c r="J1350" s="59"/>
      <x:c r="K1350" s="18"/>
      <x:c r="L1350" s="18"/>
      <x:c r="M1350" s="18"/>
      <x:c r="N1350" s="18"/>
      <x:c r="O1350" s="18"/>
      <x:c r="P1350" s="18"/>
      <x:c r="Q1350" s="18"/>
      <x:c r="R1350" s="18"/>
      <x:c r="S1350" s="18"/>
      <x:c r="T1350" s="18"/>
    </x:row>
    <x:row r="1351">
      <x:c r="D1351" s="18"/>
      <x:c r="E1351" s="18"/>
      <x:c r="F1351" s="18"/>
      <x:c r="G1351" s="59"/>
      <x:c r="H1351" s="59"/>
      <x:c r="I1351" s="59"/>
      <x:c r="J1351" s="59"/>
      <x:c r="K1351" s="18"/>
      <x:c r="L1351" s="18"/>
      <x:c r="M1351" s="18"/>
      <x:c r="N1351" s="18"/>
      <x:c r="O1351" s="18"/>
      <x:c r="P1351" s="18"/>
      <x:c r="Q1351" s="18"/>
      <x:c r="R1351" s="18"/>
      <x:c r="S1351" s="18"/>
      <x:c r="T1351" s="18"/>
    </x:row>
    <x:row r="1352">
      <x:c r="D1352" s="18"/>
      <x:c r="E1352" s="18"/>
      <x:c r="F1352" s="18"/>
      <x:c r="G1352" s="59"/>
      <x:c r="H1352" s="59"/>
      <x:c r="I1352" s="59"/>
      <x:c r="J1352" s="59"/>
      <x:c r="K1352" s="18"/>
      <x:c r="L1352" s="18"/>
      <x:c r="M1352" s="18"/>
      <x:c r="N1352" s="18"/>
      <x:c r="O1352" s="18"/>
      <x:c r="P1352" s="18"/>
      <x:c r="Q1352" s="18"/>
      <x:c r="R1352" s="18"/>
      <x:c r="S1352" s="18"/>
      <x:c r="T1352" s="18"/>
    </x:row>
    <x:row r="1353">
      <x:c r="D1353" s="18"/>
      <x:c r="E1353" s="18"/>
      <x:c r="F1353" s="18"/>
      <x:c r="G1353" s="59"/>
      <x:c r="H1353" s="59"/>
      <x:c r="I1353" s="59"/>
      <x:c r="J1353" s="59"/>
      <x:c r="K1353" s="18"/>
      <x:c r="L1353" s="18"/>
      <x:c r="M1353" s="18"/>
      <x:c r="N1353" s="18"/>
      <x:c r="O1353" s="18"/>
      <x:c r="P1353" s="18"/>
      <x:c r="Q1353" s="18"/>
      <x:c r="R1353" s="18"/>
      <x:c r="S1353" s="18"/>
      <x:c r="T1353" s="18"/>
    </x:row>
    <x:row r="1354">
      <x:c r="D1354" s="18"/>
      <x:c r="E1354" s="18"/>
      <x:c r="F1354" s="18"/>
      <x:c r="G1354" s="59"/>
      <x:c r="H1354" s="59"/>
      <x:c r="I1354" s="59"/>
      <x:c r="J1354" s="59"/>
      <x:c r="K1354" s="18"/>
      <x:c r="L1354" s="18"/>
      <x:c r="M1354" s="18"/>
      <x:c r="N1354" s="18"/>
      <x:c r="O1354" s="18"/>
      <x:c r="P1354" s="18"/>
      <x:c r="Q1354" s="18"/>
      <x:c r="R1354" s="18"/>
      <x:c r="S1354" s="18"/>
      <x:c r="T1354" s="18"/>
    </x:row>
    <x:row r="1355">
      <x:c r="D1355" s="18"/>
      <x:c r="E1355" s="18"/>
      <x:c r="F1355" s="18"/>
      <x:c r="G1355" s="59"/>
      <x:c r="H1355" s="59"/>
      <x:c r="I1355" s="59"/>
      <x:c r="J1355" s="59"/>
      <x:c r="K1355" s="18"/>
      <x:c r="L1355" s="18"/>
      <x:c r="M1355" s="18"/>
      <x:c r="N1355" s="18"/>
      <x:c r="O1355" s="18"/>
      <x:c r="P1355" s="18"/>
      <x:c r="Q1355" s="18"/>
      <x:c r="R1355" s="18"/>
      <x:c r="S1355" s="18"/>
      <x:c r="T1355" s="18"/>
    </x:row>
    <x:row r="1356">
      <x:c r="D1356" s="18"/>
      <x:c r="E1356" s="18"/>
      <x:c r="F1356" s="18"/>
      <x:c r="G1356" s="59"/>
      <x:c r="H1356" s="59"/>
      <x:c r="I1356" s="59"/>
      <x:c r="J1356" s="59"/>
      <x:c r="K1356" s="18"/>
      <x:c r="L1356" s="18"/>
      <x:c r="M1356" s="18"/>
      <x:c r="N1356" s="18"/>
      <x:c r="O1356" s="18"/>
      <x:c r="P1356" s="18"/>
      <x:c r="Q1356" s="18"/>
      <x:c r="R1356" s="18"/>
      <x:c r="S1356" s="18"/>
      <x:c r="T1356" s="18"/>
    </x:row>
    <x:row r="1357">
      <x:c r="D1357" s="18"/>
      <x:c r="E1357" s="18"/>
      <x:c r="F1357" s="18"/>
      <x:c r="G1357" s="59"/>
      <x:c r="H1357" s="59"/>
      <x:c r="I1357" s="59"/>
      <x:c r="J1357" s="59"/>
      <x:c r="K1357" s="18"/>
      <x:c r="L1357" s="18"/>
      <x:c r="M1357" s="18"/>
      <x:c r="N1357" s="18"/>
      <x:c r="O1357" s="18"/>
      <x:c r="P1357" s="18"/>
      <x:c r="Q1357" s="18"/>
      <x:c r="R1357" s="18"/>
      <x:c r="S1357" s="18"/>
      <x:c r="T1357" s="18"/>
    </x:row>
    <x:row r="1358">
      <x:c r="D1358" s="18"/>
      <x:c r="E1358" s="18"/>
      <x:c r="F1358" s="18"/>
      <x:c r="G1358" s="59"/>
      <x:c r="H1358" s="59"/>
      <x:c r="I1358" s="59"/>
      <x:c r="J1358" s="59"/>
      <x:c r="K1358" s="18"/>
      <x:c r="L1358" s="18"/>
      <x:c r="M1358" s="18"/>
      <x:c r="N1358" s="18"/>
      <x:c r="O1358" s="18"/>
      <x:c r="P1358" s="18"/>
      <x:c r="Q1358" s="18"/>
      <x:c r="R1358" s="18"/>
      <x:c r="S1358" s="18"/>
      <x:c r="T1358" s="18"/>
    </x:row>
    <x:row r="1359">
      <x:c r="D1359" s="18"/>
      <x:c r="E1359" s="18"/>
      <x:c r="F1359" s="18"/>
      <x:c r="G1359" s="59"/>
      <x:c r="H1359" s="59"/>
      <x:c r="I1359" s="59"/>
      <x:c r="J1359" s="59"/>
      <x:c r="K1359" s="18"/>
      <x:c r="L1359" s="18"/>
      <x:c r="M1359" s="18"/>
      <x:c r="N1359" s="18"/>
      <x:c r="O1359" s="18"/>
      <x:c r="P1359" s="18"/>
      <x:c r="Q1359" s="18"/>
      <x:c r="R1359" s="18"/>
      <x:c r="S1359" s="18"/>
      <x:c r="T1359" s="18"/>
    </x:row>
    <x:row r="1360">
      <x:c r="D1360" s="18"/>
      <x:c r="E1360" s="18"/>
      <x:c r="F1360" s="18"/>
      <x:c r="G1360" s="59"/>
      <x:c r="H1360" s="59"/>
      <x:c r="I1360" s="59"/>
      <x:c r="J1360" s="59"/>
      <x:c r="K1360" s="18"/>
      <x:c r="L1360" s="18"/>
      <x:c r="M1360" s="18"/>
      <x:c r="N1360" s="18"/>
      <x:c r="O1360" s="18"/>
      <x:c r="P1360" s="18"/>
      <x:c r="Q1360" s="18"/>
      <x:c r="R1360" s="18"/>
      <x:c r="S1360" s="18"/>
      <x:c r="T1360" s="18"/>
    </x:row>
    <x:row r="1361">
      <x:c r="D1361" s="18"/>
      <x:c r="E1361" s="18"/>
      <x:c r="F1361" s="18"/>
      <x:c r="G1361" s="59"/>
      <x:c r="H1361" s="59"/>
      <x:c r="I1361" s="59"/>
      <x:c r="J1361" s="59"/>
      <x:c r="K1361" s="18"/>
      <x:c r="L1361" s="18"/>
      <x:c r="M1361" s="18"/>
      <x:c r="N1361" s="18"/>
      <x:c r="O1361" s="18"/>
      <x:c r="P1361" s="18"/>
      <x:c r="Q1361" s="18"/>
      <x:c r="R1361" s="18"/>
      <x:c r="S1361" s="18"/>
      <x:c r="T1361" s="18"/>
    </x:row>
    <x:row r="1362">
      <x:c r="D1362" s="18"/>
      <x:c r="E1362" s="18"/>
      <x:c r="F1362" s="18"/>
      <x:c r="G1362" s="59"/>
      <x:c r="H1362" s="59"/>
      <x:c r="I1362" s="59"/>
      <x:c r="J1362" s="59"/>
      <x:c r="K1362" s="18"/>
      <x:c r="L1362" s="18"/>
      <x:c r="M1362" s="18"/>
      <x:c r="N1362" s="18"/>
      <x:c r="O1362" s="18"/>
      <x:c r="P1362" s="18"/>
      <x:c r="Q1362" s="18"/>
      <x:c r="R1362" s="18"/>
      <x:c r="S1362" s="18"/>
      <x:c r="T1362" s="18"/>
    </x:row>
    <x:row r="1363">
      <x:c r="D1363" s="18"/>
      <x:c r="E1363" s="18"/>
      <x:c r="F1363" s="18"/>
      <x:c r="G1363" s="59"/>
      <x:c r="H1363" s="59"/>
      <x:c r="I1363" s="59"/>
      <x:c r="J1363" s="59"/>
      <x:c r="K1363" s="18"/>
      <x:c r="L1363" s="18"/>
      <x:c r="M1363" s="18"/>
      <x:c r="N1363" s="18"/>
      <x:c r="O1363" s="18"/>
      <x:c r="P1363" s="18"/>
      <x:c r="Q1363" s="18"/>
      <x:c r="R1363" s="18"/>
      <x:c r="S1363" s="18"/>
      <x:c r="T1363" s="18"/>
    </x:row>
    <x:row r="1364">
      <x:c r="D1364" s="18"/>
      <x:c r="E1364" s="18"/>
      <x:c r="F1364" s="18"/>
      <x:c r="G1364" s="59"/>
      <x:c r="H1364" s="59"/>
      <x:c r="I1364" s="59"/>
      <x:c r="J1364" s="59"/>
      <x:c r="K1364" s="18"/>
      <x:c r="L1364" s="18"/>
      <x:c r="M1364" s="18"/>
      <x:c r="N1364" s="18"/>
      <x:c r="O1364" s="18"/>
      <x:c r="P1364" s="18"/>
      <x:c r="Q1364" s="18"/>
      <x:c r="R1364" s="18"/>
      <x:c r="S1364" s="18"/>
      <x:c r="T1364" s="18"/>
    </x:row>
    <x:row r="1365">
      <x:c r="D1365" s="18"/>
      <x:c r="E1365" s="18"/>
      <x:c r="F1365" s="18"/>
      <x:c r="G1365" s="59"/>
      <x:c r="H1365" s="59"/>
      <x:c r="I1365" s="59"/>
      <x:c r="J1365" s="59"/>
      <x:c r="K1365" s="18"/>
      <x:c r="L1365" s="18"/>
      <x:c r="M1365" s="18"/>
      <x:c r="N1365" s="18"/>
      <x:c r="O1365" s="18"/>
      <x:c r="P1365" s="18"/>
      <x:c r="Q1365" s="18"/>
      <x:c r="R1365" s="18"/>
      <x:c r="S1365" s="18"/>
      <x:c r="T1365" s="18"/>
    </x:row>
    <x:row r="1366">
      <x:c r="D1366" s="18"/>
      <x:c r="E1366" s="18"/>
      <x:c r="F1366" s="18"/>
      <x:c r="G1366" s="59"/>
      <x:c r="H1366" s="59"/>
      <x:c r="I1366" s="59"/>
      <x:c r="J1366" s="59"/>
      <x:c r="K1366" s="18"/>
      <x:c r="L1366" s="18"/>
      <x:c r="M1366" s="18"/>
      <x:c r="N1366" s="18"/>
      <x:c r="O1366" s="18"/>
      <x:c r="P1366" s="18"/>
      <x:c r="Q1366" s="18"/>
      <x:c r="R1366" s="18"/>
      <x:c r="S1366" s="18"/>
      <x:c r="T1366" s="18"/>
    </x:row>
    <x:row r="1367">
      <x:c r="D1367" s="18"/>
      <x:c r="E1367" s="18"/>
      <x:c r="F1367" s="18"/>
      <x:c r="G1367" s="59"/>
      <x:c r="H1367" s="59"/>
      <x:c r="I1367" s="59"/>
      <x:c r="J1367" s="59"/>
      <x:c r="K1367" s="18"/>
      <x:c r="L1367" s="18"/>
      <x:c r="M1367" s="18"/>
      <x:c r="N1367" s="18"/>
      <x:c r="O1367" s="18"/>
      <x:c r="P1367" s="18"/>
      <x:c r="Q1367" s="18"/>
      <x:c r="R1367" s="18"/>
      <x:c r="S1367" s="18"/>
      <x:c r="T1367" s="18"/>
    </x:row>
    <x:row r="1368">
      <x:c r="D1368" s="18"/>
      <x:c r="E1368" s="18"/>
      <x:c r="F1368" s="18"/>
      <x:c r="G1368" s="59"/>
      <x:c r="H1368" s="59"/>
      <x:c r="I1368" s="59"/>
      <x:c r="J1368" s="59"/>
      <x:c r="K1368" s="18"/>
      <x:c r="L1368" s="18"/>
      <x:c r="M1368" s="18"/>
      <x:c r="N1368" s="18"/>
      <x:c r="O1368" s="18"/>
      <x:c r="P1368" s="18"/>
      <x:c r="Q1368" s="18"/>
      <x:c r="R1368" s="18"/>
      <x:c r="S1368" s="18"/>
      <x:c r="T1368" s="18"/>
    </x:row>
    <x:row r="1369">
      <x:c r="D1369" s="18"/>
      <x:c r="E1369" s="18"/>
      <x:c r="F1369" s="18"/>
      <x:c r="G1369" s="59"/>
      <x:c r="H1369" s="59"/>
      <x:c r="I1369" s="59"/>
      <x:c r="J1369" s="59"/>
      <x:c r="K1369" s="18"/>
      <x:c r="L1369" s="18"/>
      <x:c r="M1369" s="18"/>
      <x:c r="N1369" s="18"/>
      <x:c r="O1369" s="18"/>
      <x:c r="P1369" s="18"/>
      <x:c r="Q1369" s="18"/>
      <x:c r="R1369" s="18"/>
      <x:c r="S1369" s="18"/>
      <x:c r="T1369" s="18"/>
    </x:row>
    <x:row r="1370">
      <x:c r="D1370" s="18"/>
      <x:c r="E1370" s="18"/>
      <x:c r="F1370" s="18"/>
      <x:c r="G1370" s="59"/>
      <x:c r="H1370" s="59"/>
      <x:c r="I1370" s="59"/>
      <x:c r="J1370" s="59"/>
      <x:c r="K1370" s="18"/>
      <x:c r="L1370" s="18"/>
      <x:c r="M1370" s="18"/>
      <x:c r="N1370" s="18"/>
      <x:c r="O1370" s="18"/>
      <x:c r="P1370" s="18"/>
      <x:c r="Q1370" s="18"/>
      <x:c r="R1370" s="18"/>
      <x:c r="S1370" s="18"/>
      <x:c r="T1370" s="18"/>
    </x:row>
    <x:row r="1371">
      <x:c r="D1371" s="18"/>
      <x:c r="E1371" s="18"/>
      <x:c r="F1371" s="18"/>
      <x:c r="G1371" s="59"/>
      <x:c r="H1371" s="59"/>
      <x:c r="I1371" s="59"/>
      <x:c r="J1371" s="59"/>
      <x:c r="K1371" s="18"/>
      <x:c r="L1371" s="18"/>
      <x:c r="M1371" s="18"/>
      <x:c r="N1371" s="18"/>
      <x:c r="O1371" s="18"/>
      <x:c r="P1371" s="18"/>
      <x:c r="Q1371" s="18"/>
      <x:c r="R1371" s="18"/>
      <x:c r="S1371" s="18"/>
      <x:c r="T1371" s="18"/>
    </x:row>
    <x:row r="1372">
      <x:c r="D1372" s="18"/>
      <x:c r="E1372" s="18"/>
      <x:c r="F1372" s="18"/>
      <x:c r="G1372" s="59"/>
      <x:c r="H1372" s="59"/>
      <x:c r="I1372" s="59"/>
      <x:c r="J1372" s="59"/>
      <x:c r="K1372" s="18"/>
      <x:c r="L1372" s="18"/>
      <x:c r="M1372" s="18"/>
      <x:c r="N1372" s="18"/>
      <x:c r="O1372" s="18"/>
      <x:c r="P1372" s="18"/>
      <x:c r="Q1372" s="18"/>
      <x:c r="R1372" s="18"/>
      <x:c r="S1372" s="18"/>
      <x:c r="T1372" s="18"/>
    </x:row>
    <x:row r="1373">
      <x:c r="D1373" s="18"/>
      <x:c r="E1373" s="18"/>
      <x:c r="F1373" s="18"/>
      <x:c r="G1373" s="59"/>
      <x:c r="H1373" s="59"/>
      <x:c r="I1373" s="59"/>
      <x:c r="J1373" s="59"/>
      <x:c r="K1373" s="18"/>
      <x:c r="L1373" s="18"/>
      <x:c r="M1373" s="18"/>
      <x:c r="N1373" s="18"/>
      <x:c r="O1373" s="18"/>
      <x:c r="P1373" s="18"/>
      <x:c r="Q1373" s="18"/>
      <x:c r="R1373" s="18"/>
      <x:c r="S1373" s="18"/>
      <x:c r="T1373" s="18"/>
    </x:row>
    <x:row r="1374">
      <x:c r="D1374" s="18"/>
      <x:c r="E1374" s="18"/>
      <x:c r="F1374" s="18"/>
      <x:c r="G1374" s="59"/>
      <x:c r="H1374" s="59"/>
      <x:c r="I1374" s="59"/>
      <x:c r="J1374" s="59"/>
      <x:c r="K1374" s="18"/>
      <x:c r="L1374" s="18"/>
      <x:c r="M1374" s="18"/>
      <x:c r="N1374" s="18"/>
      <x:c r="O1374" s="18"/>
      <x:c r="P1374" s="18"/>
      <x:c r="Q1374" s="18"/>
      <x:c r="R1374" s="18"/>
      <x:c r="S1374" s="18"/>
      <x:c r="T1374" s="18"/>
    </x:row>
    <x:row r="1375">
      <x:c r="D1375" s="18"/>
      <x:c r="E1375" s="18"/>
      <x:c r="F1375" s="18"/>
      <x:c r="G1375" s="59"/>
      <x:c r="H1375" s="59"/>
      <x:c r="I1375" s="59"/>
      <x:c r="J1375" s="59"/>
      <x:c r="K1375" s="18"/>
      <x:c r="L1375" s="18"/>
      <x:c r="M1375" s="18"/>
      <x:c r="N1375" s="18"/>
      <x:c r="O1375" s="18"/>
      <x:c r="P1375" s="18"/>
      <x:c r="Q1375" s="18"/>
      <x:c r="R1375" s="18"/>
      <x:c r="S1375" s="18"/>
      <x:c r="T1375" s="18"/>
    </x:row>
    <x:row r="1376">
      <x:c r="D1376" s="18"/>
      <x:c r="E1376" s="18"/>
      <x:c r="F1376" s="18"/>
      <x:c r="G1376" s="59"/>
      <x:c r="H1376" s="59"/>
      <x:c r="I1376" s="59"/>
      <x:c r="J1376" s="59"/>
      <x:c r="K1376" s="18"/>
      <x:c r="L1376" s="18"/>
      <x:c r="M1376" s="18"/>
      <x:c r="N1376" s="18"/>
      <x:c r="O1376" s="18"/>
      <x:c r="P1376" s="18"/>
      <x:c r="Q1376" s="18"/>
      <x:c r="R1376" s="18"/>
      <x:c r="S1376" s="18"/>
      <x:c r="T1376" s="18"/>
    </x:row>
    <x:row r="1377">
      <x:c r="D1377" s="18"/>
      <x:c r="E1377" s="18"/>
      <x:c r="F1377" s="18"/>
      <x:c r="G1377" s="59"/>
      <x:c r="H1377" s="59"/>
      <x:c r="I1377" s="59"/>
      <x:c r="J1377" s="59"/>
      <x:c r="K1377" s="18"/>
      <x:c r="L1377" s="18"/>
      <x:c r="M1377" s="18"/>
      <x:c r="N1377" s="18"/>
      <x:c r="O1377" s="18"/>
      <x:c r="P1377" s="18"/>
      <x:c r="Q1377" s="18"/>
      <x:c r="R1377" s="18"/>
      <x:c r="S1377" s="18"/>
      <x:c r="T1377" s="18"/>
    </x:row>
    <x:row r="1378">
      <x:c r="D1378" s="18"/>
      <x:c r="E1378" s="18"/>
      <x:c r="F1378" s="18"/>
      <x:c r="G1378" s="59"/>
      <x:c r="H1378" s="59"/>
      <x:c r="I1378" s="59"/>
      <x:c r="J1378" s="59"/>
      <x:c r="K1378" s="18"/>
      <x:c r="L1378" s="18"/>
      <x:c r="M1378" s="18"/>
      <x:c r="N1378" s="18"/>
      <x:c r="O1378" s="18"/>
      <x:c r="P1378" s="18"/>
      <x:c r="Q1378" s="18"/>
      <x:c r="R1378" s="18"/>
      <x:c r="S1378" s="18"/>
      <x:c r="T1378" s="18"/>
    </x:row>
    <x:row r="1379">
      <x:c r="D1379" s="18"/>
      <x:c r="E1379" s="18"/>
      <x:c r="F1379" s="18"/>
      <x:c r="G1379" s="59"/>
      <x:c r="H1379" s="59"/>
      <x:c r="I1379" s="59"/>
      <x:c r="J1379" s="59"/>
      <x:c r="K1379" s="18"/>
      <x:c r="L1379" s="18"/>
      <x:c r="M1379" s="18"/>
      <x:c r="N1379" s="18"/>
      <x:c r="O1379" s="18"/>
      <x:c r="P1379" s="18"/>
      <x:c r="Q1379" s="18"/>
      <x:c r="R1379" s="18"/>
      <x:c r="S1379" s="18"/>
      <x:c r="T1379" s="18"/>
    </x:row>
    <x:row r="1380">
      <x:c r="D1380" s="18"/>
      <x:c r="E1380" s="18"/>
      <x:c r="F1380" s="18"/>
      <x:c r="G1380" s="59"/>
      <x:c r="H1380" s="59"/>
      <x:c r="I1380" s="59"/>
      <x:c r="J1380" s="59"/>
      <x:c r="K1380" s="18"/>
      <x:c r="L1380" s="18"/>
      <x:c r="M1380" s="18"/>
      <x:c r="N1380" s="18"/>
      <x:c r="O1380" s="18"/>
      <x:c r="P1380" s="18"/>
      <x:c r="Q1380" s="18"/>
      <x:c r="R1380" s="18"/>
      <x:c r="S1380" s="18"/>
      <x:c r="T1380" s="18"/>
    </x:row>
    <x:row r="1381">
      <x:c r="D1381" s="18"/>
      <x:c r="E1381" s="18"/>
      <x:c r="F1381" s="18"/>
      <x:c r="G1381" s="59"/>
      <x:c r="H1381" s="59"/>
      <x:c r="I1381" s="59"/>
      <x:c r="J1381" s="59"/>
      <x:c r="K1381" s="18"/>
      <x:c r="L1381" s="18"/>
      <x:c r="M1381" s="18"/>
      <x:c r="N1381" s="18"/>
      <x:c r="O1381" s="18"/>
      <x:c r="P1381" s="18"/>
      <x:c r="Q1381" s="18"/>
      <x:c r="R1381" s="18"/>
      <x:c r="S1381" s="18"/>
      <x:c r="T1381" s="18"/>
    </x:row>
    <x:row r="1382">
      <x:c r="D1382" s="18"/>
      <x:c r="E1382" s="18"/>
      <x:c r="F1382" s="18"/>
      <x:c r="G1382" s="59"/>
      <x:c r="H1382" s="59"/>
      <x:c r="I1382" s="59"/>
      <x:c r="J1382" s="59"/>
      <x:c r="K1382" s="18"/>
      <x:c r="L1382" s="18"/>
      <x:c r="M1382" s="18"/>
      <x:c r="N1382" s="18"/>
      <x:c r="O1382" s="18"/>
      <x:c r="P1382" s="18"/>
      <x:c r="Q1382" s="18"/>
      <x:c r="R1382" s="18"/>
      <x:c r="S1382" s="18"/>
      <x:c r="T1382" s="18"/>
    </x:row>
    <x:row r="1383">
      <x:c r="D1383" s="18"/>
      <x:c r="E1383" s="18"/>
      <x:c r="F1383" s="18"/>
      <x:c r="G1383" s="59"/>
      <x:c r="H1383" s="59"/>
      <x:c r="I1383" s="59"/>
      <x:c r="J1383" s="59"/>
      <x:c r="K1383" s="18"/>
      <x:c r="L1383" s="18"/>
      <x:c r="M1383" s="18"/>
      <x:c r="N1383" s="18"/>
      <x:c r="O1383" s="18"/>
      <x:c r="P1383" s="18"/>
      <x:c r="Q1383" s="18"/>
      <x:c r="R1383" s="18"/>
      <x:c r="S1383" s="18"/>
      <x:c r="T1383" s="18"/>
    </x:row>
    <x:row r="1384">
      <x:c r="D1384" s="18"/>
      <x:c r="E1384" s="18"/>
      <x:c r="F1384" s="18"/>
      <x:c r="G1384" s="59"/>
      <x:c r="H1384" s="59"/>
      <x:c r="I1384" s="59"/>
      <x:c r="J1384" s="59"/>
      <x:c r="K1384" s="18"/>
      <x:c r="L1384" s="18"/>
      <x:c r="M1384" s="18"/>
      <x:c r="N1384" s="18"/>
      <x:c r="O1384" s="18"/>
      <x:c r="P1384" s="18"/>
      <x:c r="Q1384" s="18"/>
      <x:c r="R1384" s="18"/>
      <x:c r="S1384" s="18"/>
      <x:c r="T1384" s="18"/>
    </x:row>
    <x:row r="1385">
      <x:c r="D1385" s="18"/>
      <x:c r="E1385" s="18"/>
      <x:c r="F1385" s="18"/>
      <x:c r="G1385" s="59"/>
      <x:c r="H1385" s="59"/>
      <x:c r="I1385" s="59"/>
      <x:c r="J1385" s="59"/>
      <x:c r="K1385" s="18"/>
      <x:c r="L1385" s="18"/>
      <x:c r="M1385" s="18"/>
      <x:c r="N1385" s="18"/>
      <x:c r="O1385" s="18"/>
      <x:c r="P1385" s="18"/>
      <x:c r="Q1385" s="18"/>
      <x:c r="R1385" s="18"/>
      <x:c r="S1385" s="18"/>
      <x:c r="T1385" s="18"/>
    </x:row>
    <x:row r="1386">
      <x:c r="D1386" s="18"/>
      <x:c r="E1386" s="18"/>
      <x:c r="F1386" s="18"/>
      <x:c r="G1386" s="59"/>
      <x:c r="H1386" s="59"/>
      <x:c r="I1386" s="59"/>
      <x:c r="J1386" s="59"/>
      <x:c r="K1386" s="18"/>
      <x:c r="L1386" s="18"/>
      <x:c r="M1386" s="18"/>
      <x:c r="N1386" s="18"/>
      <x:c r="O1386" s="18"/>
      <x:c r="P1386" s="18"/>
      <x:c r="Q1386" s="18"/>
      <x:c r="R1386" s="18"/>
      <x:c r="S1386" s="18"/>
      <x:c r="T1386" s="18"/>
    </x:row>
    <x:row r="1387">
      <x:c r="D1387" s="18"/>
      <x:c r="E1387" s="18"/>
      <x:c r="F1387" s="18"/>
      <x:c r="G1387" s="59"/>
      <x:c r="H1387" s="59"/>
      <x:c r="I1387" s="59"/>
      <x:c r="J1387" s="59"/>
      <x:c r="K1387" s="18"/>
      <x:c r="L1387" s="18"/>
      <x:c r="M1387" s="18"/>
      <x:c r="N1387" s="18"/>
      <x:c r="O1387" s="18"/>
      <x:c r="P1387" s="18"/>
      <x:c r="Q1387" s="18"/>
      <x:c r="R1387" s="18"/>
      <x:c r="S1387" s="18"/>
      <x:c r="T1387" s="18"/>
    </x:row>
    <x:row r="1388">
      <x:c r="D1388" s="18"/>
      <x:c r="E1388" s="18"/>
      <x:c r="F1388" s="18"/>
      <x:c r="G1388" s="59"/>
      <x:c r="H1388" s="59"/>
      <x:c r="I1388" s="59"/>
      <x:c r="J1388" s="59"/>
      <x:c r="K1388" s="18"/>
      <x:c r="L1388" s="18"/>
      <x:c r="M1388" s="18"/>
      <x:c r="N1388" s="18"/>
      <x:c r="O1388" s="18"/>
      <x:c r="P1388" s="18"/>
      <x:c r="Q1388" s="18"/>
      <x:c r="R1388" s="18"/>
      <x:c r="S1388" s="18"/>
      <x:c r="T1388" s="18"/>
    </x:row>
    <x:row r="1389">
      <x:c r="D1389" s="18"/>
      <x:c r="E1389" s="18"/>
      <x:c r="F1389" s="18"/>
      <x:c r="G1389" s="59"/>
      <x:c r="H1389" s="59"/>
      <x:c r="I1389" s="59"/>
      <x:c r="J1389" s="59"/>
      <x:c r="K1389" s="18"/>
      <x:c r="L1389" s="18"/>
      <x:c r="M1389" s="18"/>
      <x:c r="N1389" s="18"/>
      <x:c r="O1389" s="18"/>
      <x:c r="P1389" s="18"/>
      <x:c r="Q1389" s="18"/>
      <x:c r="R1389" s="18"/>
      <x:c r="S1389" s="18"/>
      <x:c r="T1389" s="18"/>
    </x:row>
    <x:row r="1390">
      <x:c r="D1390" s="18"/>
      <x:c r="E1390" s="18"/>
      <x:c r="F1390" s="18"/>
      <x:c r="G1390" s="59"/>
      <x:c r="H1390" s="59"/>
      <x:c r="I1390" s="59"/>
      <x:c r="J1390" s="59"/>
      <x:c r="K1390" s="18"/>
      <x:c r="L1390" s="18"/>
      <x:c r="M1390" s="18"/>
      <x:c r="N1390" s="18"/>
      <x:c r="O1390" s="18"/>
      <x:c r="P1390" s="18"/>
      <x:c r="Q1390" s="18"/>
      <x:c r="R1390" s="18"/>
      <x:c r="S1390" s="18"/>
      <x:c r="T1390" s="18"/>
    </x:row>
    <x:row r="1391">
      <x:c r="D1391" s="18"/>
      <x:c r="E1391" s="18"/>
      <x:c r="F1391" s="18"/>
      <x:c r="G1391" s="59"/>
      <x:c r="H1391" s="59"/>
      <x:c r="I1391" s="59"/>
      <x:c r="J1391" s="59"/>
      <x:c r="K1391" s="18"/>
      <x:c r="L1391" s="18"/>
      <x:c r="M1391" s="18"/>
      <x:c r="N1391" s="18"/>
      <x:c r="O1391" s="18"/>
      <x:c r="P1391" s="18"/>
      <x:c r="Q1391" s="18"/>
      <x:c r="R1391" s="18"/>
      <x:c r="S1391" s="18"/>
      <x:c r="T1391" s="18"/>
    </x:row>
    <x:row r="1392">
      <x:c r="D1392" s="18"/>
      <x:c r="E1392" s="18"/>
      <x:c r="F1392" s="18"/>
      <x:c r="G1392" s="59"/>
      <x:c r="H1392" s="59"/>
      <x:c r="I1392" s="59"/>
      <x:c r="J1392" s="59"/>
      <x:c r="K1392" s="18"/>
      <x:c r="L1392" s="18"/>
      <x:c r="M1392" s="18"/>
      <x:c r="N1392" s="18"/>
      <x:c r="O1392" s="18"/>
      <x:c r="P1392" s="18"/>
      <x:c r="Q1392" s="18"/>
      <x:c r="R1392" s="18"/>
      <x:c r="S1392" s="18"/>
      <x:c r="T1392" s="18"/>
    </x:row>
    <x:row r="1393">
      <x:c r="D1393" s="18"/>
      <x:c r="E1393" s="18"/>
      <x:c r="F1393" s="18"/>
      <x:c r="G1393" s="59"/>
      <x:c r="H1393" s="59"/>
      <x:c r="I1393" s="59"/>
      <x:c r="J1393" s="59"/>
      <x:c r="K1393" s="18"/>
      <x:c r="L1393" s="18"/>
      <x:c r="M1393" s="18"/>
      <x:c r="N1393" s="18"/>
      <x:c r="O1393" s="18"/>
      <x:c r="P1393" s="18"/>
      <x:c r="Q1393" s="18"/>
      <x:c r="R1393" s="18"/>
      <x:c r="S1393" s="18"/>
      <x:c r="T1393" s="18"/>
    </x:row>
    <x:row r="1394">
      <x:c r="D1394" s="18"/>
      <x:c r="E1394" s="18"/>
      <x:c r="F1394" s="18"/>
      <x:c r="G1394" s="59"/>
      <x:c r="H1394" s="59"/>
      <x:c r="I1394" s="59"/>
      <x:c r="J1394" s="59"/>
      <x:c r="K1394" s="18"/>
      <x:c r="L1394" s="18"/>
      <x:c r="M1394" s="18"/>
      <x:c r="N1394" s="18"/>
      <x:c r="O1394" s="18"/>
      <x:c r="P1394" s="18"/>
      <x:c r="Q1394" s="18"/>
      <x:c r="R1394" s="18"/>
      <x:c r="S1394" s="18"/>
      <x:c r="T1394" s="18"/>
    </x:row>
    <x:row r="1395">
      <x:c r="D1395" s="18"/>
      <x:c r="E1395" s="18"/>
      <x:c r="F1395" s="18"/>
      <x:c r="G1395" s="59"/>
      <x:c r="H1395" s="59"/>
      <x:c r="I1395" s="59"/>
      <x:c r="J1395" s="59"/>
      <x:c r="K1395" s="18"/>
      <x:c r="L1395" s="18"/>
      <x:c r="M1395" s="18"/>
      <x:c r="N1395" s="18"/>
      <x:c r="O1395" s="18"/>
      <x:c r="P1395" s="18"/>
      <x:c r="Q1395" s="18"/>
      <x:c r="R1395" s="18"/>
      <x:c r="S1395" s="18"/>
      <x:c r="T1395" s="18"/>
    </x:row>
    <x:row r="1396">
      <x:c r="D1396" s="18"/>
      <x:c r="E1396" s="18"/>
      <x:c r="F1396" s="18"/>
      <x:c r="G1396" s="59"/>
      <x:c r="H1396" s="59"/>
      <x:c r="I1396" s="59"/>
      <x:c r="J1396" s="59"/>
      <x:c r="K1396" s="18"/>
      <x:c r="L1396" s="18"/>
      <x:c r="M1396" s="18"/>
      <x:c r="N1396" s="18"/>
      <x:c r="O1396" s="18"/>
      <x:c r="P1396" s="18"/>
      <x:c r="Q1396" s="18"/>
      <x:c r="R1396" s="18"/>
      <x:c r="S1396" s="18"/>
      <x:c r="T1396" s="18"/>
    </x:row>
    <x:row r="1397">
      <x:c r="D1397" s="18"/>
      <x:c r="E1397" s="18"/>
      <x:c r="F1397" s="18"/>
      <x:c r="G1397" s="59"/>
      <x:c r="H1397" s="59"/>
      <x:c r="I1397" s="59"/>
      <x:c r="J1397" s="59"/>
      <x:c r="K1397" s="18"/>
      <x:c r="L1397" s="18"/>
      <x:c r="M1397" s="18"/>
      <x:c r="N1397" s="18"/>
      <x:c r="O1397" s="18"/>
      <x:c r="P1397" s="18"/>
      <x:c r="Q1397" s="18"/>
      <x:c r="R1397" s="18"/>
      <x:c r="S1397" s="18"/>
      <x:c r="T1397" s="18"/>
    </x:row>
    <x:row r="1398">
      <x:c r="D1398" s="18"/>
      <x:c r="E1398" s="18"/>
      <x:c r="F1398" s="18"/>
      <x:c r="G1398" s="59"/>
      <x:c r="H1398" s="59"/>
      <x:c r="I1398" s="59"/>
      <x:c r="J1398" s="59"/>
      <x:c r="K1398" s="18"/>
      <x:c r="L1398" s="18"/>
      <x:c r="M1398" s="18"/>
      <x:c r="N1398" s="18"/>
      <x:c r="O1398" s="18"/>
      <x:c r="P1398" s="18"/>
      <x:c r="Q1398" s="18"/>
      <x:c r="R1398" s="18"/>
      <x:c r="S1398" s="18"/>
      <x:c r="T1398" s="18"/>
    </x:row>
    <x:row r="1399">
      <x:c r="D1399" s="18"/>
      <x:c r="E1399" s="18"/>
      <x:c r="F1399" s="18"/>
      <x:c r="G1399" s="59"/>
      <x:c r="H1399" s="59"/>
      <x:c r="I1399" s="59"/>
      <x:c r="J1399" s="59"/>
      <x:c r="K1399" s="18"/>
      <x:c r="L1399" s="18"/>
      <x:c r="M1399" s="18"/>
      <x:c r="N1399" s="18"/>
      <x:c r="O1399" s="18"/>
      <x:c r="P1399" s="18"/>
      <x:c r="Q1399" s="18"/>
      <x:c r="R1399" s="18"/>
      <x:c r="S1399" s="18"/>
      <x:c r="T1399" s="18"/>
    </x:row>
    <x:row r="1400">
      <x:c r="D1400" s="18"/>
      <x:c r="E1400" s="18"/>
      <x:c r="F1400" s="18"/>
      <x:c r="G1400" s="59"/>
      <x:c r="H1400" s="59"/>
      <x:c r="I1400" s="59"/>
      <x:c r="J1400" s="59"/>
      <x:c r="K1400" s="18"/>
      <x:c r="L1400" s="18"/>
      <x:c r="M1400" s="18"/>
      <x:c r="N1400" s="18"/>
      <x:c r="O1400" s="18"/>
      <x:c r="P1400" s="18"/>
      <x:c r="Q1400" s="18"/>
      <x:c r="R1400" s="18"/>
      <x:c r="S1400" s="18"/>
      <x:c r="T1400" s="18"/>
    </x:row>
    <x:row r="1401">
      <x:c r="D1401" s="18"/>
      <x:c r="E1401" s="18"/>
      <x:c r="F1401" s="18"/>
      <x:c r="G1401" s="59"/>
      <x:c r="H1401" s="59"/>
      <x:c r="I1401" s="59"/>
      <x:c r="J1401" s="59"/>
      <x:c r="K1401" s="18"/>
      <x:c r="L1401" s="18"/>
      <x:c r="M1401" s="18"/>
      <x:c r="N1401" s="18"/>
      <x:c r="O1401" s="18"/>
      <x:c r="P1401" s="18"/>
      <x:c r="Q1401" s="18"/>
      <x:c r="R1401" s="18"/>
      <x:c r="S1401" s="18"/>
      <x:c r="T1401" s="18"/>
    </x:row>
    <x:row r="1402">
      <x:c r="D1402" s="18"/>
      <x:c r="E1402" s="18"/>
      <x:c r="F1402" s="18"/>
      <x:c r="G1402" s="59"/>
      <x:c r="H1402" s="59"/>
      <x:c r="I1402" s="59"/>
      <x:c r="J1402" s="59"/>
      <x:c r="K1402" s="18"/>
      <x:c r="L1402" s="18"/>
      <x:c r="M1402" s="18"/>
      <x:c r="N1402" s="18"/>
      <x:c r="O1402" s="18"/>
      <x:c r="P1402" s="18"/>
      <x:c r="Q1402" s="18"/>
      <x:c r="R1402" s="18"/>
      <x:c r="S1402" s="18"/>
      <x:c r="T1402" s="18"/>
    </x:row>
    <x:row r="1403">
      <x:c r="D1403" s="18"/>
      <x:c r="E1403" s="18"/>
      <x:c r="F1403" s="18"/>
      <x:c r="G1403" s="59"/>
      <x:c r="H1403" s="59"/>
      <x:c r="I1403" s="59"/>
      <x:c r="J1403" s="59"/>
      <x:c r="K1403" s="18"/>
      <x:c r="L1403" s="18"/>
      <x:c r="M1403" s="18"/>
      <x:c r="N1403" s="18"/>
      <x:c r="O1403" s="18"/>
      <x:c r="P1403" s="18"/>
      <x:c r="Q1403" s="18"/>
      <x:c r="R1403" s="18"/>
      <x:c r="S1403" s="18"/>
      <x:c r="T1403" s="18"/>
    </x:row>
    <x:row r="1404">
      <x:c r="D1404" s="18"/>
      <x:c r="E1404" s="18"/>
      <x:c r="F1404" s="18"/>
      <x:c r="G1404" s="59"/>
      <x:c r="H1404" s="59"/>
      <x:c r="I1404" s="59"/>
      <x:c r="J1404" s="59"/>
      <x:c r="K1404" s="18"/>
      <x:c r="L1404" s="18"/>
      <x:c r="M1404" s="18"/>
      <x:c r="N1404" s="18"/>
      <x:c r="O1404" s="18"/>
      <x:c r="P1404" s="18"/>
      <x:c r="Q1404" s="18"/>
      <x:c r="R1404" s="18"/>
      <x:c r="S1404" s="18"/>
      <x:c r="T1404" s="18"/>
    </x:row>
    <x:row r="1405">
      <x:c r="D1405" s="18"/>
      <x:c r="E1405" s="18"/>
      <x:c r="F1405" s="18"/>
      <x:c r="G1405" s="59"/>
      <x:c r="H1405" s="59"/>
      <x:c r="I1405" s="59"/>
      <x:c r="J1405" s="59"/>
      <x:c r="K1405" s="18"/>
      <x:c r="L1405" s="18"/>
      <x:c r="M1405" s="18"/>
      <x:c r="N1405" s="18"/>
      <x:c r="O1405" s="18"/>
      <x:c r="P1405" s="18"/>
      <x:c r="Q1405" s="18"/>
      <x:c r="R1405" s="18"/>
      <x:c r="S1405" s="18"/>
      <x:c r="T1405" s="18"/>
    </x:row>
    <x:row r="1406">
      <x:c r="D1406" s="18"/>
      <x:c r="E1406" s="18"/>
      <x:c r="F1406" s="18"/>
      <x:c r="G1406" s="59"/>
      <x:c r="H1406" s="59"/>
      <x:c r="I1406" s="59"/>
      <x:c r="J1406" s="59"/>
      <x:c r="K1406" s="18"/>
      <x:c r="L1406" s="18"/>
      <x:c r="M1406" s="18"/>
      <x:c r="N1406" s="18"/>
      <x:c r="O1406" s="18"/>
      <x:c r="P1406" s="18"/>
      <x:c r="Q1406" s="18"/>
      <x:c r="R1406" s="18"/>
      <x:c r="S1406" s="18"/>
      <x:c r="T1406" s="18"/>
    </x:row>
    <x:row r="1407">
      <x:c r="D1407" s="18"/>
      <x:c r="E1407" s="18"/>
      <x:c r="F1407" s="18"/>
      <x:c r="G1407" s="59"/>
      <x:c r="H1407" s="59"/>
      <x:c r="I1407" s="59"/>
      <x:c r="J1407" s="59"/>
      <x:c r="K1407" s="18"/>
      <x:c r="L1407" s="18"/>
      <x:c r="M1407" s="18"/>
      <x:c r="N1407" s="18"/>
      <x:c r="O1407" s="18"/>
      <x:c r="P1407" s="18"/>
      <x:c r="Q1407" s="18"/>
      <x:c r="R1407" s="18"/>
      <x:c r="S1407" s="18"/>
      <x:c r="T1407" s="18"/>
    </x:row>
    <x:row r="1408">
      <x:c r="D1408" s="18"/>
      <x:c r="E1408" s="18"/>
      <x:c r="F1408" s="18"/>
      <x:c r="G1408" s="59"/>
      <x:c r="H1408" s="59"/>
      <x:c r="I1408" s="59"/>
      <x:c r="J1408" s="59"/>
      <x:c r="K1408" s="18"/>
      <x:c r="L1408" s="18"/>
      <x:c r="M1408" s="18"/>
      <x:c r="N1408" s="18"/>
      <x:c r="O1408" s="18"/>
      <x:c r="P1408" s="18"/>
      <x:c r="Q1408" s="18"/>
      <x:c r="R1408" s="18"/>
      <x:c r="S1408" s="18"/>
      <x:c r="T1408" s="18"/>
    </x:row>
    <x:row r="1409">
      <x:c r="D1409" s="18"/>
      <x:c r="E1409" s="18"/>
      <x:c r="F1409" s="18"/>
      <x:c r="G1409" s="59"/>
      <x:c r="H1409" s="59"/>
      <x:c r="I1409" s="59"/>
      <x:c r="J1409" s="59"/>
      <x:c r="K1409" s="18"/>
      <x:c r="L1409" s="18"/>
      <x:c r="M1409" s="18"/>
      <x:c r="N1409" s="18"/>
      <x:c r="O1409" s="18"/>
      <x:c r="P1409" s="18"/>
      <x:c r="Q1409" s="18"/>
      <x:c r="R1409" s="18"/>
      <x:c r="S1409" s="18"/>
      <x:c r="T1409" s="18"/>
    </x:row>
    <x:row r="1410">
      <x:c r="D1410" s="18"/>
      <x:c r="E1410" s="18"/>
      <x:c r="F1410" s="18"/>
      <x:c r="G1410" s="59"/>
      <x:c r="H1410" s="59"/>
      <x:c r="I1410" s="59"/>
      <x:c r="J1410" s="59"/>
      <x:c r="K1410" s="18"/>
      <x:c r="L1410" s="18"/>
      <x:c r="M1410" s="18"/>
      <x:c r="N1410" s="18"/>
      <x:c r="O1410" s="18"/>
      <x:c r="P1410" s="18"/>
      <x:c r="Q1410" s="18"/>
      <x:c r="R1410" s="18"/>
      <x:c r="S1410" s="18"/>
      <x:c r="T1410" s="18"/>
    </x:row>
    <x:row r="1411">
      <x:c r="D1411" s="18"/>
      <x:c r="E1411" s="18"/>
      <x:c r="F1411" s="18"/>
      <x:c r="G1411" s="59"/>
      <x:c r="H1411" s="59"/>
      <x:c r="I1411" s="59"/>
      <x:c r="J1411" s="59"/>
      <x:c r="K1411" s="18"/>
      <x:c r="L1411" s="18"/>
      <x:c r="M1411" s="18"/>
      <x:c r="N1411" s="18"/>
      <x:c r="O1411" s="18"/>
      <x:c r="P1411" s="18"/>
      <x:c r="Q1411" s="18"/>
      <x:c r="R1411" s="18"/>
      <x:c r="S1411" s="18"/>
      <x:c r="T1411" s="18"/>
    </x:row>
    <x:row r="1412">
      <x:c r="D1412" s="18"/>
      <x:c r="E1412" s="18"/>
      <x:c r="F1412" s="18"/>
      <x:c r="G1412" s="59"/>
      <x:c r="H1412" s="59"/>
      <x:c r="I1412" s="59"/>
      <x:c r="J1412" s="59"/>
      <x:c r="K1412" s="18"/>
      <x:c r="L1412" s="18"/>
      <x:c r="M1412" s="18"/>
      <x:c r="N1412" s="18"/>
      <x:c r="O1412" s="18"/>
      <x:c r="P1412" s="18"/>
      <x:c r="Q1412" s="18"/>
      <x:c r="R1412" s="18"/>
      <x:c r="S1412" s="18"/>
      <x:c r="T1412" s="18"/>
    </x:row>
    <x:row r="1413">
      <x:c r="D1413" s="18"/>
      <x:c r="E1413" s="18"/>
      <x:c r="F1413" s="18"/>
      <x:c r="G1413" s="59"/>
      <x:c r="H1413" s="59"/>
      <x:c r="I1413" s="59"/>
      <x:c r="J1413" s="59"/>
      <x:c r="K1413" s="18"/>
      <x:c r="L1413" s="18"/>
      <x:c r="M1413" s="18"/>
      <x:c r="N1413" s="18"/>
      <x:c r="O1413" s="18"/>
      <x:c r="P1413" s="18"/>
      <x:c r="Q1413" s="18"/>
      <x:c r="R1413" s="18"/>
      <x:c r="S1413" s="18"/>
      <x:c r="T1413" s="18"/>
    </x:row>
    <x:row r="1414">
      <x:c r="D1414" s="18"/>
      <x:c r="E1414" s="18"/>
      <x:c r="F1414" s="18"/>
      <x:c r="G1414" s="59"/>
      <x:c r="H1414" s="59"/>
      <x:c r="I1414" s="59"/>
      <x:c r="J1414" s="59"/>
      <x:c r="K1414" s="18"/>
      <x:c r="L1414" s="18"/>
      <x:c r="M1414" s="18"/>
      <x:c r="N1414" s="18"/>
      <x:c r="O1414" s="18"/>
      <x:c r="P1414" s="18"/>
      <x:c r="Q1414" s="18"/>
      <x:c r="R1414" s="18"/>
      <x:c r="S1414" s="18"/>
      <x:c r="T1414" s="18"/>
    </x:row>
    <x:row r="1415">
      <x:c r="D1415" s="18"/>
      <x:c r="E1415" s="18"/>
      <x:c r="F1415" s="18"/>
      <x:c r="G1415" s="59"/>
      <x:c r="H1415" s="59"/>
      <x:c r="I1415" s="59"/>
      <x:c r="J1415" s="59"/>
      <x:c r="K1415" s="18"/>
      <x:c r="L1415" s="18"/>
      <x:c r="M1415" s="18"/>
      <x:c r="N1415" s="18"/>
      <x:c r="O1415" s="18"/>
      <x:c r="P1415" s="18"/>
      <x:c r="Q1415" s="18"/>
      <x:c r="R1415" s="18"/>
      <x:c r="S1415" s="18"/>
      <x:c r="T1415" s="18"/>
    </x:row>
    <x:row r="1416">
      <x:c r="D1416" s="18"/>
      <x:c r="E1416" s="18"/>
      <x:c r="F1416" s="18"/>
      <x:c r="G1416" s="59"/>
      <x:c r="H1416" s="59"/>
      <x:c r="I1416" s="59"/>
      <x:c r="J1416" s="59"/>
      <x:c r="K1416" s="18"/>
      <x:c r="L1416" s="18"/>
      <x:c r="M1416" s="18"/>
      <x:c r="N1416" s="18"/>
      <x:c r="O1416" s="18"/>
      <x:c r="P1416" s="18"/>
      <x:c r="Q1416" s="18"/>
      <x:c r="R1416" s="18"/>
      <x:c r="S1416" s="18"/>
      <x:c r="T1416" s="18"/>
    </x:row>
    <x:row r="1417">
      <x:c r="D1417" s="18"/>
      <x:c r="E1417" s="18"/>
      <x:c r="F1417" s="18"/>
      <x:c r="G1417" s="59"/>
      <x:c r="H1417" s="59"/>
      <x:c r="I1417" s="59"/>
      <x:c r="J1417" s="59"/>
      <x:c r="K1417" s="18"/>
      <x:c r="L1417" s="18"/>
      <x:c r="M1417" s="18"/>
      <x:c r="N1417" s="18"/>
      <x:c r="O1417" s="18"/>
      <x:c r="P1417" s="18"/>
      <x:c r="Q1417" s="18"/>
      <x:c r="R1417" s="18"/>
      <x:c r="S1417" s="18"/>
      <x:c r="T1417" s="18"/>
    </x:row>
    <x:row r="1418">
      <x:c r="D1418" s="18"/>
      <x:c r="E1418" s="18"/>
      <x:c r="F1418" s="18"/>
      <x:c r="G1418" s="59"/>
      <x:c r="H1418" s="59"/>
      <x:c r="I1418" s="59"/>
      <x:c r="J1418" s="59"/>
      <x:c r="K1418" s="18"/>
      <x:c r="L1418" s="18"/>
      <x:c r="M1418" s="18"/>
      <x:c r="N1418" s="18"/>
      <x:c r="O1418" s="18"/>
      <x:c r="P1418" s="18"/>
      <x:c r="Q1418" s="18"/>
      <x:c r="R1418" s="18"/>
      <x:c r="S1418" s="18"/>
      <x:c r="T1418" s="18"/>
    </x:row>
    <x:row r="1419">
      <x:c r="D1419" s="18"/>
      <x:c r="E1419" s="18"/>
      <x:c r="F1419" s="18"/>
      <x:c r="G1419" s="59"/>
      <x:c r="H1419" s="59"/>
      <x:c r="I1419" s="59"/>
      <x:c r="J1419" s="59"/>
      <x:c r="K1419" s="18"/>
      <x:c r="L1419" s="18"/>
      <x:c r="M1419" s="18"/>
      <x:c r="N1419" s="18"/>
      <x:c r="O1419" s="18"/>
      <x:c r="P1419" s="18"/>
      <x:c r="Q1419" s="18"/>
      <x:c r="R1419" s="18"/>
      <x:c r="S1419" s="18"/>
      <x:c r="T1419" s="18"/>
    </x:row>
    <x:row r="1420">
      <x:c r="D1420" s="18"/>
      <x:c r="E1420" s="18"/>
      <x:c r="F1420" s="18"/>
      <x:c r="G1420" s="59"/>
      <x:c r="H1420" s="59"/>
      <x:c r="I1420" s="59"/>
      <x:c r="J1420" s="59"/>
      <x:c r="K1420" s="18"/>
      <x:c r="L1420" s="18"/>
      <x:c r="M1420" s="18"/>
      <x:c r="N1420" s="18"/>
      <x:c r="O1420" s="18"/>
      <x:c r="P1420" s="18"/>
      <x:c r="Q1420" s="18"/>
      <x:c r="R1420" s="18"/>
      <x:c r="S1420" s="18"/>
      <x:c r="T1420" s="18"/>
    </x:row>
    <x:row r="1421">
      <x:c r="D1421" s="18"/>
      <x:c r="E1421" s="18"/>
      <x:c r="F1421" s="18"/>
      <x:c r="G1421" s="59"/>
      <x:c r="H1421" s="59"/>
      <x:c r="I1421" s="59"/>
      <x:c r="J1421" s="59"/>
      <x:c r="K1421" s="18"/>
      <x:c r="L1421" s="18"/>
      <x:c r="M1421" s="18"/>
      <x:c r="N1421" s="18"/>
      <x:c r="O1421" s="18"/>
      <x:c r="P1421" s="18"/>
      <x:c r="Q1421" s="18"/>
      <x:c r="R1421" s="18"/>
      <x:c r="S1421" s="18"/>
      <x:c r="T1421" s="18"/>
    </x:row>
    <x:row r="1422">
      <x:c r="D1422" s="18"/>
      <x:c r="E1422" s="18"/>
      <x:c r="F1422" s="18"/>
      <x:c r="G1422" s="59"/>
      <x:c r="H1422" s="59"/>
      <x:c r="I1422" s="59"/>
      <x:c r="J1422" s="59"/>
      <x:c r="K1422" s="18"/>
      <x:c r="L1422" s="18"/>
      <x:c r="M1422" s="18"/>
      <x:c r="N1422" s="18"/>
      <x:c r="O1422" s="18"/>
      <x:c r="P1422" s="18"/>
      <x:c r="Q1422" s="18"/>
      <x:c r="R1422" s="18"/>
      <x:c r="S1422" s="18"/>
      <x:c r="T1422" s="18"/>
    </x:row>
    <x:row r="1423">
      <x:c r="D1423" s="18"/>
      <x:c r="E1423" s="18"/>
      <x:c r="F1423" s="18"/>
      <x:c r="G1423" s="59"/>
      <x:c r="H1423" s="59"/>
      <x:c r="I1423" s="59"/>
      <x:c r="J1423" s="59"/>
      <x:c r="K1423" s="18"/>
      <x:c r="L1423" s="18"/>
      <x:c r="M1423" s="18"/>
      <x:c r="N1423" s="18"/>
      <x:c r="O1423" s="18"/>
      <x:c r="P1423" s="18"/>
      <x:c r="Q1423" s="18"/>
      <x:c r="R1423" s="18"/>
      <x:c r="S1423" s="18"/>
      <x:c r="T1423" s="18"/>
    </x:row>
    <x:row r="1424">
      <x:c r="D1424" s="18"/>
      <x:c r="E1424" s="18"/>
      <x:c r="F1424" s="18"/>
      <x:c r="G1424" s="59"/>
      <x:c r="H1424" s="59"/>
      <x:c r="I1424" s="59"/>
      <x:c r="J1424" s="59"/>
      <x:c r="K1424" s="18"/>
      <x:c r="L1424" s="18"/>
      <x:c r="M1424" s="18"/>
      <x:c r="N1424" s="18"/>
      <x:c r="O1424" s="18"/>
      <x:c r="P1424" s="18"/>
      <x:c r="Q1424" s="18"/>
      <x:c r="R1424" s="18"/>
      <x:c r="S1424" s="18"/>
      <x:c r="T1424" s="18"/>
    </x:row>
    <x:row r="1425">
      <x:c r="D1425" s="18"/>
      <x:c r="E1425" s="18"/>
      <x:c r="F1425" s="18"/>
      <x:c r="G1425" s="59"/>
      <x:c r="H1425" s="59"/>
      <x:c r="I1425" s="59"/>
      <x:c r="J1425" s="59"/>
      <x:c r="K1425" s="18"/>
      <x:c r="L1425" s="18"/>
      <x:c r="M1425" s="18"/>
      <x:c r="N1425" s="18"/>
      <x:c r="O1425" s="18"/>
      <x:c r="P1425" s="18"/>
      <x:c r="Q1425" s="18"/>
      <x:c r="R1425" s="18"/>
      <x:c r="S1425" s="18"/>
      <x:c r="T1425" s="18"/>
    </x:row>
    <x:row r="1426">
      <x:c r="D1426" s="18"/>
      <x:c r="E1426" s="18"/>
      <x:c r="F1426" s="18"/>
      <x:c r="G1426" s="59"/>
      <x:c r="H1426" s="59"/>
      <x:c r="I1426" s="59"/>
      <x:c r="J1426" s="59"/>
      <x:c r="K1426" s="18"/>
      <x:c r="L1426" s="18"/>
      <x:c r="M1426" s="18"/>
      <x:c r="N1426" s="18"/>
      <x:c r="O1426" s="18"/>
      <x:c r="P1426" s="18"/>
      <x:c r="Q1426" s="18"/>
      <x:c r="R1426" s="18"/>
      <x:c r="S1426" s="18"/>
      <x:c r="T1426" s="18"/>
    </x:row>
    <x:row r="1427">
      <x:c r="D1427" s="18"/>
      <x:c r="E1427" s="18"/>
      <x:c r="F1427" s="18"/>
      <x:c r="G1427" s="59"/>
      <x:c r="H1427" s="59"/>
      <x:c r="I1427" s="59"/>
      <x:c r="J1427" s="59"/>
      <x:c r="K1427" s="18"/>
      <x:c r="L1427" s="18"/>
      <x:c r="M1427" s="18"/>
      <x:c r="N1427" s="18"/>
      <x:c r="O1427" s="18"/>
      <x:c r="P1427" s="18"/>
      <x:c r="Q1427" s="18"/>
      <x:c r="R1427" s="18"/>
      <x:c r="S1427" s="18"/>
      <x:c r="T1427" s="18"/>
    </x:row>
    <x:row r="1428">
      <x:c r="D1428" s="18"/>
      <x:c r="E1428" s="18"/>
      <x:c r="F1428" s="18"/>
      <x:c r="G1428" s="59"/>
      <x:c r="H1428" s="59"/>
      <x:c r="I1428" s="59"/>
      <x:c r="J1428" s="59"/>
      <x:c r="K1428" s="18"/>
      <x:c r="L1428" s="18"/>
      <x:c r="M1428" s="18"/>
      <x:c r="N1428" s="18"/>
      <x:c r="O1428" s="18"/>
      <x:c r="P1428" s="18"/>
      <x:c r="Q1428" s="18"/>
      <x:c r="R1428" s="18"/>
      <x:c r="S1428" s="18"/>
      <x:c r="T1428" s="18"/>
    </x:row>
    <x:row r="1429">
      <x:c r="D1429" s="18"/>
      <x:c r="E1429" s="18"/>
      <x:c r="F1429" s="18"/>
      <x:c r="G1429" s="59"/>
      <x:c r="H1429" s="59"/>
      <x:c r="I1429" s="59"/>
      <x:c r="J1429" s="59"/>
      <x:c r="K1429" s="18"/>
      <x:c r="L1429" s="18"/>
      <x:c r="M1429" s="18"/>
      <x:c r="N1429" s="18"/>
      <x:c r="O1429" s="18"/>
      <x:c r="P1429" s="18"/>
      <x:c r="Q1429" s="18"/>
      <x:c r="R1429" s="18"/>
      <x:c r="S1429" s="18"/>
      <x:c r="T1429" s="18"/>
    </x:row>
    <x:row r="1430">
      <x:c r="D1430" s="18"/>
      <x:c r="E1430" s="18"/>
      <x:c r="F1430" s="18"/>
      <x:c r="G1430" s="59"/>
      <x:c r="H1430" s="59"/>
      <x:c r="I1430" s="59"/>
      <x:c r="J1430" s="59"/>
      <x:c r="K1430" s="18"/>
      <x:c r="L1430" s="18"/>
      <x:c r="M1430" s="18"/>
      <x:c r="N1430" s="18"/>
      <x:c r="O1430" s="18"/>
      <x:c r="P1430" s="18"/>
      <x:c r="Q1430" s="18"/>
      <x:c r="R1430" s="18"/>
      <x:c r="S1430" s="18"/>
      <x:c r="T1430" s="18"/>
    </x:row>
    <x:row r="1431">
      <x:c r="D1431" s="18"/>
      <x:c r="E1431" s="18"/>
      <x:c r="F1431" s="18"/>
      <x:c r="G1431" s="59"/>
      <x:c r="H1431" s="59"/>
      <x:c r="I1431" s="59"/>
      <x:c r="J1431" s="59"/>
      <x:c r="K1431" s="18"/>
      <x:c r="L1431" s="18"/>
      <x:c r="M1431" s="18"/>
      <x:c r="N1431" s="18"/>
      <x:c r="O1431" s="18"/>
      <x:c r="P1431" s="18"/>
      <x:c r="Q1431" s="18"/>
      <x:c r="R1431" s="18"/>
      <x:c r="S1431" s="18"/>
      <x:c r="T1431" s="18"/>
    </x:row>
    <x:row r="1432">
      <x:c r="D1432" s="18"/>
      <x:c r="E1432" s="18"/>
      <x:c r="F1432" s="18"/>
      <x:c r="G1432" s="59"/>
      <x:c r="H1432" s="59"/>
      <x:c r="I1432" s="59"/>
      <x:c r="J1432" s="59"/>
      <x:c r="K1432" s="18"/>
      <x:c r="L1432" s="18"/>
      <x:c r="M1432" s="18"/>
      <x:c r="N1432" s="18"/>
      <x:c r="O1432" s="18"/>
      <x:c r="P1432" s="18"/>
      <x:c r="Q1432" s="18"/>
      <x:c r="R1432" s="18"/>
      <x:c r="S1432" s="18"/>
      <x:c r="T1432" s="18"/>
    </x:row>
    <x:row r="1433">
      <x:c r="D1433" s="18"/>
      <x:c r="E1433" s="18"/>
      <x:c r="F1433" s="18"/>
      <x:c r="G1433" s="59"/>
      <x:c r="H1433" s="59"/>
      <x:c r="I1433" s="59"/>
      <x:c r="J1433" s="59"/>
      <x:c r="K1433" s="18"/>
      <x:c r="L1433" s="18"/>
      <x:c r="M1433" s="18"/>
      <x:c r="N1433" s="18"/>
      <x:c r="O1433" s="18"/>
      <x:c r="P1433" s="18"/>
      <x:c r="Q1433" s="18"/>
      <x:c r="R1433" s="18"/>
      <x:c r="S1433" s="18"/>
      <x:c r="T1433" s="18"/>
    </x:row>
    <x:row r="1434">
      <x:c r="D1434" s="18"/>
      <x:c r="E1434" s="18"/>
      <x:c r="F1434" s="18"/>
      <x:c r="G1434" s="59"/>
      <x:c r="H1434" s="59"/>
      <x:c r="I1434" s="59"/>
      <x:c r="J1434" s="59"/>
      <x:c r="K1434" s="18"/>
      <x:c r="L1434" s="18"/>
      <x:c r="M1434" s="18"/>
      <x:c r="N1434" s="18"/>
      <x:c r="O1434" s="18"/>
      <x:c r="P1434" s="18"/>
      <x:c r="Q1434" s="18"/>
      <x:c r="R1434" s="18"/>
      <x:c r="S1434" s="18"/>
      <x:c r="T1434" s="18"/>
    </x:row>
    <x:row r="1435">
      <x:c r="D1435" s="18"/>
      <x:c r="E1435" s="18"/>
      <x:c r="F1435" s="18"/>
      <x:c r="G1435" s="59"/>
      <x:c r="H1435" s="59"/>
      <x:c r="I1435" s="59"/>
      <x:c r="J1435" s="59"/>
      <x:c r="K1435" s="18"/>
      <x:c r="L1435" s="18"/>
      <x:c r="M1435" s="18"/>
      <x:c r="N1435" s="18"/>
      <x:c r="O1435" s="18"/>
      <x:c r="P1435" s="18"/>
      <x:c r="Q1435" s="18"/>
      <x:c r="R1435" s="18"/>
      <x:c r="S1435" s="18"/>
      <x:c r="T1435" s="18"/>
    </x:row>
    <x:row r="1436">
      <x:c r="D1436" s="18"/>
      <x:c r="E1436" s="18"/>
      <x:c r="F1436" s="18"/>
      <x:c r="G1436" s="59"/>
      <x:c r="H1436" s="59"/>
      <x:c r="I1436" s="59"/>
      <x:c r="J1436" s="59"/>
      <x:c r="K1436" s="18"/>
      <x:c r="L1436" s="18"/>
      <x:c r="M1436" s="18"/>
      <x:c r="N1436" s="18"/>
      <x:c r="O1436" s="18"/>
      <x:c r="P1436" s="18"/>
      <x:c r="Q1436" s="18"/>
      <x:c r="R1436" s="18"/>
      <x:c r="S1436" s="18"/>
      <x:c r="T1436" s="18"/>
    </x:row>
    <x:row r="1437">
      <x:c r="D1437" s="18"/>
      <x:c r="E1437" s="18"/>
      <x:c r="F1437" s="18"/>
      <x:c r="G1437" s="59"/>
      <x:c r="H1437" s="59"/>
      <x:c r="I1437" s="59"/>
      <x:c r="J1437" s="59"/>
      <x:c r="K1437" s="18"/>
      <x:c r="L1437" s="18"/>
      <x:c r="M1437" s="18"/>
      <x:c r="N1437" s="18"/>
      <x:c r="O1437" s="18"/>
      <x:c r="P1437" s="18"/>
      <x:c r="Q1437" s="18"/>
      <x:c r="R1437" s="18"/>
      <x:c r="S1437" s="18"/>
      <x:c r="T1437" s="18"/>
    </x:row>
    <x:row r="1438">
      <x:c r="D1438" s="18"/>
      <x:c r="E1438" s="18"/>
      <x:c r="F1438" s="18"/>
      <x:c r="G1438" s="59"/>
      <x:c r="H1438" s="59"/>
      <x:c r="I1438" s="59"/>
      <x:c r="J1438" s="59"/>
      <x:c r="K1438" s="18"/>
      <x:c r="L1438" s="18"/>
      <x:c r="M1438" s="18"/>
      <x:c r="N1438" s="18"/>
      <x:c r="O1438" s="18"/>
      <x:c r="P1438" s="18"/>
      <x:c r="Q1438" s="18"/>
      <x:c r="R1438" s="18"/>
      <x:c r="S1438" s="18"/>
      <x:c r="T1438" s="18"/>
    </x:row>
    <x:row r="1439">
      <x:c r="D1439" s="18"/>
      <x:c r="E1439" s="18"/>
      <x:c r="F1439" s="18"/>
      <x:c r="G1439" s="59"/>
      <x:c r="H1439" s="59"/>
      <x:c r="I1439" s="59"/>
      <x:c r="J1439" s="59"/>
      <x:c r="K1439" s="18"/>
      <x:c r="L1439" s="18"/>
      <x:c r="M1439" s="18"/>
      <x:c r="N1439" s="18"/>
      <x:c r="O1439" s="18"/>
      <x:c r="P1439" s="18"/>
      <x:c r="Q1439" s="18"/>
      <x:c r="R1439" s="18"/>
      <x:c r="S1439" s="18"/>
      <x:c r="T1439" s="18"/>
    </x:row>
    <x:row r="1440">
      <x:c r="D1440" s="18"/>
      <x:c r="E1440" s="18"/>
      <x:c r="F1440" s="18"/>
      <x:c r="G1440" s="59"/>
      <x:c r="H1440" s="59"/>
      <x:c r="I1440" s="59"/>
      <x:c r="J1440" s="59"/>
      <x:c r="K1440" s="18"/>
      <x:c r="L1440" s="18"/>
      <x:c r="M1440" s="18"/>
      <x:c r="N1440" s="18"/>
      <x:c r="O1440" s="18"/>
      <x:c r="P1440" s="18"/>
      <x:c r="Q1440" s="18"/>
      <x:c r="R1440" s="18"/>
      <x:c r="S1440" s="18"/>
      <x:c r="T1440" s="18"/>
    </x:row>
    <x:row r="1441">
      <x:c r="D1441" s="18"/>
      <x:c r="E1441" s="18"/>
      <x:c r="F1441" s="18"/>
      <x:c r="G1441" s="59"/>
      <x:c r="H1441" s="59"/>
      <x:c r="I1441" s="59"/>
      <x:c r="J1441" s="59"/>
      <x:c r="K1441" s="18"/>
      <x:c r="L1441" s="18"/>
      <x:c r="M1441" s="18"/>
      <x:c r="N1441" s="18"/>
      <x:c r="O1441" s="18"/>
      <x:c r="P1441" s="18"/>
      <x:c r="Q1441" s="18"/>
      <x:c r="R1441" s="18"/>
      <x:c r="S1441" s="18"/>
      <x:c r="T1441" s="18"/>
    </x:row>
    <x:row r="1442">
      <x:c r="D1442" s="18"/>
      <x:c r="E1442" s="18"/>
      <x:c r="F1442" s="18"/>
      <x:c r="G1442" s="59"/>
      <x:c r="H1442" s="59"/>
      <x:c r="I1442" s="59"/>
      <x:c r="J1442" s="59"/>
      <x:c r="K1442" s="18"/>
      <x:c r="L1442" s="18"/>
      <x:c r="M1442" s="18"/>
      <x:c r="N1442" s="18"/>
      <x:c r="O1442" s="18"/>
      <x:c r="P1442" s="18"/>
      <x:c r="Q1442" s="18"/>
      <x:c r="R1442" s="18"/>
      <x:c r="S1442" s="18"/>
      <x:c r="T1442" s="18"/>
    </x:row>
    <x:row r="1443">
      <x:c r="D1443" s="18"/>
      <x:c r="E1443" s="18"/>
      <x:c r="F1443" s="18"/>
      <x:c r="G1443" s="59"/>
      <x:c r="H1443" s="59"/>
      <x:c r="I1443" s="59"/>
      <x:c r="J1443" s="59"/>
      <x:c r="K1443" s="18"/>
      <x:c r="L1443" s="18"/>
      <x:c r="M1443" s="18"/>
      <x:c r="N1443" s="18"/>
      <x:c r="O1443" s="18"/>
      <x:c r="P1443" s="18"/>
      <x:c r="Q1443" s="18"/>
      <x:c r="R1443" s="18"/>
      <x:c r="S1443" s="18"/>
      <x:c r="T1443" s="18"/>
    </x:row>
    <x:row r="1444">
      <x:c r="D1444" s="18"/>
      <x:c r="E1444" s="18"/>
      <x:c r="F1444" s="18"/>
      <x:c r="G1444" s="59"/>
      <x:c r="H1444" s="59"/>
      <x:c r="I1444" s="59"/>
      <x:c r="J1444" s="59"/>
      <x:c r="K1444" s="18"/>
      <x:c r="L1444" s="18"/>
      <x:c r="M1444" s="18"/>
      <x:c r="N1444" s="18"/>
      <x:c r="O1444" s="18"/>
      <x:c r="P1444" s="18"/>
      <x:c r="Q1444" s="18"/>
      <x:c r="R1444" s="18"/>
      <x:c r="S1444" s="18"/>
      <x:c r="T1444" s="18"/>
    </x:row>
    <x:row r="1445">
      <x:c r="D1445" s="18"/>
      <x:c r="E1445" s="18"/>
      <x:c r="F1445" s="18"/>
      <x:c r="G1445" s="59"/>
      <x:c r="H1445" s="59"/>
      <x:c r="I1445" s="59"/>
      <x:c r="J1445" s="59"/>
      <x:c r="K1445" s="18"/>
      <x:c r="L1445" s="18"/>
      <x:c r="M1445" s="18"/>
      <x:c r="N1445" s="18"/>
      <x:c r="O1445" s="18"/>
      <x:c r="P1445" s="18"/>
      <x:c r="Q1445" s="18"/>
      <x:c r="R1445" s="18"/>
      <x:c r="S1445" s="18"/>
      <x:c r="T1445" s="18"/>
    </x:row>
    <x:row r="1446">
      <x:c r="D1446" s="18"/>
      <x:c r="E1446" s="18"/>
      <x:c r="F1446" s="18"/>
      <x:c r="G1446" s="59"/>
      <x:c r="H1446" s="59"/>
      <x:c r="I1446" s="59"/>
      <x:c r="J1446" s="59"/>
      <x:c r="K1446" s="18"/>
      <x:c r="L1446" s="18"/>
      <x:c r="M1446" s="18"/>
      <x:c r="N1446" s="18"/>
      <x:c r="O1446" s="18"/>
      <x:c r="P1446" s="18"/>
      <x:c r="Q1446" s="18"/>
      <x:c r="R1446" s="18"/>
      <x:c r="S1446" s="18"/>
      <x:c r="T1446" s="18"/>
    </x:row>
    <x:row r="1447">
      <x:c r="D1447" s="18"/>
      <x:c r="E1447" s="18"/>
      <x:c r="F1447" s="18"/>
      <x:c r="G1447" s="59"/>
      <x:c r="H1447" s="59"/>
      <x:c r="I1447" s="59"/>
      <x:c r="J1447" s="59"/>
      <x:c r="K1447" s="18"/>
      <x:c r="L1447" s="18"/>
      <x:c r="M1447" s="18"/>
      <x:c r="N1447" s="18"/>
      <x:c r="O1447" s="18"/>
      <x:c r="P1447" s="18"/>
      <x:c r="Q1447" s="18"/>
      <x:c r="R1447" s="18"/>
      <x:c r="S1447" s="18"/>
      <x:c r="T1447" s="18"/>
    </x:row>
    <x:row r="1448">
      <x:c r="D1448" s="18"/>
      <x:c r="E1448" s="18"/>
      <x:c r="F1448" s="18"/>
      <x:c r="G1448" s="59"/>
      <x:c r="H1448" s="59"/>
      <x:c r="I1448" s="59"/>
      <x:c r="J1448" s="59"/>
      <x:c r="K1448" s="18"/>
      <x:c r="L1448" s="18"/>
      <x:c r="M1448" s="18"/>
      <x:c r="N1448" s="18"/>
      <x:c r="O1448" s="18"/>
      <x:c r="P1448" s="18"/>
      <x:c r="Q1448" s="18"/>
      <x:c r="R1448" s="18"/>
      <x:c r="S1448" s="18"/>
      <x:c r="T1448" s="18"/>
    </x:row>
    <x:row r="1449">
      <x:c r="D1449" s="18"/>
      <x:c r="E1449" s="18"/>
      <x:c r="F1449" s="18"/>
      <x:c r="G1449" s="59"/>
      <x:c r="H1449" s="59"/>
      <x:c r="I1449" s="59"/>
      <x:c r="J1449" s="59"/>
      <x:c r="K1449" s="18"/>
      <x:c r="L1449" s="18"/>
      <x:c r="M1449" s="18"/>
      <x:c r="N1449" s="18"/>
      <x:c r="O1449" s="18"/>
      <x:c r="P1449" s="18"/>
      <x:c r="Q1449" s="18"/>
      <x:c r="R1449" s="18"/>
      <x:c r="S1449" s="18"/>
      <x:c r="T1449" s="18"/>
    </x:row>
    <x:row r="1450">
      <x:c r="D1450" s="18"/>
      <x:c r="E1450" s="18"/>
      <x:c r="F1450" s="18"/>
      <x:c r="G1450" s="59"/>
      <x:c r="H1450" s="59"/>
      <x:c r="I1450" s="59"/>
      <x:c r="J1450" s="59"/>
      <x:c r="K1450" s="18"/>
      <x:c r="L1450" s="18"/>
      <x:c r="M1450" s="18"/>
      <x:c r="N1450" s="18"/>
      <x:c r="O1450" s="18"/>
      <x:c r="P1450" s="18"/>
      <x:c r="Q1450" s="18"/>
      <x:c r="R1450" s="18"/>
      <x:c r="S1450" s="18"/>
      <x:c r="T1450" s="18"/>
    </x:row>
    <x:row r="1451">
      <x:c r="D1451" s="18"/>
      <x:c r="E1451" s="18"/>
      <x:c r="F1451" s="18"/>
      <x:c r="G1451" s="59"/>
      <x:c r="H1451" s="59"/>
      <x:c r="I1451" s="59"/>
      <x:c r="J1451" s="59"/>
      <x:c r="K1451" s="18"/>
      <x:c r="L1451" s="18"/>
      <x:c r="M1451" s="18"/>
      <x:c r="N1451" s="18"/>
      <x:c r="O1451" s="18"/>
      <x:c r="P1451" s="18"/>
      <x:c r="Q1451" s="18"/>
      <x:c r="R1451" s="18"/>
      <x:c r="S1451" s="18"/>
      <x:c r="T1451" s="18"/>
    </x:row>
    <x:row r="1452">
      <x:c r="D1452" s="18"/>
      <x:c r="E1452" s="18"/>
      <x:c r="F1452" s="18"/>
      <x:c r="G1452" s="59"/>
      <x:c r="H1452" s="59"/>
      <x:c r="I1452" s="59"/>
      <x:c r="J1452" s="59"/>
      <x:c r="K1452" s="18"/>
      <x:c r="L1452" s="18"/>
      <x:c r="M1452" s="18"/>
      <x:c r="N1452" s="18"/>
      <x:c r="O1452" s="18"/>
      <x:c r="P1452" s="18"/>
      <x:c r="Q1452" s="18"/>
      <x:c r="R1452" s="18"/>
      <x:c r="S1452" s="18"/>
      <x:c r="T1452" s="18"/>
    </x:row>
    <x:row r="1453">
      <x:c r="D1453" s="18"/>
      <x:c r="E1453" s="18"/>
      <x:c r="F1453" s="18"/>
      <x:c r="G1453" s="59"/>
      <x:c r="H1453" s="59"/>
      <x:c r="I1453" s="59"/>
      <x:c r="J1453" s="59"/>
      <x:c r="K1453" s="18"/>
      <x:c r="L1453" s="18"/>
      <x:c r="M1453" s="18"/>
      <x:c r="N1453" s="18"/>
      <x:c r="O1453" s="18"/>
      <x:c r="P1453" s="18"/>
      <x:c r="Q1453" s="18"/>
      <x:c r="R1453" s="18"/>
      <x:c r="S1453" s="18"/>
      <x:c r="T1453" s="18"/>
    </x:row>
    <x:row r="1454">
      <x:c r="D1454" s="18"/>
      <x:c r="E1454" s="18"/>
      <x:c r="F1454" s="18"/>
      <x:c r="G1454" s="59"/>
      <x:c r="H1454" s="59"/>
      <x:c r="I1454" s="59"/>
      <x:c r="J1454" s="59"/>
      <x:c r="K1454" s="18"/>
      <x:c r="L1454" s="18"/>
      <x:c r="M1454" s="18"/>
      <x:c r="N1454" s="18"/>
      <x:c r="O1454" s="18"/>
      <x:c r="P1454" s="18"/>
      <x:c r="Q1454" s="18"/>
      <x:c r="R1454" s="18"/>
      <x:c r="S1454" s="18"/>
      <x:c r="T1454" s="18"/>
    </x:row>
    <x:row r="1455">
      <x:c r="D1455" s="18"/>
      <x:c r="E1455" s="18"/>
      <x:c r="F1455" s="18"/>
      <x:c r="G1455" s="59"/>
      <x:c r="H1455" s="59"/>
      <x:c r="I1455" s="59"/>
      <x:c r="J1455" s="59"/>
      <x:c r="K1455" s="18"/>
      <x:c r="L1455" s="18"/>
      <x:c r="M1455" s="18"/>
      <x:c r="N1455" s="18"/>
      <x:c r="O1455" s="18"/>
      <x:c r="P1455" s="18"/>
      <x:c r="Q1455" s="18"/>
      <x:c r="R1455" s="18"/>
      <x:c r="S1455" s="18"/>
      <x:c r="T1455" s="18"/>
    </x:row>
    <x:row r="1456">
      <x:c r="D1456" s="18"/>
      <x:c r="E1456" s="18"/>
      <x:c r="F1456" s="18"/>
      <x:c r="G1456" s="59"/>
      <x:c r="H1456" s="59"/>
      <x:c r="I1456" s="59"/>
      <x:c r="J1456" s="59"/>
      <x:c r="K1456" s="18"/>
      <x:c r="L1456" s="18"/>
      <x:c r="M1456" s="18"/>
      <x:c r="N1456" s="18"/>
      <x:c r="O1456" s="18"/>
      <x:c r="P1456" s="18"/>
      <x:c r="Q1456" s="18"/>
      <x:c r="R1456" s="18"/>
      <x:c r="S1456" s="18"/>
      <x:c r="T1456" s="18"/>
    </x:row>
    <x:row r="1457">
      <x:c r="D1457" s="18"/>
      <x:c r="E1457" s="18"/>
      <x:c r="F1457" s="18"/>
      <x:c r="G1457" s="59"/>
      <x:c r="H1457" s="59"/>
      <x:c r="I1457" s="59"/>
      <x:c r="J1457" s="59"/>
      <x:c r="K1457" s="18"/>
      <x:c r="L1457" s="18"/>
      <x:c r="M1457" s="18"/>
      <x:c r="N1457" s="18"/>
      <x:c r="O1457" s="18"/>
      <x:c r="P1457" s="18"/>
      <x:c r="Q1457" s="18"/>
      <x:c r="R1457" s="18"/>
      <x:c r="S1457" s="18"/>
      <x:c r="T1457" s="18"/>
    </x:row>
    <x:row r="1458">
      <x:c r="D1458" s="18"/>
      <x:c r="E1458" s="18"/>
      <x:c r="F1458" s="18"/>
      <x:c r="G1458" s="59"/>
      <x:c r="H1458" s="59"/>
      <x:c r="I1458" s="59"/>
      <x:c r="J1458" s="59"/>
      <x:c r="K1458" s="18"/>
      <x:c r="L1458" s="18"/>
      <x:c r="M1458" s="18"/>
      <x:c r="N1458" s="18"/>
      <x:c r="O1458" s="18"/>
      <x:c r="P1458" s="18"/>
      <x:c r="Q1458" s="18"/>
      <x:c r="R1458" s="18"/>
      <x:c r="S1458" s="18"/>
      <x:c r="T1458" s="18"/>
    </x:row>
    <x:row r="1459">
      <x:c r="D1459" s="18"/>
      <x:c r="E1459" s="18"/>
      <x:c r="F1459" s="18"/>
      <x:c r="G1459" s="59"/>
      <x:c r="H1459" s="59"/>
      <x:c r="I1459" s="59"/>
      <x:c r="J1459" s="59"/>
      <x:c r="K1459" s="18"/>
      <x:c r="L1459" s="18"/>
      <x:c r="M1459" s="18"/>
      <x:c r="N1459" s="18"/>
      <x:c r="O1459" s="18"/>
      <x:c r="P1459" s="18"/>
      <x:c r="Q1459" s="18"/>
      <x:c r="R1459" s="18"/>
      <x:c r="S1459" s="18"/>
      <x:c r="T1459" s="18"/>
    </x:row>
    <x:row r="1460">
      <x:c r="D1460" s="18"/>
      <x:c r="E1460" s="18"/>
      <x:c r="F1460" s="18"/>
      <x:c r="G1460" s="59"/>
      <x:c r="H1460" s="59"/>
      <x:c r="I1460" s="59"/>
      <x:c r="J1460" s="59"/>
      <x:c r="K1460" s="18"/>
      <x:c r="L1460" s="18"/>
      <x:c r="M1460" s="18"/>
      <x:c r="N1460" s="18"/>
      <x:c r="O1460" s="18"/>
      <x:c r="P1460" s="18"/>
      <x:c r="Q1460" s="18"/>
      <x:c r="R1460" s="18"/>
      <x:c r="S1460" s="18"/>
      <x:c r="T1460" s="18"/>
    </x:row>
    <x:row r="1461">
      <x:c r="D1461" s="18"/>
      <x:c r="E1461" s="18"/>
      <x:c r="F1461" s="18"/>
      <x:c r="G1461" s="59"/>
      <x:c r="H1461" s="59"/>
      <x:c r="I1461" s="59"/>
      <x:c r="J1461" s="59"/>
      <x:c r="K1461" s="18"/>
      <x:c r="L1461" s="18"/>
      <x:c r="M1461" s="18"/>
      <x:c r="N1461" s="18"/>
      <x:c r="O1461" s="18"/>
      <x:c r="P1461" s="18"/>
      <x:c r="Q1461" s="18"/>
      <x:c r="R1461" s="18"/>
      <x:c r="S1461" s="18"/>
      <x:c r="T1461" s="18"/>
    </x:row>
    <x:row r="1462">
      <x:c r="D1462" s="18"/>
      <x:c r="E1462" s="18"/>
      <x:c r="F1462" s="18"/>
      <x:c r="G1462" s="59"/>
      <x:c r="H1462" s="59"/>
      <x:c r="I1462" s="59"/>
      <x:c r="J1462" s="59"/>
      <x:c r="K1462" s="18"/>
      <x:c r="L1462" s="18"/>
      <x:c r="M1462" s="18"/>
      <x:c r="N1462" s="18"/>
      <x:c r="O1462" s="18"/>
      <x:c r="P1462" s="18"/>
      <x:c r="Q1462" s="18"/>
      <x:c r="R1462" s="18"/>
      <x:c r="S1462" s="18"/>
      <x:c r="T1462" s="18"/>
    </x:row>
    <x:row r="1463">
      <x:c r="D1463" s="18"/>
      <x:c r="E1463" s="18"/>
      <x:c r="F1463" s="18"/>
      <x:c r="G1463" s="59"/>
      <x:c r="H1463" s="59"/>
      <x:c r="I1463" s="59"/>
      <x:c r="J1463" s="59"/>
      <x:c r="K1463" s="18"/>
      <x:c r="L1463" s="18"/>
      <x:c r="M1463" s="18"/>
      <x:c r="N1463" s="18"/>
      <x:c r="O1463" s="18"/>
      <x:c r="P1463" s="18"/>
      <x:c r="Q1463" s="18"/>
      <x:c r="R1463" s="18"/>
      <x:c r="S1463" s="18"/>
      <x:c r="T1463" s="18"/>
    </x:row>
    <x:row r="1464">
      <x:c r="D1464" s="18"/>
      <x:c r="E1464" s="18"/>
      <x:c r="F1464" s="18"/>
      <x:c r="G1464" s="59"/>
      <x:c r="H1464" s="59"/>
      <x:c r="I1464" s="59"/>
      <x:c r="J1464" s="59"/>
      <x:c r="K1464" s="18"/>
      <x:c r="L1464" s="18"/>
      <x:c r="M1464" s="18"/>
      <x:c r="N1464" s="18"/>
      <x:c r="O1464" s="18"/>
      <x:c r="P1464" s="18"/>
      <x:c r="Q1464" s="18"/>
      <x:c r="R1464" s="18"/>
      <x:c r="S1464" s="18"/>
      <x:c r="T1464" s="18"/>
    </x:row>
    <x:row r="1465">
      <x:c r="D1465" s="18"/>
      <x:c r="E1465" s="18"/>
      <x:c r="F1465" s="18"/>
      <x:c r="G1465" s="59"/>
      <x:c r="H1465" s="59"/>
      <x:c r="I1465" s="59"/>
      <x:c r="J1465" s="59"/>
      <x:c r="K1465" s="18"/>
      <x:c r="L1465" s="18"/>
      <x:c r="M1465" s="18"/>
      <x:c r="N1465" s="18"/>
      <x:c r="O1465" s="18"/>
      <x:c r="P1465" s="18"/>
      <x:c r="Q1465" s="18"/>
      <x:c r="R1465" s="18"/>
      <x:c r="S1465" s="18"/>
      <x:c r="T1465" s="18"/>
    </x:row>
    <x:row r="1466">
      <x:c r="D1466" s="18"/>
      <x:c r="E1466" s="18"/>
      <x:c r="F1466" s="18"/>
      <x:c r="G1466" s="59"/>
      <x:c r="H1466" s="59"/>
      <x:c r="I1466" s="59"/>
      <x:c r="J1466" s="59"/>
      <x:c r="K1466" s="18"/>
      <x:c r="L1466" s="18"/>
      <x:c r="M1466" s="18"/>
      <x:c r="N1466" s="18"/>
      <x:c r="O1466" s="18"/>
      <x:c r="P1466" s="18"/>
      <x:c r="Q1466" s="18"/>
      <x:c r="R1466" s="18"/>
      <x:c r="S1466" s="18"/>
      <x:c r="T1466" s="18"/>
    </x:row>
    <x:row r="1467">
      <x:c r="D1467" s="18"/>
      <x:c r="E1467" s="18"/>
      <x:c r="F1467" s="18"/>
      <x:c r="G1467" s="59"/>
      <x:c r="H1467" s="59"/>
      <x:c r="I1467" s="59"/>
      <x:c r="J1467" s="59"/>
      <x:c r="K1467" s="18"/>
      <x:c r="L1467" s="18"/>
      <x:c r="M1467" s="18"/>
      <x:c r="N1467" s="18"/>
      <x:c r="O1467" s="18"/>
      <x:c r="P1467" s="18"/>
      <x:c r="Q1467" s="18"/>
      <x:c r="R1467" s="18"/>
      <x:c r="S1467" s="18"/>
      <x:c r="T1467" s="18"/>
    </x:row>
    <x:row r="1468">
      <x:c r="D1468" s="18"/>
      <x:c r="E1468" s="18"/>
      <x:c r="F1468" s="18"/>
      <x:c r="G1468" s="59"/>
      <x:c r="H1468" s="59"/>
      <x:c r="I1468" s="59"/>
      <x:c r="J1468" s="59"/>
      <x:c r="K1468" s="18"/>
      <x:c r="L1468" s="18"/>
      <x:c r="M1468" s="18"/>
      <x:c r="N1468" s="18"/>
      <x:c r="O1468" s="18"/>
      <x:c r="P1468" s="18"/>
      <x:c r="Q1468" s="18"/>
      <x:c r="R1468" s="18"/>
      <x:c r="S1468" s="18"/>
      <x:c r="T1468" s="18"/>
    </x:row>
    <x:row r="1469">
      <x:c r="D1469" s="18"/>
      <x:c r="E1469" s="18"/>
      <x:c r="F1469" s="18"/>
      <x:c r="G1469" s="59"/>
      <x:c r="H1469" s="59"/>
      <x:c r="I1469" s="59"/>
      <x:c r="J1469" s="59"/>
      <x:c r="K1469" s="18"/>
      <x:c r="L1469" s="18"/>
      <x:c r="M1469" s="18"/>
      <x:c r="N1469" s="18"/>
      <x:c r="O1469" s="18"/>
      <x:c r="P1469" s="18"/>
      <x:c r="Q1469" s="18"/>
      <x:c r="R1469" s="18"/>
      <x:c r="S1469" s="18"/>
      <x:c r="T1469" s="18"/>
    </x:row>
    <x:row r="1470">
      <x:c r="D1470" s="18"/>
      <x:c r="E1470" s="18"/>
      <x:c r="F1470" s="18"/>
      <x:c r="G1470" s="59"/>
      <x:c r="H1470" s="59"/>
      <x:c r="I1470" s="59"/>
      <x:c r="J1470" s="59"/>
      <x:c r="K1470" s="18"/>
      <x:c r="L1470" s="18"/>
      <x:c r="M1470" s="18"/>
      <x:c r="N1470" s="18"/>
      <x:c r="O1470" s="18"/>
      <x:c r="P1470" s="18"/>
      <x:c r="Q1470" s="18"/>
      <x:c r="R1470" s="18"/>
      <x:c r="S1470" s="18"/>
      <x:c r="T1470" s="18"/>
    </x:row>
    <x:row r="1471">
      <x:c r="D1471" s="18"/>
      <x:c r="E1471" s="18"/>
      <x:c r="F1471" s="18"/>
      <x:c r="G1471" s="59"/>
      <x:c r="H1471" s="59"/>
      <x:c r="I1471" s="59"/>
      <x:c r="J1471" s="59"/>
      <x:c r="K1471" s="18"/>
      <x:c r="L1471" s="18"/>
      <x:c r="M1471" s="18"/>
      <x:c r="N1471" s="18"/>
      <x:c r="O1471" s="18"/>
      <x:c r="P1471" s="18"/>
      <x:c r="Q1471" s="18"/>
      <x:c r="R1471" s="18"/>
      <x:c r="S1471" s="18"/>
      <x:c r="T1471" s="18"/>
    </x:row>
    <x:row r="1472">
      <x:c r="D1472" s="18"/>
      <x:c r="E1472" s="18"/>
      <x:c r="F1472" s="18"/>
      <x:c r="G1472" s="59"/>
      <x:c r="H1472" s="59"/>
      <x:c r="I1472" s="59"/>
      <x:c r="J1472" s="59"/>
      <x:c r="K1472" s="18"/>
      <x:c r="L1472" s="18"/>
      <x:c r="M1472" s="18"/>
      <x:c r="N1472" s="18"/>
      <x:c r="O1472" s="18"/>
      <x:c r="P1472" s="18"/>
      <x:c r="Q1472" s="18"/>
      <x:c r="R1472" s="18"/>
      <x:c r="S1472" s="18"/>
      <x:c r="T1472" s="18"/>
    </x:row>
    <x:row r="1473">
      <x:c r="D1473" s="18"/>
      <x:c r="E1473" s="18"/>
      <x:c r="F1473" s="18"/>
      <x:c r="G1473" s="59"/>
      <x:c r="H1473" s="59"/>
      <x:c r="I1473" s="59"/>
      <x:c r="J1473" s="59"/>
      <x:c r="K1473" s="18"/>
      <x:c r="L1473" s="18"/>
      <x:c r="M1473" s="18"/>
      <x:c r="N1473" s="18"/>
      <x:c r="O1473" s="18"/>
      <x:c r="P1473" s="18"/>
      <x:c r="Q1473" s="18"/>
      <x:c r="R1473" s="18"/>
      <x:c r="S1473" s="18"/>
      <x:c r="T1473" s="18"/>
    </x:row>
    <x:row r="1474">
      <x:c r="D1474" s="18"/>
      <x:c r="E1474" s="18"/>
      <x:c r="F1474" s="18"/>
      <x:c r="G1474" s="59"/>
      <x:c r="H1474" s="59"/>
      <x:c r="I1474" s="59"/>
      <x:c r="J1474" s="59"/>
      <x:c r="K1474" s="18"/>
      <x:c r="L1474" s="18"/>
      <x:c r="M1474" s="18"/>
      <x:c r="N1474" s="18"/>
      <x:c r="O1474" s="18"/>
      <x:c r="P1474" s="18"/>
      <x:c r="Q1474" s="18"/>
      <x:c r="R1474" s="18"/>
      <x:c r="S1474" s="18"/>
      <x:c r="T1474" s="18"/>
    </x:row>
    <x:row r="1475">
      <x:c r="D1475" s="18"/>
      <x:c r="E1475" s="18"/>
      <x:c r="F1475" s="18"/>
      <x:c r="G1475" s="59"/>
      <x:c r="H1475" s="59"/>
      <x:c r="I1475" s="59"/>
      <x:c r="J1475" s="59"/>
      <x:c r="K1475" s="18"/>
      <x:c r="L1475" s="18"/>
      <x:c r="M1475" s="18"/>
      <x:c r="N1475" s="18"/>
      <x:c r="O1475" s="18"/>
      <x:c r="P1475" s="18"/>
      <x:c r="Q1475" s="18"/>
      <x:c r="R1475" s="18"/>
      <x:c r="S1475" s="18"/>
      <x:c r="T1475" s="18"/>
    </x:row>
    <x:row r="1476">
      <x:c r="D1476" s="18"/>
      <x:c r="E1476" s="18"/>
      <x:c r="F1476" s="18"/>
      <x:c r="G1476" s="59"/>
      <x:c r="H1476" s="59"/>
      <x:c r="I1476" s="59"/>
      <x:c r="J1476" s="59"/>
      <x:c r="K1476" s="18"/>
      <x:c r="L1476" s="18"/>
      <x:c r="M1476" s="18"/>
      <x:c r="N1476" s="18"/>
      <x:c r="O1476" s="18"/>
      <x:c r="P1476" s="18"/>
      <x:c r="Q1476" s="18"/>
      <x:c r="R1476" s="18"/>
      <x:c r="S1476" s="18"/>
      <x:c r="T1476" s="18"/>
    </x:row>
    <x:row r="1477">
      <x:c r="D1477" s="18"/>
      <x:c r="E1477" s="18"/>
      <x:c r="F1477" s="18"/>
      <x:c r="G1477" s="59"/>
      <x:c r="H1477" s="59"/>
      <x:c r="I1477" s="59"/>
      <x:c r="J1477" s="59"/>
      <x:c r="K1477" s="18"/>
      <x:c r="L1477" s="18"/>
      <x:c r="M1477" s="18"/>
      <x:c r="N1477" s="18"/>
      <x:c r="O1477" s="18"/>
      <x:c r="P1477" s="18"/>
      <x:c r="Q1477" s="18"/>
      <x:c r="R1477" s="18"/>
      <x:c r="S1477" s="18"/>
      <x:c r="T1477" s="18"/>
    </x:row>
    <x:row r="1478">
      <x:c r="D1478" s="18"/>
      <x:c r="E1478" s="18"/>
      <x:c r="F1478" s="18"/>
      <x:c r="G1478" s="59"/>
      <x:c r="H1478" s="59"/>
      <x:c r="I1478" s="59"/>
      <x:c r="J1478" s="59"/>
      <x:c r="K1478" s="18"/>
      <x:c r="L1478" s="18"/>
      <x:c r="M1478" s="18"/>
      <x:c r="N1478" s="18"/>
      <x:c r="O1478" s="18"/>
      <x:c r="P1478" s="18"/>
      <x:c r="Q1478" s="18"/>
      <x:c r="R1478" s="18"/>
      <x:c r="S1478" s="18"/>
      <x:c r="T1478" s="18"/>
    </x:row>
    <x:row r="1479">
      <x:c r="D1479" s="18"/>
      <x:c r="E1479" s="18"/>
      <x:c r="F1479" s="18"/>
      <x:c r="G1479" s="59"/>
      <x:c r="H1479" s="59"/>
      <x:c r="I1479" s="59"/>
      <x:c r="J1479" s="59"/>
      <x:c r="K1479" s="18"/>
      <x:c r="L1479" s="18"/>
      <x:c r="M1479" s="18"/>
      <x:c r="N1479" s="18"/>
      <x:c r="O1479" s="18"/>
      <x:c r="P1479" s="18"/>
      <x:c r="Q1479" s="18"/>
      <x:c r="R1479" s="18"/>
      <x:c r="S1479" s="18"/>
      <x:c r="T1479" s="18"/>
    </x:row>
    <x:row r="1480">
      <x:c r="D1480" s="18"/>
      <x:c r="E1480" s="18"/>
      <x:c r="F1480" s="18"/>
      <x:c r="G1480" s="59"/>
      <x:c r="H1480" s="59"/>
      <x:c r="I1480" s="59"/>
      <x:c r="J1480" s="59"/>
      <x:c r="K1480" s="18"/>
      <x:c r="L1480" s="18"/>
      <x:c r="M1480" s="18"/>
      <x:c r="N1480" s="18"/>
      <x:c r="O1480" s="18"/>
      <x:c r="P1480" s="18"/>
      <x:c r="Q1480" s="18"/>
      <x:c r="R1480" s="18"/>
      <x:c r="S1480" s="18"/>
      <x:c r="T1480" s="18"/>
    </x:row>
    <x:row r="1481">
      <x:c r="D1481" s="18"/>
      <x:c r="E1481" s="18"/>
      <x:c r="F1481" s="18"/>
      <x:c r="G1481" s="59"/>
      <x:c r="H1481" s="59"/>
      <x:c r="I1481" s="59"/>
      <x:c r="J1481" s="59"/>
      <x:c r="K1481" s="18"/>
      <x:c r="L1481" s="18"/>
      <x:c r="M1481" s="18"/>
      <x:c r="N1481" s="18"/>
      <x:c r="O1481" s="18"/>
      <x:c r="P1481" s="18"/>
      <x:c r="Q1481" s="18"/>
      <x:c r="R1481" s="18"/>
      <x:c r="S1481" s="18"/>
      <x:c r="T1481" s="18"/>
    </x:row>
    <x:row r="1482">
      <x:c r="D1482" s="18"/>
      <x:c r="E1482" s="18"/>
      <x:c r="F1482" s="18"/>
      <x:c r="G1482" s="59"/>
      <x:c r="H1482" s="59"/>
      <x:c r="I1482" s="59"/>
      <x:c r="J1482" s="59"/>
      <x:c r="K1482" s="18"/>
      <x:c r="L1482" s="18"/>
      <x:c r="M1482" s="18"/>
      <x:c r="N1482" s="18"/>
      <x:c r="O1482" s="18"/>
      <x:c r="P1482" s="18"/>
      <x:c r="Q1482" s="18"/>
      <x:c r="R1482" s="18"/>
      <x:c r="S1482" s="18"/>
      <x:c r="T1482" s="18"/>
    </x:row>
    <x:row r="1483">
      <x:c r="D1483" s="18"/>
      <x:c r="E1483" s="18"/>
      <x:c r="F1483" s="18"/>
      <x:c r="G1483" s="59"/>
      <x:c r="H1483" s="59"/>
      <x:c r="I1483" s="59"/>
      <x:c r="J1483" s="59"/>
      <x:c r="K1483" s="18"/>
      <x:c r="L1483" s="18"/>
      <x:c r="M1483" s="18"/>
      <x:c r="N1483" s="18"/>
      <x:c r="O1483" s="18"/>
      <x:c r="P1483" s="18"/>
      <x:c r="Q1483" s="18"/>
      <x:c r="R1483" s="18"/>
      <x:c r="S1483" s="18"/>
      <x:c r="T1483" s="18"/>
    </x:row>
    <x:row r="1484">
      <x:c r="D1484" s="18"/>
      <x:c r="E1484" s="18"/>
      <x:c r="F1484" s="18"/>
      <x:c r="G1484" s="59"/>
      <x:c r="H1484" s="59"/>
      <x:c r="I1484" s="59"/>
      <x:c r="J1484" s="59"/>
      <x:c r="K1484" s="18"/>
      <x:c r="L1484" s="18"/>
      <x:c r="M1484" s="18"/>
      <x:c r="N1484" s="18"/>
      <x:c r="O1484" s="18"/>
      <x:c r="P1484" s="18"/>
      <x:c r="Q1484" s="18"/>
      <x:c r="R1484" s="18"/>
      <x:c r="S1484" s="18"/>
      <x:c r="T1484" s="18"/>
    </x:row>
    <x:row r="1485">
      <x:c r="D1485" s="18"/>
      <x:c r="E1485" s="18"/>
      <x:c r="F1485" s="18"/>
      <x:c r="G1485" s="59"/>
      <x:c r="H1485" s="59"/>
      <x:c r="I1485" s="59"/>
      <x:c r="J1485" s="59"/>
      <x:c r="K1485" s="18"/>
      <x:c r="L1485" s="18"/>
      <x:c r="M1485" s="18"/>
      <x:c r="N1485" s="18"/>
      <x:c r="O1485" s="18"/>
      <x:c r="P1485" s="18"/>
      <x:c r="Q1485" s="18"/>
      <x:c r="R1485" s="18"/>
      <x:c r="S1485" s="18"/>
      <x:c r="T1485" s="18"/>
    </x:row>
    <x:row r="1486">
      <x:c r="D1486" s="18"/>
      <x:c r="E1486" s="18"/>
      <x:c r="F1486" s="18"/>
      <x:c r="G1486" s="59"/>
      <x:c r="H1486" s="59"/>
      <x:c r="I1486" s="59"/>
      <x:c r="J1486" s="59"/>
      <x:c r="K1486" s="18"/>
      <x:c r="L1486" s="18"/>
      <x:c r="M1486" s="18"/>
      <x:c r="N1486" s="18"/>
      <x:c r="O1486" s="18"/>
      <x:c r="P1486" s="18"/>
      <x:c r="Q1486" s="18"/>
      <x:c r="R1486" s="18"/>
      <x:c r="S1486" s="18"/>
      <x:c r="T1486" s="18"/>
    </x:row>
    <x:row r="1487">
      <x:c r="D1487" s="18"/>
      <x:c r="E1487" s="18"/>
      <x:c r="F1487" s="18"/>
      <x:c r="G1487" s="59"/>
      <x:c r="H1487" s="59"/>
      <x:c r="I1487" s="59"/>
      <x:c r="J1487" s="59"/>
      <x:c r="K1487" s="18"/>
      <x:c r="L1487" s="18"/>
      <x:c r="M1487" s="18"/>
      <x:c r="N1487" s="18"/>
      <x:c r="O1487" s="18"/>
      <x:c r="P1487" s="18"/>
      <x:c r="Q1487" s="18"/>
      <x:c r="R1487" s="18"/>
      <x:c r="S1487" s="18"/>
      <x:c r="T1487" s="18"/>
    </x:row>
    <x:row r="1488">
      <x:c r="D1488" s="18"/>
      <x:c r="E1488" s="18"/>
      <x:c r="F1488" s="18"/>
      <x:c r="G1488" s="59"/>
      <x:c r="H1488" s="59"/>
      <x:c r="I1488" s="59"/>
      <x:c r="J1488" s="59"/>
      <x:c r="K1488" s="18"/>
      <x:c r="L1488" s="18"/>
      <x:c r="M1488" s="18"/>
      <x:c r="N1488" s="18"/>
      <x:c r="O1488" s="18"/>
      <x:c r="P1488" s="18"/>
      <x:c r="Q1488" s="18"/>
      <x:c r="R1488" s="18"/>
      <x:c r="S1488" s="18"/>
      <x:c r="T1488" s="18"/>
    </x:row>
    <x:row r="1489">
      <x:c r="D1489" s="18"/>
      <x:c r="E1489" s="18"/>
      <x:c r="F1489" s="18"/>
      <x:c r="G1489" s="59"/>
      <x:c r="H1489" s="59"/>
      <x:c r="I1489" s="59"/>
      <x:c r="J1489" s="59"/>
      <x:c r="K1489" s="18"/>
      <x:c r="L1489" s="18"/>
      <x:c r="M1489" s="18"/>
      <x:c r="N1489" s="18"/>
      <x:c r="O1489" s="18"/>
      <x:c r="P1489" s="18"/>
      <x:c r="Q1489" s="18"/>
      <x:c r="R1489" s="18"/>
      <x:c r="S1489" s="18"/>
      <x:c r="T1489" s="18"/>
    </x:row>
    <x:row r="1490">
      <x:c r="D1490" s="18"/>
      <x:c r="E1490" s="18"/>
      <x:c r="F1490" s="18"/>
      <x:c r="G1490" s="59"/>
      <x:c r="H1490" s="59"/>
      <x:c r="I1490" s="59"/>
      <x:c r="J1490" s="59"/>
      <x:c r="K1490" s="18"/>
      <x:c r="L1490" s="18"/>
      <x:c r="M1490" s="18"/>
      <x:c r="N1490" s="18"/>
      <x:c r="O1490" s="18"/>
      <x:c r="P1490" s="18"/>
      <x:c r="Q1490" s="18"/>
      <x:c r="R1490" s="18"/>
      <x:c r="S1490" s="18"/>
      <x:c r="T1490" s="18"/>
    </x:row>
    <x:row r="1491">
      <x:c r="D1491" s="18"/>
      <x:c r="E1491" s="18"/>
      <x:c r="F1491" s="18"/>
      <x:c r="G1491" s="59"/>
      <x:c r="H1491" s="59"/>
      <x:c r="I1491" s="59"/>
      <x:c r="J1491" s="59"/>
      <x:c r="K1491" s="18"/>
      <x:c r="L1491" s="18"/>
      <x:c r="M1491" s="18"/>
      <x:c r="N1491" s="18"/>
      <x:c r="O1491" s="18"/>
      <x:c r="P1491" s="18"/>
      <x:c r="Q1491" s="18"/>
      <x:c r="R1491" s="18"/>
      <x:c r="S1491" s="18"/>
      <x:c r="T1491" s="18"/>
    </x:row>
    <x:row r="1492">
      <x:c r="D1492" s="18"/>
      <x:c r="E1492" s="18"/>
      <x:c r="F1492" s="18"/>
      <x:c r="G1492" s="59"/>
      <x:c r="H1492" s="59"/>
      <x:c r="I1492" s="59"/>
      <x:c r="J1492" s="59"/>
      <x:c r="K1492" s="18"/>
      <x:c r="L1492" s="18"/>
      <x:c r="M1492" s="18"/>
      <x:c r="N1492" s="18"/>
      <x:c r="O1492" s="18"/>
      <x:c r="P1492" s="18"/>
      <x:c r="Q1492" s="18"/>
      <x:c r="R1492" s="18"/>
      <x:c r="S1492" s="18"/>
      <x:c r="T1492" s="18"/>
    </x:row>
    <x:row r="1493">
      <x:c r="D1493" s="18"/>
      <x:c r="E1493" s="18"/>
      <x:c r="F1493" s="18"/>
      <x:c r="G1493" s="59"/>
      <x:c r="H1493" s="59"/>
      <x:c r="I1493" s="59"/>
      <x:c r="J1493" s="59"/>
      <x:c r="K1493" s="18"/>
      <x:c r="L1493" s="18"/>
      <x:c r="M1493" s="18"/>
      <x:c r="N1493" s="18"/>
      <x:c r="O1493" s="18"/>
      <x:c r="P1493" s="18"/>
      <x:c r="Q1493" s="18"/>
      <x:c r="R1493" s="18"/>
      <x:c r="S1493" s="18"/>
      <x:c r="T1493" s="18"/>
    </x:row>
    <x:row r="1494">
      <x:c r="D1494" s="18"/>
      <x:c r="E1494" s="18"/>
      <x:c r="F1494" s="18"/>
      <x:c r="G1494" s="59"/>
      <x:c r="H1494" s="59"/>
      <x:c r="I1494" s="59"/>
      <x:c r="J1494" s="59"/>
      <x:c r="K1494" s="18"/>
      <x:c r="L1494" s="18"/>
      <x:c r="M1494" s="18"/>
      <x:c r="N1494" s="18"/>
      <x:c r="O1494" s="18"/>
      <x:c r="P1494" s="18"/>
      <x:c r="Q1494" s="18"/>
      <x:c r="R1494" s="18"/>
      <x:c r="S1494" s="18"/>
      <x:c r="T1494" s="18"/>
    </x:row>
    <x:row r="1495">
      <x:c r="D1495" s="18"/>
      <x:c r="E1495" s="18"/>
      <x:c r="F1495" s="18"/>
      <x:c r="G1495" s="59"/>
      <x:c r="H1495" s="59"/>
      <x:c r="I1495" s="59"/>
      <x:c r="J1495" s="59"/>
      <x:c r="K1495" s="18"/>
      <x:c r="L1495" s="18"/>
      <x:c r="M1495" s="18"/>
      <x:c r="N1495" s="18"/>
      <x:c r="O1495" s="18"/>
      <x:c r="P1495" s="18"/>
      <x:c r="Q1495" s="18"/>
      <x:c r="R1495" s="18"/>
      <x:c r="S1495" s="18"/>
      <x:c r="T1495" s="18"/>
    </x:row>
    <x:row r="1496">
      <x:c r="D1496" s="18"/>
      <x:c r="E1496" s="18"/>
      <x:c r="F1496" s="18"/>
      <x:c r="G1496" s="59"/>
      <x:c r="H1496" s="59"/>
      <x:c r="I1496" s="59"/>
      <x:c r="J1496" s="59"/>
      <x:c r="K1496" s="18"/>
      <x:c r="L1496" s="18"/>
      <x:c r="M1496" s="18"/>
      <x:c r="N1496" s="18"/>
      <x:c r="O1496" s="18"/>
      <x:c r="P1496" s="18"/>
      <x:c r="Q1496" s="18"/>
      <x:c r="R1496" s="18"/>
      <x:c r="S1496" s="18"/>
      <x:c r="T1496" s="18"/>
    </x:row>
    <x:row r="1497">
      <x:c r="D1497" s="18"/>
      <x:c r="E1497" s="18"/>
      <x:c r="F1497" s="18"/>
      <x:c r="G1497" s="59"/>
      <x:c r="H1497" s="59"/>
      <x:c r="I1497" s="59"/>
      <x:c r="J1497" s="59"/>
      <x:c r="K1497" s="18"/>
      <x:c r="L1497" s="18"/>
      <x:c r="M1497" s="18"/>
      <x:c r="N1497" s="18"/>
      <x:c r="O1497" s="18"/>
      <x:c r="P1497" s="18"/>
      <x:c r="Q1497" s="18"/>
      <x:c r="R1497" s="18"/>
      <x:c r="S1497" s="18"/>
      <x:c r="T1497" s="18"/>
    </x:row>
    <x:row r="1498">
      <x:c r="D1498" s="18"/>
      <x:c r="E1498" s="18"/>
      <x:c r="F1498" s="18"/>
      <x:c r="G1498" s="59"/>
      <x:c r="H1498" s="59"/>
      <x:c r="I1498" s="59"/>
      <x:c r="J1498" s="59"/>
      <x:c r="K1498" s="18"/>
      <x:c r="L1498" s="18"/>
      <x:c r="M1498" s="18"/>
      <x:c r="N1498" s="18"/>
      <x:c r="O1498" s="18"/>
      <x:c r="P1498" s="18"/>
      <x:c r="Q1498" s="18"/>
      <x:c r="R1498" s="18"/>
      <x:c r="S1498" s="18"/>
      <x:c r="T1498" s="18"/>
    </x:row>
    <x:row r="1499">
      <x:c r="D1499" s="18"/>
      <x:c r="E1499" s="18"/>
      <x:c r="F1499" s="18"/>
      <x:c r="G1499" s="59"/>
      <x:c r="H1499" s="59"/>
      <x:c r="I1499" s="59"/>
      <x:c r="J1499" s="59"/>
      <x:c r="K1499" s="18"/>
      <x:c r="L1499" s="18"/>
      <x:c r="M1499" s="18"/>
      <x:c r="N1499" s="18"/>
      <x:c r="O1499" s="18"/>
      <x:c r="P1499" s="18"/>
      <x:c r="Q1499" s="18"/>
      <x:c r="R1499" s="18"/>
      <x:c r="S1499" s="18"/>
      <x:c r="T1499" s="18"/>
    </x:row>
    <x:row r="1500">
      <x:c r="D1500" s="18"/>
      <x:c r="E1500" s="18"/>
      <x:c r="F1500" s="18"/>
      <x:c r="G1500" s="59"/>
      <x:c r="H1500" s="59"/>
      <x:c r="I1500" s="59"/>
      <x:c r="J1500" s="59"/>
      <x:c r="K1500" s="18"/>
      <x:c r="L1500" s="18"/>
      <x:c r="M1500" s="18"/>
      <x:c r="N1500" s="18"/>
      <x:c r="O1500" s="18"/>
      <x:c r="P1500" s="18"/>
      <x:c r="Q1500" s="18"/>
      <x:c r="R1500" s="18"/>
      <x:c r="S1500" s="18"/>
      <x:c r="T1500" s="18"/>
    </x:row>
    <x:row r="1501">
      <x:c r="D1501" s="18"/>
      <x:c r="E1501" s="18"/>
      <x:c r="F1501" s="18"/>
      <x:c r="G1501" s="59"/>
      <x:c r="H1501" s="59"/>
      <x:c r="I1501" s="59"/>
      <x:c r="J1501" s="59"/>
      <x:c r="K1501" s="18"/>
      <x:c r="L1501" s="18"/>
      <x:c r="M1501" s="18"/>
      <x:c r="N1501" s="18"/>
      <x:c r="O1501" s="18"/>
      <x:c r="P1501" s="18"/>
      <x:c r="Q1501" s="18"/>
      <x:c r="R1501" s="18"/>
      <x:c r="S1501" s="18"/>
      <x:c r="T1501" s="18"/>
    </x:row>
    <x:row r="1502">
      <x:c r="D1502" s="18"/>
      <x:c r="E1502" s="18"/>
      <x:c r="F1502" s="18"/>
      <x:c r="G1502" s="59"/>
      <x:c r="H1502" s="59"/>
      <x:c r="I1502" s="59"/>
      <x:c r="J1502" s="59"/>
      <x:c r="K1502" s="18"/>
      <x:c r="L1502" s="18"/>
      <x:c r="M1502" s="18"/>
      <x:c r="N1502" s="18"/>
      <x:c r="O1502" s="18"/>
      <x:c r="P1502" s="18"/>
      <x:c r="Q1502" s="18"/>
      <x:c r="R1502" s="18"/>
      <x:c r="S1502" s="18"/>
      <x:c r="T1502" s="18"/>
    </x:row>
    <x:row r="1503">
      <x:c r="D1503" s="18"/>
      <x:c r="E1503" s="18"/>
      <x:c r="F1503" s="18"/>
      <x:c r="G1503" s="59"/>
      <x:c r="H1503" s="59"/>
      <x:c r="I1503" s="59"/>
      <x:c r="J1503" s="59"/>
      <x:c r="K1503" s="18"/>
      <x:c r="L1503" s="18"/>
      <x:c r="M1503" s="18"/>
      <x:c r="N1503" s="18"/>
      <x:c r="O1503" s="18"/>
      <x:c r="P1503" s="18"/>
      <x:c r="Q1503" s="18"/>
      <x:c r="R1503" s="18"/>
      <x:c r="S1503" s="18"/>
      <x:c r="T1503" s="18"/>
    </x:row>
    <x:row r="1504">
      <x:c r="D1504" s="18"/>
      <x:c r="E1504" s="18"/>
      <x:c r="F1504" s="18"/>
      <x:c r="G1504" s="59"/>
      <x:c r="H1504" s="59"/>
      <x:c r="I1504" s="59"/>
      <x:c r="J1504" s="59"/>
      <x:c r="K1504" s="18"/>
      <x:c r="L1504" s="18"/>
      <x:c r="M1504" s="18"/>
      <x:c r="N1504" s="18"/>
      <x:c r="O1504" s="18"/>
      <x:c r="P1504" s="18"/>
      <x:c r="Q1504" s="18"/>
      <x:c r="R1504" s="18"/>
      <x:c r="S1504" s="18"/>
      <x:c r="T1504" s="18"/>
    </x:row>
    <x:row r="1505">
      <x:c r="D1505" s="18"/>
      <x:c r="E1505" s="18"/>
      <x:c r="F1505" s="18"/>
      <x:c r="G1505" s="59"/>
      <x:c r="H1505" s="59"/>
      <x:c r="I1505" s="59"/>
      <x:c r="J1505" s="59"/>
      <x:c r="K1505" s="18"/>
      <x:c r="L1505" s="18"/>
      <x:c r="M1505" s="18"/>
      <x:c r="N1505" s="18"/>
      <x:c r="O1505" s="18"/>
      <x:c r="P1505" s="18"/>
      <x:c r="Q1505" s="18"/>
      <x:c r="R1505" s="18"/>
      <x:c r="S1505" s="18"/>
      <x:c r="T1505" s="18"/>
    </x:row>
    <x:row r="1506">
      <x:c r="D1506" s="18"/>
      <x:c r="E1506" s="18"/>
      <x:c r="F1506" s="18"/>
      <x:c r="G1506" s="59"/>
      <x:c r="H1506" s="59"/>
      <x:c r="I1506" s="59"/>
      <x:c r="J1506" s="59"/>
      <x:c r="K1506" s="18"/>
      <x:c r="L1506" s="18"/>
      <x:c r="M1506" s="18"/>
      <x:c r="N1506" s="18"/>
      <x:c r="O1506" s="18"/>
      <x:c r="P1506" s="18"/>
      <x:c r="Q1506" s="18"/>
      <x:c r="R1506" s="18"/>
      <x:c r="S1506" s="18"/>
      <x:c r="T1506" s="18"/>
    </x:row>
    <x:row r="1507">
      <x:c r="D1507" s="18"/>
      <x:c r="E1507" s="18"/>
      <x:c r="F1507" s="18"/>
      <x:c r="G1507" s="59"/>
      <x:c r="H1507" s="59"/>
      <x:c r="I1507" s="59"/>
      <x:c r="J1507" s="59"/>
      <x:c r="K1507" s="18"/>
      <x:c r="L1507" s="18"/>
      <x:c r="M1507" s="18"/>
      <x:c r="N1507" s="18"/>
      <x:c r="O1507" s="18"/>
      <x:c r="P1507" s="18"/>
      <x:c r="Q1507" s="18"/>
      <x:c r="R1507" s="18"/>
      <x:c r="S1507" s="18"/>
      <x:c r="T1507" s="18"/>
    </x:row>
    <x:row r="1508">
      <x:c r="D1508" s="18"/>
      <x:c r="E1508" s="18"/>
      <x:c r="F1508" s="18"/>
      <x:c r="G1508" s="59"/>
      <x:c r="H1508" s="59"/>
      <x:c r="I1508" s="59"/>
      <x:c r="J1508" s="59"/>
      <x:c r="K1508" s="18"/>
      <x:c r="L1508" s="18"/>
      <x:c r="M1508" s="18"/>
      <x:c r="N1508" s="18"/>
      <x:c r="O1508" s="18"/>
      <x:c r="P1508" s="18"/>
      <x:c r="Q1508" s="18"/>
      <x:c r="R1508" s="18"/>
      <x:c r="S1508" s="18"/>
      <x:c r="T1508" s="18"/>
    </x:row>
    <x:row r="1509">
      <x:c r="D1509" s="18"/>
      <x:c r="E1509" s="18"/>
      <x:c r="F1509" s="18"/>
      <x:c r="G1509" s="59"/>
      <x:c r="H1509" s="59"/>
      <x:c r="I1509" s="59"/>
      <x:c r="J1509" s="59"/>
      <x:c r="K1509" s="18"/>
      <x:c r="L1509" s="18"/>
      <x:c r="M1509" s="18"/>
      <x:c r="N1509" s="18"/>
      <x:c r="O1509" s="18"/>
      <x:c r="P1509" s="18"/>
      <x:c r="Q1509" s="18"/>
      <x:c r="R1509" s="18"/>
      <x:c r="S1509" s="18"/>
      <x:c r="T1509" s="18"/>
    </x:row>
    <x:row r="1510">
      <x:c r="D1510" s="18"/>
      <x:c r="E1510" s="18"/>
      <x:c r="F1510" s="18"/>
      <x:c r="G1510" s="59"/>
      <x:c r="H1510" s="59"/>
      <x:c r="I1510" s="59"/>
      <x:c r="J1510" s="59"/>
      <x:c r="K1510" s="18"/>
      <x:c r="L1510" s="18"/>
      <x:c r="M1510" s="18"/>
      <x:c r="N1510" s="18"/>
      <x:c r="O1510" s="18"/>
      <x:c r="P1510" s="18"/>
      <x:c r="Q1510" s="18"/>
      <x:c r="R1510" s="18"/>
      <x:c r="S1510" s="18"/>
      <x:c r="T1510" s="18"/>
    </x:row>
    <x:row r="1511">
      <x:c r="D1511" s="18"/>
      <x:c r="E1511" s="18"/>
      <x:c r="F1511" s="18"/>
      <x:c r="G1511" s="59"/>
      <x:c r="H1511" s="59"/>
      <x:c r="I1511" s="59"/>
      <x:c r="J1511" s="59"/>
      <x:c r="K1511" s="18"/>
      <x:c r="L1511" s="18"/>
      <x:c r="M1511" s="18"/>
      <x:c r="N1511" s="18"/>
      <x:c r="O1511" s="18"/>
      <x:c r="P1511" s="18"/>
      <x:c r="Q1511" s="18"/>
      <x:c r="R1511" s="18"/>
      <x:c r="S1511" s="18"/>
      <x:c r="T1511" s="18"/>
    </x:row>
    <x:row r="1512">
      <x:c r="D1512" s="18"/>
      <x:c r="E1512" s="18"/>
      <x:c r="F1512" s="18"/>
      <x:c r="G1512" s="59"/>
      <x:c r="H1512" s="59"/>
      <x:c r="I1512" s="59"/>
      <x:c r="J1512" s="59"/>
      <x:c r="K1512" s="18"/>
      <x:c r="L1512" s="18"/>
      <x:c r="M1512" s="18"/>
      <x:c r="N1512" s="18"/>
      <x:c r="O1512" s="18"/>
      <x:c r="P1512" s="18"/>
      <x:c r="Q1512" s="18"/>
      <x:c r="R1512" s="18"/>
      <x:c r="S1512" s="18"/>
      <x:c r="T1512" s="18"/>
    </x:row>
    <x:row r="1513">
      <x:c r="D1513" s="18"/>
      <x:c r="E1513" s="18"/>
      <x:c r="F1513" s="18"/>
      <x:c r="G1513" s="59"/>
      <x:c r="H1513" s="59"/>
      <x:c r="I1513" s="59"/>
      <x:c r="J1513" s="59"/>
      <x:c r="K1513" s="18"/>
      <x:c r="L1513" s="18"/>
      <x:c r="M1513" s="18"/>
      <x:c r="N1513" s="18"/>
      <x:c r="O1513" s="18"/>
      <x:c r="P1513" s="18"/>
      <x:c r="Q1513" s="18"/>
      <x:c r="R1513" s="18"/>
      <x:c r="S1513" s="18"/>
      <x:c r="T1513" s="18"/>
    </x:row>
    <x:row r="1514">
      <x:c r="D1514" s="18"/>
      <x:c r="E1514" s="18"/>
      <x:c r="F1514" s="18"/>
      <x:c r="G1514" s="59"/>
      <x:c r="H1514" s="59"/>
      <x:c r="I1514" s="59"/>
      <x:c r="J1514" s="59"/>
      <x:c r="K1514" s="18"/>
      <x:c r="L1514" s="18"/>
      <x:c r="M1514" s="18"/>
      <x:c r="N1514" s="18"/>
      <x:c r="O1514" s="18"/>
      <x:c r="P1514" s="18"/>
      <x:c r="Q1514" s="18"/>
      <x:c r="R1514" s="18"/>
      <x:c r="S1514" s="18"/>
      <x:c r="T1514" s="18"/>
    </x:row>
    <x:row r="1515">
      <x:c r="D1515" s="18"/>
      <x:c r="E1515" s="18"/>
      <x:c r="F1515" s="18"/>
      <x:c r="G1515" s="59"/>
      <x:c r="H1515" s="59"/>
      <x:c r="I1515" s="59"/>
      <x:c r="J1515" s="59"/>
      <x:c r="K1515" s="18"/>
      <x:c r="L1515" s="18"/>
      <x:c r="M1515" s="18"/>
      <x:c r="N1515" s="18"/>
      <x:c r="O1515" s="18"/>
      <x:c r="P1515" s="18"/>
      <x:c r="Q1515" s="18"/>
      <x:c r="R1515" s="18"/>
      <x:c r="S1515" s="18"/>
      <x:c r="T1515" s="18"/>
    </x:row>
    <x:row r="1516">
      <x:c r="D1516" s="18"/>
      <x:c r="E1516" s="18"/>
      <x:c r="F1516" s="18"/>
      <x:c r="G1516" s="59"/>
      <x:c r="H1516" s="59"/>
      <x:c r="I1516" s="59"/>
      <x:c r="J1516" s="59"/>
      <x:c r="K1516" s="18"/>
      <x:c r="L1516" s="18"/>
      <x:c r="M1516" s="18"/>
      <x:c r="N1516" s="18"/>
      <x:c r="O1516" s="18"/>
      <x:c r="P1516" s="18"/>
      <x:c r="Q1516" s="18"/>
      <x:c r="R1516" s="18"/>
      <x:c r="S1516" s="18"/>
      <x:c r="T1516" s="18"/>
    </x:row>
    <x:row r="1517">
      <x:c r="D1517" s="18"/>
      <x:c r="E1517" s="18"/>
      <x:c r="F1517" s="18"/>
      <x:c r="G1517" s="59"/>
      <x:c r="H1517" s="59"/>
      <x:c r="I1517" s="59"/>
      <x:c r="J1517" s="59"/>
      <x:c r="K1517" s="18"/>
      <x:c r="L1517" s="18"/>
      <x:c r="M1517" s="18"/>
      <x:c r="N1517" s="18"/>
      <x:c r="O1517" s="18"/>
      <x:c r="P1517" s="18"/>
      <x:c r="Q1517" s="18"/>
      <x:c r="R1517" s="18"/>
      <x:c r="S1517" s="18"/>
      <x:c r="T1517" s="18"/>
    </x:row>
    <x:row r="1518">
      <x:c r="D1518" s="18"/>
      <x:c r="E1518" s="18"/>
      <x:c r="F1518" s="18"/>
      <x:c r="G1518" s="59"/>
      <x:c r="H1518" s="59"/>
      <x:c r="I1518" s="59"/>
      <x:c r="J1518" s="59"/>
      <x:c r="K1518" s="18"/>
      <x:c r="L1518" s="18"/>
      <x:c r="M1518" s="18"/>
      <x:c r="N1518" s="18"/>
      <x:c r="O1518" s="18"/>
      <x:c r="P1518" s="18"/>
      <x:c r="Q1518" s="18"/>
      <x:c r="R1518" s="18"/>
      <x:c r="S1518" s="18"/>
      <x:c r="T1518" s="18"/>
    </x:row>
    <x:row r="1519">
      <x:c r="D1519" s="18"/>
      <x:c r="E1519" s="18"/>
      <x:c r="F1519" s="18"/>
      <x:c r="G1519" s="59"/>
      <x:c r="H1519" s="59"/>
      <x:c r="I1519" s="59"/>
      <x:c r="J1519" s="59"/>
      <x:c r="K1519" s="18"/>
      <x:c r="L1519" s="18"/>
      <x:c r="M1519" s="18"/>
      <x:c r="N1519" s="18"/>
      <x:c r="O1519" s="18"/>
      <x:c r="P1519" s="18"/>
      <x:c r="Q1519" s="18"/>
      <x:c r="R1519" s="18"/>
      <x:c r="S1519" s="18"/>
      <x:c r="T1519" s="18"/>
    </x:row>
    <x:row r="1520">
      <x:c r="D1520" s="18"/>
      <x:c r="E1520" s="18"/>
      <x:c r="F1520" s="18"/>
      <x:c r="G1520" s="59"/>
      <x:c r="H1520" s="59"/>
      <x:c r="I1520" s="59"/>
      <x:c r="J1520" s="59"/>
      <x:c r="K1520" s="18"/>
      <x:c r="L1520" s="18"/>
      <x:c r="M1520" s="18"/>
      <x:c r="N1520" s="18"/>
      <x:c r="O1520" s="18"/>
      <x:c r="P1520" s="18"/>
      <x:c r="Q1520" s="18"/>
      <x:c r="R1520" s="18"/>
      <x:c r="S1520" s="18"/>
      <x:c r="T1520" s="18"/>
    </x:row>
    <x:row r="1521">
      <x:c r="D1521" s="18"/>
      <x:c r="E1521" s="18"/>
      <x:c r="F1521" s="18"/>
      <x:c r="G1521" s="59"/>
      <x:c r="H1521" s="59"/>
      <x:c r="I1521" s="59"/>
      <x:c r="J1521" s="59"/>
      <x:c r="K1521" s="18"/>
      <x:c r="L1521" s="18"/>
      <x:c r="M1521" s="18"/>
      <x:c r="N1521" s="18"/>
      <x:c r="O1521" s="18"/>
      <x:c r="P1521" s="18"/>
      <x:c r="Q1521" s="18"/>
      <x:c r="R1521" s="18"/>
      <x:c r="S1521" s="18"/>
      <x:c r="T1521" s="18"/>
    </x:row>
    <x:row r="1522">
      <x:c r="D1522" s="18"/>
      <x:c r="E1522" s="18"/>
      <x:c r="F1522" s="18"/>
      <x:c r="G1522" s="59"/>
      <x:c r="H1522" s="59"/>
      <x:c r="I1522" s="59"/>
      <x:c r="J1522" s="59"/>
      <x:c r="K1522" s="18"/>
      <x:c r="L1522" s="18"/>
      <x:c r="M1522" s="18"/>
      <x:c r="N1522" s="18"/>
      <x:c r="O1522" s="18"/>
      <x:c r="P1522" s="18"/>
      <x:c r="Q1522" s="18"/>
      <x:c r="R1522" s="18"/>
      <x:c r="S1522" s="18"/>
      <x:c r="T1522" s="18"/>
    </x:row>
    <x:row r="1523">
      <x:c r="D1523" s="18"/>
      <x:c r="E1523" s="18"/>
      <x:c r="F1523" s="18"/>
      <x:c r="G1523" s="59"/>
      <x:c r="H1523" s="59"/>
      <x:c r="I1523" s="59"/>
      <x:c r="J1523" s="59"/>
      <x:c r="K1523" s="18"/>
      <x:c r="L1523" s="18"/>
      <x:c r="M1523" s="18"/>
      <x:c r="N1523" s="18"/>
      <x:c r="O1523" s="18"/>
      <x:c r="P1523" s="18"/>
      <x:c r="Q1523" s="18"/>
      <x:c r="R1523" s="18"/>
      <x:c r="S1523" s="18"/>
      <x:c r="T1523" s="18"/>
    </x:row>
    <x:row r="1524">
      <x:c r="D1524" s="18"/>
      <x:c r="E1524" s="18"/>
      <x:c r="F1524" s="18"/>
      <x:c r="G1524" s="59"/>
      <x:c r="H1524" s="59"/>
      <x:c r="I1524" s="59"/>
      <x:c r="J1524" s="59"/>
      <x:c r="K1524" s="18"/>
      <x:c r="L1524" s="18"/>
      <x:c r="M1524" s="18"/>
      <x:c r="N1524" s="18"/>
      <x:c r="O1524" s="18"/>
      <x:c r="P1524" s="18"/>
      <x:c r="Q1524" s="18"/>
      <x:c r="R1524" s="18"/>
      <x:c r="S1524" s="18"/>
      <x:c r="T1524" s="18"/>
    </x:row>
    <x:row r="1525">
      <x:c r="D1525" s="18"/>
      <x:c r="E1525" s="18"/>
      <x:c r="F1525" s="18"/>
      <x:c r="G1525" s="59"/>
      <x:c r="H1525" s="59"/>
      <x:c r="I1525" s="59"/>
      <x:c r="J1525" s="59"/>
      <x:c r="K1525" s="18"/>
      <x:c r="L1525" s="18"/>
      <x:c r="M1525" s="18"/>
      <x:c r="N1525" s="18"/>
      <x:c r="O1525" s="18"/>
      <x:c r="P1525" s="18"/>
      <x:c r="Q1525" s="18"/>
      <x:c r="R1525" s="18"/>
      <x:c r="S1525" s="18"/>
      <x:c r="T1525" s="18"/>
    </x:row>
    <x:row r="1526">
      <x:c r="D1526" s="18"/>
      <x:c r="E1526" s="18"/>
      <x:c r="F1526" s="18"/>
      <x:c r="G1526" s="59"/>
      <x:c r="H1526" s="59"/>
      <x:c r="I1526" s="59"/>
      <x:c r="J1526" s="59"/>
      <x:c r="K1526" s="18"/>
      <x:c r="L1526" s="18"/>
      <x:c r="M1526" s="18"/>
      <x:c r="N1526" s="18"/>
      <x:c r="O1526" s="18"/>
      <x:c r="P1526" s="18"/>
      <x:c r="Q1526" s="18"/>
      <x:c r="R1526" s="18"/>
      <x:c r="S1526" s="18"/>
      <x:c r="T1526" s="18"/>
    </x:row>
    <x:row r="1527">
      <x:c r="D1527" s="18"/>
      <x:c r="E1527" s="18"/>
      <x:c r="F1527" s="18"/>
      <x:c r="G1527" s="59"/>
      <x:c r="H1527" s="59"/>
      <x:c r="I1527" s="59"/>
      <x:c r="J1527" s="59"/>
      <x:c r="K1527" s="18"/>
      <x:c r="L1527" s="18"/>
      <x:c r="M1527" s="18"/>
      <x:c r="N1527" s="18"/>
      <x:c r="O1527" s="18"/>
      <x:c r="P1527" s="18"/>
      <x:c r="Q1527" s="18"/>
      <x:c r="R1527" s="18"/>
      <x:c r="S1527" s="18"/>
      <x:c r="T1527" s="18"/>
    </x:row>
    <x:row r="1528">
      <x:c r="D1528" s="18"/>
      <x:c r="E1528" s="18"/>
      <x:c r="F1528" s="18"/>
      <x:c r="G1528" s="59"/>
      <x:c r="H1528" s="59"/>
      <x:c r="I1528" s="59"/>
      <x:c r="J1528" s="59"/>
      <x:c r="K1528" s="18"/>
      <x:c r="L1528" s="18"/>
      <x:c r="M1528" s="18"/>
      <x:c r="N1528" s="18"/>
      <x:c r="O1528" s="18"/>
      <x:c r="P1528" s="18"/>
      <x:c r="Q1528" s="18"/>
      <x:c r="R1528" s="18"/>
      <x:c r="S1528" s="18"/>
      <x:c r="T1528" s="18"/>
    </x:row>
    <x:row r="1529">
      <x:c r="D1529" s="18"/>
      <x:c r="E1529" s="18"/>
      <x:c r="F1529" s="18"/>
      <x:c r="G1529" s="59"/>
      <x:c r="H1529" s="59"/>
      <x:c r="I1529" s="59"/>
      <x:c r="J1529" s="59"/>
      <x:c r="K1529" s="18"/>
      <x:c r="L1529" s="18"/>
      <x:c r="M1529" s="18"/>
      <x:c r="N1529" s="18"/>
      <x:c r="O1529" s="18"/>
      <x:c r="P1529" s="18"/>
      <x:c r="Q1529" s="18"/>
      <x:c r="R1529" s="18"/>
      <x:c r="S1529" s="18"/>
      <x:c r="T1529" s="18"/>
    </x:row>
    <x:row r="1530">
      <x:c r="D1530" s="18"/>
      <x:c r="E1530" s="18"/>
      <x:c r="F1530" s="18"/>
      <x:c r="G1530" s="59"/>
      <x:c r="H1530" s="59"/>
      <x:c r="I1530" s="59"/>
      <x:c r="J1530" s="59"/>
      <x:c r="K1530" s="18"/>
      <x:c r="L1530" s="18"/>
      <x:c r="M1530" s="18"/>
      <x:c r="N1530" s="18"/>
      <x:c r="O1530" s="18"/>
      <x:c r="P1530" s="18"/>
      <x:c r="Q1530" s="18"/>
      <x:c r="R1530" s="18"/>
      <x:c r="S1530" s="18"/>
      <x:c r="T1530" s="18"/>
    </x:row>
    <x:row r="1531">
      <x:c r="D1531" s="18"/>
      <x:c r="E1531" s="18"/>
      <x:c r="F1531" s="18"/>
      <x:c r="G1531" s="59"/>
      <x:c r="H1531" s="59"/>
      <x:c r="I1531" s="59"/>
      <x:c r="J1531" s="59"/>
      <x:c r="K1531" s="18"/>
      <x:c r="L1531" s="18"/>
      <x:c r="M1531" s="18"/>
      <x:c r="N1531" s="18"/>
      <x:c r="O1531" s="18"/>
      <x:c r="P1531" s="18"/>
      <x:c r="Q1531" s="18"/>
      <x:c r="R1531" s="18"/>
      <x:c r="S1531" s="18"/>
      <x:c r="T1531" s="18"/>
    </x:row>
    <x:row r="1532">
      <x:c r="D1532" s="18"/>
      <x:c r="E1532" s="18"/>
      <x:c r="F1532" s="18"/>
      <x:c r="G1532" s="59"/>
      <x:c r="H1532" s="59"/>
      <x:c r="I1532" s="59"/>
      <x:c r="J1532" s="59"/>
      <x:c r="K1532" s="18"/>
      <x:c r="L1532" s="18"/>
      <x:c r="M1532" s="18"/>
      <x:c r="N1532" s="18"/>
      <x:c r="O1532" s="18"/>
      <x:c r="P1532" s="18"/>
      <x:c r="Q1532" s="18"/>
      <x:c r="R1532" s="18"/>
      <x:c r="S1532" s="18"/>
      <x:c r="T1532" s="18"/>
    </x:row>
    <x:row r="1533">
      <x:c r="D1533" s="18"/>
      <x:c r="E1533" s="18"/>
      <x:c r="F1533" s="18"/>
      <x:c r="G1533" s="59"/>
      <x:c r="H1533" s="59"/>
      <x:c r="I1533" s="59"/>
      <x:c r="J1533" s="59"/>
      <x:c r="K1533" s="18"/>
      <x:c r="L1533" s="18"/>
      <x:c r="M1533" s="18"/>
      <x:c r="N1533" s="18"/>
      <x:c r="O1533" s="18"/>
      <x:c r="P1533" s="18"/>
      <x:c r="Q1533" s="18"/>
      <x:c r="R1533" s="18"/>
      <x:c r="S1533" s="18"/>
      <x:c r="T1533" s="18"/>
    </x:row>
    <x:row r="1534">
      <x:c r="D1534" s="18"/>
      <x:c r="E1534" s="18"/>
      <x:c r="F1534" s="18"/>
      <x:c r="G1534" s="59"/>
      <x:c r="H1534" s="59"/>
      <x:c r="I1534" s="59"/>
      <x:c r="J1534" s="59"/>
      <x:c r="K1534" s="18"/>
      <x:c r="L1534" s="18"/>
      <x:c r="M1534" s="18"/>
      <x:c r="N1534" s="18"/>
      <x:c r="O1534" s="18"/>
      <x:c r="P1534" s="18"/>
      <x:c r="Q1534" s="18"/>
      <x:c r="R1534" s="18"/>
      <x:c r="S1534" s="18"/>
      <x:c r="T1534" s="18"/>
    </x:row>
    <x:row r="1535">
      <x:c r="D1535" s="18"/>
      <x:c r="E1535" s="18"/>
      <x:c r="F1535" s="18"/>
      <x:c r="G1535" s="59"/>
      <x:c r="H1535" s="59"/>
      <x:c r="I1535" s="59"/>
      <x:c r="J1535" s="59"/>
      <x:c r="K1535" s="18"/>
      <x:c r="L1535" s="18"/>
      <x:c r="M1535" s="18"/>
      <x:c r="N1535" s="18"/>
      <x:c r="O1535" s="18"/>
      <x:c r="P1535" s="18"/>
      <x:c r="Q1535" s="18"/>
      <x:c r="R1535" s="18"/>
      <x:c r="S1535" s="18"/>
      <x:c r="T1535" s="18"/>
    </x:row>
    <x:row r="1536">
      <x:c r="D1536" s="18"/>
      <x:c r="E1536" s="18"/>
      <x:c r="F1536" s="18"/>
      <x:c r="G1536" s="59"/>
      <x:c r="H1536" s="59"/>
      <x:c r="I1536" s="59"/>
      <x:c r="J1536" s="59"/>
      <x:c r="K1536" s="18"/>
      <x:c r="L1536" s="18"/>
      <x:c r="M1536" s="18"/>
      <x:c r="N1536" s="18"/>
      <x:c r="O1536" s="18"/>
      <x:c r="P1536" s="18"/>
      <x:c r="Q1536" s="18"/>
      <x:c r="R1536" s="18"/>
      <x:c r="S1536" s="18"/>
      <x:c r="T1536" s="18"/>
    </x:row>
    <x:row r="1537">
      <x:c r="D1537" s="18"/>
      <x:c r="E1537" s="18"/>
      <x:c r="F1537" s="18"/>
      <x:c r="G1537" s="59"/>
      <x:c r="H1537" s="59"/>
      <x:c r="I1537" s="59"/>
      <x:c r="J1537" s="59"/>
      <x:c r="K1537" s="18"/>
      <x:c r="L1537" s="18"/>
      <x:c r="M1537" s="18"/>
      <x:c r="N1537" s="18"/>
      <x:c r="O1537" s="18"/>
      <x:c r="P1537" s="18"/>
      <x:c r="Q1537" s="18"/>
      <x:c r="R1537" s="18"/>
      <x:c r="S1537" s="18"/>
      <x:c r="T1537" s="18"/>
    </x:row>
    <x:row r="1538">
      <x:c r="D1538" s="18"/>
      <x:c r="E1538" s="18"/>
      <x:c r="F1538" s="18"/>
      <x:c r="G1538" s="59"/>
      <x:c r="H1538" s="59"/>
      <x:c r="I1538" s="59"/>
      <x:c r="J1538" s="59"/>
      <x:c r="K1538" s="18"/>
      <x:c r="L1538" s="18"/>
      <x:c r="M1538" s="18"/>
      <x:c r="N1538" s="18"/>
      <x:c r="O1538" s="18"/>
      <x:c r="P1538" s="18"/>
      <x:c r="Q1538" s="18"/>
      <x:c r="R1538" s="18"/>
      <x:c r="S1538" s="18"/>
      <x:c r="T1538" s="18"/>
    </x:row>
    <x:row r="1539">
      <x:c r="D1539" s="18"/>
      <x:c r="E1539" s="18"/>
      <x:c r="F1539" s="18"/>
      <x:c r="G1539" s="59"/>
      <x:c r="H1539" s="59"/>
      <x:c r="I1539" s="59"/>
      <x:c r="J1539" s="59"/>
      <x:c r="K1539" s="18"/>
      <x:c r="L1539" s="18"/>
      <x:c r="M1539" s="18"/>
      <x:c r="N1539" s="18"/>
      <x:c r="O1539" s="18"/>
      <x:c r="P1539" s="18"/>
      <x:c r="Q1539" s="18"/>
      <x:c r="R1539" s="18"/>
      <x:c r="S1539" s="18"/>
      <x:c r="T1539" s="18"/>
    </x:row>
    <x:row r="1540">
      <x:c r="D1540" s="18"/>
      <x:c r="E1540" s="18"/>
      <x:c r="F1540" s="18"/>
      <x:c r="G1540" s="59"/>
      <x:c r="H1540" s="59"/>
      <x:c r="I1540" s="59"/>
      <x:c r="J1540" s="59"/>
      <x:c r="K1540" s="18"/>
      <x:c r="L1540" s="18"/>
      <x:c r="M1540" s="18"/>
      <x:c r="N1540" s="18"/>
      <x:c r="O1540" s="18"/>
      <x:c r="P1540" s="18"/>
      <x:c r="Q1540" s="18"/>
      <x:c r="R1540" s="18"/>
      <x:c r="S1540" s="18"/>
      <x:c r="T1540" s="18"/>
    </x:row>
    <x:row r="1541">
      <x:c r="D1541" s="18"/>
      <x:c r="E1541" s="18"/>
      <x:c r="F1541" s="18"/>
      <x:c r="G1541" s="59"/>
      <x:c r="H1541" s="59"/>
      <x:c r="I1541" s="59"/>
      <x:c r="J1541" s="59"/>
      <x:c r="K1541" s="18"/>
      <x:c r="L1541" s="18"/>
      <x:c r="M1541" s="18"/>
      <x:c r="N1541" s="18"/>
      <x:c r="O1541" s="18"/>
      <x:c r="P1541" s="18"/>
      <x:c r="Q1541" s="18"/>
      <x:c r="R1541" s="18"/>
      <x:c r="S1541" s="18"/>
      <x:c r="T1541" s="18"/>
    </x:row>
    <x:row r="1542">
      <x:c r="D1542" s="18"/>
      <x:c r="E1542" s="18"/>
      <x:c r="F1542" s="18"/>
      <x:c r="G1542" s="59"/>
      <x:c r="H1542" s="59"/>
      <x:c r="I1542" s="59"/>
      <x:c r="J1542" s="59"/>
      <x:c r="K1542" s="18"/>
      <x:c r="L1542" s="18"/>
      <x:c r="M1542" s="18"/>
      <x:c r="N1542" s="18"/>
      <x:c r="O1542" s="18"/>
      <x:c r="P1542" s="18"/>
      <x:c r="Q1542" s="18"/>
      <x:c r="R1542" s="18"/>
      <x:c r="S1542" s="18"/>
      <x:c r="T1542" s="18"/>
    </x:row>
    <x:row r="1543">
      <x:c r="D1543" s="18"/>
      <x:c r="E1543" s="18"/>
      <x:c r="F1543" s="18"/>
      <x:c r="G1543" s="59"/>
      <x:c r="H1543" s="59"/>
      <x:c r="I1543" s="59"/>
      <x:c r="J1543" s="59"/>
      <x:c r="K1543" s="18"/>
      <x:c r="L1543" s="18"/>
      <x:c r="M1543" s="18"/>
      <x:c r="N1543" s="18"/>
      <x:c r="O1543" s="18"/>
      <x:c r="P1543" s="18"/>
      <x:c r="Q1543" s="18"/>
      <x:c r="R1543" s="18"/>
      <x:c r="S1543" s="18"/>
      <x:c r="T1543" s="18"/>
    </x:row>
    <x:row r="1544">
      <x:c r="D1544" s="18"/>
      <x:c r="E1544" s="18"/>
      <x:c r="F1544" s="18"/>
      <x:c r="G1544" s="59"/>
      <x:c r="H1544" s="59"/>
      <x:c r="I1544" s="59"/>
      <x:c r="J1544" s="59"/>
      <x:c r="K1544" s="18"/>
      <x:c r="L1544" s="18"/>
      <x:c r="M1544" s="18"/>
      <x:c r="N1544" s="18"/>
      <x:c r="O1544" s="18"/>
      <x:c r="P1544" s="18"/>
      <x:c r="Q1544" s="18"/>
      <x:c r="R1544" s="18"/>
      <x:c r="S1544" s="18"/>
      <x:c r="T1544" s="18"/>
    </x:row>
    <x:row r="1545">
      <x:c r="D1545" s="18"/>
      <x:c r="E1545" s="18"/>
      <x:c r="F1545" s="18"/>
      <x:c r="G1545" s="59"/>
      <x:c r="H1545" s="59"/>
      <x:c r="I1545" s="59"/>
      <x:c r="J1545" s="59"/>
      <x:c r="K1545" s="18"/>
      <x:c r="L1545" s="18"/>
      <x:c r="M1545" s="18"/>
      <x:c r="N1545" s="18"/>
      <x:c r="O1545" s="18"/>
      <x:c r="P1545" s="18"/>
      <x:c r="Q1545" s="18"/>
      <x:c r="R1545" s="18"/>
      <x:c r="S1545" s="18"/>
      <x:c r="T1545" s="18"/>
    </x:row>
    <x:row r="1546">
      <x:c r="D1546" s="18"/>
      <x:c r="E1546" s="18"/>
      <x:c r="F1546" s="18"/>
      <x:c r="G1546" s="59"/>
      <x:c r="H1546" s="59"/>
      <x:c r="I1546" s="59"/>
      <x:c r="J1546" s="59"/>
      <x:c r="K1546" s="18"/>
      <x:c r="L1546" s="18"/>
      <x:c r="M1546" s="18"/>
      <x:c r="N1546" s="18"/>
      <x:c r="O1546" s="18"/>
      <x:c r="P1546" s="18"/>
      <x:c r="Q1546" s="18"/>
      <x:c r="R1546" s="18"/>
      <x:c r="S1546" s="18"/>
      <x:c r="T1546" s="18"/>
    </x:row>
    <x:row r="1547">
      <x:c r="D1547" s="18"/>
      <x:c r="E1547" s="18"/>
      <x:c r="F1547" s="18"/>
      <x:c r="G1547" s="59"/>
      <x:c r="H1547" s="59"/>
      <x:c r="I1547" s="59"/>
      <x:c r="J1547" s="59"/>
      <x:c r="K1547" s="18"/>
      <x:c r="L1547" s="18"/>
      <x:c r="M1547" s="18"/>
      <x:c r="N1547" s="18"/>
      <x:c r="O1547" s="18"/>
      <x:c r="P1547" s="18"/>
      <x:c r="Q1547" s="18"/>
      <x:c r="R1547" s="18"/>
      <x:c r="S1547" s="18"/>
      <x:c r="T1547" s="18"/>
    </x:row>
    <x:row r="1548">
      <x:c r="D1548" s="18"/>
      <x:c r="E1548" s="18"/>
      <x:c r="F1548" s="18"/>
      <x:c r="G1548" s="59"/>
      <x:c r="H1548" s="59"/>
      <x:c r="I1548" s="59"/>
      <x:c r="J1548" s="59"/>
      <x:c r="K1548" s="18"/>
      <x:c r="L1548" s="18"/>
      <x:c r="M1548" s="18"/>
      <x:c r="N1548" s="18"/>
      <x:c r="O1548" s="18"/>
      <x:c r="P1548" s="18"/>
      <x:c r="Q1548" s="18"/>
      <x:c r="R1548" s="18"/>
      <x:c r="S1548" s="18"/>
      <x:c r="T1548" s="18"/>
    </x:row>
    <x:row r="1549">
      <x:c r="D1549" s="18"/>
      <x:c r="E1549" s="18"/>
      <x:c r="F1549" s="18"/>
      <x:c r="G1549" s="59"/>
      <x:c r="H1549" s="59"/>
      <x:c r="I1549" s="59"/>
      <x:c r="J1549" s="59"/>
      <x:c r="K1549" s="18"/>
      <x:c r="L1549" s="18"/>
      <x:c r="M1549" s="18"/>
      <x:c r="N1549" s="18"/>
      <x:c r="O1549" s="18"/>
      <x:c r="P1549" s="18"/>
      <x:c r="Q1549" s="18"/>
      <x:c r="R1549" s="18"/>
      <x:c r="S1549" s="18"/>
      <x:c r="T1549" s="18"/>
    </x:row>
    <x:row r="1550">
      <x:c r="D1550" s="18"/>
      <x:c r="E1550" s="18"/>
      <x:c r="F1550" s="18"/>
      <x:c r="G1550" s="59"/>
      <x:c r="H1550" s="59"/>
      <x:c r="I1550" s="59"/>
      <x:c r="J1550" s="59"/>
      <x:c r="K1550" s="18"/>
      <x:c r="L1550" s="18"/>
      <x:c r="M1550" s="18"/>
      <x:c r="N1550" s="18"/>
      <x:c r="O1550" s="18"/>
      <x:c r="P1550" s="18"/>
      <x:c r="Q1550" s="18"/>
      <x:c r="R1550" s="18"/>
      <x:c r="S1550" s="18"/>
      <x:c r="T1550" s="18"/>
    </x:row>
    <x:row r="1551">
      <x:c r="D1551" s="18"/>
      <x:c r="E1551" s="18"/>
      <x:c r="F1551" s="18"/>
      <x:c r="G1551" s="59"/>
      <x:c r="H1551" s="59"/>
      <x:c r="I1551" s="59"/>
      <x:c r="J1551" s="59"/>
      <x:c r="K1551" s="18"/>
      <x:c r="L1551" s="18"/>
      <x:c r="M1551" s="18"/>
      <x:c r="N1551" s="18"/>
      <x:c r="O1551" s="18"/>
      <x:c r="P1551" s="18"/>
      <x:c r="Q1551" s="18"/>
      <x:c r="R1551" s="18"/>
      <x:c r="S1551" s="18"/>
      <x:c r="T1551" s="18"/>
    </x:row>
    <x:row r="1552">
      <x:c r="D1552" s="18"/>
      <x:c r="E1552" s="18"/>
      <x:c r="F1552" s="18"/>
      <x:c r="G1552" s="59"/>
      <x:c r="H1552" s="59"/>
      <x:c r="I1552" s="59"/>
      <x:c r="J1552" s="59"/>
      <x:c r="K1552" s="18"/>
      <x:c r="L1552" s="18"/>
      <x:c r="M1552" s="18"/>
      <x:c r="N1552" s="18"/>
      <x:c r="O1552" s="18"/>
      <x:c r="P1552" s="18"/>
      <x:c r="Q1552" s="18"/>
      <x:c r="R1552" s="18"/>
      <x:c r="S1552" s="18"/>
      <x:c r="T1552" s="18"/>
    </x:row>
    <x:row r="1553">
      <x:c r="D1553" s="18"/>
      <x:c r="E1553" s="18"/>
      <x:c r="F1553" s="18"/>
      <x:c r="G1553" s="59"/>
      <x:c r="H1553" s="59"/>
      <x:c r="I1553" s="59"/>
      <x:c r="J1553" s="59"/>
      <x:c r="K1553" s="18"/>
      <x:c r="L1553" s="18"/>
      <x:c r="M1553" s="18"/>
      <x:c r="N1553" s="18"/>
      <x:c r="O1553" s="18"/>
      <x:c r="P1553" s="18"/>
      <x:c r="Q1553" s="18"/>
      <x:c r="R1553" s="18"/>
      <x:c r="S1553" s="18"/>
      <x:c r="T1553" s="18"/>
    </x:row>
    <x:row r="1554">
      <x:c r="D1554" s="18"/>
      <x:c r="E1554" s="18"/>
      <x:c r="F1554" s="18"/>
      <x:c r="G1554" s="59"/>
      <x:c r="H1554" s="59"/>
      <x:c r="I1554" s="59"/>
      <x:c r="J1554" s="59"/>
      <x:c r="K1554" s="18"/>
      <x:c r="L1554" s="18"/>
      <x:c r="M1554" s="18"/>
      <x:c r="N1554" s="18"/>
      <x:c r="O1554" s="18"/>
      <x:c r="P1554" s="18"/>
      <x:c r="Q1554" s="18"/>
      <x:c r="R1554" s="18"/>
      <x:c r="S1554" s="18"/>
      <x:c r="T1554" s="18"/>
    </x:row>
    <x:row r="1555">
      <x:c r="D1555" s="18"/>
      <x:c r="E1555" s="18"/>
      <x:c r="F1555" s="18"/>
      <x:c r="G1555" s="59"/>
      <x:c r="H1555" s="59"/>
      <x:c r="I1555" s="59"/>
      <x:c r="J1555" s="59"/>
      <x:c r="K1555" s="18"/>
      <x:c r="L1555" s="18"/>
      <x:c r="M1555" s="18"/>
      <x:c r="N1555" s="18"/>
      <x:c r="O1555" s="18"/>
      <x:c r="P1555" s="18"/>
      <x:c r="Q1555" s="18"/>
      <x:c r="R1555" s="18"/>
      <x:c r="S1555" s="18"/>
      <x:c r="T1555" s="18"/>
    </x:row>
    <x:row r="1556">
      <x:c r="D1556" s="18"/>
      <x:c r="E1556" s="18"/>
      <x:c r="F1556" s="18"/>
      <x:c r="G1556" s="59"/>
      <x:c r="H1556" s="59"/>
      <x:c r="I1556" s="59"/>
      <x:c r="J1556" s="59"/>
      <x:c r="K1556" s="18"/>
      <x:c r="L1556" s="18"/>
      <x:c r="M1556" s="18"/>
      <x:c r="N1556" s="18"/>
      <x:c r="O1556" s="18"/>
      <x:c r="P1556" s="18"/>
      <x:c r="Q1556" s="18"/>
      <x:c r="R1556" s="18"/>
      <x:c r="S1556" s="18"/>
      <x:c r="T1556" s="18"/>
    </x:row>
    <x:row r="1557">
      <x:c r="D1557" s="18"/>
      <x:c r="E1557" s="18"/>
      <x:c r="F1557" s="18"/>
      <x:c r="G1557" s="59"/>
      <x:c r="H1557" s="59"/>
      <x:c r="I1557" s="59"/>
      <x:c r="J1557" s="59"/>
      <x:c r="K1557" s="18"/>
      <x:c r="L1557" s="18"/>
      <x:c r="M1557" s="18"/>
      <x:c r="N1557" s="18"/>
      <x:c r="O1557" s="18"/>
      <x:c r="P1557" s="18"/>
      <x:c r="Q1557" s="18"/>
      <x:c r="R1557" s="18"/>
      <x:c r="S1557" s="18"/>
      <x:c r="T1557" s="18"/>
    </x:row>
    <x:row r="1558">
      <x:c r="D1558" s="18"/>
      <x:c r="E1558" s="18"/>
      <x:c r="F1558" s="18"/>
      <x:c r="G1558" s="59"/>
      <x:c r="H1558" s="59"/>
      <x:c r="I1558" s="59"/>
      <x:c r="J1558" s="59"/>
      <x:c r="K1558" s="18"/>
      <x:c r="L1558" s="18"/>
      <x:c r="M1558" s="18"/>
      <x:c r="N1558" s="18"/>
      <x:c r="O1558" s="18"/>
      <x:c r="P1558" s="18"/>
      <x:c r="Q1558" s="18"/>
      <x:c r="R1558" s="18"/>
      <x:c r="S1558" s="18"/>
      <x:c r="T1558" s="18"/>
    </x:row>
    <x:row r="1559">
      <x:c r="D1559" s="18"/>
      <x:c r="E1559" s="18"/>
      <x:c r="F1559" s="18"/>
      <x:c r="G1559" s="59"/>
      <x:c r="H1559" s="59"/>
      <x:c r="I1559" s="59"/>
      <x:c r="J1559" s="59"/>
      <x:c r="K1559" s="18"/>
      <x:c r="L1559" s="18"/>
      <x:c r="M1559" s="18"/>
      <x:c r="N1559" s="18"/>
      <x:c r="O1559" s="18"/>
      <x:c r="P1559" s="18"/>
      <x:c r="Q1559" s="18"/>
      <x:c r="R1559" s="18"/>
      <x:c r="S1559" s="18"/>
      <x:c r="T1559" s="18"/>
    </x:row>
    <x:row r="1560">
      <x:c r="D1560" s="18"/>
      <x:c r="E1560" s="18"/>
      <x:c r="F1560" s="18"/>
      <x:c r="G1560" s="59"/>
      <x:c r="H1560" s="59"/>
      <x:c r="I1560" s="59"/>
      <x:c r="J1560" s="59"/>
      <x:c r="K1560" s="18"/>
      <x:c r="L1560" s="18"/>
      <x:c r="M1560" s="18"/>
      <x:c r="N1560" s="18"/>
      <x:c r="O1560" s="18"/>
      <x:c r="P1560" s="18"/>
      <x:c r="Q1560" s="18"/>
      <x:c r="R1560" s="18"/>
      <x:c r="S1560" s="18"/>
      <x:c r="T1560" s="18"/>
    </x:row>
    <x:row r="1561">
      <x:c r="D1561" s="18"/>
      <x:c r="E1561" s="18"/>
      <x:c r="F1561" s="18"/>
      <x:c r="G1561" s="59"/>
      <x:c r="H1561" s="59"/>
      <x:c r="I1561" s="59"/>
      <x:c r="J1561" s="59"/>
      <x:c r="K1561" s="18"/>
      <x:c r="L1561" s="18"/>
      <x:c r="M1561" s="18"/>
      <x:c r="N1561" s="18"/>
      <x:c r="O1561" s="18"/>
      <x:c r="P1561" s="18"/>
      <x:c r="Q1561" s="18"/>
      <x:c r="R1561" s="18"/>
      <x:c r="S1561" s="18"/>
      <x:c r="T1561" s="18"/>
    </x:row>
    <x:row r="1562">
      <x:c r="D1562" s="18"/>
      <x:c r="E1562" s="18"/>
      <x:c r="F1562" s="18"/>
      <x:c r="G1562" s="59"/>
      <x:c r="H1562" s="59"/>
      <x:c r="I1562" s="59"/>
      <x:c r="J1562" s="59"/>
      <x:c r="K1562" s="18"/>
      <x:c r="L1562" s="18"/>
      <x:c r="M1562" s="18"/>
      <x:c r="N1562" s="18"/>
      <x:c r="O1562" s="18"/>
      <x:c r="P1562" s="18"/>
      <x:c r="Q1562" s="18"/>
      <x:c r="R1562" s="18"/>
      <x:c r="S1562" s="18"/>
      <x:c r="T1562" s="18"/>
    </x:row>
    <x:row r="1563">
      <x:c r="D1563" s="18"/>
      <x:c r="E1563" s="18"/>
      <x:c r="F1563" s="18"/>
      <x:c r="G1563" s="59"/>
      <x:c r="H1563" s="59"/>
      <x:c r="I1563" s="59"/>
      <x:c r="J1563" s="59"/>
      <x:c r="K1563" s="18"/>
      <x:c r="L1563" s="18"/>
      <x:c r="M1563" s="18"/>
      <x:c r="N1563" s="18"/>
      <x:c r="O1563" s="18"/>
      <x:c r="P1563" s="18"/>
      <x:c r="Q1563" s="18"/>
      <x:c r="R1563" s="18"/>
      <x:c r="S1563" s="18"/>
      <x:c r="T1563" s="18"/>
    </x:row>
    <x:row r="1564">
      <x:c r="D1564" s="18"/>
      <x:c r="E1564" s="18"/>
      <x:c r="F1564" s="18"/>
      <x:c r="G1564" s="59"/>
      <x:c r="H1564" s="59"/>
      <x:c r="I1564" s="59"/>
      <x:c r="J1564" s="59"/>
      <x:c r="K1564" s="18"/>
      <x:c r="L1564" s="18"/>
      <x:c r="M1564" s="18"/>
      <x:c r="N1564" s="18"/>
      <x:c r="O1564" s="18"/>
      <x:c r="P1564" s="18"/>
      <x:c r="Q1564" s="18"/>
      <x:c r="R1564" s="18"/>
      <x:c r="S1564" s="18"/>
      <x:c r="T1564" s="18"/>
    </x:row>
    <x:row r="1565">
      <x:c r="D1565" s="18"/>
      <x:c r="E1565" s="18"/>
      <x:c r="F1565" s="18"/>
      <x:c r="G1565" s="59"/>
      <x:c r="H1565" s="59"/>
      <x:c r="I1565" s="59"/>
      <x:c r="J1565" s="59"/>
      <x:c r="K1565" s="18"/>
      <x:c r="L1565" s="18"/>
      <x:c r="M1565" s="18"/>
      <x:c r="N1565" s="18"/>
      <x:c r="O1565" s="18"/>
      <x:c r="P1565" s="18"/>
      <x:c r="Q1565" s="18"/>
      <x:c r="R1565" s="18"/>
      <x:c r="S1565" s="18"/>
      <x:c r="T1565" s="18"/>
    </x:row>
    <x:row r="1566">
      <x:c r="D1566" s="18"/>
      <x:c r="E1566" s="18"/>
      <x:c r="F1566" s="18"/>
      <x:c r="G1566" s="59"/>
      <x:c r="H1566" s="59"/>
      <x:c r="I1566" s="59"/>
      <x:c r="J1566" s="59"/>
      <x:c r="K1566" s="18"/>
      <x:c r="L1566" s="18"/>
      <x:c r="M1566" s="18"/>
      <x:c r="N1566" s="18"/>
      <x:c r="O1566" s="18"/>
      <x:c r="P1566" s="18"/>
      <x:c r="Q1566" s="18"/>
      <x:c r="R1566" s="18"/>
      <x:c r="S1566" s="18"/>
      <x:c r="T1566" s="18"/>
    </x:row>
    <x:row r="1567">
      <x:c r="D1567" s="18"/>
      <x:c r="E1567" s="18"/>
      <x:c r="F1567" s="18"/>
      <x:c r="G1567" s="59"/>
      <x:c r="H1567" s="59"/>
      <x:c r="I1567" s="59"/>
      <x:c r="J1567" s="59"/>
      <x:c r="K1567" s="18"/>
      <x:c r="L1567" s="18"/>
      <x:c r="M1567" s="18"/>
      <x:c r="N1567" s="18"/>
      <x:c r="O1567" s="18"/>
      <x:c r="P1567" s="18"/>
      <x:c r="Q1567" s="18"/>
      <x:c r="R1567" s="18"/>
      <x:c r="S1567" s="18"/>
      <x:c r="T1567" s="18"/>
    </x:row>
    <x:row r="1568">
      <x:c r="D1568" s="18"/>
      <x:c r="E1568" s="18"/>
      <x:c r="F1568" s="18"/>
      <x:c r="G1568" s="59"/>
      <x:c r="H1568" s="59"/>
      <x:c r="I1568" s="59"/>
      <x:c r="J1568" s="59"/>
      <x:c r="K1568" s="18"/>
      <x:c r="L1568" s="18"/>
      <x:c r="M1568" s="18"/>
      <x:c r="N1568" s="18"/>
      <x:c r="O1568" s="18"/>
      <x:c r="P1568" s="18"/>
      <x:c r="Q1568" s="18"/>
      <x:c r="R1568" s="18"/>
      <x:c r="S1568" s="18"/>
      <x:c r="T1568" s="18"/>
    </x:row>
    <x:row r="1569">
      <x:c r="D1569" s="18"/>
      <x:c r="E1569" s="18"/>
      <x:c r="F1569" s="18"/>
      <x:c r="G1569" s="59"/>
      <x:c r="H1569" s="59"/>
      <x:c r="I1569" s="59"/>
      <x:c r="J1569" s="59"/>
      <x:c r="K1569" s="18"/>
      <x:c r="L1569" s="18"/>
      <x:c r="M1569" s="18"/>
      <x:c r="N1569" s="18"/>
      <x:c r="O1569" s="18"/>
      <x:c r="P1569" s="18"/>
      <x:c r="Q1569" s="18"/>
      <x:c r="R1569" s="18"/>
      <x:c r="S1569" s="18"/>
      <x:c r="T1569" s="18"/>
    </x:row>
    <x:row r="1570">
      <x:c r="D1570" s="18"/>
      <x:c r="E1570" s="18"/>
      <x:c r="F1570" s="18"/>
      <x:c r="G1570" s="59"/>
      <x:c r="H1570" s="59"/>
      <x:c r="I1570" s="59"/>
      <x:c r="J1570" s="59"/>
      <x:c r="K1570" s="18"/>
      <x:c r="L1570" s="18"/>
      <x:c r="M1570" s="18"/>
      <x:c r="N1570" s="18"/>
      <x:c r="O1570" s="18"/>
      <x:c r="P1570" s="18"/>
      <x:c r="Q1570" s="18"/>
      <x:c r="R1570" s="18"/>
      <x:c r="S1570" s="18"/>
      <x:c r="T1570" s="18"/>
    </x:row>
    <x:row r="1571">
      <x:c r="D1571" s="18"/>
      <x:c r="E1571" s="18"/>
      <x:c r="F1571" s="18"/>
      <x:c r="G1571" s="59"/>
      <x:c r="H1571" s="59"/>
      <x:c r="I1571" s="59"/>
      <x:c r="J1571" s="59"/>
      <x:c r="K1571" s="18"/>
      <x:c r="L1571" s="18"/>
      <x:c r="M1571" s="18"/>
      <x:c r="N1571" s="18"/>
      <x:c r="O1571" s="18"/>
      <x:c r="P1571" s="18"/>
      <x:c r="Q1571" s="18"/>
      <x:c r="R1571" s="18"/>
      <x:c r="S1571" s="18"/>
      <x:c r="T1571" s="18"/>
    </x:row>
    <x:row r="1572">
      <x:c r="D1572" s="18"/>
      <x:c r="E1572" s="18"/>
      <x:c r="F1572" s="18"/>
      <x:c r="G1572" s="59"/>
      <x:c r="H1572" s="59"/>
      <x:c r="I1572" s="59"/>
      <x:c r="J1572" s="59"/>
      <x:c r="K1572" s="18"/>
      <x:c r="L1572" s="18"/>
      <x:c r="M1572" s="18"/>
      <x:c r="N1572" s="18"/>
      <x:c r="O1572" s="18"/>
      <x:c r="P1572" s="18"/>
      <x:c r="Q1572" s="18"/>
      <x:c r="R1572" s="18"/>
      <x:c r="S1572" s="18"/>
      <x:c r="T1572" s="18"/>
    </x:row>
    <x:row r="1573">
      <x:c r="D1573" s="18"/>
      <x:c r="E1573" s="18"/>
      <x:c r="F1573" s="18"/>
      <x:c r="G1573" s="59"/>
      <x:c r="H1573" s="59"/>
      <x:c r="I1573" s="59"/>
      <x:c r="J1573" s="59"/>
      <x:c r="K1573" s="18"/>
      <x:c r="L1573" s="18"/>
      <x:c r="M1573" s="18"/>
      <x:c r="N1573" s="18"/>
      <x:c r="O1573" s="18"/>
      <x:c r="P1573" s="18"/>
      <x:c r="Q1573" s="18"/>
      <x:c r="R1573" s="18"/>
      <x:c r="S1573" s="18"/>
      <x:c r="T1573" s="18"/>
    </x:row>
    <x:row r="1574">
      <x:c r="D1574" s="18"/>
      <x:c r="E1574" s="18"/>
      <x:c r="F1574" s="18"/>
      <x:c r="G1574" s="59"/>
      <x:c r="H1574" s="59"/>
      <x:c r="I1574" s="59"/>
      <x:c r="J1574" s="59"/>
      <x:c r="K1574" s="18"/>
      <x:c r="L1574" s="18"/>
      <x:c r="M1574" s="18"/>
      <x:c r="N1574" s="18"/>
      <x:c r="O1574" s="18"/>
      <x:c r="P1574" s="18"/>
      <x:c r="Q1574" s="18"/>
      <x:c r="R1574" s="18"/>
      <x:c r="S1574" s="18"/>
      <x:c r="T1574" s="18"/>
    </x:row>
    <x:row r="1575">
      <x:c r="D1575" s="18"/>
      <x:c r="E1575" s="18"/>
      <x:c r="F1575" s="18"/>
      <x:c r="G1575" s="59"/>
      <x:c r="H1575" s="59"/>
      <x:c r="I1575" s="59"/>
      <x:c r="J1575" s="59"/>
      <x:c r="K1575" s="18"/>
      <x:c r="L1575" s="18"/>
      <x:c r="M1575" s="18"/>
      <x:c r="N1575" s="18"/>
      <x:c r="O1575" s="18"/>
      <x:c r="P1575" s="18"/>
      <x:c r="Q1575" s="18"/>
      <x:c r="R1575" s="18"/>
      <x:c r="S1575" s="18"/>
      <x:c r="T1575" s="18"/>
    </x:row>
    <x:row r="1576">
      <x:c r="D1576" s="18"/>
      <x:c r="E1576" s="18"/>
      <x:c r="F1576" s="18"/>
      <x:c r="G1576" s="59"/>
      <x:c r="H1576" s="59"/>
      <x:c r="I1576" s="59"/>
      <x:c r="J1576" s="59"/>
      <x:c r="K1576" s="18"/>
      <x:c r="L1576" s="18"/>
      <x:c r="M1576" s="18"/>
      <x:c r="N1576" s="18"/>
      <x:c r="O1576" s="18"/>
      <x:c r="P1576" s="18"/>
      <x:c r="Q1576" s="18"/>
      <x:c r="R1576" s="18"/>
      <x:c r="S1576" s="18"/>
      <x:c r="T1576" s="18"/>
    </x:row>
    <x:row r="1577">
      <x:c r="D1577" s="18"/>
      <x:c r="E1577" s="18"/>
      <x:c r="F1577" s="18"/>
      <x:c r="G1577" s="59"/>
      <x:c r="H1577" s="59"/>
      <x:c r="I1577" s="59"/>
      <x:c r="J1577" s="59"/>
      <x:c r="K1577" s="18"/>
      <x:c r="L1577" s="18"/>
      <x:c r="M1577" s="18"/>
      <x:c r="N1577" s="18"/>
      <x:c r="O1577" s="18"/>
      <x:c r="P1577" s="18"/>
      <x:c r="Q1577" s="18"/>
      <x:c r="R1577" s="18"/>
      <x:c r="S1577" s="18"/>
      <x:c r="T1577" s="18"/>
    </x:row>
    <x:row r="1578">
      <x:c r="D1578" s="18"/>
      <x:c r="E1578" s="18"/>
      <x:c r="F1578" s="18"/>
      <x:c r="G1578" s="59"/>
      <x:c r="H1578" s="59"/>
      <x:c r="I1578" s="59"/>
      <x:c r="J1578" s="59"/>
      <x:c r="K1578" s="18"/>
      <x:c r="L1578" s="18"/>
      <x:c r="M1578" s="18"/>
      <x:c r="N1578" s="18"/>
      <x:c r="O1578" s="18"/>
      <x:c r="P1578" s="18"/>
      <x:c r="Q1578" s="18"/>
      <x:c r="R1578" s="18"/>
      <x:c r="S1578" s="18"/>
      <x:c r="T1578" s="18"/>
    </x:row>
    <x:row r="1579">
      <x:c r="D1579" s="18"/>
      <x:c r="E1579" s="18"/>
      <x:c r="F1579" s="18"/>
      <x:c r="G1579" s="59"/>
      <x:c r="H1579" s="59"/>
      <x:c r="I1579" s="59"/>
      <x:c r="J1579" s="59"/>
      <x:c r="K1579" s="18"/>
      <x:c r="L1579" s="18"/>
      <x:c r="M1579" s="18"/>
      <x:c r="N1579" s="18"/>
      <x:c r="O1579" s="18"/>
      <x:c r="P1579" s="18"/>
      <x:c r="Q1579" s="18"/>
      <x:c r="R1579" s="18"/>
      <x:c r="S1579" s="18"/>
      <x:c r="T1579" s="18"/>
    </x:row>
    <x:row r="1580">
      <x:c r="D1580" s="18"/>
      <x:c r="E1580" s="18"/>
      <x:c r="F1580" s="18"/>
      <x:c r="G1580" s="59"/>
      <x:c r="H1580" s="59"/>
      <x:c r="I1580" s="59"/>
      <x:c r="J1580" s="59"/>
      <x:c r="K1580" s="18"/>
      <x:c r="L1580" s="18"/>
      <x:c r="M1580" s="18"/>
      <x:c r="N1580" s="18"/>
      <x:c r="O1580" s="18"/>
      <x:c r="P1580" s="18"/>
      <x:c r="Q1580" s="18"/>
      <x:c r="R1580" s="18"/>
      <x:c r="S1580" s="18"/>
      <x:c r="T1580" s="18"/>
    </x:row>
    <x:row r="1581">
      <x:c r="D1581" s="18"/>
      <x:c r="E1581" s="18"/>
      <x:c r="F1581" s="18"/>
      <x:c r="G1581" s="59"/>
      <x:c r="H1581" s="59"/>
      <x:c r="I1581" s="59"/>
      <x:c r="J1581" s="59"/>
      <x:c r="K1581" s="18"/>
      <x:c r="L1581" s="18"/>
      <x:c r="M1581" s="18"/>
      <x:c r="N1581" s="18"/>
      <x:c r="O1581" s="18"/>
      <x:c r="P1581" s="18"/>
      <x:c r="Q1581" s="18"/>
      <x:c r="R1581" s="18"/>
      <x:c r="S1581" s="18"/>
      <x:c r="T1581" s="18"/>
    </x:row>
    <x:row r="1582">
      <x:c r="D1582" s="18"/>
      <x:c r="E1582" s="18"/>
      <x:c r="F1582" s="18"/>
      <x:c r="G1582" s="59"/>
      <x:c r="H1582" s="59"/>
      <x:c r="I1582" s="59"/>
      <x:c r="J1582" s="59"/>
      <x:c r="K1582" s="18"/>
      <x:c r="L1582" s="18"/>
      <x:c r="M1582" s="18"/>
      <x:c r="N1582" s="18"/>
      <x:c r="O1582" s="18"/>
      <x:c r="P1582" s="18"/>
      <x:c r="Q1582" s="18"/>
      <x:c r="R1582" s="18"/>
      <x:c r="S1582" s="18"/>
      <x:c r="T1582" s="18"/>
    </x:row>
    <x:row r="1583">
      <x:c r="D1583" s="18"/>
      <x:c r="E1583" s="18"/>
      <x:c r="F1583" s="18"/>
      <x:c r="G1583" s="59"/>
      <x:c r="H1583" s="59"/>
      <x:c r="I1583" s="59"/>
      <x:c r="J1583" s="59"/>
      <x:c r="K1583" s="18"/>
      <x:c r="L1583" s="18"/>
      <x:c r="M1583" s="18"/>
      <x:c r="N1583" s="18"/>
      <x:c r="O1583" s="18"/>
      <x:c r="P1583" s="18"/>
      <x:c r="Q1583" s="18"/>
      <x:c r="R1583" s="18"/>
      <x:c r="S1583" s="18"/>
      <x:c r="T1583" s="18"/>
    </x:row>
    <x:row r="1584">
      <x:c r="D1584" s="18"/>
      <x:c r="E1584" s="18"/>
      <x:c r="F1584" s="18"/>
      <x:c r="G1584" s="59"/>
      <x:c r="H1584" s="59"/>
      <x:c r="I1584" s="59"/>
      <x:c r="J1584" s="59"/>
      <x:c r="K1584" s="18"/>
      <x:c r="L1584" s="18"/>
      <x:c r="M1584" s="18"/>
      <x:c r="N1584" s="18"/>
      <x:c r="O1584" s="18"/>
      <x:c r="P1584" s="18"/>
      <x:c r="Q1584" s="18"/>
      <x:c r="R1584" s="18"/>
      <x:c r="S1584" s="18"/>
      <x:c r="T1584" s="18"/>
    </x:row>
    <x:row r="1585">
      <x:c r="D1585" s="18"/>
      <x:c r="E1585" s="18"/>
      <x:c r="F1585" s="18"/>
      <x:c r="G1585" s="59"/>
      <x:c r="H1585" s="59"/>
      <x:c r="I1585" s="59"/>
      <x:c r="J1585" s="59"/>
      <x:c r="K1585" s="18"/>
      <x:c r="L1585" s="18"/>
      <x:c r="M1585" s="18"/>
      <x:c r="N1585" s="18"/>
      <x:c r="O1585" s="18"/>
      <x:c r="P1585" s="18"/>
      <x:c r="Q1585" s="18"/>
      <x:c r="R1585" s="18"/>
      <x:c r="S1585" s="18"/>
      <x:c r="T1585" s="18"/>
    </x:row>
    <x:row r="1586">
      <x:c r="D1586" s="18"/>
      <x:c r="E1586" s="18"/>
      <x:c r="F1586" s="18"/>
      <x:c r="G1586" s="59"/>
      <x:c r="H1586" s="59"/>
      <x:c r="I1586" s="59"/>
      <x:c r="J1586" s="59"/>
      <x:c r="K1586" s="18"/>
      <x:c r="L1586" s="18"/>
      <x:c r="M1586" s="18"/>
      <x:c r="N1586" s="18"/>
      <x:c r="O1586" s="18"/>
      <x:c r="P1586" s="18"/>
      <x:c r="Q1586" s="18"/>
      <x:c r="R1586" s="18"/>
      <x:c r="S1586" s="18"/>
      <x:c r="T1586" s="18"/>
    </x:row>
    <x:row r="1587">
      <x:c r="D1587" s="18"/>
      <x:c r="E1587" s="18"/>
      <x:c r="F1587" s="18"/>
      <x:c r="G1587" s="59"/>
      <x:c r="H1587" s="59"/>
      <x:c r="I1587" s="59"/>
      <x:c r="J1587" s="59"/>
      <x:c r="K1587" s="18"/>
      <x:c r="L1587" s="18"/>
      <x:c r="M1587" s="18"/>
      <x:c r="N1587" s="18"/>
      <x:c r="O1587" s="18"/>
      <x:c r="P1587" s="18"/>
      <x:c r="Q1587" s="18"/>
      <x:c r="R1587" s="18"/>
      <x:c r="S1587" s="18"/>
      <x:c r="T1587" s="18"/>
    </x:row>
    <x:row r="1588">
      <x:c r="D1588" s="18"/>
      <x:c r="E1588" s="18"/>
      <x:c r="F1588" s="18"/>
      <x:c r="G1588" s="59"/>
      <x:c r="H1588" s="59"/>
      <x:c r="I1588" s="59"/>
      <x:c r="J1588" s="59"/>
      <x:c r="K1588" s="18"/>
      <x:c r="L1588" s="18"/>
      <x:c r="M1588" s="18"/>
      <x:c r="N1588" s="18"/>
      <x:c r="O1588" s="18"/>
      <x:c r="P1588" s="18"/>
      <x:c r="Q1588" s="18"/>
      <x:c r="R1588" s="18"/>
      <x:c r="S1588" s="18"/>
      <x:c r="T1588" s="18"/>
    </x:row>
    <x:row r="1589">
      <x:c r="D1589" s="18"/>
      <x:c r="E1589" s="18"/>
      <x:c r="F1589" s="18"/>
      <x:c r="G1589" s="59"/>
      <x:c r="H1589" s="59"/>
      <x:c r="I1589" s="59"/>
      <x:c r="J1589" s="59"/>
      <x:c r="K1589" s="18"/>
      <x:c r="L1589" s="18"/>
      <x:c r="M1589" s="18"/>
      <x:c r="N1589" s="18"/>
      <x:c r="O1589" s="18"/>
      <x:c r="P1589" s="18"/>
      <x:c r="Q1589" s="18"/>
      <x:c r="R1589" s="18"/>
      <x:c r="S1589" s="18"/>
      <x:c r="T1589" s="18"/>
    </x:row>
    <x:row r="1590">
      <x:c r="D1590" s="18"/>
      <x:c r="E1590" s="18"/>
      <x:c r="F1590" s="18"/>
      <x:c r="G1590" s="59"/>
      <x:c r="H1590" s="59"/>
      <x:c r="I1590" s="59"/>
      <x:c r="J1590" s="59"/>
      <x:c r="K1590" s="18"/>
      <x:c r="L1590" s="18"/>
      <x:c r="M1590" s="18"/>
      <x:c r="N1590" s="18"/>
      <x:c r="O1590" s="18"/>
      <x:c r="P1590" s="18"/>
      <x:c r="Q1590" s="18"/>
      <x:c r="R1590" s="18"/>
      <x:c r="S1590" s="18"/>
      <x:c r="T1590" s="18"/>
    </x:row>
    <x:row r="1591">
      <x:c r="D1591" s="18"/>
      <x:c r="E1591" s="18"/>
      <x:c r="F1591" s="18"/>
      <x:c r="G1591" s="59"/>
      <x:c r="H1591" s="59"/>
      <x:c r="I1591" s="59"/>
      <x:c r="J1591" s="59"/>
      <x:c r="K1591" s="18"/>
      <x:c r="L1591" s="18"/>
      <x:c r="M1591" s="18"/>
      <x:c r="N1591" s="18"/>
      <x:c r="O1591" s="18"/>
      <x:c r="P1591" s="18"/>
      <x:c r="Q1591" s="18"/>
      <x:c r="R1591" s="18"/>
      <x:c r="S1591" s="18"/>
      <x:c r="T1591" s="18"/>
    </x:row>
    <x:row r="1592">
      <x:c r="D1592" s="18"/>
      <x:c r="E1592" s="18"/>
      <x:c r="F1592" s="18"/>
      <x:c r="G1592" s="59"/>
      <x:c r="H1592" s="59"/>
      <x:c r="I1592" s="59"/>
      <x:c r="J1592" s="59"/>
      <x:c r="K1592" s="18"/>
      <x:c r="L1592" s="18"/>
      <x:c r="M1592" s="18"/>
      <x:c r="N1592" s="18"/>
      <x:c r="O1592" s="18"/>
      <x:c r="P1592" s="18"/>
      <x:c r="Q1592" s="18"/>
      <x:c r="R1592" s="18"/>
      <x:c r="S1592" s="18"/>
      <x:c r="T1592" s="18"/>
    </x:row>
    <x:row r="1593">
      <x:c r="D1593" s="18"/>
      <x:c r="E1593" s="18"/>
      <x:c r="F1593" s="18"/>
      <x:c r="G1593" s="59"/>
      <x:c r="H1593" s="59"/>
      <x:c r="I1593" s="59"/>
      <x:c r="J1593" s="59"/>
      <x:c r="K1593" s="18"/>
      <x:c r="L1593" s="18"/>
      <x:c r="M1593" s="18"/>
      <x:c r="N1593" s="18"/>
      <x:c r="O1593" s="18"/>
      <x:c r="P1593" s="18"/>
      <x:c r="Q1593" s="18"/>
      <x:c r="R1593" s="18"/>
      <x:c r="S1593" s="18"/>
      <x:c r="T1593" s="18"/>
    </x:row>
    <x:row r="1594">
      <x:c r="D1594" s="18"/>
      <x:c r="E1594" s="18"/>
      <x:c r="F1594" s="18"/>
      <x:c r="G1594" s="59"/>
      <x:c r="H1594" s="59"/>
      <x:c r="I1594" s="59"/>
      <x:c r="J1594" s="59"/>
      <x:c r="K1594" s="18"/>
      <x:c r="L1594" s="18"/>
      <x:c r="M1594" s="18"/>
      <x:c r="N1594" s="18"/>
      <x:c r="O1594" s="18"/>
      <x:c r="P1594" s="18"/>
      <x:c r="Q1594" s="18"/>
      <x:c r="R1594" s="18"/>
      <x:c r="S1594" s="18"/>
      <x:c r="T1594" s="18"/>
    </x:row>
    <x:row r="1595">
      <x:c r="D1595" s="18"/>
      <x:c r="E1595" s="18"/>
      <x:c r="F1595" s="18"/>
      <x:c r="G1595" s="59"/>
      <x:c r="H1595" s="59"/>
      <x:c r="I1595" s="59"/>
      <x:c r="J1595" s="59"/>
      <x:c r="K1595" s="18"/>
      <x:c r="L1595" s="18"/>
      <x:c r="M1595" s="18"/>
      <x:c r="N1595" s="18"/>
      <x:c r="O1595" s="18"/>
      <x:c r="P1595" s="18"/>
      <x:c r="Q1595" s="18"/>
      <x:c r="R1595" s="18"/>
      <x:c r="S1595" s="18"/>
      <x:c r="T1595" s="18"/>
    </x:row>
    <x:row r="1596">
      <x:c r="D1596" s="18"/>
      <x:c r="E1596" s="18"/>
      <x:c r="F1596" s="18"/>
      <x:c r="G1596" s="59"/>
      <x:c r="H1596" s="59"/>
      <x:c r="I1596" s="59"/>
      <x:c r="J1596" s="59"/>
      <x:c r="K1596" s="18"/>
      <x:c r="L1596" s="18"/>
      <x:c r="M1596" s="18"/>
      <x:c r="N1596" s="18"/>
      <x:c r="O1596" s="18"/>
      <x:c r="P1596" s="18"/>
      <x:c r="Q1596" s="18"/>
      <x:c r="R1596" s="18"/>
      <x:c r="S1596" s="18"/>
      <x:c r="T1596" s="18"/>
    </x:row>
    <x:row r="1597">
      <x:c r="D1597" s="18"/>
      <x:c r="E1597" s="18"/>
      <x:c r="F1597" s="18"/>
      <x:c r="G1597" s="59"/>
      <x:c r="H1597" s="59"/>
      <x:c r="I1597" s="59"/>
      <x:c r="J1597" s="59"/>
      <x:c r="K1597" s="18"/>
      <x:c r="L1597" s="18"/>
      <x:c r="M1597" s="18"/>
      <x:c r="N1597" s="18"/>
      <x:c r="O1597" s="18"/>
      <x:c r="P1597" s="18"/>
      <x:c r="Q1597" s="18"/>
      <x:c r="R1597" s="18"/>
      <x:c r="S1597" s="18"/>
      <x:c r="T1597" s="18"/>
    </x:row>
    <x:row r="1598">
      <x:c r="D1598" s="18"/>
      <x:c r="E1598" s="18"/>
      <x:c r="F1598" s="18"/>
      <x:c r="G1598" s="59"/>
      <x:c r="H1598" s="59"/>
      <x:c r="I1598" s="59"/>
      <x:c r="J1598" s="59"/>
      <x:c r="K1598" s="18"/>
      <x:c r="L1598" s="18"/>
      <x:c r="M1598" s="18"/>
      <x:c r="N1598" s="18"/>
      <x:c r="O1598" s="18"/>
      <x:c r="P1598" s="18"/>
      <x:c r="Q1598" s="18"/>
      <x:c r="R1598" s="18"/>
      <x:c r="S1598" s="18"/>
      <x:c r="T1598" s="18"/>
    </x:row>
    <x:row r="1599">
      <x:c r="D1599" s="18"/>
      <x:c r="E1599" s="18"/>
      <x:c r="F1599" s="18"/>
      <x:c r="G1599" s="59"/>
      <x:c r="H1599" s="59"/>
      <x:c r="I1599" s="59"/>
      <x:c r="J1599" s="59"/>
      <x:c r="K1599" s="18"/>
      <x:c r="L1599" s="18"/>
      <x:c r="M1599" s="18"/>
      <x:c r="N1599" s="18"/>
      <x:c r="O1599" s="18"/>
      <x:c r="P1599" s="18"/>
      <x:c r="Q1599" s="18"/>
      <x:c r="R1599" s="18"/>
      <x:c r="S1599" s="18"/>
      <x:c r="T1599" s="18"/>
    </x:row>
    <x:row r="1600">
      <x:c r="D1600" s="18"/>
      <x:c r="E1600" s="18"/>
      <x:c r="F1600" s="18"/>
      <x:c r="G1600" s="59"/>
      <x:c r="H1600" s="59"/>
      <x:c r="I1600" s="59"/>
      <x:c r="J1600" s="59"/>
      <x:c r="K1600" s="18"/>
      <x:c r="L1600" s="18"/>
      <x:c r="M1600" s="18"/>
      <x:c r="N1600" s="18"/>
      <x:c r="O1600" s="18"/>
      <x:c r="P1600" s="18"/>
      <x:c r="Q1600" s="18"/>
      <x:c r="R1600" s="18"/>
      <x:c r="S1600" s="18"/>
      <x:c r="T1600" s="18"/>
    </x:row>
    <x:row r="1601">
      <x:c r="D1601" s="18"/>
      <x:c r="E1601" s="18"/>
      <x:c r="F1601" s="18"/>
      <x:c r="G1601" s="59"/>
      <x:c r="H1601" s="59"/>
      <x:c r="I1601" s="59"/>
      <x:c r="J1601" s="59"/>
      <x:c r="K1601" s="18"/>
      <x:c r="L1601" s="18"/>
      <x:c r="M1601" s="18"/>
      <x:c r="N1601" s="18"/>
      <x:c r="O1601" s="18"/>
      <x:c r="P1601" s="18"/>
      <x:c r="Q1601" s="18"/>
      <x:c r="R1601" s="18"/>
      <x:c r="S1601" s="18"/>
      <x:c r="T1601" s="18"/>
    </x:row>
    <x:row r="1602">
      <x:c r="D1602" s="18"/>
      <x:c r="E1602" s="18"/>
      <x:c r="F1602" s="18"/>
      <x:c r="G1602" s="59"/>
      <x:c r="H1602" s="59"/>
      <x:c r="I1602" s="59"/>
      <x:c r="J1602" s="59"/>
      <x:c r="K1602" s="18"/>
      <x:c r="L1602" s="18"/>
      <x:c r="M1602" s="18"/>
      <x:c r="N1602" s="18"/>
      <x:c r="O1602" s="18"/>
      <x:c r="P1602" s="18"/>
      <x:c r="Q1602" s="18"/>
      <x:c r="R1602" s="18"/>
      <x:c r="S1602" s="18"/>
      <x:c r="T1602" s="18"/>
    </x:row>
    <x:row r="1603">
      <x:c r="D1603" s="18"/>
      <x:c r="E1603" s="18"/>
      <x:c r="F1603" s="18"/>
      <x:c r="G1603" s="59"/>
      <x:c r="H1603" s="59"/>
      <x:c r="I1603" s="59"/>
      <x:c r="J1603" s="59"/>
      <x:c r="K1603" s="18"/>
      <x:c r="L1603" s="18"/>
      <x:c r="M1603" s="18"/>
      <x:c r="N1603" s="18"/>
      <x:c r="O1603" s="18"/>
      <x:c r="P1603" s="18"/>
      <x:c r="Q1603" s="18"/>
      <x:c r="R1603" s="18"/>
      <x:c r="S1603" s="18"/>
      <x:c r="T1603" s="18"/>
    </x:row>
    <x:row r="1604">
      <x:c r="D1604" s="18"/>
      <x:c r="E1604" s="18"/>
      <x:c r="F1604" s="18"/>
      <x:c r="G1604" s="59"/>
      <x:c r="H1604" s="59"/>
      <x:c r="I1604" s="59"/>
      <x:c r="J1604" s="59"/>
      <x:c r="K1604" s="18"/>
      <x:c r="L1604" s="18"/>
      <x:c r="M1604" s="18"/>
      <x:c r="N1604" s="18"/>
      <x:c r="O1604" s="18"/>
      <x:c r="P1604" s="18"/>
      <x:c r="Q1604" s="18"/>
      <x:c r="R1604" s="18"/>
      <x:c r="S1604" s="18"/>
      <x:c r="T1604" s="18"/>
    </x:row>
    <x:row r="1605">
      <x:c r="D1605" s="18"/>
      <x:c r="E1605" s="18"/>
      <x:c r="F1605" s="18"/>
      <x:c r="G1605" s="59"/>
      <x:c r="H1605" s="59"/>
      <x:c r="I1605" s="59"/>
      <x:c r="J1605" s="59"/>
      <x:c r="K1605" s="18"/>
      <x:c r="L1605" s="18"/>
      <x:c r="M1605" s="18"/>
      <x:c r="N1605" s="18"/>
      <x:c r="O1605" s="18"/>
      <x:c r="P1605" s="18"/>
      <x:c r="Q1605" s="18"/>
      <x:c r="R1605" s="18"/>
      <x:c r="S1605" s="18"/>
      <x:c r="T1605" s="18"/>
    </x:row>
    <x:row r="1606">
      <x:c r="D1606" s="18"/>
      <x:c r="E1606" s="18"/>
      <x:c r="F1606" s="18"/>
      <x:c r="G1606" s="59"/>
      <x:c r="H1606" s="59"/>
      <x:c r="I1606" s="59"/>
      <x:c r="J1606" s="59"/>
      <x:c r="K1606" s="18"/>
      <x:c r="L1606" s="18"/>
      <x:c r="M1606" s="18"/>
      <x:c r="N1606" s="18"/>
      <x:c r="O1606" s="18"/>
      <x:c r="P1606" s="18"/>
      <x:c r="Q1606" s="18"/>
      <x:c r="R1606" s="18"/>
      <x:c r="S1606" s="18"/>
      <x:c r="T1606" s="18"/>
    </x:row>
    <x:row r="1607">
      <x:c r="D1607" s="18"/>
      <x:c r="E1607" s="18"/>
      <x:c r="F1607" s="18"/>
      <x:c r="G1607" s="59"/>
      <x:c r="H1607" s="59"/>
      <x:c r="I1607" s="59"/>
      <x:c r="J1607" s="59"/>
      <x:c r="K1607" s="18"/>
      <x:c r="L1607" s="18"/>
      <x:c r="M1607" s="18"/>
      <x:c r="N1607" s="18"/>
      <x:c r="O1607" s="18"/>
      <x:c r="P1607" s="18"/>
      <x:c r="Q1607" s="18"/>
      <x:c r="R1607" s="18"/>
      <x:c r="S1607" s="18"/>
      <x:c r="T1607" s="18"/>
    </x:row>
    <x:row r="1608">
      <x:c r="D1608" s="18"/>
      <x:c r="E1608" s="18"/>
      <x:c r="F1608" s="18"/>
      <x:c r="G1608" s="59"/>
      <x:c r="H1608" s="59"/>
      <x:c r="I1608" s="59"/>
      <x:c r="J1608" s="59"/>
      <x:c r="K1608" s="18"/>
      <x:c r="L1608" s="18"/>
      <x:c r="M1608" s="18"/>
      <x:c r="N1608" s="18"/>
      <x:c r="O1608" s="18"/>
      <x:c r="P1608" s="18"/>
      <x:c r="Q1608" s="18"/>
      <x:c r="R1608" s="18"/>
      <x:c r="S1608" s="18"/>
      <x:c r="T1608" s="18"/>
    </x:row>
    <x:row r="1609">
      <x:c r="D1609" s="18"/>
      <x:c r="E1609" s="18"/>
      <x:c r="F1609" s="18"/>
      <x:c r="G1609" s="59"/>
      <x:c r="H1609" s="59"/>
      <x:c r="I1609" s="59"/>
      <x:c r="J1609" s="59"/>
      <x:c r="K1609" s="18"/>
      <x:c r="L1609" s="18"/>
      <x:c r="M1609" s="18"/>
      <x:c r="N1609" s="18"/>
      <x:c r="O1609" s="18"/>
      <x:c r="P1609" s="18"/>
      <x:c r="Q1609" s="18"/>
      <x:c r="R1609" s="18"/>
      <x:c r="S1609" s="18"/>
      <x:c r="T1609" s="18"/>
    </x:row>
    <x:row r="1610">
      <x:c r="D1610" s="18"/>
      <x:c r="E1610" s="18"/>
      <x:c r="F1610" s="18"/>
      <x:c r="G1610" s="59"/>
      <x:c r="H1610" s="59"/>
      <x:c r="I1610" s="59"/>
      <x:c r="J1610" s="59"/>
      <x:c r="K1610" s="18"/>
      <x:c r="L1610" s="18"/>
      <x:c r="M1610" s="18"/>
      <x:c r="N1610" s="18"/>
      <x:c r="O1610" s="18"/>
      <x:c r="P1610" s="18"/>
      <x:c r="Q1610" s="18"/>
      <x:c r="R1610" s="18"/>
      <x:c r="S1610" s="18"/>
      <x:c r="T1610" s="18"/>
    </x:row>
    <x:row r="1611">
      <x:c r="D1611" s="18"/>
      <x:c r="E1611" s="18"/>
      <x:c r="F1611" s="18"/>
      <x:c r="G1611" s="59"/>
      <x:c r="H1611" s="59"/>
      <x:c r="I1611" s="59"/>
      <x:c r="J1611" s="59"/>
      <x:c r="K1611" s="18"/>
      <x:c r="L1611" s="18"/>
      <x:c r="M1611" s="18"/>
      <x:c r="N1611" s="18"/>
      <x:c r="O1611" s="18"/>
      <x:c r="P1611" s="18"/>
      <x:c r="Q1611" s="18"/>
      <x:c r="R1611" s="18"/>
      <x:c r="S1611" s="18"/>
      <x:c r="T1611" s="18"/>
    </x:row>
    <x:row r="1612">
      <x:c r="D1612" s="18"/>
      <x:c r="E1612" s="18"/>
      <x:c r="F1612" s="18"/>
      <x:c r="G1612" s="59"/>
      <x:c r="H1612" s="59"/>
      <x:c r="I1612" s="59"/>
      <x:c r="J1612" s="59"/>
      <x:c r="K1612" s="18"/>
      <x:c r="L1612" s="18"/>
      <x:c r="M1612" s="18"/>
      <x:c r="N1612" s="18"/>
      <x:c r="O1612" s="18"/>
      <x:c r="P1612" s="18"/>
      <x:c r="Q1612" s="18"/>
      <x:c r="R1612" s="18"/>
      <x:c r="S1612" s="18"/>
      <x:c r="T1612" s="18"/>
    </x:row>
    <x:row r="1613">
      <x:c r="D1613" s="18"/>
      <x:c r="E1613" s="18"/>
      <x:c r="F1613" s="18"/>
      <x:c r="G1613" s="59"/>
      <x:c r="H1613" s="59"/>
      <x:c r="I1613" s="59"/>
      <x:c r="J1613" s="59"/>
      <x:c r="K1613" s="18"/>
      <x:c r="L1613" s="18"/>
      <x:c r="M1613" s="18"/>
      <x:c r="N1613" s="18"/>
      <x:c r="O1613" s="18"/>
      <x:c r="P1613" s="18"/>
      <x:c r="Q1613" s="18"/>
      <x:c r="R1613" s="18"/>
      <x:c r="S1613" s="18"/>
      <x:c r="T1613" s="18"/>
    </x:row>
    <x:row r="1614">
      <x:c r="D1614" s="18"/>
      <x:c r="E1614" s="18"/>
      <x:c r="F1614" s="18"/>
      <x:c r="G1614" s="59"/>
      <x:c r="H1614" s="59"/>
      <x:c r="I1614" s="59"/>
      <x:c r="J1614" s="59"/>
      <x:c r="K1614" s="18"/>
      <x:c r="L1614" s="18"/>
      <x:c r="M1614" s="18"/>
      <x:c r="N1614" s="18"/>
      <x:c r="O1614" s="18"/>
      <x:c r="P1614" s="18"/>
      <x:c r="Q1614" s="18"/>
      <x:c r="R1614" s="18"/>
      <x:c r="S1614" s="18"/>
      <x:c r="T1614" s="18"/>
    </x:row>
    <x:row r="1615">
      <x:c r="D1615" s="18"/>
      <x:c r="E1615" s="18"/>
      <x:c r="F1615" s="18"/>
      <x:c r="G1615" s="59"/>
      <x:c r="H1615" s="59"/>
      <x:c r="I1615" s="59"/>
      <x:c r="J1615" s="59"/>
      <x:c r="K1615" s="18"/>
      <x:c r="L1615" s="18"/>
      <x:c r="M1615" s="18"/>
      <x:c r="N1615" s="18"/>
      <x:c r="O1615" s="18"/>
      <x:c r="P1615" s="18"/>
      <x:c r="Q1615" s="18"/>
      <x:c r="R1615" s="18"/>
      <x:c r="S1615" s="18"/>
      <x:c r="T1615" s="18"/>
    </x:row>
    <x:row r="1616">
      <x:c r="D1616" s="18"/>
      <x:c r="E1616" s="18"/>
      <x:c r="F1616" s="18"/>
      <x:c r="G1616" s="59"/>
      <x:c r="H1616" s="59"/>
      <x:c r="I1616" s="59"/>
      <x:c r="J1616" s="59"/>
      <x:c r="K1616" s="18"/>
      <x:c r="L1616" s="18"/>
      <x:c r="M1616" s="18"/>
      <x:c r="N1616" s="18"/>
      <x:c r="O1616" s="18"/>
      <x:c r="P1616" s="18"/>
      <x:c r="Q1616" s="18"/>
      <x:c r="R1616" s="18"/>
      <x:c r="S1616" s="18"/>
      <x:c r="T1616" s="18"/>
    </x:row>
    <x:row r="1617">
      <x:c r="D1617" s="18"/>
      <x:c r="E1617" s="18"/>
      <x:c r="F1617" s="18"/>
      <x:c r="G1617" s="59"/>
      <x:c r="H1617" s="59"/>
      <x:c r="I1617" s="59"/>
      <x:c r="J1617" s="59"/>
      <x:c r="K1617" s="18"/>
      <x:c r="L1617" s="18"/>
      <x:c r="M1617" s="18"/>
      <x:c r="N1617" s="18"/>
      <x:c r="O1617" s="18"/>
      <x:c r="P1617" s="18"/>
      <x:c r="Q1617" s="18"/>
      <x:c r="R1617" s="18"/>
      <x:c r="S1617" s="18"/>
      <x:c r="T1617" s="18"/>
    </x:row>
    <x:row r="1618">
      <x:c r="D1618" s="18"/>
      <x:c r="E1618" s="18"/>
      <x:c r="F1618" s="18"/>
      <x:c r="G1618" s="59"/>
      <x:c r="H1618" s="59"/>
      <x:c r="I1618" s="59"/>
      <x:c r="J1618" s="59"/>
      <x:c r="K1618" s="18"/>
      <x:c r="L1618" s="18"/>
      <x:c r="M1618" s="18"/>
      <x:c r="N1618" s="18"/>
      <x:c r="O1618" s="18"/>
      <x:c r="P1618" s="18"/>
      <x:c r="Q1618" s="18"/>
      <x:c r="R1618" s="18"/>
      <x:c r="S1618" s="18"/>
      <x:c r="T1618" s="18"/>
    </x:row>
    <x:row r="1619">
      <x:c r="D1619" s="18"/>
      <x:c r="E1619" s="18"/>
      <x:c r="F1619" s="18"/>
      <x:c r="G1619" s="59"/>
      <x:c r="H1619" s="59"/>
      <x:c r="I1619" s="59"/>
      <x:c r="J1619" s="59"/>
      <x:c r="K1619" s="18"/>
      <x:c r="L1619" s="18"/>
      <x:c r="M1619" s="18"/>
      <x:c r="N1619" s="18"/>
      <x:c r="O1619" s="18"/>
      <x:c r="P1619" s="18"/>
      <x:c r="Q1619" s="18"/>
      <x:c r="R1619" s="18"/>
      <x:c r="S1619" s="18"/>
      <x:c r="T1619" s="18"/>
    </x:row>
    <x:row r="1620">
      <x:c r="D1620" s="18"/>
      <x:c r="E1620" s="18"/>
      <x:c r="F1620" s="18"/>
      <x:c r="G1620" s="59"/>
      <x:c r="H1620" s="59"/>
      <x:c r="I1620" s="59"/>
      <x:c r="J1620" s="59"/>
      <x:c r="K1620" s="18"/>
      <x:c r="L1620" s="18"/>
      <x:c r="M1620" s="18"/>
      <x:c r="N1620" s="18"/>
      <x:c r="O1620" s="18"/>
      <x:c r="P1620" s="18"/>
      <x:c r="Q1620" s="18"/>
      <x:c r="R1620" s="18"/>
      <x:c r="S1620" s="18"/>
      <x:c r="T1620" s="18"/>
    </x:row>
    <x:row r="1621">
      <x:c r="D1621" s="18"/>
      <x:c r="E1621" s="18"/>
      <x:c r="F1621" s="18"/>
      <x:c r="G1621" s="59"/>
      <x:c r="H1621" s="59"/>
      <x:c r="I1621" s="59"/>
      <x:c r="J1621" s="59"/>
      <x:c r="K1621" s="18"/>
      <x:c r="L1621" s="18"/>
      <x:c r="M1621" s="18"/>
      <x:c r="N1621" s="18"/>
      <x:c r="O1621" s="18"/>
      <x:c r="P1621" s="18"/>
      <x:c r="Q1621" s="18"/>
      <x:c r="R1621" s="18"/>
      <x:c r="S1621" s="18"/>
      <x:c r="T1621" s="18"/>
    </x:row>
    <x:row r="1622">
      <x:c r="D1622" s="18"/>
      <x:c r="E1622" s="18"/>
      <x:c r="F1622" s="18"/>
      <x:c r="G1622" s="59"/>
      <x:c r="H1622" s="59"/>
      <x:c r="I1622" s="59"/>
      <x:c r="J1622" s="59"/>
      <x:c r="K1622" s="18"/>
      <x:c r="L1622" s="18"/>
      <x:c r="M1622" s="18"/>
      <x:c r="N1622" s="18"/>
      <x:c r="O1622" s="18"/>
      <x:c r="P1622" s="18"/>
      <x:c r="Q1622" s="18"/>
      <x:c r="R1622" s="18"/>
      <x:c r="S1622" s="18"/>
      <x:c r="T1622" s="18"/>
    </x:row>
    <x:row r="1623">
      <x:c r="D1623" s="18"/>
      <x:c r="E1623" s="18"/>
      <x:c r="F1623" s="18"/>
      <x:c r="G1623" s="59"/>
      <x:c r="H1623" s="59"/>
      <x:c r="I1623" s="59"/>
      <x:c r="J1623" s="59"/>
      <x:c r="K1623" s="18"/>
      <x:c r="L1623" s="18"/>
      <x:c r="M1623" s="18"/>
      <x:c r="N1623" s="18"/>
      <x:c r="O1623" s="18"/>
      <x:c r="P1623" s="18"/>
      <x:c r="Q1623" s="18"/>
      <x:c r="R1623" s="18"/>
      <x:c r="S1623" s="18"/>
      <x:c r="T1623" s="18"/>
    </x:row>
    <x:row r="1624">
      <x:c r="D1624" s="18"/>
      <x:c r="E1624" s="18"/>
      <x:c r="F1624" s="18"/>
      <x:c r="G1624" s="59"/>
      <x:c r="H1624" s="59"/>
      <x:c r="I1624" s="59"/>
      <x:c r="J1624" s="59"/>
      <x:c r="K1624" s="18"/>
      <x:c r="L1624" s="18"/>
      <x:c r="M1624" s="18"/>
      <x:c r="N1624" s="18"/>
      <x:c r="O1624" s="18"/>
      <x:c r="P1624" s="18"/>
      <x:c r="Q1624" s="18"/>
      <x:c r="R1624" s="18"/>
      <x:c r="S1624" s="18"/>
      <x:c r="T1624" s="18"/>
    </x:row>
    <x:row r="1625">
      <x:c r="D1625" s="18"/>
      <x:c r="E1625" s="18"/>
      <x:c r="F1625" s="18"/>
      <x:c r="G1625" s="59"/>
      <x:c r="H1625" s="59"/>
      <x:c r="I1625" s="59"/>
      <x:c r="J1625" s="59"/>
      <x:c r="K1625" s="18"/>
      <x:c r="L1625" s="18"/>
      <x:c r="M1625" s="18"/>
      <x:c r="N1625" s="18"/>
      <x:c r="O1625" s="18"/>
      <x:c r="P1625" s="18"/>
      <x:c r="Q1625" s="18"/>
      <x:c r="R1625" s="18"/>
      <x:c r="S1625" s="18"/>
      <x:c r="T1625" s="18"/>
    </x:row>
    <x:row r="1626">
      <x:c r="D1626" s="18"/>
      <x:c r="E1626" s="18"/>
      <x:c r="F1626" s="18"/>
      <x:c r="G1626" s="59"/>
      <x:c r="H1626" s="59"/>
      <x:c r="I1626" s="59"/>
      <x:c r="J1626" s="59"/>
      <x:c r="K1626" s="18"/>
      <x:c r="L1626" s="18"/>
      <x:c r="M1626" s="18"/>
      <x:c r="N1626" s="18"/>
      <x:c r="O1626" s="18"/>
      <x:c r="P1626" s="18"/>
      <x:c r="Q1626" s="18"/>
      <x:c r="R1626" s="18"/>
      <x:c r="S1626" s="18"/>
      <x:c r="T1626" s="18"/>
    </x:row>
    <x:row r="1627">
      <x:c r="D1627" s="18"/>
      <x:c r="E1627" s="18"/>
      <x:c r="F1627" s="18"/>
      <x:c r="G1627" s="59"/>
      <x:c r="H1627" s="59"/>
      <x:c r="I1627" s="59"/>
      <x:c r="J1627" s="59"/>
      <x:c r="K1627" s="18"/>
      <x:c r="L1627" s="18"/>
      <x:c r="M1627" s="18"/>
      <x:c r="N1627" s="18"/>
      <x:c r="O1627" s="18"/>
      <x:c r="P1627" s="18"/>
      <x:c r="Q1627" s="18"/>
      <x:c r="R1627" s="18"/>
      <x:c r="S1627" s="18"/>
      <x:c r="T1627" s="18"/>
    </x:row>
    <x:row r="1628">
      <x:c r="D1628" s="18"/>
      <x:c r="E1628" s="18"/>
      <x:c r="F1628" s="18"/>
      <x:c r="G1628" s="59"/>
      <x:c r="H1628" s="59"/>
      <x:c r="I1628" s="59"/>
      <x:c r="J1628" s="59"/>
      <x:c r="K1628" s="18"/>
      <x:c r="L1628" s="18"/>
      <x:c r="M1628" s="18"/>
      <x:c r="N1628" s="18"/>
      <x:c r="O1628" s="18"/>
      <x:c r="P1628" s="18"/>
      <x:c r="Q1628" s="18"/>
      <x:c r="R1628" s="18"/>
      <x:c r="S1628" s="18"/>
      <x:c r="T1628" s="18"/>
    </x:row>
    <x:row r="1629">
      <x:c r="D1629" s="18"/>
      <x:c r="E1629" s="18"/>
      <x:c r="F1629" s="18"/>
      <x:c r="G1629" s="59"/>
      <x:c r="H1629" s="59"/>
      <x:c r="I1629" s="59"/>
      <x:c r="J1629" s="59"/>
      <x:c r="K1629" s="18"/>
      <x:c r="L1629" s="18"/>
      <x:c r="M1629" s="18"/>
      <x:c r="N1629" s="18"/>
      <x:c r="O1629" s="18"/>
      <x:c r="P1629" s="18"/>
      <x:c r="Q1629" s="18"/>
      <x:c r="R1629" s="18"/>
      <x:c r="S1629" s="18"/>
      <x:c r="T1629" s="18"/>
    </x:row>
    <x:row r="1630">
      <x:c r="D1630" s="18"/>
      <x:c r="E1630" s="18"/>
      <x:c r="F1630" s="18"/>
      <x:c r="G1630" s="59"/>
      <x:c r="H1630" s="59"/>
      <x:c r="I1630" s="59"/>
      <x:c r="J1630" s="59"/>
      <x:c r="K1630" s="18"/>
      <x:c r="L1630" s="18"/>
      <x:c r="M1630" s="18"/>
      <x:c r="N1630" s="18"/>
      <x:c r="O1630" s="18"/>
      <x:c r="P1630" s="18"/>
      <x:c r="Q1630" s="18"/>
      <x:c r="R1630" s="18"/>
      <x:c r="S1630" s="18"/>
      <x:c r="T1630" s="18"/>
    </x:row>
    <x:row r="1631">
      <x:c r="D1631" s="18"/>
      <x:c r="E1631" s="18"/>
      <x:c r="F1631" s="18"/>
      <x:c r="G1631" s="59"/>
      <x:c r="H1631" s="59"/>
      <x:c r="I1631" s="59"/>
      <x:c r="J1631" s="59"/>
      <x:c r="K1631" s="18"/>
      <x:c r="L1631" s="18"/>
      <x:c r="M1631" s="18"/>
      <x:c r="N1631" s="18"/>
      <x:c r="O1631" s="18"/>
      <x:c r="P1631" s="18"/>
      <x:c r="Q1631" s="18"/>
      <x:c r="R1631" s="18"/>
      <x:c r="S1631" s="18"/>
      <x:c r="T1631" s="18"/>
    </x:row>
    <x:row r="1632">
      <x:c r="D1632" s="18"/>
      <x:c r="E1632" s="18"/>
      <x:c r="F1632" s="18"/>
      <x:c r="G1632" s="59"/>
      <x:c r="H1632" s="59"/>
      <x:c r="I1632" s="59"/>
      <x:c r="J1632" s="59"/>
      <x:c r="K1632" s="18"/>
      <x:c r="L1632" s="18"/>
      <x:c r="M1632" s="18"/>
      <x:c r="N1632" s="18"/>
      <x:c r="O1632" s="18"/>
      <x:c r="P1632" s="18"/>
      <x:c r="Q1632" s="18"/>
      <x:c r="R1632" s="18"/>
      <x:c r="S1632" s="18"/>
      <x:c r="T1632" s="18"/>
    </x:row>
    <x:row r="1633">
      <x:c r="D1633" s="18"/>
      <x:c r="E1633" s="18"/>
      <x:c r="F1633" s="18"/>
      <x:c r="G1633" s="59"/>
      <x:c r="H1633" s="59"/>
      <x:c r="I1633" s="59"/>
      <x:c r="J1633" s="59"/>
      <x:c r="K1633" s="18"/>
      <x:c r="L1633" s="18"/>
      <x:c r="M1633" s="18"/>
      <x:c r="N1633" s="18"/>
      <x:c r="O1633" s="18"/>
      <x:c r="P1633" s="18"/>
      <x:c r="Q1633" s="18"/>
      <x:c r="R1633" s="18"/>
      <x:c r="S1633" s="18"/>
      <x:c r="T1633" s="18"/>
    </x:row>
    <x:row r="1634">
      <x:c r="D1634" s="18"/>
      <x:c r="E1634" s="18"/>
      <x:c r="F1634" s="18"/>
      <x:c r="G1634" s="59"/>
      <x:c r="H1634" s="59"/>
      <x:c r="I1634" s="59"/>
      <x:c r="J1634" s="59"/>
      <x:c r="K1634" s="18"/>
      <x:c r="L1634" s="18"/>
      <x:c r="M1634" s="18"/>
      <x:c r="N1634" s="18"/>
      <x:c r="O1634" s="18"/>
      <x:c r="P1634" s="18"/>
      <x:c r="Q1634" s="18"/>
      <x:c r="R1634" s="18"/>
      <x:c r="S1634" s="18"/>
      <x:c r="T1634" s="18"/>
    </x:row>
    <x:row r="1635">
      <x:c r="D1635" s="18"/>
      <x:c r="E1635" s="18"/>
      <x:c r="F1635" s="18"/>
      <x:c r="G1635" s="59"/>
      <x:c r="H1635" s="59"/>
      <x:c r="I1635" s="59"/>
      <x:c r="J1635" s="59"/>
      <x:c r="K1635" s="18"/>
      <x:c r="L1635" s="18"/>
      <x:c r="M1635" s="18"/>
      <x:c r="N1635" s="18"/>
      <x:c r="O1635" s="18"/>
      <x:c r="P1635" s="18"/>
      <x:c r="Q1635" s="18"/>
      <x:c r="R1635" s="18"/>
      <x:c r="S1635" s="18"/>
      <x:c r="T1635" s="18"/>
    </x:row>
    <x:row r="1636">
      <x:c r="D1636" s="18"/>
      <x:c r="E1636" s="18"/>
      <x:c r="F1636" s="18"/>
      <x:c r="G1636" s="59"/>
      <x:c r="H1636" s="59"/>
      <x:c r="I1636" s="59"/>
      <x:c r="J1636" s="59"/>
      <x:c r="K1636" s="18"/>
      <x:c r="L1636" s="18"/>
      <x:c r="M1636" s="18"/>
      <x:c r="N1636" s="18"/>
      <x:c r="O1636" s="18"/>
      <x:c r="P1636" s="18"/>
      <x:c r="Q1636" s="18"/>
      <x:c r="R1636" s="18"/>
      <x:c r="S1636" s="18"/>
      <x:c r="T1636" s="18"/>
    </x:row>
    <x:row r="1637">
      <x:c r="D1637" s="18"/>
      <x:c r="E1637" s="18"/>
      <x:c r="F1637" s="18"/>
      <x:c r="G1637" s="59"/>
      <x:c r="H1637" s="59"/>
      <x:c r="I1637" s="59"/>
      <x:c r="J1637" s="59"/>
      <x:c r="K1637" s="18"/>
      <x:c r="L1637" s="18"/>
      <x:c r="M1637" s="18"/>
      <x:c r="N1637" s="18"/>
      <x:c r="O1637" s="18"/>
      <x:c r="P1637" s="18"/>
      <x:c r="Q1637" s="18"/>
      <x:c r="R1637" s="18"/>
      <x:c r="S1637" s="18"/>
      <x:c r="T1637" s="18"/>
    </x:row>
    <x:row r="1638">
      <x:c r="D1638" s="18"/>
      <x:c r="E1638" s="18"/>
      <x:c r="F1638" s="18"/>
      <x:c r="G1638" s="59"/>
      <x:c r="H1638" s="59"/>
      <x:c r="I1638" s="59"/>
      <x:c r="J1638" s="59"/>
      <x:c r="K1638" s="18"/>
      <x:c r="L1638" s="18"/>
      <x:c r="M1638" s="18"/>
      <x:c r="N1638" s="18"/>
      <x:c r="O1638" s="18"/>
      <x:c r="P1638" s="18"/>
      <x:c r="Q1638" s="18"/>
      <x:c r="R1638" s="18"/>
      <x:c r="S1638" s="18"/>
      <x:c r="T1638" s="18"/>
    </x:row>
    <x:row r="1639">
      <x:c r="D1639" s="18"/>
      <x:c r="E1639" s="18"/>
      <x:c r="F1639" s="18"/>
      <x:c r="G1639" s="59"/>
      <x:c r="H1639" s="59"/>
      <x:c r="I1639" s="59"/>
      <x:c r="J1639" s="59"/>
      <x:c r="K1639" s="18"/>
      <x:c r="L1639" s="18"/>
      <x:c r="M1639" s="18"/>
      <x:c r="N1639" s="18"/>
      <x:c r="O1639" s="18"/>
      <x:c r="P1639" s="18"/>
      <x:c r="Q1639" s="18"/>
      <x:c r="R1639" s="18"/>
      <x:c r="S1639" s="18"/>
      <x:c r="T1639" s="18"/>
    </x:row>
    <x:row r="1640">
      <x:c r="D1640" s="18"/>
      <x:c r="E1640" s="18"/>
      <x:c r="F1640" s="18"/>
      <x:c r="G1640" s="59"/>
      <x:c r="H1640" s="59"/>
      <x:c r="I1640" s="59"/>
      <x:c r="J1640" s="59"/>
      <x:c r="K1640" s="18"/>
      <x:c r="L1640" s="18"/>
      <x:c r="M1640" s="18"/>
      <x:c r="N1640" s="18"/>
      <x:c r="O1640" s="18"/>
      <x:c r="P1640" s="18"/>
      <x:c r="Q1640" s="18"/>
      <x:c r="R1640" s="18"/>
      <x:c r="S1640" s="18"/>
      <x:c r="T1640" s="18"/>
    </x:row>
    <x:row r="1641">
      <x:c r="D1641" s="18"/>
      <x:c r="E1641" s="18"/>
      <x:c r="F1641" s="18"/>
      <x:c r="G1641" s="59"/>
      <x:c r="H1641" s="59"/>
      <x:c r="I1641" s="59"/>
      <x:c r="J1641" s="59"/>
      <x:c r="K1641" s="18"/>
      <x:c r="L1641" s="18"/>
      <x:c r="M1641" s="18"/>
      <x:c r="N1641" s="18"/>
      <x:c r="O1641" s="18"/>
      <x:c r="P1641" s="18"/>
      <x:c r="Q1641" s="18"/>
      <x:c r="R1641" s="18"/>
      <x:c r="S1641" s="18"/>
      <x:c r="T1641" s="18"/>
    </x:row>
    <x:row r="1642">
      <x:c r="D1642" s="18"/>
      <x:c r="E1642" s="18"/>
      <x:c r="F1642" s="18"/>
      <x:c r="G1642" s="59"/>
      <x:c r="H1642" s="59"/>
      <x:c r="I1642" s="59"/>
      <x:c r="J1642" s="59"/>
      <x:c r="K1642" s="18"/>
      <x:c r="L1642" s="18"/>
      <x:c r="M1642" s="18"/>
      <x:c r="N1642" s="18"/>
      <x:c r="O1642" s="18"/>
      <x:c r="P1642" s="18"/>
      <x:c r="Q1642" s="18"/>
      <x:c r="R1642" s="18"/>
      <x:c r="S1642" s="18"/>
      <x:c r="T1642" s="18"/>
    </x:row>
    <x:row r="1643">
      <x:c r="D1643" s="18"/>
      <x:c r="E1643" s="18"/>
      <x:c r="F1643" s="18"/>
      <x:c r="G1643" s="59"/>
      <x:c r="H1643" s="59"/>
      <x:c r="I1643" s="59"/>
      <x:c r="J1643" s="59"/>
      <x:c r="K1643" s="18"/>
      <x:c r="L1643" s="18"/>
      <x:c r="M1643" s="18"/>
      <x:c r="N1643" s="18"/>
      <x:c r="O1643" s="18"/>
      <x:c r="P1643" s="18"/>
      <x:c r="Q1643" s="18"/>
      <x:c r="R1643" s="18"/>
      <x:c r="S1643" s="18"/>
      <x:c r="T1643" s="18"/>
    </x:row>
    <x:row r="1644">
      <x:c r="D1644" s="18"/>
      <x:c r="E1644" s="18"/>
      <x:c r="F1644" s="18"/>
      <x:c r="G1644" s="59"/>
      <x:c r="H1644" s="59"/>
      <x:c r="I1644" s="59"/>
      <x:c r="J1644" s="59"/>
      <x:c r="K1644" s="18"/>
      <x:c r="L1644" s="18"/>
      <x:c r="M1644" s="18"/>
      <x:c r="N1644" s="18"/>
      <x:c r="O1644" s="18"/>
      <x:c r="P1644" s="18"/>
      <x:c r="Q1644" s="18"/>
      <x:c r="R1644" s="18"/>
      <x:c r="S1644" s="18"/>
      <x:c r="T1644" s="18"/>
    </x:row>
    <x:row r="1645">
      <x:c r="D1645" s="18"/>
      <x:c r="E1645" s="18"/>
      <x:c r="F1645" s="18"/>
      <x:c r="G1645" s="59"/>
      <x:c r="H1645" s="59"/>
      <x:c r="I1645" s="59"/>
      <x:c r="J1645" s="59"/>
      <x:c r="K1645" s="18"/>
      <x:c r="L1645" s="18"/>
      <x:c r="M1645" s="18"/>
      <x:c r="N1645" s="18"/>
      <x:c r="O1645" s="18"/>
      <x:c r="P1645" s="18"/>
      <x:c r="Q1645" s="18"/>
      <x:c r="R1645" s="18"/>
      <x:c r="S1645" s="18"/>
      <x:c r="T1645" s="18"/>
    </x:row>
    <x:row r="1646">
      <x:c r="D1646" s="18"/>
      <x:c r="E1646" s="18"/>
      <x:c r="F1646" s="18"/>
      <x:c r="G1646" s="59"/>
      <x:c r="H1646" s="59"/>
      <x:c r="I1646" s="59"/>
      <x:c r="J1646" s="59"/>
      <x:c r="K1646" s="18"/>
      <x:c r="L1646" s="18"/>
      <x:c r="M1646" s="18"/>
      <x:c r="N1646" s="18"/>
      <x:c r="O1646" s="18"/>
      <x:c r="P1646" s="18"/>
      <x:c r="Q1646" s="18"/>
      <x:c r="R1646" s="18"/>
      <x:c r="S1646" s="18"/>
      <x:c r="T1646" s="18"/>
    </x:row>
    <x:row r="1647">
      <x:c r="D1647" s="18"/>
      <x:c r="E1647" s="18"/>
      <x:c r="F1647" s="18"/>
      <x:c r="G1647" s="59"/>
      <x:c r="H1647" s="59"/>
      <x:c r="I1647" s="59"/>
      <x:c r="J1647" s="59"/>
      <x:c r="K1647" s="18"/>
      <x:c r="L1647" s="18"/>
      <x:c r="M1647" s="18"/>
      <x:c r="N1647" s="18"/>
      <x:c r="O1647" s="18"/>
      <x:c r="P1647" s="18"/>
      <x:c r="Q1647" s="18"/>
      <x:c r="R1647" s="18"/>
      <x:c r="S1647" s="18"/>
      <x:c r="T1647" s="18"/>
    </x:row>
    <x:row r="1648">
      <x:c r="D1648" s="18"/>
      <x:c r="E1648" s="18"/>
      <x:c r="F1648" s="18"/>
      <x:c r="G1648" s="59"/>
      <x:c r="H1648" s="59"/>
      <x:c r="I1648" s="59"/>
      <x:c r="J1648" s="59"/>
      <x:c r="K1648" s="18"/>
      <x:c r="L1648" s="18"/>
      <x:c r="M1648" s="18"/>
      <x:c r="N1648" s="18"/>
      <x:c r="O1648" s="18"/>
      <x:c r="P1648" s="18"/>
      <x:c r="Q1648" s="18"/>
      <x:c r="R1648" s="18"/>
      <x:c r="S1648" s="18"/>
      <x:c r="T1648" s="18"/>
    </x:row>
    <x:row r="1649">
      <x:c r="D1649" s="18"/>
      <x:c r="E1649" s="18"/>
      <x:c r="F1649" s="18"/>
      <x:c r="G1649" s="59"/>
      <x:c r="H1649" s="59"/>
      <x:c r="I1649" s="59"/>
      <x:c r="J1649" s="59"/>
      <x:c r="K1649" s="18"/>
      <x:c r="L1649" s="18"/>
      <x:c r="M1649" s="18"/>
      <x:c r="N1649" s="18"/>
      <x:c r="O1649" s="18"/>
      <x:c r="P1649" s="18"/>
      <x:c r="Q1649" s="18"/>
      <x:c r="R1649" s="18"/>
      <x:c r="S1649" s="18"/>
      <x:c r="T1649" s="18"/>
    </x:row>
    <x:row r="1650">
      <x:c r="D1650" s="18"/>
      <x:c r="E1650" s="18"/>
      <x:c r="F1650" s="18"/>
      <x:c r="G1650" s="59"/>
      <x:c r="H1650" s="59"/>
      <x:c r="I1650" s="59"/>
      <x:c r="J1650" s="59"/>
      <x:c r="K1650" s="18"/>
      <x:c r="L1650" s="18"/>
      <x:c r="M1650" s="18"/>
      <x:c r="N1650" s="18"/>
      <x:c r="O1650" s="18"/>
      <x:c r="P1650" s="18"/>
      <x:c r="Q1650" s="18"/>
      <x:c r="R1650" s="18"/>
      <x:c r="S1650" s="18"/>
      <x:c r="T1650" s="18"/>
    </x:row>
    <x:row r="1651">
      <x:c r="D1651" s="18"/>
      <x:c r="E1651" s="18"/>
      <x:c r="F1651" s="18"/>
      <x:c r="G1651" s="59"/>
      <x:c r="H1651" s="59"/>
      <x:c r="I1651" s="59"/>
      <x:c r="J1651" s="59"/>
      <x:c r="K1651" s="18"/>
      <x:c r="L1651" s="18"/>
      <x:c r="M1651" s="18"/>
      <x:c r="N1651" s="18"/>
      <x:c r="O1651" s="18"/>
      <x:c r="P1651" s="18"/>
      <x:c r="Q1651" s="18"/>
      <x:c r="R1651" s="18"/>
      <x:c r="S1651" s="18"/>
      <x:c r="T1651" s="18"/>
    </x:row>
    <x:row r="1652">
      <x:c r="D1652" s="18"/>
      <x:c r="E1652" s="18"/>
      <x:c r="F1652" s="18"/>
      <x:c r="G1652" s="59"/>
      <x:c r="H1652" s="59"/>
      <x:c r="I1652" s="59"/>
      <x:c r="J1652" s="59"/>
      <x:c r="K1652" s="18"/>
      <x:c r="L1652" s="18"/>
      <x:c r="M1652" s="18"/>
      <x:c r="N1652" s="18"/>
      <x:c r="O1652" s="18"/>
      <x:c r="P1652" s="18"/>
      <x:c r="Q1652" s="18"/>
      <x:c r="R1652" s="18"/>
      <x:c r="S1652" s="18"/>
      <x:c r="T1652" s="18"/>
    </x:row>
    <x:row r="1653">
      <x:c r="D1653" s="18"/>
      <x:c r="E1653" s="18"/>
      <x:c r="F1653" s="18"/>
      <x:c r="G1653" s="59"/>
      <x:c r="H1653" s="59"/>
      <x:c r="I1653" s="59"/>
      <x:c r="J1653" s="59"/>
      <x:c r="K1653" s="18"/>
      <x:c r="L1653" s="18"/>
      <x:c r="M1653" s="18"/>
      <x:c r="N1653" s="18"/>
      <x:c r="O1653" s="18"/>
      <x:c r="P1653" s="18"/>
      <x:c r="Q1653" s="18"/>
      <x:c r="R1653" s="18"/>
      <x:c r="S1653" s="18"/>
      <x:c r="T1653" s="18"/>
    </x:row>
    <x:row r="1654">
      <x:c r="D1654" s="18"/>
      <x:c r="E1654" s="18"/>
      <x:c r="F1654" s="18"/>
      <x:c r="G1654" s="59"/>
      <x:c r="H1654" s="59"/>
      <x:c r="I1654" s="59"/>
      <x:c r="J1654" s="59"/>
      <x:c r="K1654" s="18"/>
      <x:c r="L1654" s="18"/>
      <x:c r="M1654" s="18"/>
      <x:c r="N1654" s="18"/>
      <x:c r="O1654" s="18"/>
      <x:c r="P1654" s="18"/>
      <x:c r="Q1654" s="18"/>
      <x:c r="R1654" s="18"/>
      <x:c r="S1654" s="18"/>
      <x:c r="T1654" s="18"/>
    </x:row>
    <x:row r="1655">
      <x:c r="D1655" s="18"/>
      <x:c r="E1655" s="18"/>
      <x:c r="F1655" s="18"/>
      <x:c r="G1655" s="59"/>
      <x:c r="H1655" s="59"/>
      <x:c r="I1655" s="59"/>
      <x:c r="J1655" s="59"/>
      <x:c r="K1655" s="18"/>
      <x:c r="L1655" s="18"/>
      <x:c r="M1655" s="18"/>
      <x:c r="N1655" s="18"/>
      <x:c r="O1655" s="18"/>
      <x:c r="P1655" s="18"/>
      <x:c r="Q1655" s="18"/>
      <x:c r="R1655" s="18"/>
      <x:c r="S1655" s="18"/>
      <x:c r="T1655" s="18"/>
    </x:row>
    <x:row r="1656">
      <x:c r="D1656" s="18"/>
      <x:c r="E1656" s="18"/>
      <x:c r="F1656" s="18"/>
      <x:c r="G1656" s="59"/>
      <x:c r="H1656" s="59"/>
      <x:c r="I1656" s="59"/>
      <x:c r="J1656" s="59"/>
      <x:c r="K1656" s="18"/>
      <x:c r="L1656" s="18"/>
      <x:c r="M1656" s="18"/>
      <x:c r="N1656" s="18"/>
      <x:c r="O1656" s="18"/>
      <x:c r="P1656" s="18"/>
      <x:c r="Q1656" s="18"/>
      <x:c r="R1656" s="18"/>
      <x:c r="S1656" s="18"/>
      <x:c r="T1656" s="18"/>
    </x:row>
    <x:row r="1657">
      <x:c r="D1657" s="18"/>
      <x:c r="E1657" s="18"/>
      <x:c r="F1657" s="18"/>
      <x:c r="G1657" s="59"/>
      <x:c r="H1657" s="59"/>
      <x:c r="I1657" s="59"/>
      <x:c r="J1657" s="59"/>
      <x:c r="K1657" s="18"/>
      <x:c r="L1657" s="18"/>
      <x:c r="M1657" s="18"/>
      <x:c r="N1657" s="18"/>
      <x:c r="O1657" s="18"/>
      <x:c r="P1657" s="18"/>
      <x:c r="Q1657" s="18"/>
      <x:c r="R1657" s="18"/>
      <x:c r="S1657" s="18"/>
      <x:c r="T1657" s="18"/>
    </x:row>
    <x:row r="1658">
      <x:c r="D1658" s="18"/>
      <x:c r="E1658" s="18"/>
      <x:c r="F1658" s="18"/>
      <x:c r="G1658" s="59"/>
      <x:c r="H1658" s="59"/>
      <x:c r="I1658" s="59"/>
      <x:c r="J1658" s="59"/>
      <x:c r="K1658" s="18"/>
      <x:c r="L1658" s="18"/>
      <x:c r="M1658" s="18"/>
      <x:c r="N1658" s="18"/>
      <x:c r="O1658" s="18"/>
      <x:c r="P1658" s="18"/>
      <x:c r="Q1658" s="18"/>
      <x:c r="R1658" s="18"/>
      <x:c r="S1658" s="18"/>
      <x:c r="T1658" s="18"/>
    </x:row>
    <x:row r="1659">
      <x:c r="D1659" s="18"/>
      <x:c r="E1659" s="18"/>
      <x:c r="F1659" s="18"/>
      <x:c r="G1659" s="59"/>
      <x:c r="H1659" s="59"/>
      <x:c r="I1659" s="59"/>
      <x:c r="J1659" s="59"/>
      <x:c r="K1659" s="18"/>
      <x:c r="L1659" s="18"/>
      <x:c r="M1659" s="18"/>
      <x:c r="N1659" s="18"/>
      <x:c r="O1659" s="18"/>
      <x:c r="P1659" s="18"/>
      <x:c r="Q1659" s="18"/>
      <x:c r="R1659" s="18"/>
      <x:c r="S1659" s="18"/>
      <x:c r="T1659" s="18"/>
    </x:row>
    <x:row r="1660">
      <x:c r="D1660" s="18"/>
      <x:c r="E1660" s="18"/>
      <x:c r="F1660" s="18"/>
      <x:c r="G1660" s="59"/>
      <x:c r="H1660" s="59"/>
      <x:c r="I1660" s="59"/>
      <x:c r="J1660" s="59"/>
      <x:c r="K1660" s="18"/>
      <x:c r="L1660" s="18"/>
      <x:c r="M1660" s="18"/>
      <x:c r="N1660" s="18"/>
      <x:c r="O1660" s="18"/>
      <x:c r="P1660" s="18"/>
      <x:c r="Q1660" s="18"/>
      <x:c r="R1660" s="18"/>
      <x:c r="S1660" s="18"/>
      <x:c r="T1660" s="18"/>
    </x:row>
    <x:row r="1661">
      <x:c r="D1661" s="18"/>
      <x:c r="E1661" s="18"/>
      <x:c r="F1661" s="18"/>
      <x:c r="G1661" s="59"/>
      <x:c r="H1661" s="59"/>
      <x:c r="I1661" s="59"/>
      <x:c r="J1661" s="59"/>
      <x:c r="K1661" s="18"/>
      <x:c r="L1661" s="18"/>
      <x:c r="M1661" s="18"/>
      <x:c r="N1661" s="18"/>
      <x:c r="O1661" s="18"/>
      <x:c r="P1661" s="18"/>
      <x:c r="Q1661" s="18"/>
      <x:c r="R1661" s="18"/>
      <x:c r="S1661" s="18"/>
      <x:c r="T1661" s="18"/>
    </x:row>
    <x:row r="1662">
      <x:c r="D1662" s="18"/>
      <x:c r="E1662" s="18"/>
      <x:c r="F1662" s="18"/>
      <x:c r="G1662" s="59"/>
      <x:c r="H1662" s="59"/>
      <x:c r="I1662" s="59"/>
      <x:c r="J1662" s="59"/>
      <x:c r="K1662" s="18"/>
      <x:c r="L1662" s="18"/>
      <x:c r="M1662" s="18"/>
      <x:c r="N1662" s="18"/>
      <x:c r="O1662" s="18"/>
      <x:c r="P1662" s="18"/>
      <x:c r="Q1662" s="18"/>
      <x:c r="R1662" s="18"/>
      <x:c r="S1662" s="18"/>
      <x:c r="T1662" s="18"/>
    </x:row>
    <x:row r="1663">
      <x:c r="D1663" s="18"/>
      <x:c r="E1663" s="18"/>
      <x:c r="F1663" s="18"/>
      <x:c r="G1663" s="59"/>
      <x:c r="H1663" s="59"/>
      <x:c r="I1663" s="59"/>
      <x:c r="J1663" s="59"/>
      <x:c r="K1663" s="18"/>
      <x:c r="L1663" s="18"/>
      <x:c r="M1663" s="18"/>
      <x:c r="N1663" s="18"/>
      <x:c r="O1663" s="18"/>
      <x:c r="P1663" s="18"/>
      <x:c r="Q1663" s="18"/>
      <x:c r="R1663" s="18"/>
      <x:c r="S1663" s="18"/>
      <x:c r="T1663" s="18"/>
    </x:row>
    <x:row r="1664">
      <x:c r="D1664" s="18"/>
      <x:c r="E1664" s="18"/>
      <x:c r="F1664" s="18"/>
      <x:c r="G1664" s="59"/>
      <x:c r="H1664" s="59"/>
      <x:c r="I1664" s="59"/>
      <x:c r="J1664" s="59"/>
      <x:c r="K1664" s="18"/>
      <x:c r="L1664" s="18"/>
      <x:c r="M1664" s="18"/>
      <x:c r="N1664" s="18"/>
      <x:c r="O1664" s="18"/>
      <x:c r="P1664" s="18"/>
      <x:c r="Q1664" s="18"/>
      <x:c r="R1664" s="18"/>
      <x:c r="S1664" s="18"/>
      <x:c r="T1664" s="18"/>
    </x:row>
    <x:row r="1665">
      <x:c r="D1665" s="18"/>
      <x:c r="E1665" s="18"/>
      <x:c r="F1665" s="18"/>
      <x:c r="G1665" s="59"/>
      <x:c r="H1665" s="59"/>
      <x:c r="I1665" s="59"/>
      <x:c r="J1665" s="59"/>
      <x:c r="K1665" s="18"/>
      <x:c r="L1665" s="18"/>
      <x:c r="M1665" s="18"/>
      <x:c r="N1665" s="18"/>
      <x:c r="O1665" s="18"/>
      <x:c r="P1665" s="18"/>
      <x:c r="Q1665" s="18"/>
      <x:c r="R1665" s="18"/>
      <x:c r="S1665" s="18"/>
      <x:c r="T1665" s="18"/>
    </x:row>
    <x:row r="1666">
      <x:c r="D1666" s="18"/>
      <x:c r="E1666" s="18"/>
      <x:c r="F1666" s="18"/>
      <x:c r="G1666" s="59"/>
      <x:c r="H1666" s="59"/>
      <x:c r="I1666" s="59"/>
      <x:c r="J1666" s="59"/>
      <x:c r="K1666" s="18"/>
      <x:c r="L1666" s="18"/>
      <x:c r="M1666" s="18"/>
      <x:c r="N1666" s="18"/>
      <x:c r="O1666" s="18"/>
      <x:c r="P1666" s="18"/>
      <x:c r="Q1666" s="18"/>
      <x:c r="R1666" s="18"/>
      <x:c r="S1666" s="18"/>
      <x:c r="T1666" s="18"/>
    </x:row>
    <x:row r="1667">
      <x:c r="D1667" s="18"/>
      <x:c r="E1667" s="18"/>
      <x:c r="F1667" s="18"/>
      <x:c r="G1667" s="59"/>
      <x:c r="H1667" s="59"/>
      <x:c r="I1667" s="59"/>
      <x:c r="J1667" s="59"/>
      <x:c r="K1667" s="18"/>
      <x:c r="L1667" s="18"/>
      <x:c r="M1667" s="18"/>
      <x:c r="N1667" s="18"/>
      <x:c r="O1667" s="18"/>
      <x:c r="P1667" s="18"/>
      <x:c r="Q1667" s="18"/>
      <x:c r="R1667" s="18"/>
      <x:c r="S1667" s="18"/>
      <x:c r="T1667" s="18"/>
    </x:row>
    <x:row r="1668">
      <x:c r="D1668" s="18"/>
      <x:c r="E1668" s="18"/>
      <x:c r="F1668" s="18"/>
      <x:c r="G1668" s="59"/>
      <x:c r="H1668" s="59"/>
      <x:c r="I1668" s="59"/>
      <x:c r="J1668" s="59"/>
      <x:c r="K1668" s="18"/>
      <x:c r="L1668" s="18"/>
      <x:c r="M1668" s="18"/>
      <x:c r="N1668" s="18"/>
      <x:c r="O1668" s="18"/>
      <x:c r="P1668" s="18"/>
      <x:c r="Q1668" s="18"/>
      <x:c r="R1668" s="18"/>
      <x:c r="S1668" s="18"/>
      <x:c r="T1668" s="18"/>
    </x:row>
    <x:row r="1669">
      <x:c r="D1669" s="18"/>
      <x:c r="E1669" s="18"/>
      <x:c r="F1669" s="18"/>
      <x:c r="G1669" s="59"/>
      <x:c r="H1669" s="59"/>
      <x:c r="I1669" s="59"/>
      <x:c r="J1669" s="59"/>
      <x:c r="K1669" s="18"/>
      <x:c r="L1669" s="18"/>
      <x:c r="M1669" s="18"/>
      <x:c r="N1669" s="18"/>
      <x:c r="O1669" s="18"/>
      <x:c r="P1669" s="18"/>
      <x:c r="Q1669" s="18"/>
      <x:c r="R1669" s="18"/>
      <x:c r="S1669" s="18"/>
      <x:c r="T1669" s="18"/>
    </x:row>
    <x:row r="1670">
      <x:c r="D1670" s="18"/>
      <x:c r="E1670" s="18"/>
      <x:c r="F1670" s="18"/>
      <x:c r="G1670" s="59"/>
      <x:c r="H1670" s="59"/>
      <x:c r="I1670" s="59"/>
      <x:c r="J1670" s="59"/>
      <x:c r="K1670" s="18"/>
      <x:c r="L1670" s="18"/>
      <x:c r="M1670" s="18"/>
      <x:c r="N1670" s="18"/>
      <x:c r="O1670" s="18"/>
      <x:c r="P1670" s="18"/>
      <x:c r="Q1670" s="18"/>
      <x:c r="R1670" s="18"/>
      <x:c r="S1670" s="18"/>
      <x:c r="T1670" s="18"/>
    </x:row>
    <x:row r="1671">
      <x:c r="D1671" s="18"/>
      <x:c r="E1671" s="18"/>
      <x:c r="F1671" s="18"/>
      <x:c r="G1671" s="59"/>
      <x:c r="H1671" s="59"/>
      <x:c r="I1671" s="59"/>
      <x:c r="J1671" s="59"/>
      <x:c r="K1671" s="18"/>
      <x:c r="L1671" s="18"/>
      <x:c r="M1671" s="18"/>
      <x:c r="N1671" s="18"/>
      <x:c r="O1671" s="18"/>
      <x:c r="P1671" s="18"/>
      <x:c r="Q1671" s="18"/>
      <x:c r="R1671" s="18"/>
      <x:c r="S1671" s="18"/>
      <x:c r="T1671" s="18"/>
    </x:row>
    <x:row r="1672">
      <x:c r="D1672" s="18"/>
      <x:c r="E1672" s="18"/>
      <x:c r="F1672" s="18"/>
      <x:c r="G1672" s="59"/>
      <x:c r="H1672" s="59"/>
      <x:c r="I1672" s="59"/>
      <x:c r="J1672" s="59"/>
      <x:c r="K1672" s="18"/>
      <x:c r="L1672" s="18"/>
      <x:c r="M1672" s="18"/>
      <x:c r="N1672" s="18"/>
      <x:c r="O1672" s="18"/>
      <x:c r="P1672" s="18"/>
      <x:c r="Q1672" s="18"/>
      <x:c r="R1672" s="18"/>
      <x:c r="S1672" s="18"/>
      <x:c r="T1672" s="18"/>
    </x:row>
    <x:row r="1673">
      <x:c r="D1673" s="18"/>
      <x:c r="E1673" s="18"/>
      <x:c r="F1673" s="18"/>
      <x:c r="G1673" s="59"/>
      <x:c r="H1673" s="59"/>
      <x:c r="I1673" s="59"/>
      <x:c r="J1673" s="59"/>
      <x:c r="K1673" s="18"/>
      <x:c r="L1673" s="18"/>
      <x:c r="M1673" s="18"/>
      <x:c r="N1673" s="18"/>
      <x:c r="O1673" s="18"/>
      <x:c r="P1673" s="18"/>
      <x:c r="Q1673" s="18"/>
      <x:c r="R1673" s="18"/>
      <x:c r="S1673" s="18"/>
      <x:c r="T1673" s="18"/>
    </x:row>
    <x:row r="1674">
      <x:c r="D1674" s="18"/>
      <x:c r="E1674" s="18"/>
      <x:c r="F1674" s="18"/>
      <x:c r="G1674" s="59"/>
      <x:c r="H1674" s="59"/>
      <x:c r="I1674" s="59"/>
      <x:c r="J1674" s="59"/>
      <x:c r="K1674" s="18"/>
      <x:c r="L1674" s="18"/>
      <x:c r="M1674" s="18"/>
      <x:c r="N1674" s="18"/>
      <x:c r="O1674" s="18"/>
      <x:c r="P1674" s="18"/>
      <x:c r="Q1674" s="18"/>
      <x:c r="R1674" s="18"/>
      <x:c r="S1674" s="18"/>
      <x:c r="T1674" s="18"/>
    </x:row>
    <x:row r="1675">
      <x:c r="D1675" s="18"/>
      <x:c r="E1675" s="18"/>
      <x:c r="F1675" s="18"/>
      <x:c r="G1675" s="59"/>
      <x:c r="H1675" s="59"/>
      <x:c r="I1675" s="59"/>
      <x:c r="J1675" s="59"/>
      <x:c r="K1675" s="18"/>
      <x:c r="L1675" s="18"/>
      <x:c r="M1675" s="18"/>
      <x:c r="N1675" s="18"/>
      <x:c r="O1675" s="18"/>
      <x:c r="P1675" s="18"/>
      <x:c r="Q1675" s="18"/>
      <x:c r="R1675" s="18"/>
      <x:c r="S1675" s="18"/>
      <x:c r="T1675" s="18"/>
    </x:row>
    <x:row r="1676">
      <x:c r="D1676" s="18"/>
      <x:c r="E1676" s="18"/>
      <x:c r="F1676" s="18"/>
      <x:c r="G1676" s="59"/>
      <x:c r="H1676" s="59"/>
      <x:c r="I1676" s="59"/>
      <x:c r="J1676" s="59"/>
      <x:c r="K1676" s="18"/>
      <x:c r="L1676" s="18"/>
      <x:c r="M1676" s="18"/>
      <x:c r="N1676" s="18"/>
      <x:c r="O1676" s="18"/>
      <x:c r="P1676" s="18"/>
      <x:c r="Q1676" s="18"/>
      <x:c r="R1676" s="18"/>
      <x:c r="S1676" s="18"/>
      <x:c r="T1676" s="18"/>
    </x:row>
    <x:row r="1677">
      <x:c r="D1677" s="18"/>
      <x:c r="E1677" s="18"/>
      <x:c r="F1677" s="18"/>
      <x:c r="G1677" s="59"/>
      <x:c r="H1677" s="59"/>
      <x:c r="I1677" s="59"/>
      <x:c r="J1677" s="59"/>
      <x:c r="K1677" s="18"/>
      <x:c r="L1677" s="18"/>
      <x:c r="M1677" s="18"/>
      <x:c r="N1677" s="18"/>
      <x:c r="O1677" s="18"/>
      <x:c r="P1677" s="18"/>
      <x:c r="Q1677" s="18"/>
      <x:c r="R1677" s="18"/>
      <x:c r="S1677" s="18"/>
      <x:c r="T1677" s="18"/>
    </x:row>
    <x:row r="1678">
      <x:c r="D1678" s="18"/>
      <x:c r="E1678" s="18"/>
      <x:c r="F1678" s="18"/>
      <x:c r="G1678" s="59"/>
      <x:c r="H1678" s="59"/>
      <x:c r="I1678" s="59"/>
      <x:c r="J1678" s="59"/>
      <x:c r="K1678" s="18"/>
      <x:c r="L1678" s="18"/>
      <x:c r="M1678" s="18"/>
      <x:c r="N1678" s="18"/>
      <x:c r="O1678" s="18"/>
      <x:c r="P1678" s="18"/>
      <x:c r="Q1678" s="18"/>
      <x:c r="R1678" s="18"/>
      <x:c r="S1678" s="18"/>
      <x:c r="T1678" s="18"/>
    </x:row>
    <x:row r="1679">
      <x:c r="D1679" s="18"/>
      <x:c r="E1679" s="18"/>
      <x:c r="F1679" s="18"/>
      <x:c r="G1679" s="59"/>
      <x:c r="H1679" s="59"/>
      <x:c r="I1679" s="59"/>
      <x:c r="J1679" s="59"/>
      <x:c r="K1679" s="18"/>
      <x:c r="L1679" s="18"/>
      <x:c r="M1679" s="18"/>
      <x:c r="N1679" s="18"/>
      <x:c r="O1679" s="18"/>
      <x:c r="P1679" s="18"/>
      <x:c r="Q1679" s="18"/>
      <x:c r="R1679" s="18"/>
      <x:c r="S1679" s="18"/>
      <x:c r="T1679" s="18"/>
    </x:row>
    <x:row r="1680">
      <x:c r="D1680" s="18"/>
      <x:c r="E1680" s="18"/>
      <x:c r="F1680" s="18"/>
      <x:c r="G1680" s="59"/>
      <x:c r="H1680" s="59"/>
      <x:c r="I1680" s="59"/>
      <x:c r="J1680" s="59"/>
      <x:c r="K1680" s="18"/>
      <x:c r="L1680" s="18"/>
      <x:c r="M1680" s="18"/>
      <x:c r="N1680" s="18"/>
      <x:c r="O1680" s="18"/>
      <x:c r="P1680" s="18"/>
      <x:c r="Q1680" s="18"/>
      <x:c r="R1680" s="18"/>
      <x:c r="S1680" s="18"/>
      <x:c r="T1680" s="18"/>
    </x:row>
    <x:row r="1681">
      <x:c r="D1681" s="18"/>
      <x:c r="E1681" s="18"/>
      <x:c r="F1681" s="18"/>
      <x:c r="G1681" s="59"/>
      <x:c r="H1681" s="59"/>
      <x:c r="I1681" s="59"/>
      <x:c r="J1681" s="59"/>
      <x:c r="K1681" s="18"/>
      <x:c r="L1681" s="18"/>
      <x:c r="M1681" s="18"/>
      <x:c r="N1681" s="18"/>
      <x:c r="O1681" s="18"/>
      <x:c r="P1681" s="18"/>
      <x:c r="Q1681" s="18"/>
      <x:c r="R1681" s="18"/>
      <x:c r="S1681" s="18"/>
      <x:c r="T1681" s="18"/>
    </x:row>
    <x:row r="1682">
      <x:c r="D1682" s="18"/>
      <x:c r="E1682" s="18"/>
      <x:c r="F1682" s="18"/>
      <x:c r="G1682" s="59"/>
      <x:c r="H1682" s="59"/>
      <x:c r="I1682" s="59"/>
      <x:c r="J1682" s="59"/>
      <x:c r="K1682" s="18"/>
      <x:c r="L1682" s="18"/>
      <x:c r="M1682" s="18"/>
      <x:c r="N1682" s="18"/>
      <x:c r="O1682" s="18"/>
      <x:c r="P1682" s="18"/>
      <x:c r="Q1682" s="18"/>
      <x:c r="R1682" s="18"/>
      <x:c r="S1682" s="18"/>
      <x:c r="T1682" s="18"/>
    </x:row>
    <x:row r="1683">
      <x:c r="D1683" s="18"/>
      <x:c r="E1683" s="18"/>
      <x:c r="F1683" s="18"/>
      <x:c r="G1683" s="59"/>
      <x:c r="H1683" s="59"/>
      <x:c r="I1683" s="59"/>
      <x:c r="J1683" s="59"/>
      <x:c r="K1683" s="18"/>
      <x:c r="L1683" s="18"/>
      <x:c r="M1683" s="18"/>
      <x:c r="N1683" s="18"/>
      <x:c r="O1683" s="18"/>
      <x:c r="P1683" s="18"/>
      <x:c r="Q1683" s="18"/>
      <x:c r="R1683" s="18"/>
      <x:c r="S1683" s="18"/>
      <x:c r="T1683" s="18"/>
    </x:row>
    <x:row r="1684">
      <x:c r="D1684" s="18"/>
      <x:c r="E1684" s="18"/>
      <x:c r="F1684" s="18"/>
      <x:c r="G1684" s="59"/>
      <x:c r="H1684" s="59"/>
      <x:c r="I1684" s="59"/>
      <x:c r="J1684" s="59"/>
      <x:c r="K1684" s="18"/>
      <x:c r="L1684" s="18"/>
      <x:c r="M1684" s="18"/>
      <x:c r="N1684" s="18"/>
      <x:c r="O1684" s="18"/>
      <x:c r="P1684" s="18"/>
      <x:c r="Q1684" s="18"/>
      <x:c r="R1684" s="18"/>
      <x:c r="S1684" s="18"/>
      <x:c r="T1684" s="18"/>
    </x:row>
    <x:row r="1685">
      <x:c r="D1685" s="18"/>
      <x:c r="E1685" s="18"/>
      <x:c r="F1685" s="18"/>
      <x:c r="G1685" s="59"/>
      <x:c r="H1685" s="59"/>
      <x:c r="I1685" s="59"/>
      <x:c r="J1685" s="59"/>
      <x:c r="K1685" s="18"/>
      <x:c r="L1685" s="18"/>
      <x:c r="M1685" s="18"/>
      <x:c r="N1685" s="18"/>
      <x:c r="O1685" s="18"/>
      <x:c r="P1685" s="18"/>
      <x:c r="Q1685" s="18"/>
      <x:c r="R1685" s="18"/>
      <x:c r="S1685" s="18"/>
      <x:c r="T1685" s="18"/>
    </x:row>
    <x:row r="1686">
      <x:c r="D1686" s="18"/>
      <x:c r="E1686" s="18"/>
      <x:c r="F1686" s="18"/>
      <x:c r="G1686" s="59"/>
      <x:c r="H1686" s="59"/>
      <x:c r="I1686" s="59"/>
      <x:c r="J1686" s="59"/>
      <x:c r="K1686" s="18"/>
      <x:c r="L1686" s="18"/>
      <x:c r="M1686" s="18"/>
      <x:c r="N1686" s="18"/>
      <x:c r="O1686" s="18"/>
      <x:c r="P1686" s="18"/>
      <x:c r="Q1686" s="18"/>
      <x:c r="R1686" s="18"/>
      <x:c r="S1686" s="18"/>
      <x:c r="T1686" s="18"/>
    </x:row>
    <x:row r="1687">
      <x:c r="D1687" s="18"/>
      <x:c r="E1687" s="18"/>
      <x:c r="F1687" s="18"/>
      <x:c r="G1687" s="59"/>
      <x:c r="H1687" s="59"/>
      <x:c r="I1687" s="59"/>
      <x:c r="J1687" s="59"/>
      <x:c r="K1687" s="18"/>
      <x:c r="L1687" s="18"/>
      <x:c r="M1687" s="18"/>
      <x:c r="N1687" s="18"/>
      <x:c r="O1687" s="18"/>
      <x:c r="P1687" s="18"/>
      <x:c r="Q1687" s="18"/>
      <x:c r="R1687" s="18"/>
      <x:c r="S1687" s="18"/>
      <x:c r="T1687" s="18"/>
    </x:row>
    <x:row r="1688">
      <x:c r="D1688" s="18"/>
      <x:c r="E1688" s="18"/>
      <x:c r="F1688" s="18"/>
      <x:c r="G1688" s="59"/>
      <x:c r="H1688" s="59"/>
      <x:c r="I1688" s="59"/>
      <x:c r="J1688" s="59"/>
      <x:c r="K1688" s="18"/>
      <x:c r="L1688" s="18"/>
      <x:c r="M1688" s="18"/>
      <x:c r="N1688" s="18"/>
      <x:c r="O1688" s="18"/>
      <x:c r="P1688" s="18"/>
      <x:c r="Q1688" s="18"/>
      <x:c r="R1688" s="18"/>
      <x:c r="S1688" s="18"/>
      <x:c r="T1688" s="18"/>
    </x:row>
    <x:row r="1689">
      <x:c r="D1689" s="18"/>
      <x:c r="E1689" s="18"/>
      <x:c r="F1689" s="18"/>
      <x:c r="G1689" s="59"/>
      <x:c r="H1689" s="59"/>
      <x:c r="I1689" s="59"/>
      <x:c r="J1689" s="59"/>
      <x:c r="K1689" s="18"/>
      <x:c r="L1689" s="18"/>
      <x:c r="M1689" s="18"/>
      <x:c r="N1689" s="18"/>
      <x:c r="O1689" s="18"/>
      <x:c r="P1689" s="18"/>
      <x:c r="Q1689" s="18"/>
      <x:c r="R1689" s="18"/>
      <x:c r="S1689" s="18"/>
      <x:c r="T1689" s="18"/>
    </x:row>
    <x:row r="1690">
      <x:c r="D1690" s="18"/>
      <x:c r="E1690" s="18"/>
      <x:c r="F1690" s="18"/>
      <x:c r="G1690" s="59"/>
      <x:c r="H1690" s="59"/>
      <x:c r="I1690" s="59"/>
      <x:c r="J1690" s="59"/>
      <x:c r="K1690" s="18"/>
      <x:c r="L1690" s="18"/>
      <x:c r="M1690" s="18"/>
      <x:c r="N1690" s="18"/>
      <x:c r="O1690" s="18"/>
      <x:c r="P1690" s="18"/>
      <x:c r="Q1690" s="18"/>
      <x:c r="R1690" s="18"/>
      <x:c r="S1690" s="18"/>
      <x:c r="T1690" s="18"/>
    </x:row>
    <x:row r="1691">
      <x:c r="D1691" s="18"/>
      <x:c r="E1691" s="18"/>
      <x:c r="F1691" s="18"/>
      <x:c r="G1691" s="59"/>
      <x:c r="H1691" s="59"/>
      <x:c r="I1691" s="59"/>
      <x:c r="J1691" s="59"/>
      <x:c r="K1691" s="18"/>
      <x:c r="L1691" s="18"/>
      <x:c r="M1691" s="18"/>
      <x:c r="N1691" s="18"/>
      <x:c r="O1691" s="18"/>
      <x:c r="P1691" s="18"/>
      <x:c r="Q1691" s="18"/>
      <x:c r="R1691" s="18"/>
      <x:c r="S1691" s="18"/>
      <x:c r="T1691" s="18"/>
    </x:row>
    <x:row r="1692">
      <x:c r="D1692" s="18"/>
      <x:c r="E1692" s="18"/>
      <x:c r="F1692" s="18"/>
      <x:c r="G1692" s="59"/>
      <x:c r="H1692" s="59"/>
      <x:c r="I1692" s="59"/>
      <x:c r="J1692" s="59"/>
      <x:c r="K1692" s="18"/>
      <x:c r="L1692" s="18"/>
      <x:c r="M1692" s="18"/>
      <x:c r="N1692" s="18"/>
      <x:c r="O1692" s="18"/>
      <x:c r="P1692" s="18"/>
      <x:c r="Q1692" s="18"/>
      <x:c r="R1692" s="18"/>
      <x:c r="S1692" s="18"/>
      <x:c r="T1692" s="18"/>
    </x:row>
    <x:row r="1693">
      <x:c r="D1693" s="18"/>
      <x:c r="E1693" s="18"/>
      <x:c r="F1693" s="18"/>
      <x:c r="G1693" s="59"/>
      <x:c r="H1693" s="59"/>
      <x:c r="I1693" s="59"/>
      <x:c r="J1693" s="59"/>
      <x:c r="K1693" s="18"/>
      <x:c r="L1693" s="18"/>
      <x:c r="M1693" s="18"/>
      <x:c r="N1693" s="18"/>
      <x:c r="O1693" s="18"/>
      <x:c r="P1693" s="18"/>
      <x:c r="Q1693" s="18"/>
      <x:c r="R1693" s="18"/>
      <x:c r="S1693" s="18"/>
      <x:c r="T1693" s="18"/>
    </x:row>
    <x:row r="1694">
      <x:c r="D1694" s="18"/>
      <x:c r="E1694" s="18"/>
      <x:c r="F1694" s="18"/>
      <x:c r="G1694" s="59"/>
      <x:c r="H1694" s="59"/>
      <x:c r="I1694" s="59"/>
      <x:c r="J1694" s="59"/>
      <x:c r="K1694" s="18"/>
      <x:c r="L1694" s="18"/>
      <x:c r="M1694" s="18"/>
      <x:c r="N1694" s="18"/>
      <x:c r="O1694" s="18"/>
      <x:c r="P1694" s="18"/>
      <x:c r="Q1694" s="18"/>
      <x:c r="R1694" s="18"/>
      <x:c r="S1694" s="18"/>
      <x:c r="T1694" s="18"/>
    </x:row>
    <x:row r="1695">
      <x:c r="D1695" s="18"/>
      <x:c r="E1695" s="18"/>
      <x:c r="F1695" s="18"/>
      <x:c r="G1695" s="59"/>
      <x:c r="H1695" s="59"/>
      <x:c r="I1695" s="59"/>
      <x:c r="J1695" s="59"/>
      <x:c r="K1695" s="18"/>
      <x:c r="L1695" s="18"/>
      <x:c r="M1695" s="18"/>
      <x:c r="N1695" s="18"/>
      <x:c r="O1695" s="18"/>
      <x:c r="P1695" s="18"/>
      <x:c r="Q1695" s="18"/>
      <x:c r="R1695" s="18"/>
      <x:c r="S1695" s="18"/>
      <x:c r="T1695" s="18"/>
    </x:row>
    <x:row r="1696">
      <x:c r="D1696" s="18"/>
      <x:c r="E1696" s="18"/>
      <x:c r="F1696" s="18"/>
      <x:c r="G1696" s="59"/>
      <x:c r="H1696" s="59"/>
      <x:c r="I1696" s="59"/>
      <x:c r="J1696" s="59"/>
      <x:c r="K1696" s="18"/>
      <x:c r="L1696" s="18"/>
      <x:c r="M1696" s="18"/>
      <x:c r="N1696" s="18"/>
      <x:c r="O1696" s="18"/>
      <x:c r="P1696" s="18"/>
      <x:c r="Q1696" s="18"/>
      <x:c r="R1696" s="18"/>
      <x:c r="S1696" s="18"/>
      <x:c r="T1696" s="18"/>
    </x:row>
    <x:row r="1697">
      <x:c r="D1697" s="18"/>
      <x:c r="E1697" s="18"/>
      <x:c r="F1697" s="18"/>
      <x:c r="G1697" s="59"/>
      <x:c r="H1697" s="59"/>
      <x:c r="I1697" s="59"/>
      <x:c r="J1697" s="59"/>
      <x:c r="K1697" s="18"/>
      <x:c r="L1697" s="18"/>
      <x:c r="M1697" s="18"/>
      <x:c r="N1697" s="18"/>
      <x:c r="O1697" s="18"/>
      <x:c r="P1697" s="18"/>
      <x:c r="Q1697" s="18"/>
      <x:c r="R1697" s="18"/>
      <x:c r="S1697" s="18"/>
      <x:c r="T1697" s="18"/>
    </x:row>
    <x:row r="1698">
      <x:c r="D1698" s="18"/>
      <x:c r="E1698" s="18"/>
      <x:c r="F1698" s="18"/>
      <x:c r="G1698" s="59"/>
      <x:c r="H1698" s="59"/>
      <x:c r="I1698" s="59"/>
      <x:c r="J1698" s="59"/>
      <x:c r="K1698" s="18"/>
      <x:c r="L1698" s="18"/>
      <x:c r="M1698" s="18"/>
      <x:c r="N1698" s="18"/>
      <x:c r="O1698" s="18"/>
      <x:c r="P1698" s="18"/>
      <x:c r="Q1698" s="18"/>
      <x:c r="R1698" s="18"/>
      <x:c r="S1698" s="18"/>
      <x:c r="T1698" s="18"/>
    </x:row>
    <x:row r="1699">
      <x:c r="D1699" s="18"/>
      <x:c r="E1699" s="18"/>
      <x:c r="F1699" s="18"/>
      <x:c r="G1699" s="59"/>
      <x:c r="H1699" s="59"/>
      <x:c r="I1699" s="59"/>
      <x:c r="J1699" s="59"/>
      <x:c r="K1699" s="18"/>
      <x:c r="L1699" s="18"/>
      <x:c r="M1699" s="18"/>
      <x:c r="N1699" s="18"/>
      <x:c r="O1699" s="18"/>
      <x:c r="P1699" s="18"/>
      <x:c r="Q1699" s="18"/>
      <x:c r="R1699" s="18"/>
      <x:c r="S1699" s="18"/>
      <x:c r="T1699" s="18"/>
    </x:row>
    <x:row r="1700">
      <x:c r="D1700" s="18"/>
      <x:c r="E1700" s="18"/>
      <x:c r="F1700" s="18"/>
      <x:c r="G1700" s="59"/>
      <x:c r="H1700" s="59"/>
      <x:c r="I1700" s="59"/>
      <x:c r="J1700" s="59"/>
      <x:c r="K1700" s="18"/>
      <x:c r="L1700" s="18"/>
      <x:c r="M1700" s="18"/>
      <x:c r="N1700" s="18"/>
      <x:c r="O1700" s="18"/>
      <x:c r="P1700" s="18"/>
      <x:c r="Q1700" s="18"/>
      <x:c r="R1700" s="18"/>
      <x:c r="S1700" s="18"/>
      <x:c r="T1700" s="18"/>
    </x:row>
    <x:row r="1701">
      <x:c r="D1701" s="18"/>
      <x:c r="E1701" s="18"/>
      <x:c r="F1701" s="18"/>
      <x:c r="G1701" s="59"/>
      <x:c r="H1701" s="59"/>
      <x:c r="I1701" s="59"/>
      <x:c r="J1701" s="59"/>
      <x:c r="K1701" s="18"/>
      <x:c r="L1701" s="18"/>
      <x:c r="M1701" s="18"/>
      <x:c r="N1701" s="18"/>
      <x:c r="O1701" s="18"/>
      <x:c r="P1701" s="18"/>
      <x:c r="Q1701" s="18"/>
      <x:c r="R1701" s="18"/>
      <x:c r="S1701" s="18"/>
      <x:c r="T1701" s="18"/>
    </x:row>
    <x:row r="1702">
      <x:c r="D1702" s="18"/>
      <x:c r="E1702" s="18"/>
      <x:c r="F1702" s="18"/>
      <x:c r="G1702" s="59"/>
      <x:c r="H1702" s="59"/>
      <x:c r="I1702" s="59"/>
      <x:c r="J1702" s="59"/>
      <x:c r="K1702" s="18"/>
      <x:c r="L1702" s="18"/>
      <x:c r="M1702" s="18"/>
      <x:c r="N1702" s="18"/>
      <x:c r="O1702" s="18"/>
      <x:c r="P1702" s="18"/>
      <x:c r="Q1702" s="18"/>
      <x:c r="R1702" s="18"/>
      <x:c r="S1702" s="18"/>
      <x:c r="T1702" s="18"/>
    </x:row>
    <x:row r="1703">
      <x:c r="D1703" s="18"/>
      <x:c r="E1703" s="18"/>
      <x:c r="F1703" s="18"/>
      <x:c r="G1703" s="59"/>
      <x:c r="H1703" s="59"/>
      <x:c r="I1703" s="59"/>
      <x:c r="J1703" s="59"/>
      <x:c r="K1703" s="18"/>
      <x:c r="L1703" s="18"/>
      <x:c r="M1703" s="18"/>
      <x:c r="N1703" s="18"/>
      <x:c r="O1703" s="18"/>
      <x:c r="P1703" s="18"/>
      <x:c r="Q1703" s="18"/>
      <x:c r="R1703" s="18"/>
      <x:c r="S1703" s="18"/>
      <x:c r="T1703" s="18"/>
    </x:row>
    <x:row r="1704">
      <x:c r="D1704" s="18"/>
      <x:c r="E1704" s="18"/>
      <x:c r="F1704" s="18"/>
      <x:c r="G1704" s="59"/>
      <x:c r="H1704" s="59"/>
      <x:c r="I1704" s="59"/>
      <x:c r="J1704" s="59"/>
      <x:c r="K1704" s="18"/>
      <x:c r="L1704" s="18"/>
      <x:c r="M1704" s="18"/>
      <x:c r="N1704" s="18"/>
      <x:c r="O1704" s="18"/>
      <x:c r="P1704" s="18"/>
      <x:c r="Q1704" s="18"/>
      <x:c r="R1704" s="18"/>
      <x:c r="S1704" s="18"/>
      <x:c r="T1704" s="18"/>
    </x:row>
    <x:row r="1705">
      <x:c r="D1705" s="18"/>
      <x:c r="E1705" s="18"/>
      <x:c r="F1705" s="18"/>
      <x:c r="G1705" s="59"/>
      <x:c r="H1705" s="59"/>
      <x:c r="I1705" s="59"/>
      <x:c r="J1705" s="59"/>
      <x:c r="K1705" s="18"/>
      <x:c r="L1705" s="18"/>
      <x:c r="M1705" s="18"/>
      <x:c r="N1705" s="18"/>
      <x:c r="O1705" s="18"/>
      <x:c r="P1705" s="18"/>
      <x:c r="Q1705" s="18"/>
      <x:c r="R1705" s="18"/>
      <x:c r="S1705" s="18"/>
      <x:c r="T1705" s="18"/>
    </x:row>
    <x:row r="1706">
      <x:c r="D1706" s="18"/>
      <x:c r="E1706" s="18"/>
      <x:c r="F1706" s="18"/>
      <x:c r="G1706" s="59"/>
      <x:c r="H1706" s="59"/>
      <x:c r="I1706" s="59"/>
      <x:c r="J1706" s="59"/>
      <x:c r="K1706" s="18"/>
      <x:c r="L1706" s="18"/>
      <x:c r="M1706" s="18"/>
      <x:c r="N1706" s="18"/>
      <x:c r="O1706" s="18"/>
      <x:c r="P1706" s="18"/>
      <x:c r="Q1706" s="18"/>
      <x:c r="R1706" s="18"/>
      <x:c r="S1706" s="18"/>
      <x:c r="T1706" s="18"/>
    </x:row>
    <x:row r="1707">
      <x:c r="D1707" s="18"/>
      <x:c r="E1707" s="18"/>
      <x:c r="F1707" s="18"/>
      <x:c r="G1707" s="59"/>
      <x:c r="H1707" s="59"/>
      <x:c r="I1707" s="59"/>
      <x:c r="J1707" s="59"/>
      <x:c r="K1707" s="18"/>
      <x:c r="L1707" s="18"/>
      <x:c r="M1707" s="18"/>
      <x:c r="N1707" s="18"/>
      <x:c r="O1707" s="18"/>
      <x:c r="P1707" s="18"/>
      <x:c r="Q1707" s="18"/>
      <x:c r="R1707" s="18"/>
      <x:c r="S1707" s="18"/>
      <x:c r="T1707" s="18"/>
    </x:row>
    <x:row r="1708">
      <x:c r="D1708" s="18"/>
      <x:c r="E1708" s="18"/>
      <x:c r="F1708" s="18"/>
      <x:c r="G1708" s="59"/>
      <x:c r="H1708" s="59"/>
      <x:c r="I1708" s="59"/>
      <x:c r="J1708" s="59"/>
      <x:c r="K1708" s="18"/>
      <x:c r="L1708" s="18"/>
      <x:c r="M1708" s="18"/>
      <x:c r="N1708" s="18"/>
      <x:c r="O1708" s="18"/>
      <x:c r="P1708" s="18"/>
      <x:c r="Q1708" s="18"/>
      <x:c r="R1708" s="18"/>
      <x:c r="S1708" s="18"/>
      <x:c r="T1708" s="18"/>
    </x:row>
    <x:row r="1709">
      <x:c r="D1709" s="18"/>
      <x:c r="E1709" s="18"/>
      <x:c r="F1709" s="18"/>
      <x:c r="G1709" s="59"/>
      <x:c r="H1709" s="59"/>
      <x:c r="I1709" s="59"/>
      <x:c r="J1709" s="59"/>
      <x:c r="K1709" s="18"/>
      <x:c r="L1709" s="18"/>
      <x:c r="M1709" s="18"/>
      <x:c r="N1709" s="18"/>
      <x:c r="O1709" s="18"/>
      <x:c r="P1709" s="18"/>
      <x:c r="Q1709" s="18"/>
      <x:c r="R1709" s="18"/>
      <x:c r="S1709" s="18"/>
      <x:c r="T1709" s="18"/>
    </x:row>
    <x:row r="1710">
      <x:c r="D1710" s="18"/>
      <x:c r="E1710" s="18"/>
      <x:c r="F1710" s="18"/>
      <x:c r="G1710" s="59"/>
      <x:c r="H1710" s="59"/>
      <x:c r="I1710" s="59"/>
      <x:c r="J1710" s="59"/>
      <x:c r="K1710" s="18"/>
      <x:c r="L1710" s="18"/>
      <x:c r="M1710" s="18"/>
      <x:c r="N1710" s="18"/>
      <x:c r="O1710" s="18"/>
      <x:c r="P1710" s="18"/>
      <x:c r="Q1710" s="18"/>
      <x:c r="R1710" s="18"/>
      <x:c r="S1710" s="18"/>
      <x:c r="T1710" s="18"/>
    </x:row>
    <x:row r="1711">
      <x:c r="D1711" s="18"/>
      <x:c r="E1711" s="18"/>
      <x:c r="F1711" s="18"/>
      <x:c r="G1711" s="59"/>
      <x:c r="H1711" s="59"/>
      <x:c r="I1711" s="59"/>
      <x:c r="J1711" s="59"/>
      <x:c r="K1711" s="18"/>
      <x:c r="L1711" s="18"/>
      <x:c r="M1711" s="18"/>
      <x:c r="N1711" s="18"/>
      <x:c r="O1711" s="18"/>
      <x:c r="P1711" s="18"/>
      <x:c r="Q1711" s="18"/>
      <x:c r="R1711" s="18"/>
      <x:c r="S1711" s="18"/>
      <x:c r="T1711" s="18"/>
    </x:row>
    <x:row r="1712">
      <x:c r="D1712" s="18"/>
      <x:c r="E1712" s="18"/>
      <x:c r="F1712" s="18"/>
      <x:c r="G1712" s="59"/>
      <x:c r="H1712" s="59"/>
      <x:c r="I1712" s="59"/>
      <x:c r="J1712" s="59"/>
      <x:c r="K1712" s="18"/>
      <x:c r="L1712" s="18"/>
      <x:c r="M1712" s="18"/>
      <x:c r="N1712" s="18"/>
      <x:c r="O1712" s="18"/>
      <x:c r="P1712" s="18"/>
      <x:c r="Q1712" s="18"/>
      <x:c r="R1712" s="18"/>
      <x:c r="S1712" s="18"/>
      <x:c r="T1712" s="18"/>
    </x:row>
    <x:row r="1713">
      <x:c r="D1713" s="18"/>
      <x:c r="E1713" s="18"/>
      <x:c r="F1713" s="18"/>
      <x:c r="G1713" s="59"/>
      <x:c r="H1713" s="59"/>
      <x:c r="I1713" s="59"/>
      <x:c r="J1713" s="59"/>
      <x:c r="K1713" s="18"/>
      <x:c r="L1713" s="18"/>
      <x:c r="M1713" s="18"/>
      <x:c r="N1713" s="18"/>
      <x:c r="O1713" s="18"/>
      <x:c r="P1713" s="18"/>
      <x:c r="Q1713" s="18"/>
      <x:c r="R1713" s="18"/>
      <x:c r="S1713" s="18"/>
      <x:c r="T1713" s="18"/>
    </x:row>
    <x:row r="1714">
      <x:c r="D1714" s="18"/>
      <x:c r="E1714" s="18"/>
      <x:c r="F1714" s="18"/>
      <x:c r="G1714" s="59"/>
      <x:c r="H1714" s="59"/>
      <x:c r="I1714" s="59"/>
      <x:c r="J1714" s="59"/>
      <x:c r="K1714" s="18"/>
      <x:c r="L1714" s="18"/>
      <x:c r="M1714" s="18"/>
      <x:c r="N1714" s="18"/>
      <x:c r="O1714" s="18"/>
      <x:c r="P1714" s="18"/>
      <x:c r="Q1714" s="18"/>
      <x:c r="R1714" s="18"/>
      <x:c r="S1714" s="18"/>
      <x:c r="T1714" s="18"/>
    </x:row>
    <x:row r="1715">
      <x:c r="D1715" s="18"/>
      <x:c r="E1715" s="18"/>
      <x:c r="F1715" s="18"/>
      <x:c r="G1715" s="59"/>
      <x:c r="H1715" s="59"/>
      <x:c r="I1715" s="59"/>
      <x:c r="J1715" s="59"/>
      <x:c r="K1715" s="18"/>
      <x:c r="L1715" s="18"/>
      <x:c r="M1715" s="18"/>
      <x:c r="N1715" s="18"/>
      <x:c r="O1715" s="18"/>
      <x:c r="P1715" s="18"/>
      <x:c r="Q1715" s="18"/>
      <x:c r="R1715" s="18"/>
      <x:c r="S1715" s="18"/>
      <x:c r="T1715" s="18"/>
    </x:row>
    <x:row r="1716">
      <x:c r="D1716" s="18"/>
      <x:c r="E1716" s="18"/>
      <x:c r="F1716" s="18"/>
      <x:c r="G1716" s="59"/>
      <x:c r="H1716" s="59"/>
      <x:c r="I1716" s="59"/>
      <x:c r="J1716" s="59"/>
      <x:c r="K1716" s="18"/>
      <x:c r="L1716" s="18"/>
      <x:c r="M1716" s="18"/>
      <x:c r="N1716" s="18"/>
      <x:c r="O1716" s="18"/>
      <x:c r="P1716" s="18"/>
      <x:c r="Q1716" s="18"/>
      <x:c r="R1716" s="18"/>
      <x:c r="S1716" s="18"/>
      <x:c r="T1716" s="18"/>
    </x:row>
    <x:row r="1717">
      <x:c r="D1717" s="18"/>
      <x:c r="E1717" s="18"/>
      <x:c r="F1717" s="18"/>
      <x:c r="G1717" s="59"/>
      <x:c r="H1717" s="59"/>
      <x:c r="I1717" s="59"/>
      <x:c r="J1717" s="59"/>
      <x:c r="K1717" s="18"/>
      <x:c r="L1717" s="18"/>
      <x:c r="M1717" s="18"/>
      <x:c r="N1717" s="18"/>
      <x:c r="O1717" s="18"/>
      <x:c r="P1717" s="18"/>
      <x:c r="Q1717" s="18"/>
      <x:c r="R1717" s="18"/>
      <x:c r="S1717" s="18"/>
      <x:c r="T1717" s="18"/>
    </x:row>
    <x:row r="1718">
      <x:c r="D1718" s="18"/>
      <x:c r="E1718" s="18"/>
      <x:c r="F1718" s="18"/>
      <x:c r="G1718" s="59"/>
      <x:c r="H1718" s="59"/>
      <x:c r="I1718" s="59"/>
      <x:c r="J1718" s="59"/>
      <x:c r="K1718" s="18"/>
      <x:c r="L1718" s="18"/>
      <x:c r="M1718" s="18"/>
      <x:c r="N1718" s="18"/>
      <x:c r="O1718" s="18"/>
      <x:c r="P1718" s="18"/>
      <x:c r="Q1718" s="18"/>
      <x:c r="R1718" s="18"/>
      <x:c r="S1718" s="18"/>
      <x:c r="T1718" s="18"/>
    </x:row>
    <x:row r="1719">
      <x:c r="D1719" s="18"/>
      <x:c r="E1719" s="18"/>
      <x:c r="F1719" s="18"/>
      <x:c r="G1719" s="59"/>
      <x:c r="H1719" s="59"/>
      <x:c r="I1719" s="59"/>
      <x:c r="J1719" s="59"/>
      <x:c r="K1719" s="18"/>
      <x:c r="L1719" s="18"/>
      <x:c r="M1719" s="18"/>
      <x:c r="N1719" s="18"/>
      <x:c r="O1719" s="18"/>
      <x:c r="P1719" s="18"/>
      <x:c r="Q1719" s="18"/>
      <x:c r="R1719" s="18"/>
      <x:c r="S1719" s="18"/>
      <x:c r="T1719" s="18"/>
    </x:row>
    <x:row r="1720">
      <x:c r="D1720" s="18"/>
      <x:c r="E1720" s="18"/>
      <x:c r="F1720" s="18"/>
      <x:c r="G1720" s="59"/>
      <x:c r="H1720" s="59"/>
      <x:c r="I1720" s="59"/>
      <x:c r="J1720" s="59"/>
      <x:c r="K1720" s="18"/>
      <x:c r="L1720" s="18"/>
      <x:c r="M1720" s="18"/>
      <x:c r="N1720" s="18"/>
      <x:c r="O1720" s="18"/>
      <x:c r="P1720" s="18"/>
      <x:c r="Q1720" s="18"/>
      <x:c r="R1720" s="18"/>
      <x:c r="S1720" s="18"/>
      <x:c r="T1720" s="18"/>
    </x:row>
    <x:row r="1721">
      <x:c r="D1721" s="18"/>
      <x:c r="E1721" s="18"/>
      <x:c r="F1721" s="18"/>
      <x:c r="G1721" s="59"/>
      <x:c r="H1721" s="59"/>
      <x:c r="I1721" s="59"/>
      <x:c r="J1721" s="59"/>
      <x:c r="K1721" s="18"/>
      <x:c r="L1721" s="18"/>
      <x:c r="M1721" s="18"/>
      <x:c r="N1721" s="18"/>
      <x:c r="O1721" s="18"/>
      <x:c r="P1721" s="18"/>
      <x:c r="Q1721" s="18"/>
      <x:c r="R1721" s="18"/>
      <x:c r="S1721" s="18"/>
      <x:c r="T1721" s="18"/>
    </x:row>
    <x:row r="1722">
      <x:c r="D1722" s="18"/>
      <x:c r="E1722" s="18"/>
      <x:c r="F1722" s="18"/>
      <x:c r="G1722" s="59"/>
      <x:c r="H1722" s="59"/>
      <x:c r="I1722" s="59"/>
      <x:c r="J1722" s="59"/>
      <x:c r="K1722" s="18"/>
      <x:c r="L1722" s="18"/>
      <x:c r="M1722" s="18"/>
      <x:c r="N1722" s="18"/>
      <x:c r="O1722" s="18"/>
      <x:c r="P1722" s="18"/>
      <x:c r="Q1722" s="18"/>
      <x:c r="R1722" s="18"/>
      <x:c r="S1722" s="18"/>
      <x:c r="T1722" s="18"/>
    </x:row>
    <x:row r="1723">
      <x:c r="D1723" s="18"/>
      <x:c r="E1723" s="18"/>
      <x:c r="F1723" s="18"/>
      <x:c r="G1723" s="59"/>
      <x:c r="H1723" s="59"/>
      <x:c r="I1723" s="59"/>
      <x:c r="J1723" s="59"/>
      <x:c r="K1723" s="18"/>
      <x:c r="L1723" s="18"/>
      <x:c r="M1723" s="18"/>
      <x:c r="N1723" s="18"/>
      <x:c r="O1723" s="18"/>
      <x:c r="P1723" s="18"/>
      <x:c r="Q1723" s="18"/>
      <x:c r="R1723" s="18"/>
      <x:c r="S1723" s="18"/>
      <x:c r="T1723" s="18"/>
    </x:row>
    <x:row r="1724">
      <x:c r="D1724" s="18"/>
      <x:c r="E1724" s="18"/>
      <x:c r="F1724" s="18"/>
      <x:c r="G1724" s="59"/>
      <x:c r="H1724" s="59"/>
      <x:c r="I1724" s="59"/>
      <x:c r="J1724" s="59"/>
      <x:c r="K1724" s="18"/>
      <x:c r="L1724" s="18"/>
      <x:c r="M1724" s="18"/>
      <x:c r="N1724" s="18"/>
      <x:c r="O1724" s="18"/>
      <x:c r="P1724" s="18"/>
      <x:c r="Q1724" s="18"/>
      <x:c r="R1724" s="18"/>
      <x:c r="S1724" s="18"/>
      <x:c r="T1724" s="18"/>
    </x:row>
    <x:row r="1725">
      <x:c r="D1725" s="18"/>
      <x:c r="E1725" s="18"/>
      <x:c r="F1725" s="18"/>
      <x:c r="G1725" s="59"/>
      <x:c r="H1725" s="59"/>
      <x:c r="I1725" s="59"/>
      <x:c r="J1725" s="59"/>
      <x:c r="K1725" s="18"/>
      <x:c r="L1725" s="18"/>
      <x:c r="M1725" s="18"/>
      <x:c r="N1725" s="18"/>
      <x:c r="O1725" s="18"/>
      <x:c r="P1725" s="18"/>
      <x:c r="Q1725" s="18"/>
      <x:c r="R1725" s="18"/>
      <x:c r="S1725" s="18"/>
      <x:c r="T1725" s="18"/>
    </x:row>
    <x:row r="1726">
      <x:c r="D1726" s="18"/>
      <x:c r="E1726" s="18"/>
      <x:c r="F1726" s="18"/>
      <x:c r="G1726" s="59"/>
      <x:c r="H1726" s="59"/>
      <x:c r="I1726" s="59"/>
      <x:c r="J1726" s="59"/>
      <x:c r="K1726" s="18"/>
      <x:c r="L1726" s="18"/>
      <x:c r="M1726" s="18"/>
      <x:c r="N1726" s="18"/>
      <x:c r="O1726" s="18"/>
      <x:c r="P1726" s="18"/>
      <x:c r="Q1726" s="18"/>
      <x:c r="R1726" s="18"/>
      <x:c r="S1726" s="18"/>
      <x:c r="T1726" s="18"/>
    </x:row>
    <x:row r="1727">
      <x:c r="D1727" s="18"/>
      <x:c r="E1727" s="18"/>
      <x:c r="F1727" s="18"/>
      <x:c r="G1727" s="59"/>
      <x:c r="H1727" s="59"/>
      <x:c r="I1727" s="59"/>
      <x:c r="J1727" s="59"/>
      <x:c r="K1727" s="18"/>
      <x:c r="L1727" s="18"/>
      <x:c r="M1727" s="18"/>
      <x:c r="N1727" s="18"/>
      <x:c r="O1727" s="18"/>
      <x:c r="P1727" s="18"/>
      <x:c r="Q1727" s="18"/>
      <x:c r="R1727" s="18"/>
      <x:c r="S1727" s="18"/>
      <x:c r="T1727" s="18"/>
    </x:row>
    <x:row r="1728">
      <x:c r="D1728" s="18"/>
      <x:c r="E1728" s="18"/>
      <x:c r="F1728" s="18"/>
      <x:c r="G1728" s="59"/>
      <x:c r="H1728" s="59"/>
      <x:c r="I1728" s="59"/>
      <x:c r="J1728" s="59"/>
      <x:c r="K1728" s="18"/>
      <x:c r="L1728" s="18"/>
      <x:c r="M1728" s="18"/>
      <x:c r="N1728" s="18"/>
      <x:c r="O1728" s="18"/>
      <x:c r="P1728" s="18"/>
      <x:c r="Q1728" s="18"/>
      <x:c r="R1728" s="18"/>
      <x:c r="S1728" s="18"/>
      <x:c r="T1728" s="18"/>
    </x:row>
    <x:row r="1729">
      <x:c r="D1729" s="18"/>
      <x:c r="E1729" s="18"/>
      <x:c r="F1729" s="18"/>
      <x:c r="G1729" s="59"/>
      <x:c r="H1729" s="59"/>
      <x:c r="I1729" s="59"/>
      <x:c r="J1729" s="59"/>
      <x:c r="K1729" s="18"/>
      <x:c r="L1729" s="18"/>
      <x:c r="M1729" s="18"/>
      <x:c r="N1729" s="18"/>
      <x:c r="O1729" s="18"/>
      <x:c r="P1729" s="18"/>
      <x:c r="Q1729" s="18"/>
      <x:c r="R1729" s="18"/>
      <x:c r="S1729" s="18"/>
      <x:c r="T1729" s="18"/>
    </x:row>
    <x:row r="1730">
      <x:c r="D1730" s="18"/>
      <x:c r="E1730" s="18"/>
      <x:c r="F1730" s="18"/>
      <x:c r="G1730" s="59"/>
      <x:c r="H1730" s="59"/>
      <x:c r="I1730" s="59"/>
      <x:c r="J1730" s="59"/>
      <x:c r="K1730" s="18"/>
      <x:c r="L1730" s="18"/>
      <x:c r="M1730" s="18"/>
      <x:c r="N1730" s="18"/>
      <x:c r="O1730" s="18"/>
      <x:c r="P1730" s="18"/>
      <x:c r="Q1730" s="18"/>
      <x:c r="R1730" s="18"/>
      <x:c r="S1730" s="18"/>
      <x:c r="T1730" s="18"/>
    </x:row>
    <x:row r="1731">
      <x:c r="D1731" s="18"/>
      <x:c r="E1731" s="18"/>
      <x:c r="F1731" s="18"/>
      <x:c r="G1731" s="59"/>
      <x:c r="H1731" s="59"/>
      <x:c r="I1731" s="59"/>
      <x:c r="J1731" s="59"/>
      <x:c r="K1731" s="18"/>
      <x:c r="L1731" s="18"/>
      <x:c r="M1731" s="18"/>
      <x:c r="N1731" s="18"/>
      <x:c r="O1731" s="18"/>
      <x:c r="P1731" s="18"/>
      <x:c r="Q1731" s="18"/>
      <x:c r="R1731" s="18"/>
      <x:c r="S1731" s="18"/>
      <x:c r="T1731" s="18"/>
    </x:row>
    <x:row r="1732">
      <x:c r="D1732" s="18"/>
      <x:c r="E1732" s="18"/>
      <x:c r="F1732" s="18"/>
      <x:c r="G1732" s="59"/>
      <x:c r="H1732" s="59"/>
      <x:c r="I1732" s="59"/>
      <x:c r="J1732" s="59"/>
      <x:c r="K1732" s="18"/>
      <x:c r="L1732" s="18"/>
      <x:c r="M1732" s="18"/>
      <x:c r="N1732" s="18"/>
      <x:c r="O1732" s="18"/>
      <x:c r="P1732" s="18"/>
      <x:c r="Q1732" s="18"/>
      <x:c r="R1732" s="18"/>
      <x:c r="S1732" s="18"/>
      <x:c r="T1732" s="18"/>
    </x:row>
    <x:row r="1733">
      <x:c r="D1733" s="18"/>
      <x:c r="E1733" s="18"/>
      <x:c r="F1733" s="18"/>
      <x:c r="G1733" s="59"/>
      <x:c r="H1733" s="59"/>
      <x:c r="I1733" s="59"/>
      <x:c r="J1733" s="59"/>
      <x:c r="K1733" s="18"/>
      <x:c r="L1733" s="18"/>
      <x:c r="M1733" s="18"/>
      <x:c r="N1733" s="18"/>
      <x:c r="O1733" s="18"/>
      <x:c r="P1733" s="18"/>
      <x:c r="Q1733" s="18"/>
      <x:c r="R1733" s="18"/>
      <x:c r="S1733" s="18"/>
      <x:c r="T1733" s="18"/>
    </x:row>
    <x:row r="1734">
      <x:c r="D1734" s="18"/>
      <x:c r="E1734" s="18"/>
      <x:c r="F1734" s="18"/>
      <x:c r="G1734" s="59"/>
      <x:c r="H1734" s="59"/>
      <x:c r="I1734" s="59"/>
      <x:c r="J1734" s="59"/>
      <x:c r="K1734" s="18"/>
      <x:c r="L1734" s="18"/>
      <x:c r="M1734" s="18"/>
      <x:c r="N1734" s="18"/>
      <x:c r="O1734" s="18"/>
      <x:c r="P1734" s="18"/>
      <x:c r="Q1734" s="18"/>
      <x:c r="R1734" s="18"/>
      <x:c r="S1734" s="18"/>
      <x:c r="T1734" s="18"/>
    </x:row>
    <x:row r="1735">
      <x:c r="D1735" s="18"/>
      <x:c r="E1735" s="18"/>
      <x:c r="F1735" s="18"/>
      <x:c r="G1735" s="59"/>
      <x:c r="H1735" s="59"/>
      <x:c r="I1735" s="59"/>
      <x:c r="J1735" s="59"/>
      <x:c r="K1735" s="18"/>
      <x:c r="L1735" s="18"/>
      <x:c r="M1735" s="18"/>
      <x:c r="N1735" s="18"/>
      <x:c r="O1735" s="18"/>
      <x:c r="P1735" s="18"/>
      <x:c r="Q1735" s="18"/>
      <x:c r="R1735" s="18"/>
      <x:c r="S1735" s="18"/>
      <x:c r="T1735" s="18"/>
    </x:row>
    <x:row r="1736">
      <x:c r="D1736" s="18"/>
      <x:c r="E1736" s="18"/>
      <x:c r="F1736" s="18"/>
      <x:c r="G1736" s="59"/>
      <x:c r="H1736" s="59"/>
      <x:c r="I1736" s="59"/>
      <x:c r="J1736" s="59"/>
      <x:c r="K1736" s="18"/>
      <x:c r="L1736" s="18"/>
      <x:c r="M1736" s="18"/>
      <x:c r="N1736" s="18"/>
      <x:c r="O1736" s="18"/>
      <x:c r="P1736" s="18"/>
      <x:c r="Q1736" s="18"/>
      <x:c r="R1736" s="18"/>
      <x:c r="S1736" s="18"/>
      <x:c r="T1736" s="18"/>
    </x:row>
    <x:row r="1737">
      <x:c r="D1737" s="18"/>
      <x:c r="E1737" s="18"/>
      <x:c r="F1737" s="18"/>
      <x:c r="G1737" s="59"/>
      <x:c r="H1737" s="59"/>
      <x:c r="I1737" s="59"/>
      <x:c r="J1737" s="59"/>
      <x:c r="K1737" s="18"/>
      <x:c r="L1737" s="18"/>
      <x:c r="M1737" s="18"/>
      <x:c r="N1737" s="18"/>
      <x:c r="O1737" s="18"/>
      <x:c r="P1737" s="18"/>
      <x:c r="Q1737" s="18"/>
      <x:c r="R1737" s="18"/>
      <x:c r="S1737" s="18"/>
      <x:c r="T1737" s="18"/>
    </x:row>
    <x:row r="1738">
      <x:c r="D1738" s="18"/>
      <x:c r="E1738" s="18"/>
      <x:c r="F1738" s="18"/>
      <x:c r="G1738" s="59"/>
      <x:c r="H1738" s="59"/>
      <x:c r="I1738" s="59"/>
      <x:c r="J1738" s="59"/>
      <x:c r="K1738" s="18"/>
      <x:c r="L1738" s="18"/>
      <x:c r="M1738" s="18"/>
      <x:c r="N1738" s="18"/>
      <x:c r="O1738" s="18"/>
      <x:c r="P1738" s="18"/>
      <x:c r="Q1738" s="18"/>
      <x:c r="R1738" s="18"/>
      <x:c r="S1738" s="18"/>
      <x:c r="T1738" s="18"/>
    </x:row>
    <x:row r="1739">
      <x:c r="D1739" s="18"/>
      <x:c r="E1739" s="18"/>
      <x:c r="F1739" s="18"/>
      <x:c r="G1739" s="59"/>
      <x:c r="H1739" s="59"/>
      <x:c r="I1739" s="59"/>
      <x:c r="J1739" s="59"/>
      <x:c r="K1739" s="18"/>
      <x:c r="L1739" s="18"/>
      <x:c r="M1739" s="18"/>
      <x:c r="N1739" s="18"/>
      <x:c r="O1739" s="18"/>
      <x:c r="P1739" s="18"/>
      <x:c r="Q1739" s="18"/>
      <x:c r="R1739" s="18"/>
      <x:c r="S1739" s="18"/>
      <x:c r="T1739" s="18"/>
    </x:row>
    <x:row r="1740">
      <x:c r="D1740" s="18"/>
      <x:c r="E1740" s="18"/>
      <x:c r="F1740" s="18"/>
      <x:c r="G1740" s="59"/>
      <x:c r="H1740" s="59"/>
      <x:c r="I1740" s="59"/>
      <x:c r="J1740" s="59"/>
      <x:c r="K1740" s="18"/>
      <x:c r="L1740" s="18"/>
      <x:c r="M1740" s="18"/>
      <x:c r="N1740" s="18"/>
      <x:c r="O1740" s="18"/>
      <x:c r="P1740" s="18"/>
      <x:c r="Q1740" s="18"/>
      <x:c r="R1740" s="18"/>
      <x:c r="S1740" s="18"/>
      <x:c r="T1740" s="18"/>
    </x:row>
    <x:row r="1741">
      <x:c r="D1741" s="18"/>
      <x:c r="E1741" s="18"/>
      <x:c r="F1741" s="18"/>
      <x:c r="G1741" s="59"/>
      <x:c r="H1741" s="59"/>
      <x:c r="I1741" s="59"/>
      <x:c r="J1741" s="59"/>
      <x:c r="K1741" s="18"/>
      <x:c r="L1741" s="18"/>
      <x:c r="M1741" s="18"/>
      <x:c r="N1741" s="18"/>
      <x:c r="O1741" s="18"/>
      <x:c r="P1741" s="18"/>
      <x:c r="Q1741" s="18"/>
      <x:c r="R1741" s="18"/>
      <x:c r="S1741" s="18"/>
      <x:c r="T1741" s="18"/>
    </x:row>
    <x:row r="1742">
      <x:c r="D1742" s="18"/>
      <x:c r="E1742" s="18"/>
      <x:c r="F1742" s="18"/>
      <x:c r="G1742" s="59"/>
      <x:c r="H1742" s="59"/>
      <x:c r="I1742" s="59"/>
      <x:c r="J1742" s="59"/>
      <x:c r="K1742" s="18"/>
      <x:c r="L1742" s="18"/>
      <x:c r="M1742" s="18"/>
      <x:c r="N1742" s="18"/>
      <x:c r="O1742" s="18"/>
      <x:c r="P1742" s="18"/>
      <x:c r="Q1742" s="18"/>
      <x:c r="R1742" s="18"/>
      <x:c r="S1742" s="18"/>
      <x:c r="T1742" s="18"/>
    </x:row>
    <x:row r="1743">
      <x:c r="D1743" s="18"/>
      <x:c r="E1743" s="18"/>
      <x:c r="F1743" s="18"/>
      <x:c r="G1743" s="59"/>
      <x:c r="H1743" s="59"/>
      <x:c r="I1743" s="59"/>
      <x:c r="J1743" s="59"/>
      <x:c r="K1743" s="18"/>
      <x:c r="L1743" s="18"/>
      <x:c r="M1743" s="18"/>
      <x:c r="N1743" s="18"/>
      <x:c r="O1743" s="18"/>
      <x:c r="P1743" s="18"/>
      <x:c r="Q1743" s="18"/>
      <x:c r="R1743" s="18"/>
      <x:c r="S1743" s="18"/>
      <x:c r="T1743" s="18"/>
    </x:row>
    <x:row r="1744">
      <x:c r="D1744" s="18"/>
      <x:c r="E1744" s="18"/>
      <x:c r="F1744" s="18"/>
      <x:c r="G1744" s="59"/>
      <x:c r="H1744" s="59"/>
      <x:c r="I1744" s="59"/>
      <x:c r="J1744" s="59"/>
      <x:c r="K1744" s="18"/>
      <x:c r="L1744" s="18"/>
      <x:c r="M1744" s="18"/>
      <x:c r="N1744" s="18"/>
      <x:c r="O1744" s="18"/>
      <x:c r="P1744" s="18"/>
      <x:c r="Q1744" s="18"/>
      <x:c r="R1744" s="18"/>
      <x:c r="S1744" s="18"/>
      <x:c r="T1744" s="18"/>
    </x:row>
    <x:row r="1745">
      <x:c r="D1745" s="18"/>
      <x:c r="E1745" s="18"/>
      <x:c r="F1745" s="18"/>
      <x:c r="G1745" s="59"/>
      <x:c r="H1745" s="59"/>
      <x:c r="I1745" s="59"/>
      <x:c r="J1745" s="59"/>
      <x:c r="K1745" s="18"/>
      <x:c r="L1745" s="18"/>
      <x:c r="M1745" s="18"/>
      <x:c r="N1745" s="18"/>
      <x:c r="O1745" s="18"/>
      <x:c r="P1745" s="18"/>
      <x:c r="Q1745" s="18"/>
      <x:c r="R1745" s="18"/>
      <x:c r="S1745" s="18"/>
      <x:c r="T1745" s="18"/>
    </x:row>
    <x:row r="1746">
      <x:c r="D1746" s="18"/>
      <x:c r="E1746" s="18"/>
      <x:c r="F1746" s="18"/>
      <x:c r="G1746" s="59"/>
      <x:c r="H1746" s="59"/>
      <x:c r="I1746" s="59"/>
      <x:c r="J1746" s="59"/>
      <x:c r="K1746" s="18"/>
      <x:c r="L1746" s="18"/>
      <x:c r="M1746" s="18"/>
      <x:c r="N1746" s="18"/>
      <x:c r="O1746" s="18"/>
      <x:c r="P1746" s="18"/>
      <x:c r="Q1746" s="18"/>
      <x:c r="R1746" s="18"/>
      <x:c r="S1746" s="18"/>
      <x:c r="T1746" s="18"/>
    </x:row>
    <x:row r="1747">
      <x:c r="D1747" s="18"/>
      <x:c r="E1747" s="18"/>
      <x:c r="F1747" s="18"/>
      <x:c r="G1747" s="59"/>
      <x:c r="H1747" s="59"/>
      <x:c r="I1747" s="59"/>
      <x:c r="J1747" s="59"/>
      <x:c r="K1747" s="18"/>
      <x:c r="L1747" s="18"/>
      <x:c r="M1747" s="18"/>
      <x:c r="N1747" s="18"/>
      <x:c r="O1747" s="18"/>
      <x:c r="P1747" s="18"/>
      <x:c r="Q1747" s="18"/>
      <x:c r="R1747" s="18"/>
      <x:c r="S1747" s="18"/>
      <x:c r="T1747" s="18"/>
    </x:row>
    <x:row r="1748">
      <x:c r="D1748" s="18"/>
      <x:c r="E1748" s="18"/>
      <x:c r="F1748" s="18"/>
      <x:c r="G1748" s="59"/>
      <x:c r="H1748" s="59"/>
      <x:c r="I1748" s="59"/>
      <x:c r="J1748" s="59"/>
      <x:c r="K1748" s="18"/>
      <x:c r="L1748" s="18"/>
      <x:c r="M1748" s="18"/>
      <x:c r="N1748" s="18"/>
      <x:c r="O1748" s="18"/>
      <x:c r="P1748" s="18"/>
      <x:c r="Q1748" s="18"/>
      <x:c r="R1748" s="18"/>
      <x:c r="S1748" s="18"/>
      <x:c r="T1748" s="18"/>
    </x:row>
    <x:row r="1749">
      <x:c r="D1749" s="18"/>
      <x:c r="E1749" s="18"/>
      <x:c r="F1749" s="18"/>
      <x:c r="G1749" s="59"/>
      <x:c r="H1749" s="59"/>
      <x:c r="I1749" s="59"/>
      <x:c r="J1749" s="59"/>
      <x:c r="K1749" s="18"/>
      <x:c r="L1749" s="18"/>
      <x:c r="M1749" s="18"/>
      <x:c r="N1749" s="18"/>
      <x:c r="O1749" s="18"/>
      <x:c r="P1749" s="18"/>
      <x:c r="Q1749" s="18"/>
      <x:c r="R1749" s="18"/>
      <x:c r="S1749" s="18"/>
      <x:c r="T1749" s="18"/>
    </x:row>
    <x:row r="1750">
      <x:c r="D1750" s="18"/>
      <x:c r="E1750" s="18"/>
      <x:c r="F1750" s="18"/>
      <x:c r="G1750" s="59"/>
      <x:c r="H1750" s="59"/>
      <x:c r="I1750" s="59"/>
      <x:c r="J1750" s="59"/>
      <x:c r="K1750" s="18"/>
      <x:c r="L1750" s="18"/>
      <x:c r="M1750" s="18"/>
      <x:c r="N1750" s="18"/>
      <x:c r="O1750" s="18"/>
      <x:c r="P1750" s="18"/>
      <x:c r="Q1750" s="18"/>
      <x:c r="R1750" s="18"/>
      <x:c r="S1750" s="18"/>
      <x:c r="T1750" s="18"/>
    </x:row>
    <x:row r="1751">
      <x:c r="D1751" s="18"/>
      <x:c r="E1751" s="18"/>
      <x:c r="F1751" s="18"/>
      <x:c r="G1751" s="59"/>
      <x:c r="H1751" s="59"/>
      <x:c r="I1751" s="59"/>
      <x:c r="J1751" s="59"/>
      <x:c r="K1751" s="18"/>
      <x:c r="L1751" s="18"/>
      <x:c r="M1751" s="18"/>
      <x:c r="N1751" s="18"/>
      <x:c r="O1751" s="18"/>
      <x:c r="P1751" s="18"/>
      <x:c r="Q1751" s="18"/>
      <x:c r="R1751" s="18"/>
      <x:c r="S1751" s="18"/>
      <x:c r="T1751" s="18"/>
    </x:row>
    <x:row r="1752">
      <x:c r="D1752" s="18"/>
      <x:c r="E1752" s="18"/>
      <x:c r="F1752" s="18"/>
      <x:c r="G1752" s="59"/>
      <x:c r="H1752" s="59"/>
      <x:c r="I1752" s="59"/>
      <x:c r="J1752" s="59"/>
      <x:c r="K1752" s="18"/>
      <x:c r="L1752" s="18"/>
      <x:c r="M1752" s="18"/>
      <x:c r="N1752" s="18"/>
      <x:c r="O1752" s="18"/>
      <x:c r="P1752" s="18"/>
      <x:c r="Q1752" s="18"/>
      <x:c r="R1752" s="18"/>
      <x:c r="S1752" s="18"/>
      <x:c r="T1752" s="18"/>
    </x:row>
    <x:row r="1753">
      <x:c r="D1753" s="18"/>
      <x:c r="E1753" s="18"/>
      <x:c r="F1753" s="18"/>
      <x:c r="G1753" s="59"/>
      <x:c r="H1753" s="59"/>
      <x:c r="I1753" s="59"/>
      <x:c r="J1753" s="59"/>
      <x:c r="K1753" s="18"/>
      <x:c r="L1753" s="18"/>
      <x:c r="M1753" s="18"/>
      <x:c r="N1753" s="18"/>
      <x:c r="O1753" s="18"/>
      <x:c r="P1753" s="18"/>
      <x:c r="Q1753" s="18"/>
      <x:c r="R1753" s="18"/>
      <x:c r="S1753" s="18"/>
      <x:c r="T1753" s="18"/>
    </x:row>
    <x:row r="1754">
      <x:c r="D1754" s="18"/>
      <x:c r="E1754" s="18"/>
      <x:c r="F1754" s="18"/>
      <x:c r="G1754" s="59"/>
      <x:c r="H1754" s="59"/>
      <x:c r="I1754" s="59"/>
      <x:c r="J1754" s="59"/>
      <x:c r="K1754" s="18"/>
      <x:c r="L1754" s="18"/>
      <x:c r="M1754" s="18"/>
      <x:c r="N1754" s="18"/>
      <x:c r="O1754" s="18"/>
      <x:c r="P1754" s="18"/>
      <x:c r="Q1754" s="18"/>
      <x:c r="R1754" s="18"/>
      <x:c r="S1754" s="18"/>
      <x:c r="T1754" s="18"/>
    </x:row>
    <x:row r="1755">
      <x:c r="D1755" s="18"/>
      <x:c r="E1755" s="18"/>
      <x:c r="F1755" s="18"/>
      <x:c r="G1755" s="59"/>
      <x:c r="H1755" s="59"/>
      <x:c r="I1755" s="59"/>
      <x:c r="J1755" s="59"/>
      <x:c r="K1755" s="18"/>
      <x:c r="L1755" s="18"/>
      <x:c r="M1755" s="18"/>
      <x:c r="N1755" s="18"/>
      <x:c r="O1755" s="18"/>
      <x:c r="P1755" s="18"/>
      <x:c r="Q1755" s="18"/>
      <x:c r="R1755" s="18"/>
      <x:c r="S1755" s="18"/>
      <x:c r="T1755" s="18"/>
    </x:row>
    <x:row r="1756">
      <x:c r="D1756" s="18"/>
      <x:c r="E1756" s="18"/>
      <x:c r="F1756" s="18"/>
      <x:c r="G1756" s="59"/>
      <x:c r="H1756" s="59"/>
      <x:c r="I1756" s="59"/>
      <x:c r="J1756" s="59"/>
      <x:c r="K1756" s="18"/>
      <x:c r="L1756" s="18"/>
      <x:c r="M1756" s="18"/>
      <x:c r="N1756" s="18"/>
      <x:c r="O1756" s="18"/>
      <x:c r="P1756" s="18"/>
      <x:c r="Q1756" s="18"/>
      <x:c r="R1756" s="18"/>
      <x:c r="S1756" s="18"/>
      <x:c r="T1756" s="18"/>
    </x:row>
    <x:row r="1757">
      <x:c r="D1757" s="18"/>
      <x:c r="E1757" s="18"/>
      <x:c r="F1757" s="18"/>
      <x:c r="G1757" s="59"/>
      <x:c r="H1757" s="59"/>
      <x:c r="I1757" s="59"/>
      <x:c r="J1757" s="59"/>
      <x:c r="K1757" s="18"/>
      <x:c r="L1757" s="18"/>
      <x:c r="M1757" s="18"/>
      <x:c r="N1757" s="18"/>
      <x:c r="O1757" s="18"/>
      <x:c r="P1757" s="18"/>
      <x:c r="Q1757" s="18"/>
      <x:c r="R1757" s="18"/>
      <x:c r="S1757" s="18"/>
      <x:c r="T1757" s="18"/>
    </x:row>
    <x:row r="1758">
      <x:c r="D1758" s="18"/>
      <x:c r="E1758" s="18"/>
      <x:c r="F1758" s="18"/>
      <x:c r="G1758" s="59"/>
      <x:c r="H1758" s="59"/>
      <x:c r="I1758" s="59"/>
      <x:c r="J1758" s="59"/>
      <x:c r="K1758" s="18"/>
      <x:c r="L1758" s="18"/>
      <x:c r="M1758" s="18"/>
      <x:c r="N1758" s="18"/>
      <x:c r="O1758" s="18"/>
      <x:c r="P1758" s="18"/>
      <x:c r="Q1758" s="18"/>
      <x:c r="R1758" s="18"/>
      <x:c r="S1758" s="18"/>
      <x:c r="T1758" s="18"/>
    </x:row>
    <x:row r="1759">
      <x:c r="D1759" s="18"/>
      <x:c r="E1759" s="18"/>
      <x:c r="F1759" s="18"/>
      <x:c r="G1759" s="59"/>
      <x:c r="H1759" s="59"/>
      <x:c r="I1759" s="59"/>
      <x:c r="J1759" s="59"/>
      <x:c r="K1759" s="18"/>
      <x:c r="L1759" s="18"/>
      <x:c r="M1759" s="18"/>
      <x:c r="N1759" s="18"/>
      <x:c r="O1759" s="18"/>
      <x:c r="P1759" s="18"/>
      <x:c r="Q1759" s="18"/>
      <x:c r="R1759" s="18"/>
      <x:c r="S1759" s="18"/>
      <x:c r="T1759" s="18"/>
    </x:row>
    <x:row r="1760">
      <x:c r="D1760" s="18"/>
      <x:c r="E1760" s="18"/>
      <x:c r="F1760" s="18"/>
      <x:c r="G1760" s="59"/>
      <x:c r="H1760" s="59"/>
      <x:c r="I1760" s="59"/>
      <x:c r="J1760" s="59"/>
      <x:c r="K1760" s="18"/>
      <x:c r="L1760" s="18"/>
      <x:c r="M1760" s="18"/>
      <x:c r="N1760" s="18"/>
      <x:c r="O1760" s="18"/>
      <x:c r="P1760" s="18"/>
      <x:c r="Q1760" s="18"/>
      <x:c r="R1760" s="18"/>
      <x:c r="S1760" s="18"/>
      <x:c r="T1760" s="18"/>
    </x:row>
    <x:row r="1761">
      <x:c r="D1761" s="18"/>
      <x:c r="E1761" s="18"/>
      <x:c r="F1761" s="18"/>
      <x:c r="G1761" s="59"/>
      <x:c r="H1761" s="59"/>
      <x:c r="I1761" s="59"/>
      <x:c r="J1761" s="59"/>
      <x:c r="K1761" s="18"/>
      <x:c r="L1761" s="18"/>
      <x:c r="M1761" s="18"/>
      <x:c r="N1761" s="18"/>
      <x:c r="O1761" s="18"/>
      <x:c r="P1761" s="18"/>
      <x:c r="Q1761" s="18"/>
      <x:c r="R1761" s="18"/>
      <x:c r="S1761" s="18"/>
      <x:c r="T1761" s="18"/>
    </x:row>
    <x:row r="1762">
      <x:c r="D1762" s="18"/>
      <x:c r="E1762" s="18"/>
      <x:c r="F1762" s="18"/>
      <x:c r="G1762" s="59"/>
      <x:c r="H1762" s="59"/>
      <x:c r="I1762" s="59"/>
      <x:c r="J1762" s="59"/>
      <x:c r="K1762" s="18"/>
      <x:c r="L1762" s="18"/>
      <x:c r="M1762" s="18"/>
      <x:c r="N1762" s="18"/>
      <x:c r="O1762" s="18"/>
      <x:c r="P1762" s="18"/>
      <x:c r="Q1762" s="18"/>
      <x:c r="R1762" s="18"/>
      <x:c r="S1762" s="18"/>
      <x:c r="T1762" s="18"/>
    </x:row>
    <x:row r="1763">
      <x:c r="D1763" s="18"/>
      <x:c r="E1763" s="18"/>
      <x:c r="F1763" s="18"/>
      <x:c r="G1763" s="59"/>
      <x:c r="H1763" s="59"/>
      <x:c r="I1763" s="59"/>
      <x:c r="J1763" s="59"/>
      <x:c r="K1763" s="18"/>
      <x:c r="L1763" s="18"/>
      <x:c r="M1763" s="18"/>
      <x:c r="N1763" s="18"/>
      <x:c r="O1763" s="18"/>
      <x:c r="P1763" s="18"/>
      <x:c r="Q1763" s="18"/>
      <x:c r="R1763" s="18"/>
      <x:c r="S1763" s="18"/>
      <x:c r="T1763" s="18"/>
    </x:row>
    <x:row r="1764">
      <x:c r="D1764" s="18"/>
      <x:c r="E1764" s="18"/>
      <x:c r="F1764" s="18"/>
      <x:c r="G1764" s="59"/>
      <x:c r="H1764" s="59"/>
      <x:c r="I1764" s="59"/>
      <x:c r="J1764" s="59"/>
      <x:c r="K1764" s="18"/>
      <x:c r="L1764" s="18"/>
      <x:c r="M1764" s="18"/>
      <x:c r="N1764" s="18"/>
      <x:c r="O1764" s="18"/>
      <x:c r="P1764" s="18"/>
      <x:c r="Q1764" s="18"/>
      <x:c r="R1764" s="18"/>
      <x:c r="S1764" s="18"/>
      <x:c r="T1764" s="18"/>
    </x:row>
    <x:row r="1765">
      <x:c r="D1765" s="18"/>
      <x:c r="E1765" s="18"/>
      <x:c r="F1765" s="18"/>
      <x:c r="G1765" s="59"/>
      <x:c r="H1765" s="59"/>
      <x:c r="I1765" s="59"/>
      <x:c r="J1765" s="59"/>
      <x:c r="K1765" s="18"/>
      <x:c r="L1765" s="18"/>
      <x:c r="M1765" s="18"/>
      <x:c r="N1765" s="18"/>
      <x:c r="O1765" s="18"/>
      <x:c r="P1765" s="18"/>
      <x:c r="Q1765" s="18"/>
      <x:c r="R1765" s="18"/>
      <x:c r="S1765" s="18"/>
      <x:c r="T1765" s="18"/>
    </x:row>
    <x:row r="1766">
      <x:c r="D1766" s="18"/>
      <x:c r="E1766" s="18"/>
      <x:c r="F1766" s="18"/>
      <x:c r="G1766" s="59"/>
      <x:c r="H1766" s="59"/>
      <x:c r="I1766" s="59"/>
      <x:c r="J1766" s="59"/>
      <x:c r="K1766" s="18"/>
      <x:c r="L1766" s="18"/>
      <x:c r="M1766" s="18"/>
      <x:c r="N1766" s="18"/>
      <x:c r="O1766" s="18"/>
      <x:c r="P1766" s="18"/>
      <x:c r="Q1766" s="18"/>
      <x:c r="R1766" s="18"/>
      <x:c r="S1766" s="18"/>
      <x:c r="T1766" s="18"/>
    </x:row>
    <x:row r="1767">
      <x:c r="D1767" s="18"/>
      <x:c r="E1767" s="18"/>
      <x:c r="F1767" s="18"/>
      <x:c r="G1767" s="59"/>
      <x:c r="H1767" s="59"/>
      <x:c r="I1767" s="59"/>
      <x:c r="J1767" s="59"/>
      <x:c r="K1767" s="18"/>
      <x:c r="L1767" s="18"/>
      <x:c r="M1767" s="18"/>
      <x:c r="N1767" s="18"/>
      <x:c r="O1767" s="18"/>
      <x:c r="P1767" s="18"/>
      <x:c r="Q1767" s="18"/>
      <x:c r="R1767" s="18"/>
      <x:c r="S1767" s="18"/>
      <x:c r="T1767" s="18"/>
    </x:row>
    <x:row r="1768">
      <x:c r="D1768" s="18"/>
      <x:c r="E1768" s="18"/>
      <x:c r="F1768" s="18"/>
      <x:c r="G1768" s="59"/>
      <x:c r="H1768" s="59"/>
      <x:c r="I1768" s="59"/>
      <x:c r="J1768" s="59"/>
      <x:c r="K1768" s="18"/>
      <x:c r="L1768" s="18"/>
      <x:c r="M1768" s="18"/>
      <x:c r="N1768" s="18"/>
      <x:c r="O1768" s="18"/>
      <x:c r="P1768" s="18"/>
      <x:c r="Q1768" s="18"/>
      <x:c r="R1768" s="18"/>
      <x:c r="S1768" s="18"/>
      <x:c r="T1768" s="18"/>
    </x:row>
    <x:row r="1769">
      <x:c r="D1769" s="18"/>
      <x:c r="E1769" s="18"/>
      <x:c r="F1769" s="18"/>
      <x:c r="G1769" s="59"/>
      <x:c r="H1769" s="59"/>
      <x:c r="I1769" s="59"/>
      <x:c r="J1769" s="59"/>
      <x:c r="K1769" s="18"/>
      <x:c r="L1769" s="18"/>
      <x:c r="M1769" s="18"/>
      <x:c r="N1769" s="18"/>
      <x:c r="O1769" s="18"/>
      <x:c r="P1769" s="18"/>
      <x:c r="Q1769" s="18"/>
      <x:c r="R1769" s="18"/>
      <x:c r="S1769" s="18"/>
      <x:c r="T1769" s="18"/>
    </x:row>
    <x:row r="1770">
      <x:c r="D1770" s="18"/>
      <x:c r="E1770" s="18"/>
      <x:c r="F1770" s="18"/>
      <x:c r="G1770" s="59"/>
      <x:c r="H1770" s="59"/>
      <x:c r="I1770" s="59"/>
      <x:c r="J1770" s="59"/>
      <x:c r="K1770" s="18"/>
      <x:c r="L1770" s="18"/>
      <x:c r="M1770" s="18"/>
      <x:c r="N1770" s="18"/>
      <x:c r="O1770" s="18"/>
      <x:c r="P1770" s="18"/>
      <x:c r="Q1770" s="18"/>
      <x:c r="R1770" s="18"/>
      <x:c r="S1770" s="18"/>
      <x:c r="T1770" s="18"/>
    </x:row>
    <x:row r="1771">
      <x:c r="D1771" s="18"/>
      <x:c r="E1771" s="18"/>
      <x:c r="F1771" s="18"/>
      <x:c r="G1771" s="59"/>
      <x:c r="H1771" s="59"/>
      <x:c r="I1771" s="59"/>
      <x:c r="J1771" s="59"/>
      <x:c r="K1771" s="18"/>
      <x:c r="L1771" s="18"/>
      <x:c r="M1771" s="18"/>
      <x:c r="N1771" s="18"/>
      <x:c r="O1771" s="18"/>
      <x:c r="P1771" s="18"/>
      <x:c r="Q1771" s="18"/>
      <x:c r="R1771" s="18"/>
      <x:c r="S1771" s="18"/>
      <x:c r="T1771" s="18"/>
    </x:row>
    <x:row r="1772">
      <x:c r="D1772" s="18"/>
      <x:c r="E1772" s="18"/>
      <x:c r="F1772" s="18"/>
      <x:c r="G1772" s="59"/>
      <x:c r="H1772" s="59"/>
      <x:c r="I1772" s="59"/>
      <x:c r="J1772" s="59"/>
      <x:c r="K1772" s="18"/>
      <x:c r="L1772" s="18"/>
      <x:c r="M1772" s="18"/>
      <x:c r="N1772" s="18"/>
      <x:c r="O1772" s="18"/>
      <x:c r="P1772" s="18"/>
      <x:c r="Q1772" s="18"/>
      <x:c r="R1772" s="18"/>
      <x:c r="S1772" s="18"/>
      <x:c r="T1772" s="18"/>
    </x:row>
    <x:row r="1773">
      <x:c r="D1773" s="18"/>
      <x:c r="E1773" s="18"/>
      <x:c r="F1773" s="18"/>
      <x:c r="G1773" s="59"/>
      <x:c r="H1773" s="59"/>
      <x:c r="I1773" s="59"/>
      <x:c r="J1773" s="59"/>
      <x:c r="K1773" s="18"/>
      <x:c r="L1773" s="18"/>
      <x:c r="M1773" s="18"/>
      <x:c r="N1773" s="18"/>
      <x:c r="O1773" s="18"/>
      <x:c r="P1773" s="18"/>
      <x:c r="Q1773" s="18"/>
      <x:c r="R1773" s="18"/>
      <x:c r="S1773" s="18"/>
      <x:c r="T1773" s="18"/>
    </x:row>
    <x:row r="1774">
      <x:c r="D1774" s="18"/>
      <x:c r="E1774" s="18"/>
      <x:c r="F1774" s="18"/>
      <x:c r="G1774" s="59"/>
      <x:c r="H1774" s="59"/>
      <x:c r="I1774" s="59"/>
      <x:c r="J1774" s="59"/>
      <x:c r="K1774" s="18"/>
      <x:c r="L1774" s="18"/>
      <x:c r="M1774" s="18"/>
      <x:c r="N1774" s="18"/>
      <x:c r="O1774" s="18"/>
      <x:c r="P1774" s="18"/>
      <x:c r="Q1774" s="18"/>
      <x:c r="R1774" s="18"/>
      <x:c r="S1774" s="18"/>
      <x:c r="T1774" s="18"/>
    </x:row>
    <x:row r="1775">
      <x:c r="D1775" s="18"/>
      <x:c r="E1775" s="18"/>
      <x:c r="F1775" s="18"/>
      <x:c r="G1775" s="59"/>
      <x:c r="H1775" s="59"/>
      <x:c r="I1775" s="59"/>
      <x:c r="J1775" s="59"/>
      <x:c r="K1775" s="18"/>
      <x:c r="L1775" s="18"/>
      <x:c r="M1775" s="18"/>
      <x:c r="N1775" s="18"/>
      <x:c r="O1775" s="18"/>
      <x:c r="P1775" s="18"/>
      <x:c r="Q1775" s="18"/>
      <x:c r="R1775" s="18"/>
      <x:c r="S1775" s="18"/>
      <x:c r="T1775" s="18"/>
    </x:row>
    <x:row r="1776">
      <x:c r="D1776" s="18"/>
      <x:c r="E1776" s="18"/>
      <x:c r="F1776" s="18"/>
      <x:c r="G1776" s="59"/>
      <x:c r="H1776" s="59"/>
      <x:c r="I1776" s="59"/>
      <x:c r="J1776" s="59"/>
      <x:c r="K1776" s="18"/>
      <x:c r="L1776" s="18"/>
      <x:c r="M1776" s="18"/>
      <x:c r="N1776" s="18"/>
      <x:c r="O1776" s="18"/>
      <x:c r="P1776" s="18"/>
      <x:c r="Q1776" s="18"/>
      <x:c r="R1776" s="18"/>
      <x:c r="S1776" s="18"/>
      <x:c r="T1776" s="18"/>
    </x:row>
    <x:row r="1777">
      <x:c r="D1777" s="18"/>
      <x:c r="E1777" s="18"/>
      <x:c r="F1777" s="18"/>
      <x:c r="G1777" s="59"/>
      <x:c r="H1777" s="59"/>
      <x:c r="I1777" s="59"/>
      <x:c r="J1777" s="59"/>
      <x:c r="K1777" s="18"/>
      <x:c r="L1777" s="18"/>
      <x:c r="M1777" s="18"/>
      <x:c r="N1777" s="18"/>
      <x:c r="O1777" s="18"/>
      <x:c r="P1777" s="18"/>
      <x:c r="Q1777" s="18"/>
      <x:c r="R1777" s="18"/>
      <x:c r="S1777" s="18"/>
      <x:c r="T1777" s="18"/>
    </x:row>
    <x:row r="1778">
      <x:c r="D1778" s="18"/>
      <x:c r="E1778" s="18"/>
      <x:c r="F1778" s="18"/>
      <x:c r="G1778" s="59"/>
      <x:c r="H1778" s="59"/>
      <x:c r="I1778" s="59"/>
      <x:c r="J1778" s="59"/>
      <x:c r="K1778" s="18"/>
      <x:c r="L1778" s="18"/>
      <x:c r="M1778" s="18"/>
      <x:c r="N1778" s="18"/>
      <x:c r="O1778" s="18"/>
      <x:c r="P1778" s="18"/>
      <x:c r="Q1778" s="18"/>
      <x:c r="R1778" s="18"/>
      <x:c r="S1778" s="18"/>
      <x:c r="T1778" s="18"/>
    </x:row>
    <x:row r="1779">
      <x:c r="D1779" s="18"/>
      <x:c r="E1779" s="18"/>
      <x:c r="F1779" s="18"/>
      <x:c r="G1779" s="59"/>
      <x:c r="H1779" s="59"/>
      <x:c r="I1779" s="59"/>
      <x:c r="J1779" s="59"/>
      <x:c r="K1779" s="18"/>
      <x:c r="L1779" s="18"/>
      <x:c r="M1779" s="18"/>
      <x:c r="N1779" s="18"/>
      <x:c r="O1779" s="18"/>
      <x:c r="P1779" s="18"/>
      <x:c r="Q1779" s="18"/>
      <x:c r="R1779" s="18"/>
      <x:c r="S1779" s="18"/>
      <x:c r="T1779" s="18"/>
    </x:row>
    <x:row r="1780">
      <x:c r="D1780" s="18"/>
      <x:c r="E1780" s="18"/>
      <x:c r="F1780" s="18"/>
      <x:c r="G1780" s="59"/>
      <x:c r="H1780" s="59"/>
      <x:c r="I1780" s="59"/>
      <x:c r="J1780" s="59"/>
      <x:c r="K1780" s="18"/>
      <x:c r="L1780" s="18"/>
      <x:c r="M1780" s="18"/>
      <x:c r="N1780" s="18"/>
      <x:c r="O1780" s="18"/>
      <x:c r="P1780" s="18"/>
      <x:c r="Q1780" s="18"/>
      <x:c r="R1780" s="18"/>
      <x:c r="S1780" s="18"/>
      <x:c r="T1780" s="18"/>
    </x:row>
    <x:row r="1781">
      <x:c r="D1781" s="18"/>
      <x:c r="E1781" s="18"/>
      <x:c r="F1781" s="18"/>
      <x:c r="G1781" s="59"/>
      <x:c r="H1781" s="59"/>
      <x:c r="I1781" s="59"/>
      <x:c r="J1781" s="59"/>
      <x:c r="K1781" s="18"/>
      <x:c r="L1781" s="18"/>
      <x:c r="M1781" s="18"/>
      <x:c r="N1781" s="18"/>
      <x:c r="O1781" s="18"/>
      <x:c r="P1781" s="18"/>
      <x:c r="Q1781" s="18"/>
      <x:c r="R1781" s="18"/>
      <x:c r="S1781" s="18"/>
      <x:c r="T1781" s="18"/>
    </x:row>
    <x:row r="1782">
      <x:c r="D1782" s="18"/>
      <x:c r="E1782" s="18"/>
      <x:c r="F1782" s="18"/>
      <x:c r="G1782" s="59"/>
      <x:c r="H1782" s="59"/>
      <x:c r="I1782" s="59"/>
      <x:c r="J1782" s="59"/>
      <x:c r="K1782" s="18"/>
      <x:c r="L1782" s="18"/>
      <x:c r="M1782" s="18"/>
      <x:c r="N1782" s="18"/>
      <x:c r="O1782" s="18"/>
      <x:c r="P1782" s="18"/>
      <x:c r="Q1782" s="18"/>
      <x:c r="R1782" s="18"/>
      <x:c r="S1782" s="18"/>
      <x:c r="T1782" s="18"/>
    </x:row>
    <x:row r="1783">
      <x:c r="D1783" s="18"/>
      <x:c r="E1783" s="18"/>
      <x:c r="F1783" s="18"/>
      <x:c r="G1783" s="59"/>
      <x:c r="H1783" s="59"/>
      <x:c r="I1783" s="59"/>
      <x:c r="J1783" s="59"/>
      <x:c r="K1783" s="18"/>
      <x:c r="L1783" s="18"/>
      <x:c r="M1783" s="18"/>
      <x:c r="N1783" s="18"/>
      <x:c r="O1783" s="18"/>
      <x:c r="P1783" s="18"/>
      <x:c r="Q1783" s="18"/>
      <x:c r="R1783" s="18"/>
      <x:c r="S1783" s="18"/>
      <x:c r="T1783" s="18"/>
    </x:row>
    <x:row r="1784">
      <x:c r="D1784" s="18"/>
      <x:c r="E1784" s="18"/>
      <x:c r="F1784" s="18"/>
      <x:c r="G1784" s="59"/>
      <x:c r="H1784" s="59"/>
      <x:c r="I1784" s="59"/>
      <x:c r="J1784" s="59"/>
      <x:c r="K1784" s="18"/>
      <x:c r="L1784" s="18"/>
      <x:c r="M1784" s="18"/>
      <x:c r="N1784" s="18"/>
      <x:c r="O1784" s="18"/>
      <x:c r="P1784" s="18"/>
      <x:c r="Q1784" s="18"/>
      <x:c r="R1784" s="18"/>
      <x:c r="S1784" s="18"/>
      <x:c r="T1784" s="18"/>
    </x:row>
    <x:row r="1785">
      <x:c r="D1785" s="18"/>
      <x:c r="E1785" s="18"/>
      <x:c r="F1785" s="18"/>
      <x:c r="G1785" s="59"/>
      <x:c r="H1785" s="59"/>
      <x:c r="I1785" s="59"/>
      <x:c r="J1785" s="59"/>
      <x:c r="K1785" s="18"/>
      <x:c r="L1785" s="18"/>
      <x:c r="M1785" s="18"/>
      <x:c r="N1785" s="18"/>
      <x:c r="O1785" s="18"/>
      <x:c r="P1785" s="18"/>
      <x:c r="Q1785" s="18"/>
      <x:c r="R1785" s="18"/>
      <x:c r="S1785" s="18"/>
      <x:c r="T1785" s="18"/>
    </x:row>
    <x:row r="1786">
      <x:c r="D1786" s="18"/>
      <x:c r="E1786" s="18"/>
      <x:c r="F1786" s="18"/>
      <x:c r="G1786" s="59"/>
      <x:c r="H1786" s="59"/>
      <x:c r="I1786" s="59"/>
      <x:c r="J1786" s="59"/>
      <x:c r="K1786" s="18"/>
      <x:c r="L1786" s="18"/>
      <x:c r="M1786" s="18"/>
      <x:c r="N1786" s="18"/>
      <x:c r="O1786" s="18"/>
      <x:c r="P1786" s="18"/>
      <x:c r="Q1786" s="18"/>
      <x:c r="R1786" s="18"/>
      <x:c r="S1786" s="18"/>
      <x:c r="T1786" s="18"/>
    </x:row>
    <x:row r="1787">
      <x:c r="D1787" s="18"/>
      <x:c r="E1787" s="18"/>
      <x:c r="F1787" s="18"/>
      <x:c r="G1787" s="59"/>
      <x:c r="H1787" s="59"/>
      <x:c r="I1787" s="59"/>
      <x:c r="J1787" s="59"/>
      <x:c r="K1787" s="18"/>
      <x:c r="L1787" s="18"/>
      <x:c r="M1787" s="18"/>
      <x:c r="N1787" s="18"/>
      <x:c r="O1787" s="18"/>
      <x:c r="P1787" s="18"/>
      <x:c r="Q1787" s="18"/>
      <x:c r="R1787" s="18"/>
      <x:c r="S1787" s="18"/>
      <x:c r="T1787" s="18"/>
    </x:row>
    <x:row r="1788">
      <x:c r="D1788" s="18"/>
      <x:c r="E1788" s="18"/>
      <x:c r="F1788" s="18"/>
      <x:c r="G1788" s="59"/>
      <x:c r="H1788" s="59"/>
      <x:c r="I1788" s="59"/>
      <x:c r="J1788" s="59"/>
      <x:c r="K1788" s="18"/>
      <x:c r="L1788" s="18"/>
      <x:c r="M1788" s="18"/>
      <x:c r="N1788" s="18"/>
      <x:c r="O1788" s="18"/>
      <x:c r="P1788" s="18"/>
      <x:c r="Q1788" s="18"/>
      <x:c r="R1788" s="18"/>
      <x:c r="S1788" s="18"/>
      <x:c r="T1788" s="18"/>
    </x:row>
    <x:row r="1789">
      <x:c r="D1789" s="18"/>
      <x:c r="E1789" s="18"/>
      <x:c r="F1789" s="18"/>
      <x:c r="G1789" s="59"/>
      <x:c r="H1789" s="59"/>
      <x:c r="I1789" s="59"/>
      <x:c r="J1789" s="59"/>
      <x:c r="K1789" s="18"/>
      <x:c r="L1789" s="18"/>
      <x:c r="M1789" s="18"/>
      <x:c r="N1789" s="18"/>
      <x:c r="O1789" s="18"/>
      <x:c r="P1789" s="18"/>
      <x:c r="Q1789" s="18"/>
      <x:c r="R1789" s="18"/>
      <x:c r="S1789" s="18"/>
      <x:c r="T1789" s="18"/>
    </x:row>
    <x:row r="1790">
      <x:c r="D1790" s="18"/>
      <x:c r="E1790" s="18"/>
      <x:c r="F1790" s="18"/>
      <x:c r="G1790" s="59"/>
      <x:c r="H1790" s="59"/>
      <x:c r="I1790" s="59"/>
      <x:c r="J1790" s="59"/>
      <x:c r="K1790" s="18"/>
      <x:c r="L1790" s="18"/>
      <x:c r="M1790" s="18"/>
      <x:c r="N1790" s="18"/>
      <x:c r="O1790" s="18"/>
      <x:c r="P1790" s="18"/>
      <x:c r="Q1790" s="18"/>
      <x:c r="R1790" s="18"/>
      <x:c r="S1790" s="18"/>
      <x:c r="T1790" s="18"/>
    </x:row>
    <x:row r="1791">
      <x:c r="D1791" s="18"/>
      <x:c r="E1791" s="18"/>
      <x:c r="F1791" s="18"/>
      <x:c r="G1791" s="59"/>
      <x:c r="H1791" s="59"/>
      <x:c r="I1791" s="59"/>
      <x:c r="J1791" s="59"/>
      <x:c r="K1791" s="18"/>
      <x:c r="L1791" s="18"/>
      <x:c r="M1791" s="18"/>
      <x:c r="N1791" s="18"/>
      <x:c r="O1791" s="18"/>
      <x:c r="P1791" s="18"/>
      <x:c r="Q1791" s="18"/>
      <x:c r="R1791" s="18"/>
      <x:c r="S1791" s="18"/>
      <x:c r="T1791" s="18"/>
    </x:row>
    <x:row r="1792">
      <x:c r="D1792" s="18"/>
      <x:c r="E1792" s="18"/>
      <x:c r="F1792" s="18"/>
      <x:c r="G1792" s="59"/>
      <x:c r="H1792" s="59"/>
      <x:c r="I1792" s="59"/>
      <x:c r="J1792" s="59"/>
      <x:c r="K1792" s="18"/>
      <x:c r="L1792" s="18"/>
      <x:c r="M1792" s="18"/>
      <x:c r="N1792" s="18"/>
      <x:c r="O1792" s="18"/>
      <x:c r="P1792" s="18"/>
      <x:c r="Q1792" s="18"/>
      <x:c r="R1792" s="18"/>
      <x:c r="S1792" s="18"/>
      <x:c r="T1792" s="18"/>
    </x:row>
    <x:row r="1793">
      <x:c r="D1793" s="18"/>
      <x:c r="E1793" s="18"/>
      <x:c r="F1793" s="18"/>
      <x:c r="G1793" s="59"/>
      <x:c r="H1793" s="59"/>
      <x:c r="I1793" s="59"/>
      <x:c r="J1793" s="59"/>
      <x:c r="K1793" s="18"/>
      <x:c r="L1793" s="18"/>
      <x:c r="M1793" s="18"/>
      <x:c r="N1793" s="18"/>
      <x:c r="O1793" s="18"/>
      <x:c r="P1793" s="18"/>
      <x:c r="Q1793" s="18"/>
      <x:c r="R1793" s="18"/>
      <x:c r="S1793" s="18"/>
      <x:c r="T1793" s="18"/>
    </x:row>
    <x:row r="1794">
      <x:c r="D1794" s="18"/>
      <x:c r="E1794" s="18"/>
      <x:c r="F1794" s="18"/>
      <x:c r="G1794" s="59"/>
      <x:c r="H1794" s="59"/>
      <x:c r="I1794" s="59"/>
      <x:c r="J1794" s="59"/>
      <x:c r="K1794" s="18"/>
      <x:c r="L1794" s="18"/>
      <x:c r="M1794" s="18"/>
      <x:c r="N1794" s="18"/>
      <x:c r="O1794" s="18"/>
      <x:c r="P1794" s="18"/>
      <x:c r="Q1794" s="18"/>
      <x:c r="R1794" s="18"/>
      <x:c r="S1794" s="18"/>
      <x:c r="T1794" s="18"/>
    </x:row>
    <x:row r="1795">
      <x:c r="D1795" s="18"/>
      <x:c r="E1795" s="18"/>
      <x:c r="F1795" s="18"/>
      <x:c r="G1795" s="59"/>
      <x:c r="H1795" s="59"/>
      <x:c r="I1795" s="59"/>
      <x:c r="J1795" s="59"/>
      <x:c r="K1795" s="18"/>
      <x:c r="L1795" s="18"/>
      <x:c r="M1795" s="18"/>
      <x:c r="N1795" s="18"/>
      <x:c r="O1795" s="18"/>
      <x:c r="P1795" s="18"/>
      <x:c r="Q1795" s="18"/>
      <x:c r="R1795" s="18"/>
      <x:c r="S1795" s="18"/>
      <x:c r="T1795" s="18"/>
    </x:row>
    <x:row r="1796">
      <x:c r="D1796" s="18"/>
      <x:c r="E1796" s="18"/>
      <x:c r="F1796" s="18"/>
      <x:c r="G1796" s="59"/>
      <x:c r="H1796" s="59"/>
      <x:c r="I1796" s="59"/>
      <x:c r="J1796" s="59"/>
      <x:c r="K1796" s="18"/>
      <x:c r="L1796" s="18"/>
      <x:c r="M1796" s="18"/>
      <x:c r="N1796" s="18"/>
      <x:c r="O1796" s="18"/>
      <x:c r="P1796" s="18"/>
      <x:c r="Q1796" s="18"/>
      <x:c r="R1796" s="18"/>
      <x:c r="S1796" s="18"/>
      <x:c r="T1796" s="18"/>
    </x:row>
    <x:row r="1797">
      <x:c r="D1797" s="18"/>
      <x:c r="E1797" s="18"/>
      <x:c r="F1797" s="18"/>
      <x:c r="G1797" s="59"/>
      <x:c r="H1797" s="59"/>
      <x:c r="I1797" s="59"/>
      <x:c r="J1797" s="59"/>
      <x:c r="K1797" s="18"/>
      <x:c r="L1797" s="18"/>
      <x:c r="M1797" s="18"/>
      <x:c r="N1797" s="18"/>
      <x:c r="O1797" s="18"/>
      <x:c r="P1797" s="18"/>
      <x:c r="Q1797" s="18"/>
      <x:c r="R1797" s="18"/>
      <x:c r="S1797" s="18"/>
      <x:c r="T1797" s="18"/>
    </x:row>
    <x:row r="1798">
      <x:c r="D1798" s="18"/>
      <x:c r="E1798" s="18"/>
      <x:c r="F1798" s="18"/>
      <x:c r="G1798" s="59"/>
      <x:c r="H1798" s="59"/>
      <x:c r="I1798" s="59"/>
      <x:c r="J1798" s="59"/>
      <x:c r="K1798" s="18"/>
      <x:c r="L1798" s="18"/>
      <x:c r="M1798" s="18"/>
      <x:c r="N1798" s="18"/>
      <x:c r="O1798" s="18"/>
      <x:c r="P1798" s="18"/>
      <x:c r="Q1798" s="18"/>
      <x:c r="R1798" s="18"/>
      <x:c r="S1798" s="18"/>
      <x:c r="T1798" s="18"/>
    </x:row>
    <x:row r="1799">
      <x:c r="D1799" s="18"/>
      <x:c r="E1799" s="18"/>
      <x:c r="F1799" s="18"/>
      <x:c r="G1799" s="59"/>
      <x:c r="H1799" s="59"/>
      <x:c r="I1799" s="59"/>
      <x:c r="J1799" s="59"/>
      <x:c r="K1799" s="18"/>
      <x:c r="L1799" s="18"/>
      <x:c r="M1799" s="18"/>
      <x:c r="N1799" s="18"/>
      <x:c r="O1799" s="18"/>
      <x:c r="P1799" s="18"/>
      <x:c r="Q1799" s="18"/>
      <x:c r="R1799" s="18"/>
      <x:c r="S1799" s="18"/>
      <x:c r="T1799" s="18"/>
    </x:row>
    <x:row r="1800">
      <x:c r="D1800" s="18"/>
      <x:c r="E1800" s="18"/>
      <x:c r="F1800" s="18"/>
      <x:c r="G1800" s="59"/>
      <x:c r="H1800" s="59"/>
      <x:c r="I1800" s="59"/>
      <x:c r="J1800" s="59"/>
      <x:c r="K1800" s="18"/>
      <x:c r="L1800" s="18"/>
      <x:c r="M1800" s="18"/>
      <x:c r="N1800" s="18"/>
      <x:c r="O1800" s="18"/>
      <x:c r="P1800" s="18"/>
      <x:c r="Q1800" s="18"/>
      <x:c r="R1800" s="18"/>
      <x:c r="S1800" s="18"/>
      <x:c r="T1800" s="18"/>
    </x:row>
    <x:row r="1801">
      <x:c r="D1801" s="18"/>
      <x:c r="E1801" s="18"/>
      <x:c r="F1801" s="18"/>
      <x:c r="G1801" s="59"/>
      <x:c r="H1801" s="59"/>
      <x:c r="I1801" s="59"/>
      <x:c r="J1801" s="59"/>
      <x:c r="K1801" s="18"/>
      <x:c r="L1801" s="18"/>
      <x:c r="M1801" s="18"/>
      <x:c r="N1801" s="18"/>
      <x:c r="O1801" s="18"/>
      <x:c r="P1801" s="18"/>
      <x:c r="Q1801" s="18"/>
      <x:c r="R1801" s="18"/>
      <x:c r="S1801" s="18"/>
      <x:c r="T1801" s="18"/>
    </x:row>
    <x:row r="1802">
      <x:c r="D1802" s="18"/>
      <x:c r="E1802" s="18"/>
      <x:c r="F1802" s="18"/>
      <x:c r="G1802" s="59"/>
      <x:c r="H1802" s="59"/>
      <x:c r="I1802" s="59"/>
      <x:c r="J1802" s="59"/>
      <x:c r="K1802" s="18"/>
      <x:c r="L1802" s="18"/>
      <x:c r="M1802" s="18"/>
      <x:c r="N1802" s="18"/>
      <x:c r="O1802" s="18"/>
      <x:c r="P1802" s="18"/>
      <x:c r="Q1802" s="18"/>
      <x:c r="R1802" s="18"/>
      <x:c r="S1802" s="18"/>
      <x:c r="T1802" s="18"/>
    </x:row>
    <x:row r="1803">
      <x:c r="D1803" s="18"/>
      <x:c r="E1803" s="18"/>
      <x:c r="F1803" s="18"/>
      <x:c r="G1803" s="59"/>
      <x:c r="H1803" s="59"/>
      <x:c r="I1803" s="59"/>
      <x:c r="J1803" s="59"/>
      <x:c r="K1803" s="18"/>
      <x:c r="L1803" s="18"/>
      <x:c r="M1803" s="18"/>
      <x:c r="N1803" s="18"/>
      <x:c r="O1803" s="18"/>
      <x:c r="P1803" s="18"/>
      <x:c r="Q1803" s="18"/>
      <x:c r="R1803" s="18"/>
      <x:c r="S1803" s="18"/>
      <x:c r="T1803" s="18"/>
    </x:row>
    <x:row r="1804">
      <x:c r="D1804" s="18"/>
      <x:c r="E1804" s="18"/>
      <x:c r="F1804" s="18"/>
      <x:c r="G1804" s="59"/>
      <x:c r="H1804" s="59"/>
      <x:c r="I1804" s="59"/>
      <x:c r="J1804" s="59"/>
      <x:c r="K1804" s="18"/>
      <x:c r="L1804" s="18"/>
      <x:c r="M1804" s="18"/>
      <x:c r="N1804" s="18"/>
      <x:c r="O1804" s="18"/>
      <x:c r="P1804" s="18"/>
      <x:c r="Q1804" s="18"/>
      <x:c r="R1804" s="18"/>
      <x:c r="S1804" s="18"/>
      <x:c r="T1804" s="18"/>
    </x:row>
    <x:row r="1805">
      <x:c r="D1805" s="18"/>
      <x:c r="E1805" s="18"/>
      <x:c r="F1805" s="18"/>
      <x:c r="G1805" s="59"/>
      <x:c r="H1805" s="59"/>
      <x:c r="I1805" s="59"/>
      <x:c r="J1805" s="59"/>
      <x:c r="K1805" s="18"/>
      <x:c r="L1805" s="18"/>
      <x:c r="M1805" s="18"/>
      <x:c r="N1805" s="18"/>
      <x:c r="O1805" s="18"/>
      <x:c r="P1805" s="18"/>
      <x:c r="Q1805" s="18"/>
      <x:c r="R1805" s="18"/>
      <x:c r="S1805" s="18"/>
      <x:c r="T1805" s="18"/>
    </x:row>
    <x:row r="1806">
      <x:c r="D1806" s="18"/>
      <x:c r="E1806" s="18"/>
      <x:c r="F1806" s="18"/>
      <x:c r="G1806" s="59"/>
      <x:c r="H1806" s="59"/>
      <x:c r="I1806" s="59"/>
      <x:c r="J1806" s="59"/>
      <x:c r="K1806" s="18"/>
      <x:c r="L1806" s="18"/>
      <x:c r="M1806" s="18"/>
      <x:c r="N1806" s="18"/>
      <x:c r="O1806" s="18"/>
      <x:c r="P1806" s="18"/>
      <x:c r="Q1806" s="18"/>
      <x:c r="R1806" s="18"/>
      <x:c r="S1806" s="18"/>
      <x:c r="T1806" s="18"/>
    </x:row>
    <x:row r="1807">
      <x:c r="D1807" s="18"/>
      <x:c r="E1807" s="18"/>
      <x:c r="F1807" s="18"/>
      <x:c r="G1807" s="59"/>
      <x:c r="H1807" s="59"/>
      <x:c r="I1807" s="59"/>
      <x:c r="J1807" s="59"/>
      <x:c r="K1807" s="18"/>
      <x:c r="L1807" s="18"/>
      <x:c r="M1807" s="18"/>
      <x:c r="N1807" s="18"/>
      <x:c r="O1807" s="18"/>
      <x:c r="P1807" s="18"/>
      <x:c r="Q1807" s="18"/>
      <x:c r="R1807" s="18"/>
      <x:c r="S1807" s="18"/>
      <x:c r="T1807" s="18"/>
    </x:row>
    <x:row r="1808">
      <x:c r="D1808" s="18"/>
      <x:c r="E1808" s="18"/>
      <x:c r="F1808" s="18"/>
      <x:c r="G1808" s="59"/>
      <x:c r="H1808" s="59"/>
      <x:c r="I1808" s="59"/>
      <x:c r="J1808" s="59"/>
      <x:c r="K1808" s="18"/>
      <x:c r="L1808" s="18"/>
      <x:c r="M1808" s="18"/>
      <x:c r="N1808" s="18"/>
      <x:c r="O1808" s="18"/>
      <x:c r="P1808" s="18"/>
      <x:c r="Q1808" s="18"/>
      <x:c r="R1808" s="18"/>
      <x:c r="S1808" s="18"/>
      <x:c r="T1808" s="18"/>
    </x:row>
    <x:row r="1809">
      <x:c r="D1809" s="18"/>
      <x:c r="E1809" s="18"/>
      <x:c r="F1809" s="18"/>
      <x:c r="G1809" s="59"/>
      <x:c r="H1809" s="59"/>
      <x:c r="I1809" s="59"/>
      <x:c r="J1809" s="59"/>
      <x:c r="K1809" s="18"/>
      <x:c r="L1809" s="18"/>
      <x:c r="M1809" s="18"/>
      <x:c r="N1809" s="18"/>
      <x:c r="O1809" s="18"/>
      <x:c r="P1809" s="18"/>
      <x:c r="Q1809" s="18"/>
      <x:c r="R1809" s="18"/>
      <x:c r="S1809" s="18"/>
      <x:c r="T1809" s="18"/>
    </x:row>
    <x:row r="1810">
      <x:c r="D1810" s="18"/>
      <x:c r="E1810" s="18"/>
      <x:c r="F1810" s="18"/>
      <x:c r="G1810" s="59"/>
      <x:c r="H1810" s="59"/>
      <x:c r="I1810" s="59"/>
      <x:c r="J1810" s="59"/>
      <x:c r="K1810" s="18"/>
      <x:c r="L1810" s="18"/>
      <x:c r="M1810" s="18"/>
      <x:c r="N1810" s="18"/>
      <x:c r="O1810" s="18"/>
      <x:c r="P1810" s="18"/>
      <x:c r="Q1810" s="18"/>
      <x:c r="R1810" s="18"/>
      <x:c r="S1810" s="18"/>
      <x:c r="T1810" s="18"/>
    </x:row>
    <x:row r="1811">
      <x:c r="D1811" s="18"/>
      <x:c r="E1811" s="18"/>
      <x:c r="F1811" s="18"/>
      <x:c r="G1811" s="59"/>
      <x:c r="H1811" s="59"/>
      <x:c r="I1811" s="59"/>
      <x:c r="J1811" s="59"/>
      <x:c r="K1811" s="18"/>
      <x:c r="L1811" s="18"/>
      <x:c r="M1811" s="18"/>
      <x:c r="N1811" s="18"/>
      <x:c r="O1811" s="18"/>
      <x:c r="P1811" s="18"/>
      <x:c r="Q1811" s="18"/>
      <x:c r="R1811" s="18"/>
      <x:c r="S1811" s="18"/>
      <x:c r="T1811" s="18"/>
    </x:row>
    <x:row r="1812">
      <x:c r="D1812" s="18"/>
      <x:c r="E1812" s="18"/>
      <x:c r="F1812" s="18"/>
      <x:c r="G1812" s="59"/>
      <x:c r="H1812" s="59"/>
      <x:c r="I1812" s="59"/>
      <x:c r="J1812" s="59"/>
      <x:c r="K1812" s="18"/>
      <x:c r="L1812" s="18"/>
      <x:c r="M1812" s="18"/>
      <x:c r="N1812" s="18"/>
      <x:c r="O1812" s="18"/>
      <x:c r="P1812" s="18"/>
      <x:c r="Q1812" s="18"/>
      <x:c r="R1812" s="18"/>
      <x:c r="S1812" s="18"/>
      <x:c r="T1812" s="18"/>
    </x:row>
    <x:row r="1813">
      <x:c r="D1813" s="18"/>
      <x:c r="E1813" s="18"/>
      <x:c r="F1813" s="18"/>
      <x:c r="G1813" s="59"/>
      <x:c r="H1813" s="59"/>
      <x:c r="I1813" s="59"/>
      <x:c r="J1813" s="59"/>
      <x:c r="K1813" s="18"/>
      <x:c r="L1813" s="18"/>
      <x:c r="M1813" s="18"/>
      <x:c r="N1813" s="18"/>
      <x:c r="O1813" s="18"/>
      <x:c r="P1813" s="18"/>
      <x:c r="Q1813" s="18"/>
      <x:c r="R1813" s="18"/>
      <x:c r="S1813" s="18"/>
      <x:c r="T1813" s="18"/>
    </x:row>
    <x:row r="1814">
      <x:c r="D1814" s="18"/>
      <x:c r="E1814" s="18"/>
      <x:c r="F1814" s="18"/>
      <x:c r="G1814" s="59"/>
      <x:c r="H1814" s="59"/>
      <x:c r="I1814" s="59"/>
      <x:c r="J1814" s="59"/>
      <x:c r="K1814" s="18"/>
      <x:c r="L1814" s="18"/>
      <x:c r="M1814" s="18"/>
      <x:c r="N1814" s="18"/>
      <x:c r="O1814" s="18"/>
      <x:c r="P1814" s="18"/>
      <x:c r="Q1814" s="18"/>
      <x:c r="R1814" s="18"/>
      <x:c r="S1814" s="18"/>
      <x:c r="T1814" s="18"/>
    </x:row>
    <x:row r="1815">
      <x:c r="D1815" s="18"/>
      <x:c r="E1815" s="18"/>
      <x:c r="F1815" s="18"/>
      <x:c r="G1815" s="59"/>
      <x:c r="H1815" s="59"/>
      <x:c r="I1815" s="59"/>
      <x:c r="J1815" s="59"/>
      <x:c r="K1815" s="18"/>
      <x:c r="L1815" s="18"/>
      <x:c r="M1815" s="18"/>
      <x:c r="N1815" s="18"/>
      <x:c r="O1815" s="18"/>
      <x:c r="P1815" s="18"/>
      <x:c r="Q1815" s="18"/>
      <x:c r="R1815" s="18"/>
      <x:c r="S1815" s="18"/>
      <x:c r="T1815" s="18"/>
    </x:row>
    <x:row r="1816">
      <x:c r="D1816" s="18"/>
      <x:c r="E1816" s="18"/>
      <x:c r="F1816" s="18"/>
      <x:c r="G1816" s="59"/>
      <x:c r="H1816" s="59"/>
      <x:c r="I1816" s="59"/>
      <x:c r="J1816" s="59"/>
      <x:c r="K1816" s="18"/>
      <x:c r="L1816" s="18"/>
      <x:c r="M1816" s="18"/>
      <x:c r="N1816" s="18"/>
      <x:c r="O1816" s="18"/>
      <x:c r="P1816" s="18"/>
      <x:c r="Q1816" s="18"/>
      <x:c r="R1816" s="18"/>
      <x:c r="S1816" s="18"/>
      <x:c r="T1816" s="18"/>
    </x:row>
    <x:row r="1817">
      <x:c r="D1817" s="18"/>
      <x:c r="E1817" s="18"/>
      <x:c r="F1817" s="18"/>
      <x:c r="G1817" s="59"/>
      <x:c r="H1817" s="59"/>
      <x:c r="I1817" s="59"/>
      <x:c r="J1817" s="59"/>
      <x:c r="K1817" s="18"/>
      <x:c r="L1817" s="18"/>
      <x:c r="M1817" s="18"/>
      <x:c r="N1817" s="18"/>
      <x:c r="O1817" s="18"/>
      <x:c r="P1817" s="18"/>
      <x:c r="Q1817" s="18"/>
      <x:c r="R1817" s="18"/>
      <x:c r="S1817" s="18"/>
      <x:c r="T1817" s="18"/>
    </x:row>
    <x:row r="1818">
      <x:c r="D1818" s="18"/>
      <x:c r="E1818" s="18"/>
      <x:c r="F1818" s="18"/>
      <x:c r="G1818" s="59"/>
      <x:c r="H1818" s="59"/>
      <x:c r="I1818" s="59"/>
      <x:c r="J1818" s="59"/>
      <x:c r="K1818" s="18"/>
      <x:c r="L1818" s="18"/>
      <x:c r="M1818" s="18"/>
      <x:c r="N1818" s="18"/>
      <x:c r="O1818" s="18"/>
      <x:c r="P1818" s="18"/>
      <x:c r="Q1818" s="18"/>
      <x:c r="R1818" s="18"/>
      <x:c r="S1818" s="18"/>
      <x:c r="T1818" s="18"/>
    </x:row>
    <x:row r="1819">
      <x:c r="D1819" s="18"/>
      <x:c r="E1819" s="18"/>
      <x:c r="F1819" s="18"/>
      <x:c r="G1819" s="59"/>
      <x:c r="H1819" s="59"/>
      <x:c r="I1819" s="59"/>
      <x:c r="J1819" s="59"/>
      <x:c r="K1819" s="18"/>
      <x:c r="L1819" s="18"/>
      <x:c r="M1819" s="18"/>
      <x:c r="N1819" s="18"/>
      <x:c r="O1819" s="18"/>
      <x:c r="P1819" s="18"/>
      <x:c r="Q1819" s="18"/>
      <x:c r="R1819" s="18"/>
      <x:c r="S1819" s="18"/>
      <x:c r="T1819" s="18"/>
    </x:row>
    <x:row r="1820">
      <x:c r="D1820" s="18"/>
      <x:c r="E1820" s="18"/>
      <x:c r="F1820" s="18"/>
      <x:c r="G1820" s="59"/>
      <x:c r="H1820" s="59"/>
      <x:c r="I1820" s="59"/>
      <x:c r="J1820" s="59"/>
      <x:c r="K1820" s="18"/>
      <x:c r="L1820" s="18"/>
      <x:c r="M1820" s="18"/>
      <x:c r="N1820" s="18"/>
      <x:c r="O1820" s="18"/>
      <x:c r="P1820" s="18"/>
      <x:c r="Q1820" s="18"/>
      <x:c r="R1820" s="18"/>
      <x:c r="S1820" s="18"/>
      <x:c r="T1820" s="18"/>
    </x:row>
    <x:row r="1821">
      <x:c r="D1821" s="18"/>
      <x:c r="E1821" s="18"/>
      <x:c r="F1821" s="18"/>
      <x:c r="G1821" s="59"/>
      <x:c r="H1821" s="59"/>
      <x:c r="I1821" s="59"/>
      <x:c r="J1821" s="59"/>
      <x:c r="K1821" s="18"/>
      <x:c r="L1821" s="18"/>
      <x:c r="M1821" s="18"/>
      <x:c r="N1821" s="18"/>
      <x:c r="O1821" s="18"/>
      <x:c r="P1821" s="18"/>
      <x:c r="Q1821" s="18"/>
      <x:c r="R1821" s="18"/>
      <x:c r="S1821" s="18"/>
      <x:c r="T1821" s="18"/>
    </x:row>
    <x:row r="1822">
      <x:c r="D1822" s="18"/>
      <x:c r="E1822" s="18"/>
      <x:c r="F1822" s="18"/>
      <x:c r="G1822" s="59"/>
      <x:c r="H1822" s="59"/>
      <x:c r="I1822" s="59"/>
      <x:c r="J1822" s="59"/>
      <x:c r="K1822" s="18"/>
      <x:c r="L1822" s="18"/>
      <x:c r="M1822" s="18"/>
      <x:c r="N1822" s="18"/>
      <x:c r="O1822" s="18"/>
      <x:c r="P1822" s="18"/>
      <x:c r="Q1822" s="18"/>
      <x:c r="R1822" s="18"/>
      <x:c r="S1822" s="18"/>
      <x:c r="T1822" s="18"/>
    </x:row>
    <x:row r="1823">
      <x:c r="D1823" s="18"/>
      <x:c r="E1823" s="18"/>
      <x:c r="F1823" s="18"/>
      <x:c r="G1823" s="59"/>
      <x:c r="H1823" s="59"/>
      <x:c r="I1823" s="59"/>
      <x:c r="J1823" s="59"/>
      <x:c r="K1823" s="18"/>
      <x:c r="L1823" s="18"/>
      <x:c r="M1823" s="18"/>
      <x:c r="N1823" s="18"/>
      <x:c r="O1823" s="18"/>
      <x:c r="P1823" s="18"/>
      <x:c r="Q1823" s="18"/>
      <x:c r="R1823" s="18"/>
      <x:c r="S1823" s="18"/>
      <x:c r="T1823" s="18"/>
    </x:row>
    <x:row r="1824">
      <x:c r="D1824" s="18"/>
      <x:c r="E1824" s="18"/>
      <x:c r="F1824" s="18"/>
      <x:c r="G1824" s="59"/>
      <x:c r="H1824" s="59"/>
      <x:c r="I1824" s="59"/>
      <x:c r="J1824" s="59"/>
      <x:c r="K1824" s="18"/>
      <x:c r="L1824" s="18"/>
      <x:c r="M1824" s="18"/>
      <x:c r="N1824" s="18"/>
      <x:c r="O1824" s="18"/>
      <x:c r="P1824" s="18"/>
      <x:c r="Q1824" s="18"/>
      <x:c r="R1824" s="18"/>
      <x:c r="S1824" s="18"/>
      <x:c r="T1824" s="18"/>
    </x:row>
    <x:row r="1825">
      <x:c r="D1825" s="18"/>
      <x:c r="E1825" s="18"/>
      <x:c r="F1825" s="18"/>
      <x:c r="G1825" s="59"/>
      <x:c r="H1825" s="59"/>
      <x:c r="I1825" s="59"/>
      <x:c r="J1825" s="59"/>
      <x:c r="K1825" s="18"/>
      <x:c r="L1825" s="18"/>
      <x:c r="M1825" s="18"/>
      <x:c r="N1825" s="18"/>
      <x:c r="O1825" s="18"/>
      <x:c r="P1825" s="18"/>
      <x:c r="Q1825" s="18"/>
      <x:c r="R1825" s="18"/>
      <x:c r="S1825" s="18"/>
      <x:c r="T1825" s="18"/>
    </x:row>
    <x:row r="1826">
      <x:c r="D1826" s="18"/>
      <x:c r="E1826" s="18"/>
      <x:c r="F1826" s="18"/>
      <x:c r="G1826" s="59"/>
      <x:c r="H1826" s="59"/>
      <x:c r="I1826" s="59"/>
      <x:c r="J1826" s="59"/>
      <x:c r="K1826" s="18"/>
      <x:c r="L1826" s="18"/>
      <x:c r="M1826" s="18"/>
      <x:c r="N1826" s="18"/>
      <x:c r="O1826" s="18"/>
      <x:c r="P1826" s="18"/>
      <x:c r="Q1826" s="18"/>
      <x:c r="R1826" s="18"/>
      <x:c r="S1826" s="18"/>
      <x:c r="T1826" s="18"/>
    </x:row>
    <x:row r="1827">
      <x:c r="D1827" s="18"/>
      <x:c r="E1827" s="18"/>
      <x:c r="F1827" s="18"/>
      <x:c r="G1827" s="59"/>
      <x:c r="H1827" s="59"/>
      <x:c r="I1827" s="59"/>
      <x:c r="J1827" s="59"/>
      <x:c r="K1827" s="18"/>
      <x:c r="L1827" s="18"/>
      <x:c r="M1827" s="18"/>
      <x:c r="N1827" s="18"/>
      <x:c r="O1827" s="18"/>
      <x:c r="P1827" s="18"/>
      <x:c r="Q1827" s="18"/>
      <x:c r="R1827" s="18"/>
      <x:c r="S1827" s="18"/>
      <x:c r="T1827" s="18"/>
    </x:row>
    <x:row r="1828">
      <x:c r="D1828" s="18"/>
      <x:c r="E1828" s="18"/>
      <x:c r="F1828" s="18"/>
      <x:c r="G1828" s="59"/>
      <x:c r="H1828" s="59"/>
      <x:c r="I1828" s="59"/>
      <x:c r="J1828" s="59"/>
      <x:c r="K1828" s="18"/>
      <x:c r="L1828" s="18"/>
      <x:c r="M1828" s="18"/>
      <x:c r="N1828" s="18"/>
      <x:c r="O1828" s="18"/>
      <x:c r="P1828" s="18"/>
      <x:c r="Q1828" s="18"/>
      <x:c r="R1828" s="18"/>
      <x:c r="S1828" s="18"/>
      <x:c r="T1828" s="18"/>
    </x:row>
    <x:row r="1829">
      <x:c r="D1829" s="18"/>
      <x:c r="E1829" s="18"/>
      <x:c r="F1829" s="18"/>
      <x:c r="G1829" s="59"/>
      <x:c r="H1829" s="59"/>
      <x:c r="I1829" s="59"/>
      <x:c r="J1829" s="59"/>
      <x:c r="K1829" s="18"/>
      <x:c r="L1829" s="18"/>
      <x:c r="M1829" s="18"/>
      <x:c r="N1829" s="18"/>
      <x:c r="O1829" s="18"/>
      <x:c r="P1829" s="18"/>
      <x:c r="Q1829" s="18"/>
      <x:c r="R1829" s="18"/>
      <x:c r="S1829" s="18"/>
      <x:c r="T1829" s="18"/>
    </x:row>
    <x:row r="1830">
      <x:c r="D1830" s="18"/>
      <x:c r="E1830" s="18"/>
      <x:c r="F1830" s="18"/>
      <x:c r="G1830" s="59"/>
      <x:c r="H1830" s="59"/>
      <x:c r="I1830" s="59"/>
      <x:c r="J1830" s="59"/>
      <x:c r="K1830" s="18"/>
      <x:c r="L1830" s="18"/>
      <x:c r="M1830" s="18"/>
      <x:c r="N1830" s="18"/>
      <x:c r="O1830" s="18"/>
      <x:c r="P1830" s="18"/>
      <x:c r="Q1830" s="18"/>
      <x:c r="R1830" s="18"/>
      <x:c r="S1830" s="18"/>
      <x:c r="T1830" s="18"/>
    </x:row>
    <x:row r="1831">
      <x:c r="D1831" s="18"/>
      <x:c r="E1831" s="18"/>
      <x:c r="F1831" s="18"/>
      <x:c r="G1831" s="59"/>
      <x:c r="H1831" s="59"/>
      <x:c r="I1831" s="59"/>
      <x:c r="J1831" s="59"/>
      <x:c r="K1831" s="18"/>
      <x:c r="L1831" s="18"/>
      <x:c r="M1831" s="18"/>
      <x:c r="N1831" s="18"/>
      <x:c r="O1831" s="18"/>
      <x:c r="P1831" s="18"/>
      <x:c r="Q1831" s="18"/>
      <x:c r="R1831" s="18"/>
      <x:c r="S1831" s="18"/>
      <x:c r="T1831" s="18"/>
    </x:row>
    <x:row r="1832">
      <x:c r="D1832" s="18"/>
      <x:c r="E1832" s="18"/>
      <x:c r="F1832" s="18"/>
      <x:c r="G1832" s="59"/>
      <x:c r="H1832" s="59"/>
      <x:c r="I1832" s="59"/>
      <x:c r="J1832" s="59"/>
      <x:c r="K1832" s="18"/>
      <x:c r="L1832" s="18"/>
      <x:c r="M1832" s="18"/>
      <x:c r="N1832" s="18"/>
      <x:c r="O1832" s="18"/>
      <x:c r="P1832" s="18"/>
      <x:c r="Q1832" s="18"/>
      <x:c r="R1832" s="18"/>
      <x:c r="S1832" s="18"/>
      <x:c r="T1832" s="18"/>
    </x:row>
    <x:row r="1833">
      <x:c r="D1833" s="18"/>
      <x:c r="E1833" s="18"/>
      <x:c r="F1833" s="18"/>
      <x:c r="G1833" s="59"/>
      <x:c r="H1833" s="59"/>
      <x:c r="I1833" s="59"/>
      <x:c r="J1833" s="59"/>
      <x:c r="K1833" s="18"/>
      <x:c r="L1833" s="18"/>
      <x:c r="M1833" s="18"/>
      <x:c r="N1833" s="18"/>
      <x:c r="O1833" s="18"/>
      <x:c r="P1833" s="18"/>
      <x:c r="Q1833" s="18"/>
      <x:c r="R1833" s="18"/>
      <x:c r="S1833" s="18"/>
      <x:c r="T1833" s="18"/>
    </x:row>
    <x:row r="1834">
      <x:c r="D1834" s="18"/>
      <x:c r="E1834" s="18"/>
      <x:c r="F1834" s="18"/>
      <x:c r="G1834" s="59"/>
      <x:c r="H1834" s="59"/>
      <x:c r="I1834" s="59"/>
      <x:c r="J1834" s="59"/>
      <x:c r="K1834" s="18"/>
      <x:c r="L1834" s="18"/>
      <x:c r="M1834" s="18"/>
      <x:c r="N1834" s="18"/>
      <x:c r="O1834" s="18"/>
      <x:c r="P1834" s="18"/>
      <x:c r="Q1834" s="18"/>
      <x:c r="R1834" s="18"/>
      <x:c r="S1834" s="18"/>
      <x:c r="T1834" s="18"/>
    </x:row>
    <x:row r="1835">
      <x:c r="D1835" s="18"/>
      <x:c r="E1835" s="18"/>
      <x:c r="F1835" s="18"/>
      <x:c r="G1835" s="59"/>
      <x:c r="H1835" s="59"/>
      <x:c r="I1835" s="59"/>
      <x:c r="J1835" s="59"/>
      <x:c r="K1835" s="18"/>
      <x:c r="L1835" s="18"/>
      <x:c r="M1835" s="18"/>
      <x:c r="N1835" s="18"/>
      <x:c r="O1835" s="18"/>
      <x:c r="P1835" s="18"/>
      <x:c r="Q1835" s="18"/>
      <x:c r="R1835" s="18"/>
      <x:c r="S1835" s="18"/>
      <x:c r="T1835" s="18"/>
    </x:row>
    <x:row r="1836">
      <x:c r="D1836" s="18"/>
      <x:c r="E1836" s="18"/>
      <x:c r="F1836" s="18"/>
      <x:c r="G1836" s="59"/>
      <x:c r="H1836" s="59"/>
      <x:c r="I1836" s="59"/>
      <x:c r="J1836" s="59"/>
      <x:c r="K1836" s="18"/>
      <x:c r="L1836" s="18"/>
      <x:c r="M1836" s="18"/>
      <x:c r="N1836" s="18"/>
      <x:c r="O1836" s="18"/>
      <x:c r="P1836" s="18"/>
      <x:c r="Q1836" s="18"/>
      <x:c r="R1836" s="18"/>
      <x:c r="S1836" s="18"/>
      <x:c r="T1836" s="18"/>
    </x:row>
    <x:row r="1837">
      <x:c r="D1837" s="18"/>
      <x:c r="E1837" s="18"/>
      <x:c r="F1837" s="18"/>
      <x:c r="G1837" s="59"/>
      <x:c r="H1837" s="59"/>
      <x:c r="I1837" s="59"/>
      <x:c r="J1837" s="59"/>
      <x:c r="K1837" s="18"/>
      <x:c r="L1837" s="18"/>
      <x:c r="M1837" s="18"/>
      <x:c r="N1837" s="18"/>
      <x:c r="O1837" s="18"/>
      <x:c r="P1837" s="18"/>
      <x:c r="Q1837" s="18"/>
      <x:c r="R1837" s="18"/>
      <x:c r="S1837" s="18"/>
      <x:c r="T1837" s="18"/>
    </x:row>
    <x:row r="1838">
      <x:c r="D1838" s="18"/>
      <x:c r="E1838" s="18"/>
      <x:c r="F1838" s="18"/>
      <x:c r="G1838" s="59"/>
      <x:c r="H1838" s="59"/>
      <x:c r="I1838" s="59"/>
      <x:c r="J1838" s="59"/>
      <x:c r="K1838" s="18"/>
      <x:c r="L1838" s="18"/>
      <x:c r="M1838" s="18"/>
      <x:c r="N1838" s="18"/>
      <x:c r="O1838" s="18"/>
      <x:c r="P1838" s="18"/>
      <x:c r="Q1838" s="18"/>
      <x:c r="R1838" s="18"/>
      <x:c r="S1838" s="18"/>
      <x:c r="T1838" s="18"/>
    </x:row>
    <x:row r="1839">
      <x:c r="D1839" s="18"/>
      <x:c r="E1839" s="18"/>
      <x:c r="F1839" s="18"/>
      <x:c r="G1839" s="59"/>
      <x:c r="H1839" s="59"/>
      <x:c r="I1839" s="59"/>
      <x:c r="J1839" s="59"/>
      <x:c r="K1839" s="18"/>
      <x:c r="L1839" s="18"/>
      <x:c r="M1839" s="18"/>
      <x:c r="N1839" s="18"/>
      <x:c r="O1839" s="18"/>
      <x:c r="P1839" s="18"/>
      <x:c r="Q1839" s="18"/>
      <x:c r="R1839" s="18"/>
      <x:c r="S1839" s="18"/>
      <x:c r="T1839" s="18"/>
    </x:row>
    <x:row r="1840">
      <x:c r="D1840" s="18"/>
      <x:c r="E1840" s="18"/>
      <x:c r="F1840" s="18"/>
      <x:c r="G1840" s="59"/>
      <x:c r="H1840" s="59"/>
      <x:c r="I1840" s="59"/>
      <x:c r="J1840" s="59"/>
      <x:c r="K1840" s="18"/>
      <x:c r="L1840" s="18"/>
      <x:c r="M1840" s="18"/>
      <x:c r="N1840" s="18"/>
      <x:c r="O1840" s="18"/>
      <x:c r="P1840" s="18"/>
      <x:c r="Q1840" s="18"/>
      <x:c r="R1840" s="18"/>
      <x:c r="S1840" s="18"/>
      <x:c r="T1840" s="18"/>
    </x:row>
    <x:row r="1841">
      <x:c r="D1841" s="18"/>
      <x:c r="E1841" s="18"/>
      <x:c r="F1841" s="18"/>
      <x:c r="G1841" s="59"/>
      <x:c r="H1841" s="59"/>
      <x:c r="I1841" s="59"/>
      <x:c r="J1841" s="59"/>
      <x:c r="K1841" s="18"/>
      <x:c r="L1841" s="18"/>
      <x:c r="M1841" s="18"/>
      <x:c r="N1841" s="18"/>
      <x:c r="O1841" s="18"/>
      <x:c r="P1841" s="18"/>
      <x:c r="Q1841" s="18"/>
      <x:c r="R1841" s="18"/>
      <x:c r="S1841" s="18"/>
      <x:c r="T1841" s="18"/>
    </x:row>
    <x:row r="1842">
      <x:c r="D1842" s="18"/>
      <x:c r="E1842" s="18"/>
      <x:c r="F1842" s="18"/>
      <x:c r="G1842" s="59"/>
      <x:c r="H1842" s="59"/>
      <x:c r="I1842" s="59"/>
      <x:c r="J1842" s="59"/>
      <x:c r="K1842" s="18"/>
      <x:c r="L1842" s="18"/>
      <x:c r="M1842" s="18"/>
      <x:c r="N1842" s="18"/>
      <x:c r="O1842" s="18"/>
      <x:c r="P1842" s="18"/>
      <x:c r="Q1842" s="18"/>
      <x:c r="R1842" s="18"/>
      <x:c r="S1842" s="18"/>
      <x:c r="T1842" s="18"/>
    </x:row>
    <x:row r="1843">
      <x:c r="D1843" s="18"/>
      <x:c r="E1843" s="18"/>
      <x:c r="F1843" s="18"/>
      <x:c r="G1843" s="59"/>
      <x:c r="H1843" s="59"/>
      <x:c r="I1843" s="59"/>
      <x:c r="J1843" s="59"/>
      <x:c r="K1843" s="18"/>
      <x:c r="L1843" s="18"/>
      <x:c r="M1843" s="18"/>
      <x:c r="N1843" s="18"/>
      <x:c r="O1843" s="18"/>
      <x:c r="P1843" s="18"/>
      <x:c r="Q1843" s="18"/>
      <x:c r="R1843" s="18"/>
      <x:c r="S1843" s="18"/>
      <x:c r="T1843" s="18"/>
    </x:row>
    <x:row r="1844">
      <x:c r="D1844" s="18"/>
      <x:c r="E1844" s="18"/>
      <x:c r="F1844" s="18"/>
      <x:c r="G1844" s="59"/>
      <x:c r="H1844" s="59"/>
      <x:c r="I1844" s="59"/>
      <x:c r="J1844" s="59"/>
      <x:c r="K1844" s="18"/>
      <x:c r="L1844" s="18"/>
      <x:c r="M1844" s="18"/>
      <x:c r="N1844" s="18"/>
      <x:c r="O1844" s="18"/>
      <x:c r="P1844" s="18"/>
      <x:c r="Q1844" s="18"/>
      <x:c r="R1844" s="18"/>
      <x:c r="S1844" s="18"/>
      <x:c r="T1844" s="18"/>
    </x:row>
    <x:row r="1845">
      <x:c r="D1845" s="18"/>
      <x:c r="E1845" s="18"/>
      <x:c r="F1845" s="18"/>
      <x:c r="G1845" s="59"/>
      <x:c r="H1845" s="59"/>
      <x:c r="I1845" s="59"/>
      <x:c r="J1845" s="59"/>
      <x:c r="K1845" s="18"/>
      <x:c r="L1845" s="18"/>
      <x:c r="M1845" s="18"/>
      <x:c r="N1845" s="18"/>
      <x:c r="O1845" s="18"/>
      <x:c r="P1845" s="18"/>
      <x:c r="Q1845" s="18"/>
      <x:c r="R1845" s="18"/>
      <x:c r="S1845" s="18"/>
      <x:c r="T1845" s="18"/>
    </x:row>
    <x:row r="1846">
      <x:c r="D1846" s="18"/>
      <x:c r="E1846" s="18"/>
      <x:c r="F1846" s="18"/>
      <x:c r="G1846" s="59"/>
      <x:c r="H1846" s="59"/>
      <x:c r="I1846" s="59"/>
      <x:c r="J1846" s="59"/>
      <x:c r="K1846" s="18"/>
      <x:c r="L1846" s="18"/>
      <x:c r="M1846" s="18"/>
      <x:c r="N1846" s="18"/>
      <x:c r="O1846" s="18"/>
      <x:c r="P1846" s="18"/>
      <x:c r="Q1846" s="18"/>
      <x:c r="R1846" s="18"/>
      <x:c r="S1846" s="18"/>
      <x:c r="T1846" s="18"/>
    </x:row>
    <x:row r="1847">
      <x:c r="D1847" s="18"/>
      <x:c r="E1847" s="18"/>
      <x:c r="F1847" s="18"/>
      <x:c r="G1847" s="59"/>
      <x:c r="H1847" s="59"/>
      <x:c r="I1847" s="59"/>
      <x:c r="J1847" s="59"/>
      <x:c r="K1847" s="18"/>
      <x:c r="L1847" s="18"/>
      <x:c r="M1847" s="18"/>
      <x:c r="N1847" s="18"/>
      <x:c r="O1847" s="18"/>
      <x:c r="P1847" s="18"/>
      <x:c r="Q1847" s="18"/>
      <x:c r="R1847" s="18"/>
      <x:c r="S1847" s="18"/>
      <x:c r="T1847" s="18"/>
    </x:row>
    <x:row r="1848">
      <x:c r="D1848" s="18"/>
      <x:c r="E1848" s="18"/>
      <x:c r="F1848" s="18"/>
      <x:c r="G1848" s="59"/>
      <x:c r="H1848" s="59"/>
      <x:c r="I1848" s="59"/>
      <x:c r="J1848" s="59"/>
      <x:c r="K1848" s="18"/>
      <x:c r="L1848" s="18"/>
      <x:c r="M1848" s="18"/>
      <x:c r="N1848" s="18"/>
      <x:c r="O1848" s="18"/>
      <x:c r="P1848" s="18"/>
      <x:c r="Q1848" s="18"/>
      <x:c r="R1848" s="18"/>
      <x:c r="S1848" s="18"/>
      <x:c r="T1848" s="18"/>
    </x:row>
    <x:row r="1849">
      <x:c r="D1849" s="18"/>
      <x:c r="E1849" s="18"/>
      <x:c r="F1849" s="18"/>
      <x:c r="G1849" s="59"/>
      <x:c r="H1849" s="59"/>
      <x:c r="I1849" s="59"/>
      <x:c r="J1849" s="59"/>
      <x:c r="K1849" s="18"/>
      <x:c r="L1849" s="18"/>
      <x:c r="M1849" s="18"/>
      <x:c r="N1849" s="18"/>
      <x:c r="O1849" s="18"/>
      <x:c r="P1849" s="18"/>
      <x:c r="Q1849" s="18"/>
      <x:c r="R1849" s="18"/>
      <x:c r="S1849" s="18"/>
      <x:c r="T1849" s="18"/>
    </x:row>
    <x:row r="1850">
      <x:c r="D1850" s="18"/>
      <x:c r="E1850" s="18"/>
      <x:c r="F1850" s="18"/>
      <x:c r="G1850" s="59"/>
      <x:c r="H1850" s="59"/>
      <x:c r="I1850" s="59"/>
      <x:c r="J1850" s="59"/>
      <x:c r="K1850" s="18"/>
      <x:c r="L1850" s="18"/>
      <x:c r="M1850" s="18"/>
      <x:c r="N1850" s="18"/>
      <x:c r="O1850" s="18"/>
      <x:c r="P1850" s="18"/>
      <x:c r="Q1850" s="18"/>
      <x:c r="R1850" s="18"/>
      <x:c r="S1850" s="18"/>
      <x:c r="T1850" s="18"/>
    </x:row>
    <x:row r="1851">
      <x:c r="D1851" s="18"/>
      <x:c r="E1851" s="18"/>
      <x:c r="F1851" s="18"/>
      <x:c r="G1851" s="59"/>
      <x:c r="H1851" s="59"/>
      <x:c r="I1851" s="59"/>
      <x:c r="J1851" s="59"/>
      <x:c r="K1851" s="18"/>
      <x:c r="L1851" s="18"/>
      <x:c r="M1851" s="18"/>
      <x:c r="N1851" s="18"/>
      <x:c r="O1851" s="18"/>
      <x:c r="P1851" s="18"/>
      <x:c r="Q1851" s="18"/>
      <x:c r="R1851" s="18"/>
      <x:c r="S1851" s="18"/>
      <x:c r="T1851" s="18"/>
    </x:row>
    <x:row r="1852">
      <x:c r="D1852" s="18"/>
      <x:c r="E1852" s="18"/>
      <x:c r="F1852" s="18"/>
      <x:c r="G1852" s="59"/>
      <x:c r="H1852" s="59"/>
      <x:c r="I1852" s="59"/>
      <x:c r="J1852" s="59"/>
      <x:c r="K1852" s="18"/>
      <x:c r="L1852" s="18"/>
      <x:c r="M1852" s="18"/>
      <x:c r="N1852" s="18"/>
      <x:c r="O1852" s="18"/>
      <x:c r="P1852" s="18"/>
      <x:c r="Q1852" s="18"/>
      <x:c r="R1852" s="18"/>
      <x:c r="S1852" s="18"/>
      <x:c r="T1852" s="18"/>
    </x:row>
    <x:row r="1853">
      <x:c r="D1853" s="18"/>
      <x:c r="E1853" s="18"/>
      <x:c r="F1853" s="18"/>
      <x:c r="G1853" s="59"/>
      <x:c r="H1853" s="59"/>
      <x:c r="I1853" s="59"/>
      <x:c r="J1853" s="59"/>
      <x:c r="K1853" s="18"/>
      <x:c r="L1853" s="18"/>
      <x:c r="M1853" s="18"/>
      <x:c r="N1853" s="18"/>
      <x:c r="O1853" s="18"/>
      <x:c r="P1853" s="18"/>
      <x:c r="Q1853" s="18"/>
      <x:c r="R1853" s="18"/>
      <x:c r="S1853" s="18"/>
      <x:c r="T1853" s="18"/>
    </x:row>
    <x:row r="1854">
      <x:c r="D1854" s="18"/>
      <x:c r="E1854" s="18"/>
      <x:c r="F1854" s="18"/>
      <x:c r="G1854" s="59"/>
      <x:c r="H1854" s="59"/>
      <x:c r="I1854" s="59"/>
      <x:c r="J1854" s="59"/>
      <x:c r="K1854" s="18"/>
      <x:c r="L1854" s="18"/>
      <x:c r="M1854" s="18"/>
      <x:c r="N1854" s="18"/>
      <x:c r="O1854" s="18"/>
      <x:c r="P1854" s="18"/>
      <x:c r="Q1854" s="18"/>
      <x:c r="R1854" s="18"/>
      <x:c r="S1854" s="18"/>
      <x:c r="T1854" s="18"/>
    </x:row>
    <x:row r="1855">
      <x:c r="D1855" s="18"/>
      <x:c r="E1855" s="18"/>
      <x:c r="F1855" s="18"/>
      <x:c r="G1855" s="59"/>
      <x:c r="H1855" s="59"/>
      <x:c r="I1855" s="59"/>
      <x:c r="J1855" s="59"/>
      <x:c r="K1855" s="18"/>
      <x:c r="L1855" s="18"/>
      <x:c r="M1855" s="18"/>
      <x:c r="N1855" s="18"/>
      <x:c r="O1855" s="18"/>
      <x:c r="P1855" s="18"/>
      <x:c r="Q1855" s="18"/>
      <x:c r="R1855" s="18"/>
      <x:c r="S1855" s="18"/>
      <x:c r="T1855" s="18"/>
    </x:row>
    <x:row r="1856">
      <x:c r="D1856" s="18"/>
      <x:c r="E1856" s="18"/>
      <x:c r="F1856" s="18"/>
      <x:c r="G1856" s="59"/>
      <x:c r="H1856" s="59"/>
      <x:c r="I1856" s="59"/>
      <x:c r="J1856" s="59"/>
      <x:c r="K1856" s="18"/>
      <x:c r="L1856" s="18"/>
      <x:c r="M1856" s="18"/>
      <x:c r="N1856" s="18"/>
      <x:c r="O1856" s="18"/>
      <x:c r="P1856" s="18"/>
      <x:c r="Q1856" s="18"/>
      <x:c r="R1856" s="18"/>
      <x:c r="S1856" s="18"/>
      <x:c r="T1856" s="18"/>
    </x:row>
    <x:row r="1857">
      <x:c r="D1857" s="18"/>
      <x:c r="E1857" s="18"/>
      <x:c r="F1857" s="18"/>
      <x:c r="G1857" s="59"/>
      <x:c r="H1857" s="59"/>
      <x:c r="I1857" s="59"/>
      <x:c r="J1857" s="59"/>
      <x:c r="K1857" s="18"/>
      <x:c r="L1857" s="18"/>
      <x:c r="M1857" s="18"/>
      <x:c r="N1857" s="18"/>
      <x:c r="O1857" s="18"/>
      <x:c r="P1857" s="18"/>
      <x:c r="Q1857" s="18"/>
      <x:c r="R1857" s="18"/>
      <x:c r="S1857" s="18"/>
      <x:c r="T1857" s="18"/>
    </x:row>
    <x:row r="1858">
      <x:c r="D1858" s="18"/>
      <x:c r="E1858" s="18"/>
      <x:c r="F1858" s="18"/>
      <x:c r="G1858" s="59"/>
      <x:c r="H1858" s="59"/>
      <x:c r="I1858" s="59"/>
      <x:c r="J1858" s="59"/>
      <x:c r="K1858" s="18"/>
      <x:c r="L1858" s="18"/>
      <x:c r="M1858" s="18"/>
      <x:c r="N1858" s="18"/>
      <x:c r="O1858" s="18"/>
      <x:c r="P1858" s="18"/>
      <x:c r="Q1858" s="18"/>
      <x:c r="R1858" s="18"/>
      <x:c r="S1858" s="18"/>
      <x:c r="T1858" s="18"/>
    </x:row>
    <x:row r="1859">
      <x:c r="D1859" s="18"/>
      <x:c r="E1859" s="18"/>
      <x:c r="F1859" s="18"/>
      <x:c r="G1859" s="59"/>
      <x:c r="H1859" s="59"/>
      <x:c r="I1859" s="59"/>
      <x:c r="J1859" s="59"/>
      <x:c r="K1859" s="18"/>
      <x:c r="L1859" s="18"/>
      <x:c r="M1859" s="18"/>
      <x:c r="N1859" s="18"/>
      <x:c r="O1859" s="18"/>
      <x:c r="P1859" s="18"/>
      <x:c r="Q1859" s="18"/>
      <x:c r="R1859" s="18"/>
      <x:c r="S1859" s="18"/>
      <x:c r="T1859" s="18"/>
    </x:row>
    <x:row r="1860">
      <x:c r="D1860" s="18"/>
      <x:c r="E1860" s="18"/>
      <x:c r="F1860" s="18"/>
      <x:c r="G1860" s="59"/>
      <x:c r="H1860" s="59"/>
      <x:c r="I1860" s="59"/>
      <x:c r="J1860" s="59"/>
      <x:c r="K1860" s="18"/>
      <x:c r="L1860" s="18"/>
      <x:c r="M1860" s="18"/>
      <x:c r="N1860" s="18"/>
      <x:c r="O1860" s="18"/>
      <x:c r="P1860" s="18"/>
      <x:c r="Q1860" s="18"/>
      <x:c r="R1860" s="18"/>
      <x:c r="S1860" s="18"/>
      <x:c r="T1860" s="18"/>
    </x:row>
    <x:row r="1861">
      <x:c r="D1861" s="18"/>
      <x:c r="E1861" s="18"/>
      <x:c r="F1861" s="18"/>
      <x:c r="G1861" s="59"/>
      <x:c r="H1861" s="59"/>
      <x:c r="I1861" s="59"/>
      <x:c r="J1861" s="59"/>
      <x:c r="K1861" s="18"/>
      <x:c r="L1861" s="18"/>
      <x:c r="M1861" s="18"/>
      <x:c r="N1861" s="18"/>
      <x:c r="O1861" s="18"/>
      <x:c r="P1861" s="18"/>
      <x:c r="Q1861" s="18"/>
      <x:c r="R1861" s="18"/>
      <x:c r="S1861" s="18"/>
      <x:c r="T1861" s="18"/>
    </x:row>
    <x:row r="1862">
      <x:c r="D1862" s="18"/>
      <x:c r="E1862" s="18"/>
      <x:c r="F1862" s="18"/>
      <x:c r="G1862" s="59"/>
      <x:c r="H1862" s="59"/>
      <x:c r="I1862" s="59"/>
      <x:c r="J1862" s="59"/>
      <x:c r="K1862" s="18"/>
      <x:c r="L1862" s="18"/>
      <x:c r="M1862" s="18"/>
      <x:c r="N1862" s="18"/>
      <x:c r="O1862" s="18"/>
      <x:c r="P1862" s="18"/>
      <x:c r="Q1862" s="18"/>
      <x:c r="R1862" s="18"/>
      <x:c r="S1862" s="18"/>
      <x:c r="T1862" s="18"/>
    </x:row>
    <x:row r="1863">
      <x:c r="D1863" s="18"/>
      <x:c r="E1863" s="18"/>
      <x:c r="F1863" s="18"/>
      <x:c r="G1863" s="59"/>
      <x:c r="H1863" s="59"/>
      <x:c r="I1863" s="59"/>
      <x:c r="J1863" s="59"/>
      <x:c r="K1863" s="18"/>
      <x:c r="L1863" s="18"/>
      <x:c r="M1863" s="18"/>
      <x:c r="N1863" s="18"/>
      <x:c r="O1863" s="18"/>
      <x:c r="P1863" s="18"/>
      <x:c r="Q1863" s="18"/>
      <x:c r="R1863" s="18"/>
      <x:c r="S1863" s="18"/>
      <x:c r="T1863" s="18"/>
    </x:row>
    <x:row r="1864">
      <x:c r="D1864" s="18"/>
      <x:c r="E1864" s="18"/>
      <x:c r="F1864" s="18"/>
      <x:c r="G1864" s="59"/>
      <x:c r="H1864" s="59"/>
      <x:c r="I1864" s="59"/>
      <x:c r="J1864" s="59"/>
      <x:c r="K1864" s="18"/>
      <x:c r="L1864" s="18"/>
      <x:c r="M1864" s="18"/>
      <x:c r="N1864" s="18"/>
      <x:c r="O1864" s="18"/>
      <x:c r="P1864" s="18"/>
      <x:c r="Q1864" s="18"/>
      <x:c r="R1864" s="18"/>
      <x:c r="S1864" s="18"/>
      <x:c r="T1864" s="18"/>
    </x:row>
    <x:row r="1865">
      <x:c r="D1865" s="18"/>
      <x:c r="E1865" s="18"/>
      <x:c r="F1865" s="18"/>
      <x:c r="G1865" s="59"/>
      <x:c r="H1865" s="59"/>
      <x:c r="I1865" s="59"/>
      <x:c r="J1865" s="59"/>
      <x:c r="K1865" s="18"/>
      <x:c r="L1865" s="18"/>
      <x:c r="M1865" s="18"/>
      <x:c r="N1865" s="18"/>
      <x:c r="O1865" s="18"/>
      <x:c r="P1865" s="18"/>
      <x:c r="Q1865" s="18"/>
      <x:c r="R1865" s="18"/>
      <x:c r="S1865" s="18"/>
      <x:c r="T1865" s="18"/>
    </x:row>
    <x:row r="1866">
      <x:c r="D1866" s="18"/>
      <x:c r="E1866" s="18"/>
      <x:c r="F1866" s="18"/>
      <x:c r="G1866" s="59"/>
      <x:c r="H1866" s="59"/>
      <x:c r="I1866" s="59"/>
      <x:c r="J1866" s="59"/>
      <x:c r="K1866" s="18"/>
      <x:c r="L1866" s="18"/>
      <x:c r="M1866" s="18"/>
      <x:c r="N1866" s="18"/>
      <x:c r="O1866" s="18"/>
      <x:c r="P1866" s="18"/>
      <x:c r="Q1866" s="18"/>
      <x:c r="R1866" s="18"/>
      <x:c r="S1866" s="18"/>
      <x:c r="T1866" s="18"/>
    </x:row>
    <x:row r="1867">
      <x:c r="D1867" s="18"/>
      <x:c r="E1867" s="18"/>
      <x:c r="F1867" s="18"/>
      <x:c r="G1867" s="59"/>
      <x:c r="H1867" s="59"/>
      <x:c r="I1867" s="59"/>
      <x:c r="J1867" s="59"/>
      <x:c r="K1867" s="18"/>
      <x:c r="L1867" s="18"/>
      <x:c r="M1867" s="18"/>
      <x:c r="N1867" s="18"/>
      <x:c r="O1867" s="18"/>
      <x:c r="P1867" s="18"/>
      <x:c r="Q1867" s="18"/>
      <x:c r="R1867" s="18"/>
      <x:c r="S1867" s="18"/>
      <x:c r="T1867" s="18"/>
    </x:row>
    <x:row r="1868">
      <x:c r="D1868" s="18"/>
      <x:c r="E1868" s="18"/>
      <x:c r="F1868" s="18"/>
      <x:c r="G1868" s="59"/>
      <x:c r="H1868" s="59"/>
      <x:c r="I1868" s="59"/>
      <x:c r="J1868" s="59"/>
      <x:c r="K1868" s="18"/>
      <x:c r="L1868" s="18"/>
      <x:c r="M1868" s="18"/>
      <x:c r="N1868" s="18"/>
      <x:c r="O1868" s="18"/>
      <x:c r="P1868" s="18"/>
      <x:c r="Q1868" s="18"/>
      <x:c r="R1868" s="18"/>
      <x:c r="S1868" s="18"/>
      <x:c r="T1868" s="18"/>
    </x:row>
    <x:row r="1869">
      <x:c r="D1869" s="18"/>
      <x:c r="E1869" s="18"/>
      <x:c r="F1869" s="18"/>
      <x:c r="G1869" s="59"/>
      <x:c r="H1869" s="59"/>
      <x:c r="I1869" s="59"/>
      <x:c r="J1869" s="59"/>
      <x:c r="K1869" s="18"/>
      <x:c r="L1869" s="18"/>
      <x:c r="M1869" s="18"/>
      <x:c r="N1869" s="18"/>
      <x:c r="O1869" s="18"/>
      <x:c r="P1869" s="18"/>
      <x:c r="Q1869" s="18"/>
      <x:c r="R1869" s="18"/>
      <x:c r="S1869" s="18"/>
      <x:c r="T1869" s="18"/>
    </x:row>
    <x:row r="1870">
      <x:c r="D1870" s="18"/>
      <x:c r="E1870" s="18"/>
      <x:c r="F1870" s="18"/>
      <x:c r="G1870" s="59"/>
      <x:c r="H1870" s="59"/>
      <x:c r="I1870" s="59"/>
      <x:c r="J1870" s="59"/>
      <x:c r="K1870" s="18"/>
      <x:c r="L1870" s="18"/>
      <x:c r="M1870" s="18"/>
      <x:c r="N1870" s="18"/>
      <x:c r="O1870" s="18"/>
      <x:c r="P1870" s="18"/>
      <x:c r="Q1870" s="18"/>
      <x:c r="R1870" s="18"/>
      <x:c r="S1870" s="18"/>
      <x:c r="T1870" s="18"/>
    </x:row>
    <x:row r="1871">
      <x:c r="D1871" s="18"/>
      <x:c r="E1871" s="18"/>
      <x:c r="F1871" s="18"/>
      <x:c r="G1871" s="59"/>
      <x:c r="H1871" s="59"/>
      <x:c r="I1871" s="59"/>
      <x:c r="J1871" s="59"/>
      <x:c r="K1871" s="18"/>
      <x:c r="L1871" s="18"/>
      <x:c r="M1871" s="18"/>
      <x:c r="N1871" s="18"/>
      <x:c r="O1871" s="18"/>
      <x:c r="P1871" s="18"/>
      <x:c r="Q1871" s="18"/>
      <x:c r="R1871" s="18"/>
      <x:c r="S1871" s="18"/>
      <x:c r="T1871" s="18"/>
    </x:row>
    <x:row r="1872">
      <x:c r="D1872" s="18"/>
      <x:c r="E1872" s="18"/>
      <x:c r="F1872" s="18"/>
      <x:c r="G1872" s="59"/>
      <x:c r="H1872" s="59"/>
      <x:c r="I1872" s="59"/>
      <x:c r="J1872" s="59"/>
      <x:c r="K1872" s="18"/>
      <x:c r="L1872" s="18"/>
      <x:c r="M1872" s="18"/>
      <x:c r="N1872" s="18"/>
      <x:c r="O1872" s="18"/>
      <x:c r="P1872" s="18"/>
      <x:c r="Q1872" s="18"/>
      <x:c r="R1872" s="18"/>
      <x:c r="S1872" s="18"/>
      <x:c r="T1872" s="18"/>
    </x:row>
    <x:row r="1873">
      <x:c r="D1873" s="18"/>
      <x:c r="E1873" s="18"/>
      <x:c r="F1873" s="18"/>
      <x:c r="G1873" s="59"/>
      <x:c r="H1873" s="59"/>
      <x:c r="I1873" s="59"/>
      <x:c r="J1873" s="59"/>
      <x:c r="K1873" s="18"/>
      <x:c r="L1873" s="18"/>
      <x:c r="M1873" s="18"/>
      <x:c r="N1873" s="18"/>
      <x:c r="O1873" s="18"/>
      <x:c r="P1873" s="18"/>
      <x:c r="Q1873" s="18"/>
      <x:c r="R1873" s="18"/>
      <x:c r="S1873" s="18"/>
      <x:c r="T1873" s="18"/>
    </x:row>
    <x:row r="1874">
      <x:c r="D1874" s="18"/>
      <x:c r="E1874" s="18"/>
      <x:c r="F1874" s="18"/>
      <x:c r="G1874" s="59"/>
      <x:c r="H1874" s="59"/>
      <x:c r="I1874" s="59"/>
      <x:c r="J1874" s="59"/>
      <x:c r="K1874" s="18"/>
      <x:c r="L1874" s="18"/>
      <x:c r="M1874" s="18"/>
      <x:c r="N1874" s="18"/>
      <x:c r="O1874" s="18"/>
      <x:c r="P1874" s="18"/>
      <x:c r="Q1874" s="18"/>
      <x:c r="R1874" s="18"/>
      <x:c r="S1874" s="18"/>
      <x:c r="T1874" s="18"/>
    </x:row>
    <x:row r="1875">
      <x:c r="D1875" s="18"/>
      <x:c r="E1875" s="18"/>
      <x:c r="F1875" s="18"/>
      <x:c r="G1875" s="59"/>
      <x:c r="H1875" s="59"/>
      <x:c r="I1875" s="59"/>
      <x:c r="J1875" s="59"/>
      <x:c r="K1875" s="18"/>
      <x:c r="L1875" s="18"/>
      <x:c r="M1875" s="18"/>
      <x:c r="N1875" s="18"/>
      <x:c r="O1875" s="18"/>
      <x:c r="P1875" s="18"/>
      <x:c r="Q1875" s="18"/>
      <x:c r="R1875" s="18"/>
      <x:c r="S1875" s="18"/>
      <x:c r="T1875" s="18"/>
    </x:row>
    <x:row r="1876">
      <x:c r="D1876" s="18"/>
      <x:c r="E1876" s="18"/>
      <x:c r="F1876" s="18"/>
      <x:c r="G1876" s="59"/>
      <x:c r="H1876" s="59"/>
      <x:c r="I1876" s="59"/>
      <x:c r="J1876" s="59"/>
      <x:c r="K1876" s="18"/>
      <x:c r="L1876" s="18"/>
      <x:c r="M1876" s="18"/>
      <x:c r="N1876" s="18"/>
      <x:c r="O1876" s="18"/>
      <x:c r="P1876" s="18"/>
      <x:c r="Q1876" s="18"/>
      <x:c r="R1876" s="18"/>
      <x:c r="S1876" s="18"/>
      <x:c r="T1876" s="18"/>
    </x:row>
    <x:row r="1877">
      <x:c r="D1877" s="18"/>
      <x:c r="E1877" s="18"/>
      <x:c r="F1877" s="18"/>
      <x:c r="G1877" s="59"/>
      <x:c r="H1877" s="59"/>
      <x:c r="I1877" s="59"/>
      <x:c r="J1877" s="59"/>
      <x:c r="K1877" s="18"/>
      <x:c r="L1877" s="18"/>
      <x:c r="M1877" s="18"/>
      <x:c r="N1877" s="18"/>
      <x:c r="O1877" s="18"/>
      <x:c r="P1877" s="18"/>
      <x:c r="Q1877" s="18"/>
      <x:c r="R1877" s="18"/>
      <x:c r="S1877" s="18"/>
      <x:c r="T1877" s="18"/>
    </x:row>
    <x:row r="1878">
      <x:c r="D1878" s="18"/>
      <x:c r="E1878" s="18"/>
      <x:c r="F1878" s="18"/>
      <x:c r="G1878" s="59"/>
      <x:c r="H1878" s="59"/>
      <x:c r="I1878" s="59"/>
      <x:c r="J1878" s="59"/>
      <x:c r="K1878" s="18"/>
      <x:c r="L1878" s="18"/>
      <x:c r="M1878" s="18"/>
      <x:c r="N1878" s="18"/>
      <x:c r="O1878" s="18"/>
      <x:c r="P1878" s="18"/>
      <x:c r="Q1878" s="18"/>
      <x:c r="R1878" s="18"/>
      <x:c r="S1878" s="18"/>
      <x:c r="T1878" s="18"/>
    </x:row>
    <x:row r="1879">
      <x:c r="D1879" s="18"/>
      <x:c r="E1879" s="18"/>
      <x:c r="F1879" s="18"/>
      <x:c r="G1879" s="59"/>
      <x:c r="H1879" s="59"/>
      <x:c r="I1879" s="59"/>
      <x:c r="J1879" s="59"/>
      <x:c r="K1879" s="18"/>
      <x:c r="L1879" s="18"/>
      <x:c r="M1879" s="18"/>
      <x:c r="N1879" s="18"/>
      <x:c r="O1879" s="18"/>
      <x:c r="P1879" s="18"/>
      <x:c r="Q1879" s="18"/>
      <x:c r="R1879" s="18"/>
      <x:c r="S1879" s="18"/>
      <x:c r="T1879" s="18"/>
    </x:row>
    <x:row r="1880">
      <x:c r="D1880" s="18"/>
      <x:c r="E1880" s="18"/>
      <x:c r="F1880" s="18"/>
      <x:c r="G1880" s="59"/>
      <x:c r="H1880" s="59"/>
      <x:c r="I1880" s="59"/>
      <x:c r="J1880" s="59"/>
      <x:c r="K1880" s="18"/>
      <x:c r="L1880" s="18"/>
      <x:c r="M1880" s="18"/>
      <x:c r="N1880" s="18"/>
      <x:c r="O1880" s="18"/>
      <x:c r="P1880" s="18"/>
      <x:c r="Q1880" s="18"/>
      <x:c r="R1880" s="18"/>
      <x:c r="S1880" s="18"/>
      <x:c r="T1880" s="18"/>
    </x:row>
    <x:row r="1881">
      <x:c r="D1881" s="18"/>
      <x:c r="E1881" s="18"/>
      <x:c r="F1881" s="18"/>
      <x:c r="G1881" s="59"/>
      <x:c r="H1881" s="59"/>
      <x:c r="I1881" s="59"/>
      <x:c r="J1881" s="59"/>
      <x:c r="K1881" s="18"/>
      <x:c r="L1881" s="18"/>
      <x:c r="M1881" s="18"/>
      <x:c r="N1881" s="18"/>
      <x:c r="O1881" s="18"/>
      <x:c r="P1881" s="18"/>
      <x:c r="Q1881" s="18"/>
      <x:c r="R1881" s="18"/>
      <x:c r="S1881" s="18"/>
      <x:c r="T1881" s="18"/>
    </x:row>
    <x:row r="1882">
      <x:c r="D1882" s="18"/>
      <x:c r="E1882" s="18"/>
      <x:c r="F1882" s="18"/>
      <x:c r="G1882" s="59"/>
      <x:c r="H1882" s="59"/>
      <x:c r="I1882" s="59"/>
      <x:c r="J1882" s="59"/>
      <x:c r="K1882" s="18"/>
      <x:c r="L1882" s="18"/>
      <x:c r="M1882" s="18"/>
      <x:c r="N1882" s="18"/>
      <x:c r="O1882" s="18"/>
      <x:c r="P1882" s="18"/>
      <x:c r="Q1882" s="18"/>
      <x:c r="R1882" s="18"/>
      <x:c r="S1882" s="18"/>
      <x:c r="T1882" s="18"/>
    </x:row>
    <x:row r="1883">
      <x:c r="D1883" s="18"/>
      <x:c r="E1883" s="18"/>
      <x:c r="F1883" s="18"/>
      <x:c r="G1883" s="59"/>
      <x:c r="H1883" s="59"/>
      <x:c r="I1883" s="59"/>
      <x:c r="J1883" s="59"/>
      <x:c r="K1883" s="18"/>
      <x:c r="L1883" s="18"/>
      <x:c r="M1883" s="18"/>
      <x:c r="N1883" s="18"/>
      <x:c r="O1883" s="18"/>
      <x:c r="P1883" s="18"/>
      <x:c r="Q1883" s="18"/>
      <x:c r="R1883" s="18"/>
      <x:c r="S1883" s="18"/>
      <x:c r="T1883" s="18"/>
    </x:row>
    <x:row r="1884">
      <x:c r="D1884" s="18"/>
      <x:c r="E1884" s="18"/>
      <x:c r="F1884" s="18"/>
      <x:c r="G1884" s="59"/>
      <x:c r="H1884" s="59"/>
      <x:c r="I1884" s="59"/>
      <x:c r="J1884" s="59"/>
      <x:c r="K1884" s="18"/>
      <x:c r="L1884" s="18"/>
      <x:c r="M1884" s="18"/>
      <x:c r="N1884" s="18"/>
      <x:c r="O1884" s="18"/>
      <x:c r="P1884" s="18"/>
      <x:c r="Q1884" s="18"/>
      <x:c r="R1884" s="18"/>
      <x:c r="S1884" s="18"/>
      <x:c r="T1884" s="18"/>
    </x:row>
    <x:row r="1885">
      <x:c r="D1885" s="18"/>
      <x:c r="E1885" s="18"/>
      <x:c r="F1885" s="18"/>
      <x:c r="G1885" s="59"/>
      <x:c r="H1885" s="59"/>
      <x:c r="I1885" s="59"/>
      <x:c r="J1885" s="59"/>
      <x:c r="K1885" s="18"/>
      <x:c r="L1885" s="18"/>
      <x:c r="M1885" s="18"/>
      <x:c r="N1885" s="18"/>
      <x:c r="O1885" s="18"/>
      <x:c r="P1885" s="18"/>
      <x:c r="Q1885" s="18"/>
      <x:c r="R1885" s="18"/>
      <x:c r="S1885" s="18"/>
      <x:c r="T1885" s="18"/>
    </x:row>
    <x:row r="1886">
      <x:c r="D1886" s="18"/>
      <x:c r="E1886" s="18"/>
      <x:c r="F1886" s="18"/>
      <x:c r="G1886" s="59"/>
      <x:c r="H1886" s="59"/>
      <x:c r="I1886" s="59"/>
      <x:c r="J1886" s="59"/>
      <x:c r="K1886" s="18"/>
      <x:c r="L1886" s="18"/>
      <x:c r="M1886" s="18"/>
      <x:c r="N1886" s="18"/>
      <x:c r="O1886" s="18"/>
      <x:c r="P1886" s="18"/>
      <x:c r="Q1886" s="18"/>
      <x:c r="R1886" s="18"/>
      <x:c r="S1886" s="18"/>
      <x:c r="T1886" s="18"/>
    </x:row>
    <x:row r="1887">
      <x:c r="D1887" s="18"/>
      <x:c r="E1887" s="18"/>
      <x:c r="F1887" s="18"/>
      <x:c r="G1887" s="59"/>
      <x:c r="H1887" s="59"/>
      <x:c r="I1887" s="59"/>
      <x:c r="J1887" s="59"/>
      <x:c r="K1887" s="18"/>
      <x:c r="L1887" s="18"/>
      <x:c r="M1887" s="18"/>
      <x:c r="N1887" s="18"/>
      <x:c r="O1887" s="18"/>
      <x:c r="P1887" s="18"/>
      <x:c r="Q1887" s="18"/>
      <x:c r="R1887" s="18"/>
      <x:c r="S1887" s="18"/>
      <x:c r="T1887" s="18"/>
    </x:row>
    <x:row r="1888">
      <x:c r="D1888" s="18"/>
      <x:c r="E1888" s="18"/>
      <x:c r="F1888" s="18"/>
      <x:c r="G1888" s="59"/>
      <x:c r="H1888" s="59"/>
      <x:c r="I1888" s="59"/>
      <x:c r="J1888" s="59"/>
      <x:c r="K1888" s="18"/>
      <x:c r="L1888" s="18"/>
      <x:c r="M1888" s="18"/>
      <x:c r="N1888" s="18"/>
      <x:c r="O1888" s="18"/>
      <x:c r="P1888" s="18"/>
      <x:c r="Q1888" s="18"/>
      <x:c r="R1888" s="18"/>
      <x:c r="S1888" s="18"/>
      <x:c r="T1888" s="18"/>
    </x:row>
    <x:row r="1889">
      <x:c r="D1889" s="18"/>
      <x:c r="E1889" s="18"/>
      <x:c r="F1889" s="18"/>
      <x:c r="G1889" s="59"/>
      <x:c r="H1889" s="59"/>
      <x:c r="I1889" s="59"/>
      <x:c r="J1889" s="59"/>
      <x:c r="K1889" s="18"/>
      <x:c r="L1889" s="18"/>
      <x:c r="M1889" s="18"/>
      <x:c r="N1889" s="18"/>
      <x:c r="O1889" s="18"/>
      <x:c r="P1889" s="18"/>
      <x:c r="Q1889" s="18"/>
      <x:c r="R1889" s="18"/>
      <x:c r="S1889" s="18"/>
      <x:c r="T1889" s="18"/>
    </x:row>
    <x:row r="1890">
      <x:c r="D1890" s="18"/>
      <x:c r="E1890" s="18"/>
      <x:c r="F1890" s="18"/>
      <x:c r="G1890" s="59"/>
      <x:c r="H1890" s="59"/>
      <x:c r="I1890" s="59"/>
      <x:c r="J1890" s="59"/>
      <x:c r="K1890" s="18"/>
      <x:c r="L1890" s="18"/>
      <x:c r="M1890" s="18"/>
      <x:c r="N1890" s="18"/>
      <x:c r="O1890" s="18"/>
      <x:c r="P1890" s="18"/>
      <x:c r="Q1890" s="18"/>
      <x:c r="R1890" s="18"/>
      <x:c r="S1890" s="18"/>
      <x:c r="T1890" s="18"/>
    </x:row>
    <x:row r="1891">
      <x:c r="D1891" s="18"/>
      <x:c r="E1891" s="18"/>
      <x:c r="F1891" s="18"/>
      <x:c r="G1891" s="59"/>
      <x:c r="H1891" s="59"/>
      <x:c r="I1891" s="59"/>
      <x:c r="J1891" s="59"/>
      <x:c r="K1891" s="18"/>
      <x:c r="L1891" s="18"/>
      <x:c r="M1891" s="18"/>
      <x:c r="N1891" s="18"/>
      <x:c r="O1891" s="18"/>
      <x:c r="P1891" s="18"/>
      <x:c r="Q1891" s="18"/>
      <x:c r="R1891" s="18"/>
      <x:c r="S1891" s="18"/>
      <x:c r="T1891" s="18"/>
    </x:row>
    <x:row r="1892">
      <x:c r="D1892" s="18"/>
      <x:c r="E1892" s="18"/>
      <x:c r="F1892" s="18"/>
      <x:c r="G1892" s="59"/>
      <x:c r="H1892" s="59"/>
      <x:c r="I1892" s="59"/>
      <x:c r="J1892" s="59"/>
      <x:c r="K1892" s="18"/>
      <x:c r="L1892" s="18"/>
      <x:c r="M1892" s="18"/>
      <x:c r="N1892" s="18"/>
      <x:c r="O1892" s="18"/>
      <x:c r="P1892" s="18"/>
      <x:c r="Q1892" s="18"/>
      <x:c r="R1892" s="18"/>
      <x:c r="S1892" s="18"/>
      <x:c r="T1892" s="18"/>
    </x:row>
    <x:row r="1893">
      <x:c r="D1893" s="18"/>
      <x:c r="E1893" s="18"/>
      <x:c r="F1893" s="18"/>
      <x:c r="G1893" s="59"/>
      <x:c r="H1893" s="59"/>
      <x:c r="I1893" s="59"/>
      <x:c r="J1893" s="59"/>
      <x:c r="K1893" s="18"/>
      <x:c r="L1893" s="18"/>
      <x:c r="M1893" s="18"/>
      <x:c r="N1893" s="18"/>
      <x:c r="O1893" s="18"/>
      <x:c r="P1893" s="18"/>
      <x:c r="Q1893" s="18"/>
      <x:c r="R1893" s="18"/>
      <x:c r="S1893" s="18"/>
      <x:c r="T1893" s="18"/>
    </x:row>
    <x:row r="1894">
      <x:c r="D1894" s="18"/>
      <x:c r="E1894" s="18"/>
      <x:c r="F1894" s="18"/>
      <x:c r="G1894" s="59"/>
      <x:c r="H1894" s="59"/>
      <x:c r="I1894" s="59"/>
      <x:c r="J1894" s="59"/>
      <x:c r="K1894" s="18"/>
      <x:c r="L1894" s="18"/>
      <x:c r="M1894" s="18"/>
      <x:c r="N1894" s="18"/>
      <x:c r="O1894" s="18"/>
      <x:c r="P1894" s="18"/>
      <x:c r="Q1894" s="18"/>
      <x:c r="R1894" s="18"/>
      <x:c r="S1894" s="18"/>
      <x:c r="T1894" s="18"/>
    </x:row>
    <x:row r="1895">
      <x:c r="D1895" s="18"/>
      <x:c r="E1895" s="18"/>
      <x:c r="F1895" s="18"/>
      <x:c r="G1895" s="59"/>
      <x:c r="H1895" s="59"/>
      <x:c r="I1895" s="59"/>
      <x:c r="J1895" s="59"/>
      <x:c r="K1895" s="18"/>
      <x:c r="L1895" s="18"/>
      <x:c r="M1895" s="18"/>
      <x:c r="N1895" s="18"/>
      <x:c r="O1895" s="18"/>
      <x:c r="P1895" s="18"/>
      <x:c r="Q1895" s="18"/>
      <x:c r="R1895" s="18"/>
      <x:c r="S1895" s="18"/>
      <x:c r="T1895" s="18"/>
    </x:row>
    <x:row r="1896">
      <x:c r="D1896" s="18"/>
      <x:c r="E1896" s="18"/>
      <x:c r="F1896" s="18"/>
      <x:c r="G1896" s="59"/>
      <x:c r="H1896" s="59"/>
      <x:c r="I1896" s="59"/>
      <x:c r="J1896" s="59"/>
      <x:c r="K1896" s="18"/>
      <x:c r="L1896" s="18"/>
      <x:c r="M1896" s="18"/>
      <x:c r="N1896" s="18"/>
      <x:c r="O1896" s="18"/>
      <x:c r="P1896" s="18"/>
      <x:c r="Q1896" s="18"/>
      <x:c r="R1896" s="18"/>
      <x:c r="S1896" s="18"/>
      <x:c r="T1896" s="18"/>
    </x:row>
    <x:row r="1897">
      <x:c r="D1897" s="18"/>
      <x:c r="E1897" s="18"/>
      <x:c r="F1897" s="18"/>
      <x:c r="G1897" s="59"/>
      <x:c r="H1897" s="59"/>
      <x:c r="I1897" s="59"/>
      <x:c r="J1897" s="59"/>
      <x:c r="K1897" s="18"/>
      <x:c r="L1897" s="18"/>
      <x:c r="M1897" s="18"/>
      <x:c r="N1897" s="18"/>
      <x:c r="O1897" s="18"/>
      <x:c r="P1897" s="18"/>
      <x:c r="Q1897" s="18"/>
      <x:c r="R1897" s="18"/>
      <x:c r="S1897" s="18"/>
      <x:c r="T1897" s="18"/>
    </x:row>
    <x:row r="1898">
      <x:c r="D1898" s="18"/>
      <x:c r="E1898" s="18"/>
      <x:c r="F1898" s="18"/>
      <x:c r="G1898" s="59"/>
      <x:c r="H1898" s="59"/>
      <x:c r="I1898" s="59"/>
      <x:c r="J1898" s="59"/>
      <x:c r="K1898" s="18"/>
      <x:c r="L1898" s="18"/>
      <x:c r="M1898" s="18"/>
      <x:c r="N1898" s="18"/>
      <x:c r="O1898" s="18"/>
      <x:c r="P1898" s="18"/>
      <x:c r="Q1898" s="18"/>
      <x:c r="R1898" s="18"/>
      <x:c r="S1898" s="18"/>
      <x:c r="T1898" s="18"/>
    </x:row>
    <x:row r="1899">
      <x:c r="D1899" s="18"/>
      <x:c r="E1899" s="18"/>
      <x:c r="F1899" s="18"/>
      <x:c r="G1899" s="59"/>
      <x:c r="H1899" s="59"/>
      <x:c r="I1899" s="59"/>
      <x:c r="J1899" s="59"/>
      <x:c r="K1899" s="18"/>
      <x:c r="L1899" s="18"/>
      <x:c r="M1899" s="18"/>
      <x:c r="N1899" s="18"/>
      <x:c r="O1899" s="18"/>
      <x:c r="P1899" s="18"/>
      <x:c r="Q1899" s="18"/>
      <x:c r="R1899" s="18"/>
      <x:c r="S1899" s="18"/>
      <x:c r="T1899" s="18"/>
    </x:row>
    <x:row r="1900">
      <x:c r="D1900" s="18"/>
      <x:c r="E1900" s="18"/>
      <x:c r="F1900" s="18"/>
      <x:c r="G1900" s="59"/>
      <x:c r="H1900" s="59"/>
      <x:c r="I1900" s="59"/>
      <x:c r="J1900" s="59"/>
      <x:c r="K1900" s="18"/>
      <x:c r="L1900" s="18"/>
      <x:c r="M1900" s="18"/>
      <x:c r="N1900" s="18"/>
      <x:c r="O1900" s="18"/>
      <x:c r="P1900" s="18"/>
      <x:c r="Q1900" s="18"/>
      <x:c r="R1900" s="18"/>
      <x:c r="S1900" s="18"/>
      <x:c r="T1900" s="18"/>
    </x:row>
    <x:row r="1901">
      <x:c r="D1901" s="18"/>
      <x:c r="E1901" s="18"/>
      <x:c r="F1901" s="18"/>
      <x:c r="G1901" s="59"/>
      <x:c r="H1901" s="59"/>
      <x:c r="I1901" s="59"/>
      <x:c r="J1901" s="59"/>
      <x:c r="K1901" s="18"/>
      <x:c r="L1901" s="18"/>
      <x:c r="M1901" s="18"/>
      <x:c r="N1901" s="18"/>
      <x:c r="O1901" s="18"/>
      <x:c r="P1901" s="18"/>
      <x:c r="Q1901" s="18"/>
      <x:c r="R1901" s="18"/>
      <x:c r="S1901" s="18"/>
      <x:c r="T1901" s="18"/>
    </x:row>
    <x:row r="1902">
      <x:c r="D1902" s="18"/>
      <x:c r="E1902" s="18"/>
      <x:c r="F1902" s="18"/>
      <x:c r="G1902" s="59"/>
      <x:c r="H1902" s="59"/>
      <x:c r="I1902" s="59"/>
      <x:c r="J1902" s="59"/>
      <x:c r="K1902" s="18"/>
      <x:c r="L1902" s="18"/>
      <x:c r="M1902" s="18"/>
      <x:c r="N1902" s="18"/>
      <x:c r="O1902" s="18"/>
      <x:c r="P1902" s="18"/>
      <x:c r="Q1902" s="18"/>
      <x:c r="R1902" s="18"/>
      <x:c r="S1902" s="18"/>
      <x:c r="T1902" s="18"/>
    </x:row>
    <x:row r="1903">
      <x:c r="D1903" s="18"/>
      <x:c r="E1903" s="18"/>
      <x:c r="F1903" s="18"/>
      <x:c r="G1903" s="59"/>
      <x:c r="H1903" s="59"/>
      <x:c r="I1903" s="59"/>
      <x:c r="J1903" s="59"/>
      <x:c r="K1903" s="18"/>
      <x:c r="L1903" s="18"/>
      <x:c r="M1903" s="18"/>
      <x:c r="N1903" s="18"/>
      <x:c r="O1903" s="18"/>
      <x:c r="P1903" s="18"/>
      <x:c r="Q1903" s="18"/>
      <x:c r="R1903" s="18"/>
      <x:c r="S1903" s="18"/>
      <x:c r="T1903" s="18"/>
    </x:row>
    <x:row r="1904">
      <x:c r="D1904" s="18"/>
      <x:c r="E1904" s="18"/>
      <x:c r="F1904" s="18"/>
      <x:c r="G1904" s="59"/>
      <x:c r="H1904" s="59"/>
      <x:c r="I1904" s="59"/>
      <x:c r="J1904" s="59"/>
      <x:c r="K1904" s="18"/>
      <x:c r="L1904" s="18"/>
      <x:c r="M1904" s="18"/>
      <x:c r="N1904" s="18"/>
      <x:c r="O1904" s="18"/>
      <x:c r="P1904" s="18"/>
      <x:c r="Q1904" s="18"/>
      <x:c r="R1904" s="18"/>
      <x:c r="S1904" s="18"/>
      <x:c r="T1904" s="18"/>
    </x:row>
    <x:row r="1905">
      <x:c r="D1905" s="18"/>
      <x:c r="E1905" s="18"/>
      <x:c r="F1905" s="18"/>
      <x:c r="G1905" s="59"/>
      <x:c r="H1905" s="59"/>
      <x:c r="I1905" s="59"/>
      <x:c r="J1905" s="59"/>
      <x:c r="K1905" s="18"/>
      <x:c r="L1905" s="18"/>
      <x:c r="M1905" s="18"/>
      <x:c r="N1905" s="18"/>
      <x:c r="O1905" s="18"/>
      <x:c r="P1905" s="18"/>
      <x:c r="Q1905" s="18"/>
      <x:c r="R1905" s="18"/>
      <x:c r="S1905" s="18"/>
      <x:c r="T1905" s="18"/>
    </x:row>
    <x:row r="1906">
      <x:c r="D1906" s="18"/>
      <x:c r="E1906" s="18"/>
      <x:c r="F1906" s="18"/>
      <x:c r="G1906" s="59"/>
      <x:c r="H1906" s="59"/>
      <x:c r="I1906" s="59"/>
      <x:c r="J1906" s="59"/>
      <x:c r="K1906" s="18"/>
      <x:c r="L1906" s="18"/>
      <x:c r="M1906" s="18"/>
      <x:c r="N1906" s="18"/>
      <x:c r="O1906" s="18"/>
      <x:c r="P1906" s="18"/>
      <x:c r="Q1906" s="18"/>
      <x:c r="R1906" s="18"/>
      <x:c r="S1906" s="18"/>
      <x:c r="T1906" s="18"/>
    </x:row>
    <x:row r="1907">
      <x:c r="D1907" s="18"/>
      <x:c r="E1907" s="18"/>
      <x:c r="F1907" s="18"/>
      <x:c r="G1907" s="59"/>
      <x:c r="H1907" s="59"/>
      <x:c r="I1907" s="59"/>
      <x:c r="J1907" s="59"/>
      <x:c r="K1907" s="18"/>
      <x:c r="L1907" s="18"/>
      <x:c r="M1907" s="18"/>
      <x:c r="N1907" s="18"/>
      <x:c r="O1907" s="18"/>
      <x:c r="P1907" s="18"/>
      <x:c r="Q1907" s="18"/>
      <x:c r="R1907" s="18"/>
      <x:c r="S1907" s="18"/>
      <x:c r="T1907" s="18"/>
    </x:row>
    <x:row r="1908">
      <x:c r="D1908" s="18"/>
      <x:c r="E1908" s="18"/>
      <x:c r="F1908" s="18"/>
      <x:c r="G1908" s="59"/>
      <x:c r="H1908" s="59"/>
      <x:c r="I1908" s="59"/>
      <x:c r="J1908" s="59"/>
      <x:c r="K1908" s="18"/>
      <x:c r="L1908" s="18"/>
      <x:c r="M1908" s="18"/>
      <x:c r="N1908" s="18"/>
      <x:c r="O1908" s="18"/>
      <x:c r="P1908" s="18"/>
      <x:c r="Q1908" s="18"/>
      <x:c r="R1908" s="18"/>
      <x:c r="S1908" s="18"/>
      <x:c r="T1908" s="18"/>
    </x:row>
    <x:row r="1909">
      <x:c r="D1909" s="18"/>
      <x:c r="E1909" s="18"/>
      <x:c r="F1909" s="18"/>
      <x:c r="G1909" s="59"/>
      <x:c r="H1909" s="59"/>
      <x:c r="I1909" s="59"/>
      <x:c r="J1909" s="59"/>
      <x:c r="K1909" s="18"/>
      <x:c r="L1909" s="18"/>
      <x:c r="M1909" s="18"/>
      <x:c r="N1909" s="18"/>
      <x:c r="O1909" s="18"/>
      <x:c r="P1909" s="18"/>
      <x:c r="Q1909" s="18"/>
      <x:c r="R1909" s="18"/>
      <x:c r="S1909" s="18"/>
      <x:c r="T1909" s="18"/>
    </x:row>
    <x:row r="1910">
      <x:c r="D1910" s="18"/>
      <x:c r="E1910" s="18"/>
      <x:c r="F1910" s="18"/>
      <x:c r="G1910" s="59"/>
      <x:c r="H1910" s="59"/>
      <x:c r="I1910" s="59"/>
      <x:c r="J1910" s="59"/>
      <x:c r="K1910" s="18"/>
      <x:c r="L1910" s="18"/>
      <x:c r="M1910" s="18"/>
      <x:c r="N1910" s="18"/>
      <x:c r="O1910" s="18"/>
      <x:c r="P1910" s="18"/>
      <x:c r="Q1910" s="18"/>
      <x:c r="R1910" s="18"/>
      <x:c r="S1910" s="18"/>
      <x:c r="T1910" s="18"/>
    </x:row>
    <x:row r="1911">
      <x:c r="D1911" s="18"/>
      <x:c r="E1911" s="18"/>
      <x:c r="F1911" s="18"/>
      <x:c r="G1911" s="59"/>
      <x:c r="H1911" s="59"/>
      <x:c r="I1911" s="59"/>
      <x:c r="J1911" s="59"/>
      <x:c r="K1911" s="18"/>
      <x:c r="L1911" s="18"/>
      <x:c r="M1911" s="18"/>
      <x:c r="N1911" s="18"/>
      <x:c r="O1911" s="18"/>
      <x:c r="P1911" s="18"/>
      <x:c r="Q1911" s="18"/>
      <x:c r="R1911" s="18"/>
      <x:c r="S1911" s="18"/>
      <x:c r="T1911" s="18"/>
    </x:row>
    <x:row r="1912">
      <x:c r="D1912" s="18"/>
      <x:c r="E1912" s="18"/>
      <x:c r="F1912" s="18"/>
      <x:c r="G1912" s="59"/>
      <x:c r="H1912" s="59"/>
      <x:c r="I1912" s="59"/>
      <x:c r="J1912" s="59"/>
      <x:c r="K1912" s="18"/>
      <x:c r="L1912" s="18"/>
      <x:c r="M1912" s="18"/>
      <x:c r="N1912" s="18"/>
      <x:c r="O1912" s="18"/>
      <x:c r="P1912" s="18"/>
      <x:c r="Q1912" s="18"/>
      <x:c r="R1912" s="18"/>
      <x:c r="S1912" s="18"/>
      <x:c r="T1912" s="18"/>
    </x:row>
    <x:row r="1913">
      <x:c r="D1913" s="18"/>
      <x:c r="E1913" s="18"/>
      <x:c r="F1913" s="18"/>
      <x:c r="G1913" s="59"/>
      <x:c r="H1913" s="59"/>
      <x:c r="I1913" s="59"/>
      <x:c r="J1913" s="59"/>
      <x:c r="K1913" s="18"/>
      <x:c r="L1913" s="18"/>
      <x:c r="M1913" s="18"/>
      <x:c r="N1913" s="18"/>
      <x:c r="O1913" s="18"/>
      <x:c r="P1913" s="18"/>
      <x:c r="Q1913" s="18"/>
      <x:c r="R1913" s="18"/>
      <x:c r="S1913" s="18"/>
      <x:c r="T1913" s="18"/>
    </x:row>
    <x:row r="1914">
      <x:c r="D1914" s="18"/>
      <x:c r="E1914" s="18"/>
      <x:c r="F1914" s="18"/>
      <x:c r="G1914" s="59"/>
      <x:c r="H1914" s="59"/>
      <x:c r="I1914" s="59"/>
      <x:c r="J1914" s="59"/>
      <x:c r="K1914" s="18"/>
      <x:c r="L1914" s="18"/>
      <x:c r="M1914" s="18"/>
      <x:c r="N1914" s="18"/>
      <x:c r="O1914" s="18"/>
      <x:c r="P1914" s="18"/>
      <x:c r="Q1914" s="18"/>
      <x:c r="R1914" s="18"/>
      <x:c r="S1914" s="18"/>
      <x:c r="T1914" s="18"/>
    </x:row>
    <x:row r="1915">
      <x:c r="D1915" s="18"/>
      <x:c r="E1915" s="18"/>
      <x:c r="F1915" s="18"/>
      <x:c r="G1915" s="59"/>
      <x:c r="H1915" s="59"/>
      <x:c r="I1915" s="59"/>
      <x:c r="J1915" s="59"/>
      <x:c r="K1915" s="18"/>
      <x:c r="L1915" s="18"/>
      <x:c r="M1915" s="18"/>
      <x:c r="N1915" s="18"/>
      <x:c r="O1915" s="18"/>
      <x:c r="P1915" s="18"/>
      <x:c r="Q1915" s="18"/>
      <x:c r="R1915" s="18"/>
      <x:c r="S1915" s="18"/>
      <x:c r="T1915" s="18"/>
    </x:row>
    <x:row r="1916">
      <x:c r="D1916" s="18"/>
      <x:c r="E1916" s="18"/>
      <x:c r="F1916" s="18"/>
      <x:c r="G1916" s="59"/>
      <x:c r="H1916" s="59"/>
      <x:c r="I1916" s="59"/>
      <x:c r="J1916" s="59"/>
      <x:c r="K1916" s="18"/>
      <x:c r="L1916" s="18"/>
      <x:c r="M1916" s="18"/>
      <x:c r="N1916" s="18"/>
      <x:c r="O1916" s="18"/>
      <x:c r="P1916" s="18"/>
      <x:c r="Q1916" s="18"/>
      <x:c r="R1916" s="18"/>
      <x:c r="S1916" s="18"/>
      <x:c r="T1916" s="18"/>
    </x:row>
    <x:row r="1917">
      <x:c r="D1917" s="18"/>
      <x:c r="E1917" s="18"/>
      <x:c r="F1917" s="18"/>
      <x:c r="G1917" s="59"/>
      <x:c r="H1917" s="59"/>
      <x:c r="I1917" s="59"/>
      <x:c r="J1917" s="59"/>
      <x:c r="K1917" s="18"/>
      <x:c r="L1917" s="18"/>
      <x:c r="M1917" s="18"/>
      <x:c r="N1917" s="18"/>
      <x:c r="O1917" s="18"/>
      <x:c r="P1917" s="18"/>
      <x:c r="Q1917" s="18"/>
      <x:c r="R1917" s="18"/>
      <x:c r="S1917" s="18"/>
      <x:c r="T1917" s="18"/>
    </x:row>
    <x:row r="1918">
      <x:c r="D1918" s="18"/>
      <x:c r="E1918" s="18"/>
      <x:c r="F1918" s="18"/>
      <x:c r="G1918" s="59"/>
      <x:c r="H1918" s="59"/>
      <x:c r="I1918" s="59"/>
      <x:c r="J1918" s="59"/>
      <x:c r="K1918" s="18"/>
      <x:c r="L1918" s="18"/>
      <x:c r="M1918" s="18"/>
      <x:c r="N1918" s="18"/>
      <x:c r="O1918" s="18"/>
      <x:c r="P1918" s="18"/>
      <x:c r="Q1918" s="18"/>
      <x:c r="R1918" s="18"/>
      <x:c r="S1918" s="18"/>
      <x:c r="T1918" s="18"/>
    </x:row>
    <x:row r="1919">
      <x:c r="D1919" s="18"/>
      <x:c r="E1919" s="18"/>
      <x:c r="F1919" s="18"/>
      <x:c r="G1919" s="59"/>
      <x:c r="H1919" s="59"/>
      <x:c r="I1919" s="59"/>
      <x:c r="J1919" s="59"/>
      <x:c r="K1919" s="18"/>
      <x:c r="L1919" s="18"/>
      <x:c r="M1919" s="18"/>
      <x:c r="N1919" s="18"/>
      <x:c r="O1919" s="18"/>
      <x:c r="P1919" s="18"/>
      <x:c r="Q1919" s="18"/>
      <x:c r="R1919" s="18"/>
      <x:c r="S1919" s="18"/>
      <x:c r="T1919" s="18"/>
    </x:row>
    <x:row r="1920">
      <x:c r="D1920" s="18"/>
      <x:c r="E1920" s="18"/>
      <x:c r="F1920" s="18"/>
      <x:c r="G1920" s="59"/>
      <x:c r="H1920" s="59"/>
      <x:c r="I1920" s="59"/>
      <x:c r="J1920" s="59"/>
      <x:c r="K1920" s="18"/>
      <x:c r="L1920" s="18"/>
      <x:c r="M1920" s="18"/>
      <x:c r="N1920" s="18"/>
      <x:c r="O1920" s="18"/>
      <x:c r="P1920" s="18"/>
      <x:c r="Q1920" s="18"/>
      <x:c r="R1920" s="18"/>
      <x:c r="S1920" s="18"/>
      <x:c r="T1920" s="18"/>
    </x:row>
    <x:row r="1921">
      <x:c r="D1921" s="18"/>
      <x:c r="E1921" s="18"/>
      <x:c r="F1921" s="18"/>
      <x:c r="G1921" s="59"/>
      <x:c r="H1921" s="59"/>
      <x:c r="I1921" s="59"/>
      <x:c r="J1921" s="59"/>
      <x:c r="K1921" s="18"/>
      <x:c r="L1921" s="18"/>
      <x:c r="M1921" s="18"/>
      <x:c r="N1921" s="18"/>
      <x:c r="O1921" s="18"/>
      <x:c r="P1921" s="18"/>
      <x:c r="Q1921" s="18"/>
      <x:c r="R1921" s="18"/>
      <x:c r="S1921" s="18"/>
      <x:c r="T1921" s="18"/>
    </x:row>
    <x:row r="1922">
      <x:c r="D1922" s="18"/>
      <x:c r="E1922" s="18"/>
      <x:c r="F1922" s="18"/>
      <x:c r="G1922" s="59"/>
      <x:c r="H1922" s="59"/>
      <x:c r="I1922" s="59"/>
      <x:c r="J1922" s="59"/>
      <x:c r="K1922" s="18"/>
      <x:c r="L1922" s="18"/>
      <x:c r="M1922" s="18"/>
      <x:c r="N1922" s="18"/>
      <x:c r="O1922" s="18"/>
      <x:c r="P1922" s="18"/>
      <x:c r="Q1922" s="18"/>
      <x:c r="R1922" s="18"/>
      <x:c r="S1922" s="18"/>
      <x:c r="T1922" s="18"/>
    </x:row>
    <x:row r="1923">
      <x:c r="D1923" s="18"/>
      <x:c r="E1923" s="18"/>
      <x:c r="F1923" s="18"/>
      <x:c r="G1923" s="59"/>
      <x:c r="H1923" s="59"/>
      <x:c r="I1923" s="59"/>
      <x:c r="J1923" s="59"/>
      <x:c r="K1923" s="18"/>
      <x:c r="L1923" s="18"/>
      <x:c r="M1923" s="18"/>
      <x:c r="N1923" s="18"/>
      <x:c r="O1923" s="18"/>
      <x:c r="P1923" s="18"/>
      <x:c r="Q1923" s="18"/>
      <x:c r="R1923" s="18"/>
      <x:c r="S1923" s="18"/>
      <x:c r="T1923" s="18"/>
    </x:row>
    <x:row r="1924">
      <x:c r="D1924" s="18"/>
      <x:c r="E1924" s="18"/>
      <x:c r="F1924" s="18"/>
      <x:c r="G1924" s="59"/>
      <x:c r="H1924" s="59"/>
      <x:c r="I1924" s="59"/>
      <x:c r="J1924" s="59"/>
      <x:c r="K1924" s="18"/>
      <x:c r="L1924" s="18"/>
      <x:c r="M1924" s="18"/>
      <x:c r="N1924" s="18"/>
      <x:c r="O1924" s="18"/>
      <x:c r="P1924" s="18"/>
      <x:c r="Q1924" s="18"/>
      <x:c r="R1924" s="18"/>
      <x:c r="S1924" s="18"/>
      <x:c r="T1924" s="18"/>
    </x:row>
    <x:row r="1925">
      <x:c r="D1925" s="18"/>
      <x:c r="E1925" s="18"/>
      <x:c r="F1925" s="18"/>
      <x:c r="G1925" s="59"/>
      <x:c r="H1925" s="59"/>
      <x:c r="I1925" s="59"/>
      <x:c r="J1925" s="59"/>
      <x:c r="K1925" s="18"/>
      <x:c r="L1925" s="18"/>
      <x:c r="M1925" s="18"/>
      <x:c r="N1925" s="18"/>
      <x:c r="O1925" s="18"/>
      <x:c r="P1925" s="18"/>
      <x:c r="Q1925" s="18"/>
      <x:c r="R1925" s="18"/>
      <x:c r="S1925" s="18"/>
      <x:c r="T1925" s="18"/>
    </x:row>
    <x:row r="1926">
      <x:c r="D1926" s="18"/>
      <x:c r="E1926" s="18"/>
      <x:c r="F1926" s="18"/>
      <x:c r="G1926" s="59"/>
      <x:c r="H1926" s="59"/>
      <x:c r="I1926" s="59"/>
      <x:c r="J1926" s="59"/>
      <x:c r="K1926" s="18"/>
      <x:c r="L1926" s="18"/>
      <x:c r="M1926" s="18"/>
      <x:c r="N1926" s="18"/>
      <x:c r="O1926" s="18"/>
      <x:c r="P1926" s="18"/>
      <x:c r="Q1926" s="18"/>
      <x:c r="R1926" s="18"/>
      <x:c r="S1926" s="18"/>
      <x:c r="T1926" s="18"/>
    </x:row>
    <x:row r="1927">
      <x:c r="D1927" s="18"/>
      <x:c r="E1927" s="18"/>
      <x:c r="F1927" s="18"/>
      <x:c r="G1927" s="59"/>
      <x:c r="H1927" s="59"/>
      <x:c r="I1927" s="59"/>
      <x:c r="J1927" s="59"/>
      <x:c r="K1927" s="18"/>
      <x:c r="L1927" s="18"/>
      <x:c r="M1927" s="18"/>
      <x:c r="N1927" s="18"/>
      <x:c r="O1927" s="18"/>
      <x:c r="P1927" s="18"/>
      <x:c r="Q1927" s="18"/>
      <x:c r="R1927" s="18"/>
      <x:c r="S1927" s="18"/>
      <x:c r="T1927" s="18"/>
    </x:row>
    <x:row r="1928">
      <x:c r="D1928" s="18"/>
      <x:c r="E1928" s="18"/>
      <x:c r="F1928" s="18"/>
      <x:c r="G1928" s="59"/>
      <x:c r="H1928" s="59"/>
      <x:c r="I1928" s="59"/>
      <x:c r="J1928" s="59"/>
      <x:c r="K1928" s="18"/>
      <x:c r="L1928" s="18"/>
      <x:c r="M1928" s="18"/>
      <x:c r="N1928" s="18"/>
      <x:c r="O1928" s="18"/>
      <x:c r="P1928" s="18"/>
      <x:c r="Q1928" s="18"/>
      <x:c r="R1928" s="18"/>
      <x:c r="S1928" s="18"/>
      <x:c r="T1928" s="18"/>
    </x:row>
    <x:row r="1929">
      <x:c r="D1929" s="18"/>
      <x:c r="E1929" s="18"/>
      <x:c r="F1929" s="18"/>
      <x:c r="G1929" s="59"/>
      <x:c r="H1929" s="59"/>
      <x:c r="I1929" s="59"/>
      <x:c r="J1929" s="59"/>
      <x:c r="K1929" s="18"/>
      <x:c r="L1929" s="18"/>
      <x:c r="M1929" s="18"/>
      <x:c r="N1929" s="18"/>
      <x:c r="O1929" s="18"/>
      <x:c r="P1929" s="18"/>
      <x:c r="Q1929" s="18"/>
      <x:c r="R1929" s="18"/>
      <x:c r="S1929" s="18"/>
      <x:c r="T1929" s="18"/>
    </x:row>
    <x:row r="1930">
      <x:c r="D1930" s="18"/>
      <x:c r="E1930" s="18"/>
      <x:c r="F1930" s="18"/>
      <x:c r="G1930" s="59"/>
      <x:c r="H1930" s="59"/>
      <x:c r="I1930" s="59"/>
      <x:c r="J1930" s="59"/>
      <x:c r="K1930" s="18"/>
      <x:c r="L1930" s="18"/>
      <x:c r="M1930" s="18"/>
      <x:c r="N1930" s="18"/>
      <x:c r="O1930" s="18"/>
      <x:c r="P1930" s="18"/>
      <x:c r="Q1930" s="18"/>
      <x:c r="R1930" s="18"/>
      <x:c r="S1930" s="18"/>
      <x:c r="T1930" s="18"/>
    </x:row>
    <x:row r="1931">
      <x:c r="D1931" s="18"/>
      <x:c r="E1931" s="18"/>
      <x:c r="F1931" s="18"/>
      <x:c r="G1931" s="59"/>
      <x:c r="H1931" s="59"/>
      <x:c r="I1931" s="59"/>
      <x:c r="J1931" s="59"/>
      <x:c r="K1931" s="18"/>
      <x:c r="L1931" s="18"/>
      <x:c r="M1931" s="18"/>
      <x:c r="N1931" s="18"/>
      <x:c r="O1931" s="18"/>
      <x:c r="P1931" s="18"/>
      <x:c r="Q1931" s="18"/>
      <x:c r="R1931" s="18"/>
      <x:c r="S1931" s="18"/>
      <x:c r="T1931" s="18"/>
    </x:row>
    <x:row r="1932">
      <x:c r="D1932" s="18"/>
      <x:c r="E1932" s="18"/>
      <x:c r="F1932" s="18"/>
      <x:c r="G1932" s="59"/>
      <x:c r="H1932" s="59"/>
      <x:c r="I1932" s="59"/>
      <x:c r="J1932" s="59"/>
      <x:c r="K1932" s="18"/>
      <x:c r="L1932" s="18"/>
      <x:c r="M1932" s="18"/>
      <x:c r="N1932" s="18"/>
      <x:c r="O1932" s="18"/>
      <x:c r="P1932" s="18"/>
      <x:c r="Q1932" s="18"/>
      <x:c r="R1932" s="18"/>
      <x:c r="S1932" s="18"/>
      <x:c r="T1932" s="18"/>
    </x:row>
    <x:row r="1933">
      <x:c r="D1933" s="18"/>
      <x:c r="E1933" s="18"/>
      <x:c r="F1933" s="18"/>
      <x:c r="G1933" s="59"/>
      <x:c r="H1933" s="59"/>
      <x:c r="I1933" s="59"/>
      <x:c r="J1933" s="59"/>
      <x:c r="K1933" s="18"/>
      <x:c r="L1933" s="18"/>
      <x:c r="M1933" s="18"/>
      <x:c r="N1933" s="18"/>
      <x:c r="O1933" s="18"/>
      <x:c r="P1933" s="18"/>
      <x:c r="Q1933" s="18"/>
      <x:c r="R1933" s="18"/>
      <x:c r="S1933" s="18"/>
      <x:c r="T1933" s="18"/>
    </x:row>
    <x:row r="1934">
      <x:c r="D1934" s="18"/>
      <x:c r="E1934" s="18"/>
      <x:c r="F1934" s="18"/>
      <x:c r="G1934" s="59"/>
      <x:c r="H1934" s="59"/>
      <x:c r="I1934" s="59"/>
      <x:c r="J1934" s="59"/>
      <x:c r="K1934" s="18"/>
      <x:c r="L1934" s="18"/>
      <x:c r="M1934" s="18"/>
      <x:c r="N1934" s="18"/>
      <x:c r="O1934" s="18"/>
      <x:c r="P1934" s="18"/>
      <x:c r="Q1934" s="18"/>
      <x:c r="R1934" s="18"/>
      <x:c r="S1934" s="18"/>
      <x:c r="T1934" s="18"/>
    </x:row>
    <x:row r="1935">
      <x:c r="D1935" s="18"/>
      <x:c r="E1935" s="18"/>
      <x:c r="F1935" s="18"/>
      <x:c r="G1935" s="59"/>
      <x:c r="H1935" s="59"/>
      <x:c r="I1935" s="59"/>
      <x:c r="J1935" s="59"/>
      <x:c r="K1935" s="18"/>
      <x:c r="L1935" s="18"/>
      <x:c r="M1935" s="18"/>
      <x:c r="N1935" s="18"/>
      <x:c r="O1935" s="18"/>
      <x:c r="P1935" s="18"/>
      <x:c r="Q1935" s="18"/>
      <x:c r="R1935" s="18"/>
      <x:c r="S1935" s="18"/>
      <x:c r="T1935" s="18"/>
    </x:row>
    <x:row r="1936">
      <x:c r="D1936" s="18"/>
      <x:c r="E1936" s="18"/>
      <x:c r="F1936" s="18"/>
      <x:c r="G1936" s="59"/>
      <x:c r="H1936" s="59"/>
      <x:c r="I1936" s="59"/>
      <x:c r="J1936" s="59"/>
      <x:c r="K1936" s="18"/>
      <x:c r="L1936" s="18"/>
      <x:c r="M1936" s="18"/>
      <x:c r="N1936" s="18"/>
      <x:c r="O1936" s="18"/>
      <x:c r="P1936" s="18"/>
      <x:c r="Q1936" s="18"/>
      <x:c r="R1936" s="18"/>
      <x:c r="S1936" s="18"/>
      <x:c r="T1936" s="18"/>
    </x:row>
    <x:row r="1937">
      <x:c r="D1937" s="18"/>
      <x:c r="E1937" s="18"/>
      <x:c r="F1937" s="18"/>
      <x:c r="G1937" s="59"/>
      <x:c r="H1937" s="59"/>
      <x:c r="I1937" s="59"/>
      <x:c r="J1937" s="59"/>
      <x:c r="K1937" s="18"/>
      <x:c r="L1937" s="18"/>
      <x:c r="M1937" s="18"/>
      <x:c r="N1937" s="18"/>
      <x:c r="O1937" s="18"/>
      <x:c r="P1937" s="18"/>
      <x:c r="Q1937" s="18"/>
      <x:c r="R1937" s="18"/>
      <x:c r="S1937" s="18"/>
      <x:c r="T1937" s="18"/>
    </x:row>
    <x:row r="1938">
      <x:c r="D1938" s="18"/>
      <x:c r="E1938" s="18"/>
      <x:c r="F1938" s="18"/>
      <x:c r="G1938" s="59"/>
      <x:c r="H1938" s="59"/>
      <x:c r="I1938" s="59"/>
      <x:c r="J1938" s="59"/>
      <x:c r="K1938" s="18"/>
      <x:c r="L1938" s="18"/>
      <x:c r="M1938" s="18"/>
      <x:c r="N1938" s="18"/>
      <x:c r="O1938" s="18"/>
      <x:c r="P1938" s="18"/>
      <x:c r="Q1938" s="18"/>
      <x:c r="R1938" s="18"/>
      <x:c r="S1938" s="18"/>
      <x:c r="T1938" s="18"/>
    </x:row>
    <x:row r="1939">
      <x:c r="D1939" s="18"/>
      <x:c r="E1939" s="18"/>
      <x:c r="F1939" s="18"/>
      <x:c r="G1939" s="59"/>
      <x:c r="H1939" s="59"/>
      <x:c r="I1939" s="59"/>
      <x:c r="J1939" s="59"/>
      <x:c r="K1939" s="18"/>
      <x:c r="L1939" s="18"/>
      <x:c r="M1939" s="18"/>
      <x:c r="N1939" s="18"/>
      <x:c r="O1939" s="18"/>
      <x:c r="P1939" s="18"/>
      <x:c r="Q1939" s="18"/>
      <x:c r="R1939" s="18"/>
      <x:c r="S1939" s="18"/>
      <x:c r="T1939" s="18"/>
    </x:row>
    <x:row r="1940">
      <x:c r="D1940" s="18"/>
      <x:c r="E1940" s="18"/>
      <x:c r="F1940" s="18"/>
      <x:c r="G1940" s="59"/>
      <x:c r="H1940" s="59"/>
      <x:c r="I1940" s="59"/>
      <x:c r="J1940" s="59"/>
      <x:c r="K1940" s="18"/>
      <x:c r="L1940" s="18"/>
      <x:c r="M1940" s="18"/>
      <x:c r="N1940" s="18"/>
      <x:c r="O1940" s="18"/>
      <x:c r="P1940" s="18"/>
      <x:c r="Q1940" s="18"/>
      <x:c r="R1940" s="18"/>
      <x:c r="S1940" s="18"/>
      <x:c r="T1940" s="18"/>
    </x:row>
    <x:row r="1941">
      <x:c r="D1941" s="18"/>
      <x:c r="E1941" s="18"/>
      <x:c r="F1941" s="18"/>
      <x:c r="G1941" s="59"/>
      <x:c r="H1941" s="59"/>
      <x:c r="I1941" s="59"/>
      <x:c r="J1941" s="59"/>
      <x:c r="K1941" s="18"/>
      <x:c r="L1941" s="18"/>
      <x:c r="M1941" s="18"/>
      <x:c r="N1941" s="18"/>
      <x:c r="O1941" s="18"/>
      <x:c r="P1941" s="18"/>
      <x:c r="Q1941" s="18"/>
      <x:c r="R1941" s="18"/>
      <x:c r="S1941" s="18"/>
      <x:c r="T1941" s="18"/>
    </x:row>
    <x:row r="1942">
      <x:c r="D1942" s="18"/>
      <x:c r="E1942" s="18"/>
      <x:c r="F1942" s="18"/>
      <x:c r="G1942" s="59"/>
      <x:c r="H1942" s="59"/>
      <x:c r="I1942" s="59"/>
      <x:c r="J1942" s="59"/>
      <x:c r="K1942" s="18"/>
      <x:c r="L1942" s="18"/>
      <x:c r="M1942" s="18"/>
      <x:c r="N1942" s="18"/>
      <x:c r="O1942" s="18"/>
      <x:c r="P1942" s="18"/>
      <x:c r="Q1942" s="18"/>
      <x:c r="R1942" s="18"/>
      <x:c r="S1942" s="18"/>
      <x:c r="T1942" s="18"/>
    </x:row>
    <x:row r="1943">
      <x:c r="D1943" s="18"/>
      <x:c r="E1943" s="18"/>
      <x:c r="F1943" s="18"/>
      <x:c r="G1943" s="59"/>
      <x:c r="H1943" s="59"/>
      <x:c r="I1943" s="59"/>
      <x:c r="J1943" s="59"/>
      <x:c r="K1943" s="18"/>
      <x:c r="L1943" s="18"/>
      <x:c r="M1943" s="18"/>
      <x:c r="N1943" s="18"/>
      <x:c r="O1943" s="18"/>
      <x:c r="P1943" s="18"/>
      <x:c r="Q1943" s="18"/>
      <x:c r="R1943" s="18"/>
      <x:c r="S1943" s="18"/>
      <x:c r="T1943" s="18"/>
    </x:row>
    <x:row r="1944">
      <x:c r="D1944" s="18"/>
      <x:c r="E1944" s="18"/>
      <x:c r="F1944" s="18"/>
      <x:c r="G1944" s="59"/>
      <x:c r="H1944" s="59"/>
      <x:c r="I1944" s="59"/>
      <x:c r="J1944" s="59"/>
      <x:c r="K1944" s="18"/>
      <x:c r="L1944" s="18"/>
      <x:c r="M1944" s="18"/>
      <x:c r="N1944" s="18"/>
      <x:c r="O1944" s="18"/>
      <x:c r="P1944" s="18"/>
      <x:c r="Q1944" s="18"/>
      <x:c r="R1944" s="18"/>
      <x:c r="S1944" s="18"/>
      <x:c r="T1944" s="18"/>
    </x:row>
    <x:row r="1945">
      <x:c r="D1945" s="18"/>
      <x:c r="E1945" s="18"/>
      <x:c r="F1945" s="18"/>
      <x:c r="G1945" s="59"/>
      <x:c r="H1945" s="59"/>
      <x:c r="I1945" s="59"/>
      <x:c r="J1945" s="59"/>
      <x:c r="K1945" s="18"/>
      <x:c r="L1945" s="18"/>
      <x:c r="M1945" s="18"/>
      <x:c r="N1945" s="18"/>
      <x:c r="O1945" s="18"/>
      <x:c r="P1945" s="18"/>
      <x:c r="Q1945" s="18"/>
      <x:c r="R1945" s="18"/>
      <x:c r="S1945" s="18"/>
      <x:c r="T1945" s="18"/>
    </x:row>
    <x:row r="1946">
      <x:c r="D1946" s="18"/>
      <x:c r="E1946" s="18"/>
      <x:c r="F1946" s="18"/>
      <x:c r="G1946" s="59"/>
      <x:c r="H1946" s="59"/>
      <x:c r="I1946" s="59"/>
      <x:c r="J1946" s="59"/>
      <x:c r="K1946" s="18"/>
      <x:c r="L1946" s="18"/>
      <x:c r="M1946" s="18"/>
      <x:c r="N1946" s="18"/>
      <x:c r="O1946" s="18"/>
      <x:c r="P1946" s="18"/>
      <x:c r="Q1946" s="18"/>
      <x:c r="R1946" s="18"/>
      <x:c r="S1946" s="18"/>
      <x:c r="T1946" s="18"/>
    </x:row>
    <x:row r="1947">
      <x:c r="D1947" s="18"/>
      <x:c r="E1947" s="18"/>
      <x:c r="F1947" s="18"/>
      <x:c r="G1947" s="59"/>
      <x:c r="H1947" s="59"/>
      <x:c r="I1947" s="59"/>
      <x:c r="J1947" s="59"/>
      <x:c r="K1947" s="18"/>
      <x:c r="L1947" s="18"/>
      <x:c r="M1947" s="18"/>
      <x:c r="N1947" s="18"/>
      <x:c r="O1947" s="18"/>
      <x:c r="P1947" s="18"/>
      <x:c r="Q1947" s="18"/>
      <x:c r="R1947" s="18"/>
      <x:c r="S1947" s="18"/>
      <x:c r="T1947" s="18"/>
    </x:row>
    <x:row r="1948">
      <x:c r="D1948" s="18"/>
      <x:c r="E1948" s="18"/>
      <x:c r="F1948" s="18"/>
      <x:c r="G1948" s="59"/>
      <x:c r="H1948" s="59"/>
      <x:c r="I1948" s="59"/>
      <x:c r="J1948" s="59"/>
      <x:c r="K1948" s="18"/>
      <x:c r="L1948" s="18"/>
      <x:c r="M1948" s="18"/>
      <x:c r="N1948" s="18"/>
      <x:c r="O1948" s="18"/>
      <x:c r="P1948" s="18"/>
      <x:c r="Q1948" s="18"/>
      <x:c r="R1948" s="18"/>
      <x:c r="S1948" s="18"/>
      <x:c r="T1948" s="18"/>
    </x:row>
    <x:row r="1949">
      <x:c r="D1949" s="18"/>
      <x:c r="E1949" s="18"/>
      <x:c r="F1949" s="18"/>
      <x:c r="G1949" s="59"/>
      <x:c r="H1949" s="59"/>
      <x:c r="I1949" s="59"/>
      <x:c r="J1949" s="59"/>
      <x:c r="K1949" s="18"/>
      <x:c r="L1949" s="18"/>
      <x:c r="M1949" s="18"/>
      <x:c r="N1949" s="18"/>
      <x:c r="O1949" s="18"/>
      <x:c r="P1949" s="18"/>
      <x:c r="Q1949" s="18"/>
      <x:c r="R1949" s="18"/>
      <x:c r="S1949" s="18"/>
      <x:c r="T1949" s="18"/>
    </x:row>
    <x:row r="1950">
      <x:c r="D1950" s="18"/>
      <x:c r="E1950" s="18"/>
      <x:c r="F1950" s="18"/>
      <x:c r="G1950" s="59"/>
      <x:c r="H1950" s="59"/>
      <x:c r="I1950" s="59"/>
      <x:c r="J1950" s="59"/>
      <x:c r="K1950" s="18"/>
      <x:c r="L1950" s="18"/>
      <x:c r="M1950" s="18"/>
      <x:c r="N1950" s="18"/>
      <x:c r="O1950" s="18"/>
      <x:c r="P1950" s="18"/>
      <x:c r="Q1950" s="18"/>
      <x:c r="R1950" s="18"/>
      <x:c r="S1950" s="18"/>
      <x:c r="T1950" s="18"/>
    </x:row>
    <x:row r="1951">
      <x:c r="D1951" s="18"/>
      <x:c r="E1951" s="18"/>
      <x:c r="F1951" s="18"/>
      <x:c r="G1951" s="59"/>
      <x:c r="H1951" s="59"/>
      <x:c r="I1951" s="59"/>
      <x:c r="J1951" s="59"/>
      <x:c r="K1951" s="18"/>
      <x:c r="L1951" s="18"/>
      <x:c r="M1951" s="18"/>
      <x:c r="N1951" s="18"/>
      <x:c r="O1951" s="18"/>
      <x:c r="P1951" s="18"/>
      <x:c r="Q1951" s="18"/>
      <x:c r="R1951" s="18"/>
      <x:c r="S1951" s="18"/>
      <x:c r="T1951" s="18"/>
    </x:row>
    <x:row r="1952">
      <x:c r="D1952" s="18"/>
      <x:c r="E1952" s="18"/>
      <x:c r="F1952" s="18"/>
      <x:c r="G1952" s="59"/>
      <x:c r="H1952" s="59"/>
      <x:c r="I1952" s="59"/>
      <x:c r="J1952" s="59"/>
      <x:c r="K1952" s="18"/>
      <x:c r="L1952" s="18"/>
      <x:c r="M1952" s="18"/>
      <x:c r="N1952" s="18"/>
      <x:c r="O1952" s="18"/>
      <x:c r="P1952" s="18"/>
      <x:c r="Q1952" s="18"/>
      <x:c r="R1952" s="18"/>
      <x:c r="S1952" s="18"/>
      <x:c r="T1952" s="18"/>
    </x:row>
    <x:row r="1953">
      <x:c r="D1953" s="18"/>
      <x:c r="E1953" s="18"/>
      <x:c r="F1953" s="18"/>
      <x:c r="G1953" s="59"/>
      <x:c r="H1953" s="59"/>
      <x:c r="I1953" s="59"/>
      <x:c r="J1953" s="59"/>
      <x:c r="K1953" s="18"/>
      <x:c r="L1953" s="18"/>
      <x:c r="M1953" s="18"/>
      <x:c r="N1953" s="18"/>
      <x:c r="O1953" s="18"/>
      <x:c r="P1953" s="18"/>
      <x:c r="Q1953" s="18"/>
      <x:c r="R1953" s="18"/>
      <x:c r="S1953" s="18"/>
      <x:c r="T1953" s="18"/>
    </x:row>
    <x:row r="1954">
      <x:c r="D1954" s="18"/>
      <x:c r="E1954" s="18"/>
      <x:c r="F1954" s="18"/>
      <x:c r="G1954" s="59"/>
      <x:c r="H1954" s="59"/>
      <x:c r="I1954" s="59"/>
      <x:c r="J1954" s="59"/>
      <x:c r="K1954" s="18"/>
      <x:c r="L1954" s="18"/>
      <x:c r="M1954" s="18"/>
      <x:c r="N1954" s="18"/>
      <x:c r="O1954" s="18"/>
      <x:c r="P1954" s="18"/>
      <x:c r="Q1954" s="18"/>
      <x:c r="R1954" s="18"/>
      <x:c r="S1954" s="18"/>
      <x:c r="T1954" s="18"/>
    </x:row>
    <x:row r="1955">
      <x:c r="D1955" s="18"/>
      <x:c r="E1955" s="18"/>
      <x:c r="F1955" s="18"/>
      <x:c r="G1955" s="59"/>
      <x:c r="H1955" s="59"/>
      <x:c r="I1955" s="59"/>
      <x:c r="J1955" s="59"/>
      <x:c r="K1955" s="18"/>
      <x:c r="L1955" s="18"/>
      <x:c r="M1955" s="18"/>
      <x:c r="N1955" s="18"/>
      <x:c r="O1955" s="18"/>
      <x:c r="P1955" s="18"/>
      <x:c r="Q1955" s="18"/>
      <x:c r="R1955" s="18"/>
      <x:c r="S1955" s="18"/>
      <x:c r="T1955" s="18"/>
    </x:row>
    <x:row r="1956">
      <x:c r="D1956" s="18"/>
      <x:c r="E1956" s="18"/>
      <x:c r="F1956" s="18"/>
      <x:c r="G1956" s="59"/>
      <x:c r="H1956" s="59"/>
      <x:c r="I1956" s="59"/>
      <x:c r="J1956" s="59"/>
      <x:c r="K1956" s="18"/>
      <x:c r="L1956" s="18"/>
      <x:c r="M1956" s="18"/>
      <x:c r="N1956" s="18"/>
      <x:c r="O1956" s="18"/>
      <x:c r="P1956" s="18"/>
      <x:c r="Q1956" s="18"/>
      <x:c r="R1956" s="18"/>
      <x:c r="S1956" s="18"/>
      <x:c r="T1956" s="18"/>
    </x:row>
    <x:row r="1957">
      <x:c r="D1957" s="18"/>
      <x:c r="E1957" s="18"/>
      <x:c r="F1957" s="18"/>
      <x:c r="G1957" s="59"/>
      <x:c r="H1957" s="59"/>
      <x:c r="I1957" s="59"/>
      <x:c r="J1957" s="59"/>
      <x:c r="K1957" s="18"/>
      <x:c r="L1957" s="18"/>
      <x:c r="M1957" s="18"/>
      <x:c r="N1957" s="18"/>
      <x:c r="O1957" s="18"/>
      <x:c r="P1957" s="18"/>
      <x:c r="Q1957" s="18"/>
      <x:c r="R1957" s="18"/>
      <x:c r="S1957" s="18"/>
      <x:c r="T1957" s="18"/>
    </x:row>
    <x:row r="1958">
      <x:c r="D1958" s="18"/>
      <x:c r="E1958" s="18"/>
      <x:c r="F1958" s="18"/>
      <x:c r="G1958" s="59"/>
      <x:c r="H1958" s="59"/>
      <x:c r="I1958" s="59"/>
      <x:c r="J1958" s="59"/>
      <x:c r="K1958" s="18"/>
      <x:c r="L1958" s="18"/>
      <x:c r="M1958" s="18"/>
      <x:c r="N1958" s="18"/>
      <x:c r="O1958" s="18"/>
      <x:c r="P1958" s="18"/>
      <x:c r="Q1958" s="18"/>
      <x:c r="R1958" s="18"/>
      <x:c r="S1958" s="18"/>
      <x:c r="T1958" s="18"/>
    </x:row>
    <x:row r="1959">
      <x:c r="D1959" s="18"/>
      <x:c r="E1959" s="18"/>
      <x:c r="F1959" s="18"/>
      <x:c r="G1959" s="59"/>
      <x:c r="H1959" s="59"/>
      <x:c r="I1959" s="59"/>
      <x:c r="J1959" s="59"/>
      <x:c r="K1959" s="18"/>
      <x:c r="L1959" s="18"/>
      <x:c r="M1959" s="18"/>
      <x:c r="N1959" s="18"/>
      <x:c r="O1959" s="18"/>
      <x:c r="P1959" s="18"/>
      <x:c r="Q1959" s="18"/>
      <x:c r="R1959" s="18"/>
      <x:c r="S1959" s="18"/>
      <x:c r="T1959" s="18"/>
    </x:row>
    <x:row r="1960">
      <x:c r="D1960" s="18"/>
      <x:c r="E1960" s="18"/>
      <x:c r="F1960" s="18"/>
      <x:c r="G1960" s="59"/>
      <x:c r="H1960" s="59"/>
      <x:c r="I1960" s="59"/>
      <x:c r="J1960" s="59"/>
      <x:c r="K1960" s="18"/>
      <x:c r="L1960" s="18"/>
      <x:c r="M1960" s="18"/>
      <x:c r="N1960" s="18"/>
      <x:c r="O1960" s="18"/>
      <x:c r="P1960" s="18"/>
      <x:c r="Q1960" s="18"/>
      <x:c r="R1960" s="18"/>
      <x:c r="S1960" s="18"/>
      <x:c r="T1960" s="18"/>
    </x:row>
    <x:row r="1961">
      <x:c r="D1961" s="18"/>
      <x:c r="E1961" s="18"/>
      <x:c r="F1961" s="18"/>
      <x:c r="G1961" s="59"/>
      <x:c r="H1961" s="59"/>
      <x:c r="I1961" s="59"/>
      <x:c r="J1961" s="59"/>
      <x:c r="K1961" s="18"/>
      <x:c r="L1961" s="18"/>
      <x:c r="M1961" s="18"/>
      <x:c r="N1961" s="18"/>
      <x:c r="O1961" s="18"/>
      <x:c r="P1961" s="18"/>
      <x:c r="Q1961" s="18"/>
      <x:c r="R1961" s="18"/>
      <x:c r="S1961" s="18"/>
      <x:c r="T1961" s="18"/>
    </x:row>
    <x:row r="1962">
      <x:c r="D1962" s="18"/>
      <x:c r="E1962" s="18"/>
      <x:c r="F1962" s="18"/>
      <x:c r="G1962" s="59"/>
      <x:c r="H1962" s="59"/>
      <x:c r="I1962" s="59"/>
      <x:c r="J1962" s="59"/>
      <x:c r="K1962" s="18"/>
      <x:c r="L1962" s="18"/>
      <x:c r="M1962" s="18"/>
      <x:c r="N1962" s="18"/>
      <x:c r="O1962" s="18"/>
      <x:c r="P1962" s="18"/>
      <x:c r="Q1962" s="18"/>
      <x:c r="R1962" s="18"/>
      <x:c r="S1962" s="18"/>
      <x:c r="T1962" s="18"/>
    </x:row>
    <x:row r="1963">
      <x:c r="D1963" s="18"/>
      <x:c r="E1963" s="18"/>
      <x:c r="F1963" s="18"/>
      <x:c r="G1963" s="59"/>
      <x:c r="H1963" s="59"/>
      <x:c r="I1963" s="59"/>
      <x:c r="J1963" s="59"/>
      <x:c r="K1963" s="18"/>
      <x:c r="L1963" s="18"/>
      <x:c r="M1963" s="18"/>
      <x:c r="N1963" s="18"/>
      <x:c r="O1963" s="18"/>
      <x:c r="P1963" s="18"/>
      <x:c r="Q1963" s="18"/>
      <x:c r="R1963" s="18"/>
      <x:c r="S1963" s="18"/>
      <x:c r="T1963" s="18"/>
    </x:row>
    <x:row r="1964">
      <x:c r="D1964" s="18"/>
      <x:c r="E1964" s="18"/>
      <x:c r="F1964" s="18"/>
      <x:c r="G1964" s="59"/>
      <x:c r="H1964" s="59"/>
      <x:c r="I1964" s="59"/>
      <x:c r="J1964" s="59"/>
      <x:c r="K1964" s="18"/>
      <x:c r="L1964" s="18"/>
      <x:c r="M1964" s="18"/>
      <x:c r="N1964" s="18"/>
      <x:c r="O1964" s="18"/>
      <x:c r="P1964" s="18"/>
      <x:c r="Q1964" s="18"/>
      <x:c r="R1964" s="18"/>
      <x:c r="S1964" s="18"/>
      <x:c r="T1964" s="18"/>
    </x:row>
    <x:row r="1965">
      <x:c r="D1965" s="18"/>
      <x:c r="E1965" s="18"/>
      <x:c r="F1965" s="18"/>
      <x:c r="G1965" s="59"/>
      <x:c r="H1965" s="59"/>
      <x:c r="I1965" s="59"/>
      <x:c r="J1965" s="59"/>
      <x:c r="K1965" s="18"/>
      <x:c r="L1965" s="18"/>
      <x:c r="M1965" s="18"/>
      <x:c r="N1965" s="18"/>
      <x:c r="O1965" s="18"/>
      <x:c r="P1965" s="18"/>
      <x:c r="Q1965" s="18"/>
      <x:c r="R1965" s="18"/>
      <x:c r="S1965" s="18"/>
      <x:c r="T1965" s="18"/>
    </x:row>
    <x:row r="1966">
      <x:c r="D1966" s="18"/>
      <x:c r="E1966" s="18"/>
      <x:c r="F1966" s="18"/>
      <x:c r="G1966" s="59"/>
      <x:c r="H1966" s="59"/>
      <x:c r="I1966" s="59"/>
      <x:c r="J1966" s="59"/>
      <x:c r="K1966" s="18"/>
      <x:c r="L1966" s="18"/>
      <x:c r="M1966" s="18"/>
      <x:c r="N1966" s="18"/>
      <x:c r="O1966" s="18"/>
      <x:c r="P1966" s="18"/>
      <x:c r="Q1966" s="18"/>
      <x:c r="R1966" s="18"/>
      <x:c r="S1966" s="18"/>
      <x:c r="T1966" s="18"/>
    </x:row>
    <x:row r="1967">
      <x:c r="D1967" s="18"/>
      <x:c r="E1967" s="18"/>
      <x:c r="F1967" s="18"/>
      <x:c r="G1967" s="59"/>
      <x:c r="H1967" s="59"/>
      <x:c r="I1967" s="59"/>
      <x:c r="J1967" s="59"/>
      <x:c r="K1967" s="18"/>
      <x:c r="L1967" s="18"/>
      <x:c r="M1967" s="18"/>
      <x:c r="N1967" s="18"/>
      <x:c r="O1967" s="18"/>
      <x:c r="P1967" s="18"/>
      <x:c r="Q1967" s="18"/>
      <x:c r="R1967" s="18"/>
      <x:c r="S1967" s="18"/>
      <x:c r="T1967" s="18"/>
    </x:row>
    <x:row r="1968">
      <x:c r="D1968" s="18"/>
      <x:c r="E1968" s="18"/>
      <x:c r="F1968" s="18"/>
      <x:c r="G1968" s="59"/>
      <x:c r="H1968" s="59"/>
      <x:c r="I1968" s="59"/>
      <x:c r="J1968" s="59"/>
      <x:c r="K1968" s="18"/>
      <x:c r="L1968" s="18"/>
      <x:c r="M1968" s="18"/>
      <x:c r="N1968" s="18"/>
      <x:c r="O1968" s="18"/>
      <x:c r="P1968" s="18"/>
      <x:c r="Q1968" s="18"/>
      <x:c r="R1968" s="18"/>
      <x:c r="S1968" s="18"/>
      <x:c r="T1968" s="18"/>
    </x:row>
    <x:row r="1969">
      <x:c r="D1969" s="18"/>
      <x:c r="E1969" s="18"/>
      <x:c r="F1969" s="18"/>
      <x:c r="G1969" s="59"/>
      <x:c r="H1969" s="59"/>
      <x:c r="I1969" s="59"/>
      <x:c r="J1969" s="59"/>
      <x:c r="K1969" s="18"/>
      <x:c r="L1969" s="18"/>
      <x:c r="M1969" s="18"/>
      <x:c r="N1969" s="18"/>
      <x:c r="O1969" s="18"/>
      <x:c r="P1969" s="18"/>
      <x:c r="Q1969" s="18"/>
      <x:c r="R1969" s="18"/>
      <x:c r="S1969" s="18"/>
      <x:c r="T1969" s="18"/>
    </x:row>
    <x:row r="1970">
      <x:c r="D1970" s="18"/>
      <x:c r="E1970" s="18"/>
      <x:c r="F1970" s="18"/>
      <x:c r="G1970" s="59"/>
      <x:c r="H1970" s="59"/>
      <x:c r="I1970" s="59"/>
      <x:c r="J1970" s="59"/>
      <x:c r="K1970" s="18"/>
      <x:c r="L1970" s="18"/>
      <x:c r="M1970" s="18"/>
      <x:c r="N1970" s="18"/>
      <x:c r="O1970" s="18"/>
      <x:c r="P1970" s="18"/>
      <x:c r="Q1970" s="18"/>
      <x:c r="R1970" s="18"/>
      <x:c r="S1970" s="18"/>
      <x:c r="T1970" s="18"/>
    </x:row>
    <x:row r="1971">
      <x:c r="D1971" s="18"/>
      <x:c r="E1971" s="18"/>
      <x:c r="F1971" s="18"/>
      <x:c r="G1971" s="59"/>
      <x:c r="H1971" s="59"/>
      <x:c r="I1971" s="59"/>
      <x:c r="J1971" s="59"/>
      <x:c r="K1971" s="18"/>
      <x:c r="L1971" s="18"/>
      <x:c r="M1971" s="18"/>
      <x:c r="N1971" s="18"/>
      <x:c r="O1971" s="18"/>
      <x:c r="P1971" s="18"/>
      <x:c r="Q1971" s="18"/>
      <x:c r="R1971" s="18"/>
      <x:c r="S1971" s="18"/>
      <x:c r="T1971" s="18"/>
    </x:row>
    <x:row r="1972">
      <x:c r="D1972" s="18"/>
      <x:c r="E1972" s="18"/>
      <x:c r="F1972" s="18"/>
      <x:c r="G1972" s="59"/>
      <x:c r="H1972" s="59"/>
      <x:c r="I1972" s="59"/>
      <x:c r="J1972" s="59"/>
      <x:c r="K1972" s="18"/>
      <x:c r="L1972" s="18"/>
      <x:c r="M1972" s="18"/>
      <x:c r="N1972" s="18"/>
      <x:c r="O1972" s="18"/>
      <x:c r="P1972" s="18"/>
      <x:c r="Q1972" s="18"/>
      <x:c r="R1972" s="18"/>
      <x:c r="S1972" s="18"/>
      <x:c r="T1972" s="18"/>
    </x:row>
    <x:row r="1973">
      <x:c r="D1973" s="18"/>
      <x:c r="E1973" s="18"/>
      <x:c r="F1973" s="18"/>
      <x:c r="G1973" s="59"/>
      <x:c r="H1973" s="59"/>
      <x:c r="I1973" s="59"/>
      <x:c r="J1973" s="59"/>
      <x:c r="K1973" s="18"/>
      <x:c r="L1973" s="18"/>
      <x:c r="M1973" s="18"/>
      <x:c r="N1973" s="18"/>
      <x:c r="O1973" s="18"/>
      <x:c r="P1973" s="18"/>
      <x:c r="Q1973" s="18"/>
      <x:c r="R1973" s="18"/>
      <x:c r="S1973" s="18"/>
      <x:c r="T1973" s="18"/>
    </x:row>
    <x:row r="1974">
      <x:c r="D1974" s="18"/>
      <x:c r="E1974" s="18"/>
      <x:c r="F1974" s="18"/>
      <x:c r="G1974" s="59"/>
      <x:c r="H1974" s="59"/>
      <x:c r="I1974" s="59"/>
      <x:c r="J1974" s="59"/>
      <x:c r="K1974" s="18"/>
      <x:c r="L1974" s="18"/>
      <x:c r="M1974" s="18"/>
      <x:c r="N1974" s="18"/>
      <x:c r="O1974" s="18"/>
      <x:c r="P1974" s="18"/>
      <x:c r="Q1974" s="18"/>
      <x:c r="R1974" s="18"/>
      <x:c r="S1974" s="18"/>
      <x:c r="T1974" s="18"/>
    </x:row>
    <x:row r="1975">
      <x:c r="D1975" s="18"/>
      <x:c r="E1975" s="18"/>
      <x:c r="F1975" s="18"/>
      <x:c r="G1975" s="59"/>
      <x:c r="H1975" s="59"/>
      <x:c r="I1975" s="59"/>
      <x:c r="J1975" s="59"/>
      <x:c r="K1975" s="18"/>
      <x:c r="L1975" s="18"/>
      <x:c r="M1975" s="18"/>
      <x:c r="N1975" s="18"/>
      <x:c r="O1975" s="18"/>
      <x:c r="P1975" s="18"/>
      <x:c r="Q1975" s="18"/>
      <x:c r="R1975" s="18"/>
      <x:c r="S1975" s="18"/>
      <x:c r="T1975" s="18"/>
    </x:row>
    <x:row r="1976">
      <x:c r="D1976" s="18"/>
      <x:c r="E1976" s="18"/>
      <x:c r="F1976" s="18"/>
      <x:c r="G1976" s="59"/>
      <x:c r="H1976" s="59"/>
      <x:c r="I1976" s="59"/>
      <x:c r="J1976" s="59"/>
      <x:c r="K1976" s="18"/>
      <x:c r="L1976" s="18"/>
      <x:c r="M1976" s="18"/>
      <x:c r="N1976" s="18"/>
      <x:c r="O1976" s="18"/>
      <x:c r="P1976" s="18"/>
      <x:c r="Q1976" s="18"/>
      <x:c r="R1976" s="18"/>
      <x:c r="S1976" s="18"/>
      <x:c r="T1976" s="18"/>
    </x:row>
    <x:row r="1977">
      <x:c r="D1977" s="18"/>
      <x:c r="E1977" s="18"/>
      <x:c r="F1977" s="18"/>
      <x:c r="G1977" s="59"/>
      <x:c r="H1977" s="59"/>
      <x:c r="I1977" s="59"/>
      <x:c r="J1977" s="59"/>
      <x:c r="K1977" s="18"/>
      <x:c r="L1977" s="18"/>
      <x:c r="M1977" s="18"/>
      <x:c r="N1977" s="18"/>
      <x:c r="O1977" s="18"/>
      <x:c r="P1977" s="18"/>
      <x:c r="Q1977" s="18"/>
      <x:c r="R1977" s="18"/>
      <x:c r="S1977" s="18"/>
      <x:c r="T1977" s="18"/>
    </x:row>
    <x:row r="1978">
      <x:c r="D1978" s="18"/>
      <x:c r="E1978" s="18"/>
      <x:c r="F1978" s="18"/>
      <x:c r="G1978" s="59"/>
      <x:c r="H1978" s="59"/>
      <x:c r="I1978" s="59"/>
      <x:c r="J1978" s="59"/>
      <x:c r="K1978" s="18"/>
      <x:c r="L1978" s="18"/>
      <x:c r="M1978" s="18"/>
      <x:c r="N1978" s="18"/>
      <x:c r="O1978" s="18"/>
      <x:c r="P1978" s="18"/>
      <x:c r="Q1978" s="18"/>
      <x:c r="R1978" s="18"/>
      <x:c r="S1978" s="18"/>
      <x:c r="T1978" s="18"/>
    </x:row>
    <x:row r="1979">
      <x:c r="D1979" s="18"/>
      <x:c r="E1979" s="18"/>
      <x:c r="F1979" s="18"/>
      <x:c r="G1979" s="59"/>
      <x:c r="H1979" s="59"/>
      <x:c r="I1979" s="59"/>
      <x:c r="J1979" s="59"/>
      <x:c r="K1979" s="18"/>
      <x:c r="L1979" s="18"/>
      <x:c r="M1979" s="18"/>
      <x:c r="N1979" s="18"/>
      <x:c r="O1979" s="18"/>
      <x:c r="P1979" s="18"/>
      <x:c r="Q1979" s="18"/>
      <x:c r="R1979" s="18"/>
      <x:c r="S1979" s="18"/>
      <x:c r="T1979" s="18"/>
    </x:row>
    <x:row r="1980">
      <x:c r="D1980" s="18"/>
      <x:c r="E1980" s="18"/>
      <x:c r="F1980" s="18"/>
      <x:c r="G1980" s="59"/>
      <x:c r="H1980" s="59"/>
      <x:c r="I1980" s="59"/>
      <x:c r="J1980" s="59"/>
      <x:c r="K1980" s="18"/>
      <x:c r="L1980" s="18"/>
      <x:c r="M1980" s="18"/>
      <x:c r="N1980" s="18"/>
      <x:c r="O1980" s="18"/>
      <x:c r="P1980" s="18"/>
      <x:c r="Q1980" s="18"/>
      <x:c r="R1980" s="18"/>
      <x:c r="S1980" s="18"/>
      <x:c r="T1980" s="18"/>
    </x:row>
    <x:row r="1981">
      <x:c r="D1981" s="18"/>
      <x:c r="E1981" s="18"/>
      <x:c r="F1981" s="18"/>
      <x:c r="G1981" s="59"/>
      <x:c r="H1981" s="59"/>
      <x:c r="I1981" s="59"/>
      <x:c r="J1981" s="59"/>
      <x:c r="K1981" s="18"/>
      <x:c r="L1981" s="18"/>
      <x:c r="M1981" s="18"/>
      <x:c r="N1981" s="18"/>
      <x:c r="O1981" s="18"/>
      <x:c r="P1981" s="18"/>
      <x:c r="Q1981" s="18"/>
      <x:c r="R1981" s="18"/>
      <x:c r="S1981" s="18"/>
      <x:c r="T1981" s="18"/>
    </x:row>
    <x:row r="1982">
      <x:c r="D1982" s="18"/>
      <x:c r="E1982" s="18"/>
      <x:c r="F1982" s="18"/>
      <x:c r="G1982" s="59"/>
      <x:c r="H1982" s="59"/>
      <x:c r="I1982" s="59"/>
      <x:c r="J1982" s="59"/>
      <x:c r="K1982" s="18"/>
      <x:c r="L1982" s="18"/>
      <x:c r="M1982" s="18"/>
      <x:c r="N1982" s="18"/>
      <x:c r="O1982" s="18"/>
      <x:c r="P1982" s="18"/>
      <x:c r="Q1982" s="18"/>
      <x:c r="R1982" s="18"/>
      <x:c r="S1982" s="18"/>
      <x:c r="T1982" s="18"/>
    </x:row>
    <x:row r="1983">
      <x:c r="D1983" s="18"/>
      <x:c r="E1983" s="18"/>
      <x:c r="F1983" s="18"/>
      <x:c r="G1983" s="59"/>
      <x:c r="H1983" s="59"/>
      <x:c r="I1983" s="59"/>
      <x:c r="J1983" s="59"/>
      <x:c r="K1983" s="18"/>
      <x:c r="L1983" s="18"/>
      <x:c r="M1983" s="18"/>
      <x:c r="N1983" s="18"/>
      <x:c r="O1983" s="18"/>
      <x:c r="P1983" s="18"/>
      <x:c r="Q1983" s="18"/>
      <x:c r="R1983" s="18"/>
      <x:c r="S1983" s="18"/>
      <x:c r="T1983" s="18"/>
    </x:row>
    <x:row r="1984">
      <x:c r="D1984" s="18"/>
      <x:c r="E1984" s="18"/>
      <x:c r="F1984" s="18"/>
      <x:c r="G1984" s="59"/>
      <x:c r="H1984" s="59"/>
      <x:c r="I1984" s="59"/>
      <x:c r="J1984" s="59"/>
      <x:c r="K1984" s="18"/>
      <x:c r="L1984" s="18"/>
      <x:c r="M1984" s="18"/>
      <x:c r="N1984" s="18"/>
      <x:c r="O1984" s="18"/>
      <x:c r="P1984" s="18"/>
      <x:c r="Q1984" s="18"/>
      <x:c r="R1984" s="18"/>
      <x:c r="S1984" s="18"/>
      <x:c r="T1984" s="18"/>
    </x:row>
    <x:row r="1985">
      <x:c r="D1985" s="18"/>
      <x:c r="E1985" s="18"/>
      <x:c r="F1985" s="18"/>
      <x:c r="G1985" s="59"/>
      <x:c r="H1985" s="59"/>
      <x:c r="I1985" s="59"/>
      <x:c r="J1985" s="59"/>
      <x:c r="K1985" s="18"/>
      <x:c r="L1985" s="18"/>
      <x:c r="M1985" s="18"/>
      <x:c r="N1985" s="18"/>
      <x:c r="O1985" s="18"/>
      <x:c r="P1985" s="18"/>
      <x:c r="Q1985" s="18"/>
      <x:c r="R1985" s="18"/>
      <x:c r="S1985" s="18"/>
      <x:c r="T1985" s="18"/>
    </x:row>
    <x:row r="1986">
      <x:c r="D1986" s="18"/>
      <x:c r="E1986" s="18"/>
      <x:c r="F1986" s="18"/>
      <x:c r="G1986" s="59"/>
      <x:c r="H1986" s="59"/>
      <x:c r="I1986" s="59"/>
      <x:c r="J1986" s="59"/>
      <x:c r="K1986" s="18"/>
      <x:c r="L1986" s="18"/>
      <x:c r="M1986" s="18"/>
      <x:c r="N1986" s="18"/>
      <x:c r="O1986" s="18"/>
      <x:c r="P1986" s="18"/>
      <x:c r="Q1986" s="18"/>
      <x:c r="R1986" s="18"/>
      <x:c r="S1986" s="18"/>
      <x:c r="T1986" s="18"/>
    </x:row>
    <x:row r="1987">
      <x:c r="D1987" s="18"/>
      <x:c r="E1987" s="18"/>
      <x:c r="F1987" s="18"/>
      <x:c r="G1987" s="59"/>
      <x:c r="H1987" s="59"/>
      <x:c r="I1987" s="59"/>
      <x:c r="J1987" s="59"/>
      <x:c r="K1987" s="18"/>
      <x:c r="L1987" s="18"/>
      <x:c r="M1987" s="18"/>
      <x:c r="N1987" s="18"/>
      <x:c r="O1987" s="18"/>
      <x:c r="P1987" s="18"/>
      <x:c r="Q1987" s="18"/>
      <x:c r="R1987" s="18"/>
      <x:c r="S1987" s="18"/>
      <x:c r="T1987" s="18"/>
    </x:row>
    <x:row r="1988">
      <x:c r="D1988" s="18"/>
      <x:c r="E1988" s="18"/>
      <x:c r="F1988" s="18"/>
      <x:c r="G1988" s="59"/>
      <x:c r="H1988" s="59"/>
      <x:c r="I1988" s="59"/>
      <x:c r="J1988" s="59"/>
      <x:c r="K1988" s="18"/>
      <x:c r="L1988" s="18"/>
      <x:c r="M1988" s="18"/>
      <x:c r="N1988" s="18"/>
      <x:c r="O1988" s="18"/>
      <x:c r="P1988" s="18"/>
      <x:c r="Q1988" s="18"/>
      <x:c r="R1988" s="18"/>
      <x:c r="S1988" s="18"/>
      <x:c r="T1988" s="18"/>
    </x:row>
    <x:row r="1989">
      <x:c r="D1989" s="18"/>
      <x:c r="E1989" s="18"/>
      <x:c r="F1989" s="18"/>
      <x:c r="G1989" s="59"/>
      <x:c r="H1989" s="59"/>
      <x:c r="I1989" s="59"/>
      <x:c r="J1989" s="59"/>
      <x:c r="K1989" s="18"/>
      <x:c r="L1989" s="18"/>
      <x:c r="M1989" s="18"/>
      <x:c r="N1989" s="18"/>
      <x:c r="O1989" s="18"/>
      <x:c r="P1989" s="18"/>
      <x:c r="Q1989" s="18"/>
      <x:c r="R1989" s="18"/>
      <x:c r="S1989" s="18"/>
      <x:c r="T1989" s="18"/>
    </x:row>
    <x:row r="1990">
      <x:c r="D1990" s="18"/>
      <x:c r="E1990" s="18"/>
      <x:c r="F1990" s="18"/>
      <x:c r="G1990" s="59"/>
      <x:c r="H1990" s="59"/>
      <x:c r="I1990" s="59"/>
      <x:c r="J1990" s="59"/>
      <x:c r="K1990" s="18"/>
      <x:c r="L1990" s="18"/>
      <x:c r="M1990" s="18"/>
      <x:c r="N1990" s="18"/>
      <x:c r="O1990" s="18"/>
      <x:c r="P1990" s="18"/>
      <x:c r="Q1990" s="18"/>
      <x:c r="R1990" s="18"/>
      <x:c r="S1990" s="18"/>
      <x:c r="T1990" s="18"/>
    </x:row>
    <x:row r="1991">
      <x:c r="D1991" s="18"/>
      <x:c r="E1991" s="18"/>
      <x:c r="F1991" s="18"/>
      <x:c r="G1991" s="59"/>
      <x:c r="H1991" s="59"/>
      <x:c r="I1991" s="59"/>
      <x:c r="J1991" s="59"/>
      <x:c r="K1991" s="18"/>
      <x:c r="L1991" s="18"/>
      <x:c r="M1991" s="18"/>
      <x:c r="N1991" s="18"/>
      <x:c r="O1991" s="18"/>
      <x:c r="P1991" s="18"/>
      <x:c r="Q1991" s="18"/>
      <x:c r="R1991" s="18"/>
      <x:c r="S1991" s="18"/>
      <x:c r="T1991" s="18"/>
    </x:row>
    <x:row r="1992">
      <x:c r="D1992" s="18"/>
      <x:c r="E1992" s="18"/>
      <x:c r="F1992" s="18"/>
      <x:c r="G1992" s="59"/>
      <x:c r="H1992" s="59"/>
      <x:c r="I1992" s="59"/>
      <x:c r="J1992" s="59"/>
      <x:c r="K1992" s="18"/>
      <x:c r="L1992" s="18"/>
      <x:c r="M1992" s="18"/>
      <x:c r="N1992" s="18"/>
      <x:c r="O1992" s="18"/>
      <x:c r="P1992" s="18"/>
      <x:c r="Q1992" s="18"/>
      <x:c r="R1992" s="18"/>
      <x:c r="S1992" s="18"/>
      <x:c r="T1992" s="18"/>
    </x:row>
    <x:row r="1993">
      <x:c r="D1993" s="18"/>
      <x:c r="E1993" s="18"/>
      <x:c r="F1993" s="18"/>
      <x:c r="G1993" s="59"/>
      <x:c r="H1993" s="59"/>
      <x:c r="I1993" s="59"/>
      <x:c r="J1993" s="59"/>
      <x:c r="K1993" s="18"/>
      <x:c r="L1993" s="18"/>
      <x:c r="M1993" s="18"/>
      <x:c r="N1993" s="18"/>
      <x:c r="O1993" s="18"/>
      <x:c r="P1993" s="18"/>
      <x:c r="Q1993" s="18"/>
      <x:c r="R1993" s="18"/>
      <x:c r="S1993" s="18"/>
      <x:c r="T1993" s="18"/>
    </x:row>
    <x:row r="1994">
      <x:c r="D1994" s="18"/>
      <x:c r="E1994" s="18"/>
      <x:c r="F1994" s="18"/>
      <x:c r="G1994" s="59"/>
      <x:c r="H1994" s="59"/>
      <x:c r="I1994" s="59"/>
      <x:c r="J1994" s="59"/>
      <x:c r="K1994" s="18"/>
      <x:c r="L1994" s="18"/>
      <x:c r="M1994" s="18"/>
      <x:c r="N1994" s="18"/>
      <x:c r="O1994" s="18"/>
      <x:c r="P1994" s="18"/>
      <x:c r="Q1994" s="18"/>
      <x:c r="R1994" s="18"/>
      <x:c r="S1994" s="18"/>
      <x:c r="T1994" s="18"/>
    </x:row>
    <x:row r="1995">
      <x:c r="D1995" s="18"/>
      <x:c r="E1995" s="18"/>
      <x:c r="F1995" s="18"/>
      <x:c r="G1995" s="59"/>
      <x:c r="H1995" s="59"/>
      <x:c r="I1995" s="59"/>
      <x:c r="J1995" s="59"/>
      <x:c r="K1995" s="18"/>
      <x:c r="L1995" s="18"/>
      <x:c r="M1995" s="18"/>
      <x:c r="N1995" s="18"/>
      <x:c r="O1995" s="18"/>
      <x:c r="P1995" s="18"/>
      <x:c r="Q1995" s="18"/>
      <x:c r="R1995" s="18"/>
      <x:c r="S1995" s="18"/>
      <x:c r="T1995" s="18"/>
    </x:row>
    <x:row r="1996">
      <x:c r="D1996" s="18"/>
      <x:c r="E1996" s="18"/>
      <x:c r="F1996" s="18"/>
      <x:c r="G1996" s="59"/>
      <x:c r="H1996" s="59"/>
      <x:c r="I1996" s="59"/>
      <x:c r="J1996" s="59"/>
      <x:c r="K1996" s="18"/>
      <x:c r="L1996" s="18"/>
      <x:c r="M1996" s="18"/>
      <x:c r="N1996" s="18"/>
      <x:c r="O1996" s="18"/>
      <x:c r="P1996" s="18"/>
      <x:c r="Q1996" s="18"/>
      <x:c r="R1996" s="18"/>
      <x:c r="S1996" s="18"/>
      <x:c r="T1996" s="18"/>
    </x:row>
    <x:row r="1997">
      <x:c r="D1997" s="18"/>
      <x:c r="E1997" s="18"/>
      <x:c r="F1997" s="18"/>
      <x:c r="G1997" s="59"/>
      <x:c r="H1997" s="59"/>
      <x:c r="I1997" s="59"/>
      <x:c r="J1997" s="59"/>
      <x:c r="K1997" s="18"/>
      <x:c r="L1997" s="18"/>
      <x:c r="M1997" s="18"/>
      <x:c r="N1997" s="18"/>
      <x:c r="O1997" s="18"/>
      <x:c r="P1997" s="18"/>
      <x:c r="Q1997" s="18"/>
      <x:c r="R1997" s="18"/>
      <x:c r="S1997" s="18"/>
      <x:c r="T1997" s="18"/>
    </x:row>
    <x:row r="1998">
      <x:c r="D1998" s="18"/>
      <x:c r="E1998" s="18"/>
      <x:c r="F1998" s="18"/>
      <x:c r="G1998" s="59"/>
      <x:c r="H1998" s="59"/>
      <x:c r="I1998" s="59"/>
      <x:c r="J1998" s="59"/>
      <x:c r="K1998" s="18"/>
      <x:c r="L1998" s="18"/>
      <x:c r="M1998" s="18"/>
      <x:c r="N1998" s="18"/>
      <x:c r="O1998" s="18"/>
      <x:c r="P1998" s="18"/>
      <x:c r="Q1998" s="18"/>
      <x:c r="R1998" s="18"/>
      <x:c r="S1998" s="18"/>
      <x:c r="T1998" s="18"/>
    </x:row>
    <x:row r="1999">
      <x:c r="D1999" s="18"/>
      <x:c r="E1999" s="18"/>
      <x:c r="F1999" s="18"/>
      <x:c r="G1999" s="59"/>
      <x:c r="H1999" s="59"/>
      <x:c r="I1999" s="59"/>
      <x:c r="J1999" s="59"/>
      <x:c r="K1999" s="18"/>
      <x:c r="L1999" s="18"/>
      <x:c r="M1999" s="18"/>
      <x:c r="N1999" s="18"/>
      <x:c r="O1999" s="18"/>
      <x:c r="P1999" s="18"/>
      <x:c r="Q1999" s="18"/>
      <x:c r="R1999" s="18"/>
      <x:c r="S1999" s="18"/>
      <x:c r="T1999" s="18"/>
    </x:row>
    <x:row r="2000">
      <x:c r="D2000" s="18"/>
      <x:c r="E2000" s="18"/>
      <x:c r="F2000" s="18"/>
      <x:c r="G2000" s="59"/>
      <x:c r="H2000" s="59"/>
      <x:c r="I2000" s="59"/>
      <x:c r="J2000" s="59"/>
      <x:c r="K2000" s="18"/>
      <x:c r="L2000" s="18"/>
      <x:c r="M2000" s="18"/>
      <x:c r="N2000" s="18"/>
      <x:c r="O2000" s="18"/>
      <x:c r="P2000" s="18"/>
      <x:c r="Q2000" s="18"/>
      <x:c r="R2000" s="18"/>
      <x:c r="S2000" s="18"/>
      <x:c r="T2000" s="18"/>
    </x:row>
    <x:row r="2001">
      <x:c r="D2001" s="18"/>
      <x:c r="E2001" s="18"/>
      <x:c r="F2001" s="18"/>
      <x:c r="G2001" s="59"/>
      <x:c r="H2001" s="59"/>
      <x:c r="I2001" s="59"/>
      <x:c r="J2001" s="59"/>
      <x:c r="K2001" s="18"/>
      <x:c r="L2001" s="18"/>
      <x:c r="M2001" s="18"/>
      <x:c r="N2001" s="18"/>
      <x:c r="O2001" s="18"/>
      <x:c r="P2001" s="18"/>
      <x:c r="Q2001" s="18"/>
      <x:c r="R2001" s="18"/>
      <x:c r="S2001" s="18"/>
      <x:c r="T2001" s="18"/>
    </x:row>
    <x:row r="2002">
      <x:c r="D2002" s="18"/>
      <x:c r="E2002" s="18"/>
      <x:c r="F2002" s="18"/>
      <x:c r="G2002" s="59"/>
      <x:c r="H2002" s="59"/>
      <x:c r="I2002" s="59"/>
      <x:c r="J2002" s="59"/>
      <x:c r="K2002" s="18"/>
      <x:c r="L2002" s="18"/>
      <x:c r="M2002" s="18"/>
      <x:c r="N2002" s="18"/>
      <x:c r="O2002" s="18"/>
      <x:c r="P2002" s="18"/>
      <x:c r="Q2002" s="18"/>
      <x:c r="R2002" s="18"/>
      <x:c r="S2002" s="18"/>
      <x:c r="T2002" s="18"/>
    </x:row>
    <x:row r="2003">
      <x:c r="D2003" s="18"/>
      <x:c r="E2003" s="18"/>
      <x:c r="F2003" s="18"/>
      <x:c r="G2003" s="59"/>
      <x:c r="H2003" s="59"/>
      <x:c r="I2003" s="59"/>
      <x:c r="J2003" s="59"/>
      <x:c r="K2003" s="18"/>
      <x:c r="L2003" s="18"/>
      <x:c r="M2003" s="18"/>
      <x:c r="N2003" s="18"/>
      <x:c r="O2003" s="18"/>
      <x:c r="P2003" s="18"/>
      <x:c r="Q2003" s="18"/>
      <x:c r="R2003" s="18"/>
      <x:c r="S2003" s="18"/>
      <x:c r="T2003" s="18"/>
    </x:row>
    <x:row r="2004">
      <x:c r="D2004" s="18"/>
      <x:c r="E2004" s="18"/>
      <x:c r="F2004" s="18"/>
      <x:c r="G2004" s="59"/>
      <x:c r="H2004" s="59"/>
      <x:c r="I2004" s="59"/>
      <x:c r="J2004" s="59"/>
      <x:c r="K2004" s="18"/>
      <x:c r="L2004" s="18"/>
      <x:c r="M2004" s="18"/>
      <x:c r="N2004" s="18"/>
      <x:c r="O2004" s="18"/>
      <x:c r="P2004" s="18"/>
      <x:c r="Q2004" s="18"/>
      <x:c r="R2004" s="18"/>
      <x:c r="S2004" s="18"/>
      <x:c r="T2004" s="18"/>
    </x:row>
    <x:row r="2005">
      <x:c r="D2005" s="18"/>
      <x:c r="E2005" s="18"/>
      <x:c r="F2005" s="18"/>
      <x:c r="G2005" s="59"/>
      <x:c r="H2005" s="59"/>
      <x:c r="I2005" s="59"/>
      <x:c r="J2005" s="59"/>
      <x:c r="K2005" s="18"/>
      <x:c r="L2005" s="18"/>
      <x:c r="M2005" s="18"/>
      <x:c r="N2005" s="18"/>
      <x:c r="O2005" s="18"/>
      <x:c r="P2005" s="18"/>
      <x:c r="Q2005" s="18"/>
      <x:c r="R2005" s="18"/>
      <x:c r="S2005" s="18"/>
      <x:c r="T2005" s="18"/>
    </x:row>
    <x:row r="2006">
      <x:c r="D2006" s="18"/>
      <x:c r="E2006" s="18"/>
      <x:c r="F2006" s="18"/>
      <x:c r="G2006" s="59"/>
      <x:c r="H2006" s="59"/>
      <x:c r="I2006" s="59"/>
      <x:c r="J2006" s="59"/>
      <x:c r="K2006" s="18"/>
      <x:c r="L2006" s="18"/>
      <x:c r="M2006" s="18"/>
      <x:c r="N2006" s="18"/>
      <x:c r="O2006" s="18"/>
      <x:c r="P2006" s="18"/>
      <x:c r="Q2006" s="18"/>
      <x:c r="R2006" s="18"/>
      <x:c r="S2006" s="18"/>
      <x:c r="T2006" s="18"/>
    </x:row>
    <x:row r="2007">
      <x:c r="D2007" s="18"/>
      <x:c r="E2007" s="18"/>
      <x:c r="F2007" s="18"/>
      <x:c r="G2007" s="59"/>
      <x:c r="H2007" s="59"/>
      <x:c r="I2007" s="59"/>
      <x:c r="J2007" s="59"/>
      <x:c r="K2007" s="18"/>
      <x:c r="L2007" s="18"/>
      <x:c r="M2007" s="18"/>
      <x:c r="N2007" s="18"/>
      <x:c r="O2007" s="18"/>
      <x:c r="P2007" s="18"/>
      <x:c r="Q2007" s="18"/>
      <x:c r="R2007" s="18"/>
      <x:c r="S2007" s="18"/>
      <x:c r="T2007" s="18"/>
    </x:row>
    <x:row r="2008">
      <x:c r="D2008" s="18"/>
      <x:c r="E2008" s="18"/>
      <x:c r="F2008" s="18"/>
      <x:c r="G2008" s="59"/>
      <x:c r="H2008" s="59"/>
      <x:c r="I2008" s="59"/>
      <x:c r="J2008" s="59"/>
      <x:c r="K2008" s="18"/>
      <x:c r="L2008" s="18"/>
      <x:c r="M2008" s="18"/>
      <x:c r="N2008" s="18"/>
      <x:c r="O2008" s="18"/>
      <x:c r="P2008" s="18"/>
      <x:c r="Q2008" s="18"/>
      <x:c r="R2008" s="18"/>
      <x:c r="S2008" s="18"/>
      <x:c r="T2008" s="18"/>
    </x:row>
    <x:row r="2009">
      <x:c r="D2009" s="18"/>
      <x:c r="E2009" s="18"/>
      <x:c r="F2009" s="18"/>
      <x:c r="G2009" s="59"/>
      <x:c r="H2009" s="59"/>
      <x:c r="I2009" s="59"/>
      <x:c r="J2009" s="59"/>
      <x:c r="K2009" s="18"/>
      <x:c r="L2009" s="18"/>
      <x:c r="M2009" s="18"/>
      <x:c r="N2009" s="18"/>
      <x:c r="O2009" s="18"/>
      <x:c r="P2009" s="18"/>
      <x:c r="Q2009" s="18"/>
      <x:c r="R2009" s="18"/>
      <x:c r="S2009" s="18"/>
      <x:c r="T2009" s="18"/>
    </x:row>
    <x:row r="2010">
      <x:c r="D2010" s="18"/>
      <x:c r="E2010" s="18"/>
      <x:c r="F2010" s="18"/>
      <x:c r="G2010" s="59"/>
      <x:c r="H2010" s="59"/>
      <x:c r="I2010" s="59"/>
      <x:c r="J2010" s="59"/>
      <x:c r="K2010" s="18"/>
      <x:c r="L2010" s="18"/>
      <x:c r="M2010" s="18"/>
      <x:c r="N2010" s="18"/>
      <x:c r="O2010" s="18"/>
      <x:c r="P2010" s="18"/>
      <x:c r="Q2010" s="18"/>
      <x:c r="R2010" s="18"/>
      <x:c r="S2010" s="18"/>
      <x:c r="T2010" s="18"/>
    </x:row>
    <x:row r="2011">
      <x:c r="D2011" s="18"/>
      <x:c r="E2011" s="18"/>
      <x:c r="F2011" s="18"/>
      <x:c r="G2011" s="59"/>
      <x:c r="H2011" s="59"/>
      <x:c r="I2011" s="59"/>
      <x:c r="J2011" s="59"/>
      <x:c r="K2011" s="18"/>
      <x:c r="L2011" s="18"/>
      <x:c r="M2011" s="18"/>
      <x:c r="N2011" s="18"/>
      <x:c r="O2011" s="18"/>
      <x:c r="P2011" s="18"/>
      <x:c r="Q2011" s="18"/>
      <x:c r="R2011" s="18"/>
      <x:c r="S2011" s="18"/>
      <x:c r="T2011" s="18"/>
    </x:row>
    <x:row r="2012">
      <x:c r="D2012" s="18"/>
      <x:c r="E2012" s="18"/>
      <x:c r="F2012" s="18"/>
      <x:c r="G2012" s="59"/>
      <x:c r="H2012" s="59"/>
      <x:c r="I2012" s="59"/>
      <x:c r="J2012" s="59"/>
      <x:c r="K2012" s="18"/>
      <x:c r="L2012" s="18"/>
      <x:c r="M2012" s="18"/>
      <x:c r="N2012" s="18"/>
      <x:c r="O2012" s="18"/>
      <x:c r="P2012" s="18"/>
      <x:c r="Q2012" s="18"/>
      <x:c r="R2012" s="18"/>
      <x:c r="S2012" s="18"/>
      <x:c r="T2012" s="18"/>
    </x:row>
    <x:row r="2013">
      <x:c r="D2013" s="18"/>
      <x:c r="E2013" s="18"/>
      <x:c r="F2013" s="18"/>
      <x:c r="G2013" s="59"/>
      <x:c r="H2013" s="59"/>
      <x:c r="I2013" s="59"/>
      <x:c r="J2013" s="59"/>
      <x:c r="K2013" s="18"/>
      <x:c r="L2013" s="18"/>
      <x:c r="M2013" s="18"/>
      <x:c r="N2013" s="18"/>
      <x:c r="O2013" s="18"/>
      <x:c r="P2013" s="18"/>
      <x:c r="Q2013" s="18"/>
      <x:c r="R2013" s="18"/>
      <x:c r="S2013" s="18"/>
      <x:c r="T2013" s="18"/>
    </x:row>
    <x:row r="2014">
      <x:c r="D2014" s="18"/>
      <x:c r="E2014" s="18"/>
      <x:c r="F2014" s="18"/>
      <x:c r="G2014" s="59"/>
      <x:c r="H2014" s="59"/>
      <x:c r="I2014" s="59"/>
      <x:c r="J2014" s="59"/>
      <x:c r="K2014" s="18"/>
      <x:c r="L2014" s="18"/>
      <x:c r="M2014" s="18"/>
      <x:c r="N2014" s="18"/>
      <x:c r="O2014" s="18"/>
      <x:c r="P2014" s="18"/>
      <x:c r="Q2014" s="18"/>
      <x:c r="R2014" s="18"/>
      <x:c r="S2014" s="18"/>
      <x:c r="T2014" s="18"/>
    </x:row>
    <x:row r="2015">
      <x:c r="D2015" s="18"/>
      <x:c r="E2015" s="18"/>
      <x:c r="F2015" s="18"/>
      <x:c r="G2015" s="59"/>
      <x:c r="H2015" s="59"/>
      <x:c r="I2015" s="59"/>
      <x:c r="J2015" s="59"/>
      <x:c r="K2015" s="18"/>
      <x:c r="L2015" s="18"/>
      <x:c r="M2015" s="18"/>
      <x:c r="N2015" s="18"/>
      <x:c r="O2015" s="18"/>
      <x:c r="P2015" s="18"/>
      <x:c r="Q2015" s="18"/>
      <x:c r="R2015" s="18"/>
      <x:c r="S2015" s="18"/>
      <x:c r="T2015" s="18"/>
    </x:row>
    <x:row r="2016">
      <x:c r="D2016" s="18"/>
      <x:c r="E2016" s="18"/>
      <x:c r="F2016" s="18"/>
      <x:c r="G2016" s="59"/>
      <x:c r="H2016" s="59"/>
      <x:c r="I2016" s="59"/>
      <x:c r="J2016" s="59"/>
      <x:c r="K2016" s="18"/>
      <x:c r="L2016" s="18"/>
      <x:c r="M2016" s="18"/>
      <x:c r="N2016" s="18"/>
      <x:c r="O2016" s="18"/>
      <x:c r="P2016" s="18"/>
      <x:c r="Q2016" s="18"/>
      <x:c r="R2016" s="18"/>
      <x:c r="S2016" s="18"/>
      <x:c r="T2016" s="18"/>
    </x:row>
    <x:row r="2017">
      <x:c r="D2017" s="18"/>
      <x:c r="E2017" s="18"/>
      <x:c r="F2017" s="18"/>
      <x:c r="G2017" s="59"/>
      <x:c r="H2017" s="59"/>
      <x:c r="I2017" s="59"/>
      <x:c r="J2017" s="59"/>
      <x:c r="K2017" s="18"/>
      <x:c r="L2017" s="18"/>
      <x:c r="M2017" s="18"/>
      <x:c r="N2017" s="18"/>
      <x:c r="O2017" s="18"/>
      <x:c r="P2017" s="18"/>
      <x:c r="Q2017" s="18"/>
      <x:c r="R2017" s="18"/>
      <x:c r="S2017" s="18"/>
      <x:c r="T2017" s="18"/>
    </x:row>
    <x:row r="2018">
      <x:c r="D2018" s="18"/>
      <x:c r="E2018" s="18"/>
      <x:c r="F2018" s="18"/>
      <x:c r="G2018" s="59"/>
      <x:c r="H2018" s="59"/>
      <x:c r="I2018" s="59"/>
      <x:c r="J2018" s="59"/>
      <x:c r="K2018" s="18"/>
      <x:c r="L2018" s="18"/>
      <x:c r="M2018" s="18"/>
      <x:c r="N2018" s="18"/>
      <x:c r="O2018" s="18"/>
      <x:c r="P2018" s="18"/>
      <x:c r="Q2018" s="18"/>
      <x:c r="R2018" s="18"/>
      <x:c r="S2018" s="18"/>
      <x:c r="T2018" s="18"/>
    </x:row>
    <x:row r="2019">
      <x:c r="D2019" s="18"/>
      <x:c r="E2019" s="18"/>
      <x:c r="F2019" s="18"/>
      <x:c r="G2019" s="59"/>
      <x:c r="H2019" s="59"/>
      <x:c r="I2019" s="59"/>
      <x:c r="J2019" s="59"/>
      <x:c r="K2019" s="18"/>
      <x:c r="L2019" s="18"/>
      <x:c r="M2019" s="18"/>
      <x:c r="N2019" s="18"/>
      <x:c r="O2019" s="18"/>
      <x:c r="P2019" s="18"/>
      <x:c r="Q2019" s="18"/>
      <x:c r="R2019" s="18"/>
      <x:c r="S2019" s="18"/>
      <x:c r="T2019" s="18"/>
    </x:row>
    <x:row r="2020">
      <x:c r="D2020" s="18"/>
      <x:c r="E2020" s="18"/>
      <x:c r="F2020" s="18"/>
      <x:c r="G2020" s="59"/>
      <x:c r="H2020" s="59"/>
      <x:c r="I2020" s="59"/>
      <x:c r="J2020" s="59"/>
      <x:c r="K2020" s="18"/>
      <x:c r="L2020" s="18"/>
      <x:c r="M2020" s="18"/>
      <x:c r="N2020" s="18"/>
      <x:c r="O2020" s="18"/>
      <x:c r="P2020" s="18"/>
      <x:c r="Q2020" s="18"/>
      <x:c r="R2020" s="18"/>
      <x:c r="S2020" s="18"/>
      <x:c r="T2020" s="18"/>
    </x:row>
    <x:row r="2021">
      <x:c r="D2021" s="18"/>
      <x:c r="E2021" s="18"/>
      <x:c r="F2021" s="18"/>
      <x:c r="G2021" s="59"/>
      <x:c r="H2021" s="59"/>
      <x:c r="I2021" s="59"/>
      <x:c r="J2021" s="59"/>
      <x:c r="K2021" s="18"/>
      <x:c r="L2021" s="18"/>
      <x:c r="M2021" s="18"/>
      <x:c r="N2021" s="18"/>
      <x:c r="O2021" s="18"/>
      <x:c r="P2021" s="18"/>
      <x:c r="Q2021" s="18"/>
      <x:c r="R2021" s="18"/>
      <x:c r="S2021" s="18"/>
      <x:c r="T2021" s="18"/>
    </x:row>
    <x:row r="2022">
      <x:c r="D2022" s="18"/>
      <x:c r="E2022" s="18"/>
      <x:c r="F2022" s="18"/>
      <x:c r="G2022" s="59"/>
      <x:c r="H2022" s="59"/>
      <x:c r="I2022" s="59"/>
      <x:c r="J2022" s="59"/>
      <x:c r="K2022" s="18"/>
      <x:c r="L2022" s="18"/>
      <x:c r="M2022" s="18"/>
      <x:c r="N2022" s="18"/>
      <x:c r="O2022" s="18"/>
      <x:c r="P2022" s="18"/>
      <x:c r="Q2022" s="18"/>
      <x:c r="R2022" s="18"/>
      <x:c r="S2022" s="18"/>
      <x:c r="T2022" s="18"/>
    </x:row>
    <x:row r="2023">
      <x:c r="D2023" s="18"/>
      <x:c r="E2023" s="18"/>
      <x:c r="F2023" s="18"/>
      <x:c r="G2023" s="59"/>
      <x:c r="H2023" s="59"/>
      <x:c r="I2023" s="59"/>
      <x:c r="J2023" s="59"/>
      <x:c r="K2023" s="18"/>
      <x:c r="L2023" s="18"/>
      <x:c r="M2023" s="18"/>
      <x:c r="N2023" s="18"/>
      <x:c r="O2023" s="18"/>
      <x:c r="P2023" s="18"/>
      <x:c r="Q2023" s="18"/>
      <x:c r="R2023" s="18"/>
      <x:c r="S2023" s="18"/>
      <x:c r="T2023" s="18"/>
    </x:row>
    <x:row r="2024">
      <x:c r="D2024" s="18"/>
      <x:c r="E2024" s="18"/>
      <x:c r="F2024" s="18"/>
      <x:c r="G2024" s="59"/>
      <x:c r="H2024" s="59"/>
      <x:c r="I2024" s="59"/>
      <x:c r="J2024" s="59"/>
      <x:c r="K2024" s="18"/>
      <x:c r="L2024" s="18"/>
      <x:c r="M2024" s="18"/>
      <x:c r="N2024" s="18"/>
      <x:c r="O2024" s="18"/>
      <x:c r="P2024" s="18"/>
      <x:c r="Q2024" s="18"/>
      <x:c r="R2024" s="18"/>
      <x:c r="S2024" s="18"/>
      <x:c r="T2024" s="18"/>
    </x:row>
    <x:row r="2025">
      <x:c r="D2025" s="18"/>
      <x:c r="E2025" s="18"/>
      <x:c r="F2025" s="18"/>
      <x:c r="G2025" s="59"/>
      <x:c r="H2025" s="59"/>
      <x:c r="I2025" s="59"/>
      <x:c r="J2025" s="59"/>
      <x:c r="K2025" s="18"/>
      <x:c r="L2025" s="18"/>
      <x:c r="M2025" s="18"/>
      <x:c r="N2025" s="18"/>
      <x:c r="O2025" s="18"/>
      <x:c r="P2025" s="18"/>
      <x:c r="Q2025" s="18"/>
      <x:c r="R2025" s="18"/>
      <x:c r="S2025" s="18"/>
      <x:c r="T2025" s="18"/>
    </x:row>
    <x:row r="2026">
      <x:c r="D2026" s="18"/>
      <x:c r="E2026" s="18"/>
      <x:c r="F2026" s="18"/>
      <x:c r="G2026" s="59"/>
      <x:c r="H2026" s="59"/>
      <x:c r="I2026" s="59"/>
      <x:c r="J2026" s="59"/>
      <x:c r="K2026" s="18"/>
      <x:c r="L2026" s="18"/>
      <x:c r="M2026" s="18"/>
      <x:c r="N2026" s="18"/>
      <x:c r="O2026" s="18"/>
      <x:c r="P2026" s="18"/>
      <x:c r="Q2026" s="18"/>
      <x:c r="R2026" s="18"/>
      <x:c r="S2026" s="18"/>
      <x:c r="T2026" s="18"/>
    </x:row>
    <x:row r="2027">
      <x:c r="D2027" s="18"/>
      <x:c r="E2027" s="18"/>
      <x:c r="F2027" s="18"/>
      <x:c r="G2027" s="59"/>
      <x:c r="H2027" s="59"/>
      <x:c r="I2027" s="59"/>
      <x:c r="J2027" s="59"/>
      <x:c r="K2027" s="18"/>
      <x:c r="L2027" s="18"/>
      <x:c r="M2027" s="18"/>
      <x:c r="N2027" s="18"/>
      <x:c r="O2027" s="18"/>
      <x:c r="P2027" s="18"/>
      <x:c r="Q2027" s="18"/>
      <x:c r="R2027" s="18"/>
      <x:c r="S2027" s="18"/>
      <x:c r="T2027" s="18"/>
    </x:row>
    <x:row r="2028">
      <x:c r="D2028" s="18"/>
      <x:c r="E2028" s="18"/>
      <x:c r="F2028" s="18"/>
      <x:c r="G2028" s="59"/>
      <x:c r="H2028" s="59"/>
      <x:c r="I2028" s="59"/>
      <x:c r="J2028" s="59"/>
      <x:c r="K2028" s="18"/>
      <x:c r="L2028" s="18"/>
      <x:c r="M2028" s="18"/>
      <x:c r="N2028" s="18"/>
      <x:c r="O2028" s="18"/>
      <x:c r="P2028" s="18"/>
      <x:c r="Q2028" s="18"/>
      <x:c r="R2028" s="18"/>
      <x:c r="S2028" s="18"/>
      <x:c r="T2028" s="18"/>
    </x:row>
    <x:row r="2029">
      <x:c r="D2029" s="18"/>
      <x:c r="E2029" s="18"/>
      <x:c r="F2029" s="18"/>
      <x:c r="G2029" s="59"/>
      <x:c r="H2029" s="59"/>
      <x:c r="I2029" s="59"/>
      <x:c r="J2029" s="59"/>
      <x:c r="K2029" s="18"/>
      <x:c r="L2029" s="18"/>
      <x:c r="M2029" s="18"/>
      <x:c r="N2029" s="18"/>
      <x:c r="O2029" s="18"/>
      <x:c r="P2029" s="18"/>
      <x:c r="Q2029" s="18"/>
      <x:c r="R2029" s="18"/>
      <x:c r="S2029" s="18"/>
      <x:c r="T2029" s="18"/>
    </x:row>
    <x:row r="2030">
      <x:c r="D2030" s="18"/>
      <x:c r="E2030" s="18"/>
      <x:c r="F2030" s="18"/>
      <x:c r="G2030" s="59"/>
      <x:c r="H2030" s="59"/>
      <x:c r="I2030" s="59"/>
      <x:c r="J2030" s="59"/>
      <x:c r="K2030" s="18"/>
      <x:c r="L2030" s="18"/>
      <x:c r="M2030" s="18"/>
      <x:c r="N2030" s="18"/>
      <x:c r="O2030" s="18"/>
      <x:c r="P2030" s="18"/>
      <x:c r="Q2030" s="18"/>
      <x:c r="R2030" s="18"/>
      <x:c r="S2030" s="18"/>
      <x:c r="T2030" s="18"/>
    </x:row>
    <x:row r="2031">
      <x:c r="D2031" s="18"/>
      <x:c r="E2031" s="18"/>
      <x:c r="F2031" s="18"/>
      <x:c r="G2031" s="59"/>
      <x:c r="H2031" s="59"/>
      <x:c r="I2031" s="59"/>
      <x:c r="J2031" s="59"/>
      <x:c r="K2031" s="18"/>
      <x:c r="L2031" s="18"/>
      <x:c r="M2031" s="18"/>
      <x:c r="N2031" s="18"/>
      <x:c r="O2031" s="18"/>
      <x:c r="P2031" s="18"/>
      <x:c r="Q2031" s="18"/>
      <x:c r="R2031" s="18"/>
      <x:c r="S2031" s="18"/>
      <x:c r="T2031" s="18"/>
    </x:row>
    <x:row r="2032">
      <x:c r="D2032" s="18"/>
      <x:c r="E2032" s="18"/>
      <x:c r="F2032" s="18"/>
      <x:c r="G2032" s="59"/>
      <x:c r="H2032" s="59"/>
      <x:c r="I2032" s="59"/>
      <x:c r="J2032" s="59"/>
      <x:c r="K2032" s="18"/>
      <x:c r="L2032" s="18"/>
      <x:c r="M2032" s="18"/>
      <x:c r="N2032" s="18"/>
      <x:c r="O2032" s="18"/>
      <x:c r="P2032" s="18"/>
      <x:c r="Q2032" s="18"/>
      <x:c r="R2032" s="18"/>
      <x:c r="S2032" s="18"/>
      <x:c r="T2032" s="18"/>
    </x:row>
    <x:row r="2033">
      <x:c r="D2033" s="18"/>
      <x:c r="E2033" s="18"/>
      <x:c r="F2033" s="18"/>
      <x:c r="G2033" s="59"/>
      <x:c r="H2033" s="59"/>
      <x:c r="I2033" s="59"/>
      <x:c r="J2033" s="59"/>
      <x:c r="K2033" s="18"/>
      <x:c r="L2033" s="18"/>
      <x:c r="M2033" s="18"/>
      <x:c r="N2033" s="18"/>
      <x:c r="O2033" s="18"/>
      <x:c r="P2033" s="18"/>
      <x:c r="Q2033" s="18"/>
      <x:c r="R2033" s="18"/>
      <x:c r="S2033" s="18"/>
      <x:c r="T2033" s="18"/>
    </x:row>
    <x:row r="2034">
      <x:c r="D2034" s="18"/>
      <x:c r="E2034" s="18"/>
      <x:c r="F2034" s="18"/>
      <x:c r="G2034" s="59"/>
      <x:c r="H2034" s="59"/>
      <x:c r="I2034" s="59"/>
      <x:c r="J2034" s="59"/>
      <x:c r="K2034" s="18"/>
      <x:c r="L2034" s="18"/>
      <x:c r="M2034" s="18"/>
      <x:c r="N2034" s="18"/>
      <x:c r="O2034" s="18"/>
      <x:c r="P2034" s="18"/>
      <x:c r="Q2034" s="18"/>
      <x:c r="R2034" s="18"/>
      <x:c r="S2034" s="18"/>
      <x:c r="T2034" s="18"/>
    </x:row>
    <x:row r="2035">
      <x:c r="D2035" s="18"/>
      <x:c r="E2035" s="18"/>
      <x:c r="F2035" s="18"/>
      <x:c r="G2035" s="59"/>
      <x:c r="H2035" s="59"/>
      <x:c r="I2035" s="59"/>
      <x:c r="J2035" s="59"/>
      <x:c r="K2035" s="18"/>
      <x:c r="L2035" s="18"/>
      <x:c r="M2035" s="18"/>
      <x:c r="N2035" s="18"/>
      <x:c r="O2035" s="18"/>
      <x:c r="P2035" s="18"/>
      <x:c r="Q2035" s="18"/>
      <x:c r="R2035" s="18"/>
      <x:c r="S2035" s="18"/>
      <x:c r="T2035" s="18"/>
    </x:row>
    <x:row r="2036">
      <x:c r="D2036" s="18"/>
      <x:c r="E2036" s="18"/>
      <x:c r="F2036" s="18"/>
      <x:c r="G2036" s="59"/>
      <x:c r="H2036" s="59"/>
      <x:c r="I2036" s="59"/>
      <x:c r="J2036" s="59"/>
      <x:c r="K2036" s="18"/>
      <x:c r="L2036" s="18"/>
      <x:c r="M2036" s="18"/>
      <x:c r="N2036" s="18"/>
      <x:c r="O2036" s="18"/>
      <x:c r="P2036" s="18"/>
      <x:c r="Q2036" s="18"/>
      <x:c r="R2036" s="18"/>
      <x:c r="S2036" s="18"/>
      <x:c r="T2036" s="18"/>
    </x:row>
    <x:row r="2037">
      <x:c r="D2037" s="18"/>
      <x:c r="E2037" s="18"/>
      <x:c r="F2037" s="18"/>
      <x:c r="G2037" s="59"/>
      <x:c r="H2037" s="59"/>
      <x:c r="I2037" s="59"/>
      <x:c r="J2037" s="59"/>
      <x:c r="K2037" s="18"/>
      <x:c r="L2037" s="18"/>
      <x:c r="M2037" s="18"/>
      <x:c r="N2037" s="18"/>
      <x:c r="O2037" s="18"/>
      <x:c r="P2037" s="18"/>
      <x:c r="Q2037" s="18"/>
      <x:c r="R2037" s="18"/>
      <x:c r="S2037" s="18"/>
      <x:c r="T2037" s="18"/>
    </x:row>
    <x:row r="2038">
      <x:c r="D2038" s="18"/>
      <x:c r="E2038" s="18"/>
      <x:c r="F2038" s="18"/>
      <x:c r="G2038" s="59"/>
      <x:c r="H2038" s="59"/>
      <x:c r="I2038" s="59"/>
      <x:c r="J2038" s="59"/>
      <x:c r="K2038" s="18"/>
      <x:c r="L2038" s="18"/>
      <x:c r="M2038" s="18"/>
      <x:c r="N2038" s="18"/>
      <x:c r="O2038" s="18"/>
      <x:c r="P2038" s="18"/>
      <x:c r="Q2038" s="18"/>
      <x:c r="R2038" s="18"/>
      <x:c r="S2038" s="18"/>
      <x:c r="T2038" s="18"/>
    </x:row>
    <x:row r="2039">
      <x:c r="D2039" s="18"/>
      <x:c r="E2039" s="18"/>
      <x:c r="F2039" s="18"/>
      <x:c r="G2039" s="59"/>
      <x:c r="H2039" s="59"/>
      <x:c r="I2039" s="59"/>
      <x:c r="J2039" s="59"/>
      <x:c r="K2039" s="18"/>
      <x:c r="L2039" s="18"/>
      <x:c r="M2039" s="18"/>
      <x:c r="N2039" s="18"/>
      <x:c r="O2039" s="18"/>
      <x:c r="P2039" s="18"/>
      <x:c r="Q2039" s="18"/>
      <x:c r="R2039" s="18"/>
      <x:c r="S2039" s="18"/>
      <x:c r="T2039" s="18"/>
    </x:row>
    <x:row r="2040">
      <x:c r="D2040" s="18"/>
      <x:c r="E2040" s="18"/>
      <x:c r="F2040" s="18"/>
      <x:c r="G2040" s="59"/>
      <x:c r="H2040" s="59"/>
      <x:c r="I2040" s="59"/>
      <x:c r="J2040" s="59"/>
      <x:c r="K2040" s="18"/>
      <x:c r="L2040" s="18"/>
      <x:c r="M2040" s="18"/>
      <x:c r="N2040" s="18"/>
      <x:c r="O2040" s="18"/>
      <x:c r="P2040" s="18"/>
      <x:c r="Q2040" s="18"/>
      <x:c r="R2040" s="18"/>
      <x:c r="S2040" s="18"/>
      <x:c r="T2040" s="18"/>
    </x:row>
    <x:row r="2041">
      <x:c r="D2041" s="18"/>
      <x:c r="E2041" s="18"/>
      <x:c r="F2041" s="18"/>
      <x:c r="G2041" s="59"/>
      <x:c r="H2041" s="59"/>
      <x:c r="I2041" s="59"/>
      <x:c r="J2041" s="59"/>
      <x:c r="K2041" s="18"/>
      <x:c r="L2041" s="18"/>
      <x:c r="M2041" s="18"/>
      <x:c r="N2041" s="18"/>
      <x:c r="O2041" s="18"/>
      <x:c r="P2041" s="18"/>
      <x:c r="Q2041" s="18"/>
      <x:c r="R2041" s="18"/>
      <x:c r="S2041" s="18"/>
      <x:c r="T2041" s="18"/>
    </x:row>
    <x:row r="2042">
      <x:c r="D2042" s="18"/>
      <x:c r="E2042" s="18"/>
      <x:c r="F2042" s="18"/>
      <x:c r="G2042" s="59"/>
      <x:c r="H2042" s="59"/>
      <x:c r="I2042" s="59"/>
      <x:c r="J2042" s="59"/>
      <x:c r="K2042" s="18"/>
      <x:c r="L2042" s="18"/>
      <x:c r="M2042" s="18"/>
      <x:c r="N2042" s="18"/>
      <x:c r="O2042" s="18"/>
      <x:c r="P2042" s="18"/>
      <x:c r="Q2042" s="18"/>
      <x:c r="R2042" s="18"/>
      <x:c r="S2042" s="18"/>
      <x:c r="T2042" s="18"/>
    </x:row>
    <x:row r="2043">
      <x:c r="D2043" s="18"/>
      <x:c r="E2043" s="18"/>
      <x:c r="F2043" s="18"/>
      <x:c r="G2043" s="59"/>
      <x:c r="H2043" s="59"/>
      <x:c r="I2043" s="59"/>
      <x:c r="J2043" s="59"/>
      <x:c r="K2043" s="18"/>
      <x:c r="L2043" s="18"/>
      <x:c r="M2043" s="18"/>
      <x:c r="N2043" s="18"/>
      <x:c r="O2043" s="18"/>
      <x:c r="P2043" s="18"/>
      <x:c r="Q2043" s="18"/>
      <x:c r="R2043" s="18"/>
      <x:c r="S2043" s="18"/>
      <x:c r="T2043" s="18"/>
    </x:row>
    <x:row r="2044">
      <x:c r="D2044" s="18"/>
      <x:c r="E2044" s="18"/>
      <x:c r="F2044" s="18"/>
      <x:c r="G2044" s="59"/>
      <x:c r="H2044" s="59"/>
      <x:c r="I2044" s="59"/>
      <x:c r="J2044" s="59"/>
      <x:c r="K2044" s="18"/>
      <x:c r="L2044" s="18"/>
      <x:c r="M2044" s="18"/>
      <x:c r="N2044" s="18"/>
      <x:c r="O2044" s="18"/>
      <x:c r="P2044" s="18"/>
      <x:c r="Q2044" s="18"/>
      <x:c r="R2044" s="18"/>
      <x:c r="S2044" s="18"/>
      <x:c r="T2044" s="18"/>
    </x:row>
    <x:row r="2045">
      <x:c r="D2045" s="18"/>
      <x:c r="E2045" s="18"/>
      <x:c r="F2045" s="18"/>
      <x:c r="G2045" s="59"/>
      <x:c r="H2045" s="59"/>
      <x:c r="I2045" s="59"/>
      <x:c r="J2045" s="59"/>
      <x:c r="K2045" s="18"/>
      <x:c r="L2045" s="18"/>
      <x:c r="M2045" s="18"/>
      <x:c r="N2045" s="18"/>
      <x:c r="O2045" s="18"/>
      <x:c r="P2045" s="18"/>
      <x:c r="Q2045" s="18"/>
      <x:c r="R2045" s="18"/>
      <x:c r="S2045" s="18"/>
      <x:c r="T2045" s="18"/>
    </x:row>
    <x:row r="2046">
      <x:c r="D2046" s="18"/>
      <x:c r="E2046" s="18"/>
      <x:c r="F2046" s="18"/>
      <x:c r="G2046" s="59"/>
      <x:c r="H2046" s="59"/>
      <x:c r="I2046" s="59"/>
      <x:c r="J2046" s="59"/>
      <x:c r="K2046" s="18"/>
      <x:c r="L2046" s="18"/>
      <x:c r="M2046" s="18"/>
      <x:c r="N2046" s="18"/>
      <x:c r="O2046" s="18"/>
      <x:c r="P2046" s="18"/>
      <x:c r="Q2046" s="18"/>
      <x:c r="R2046" s="18"/>
      <x:c r="S2046" s="18"/>
      <x:c r="T2046" s="18"/>
    </x:row>
    <x:row r="2047">
      <x:c r="D2047" s="18"/>
      <x:c r="E2047" s="18"/>
      <x:c r="F2047" s="18"/>
      <x:c r="G2047" s="59"/>
      <x:c r="H2047" s="59"/>
      <x:c r="I2047" s="59"/>
      <x:c r="J2047" s="59"/>
      <x:c r="K2047" s="18"/>
      <x:c r="L2047" s="18"/>
      <x:c r="M2047" s="18"/>
      <x:c r="N2047" s="18"/>
      <x:c r="O2047" s="18"/>
      <x:c r="P2047" s="18"/>
      <x:c r="Q2047" s="18"/>
      <x:c r="R2047" s="18"/>
      <x:c r="S2047" s="18"/>
      <x:c r="T2047" s="18"/>
    </x:row>
    <x:row r="2048">
      <x:c r="D2048" s="18"/>
      <x:c r="E2048" s="18"/>
      <x:c r="F2048" s="18"/>
      <x:c r="G2048" s="59"/>
      <x:c r="H2048" s="59"/>
      <x:c r="I2048" s="59"/>
      <x:c r="J2048" s="59"/>
      <x:c r="K2048" s="18"/>
      <x:c r="L2048" s="18"/>
      <x:c r="M2048" s="18"/>
      <x:c r="N2048" s="18"/>
      <x:c r="O2048" s="18"/>
      <x:c r="P2048" s="18"/>
      <x:c r="Q2048" s="18"/>
      <x:c r="R2048" s="18"/>
      <x:c r="S2048" s="18"/>
      <x:c r="T2048" s="18"/>
    </x:row>
    <x:row r="2049">
      <x:c r="D2049" s="18"/>
      <x:c r="E2049" s="18"/>
      <x:c r="F2049" s="18"/>
      <x:c r="G2049" s="59"/>
      <x:c r="H2049" s="59"/>
      <x:c r="I2049" s="59"/>
      <x:c r="J2049" s="59"/>
      <x:c r="K2049" s="18"/>
      <x:c r="L2049" s="18"/>
      <x:c r="M2049" s="18"/>
      <x:c r="N2049" s="18"/>
      <x:c r="O2049" s="18"/>
      <x:c r="P2049" s="18"/>
      <x:c r="Q2049" s="18"/>
      <x:c r="R2049" s="18"/>
      <x:c r="S2049" s="18"/>
      <x:c r="T2049" s="18"/>
    </x:row>
    <x:row r="2050">
      <x:c r="D2050" s="18"/>
      <x:c r="E2050" s="18"/>
      <x:c r="F2050" s="18"/>
      <x:c r="G2050" s="59"/>
      <x:c r="H2050" s="59"/>
      <x:c r="I2050" s="59"/>
      <x:c r="J2050" s="59"/>
      <x:c r="K2050" s="18"/>
      <x:c r="L2050" s="18"/>
      <x:c r="M2050" s="18"/>
      <x:c r="N2050" s="18"/>
      <x:c r="O2050" s="18"/>
      <x:c r="P2050" s="18"/>
      <x:c r="Q2050" s="18"/>
      <x:c r="R2050" s="18"/>
      <x:c r="S2050" s="18"/>
      <x:c r="T2050" s="18"/>
    </x:row>
    <x:row r="2051">
      <x:c r="D2051" s="18"/>
      <x:c r="E2051" s="18"/>
      <x:c r="F2051" s="18"/>
      <x:c r="G2051" s="59"/>
      <x:c r="H2051" s="59"/>
      <x:c r="I2051" s="59"/>
      <x:c r="J2051" s="59"/>
      <x:c r="K2051" s="18"/>
      <x:c r="L2051" s="18"/>
      <x:c r="M2051" s="18"/>
      <x:c r="N2051" s="18"/>
      <x:c r="O2051" s="18"/>
      <x:c r="P2051" s="18"/>
      <x:c r="Q2051" s="18"/>
      <x:c r="R2051" s="18"/>
      <x:c r="S2051" s="18"/>
      <x:c r="T2051" s="18"/>
    </x:row>
    <x:row r="2052">
      <x:c r="D2052" s="18"/>
      <x:c r="E2052" s="18"/>
      <x:c r="F2052" s="18"/>
      <x:c r="G2052" s="59"/>
      <x:c r="H2052" s="59"/>
      <x:c r="I2052" s="59"/>
      <x:c r="J2052" s="59"/>
      <x:c r="K2052" s="18"/>
      <x:c r="L2052" s="18"/>
      <x:c r="M2052" s="18"/>
      <x:c r="N2052" s="18"/>
      <x:c r="O2052" s="18"/>
      <x:c r="P2052" s="18"/>
      <x:c r="Q2052" s="18"/>
      <x:c r="R2052" s="18"/>
      <x:c r="S2052" s="18"/>
      <x:c r="T2052" s="18"/>
    </x:row>
    <x:row r="2053">
      <x:c r="D2053" s="18"/>
      <x:c r="E2053" s="18"/>
      <x:c r="F2053" s="18"/>
      <x:c r="G2053" s="59"/>
      <x:c r="H2053" s="59"/>
      <x:c r="I2053" s="59"/>
      <x:c r="J2053" s="59"/>
      <x:c r="K2053" s="18"/>
      <x:c r="L2053" s="18"/>
      <x:c r="M2053" s="18"/>
      <x:c r="N2053" s="18"/>
      <x:c r="O2053" s="18"/>
      <x:c r="P2053" s="18"/>
      <x:c r="Q2053" s="18"/>
      <x:c r="R2053" s="18"/>
      <x:c r="S2053" s="18"/>
      <x:c r="T2053" s="18"/>
    </x:row>
    <x:row r="2054">
      <x:c r="D2054" s="18"/>
      <x:c r="E2054" s="18"/>
      <x:c r="F2054" s="18"/>
      <x:c r="G2054" s="59"/>
      <x:c r="H2054" s="59"/>
      <x:c r="I2054" s="59"/>
      <x:c r="J2054" s="59"/>
      <x:c r="K2054" s="18"/>
      <x:c r="L2054" s="18"/>
      <x:c r="M2054" s="18"/>
      <x:c r="N2054" s="18"/>
      <x:c r="O2054" s="18"/>
      <x:c r="P2054" s="18"/>
      <x:c r="Q2054" s="18"/>
      <x:c r="R2054" s="18"/>
      <x:c r="S2054" s="18"/>
      <x:c r="T2054" s="18"/>
    </x:row>
    <x:row r="2055">
      <x:c r="D2055" s="18"/>
      <x:c r="E2055" s="18"/>
      <x:c r="F2055" s="18"/>
      <x:c r="G2055" s="59"/>
      <x:c r="H2055" s="59"/>
      <x:c r="I2055" s="59"/>
      <x:c r="J2055" s="59"/>
      <x:c r="K2055" s="18"/>
      <x:c r="L2055" s="18"/>
      <x:c r="M2055" s="18"/>
      <x:c r="N2055" s="18"/>
      <x:c r="O2055" s="18"/>
      <x:c r="P2055" s="18"/>
      <x:c r="Q2055" s="18"/>
      <x:c r="R2055" s="18"/>
      <x:c r="S2055" s="18"/>
      <x:c r="T2055" s="18"/>
    </x:row>
    <x:row r="2056">
      <x:c r="D2056" s="18"/>
      <x:c r="E2056" s="18"/>
      <x:c r="F2056" s="18"/>
      <x:c r="G2056" s="59"/>
      <x:c r="H2056" s="59"/>
      <x:c r="I2056" s="59"/>
      <x:c r="J2056" s="59"/>
      <x:c r="K2056" s="18"/>
      <x:c r="L2056" s="18"/>
      <x:c r="M2056" s="18"/>
      <x:c r="N2056" s="18"/>
      <x:c r="O2056" s="18"/>
      <x:c r="P2056" s="18"/>
      <x:c r="Q2056" s="18"/>
      <x:c r="R2056" s="18"/>
      <x:c r="S2056" s="18"/>
      <x:c r="T2056" s="18"/>
    </x:row>
    <x:row r="2057">
      <x:c r="D2057" s="18"/>
      <x:c r="E2057" s="18"/>
      <x:c r="F2057" s="18"/>
      <x:c r="G2057" s="59"/>
      <x:c r="H2057" s="59"/>
      <x:c r="I2057" s="59"/>
      <x:c r="J2057" s="59"/>
      <x:c r="K2057" s="18"/>
      <x:c r="L2057" s="18"/>
      <x:c r="M2057" s="18"/>
      <x:c r="N2057" s="18"/>
      <x:c r="O2057" s="18"/>
      <x:c r="P2057" s="18"/>
      <x:c r="Q2057" s="18"/>
      <x:c r="R2057" s="18"/>
      <x:c r="S2057" s="18"/>
      <x:c r="T2057" s="18"/>
    </x:row>
    <x:row r="2058">
      <x:c r="D2058" s="18"/>
      <x:c r="E2058" s="18"/>
      <x:c r="F2058" s="18"/>
      <x:c r="G2058" s="59"/>
      <x:c r="H2058" s="59"/>
      <x:c r="I2058" s="59"/>
      <x:c r="J2058" s="59"/>
      <x:c r="K2058" s="18"/>
      <x:c r="L2058" s="18"/>
      <x:c r="M2058" s="18"/>
      <x:c r="N2058" s="18"/>
      <x:c r="O2058" s="18"/>
      <x:c r="P2058" s="18"/>
      <x:c r="Q2058" s="18"/>
      <x:c r="R2058" s="18"/>
      <x:c r="S2058" s="18"/>
      <x:c r="T2058" s="18"/>
    </x:row>
    <x:row r="2059">
      <x:c r="D2059" s="18"/>
      <x:c r="E2059" s="18"/>
      <x:c r="F2059" s="18"/>
      <x:c r="G2059" s="59"/>
      <x:c r="H2059" s="59"/>
      <x:c r="I2059" s="59"/>
      <x:c r="J2059" s="59"/>
      <x:c r="K2059" s="18"/>
      <x:c r="L2059" s="18"/>
      <x:c r="M2059" s="18"/>
      <x:c r="N2059" s="18"/>
      <x:c r="O2059" s="18"/>
      <x:c r="P2059" s="18"/>
      <x:c r="Q2059" s="18"/>
      <x:c r="R2059" s="18"/>
      <x:c r="S2059" s="18"/>
      <x:c r="T2059" s="18"/>
    </x:row>
    <x:row r="2060">
      <x:c r="D2060" s="18"/>
      <x:c r="E2060" s="18"/>
      <x:c r="F2060" s="18"/>
      <x:c r="G2060" s="59"/>
      <x:c r="H2060" s="59"/>
      <x:c r="I2060" s="59"/>
      <x:c r="J2060" s="59"/>
      <x:c r="K2060" s="18"/>
      <x:c r="L2060" s="18"/>
      <x:c r="M2060" s="18"/>
      <x:c r="N2060" s="18"/>
      <x:c r="O2060" s="18"/>
      <x:c r="P2060" s="18"/>
      <x:c r="Q2060" s="18"/>
      <x:c r="R2060" s="18"/>
      <x:c r="S2060" s="18"/>
      <x:c r="T2060" s="18"/>
    </x:row>
    <x:row r="2061">
      <x:c r="D2061" s="18"/>
      <x:c r="E2061" s="18"/>
      <x:c r="F2061" s="18"/>
      <x:c r="G2061" s="59"/>
      <x:c r="H2061" s="59"/>
      <x:c r="I2061" s="59"/>
      <x:c r="J2061" s="59"/>
      <x:c r="K2061" s="18"/>
      <x:c r="L2061" s="18"/>
      <x:c r="M2061" s="18"/>
      <x:c r="N2061" s="18"/>
      <x:c r="O2061" s="18"/>
      <x:c r="P2061" s="18"/>
      <x:c r="Q2061" s="18"/>
      <x:c r="R2061" s="18"/>
      <x:c r="S2061" s="18"/>
      <x:c r="T2061" s="18"/>
    </x:row>
    <x:row r="2062">
      <x:c r="D2062" s="18"/>
      <x:c r="E2062" s="18"/>
      <x:c r="F2062" s="18"/>
      <x:c r="G2062" s="59"/>
      <x:c r="H2062" s="59"/>
      <x:c r="I2062" s="59"/>
      <x:c r="J2062" s="59"/>
      <x:c r="K2062" s="18"/>
      <x:c r="L2062" s="18"/>
      <x:c r="M2062" s="18"/>
      <x:c r="N2062" s="18"/>
      <x:c r="O2062" s="18"/>
      <x:c r="P2062" s="18"/>
      <x:c r="Q2062" s="18"/>
      <x:c r="R2062" s="18"/>
      <x:c r="S2062" s="18"/>
      <x:c r="T2062" s="18"/>
    </x:row>
    <x:row r="2063">
      <x:c r="D2063" s="18"/>
      <x:c r="E2063" s="18"/>
      <x:c r="F2063" s="18"/>
      <x:c r="G2063" s="59"/>
      <x:c r="H2063" s="59"/>
      <x:c r="I2063" s="59"/>
      <x:c r="J2063" s="59"/>
      <x:c r="K2063" s="18"/>
      <x:c r="L2063" s="18"/>
      <x:c r="M2063" s="18"/>
      <x:c r="N2063" s="18"/>
      <x:c r="O2063" s="18"/>
      <x:c r="P2063" s="18"/>
      <x:c r="Q2063" s="18"/>
      <x:c r="R2063" s="18"/>
      <x:c r="S2063" s="18"/>
      <x:c r="T2063" s="18"/>
    </x:row>
    <x:row r="2064">
      <x:c r="D2064" s="18"/>
      <x:c r="E2064" s="18"/>
      <x:c r="F2064" s="18"/>
      <x:c r="G2064" s="59"/>
      <x:c r="H2064" s="59"/>
      <x:c r="I2064" s="59"/>
      <x:c r="J2064" s="59"/>
      <x:c r="K2064" s="18"/>
      <x:c r="L2064" s="18"/>
      <x:c r="M2064" s="18"/>
      <x:c r="N2064" s="18"/>
      <x:c r="O2064" s="18"/>
      <x:c r="P2064" s="18"/>
      <x:c r="Q2064" s="18"/>
      <x:c r="R2064" s="18"/>
      <x:c r="S2064" s="18"/>
      <x:c r="T2064" s="18"/>
    </x:row>
    <x:row r="2065">
      <x:c r="D2065" s="18"/>
      <x:c r="E2065" s="18"/>
      <x:c r="F2065" s="18"/>
      <x:c r="G2065" s="59"/>
      <x:c r="H2065" s="59"/>
      <x:c r="I2065" s="59"/>
      <x:c r="J2065" s="59"/>
      <x:c r="K2065" s="18"/>
      <x:c r="L2065" s="18"/>
      <x:c r="M2065" s="18"/>
      <x:c r="N2065" s="18"/>
      <x:c r="O2065" s="18"/>
      <x:c r="P2065" s="18"/>
      <x:c r="Q2065" s="18"/>
      <x:c r="R2065" s="18"/>
      <x:c r="S2065" s="18"/>
      <x:c r="T2065" s="18"/>
    </x:row>
    <x:row r="2066">
      <x:c r="D2066" s="18"/>
      <x:c r="E2066" s="18"/>
      <x:c r="F2066" s="18"/>
      <x:c r="G2066" s="59"/>
      <x:c r="H2066" s="59"/>
      <x:c r="I2066" s="59"/>
      <x:c r="J2066" s="59"/>
      <x:c r="K2066" s="18"/>
      <x:c r="L2066" s="18"/>
      <x:c r="M2066" s="18"/>
      <x:c r="N2066" s="18"/>
      <x:c r="O2066" s="18"/>
      <x:c r="P2066" s="18"/>
      <x:c r="Q2066" s="18"/>
      <x:c r="R2066" s="18"/>
      <x:c r="S2066" s="18"/>
      <x:c r="T2066" s="18"/>
    </x:row>
    <x:row r="2067">
      <x:c r="D2067" s="18"/>
      <x:c r="E2067" s="18"/>
      <x:c r="F2067" s="18"/>
      <x:c r="G2067" s="59"/>
      <x:c r="H2067" s="59"/>
      <x:c r="I2067" s="59"/>
      <x:c r="J2067" s="59"/>
      <x:c r="K2067" s="18"/>
      <x:c r="L2067" s="18"/>
      <x:c r="M2067" s="18"/>
      <x:c r="N2067" s="18"/>
      <x:c r="O2067" s="18"/>
      <x:c r="P2067" s="18"/>
      <x:c r="Q2067" s="18"/>
      <x:c r="R2067" s="18"/>
      <x:c r="S2067" s="18"/>
      <x:c r="T2067" s="18"/>
    </x:row>
    <x:row r="2068">
      <x:c r="D2068" s="18"/>
      <x:c r="E2068" s="18"/>
      <x:c r="F2068" s="18"/>
      <x:c r="G2068" s="59"/>
      <x:c r="H2068" s="59"/>
      <x:c r="I2068" s="59"/>
      <x:c r="J2068" s="59"/>
      <x:c r="K2068" s="18"/>
      <x:c r="L2068" s="18"/>
      <x:c r="M2068" s="18"/>
      <x:c r="N2068" s="18"/>
      <x:c r="O2068" s="18"/>
      <x:c r="P2068" s="18"/>
      <x:c r="Q2068" s="18"/>
      <x:c r="R2068" s="18"/>
      <x:c r="S2068" s="18"/>
      <x:c r="T2068" s="18"/>
    </x:row>
    <x:row r="2069">
      <x:c r="D2069" s="18"/>
      <x:c r="E2069" s="18"/>
      <x:c r="F2069" s="18"/>
      <x:c r="G2069" s="59"/>
      <x:c r="H2069" s="59"/>
      <x:c r="I2069" s="59"/>
      <x:c r="J2069" s="59"/>
      <x:c r="K2069" s="18"/>
      <x:c r="L2069" s="18"/>
      <x:c r="M2069" s="18"/>
      <x:c r="N2069" s="18"/>
      <x:c r="O2069" s="18"/>
      <x:c r="P2069" s="18"/>
      <x:c r="Q2069" s="18"/>
      <x:c r="R2069" s="18"/>
      <x:c r="S2069" s="18"/>
      <x:c r="T2069" s="18"/>
    </x:row>
    <x:row r="2070">
      <x:c r="D2070" s="18"/>
      <x:c r="E2070" s="18"/>
      <x:c r="F2070" s="18"/>
      <x:c r="G2070" s="59"/>
      <x:c r="H2070" s="59"/>
      <x:c r="I2070" s="59"/>
      <x:c r="J2070" s="59"/>
      <x:c r="K2070" s="18"/>
      <x:c r="L2070" s="18"/>
      <x:c r="M2070" s="18"/>
      <x:c r="N2070" s="18"/>
      <x:c r="O2070" s="18"/>
      <x:c r="P2070" s="18"/>
      <x:c r="Q2070" s="18"/>
      <x:c r="R2070" s="18"/>
      <x:c r="S2070" s="18"/>
      <x:c r="T2070" s="18"/>
    </x:row>
    <x:row r="2071">
      <x:c r="D2071" s="18"/>
      <x:c r="E2071" s="18"/>
      <x:c r="F2071" s="18"/>
      <x:c r="G2071" s="59"/>
      <x:c r="H2071" s="59"/>
      <x:c r="I2071" s="59"/>
      <x:c r="J2071" s="59"/>
      <x:c r="K2071" s="18"/>
      <x:c r="L2071" s="18"/>
      <x:c r="M2071" s="18"/>
      <x:c r="N2071" s="18"/>
      <x:c r="O2071" s="18"/>
      <x:c r="P2071" s="18"/>
      <x:c r="Q2071" s="18"/>
      <x:c r="R2071" s="18"/>
      <x:c r="S2071" s="18"/>
      <x:c r="T2071" s="18"/>
    </x:row>
    <x:row r="2072">
      <x:c r="D2072" s="18"/>
      <x:c r="E2072" s="18"/>
      <x:c r="F2072" s="18"/>
      <x:c r="G2072" s="59"/>
      <x:c r="H2072" s="59"/>
      <x:c r="I2072" s="59"/>
      <x:c r="J2072" s="59"/>
      <x:c r="K2072" s="18"/>
      <x:c r="L2072" s="18"/>
      <x:c r="M2072" s="18"/>
      <x:c r="N2072" s="18"/>
      <x:c r="O2072" s="18"/>
      <x:c r="P2072" s="18"/>
      <x:c r="Q2072" s="18"/>
      <x:c r="R2072" s="18"/>
      <x:c r="S2072" s="18"/>
      <x:c r="T2072" s="18"/>
    </x:row>
    <x:row r="2073">
      <x:c r="D2073" s="18"/>
      <x:c r="E2073" s="18"/>
      <x:c r="F2073" s="18"/>
      <x:c r="G2073" s="59"/>
      <x:c r="H2073" s="59"/>
      <x:c r="I2073" s="59"/>
      <x:c r="J2073" s="59"/>
      <x:c r="K2073" s="18"/>
      <x:c r="L2073" s="18"/>
      <x:c r="M2073" s="18"/>
      <x:c r="N2073" s="18"/>
      <x:c r="O2073" s="18"/>
      <x:c r="P2073" s="18"/>
      <x:c r="Q2073" s="18"/>
      <x:c r="R2073" s="18"/>
      <x:c r="S2073" s="18"/>
      <x:c r="T2073" s="18"/>
    </x:row>
    <x:row r="2074">
      <x:c r="D2074" s="18"/>
      <x:c r="E2074" s="18"/>
      <x:c r="F2074" s="18"/>
      <x:c r="G2074" s="59"/>
      <x:c r="H2074" s="59"/>
      <x:c r="I2074" s="59"/>
      <x:c r="J2074" s="59"/>
      <x:c r="K2074" s="18"/>
      <x:c r="L2074" s="18"/>
      <x:c r="M2074" s="18"/>
      <x:c r="N2074" s="18"/>
      <x:c r="O2074" s="18"/>
      <x:c r="P2074" s="18"/>
      <x:c r="Q2074" s="18"/>
      <x:c r="R2074" s="18"/>
      <x:c r="S2074" s="18"/>
      <x:c r="T2074" s="18"/>
    </x:row>
    <x:row r="2075">
      <x:c r="D2075" s="18"/>
      <x:c r="E2075" s="18"/>
      <x:c r="F2075" s="18"/>
      <x:c r="G2075" s="59"/>
      <x:c r="H2075" s="59"/>
      <x:c r="I2075" s="59"/>
      <x:c r="J2075" s="59"/>
      <x:c r="K2075" s="18"/>
      <x:c r="L2075" s="18"/>
      <x:c r="M2075" s="18"/>
      <x:c r="N2075" s="18"/>
      <x:c r="O2075" s="18"/>
      <x:c r="P2075" s="18"/>
      <x:c r="Q2075" s="18"/>
      <x:c r="R2075" s="18"/>
      <x:c r="S2075" s="18"/>
      <x:c r="T2075" s="18"/>
    </x:row>
    <x:row r="2076">
      <x:c r="D2076" s="18"/>
      <x:c r="E2076" s="18"/>
      <x:c r="F2076" s="18"/>
      <x:c r="G2076" s="59"/>
      <x:c r="H2076" s="59"/>
      <x:c r="I2076" s="59"/>
      <x:c r="J2076" s="59"/>
      <x:c r="K2076" s="18"/>
      <x:c r="L2076" s="18"/>
      <x:c r="M2076" s="18"/>
      <x:c r="N2076" s="18"/>
      <x:c r="O2076" s="18"/>
      <x:c r="P2076" s="18"/>
      <x:c r="Q2076" s="18"/>
      <x:c r="R2076" s="18"/>
      <x:c r="S2076" s="18"/>
      <x:c r="T2076" s="18"/>
    </x:row>
    <x:row r="2077">
      <x:c r="D2077" s="18"/>
      <x:c r="E2077" s="18"/>
      <x:c r="F2077" s="18"/>
      <x:c r="G2077" s="59"/>
      <x:c r="H2077" s="59"/>
      <x:c r="I2077" s="59"/>
      <x:c r="J2077" s="59"/>
      <x:c r="K2077" s="18"/>
      <x:c r="L2077" s="18"/>
      <x:c r="M2077" s="18"/>
      <x:c r="N2077" s="18"/>
      <x:c r="O2077" s="18"/>
      <x:c r="P2077" s="18"/>
      <x:c r="Q2077" s="18"/>
      <x:c r="R2077" s="18"/>
      <x:c r="S2077" s="18"/>
      <x:c r="T2077" s="18"/>
    </x:row>
    <x:row r="2078">
      <x:c r="D2078" s="18"/>
      <x:c r="E2078" s="18"/>
      <x:c r="F2078" s="18"/>
      <x:c r="G2078" s="59"/>
      <x:c r="H2078" s="59"/>
      <x:c r="I2078" s="59"/>
      <x:c r="J2078" s="59"/>
      <x:c r="K2078" s="18"/>
      <x:c r="L2078" s="18"/>
      <x:c r="M2078" s="18"/>
      <x:c r="N2078" s="18"/>
      <x:c r="O2078" s="18"/>
      <x:c r="P2078" s="18"/>
      <x:c r="Q2078" s="18"/>
      <x:c r="R2078" s="18"/>
      <x:c r="S2078" s="18"/>
      <x:c r="T2078" s="18"/>
    </x:row>
    <x:row r="2079">
      <x:c r="D2079" s="18"/>
      <x:c r="E2079" s="18"/>
      <x:c r="F2079" s="18"/>
      <x:c r="G2079" s="59"/>
      <x:c r="H2079" s="59"/>
      <x:c r="I2079" s="59"/>
      <x:c r="J2079" s="59"/>
      <x:c r="K2079" s="18"/>
      <x:c r="L2079" s="18"/>
      <x:c r="M2079" s="18"/>
      <x:c r="N2079" s="18"/>
      <x:c r="O2079" s="18"/>
      <x:c r="P2079" s="18"/>
      <x:c r="Q2079" s="18"/>
      <x:c r="R2079" s="18"/>
      <x:c r="S2079" s="18"/>
      <x:c r="T2079" s="18"/>
    </x:row>
    <x:row r="2080">
      <x:c r="D2080" s="18"/>
      <x:c r="E2080" s="18"/>
      <x:c r="F2080" s="18"/>
      <x:c r="G2080" s="59"/>
      <x:c r="H2080" s="59"/>
      <x:c r="I2080" s="59"/>
      <x:c r="J2080" s="59"/>
      <x:c r="K2080" s="18"/>
      <x:c r="L2080" s="18"/>
      <x:c r="M2080" s="18"/>
      <x:c r="N2080" s="18"/>
      <x:c r="O2080" s="18"/>
      <x:c r="P2080" s="18"/>
      <x:c r="Q2080" s="18"/>
      <x:c r="R2080" s="18"/>
      <x:c r="S2080" s="18"/>
      <x:c r="T2080" s="18"/>
    </x:row>
    <x:row r="2081">
      <x:c r="D2081" s="18"/>
      <x:c r="E2081" s="18"/>
      <x:c r="F2081" s="18"/>
      <x:c r="G2081" s="59"/>
      <x:c r="H2081" s="59"/>
      <x:c r="I2081" s="59"/>
      <x:c r="J2081" s="59"/>
      <x:c r="K2081" s="18"/>
      <x:c r="L2081" s="18"/>
      <x:c r="M2081" s="18"/>
      <x:c r="N2081" s="18"/>
      <x:c r="O2081" s="18"/>
      <x:c r="P2081" s="18"/>
      <x:c r="Q2081" s="18"/>
      <x:c r="R2081" s="18"/>
      <x:c r="S2081" s="18"/>
      <x:c r="T2081" s="18"/>
    </x:row>
    <x:row r="2082">
      <x:c r="D2082" s="18"/>
      <x:c r="E2082" s="18"/>
      <x:c r="F2082" s="18"/>
      <x:c r="G2082" s="59"/>
      <x:c r="H2082" s="59"/>
      <x:c r="I2082" s="59"/>
      <x:c r="J2082" s="59"/>
      <x:c r="K2082" s="18"/>
      <x:c r="L2082" s="18"/>
      <x:c r="M2082" s="18"/>
      <x:c r="N2082" s="18"/>
      <x:c r="O2082" s="18"/>
      <x:c r="P2082" s="18"/>
      <x:c r="Q2082" s="18"/>
      <x:c r="R2082" s="18"/>
      <x:c r="S2082" s="18"/>
      <x:c r="T2082" s="18"/>
    </x:row>
    <x:row r="2083">
      <x:c r="D2083" s="18"/>
      <x:c r="E2083" s="18"/>
      <x:c r="F2083" s="18"/>
      <x:c r="G2083" s="59"/>
      <x:c r="H2083" s="59"/>
      <x:c r="I2083" s="59"/>
      <x:c r="J2083" s="59"/>
      <x:c r="K2083" s="18"/>
      <x:c r="L2083" s="18"/>
      <x:c r="M2083" s="18"/>
      <x:c r="N2083" s="18"/>
      <x:c r="O2083" s="18"/>
      <x:c r="P2083" s="18"/>
      <x:c r="Q2083" s="18"/>
      <x:c r="R2083" s="18"/>
      <x:c r="S2083" s="18"/>
      <x:c r="T2083" s="18"/>
    </x:row>
    <x:row r="2084">
      <x:c r="D2084" s="18"/>
      <x:c r="E2084" s="18"/>
      <x:c r="F2084" s="18"/>
      <x:c r="G2084" s="59"/>
      <x:c r="H2084" s="59"/>
      <x:c r="I2084" s="59"/>
      <x:c r="J2084" s="59"/>
      <x:c r="K2084" s="18"/>
      <x:c r="L2084" s="18"/>
      <x:c r="M2084" s="18"/>
      <x:c r="N2084" s="18"/>
      <x:c r="O2084" s="18"/>
      <x:c r="P2084" s="18"/>
      <x:c r="Q2084" s="18"/>
      <x:c r="R2084" s="18"/>
      <x:c r="S2084" s="18"/>
      <x:c r="T2084" s="18"/>
    </x:row>
    <x:row r="2085">
      <x:c r="D2085" s="18"/>
      <x:c r="E2085" s="18"/>
      <x:c r="F2085" s="18"/>
      <x:c r="G2085" s="59"/>
      <x:c r="H2085" s="59"/>
      <x:c r="I2085" s="59"/>
      <x:c r="J2085" s="59"/>
      <x:c r="K2085" s="18"/>
      <x:c r="L2085" s="18"/>
      <x:c r="M2085" s="18"/>
      <x:c r="N2085" s="18"/>
      <x:c r="O2085" s="18"/>
      <x:c r="P2085" s="18"/>
      <x:c r="Q2085" s="18"/>
      <x:c r="R2085" s="18"/>
      <x:c r="S2085" s="18"/>
      <x:c r="T2085" s="18"/>
    </x:row>
    <x:row r="2086">
      <x:c r="D2086" s="18"/>
      <x:c r="E2086" s="18"/>
      <x:c r="F2086" s="18"/>
      <x:c r="G2086" s="59"/>
      <x:c r="H2086" s="59"/>
      <x:c r="I2086" s="59"/>
      <x:c r="J2086" s="59"/>
      <x:c r="K2086" s="18"/>
      <x:c r="L2086" s="18"/>
      <x:c r="M2086" s="18"/>
      <x:c r="N2086" s="18"/>
      <x:c r="O2086" s="18"/>
      <x:c r="P2086" s="18"/>
      <x:c r="Q2086" s="18"/>
      <x:c r="R2086" s="18"/>
      <x:c r="S2086" s="18"/>
      <x:c r="T2086" s="18"/>
    </x:row>
    <x:row r="2087">
      <x:c r="D2087" s="18"/>
      <x:c r="E2087" s="18"/>
      <x:c r="F2087" s="18"/>
      <x:c r="G2087" s="59"/>
      <x:c r="H2087" s="59"/>
      <x:c r="I2087" s="59"/>
      <x:c r="J2087" s="59"/>
      <x:c r="K2087" s="18"/>
      <x:c r="L2087" s="18"/>
      <x:c r="M2087" s="18"/>
      <x:c r="N2087" s="18"/>
      <x:c r="O2087" s="18"/>
      <x:c r="P2087" s="18"/>
      <x:c r="Q2087" s="18"/>
      <x:c r="R2087" s="18"/>
      <x:c r="S2087" s="18"/>
      <x:c r="T2087" s="18"/>
    </x:row>
    <x:row r="2088">
      <x:c r="D2088" s="18"/>
      <x:c r="E2088" s="18"/>
      <x:c r="F2088" s="18"/>
      <x:c r="G2088" s="59"/>
      <x:c r="H2088" s="59"/>
      <x:c r="I2088" s="59"/>
      <x:c r="J2088" s="59"/>
      <x:c r="K2088" s="18"/>
      <x:c r="L2088" s="18"/>
      <x:c r="M2088" s="18"/>
      <x:c r="N2088" s="18"/>
      <x:c r="O2088" s="18"/>
      <x:c r="P2088" s="18"/>
      <x:c r="Q2088" s="18"/>
      <x:c r="R2088" s="18"/>
      <x:c r="S2088" s="18"/>
      <x:c r="T2088" s="18"/>
    </x:row>
    <x:row r="2089">
      <x:c r="D2089" s="18"/>
      <x:c r="E2089" s="18"/>
      <x:c r="F2089" s="18"/>
      <x:c r="G2089" s="59"/>
      <x:c r="H2089" s="59"/>
      <x:c r="I2089" s="59"/>
      <x:c r="J2089" s="59"/>
      <x:c r="K2089" s="18"/>
      <x:c r="L2089" s="18"/>
      <x:c r="M2089" s="18"/>
      <x:c r="N2089" s="18"/>
      <x:c r="O2089" s="18"/>
      <x:c r="P2089" s="18"/>
      <x:c r="Q2089" s="18"/>
      <x:c r="R2089" s="18"/>
      <x:c r="S2089" s="18"/>
      <x:c r="T2089" s="18"/>
    </x:row>
    <x:row r="2090">
      <x:c r="D2090" s="18"/>
      <x:c r="E2090" s="18"/>
      <x:c r="F2090" s="18"/>
      <x:c r="G2090" s="59"/>
      <x:c r="H2090" s="59"/>
      <x:c r="I2090" s="59"/>
      <x:c r="J2090" s="59"/>
      <x:c r="K2090" s="18"/>
      <x:c r="L2090" s="18"/>
      <x:c r="M2090" s="18"/>
      <x:c r="N2090" s="18"/>
      <x:c r="O2090" s="18"/>
      <x:c r="P2090" s="18"/>
      <x:c r="Q2090" s="18"/>
      <x:c r="R2090" s="18"/>
      <x:c r="S2090" s="18"/>
      <x:c r="T2090" s="18"/>
    </x:row>
    <x:row r="2091">
      <x:c r="D2091" s="18"/>
      <x:c r="E2091" s="18"/>
      <x:c r="F2091" s="18"/>
      <x:c r="G2091" s="59"/>
      <x:c r="H2091" s="59"/>
      <x:c r="I2091" s="59"/>
      <x:c r="J2091" s="59"/>
      <x:c r="K2091" s="18"/>
      <x:c r="L2091" s="18"/>
      <x:c r="M2091" s="18"/>
      <x:c r="N2091" s="18"/>
      <x:c r="O2091" s="18"/>
      <x:c r="P2091" s="18"/>
      <x:c r="Q2091" s="18"/>
      <x:c r="R2091" s="18"/>
      <x:c r="S2091" s="18"/>
      <x:c r="T2091" s="18"/>
    </x:row>
    <x:row r="2092">
      <x:c r="D2092" s="18"/>
      <x:c r="E2092" s="18"/>
      <x:c r="F2092" s="18"/>
      <x:c r="G2092" s="59"/>
      <x:c r="H2092" s="59"/>
      <x:c r="I2092" s="59"/>
      <x:c r="J2092" s="59"/>
      <x:c r="K2092" s="18"/>
      <x:c r="L2092" s="18"/>
      <x:c r="M2092" s="18"/>
      <x:c r="N2092" s="18"/>
      <x:c r="O2092" s="18"/>
      <x:c r="P2092" s="18"/>
      <x:c r="Q2092" s="18"/>
      <x:c r="R2092" s="18"/>
      <x:c r="S2092" s="18"/>
      <x:c r="T2092" s="18"/>
    </x:row>
    <x:row r="2093">
      <x:c r="D2093" s="18"/>
      <x:c r="E2093" s="18"/>
      <x:c r="F2093" s="18"/>
      <x:c r="G2093" s="59"/>
      <x:c r="H2093" s="59"/>
      <x:c r="I2093" s="59"/>
      <x:c r="J2093" s="59"/>
      <x:c r="K2093" s="18"/>
      <x:c r="L2093" s="18"/>
      <x:c r="M2093" s="18"/>
      <x:c r="N2093" s="18"/>
      <x:c r="O2093" s="18"/>
      <x:c r="P2093" s="18"/>
      <x:c r="Q2093" s="18"/>
      <x:c r="R2093" s="18"/>
      <x:c r="S2093" s="18"/>
      <x:c r="T2093" s="18"/>
    </x:row>
    <x:row r="2094">
      <x:c r="D2094" s="18"/>
      <x:c r="E2094" s="18"/>
      <x:c r="F2094" s="18"/>
      <x:c r="G2094" s="59"/>
      <x:c r="H2094" s="59"/>
      <x:c r="I2094" s="59"/>
      <x:c r="J2094" s="59"/>
      <x:c r="K2094" s="18"/>
      <x:c r="L2094" s="18"/>
      <x:c r="M2094" s="18"/>
      <x:c r="N2094" s="18"/>
      <x:c r="O2094" s="18"/>
      <x:c r="P2094" s="18"/>
      <x:c r="Q2094" s="18"/>
      <x:c r="R2094" s="18"/>
      <x:c r="S2094" s="18"/>
      <x:c r="T2094" s="18"/>
    </x:row>
    <x:row r="2095">
      <x:c r="D2095" s="18"/>
      <x:c r="E2095" s="18"/>
      <x:c r="F2095" s="18"/>
      <x:c r="G2095" s="59"/>
      <x:c r="H2095" s="59"/>
      <x:c r="I2095" s="59"/>
      <x:c r="J2095" s="59"/>
      <x:c r="K2095" s="18"/>
      <x:c r="L2095" s="18"/>
      <x:c r="M2095" s="18"/>
      <x:c r="N2095" s="18"/>
      <x:c r="O2095" s="18"/>
      <x:c r="P2095" s="18"/>
      <x:c r="Q2095" s="18"/>
      <x:c r="R2095" s="18"/>
      <x:c r="S2095" s="18"/>
      <x:c r="T2095" s="18"/>
    </x:row>
    <x:row r="2096">
      <x:c r="D2096" s="18"/>
      <x:c r="E2096" s="18"/>
      <x:c r="F2096" s="18"/>
      <x:c r="G2096" s="59"/>
      <x:c r="H2096" s="59"/>
      <x:c r="I2096" s="59"/>
      <x:c r="J2096" s="59"/>
      <x:c r="K2096" s="18"/>
      <x:c r="L2096" s="18"/>
      <x:c r="M2096" s="18"/>
      <x:c r="N2096" s="18"/>
      <x:c r="O2096" s="18"/>
      <x:c r="P2096" s="18"/>
      <x:c r="Q2096" s="18"/>
      <x:c r="R2096" s="18"/>
      <x:c r="S2096" s="18"/>
      <x:c r="T2096" s="18"/>
    </x:row>
    <x:row r="2097">
      <x:c r="D2097" s="18"/>
      <x:c r="E2097" s="18"/>
      <x:c r="F2097" s="18"/>
      <x:c r="G2097" s="59"/>
      <x:c r="H2097" s="59"/>
      <x:c r="I2097" s="59"/>
      <x:c r="J2097" s="59"/>
      <x:c r="K2097" s="18"/>
      <x:c r="L2097" s="18"/>
      <x:c r="M2097" s="18"/>
      <x:c r="N2097" s="18"/>
      <x:c r="O2097" s="18"/>
      <x:c r="P2097" s="18"/>
      <x:c r="Q2097" s="18"/>
      <x:c r="R2097" s="18"/>
      <x:c r="S2097" s="18"/>
      <x:c r="T2097" s="18"/>
    </x:row>
    <x:row r="2098">
      <x:c r="D2098" s="18"/>
      <x:c r="E2098" s="18"/>
      <x:c r="F2098" s="18"/>
      <x:c r="G2098" s="59"/>
      <x:c r="H2098" s="59"/>
      <x:c r="I2098" s="59"/>
      <x:c r="J2098" s="59"/>
      <x:c r="K2098" s="18"/>
      <x:c r="L2098" s="18"/>
      <x:c r="M2098" s="18"/>
      <x:c r="N2098" s="18"/>
      <x:c r="O2098" s="18"/>
      <x:c r="P2098" s="18"/>
      <x:c r="Q2098" s="18"/>
      <x:c r="R2098" s="18"/>
      <x:c r="S2098" s="18"/>
      <x:c r="T2098" s="18"/>
    </x:row>
    <x:row r="2099">
      <x:c r="D2099" s="18"/>
      <x:c r="E2099" s="18"/>
      <x:c r="F2099" s="18"/>
      <x:c r="G2099" s="59"/>
      <x:c r="H2099" s="59"/>
      <x:c r="I2099" s="59"/>
      <x:c r="J2099" s="59"/>
      <x:c r="K2099" s="18"/>
      <x:c r="L2099" s="18"/>
      <x:c r="M2099" s="18"/>
      <x:c r="N2099" s="18"/>
      <x:c r="O2099" s="18"/>
      <x:c r="P2099" s="18"/>
      <x:c r="Q2099" s="18"/>
      <x:c r="R2099" s="18"/>
      <x:c r="S2099" s="18"/>
      <x:c r="T2099" s="18"/>
    </x:row>
    <x:row r="2100">
      <x:c r="D2100" s="18"/>
      <x:c r="E2100" s="18"/>
      <x:c r="F2100" s="18"/>
      <x:c r="G2100" s="59"/>
      <x:c r="H2100" s="59"/>
      <x:c r="I2100" s="59"/>
      <x:c r="J2100" s="59"/>
      <x:c r="K2100" s="18"/>
      <x:c r="L2100" s="18"/>
      <x:c r="M2100" s="18"/>
      <x:c r="N2100" s="18"/>
      <x:c r="O2100" s="18"/>
      <x:c r="P2100" s="18"/>
      <x:c r="Q2100" s="18"/>
      <x:c r="R2100" s="18"/>
      <x:c r="S2100" s="18"/>
      <x:c r="T2100" s="18"/>
    </x:row>
    <x:row r="2101">
      <x:c r="D2101" s="18"/>
      <x:c r="E2101" s="18"/>
      <x:c r="F2101" s="18"/>
      <x:c r="G2101" s="59"/>
      <x:c r="H2101" s="59"/>
      <x:c r="I2101" s="59"/>
      <x:c r="J2101" s="59"/>
      <x:c r="K2101" s="18"/>
      <x:c r="L2101" s="18"/>
      <x:c r="M2101" s="18"/>
      <x:c r="N2101" s="18"/>
      <x:c r="O2101" s="18"/>
      <x:c r="P2101" s="18"/>
      <x:c r="Q2101" s="18"/>
      <x:c r="R2101" s="18"/>
      <x:c r="S2101" s="18"/>
      <x:c r="T2101" s="18"/>
    </x:row>
    <x:row r="2102">
      <x:c r="D2102" s="18"/>
      <x:c r="E2102" s="18"/>
      <x:c r="F2102" s="18"/>
      <x:c r="G2102" s="59"/>
      <x:c r="H2102" s="59"/>
      <x:c r="I2102" s="59"/>
      <x:c r="J2102" s="59"/>
      <x:c r="K2102" s="18"/>
      <x:c r="L2102" s="18"/>
      <x:c r="M2102" s="18"/>
      <x:c r="N2102" s="18"/>
      <x:c r="O2102" s="18"/>
      <x:c r="P2102" s="18"/>
      <x:c r="Q2102" s="18"/>
      <x:c r="R2102" s="18"/>
      <x:c r="S2102" s="18"/>
      <x:c r="T2102" s="18"/>
    </x:row>
    <x:row r="2103">
      <x:c r="D2103" s="18"/>
      <x:c r="E2103" s="18"/>
      <x:c r="F2103" s="18"/>
      <x:c r="G2103" s="59"/>
      <x:c r="H2103" s="59"/>
      <x:c r="I2103" s="59"/>
      <x:c r="J2103" s="59"/>
      <x:c r="K2103" s="18"/>
      <x:c r="L2103" s="18"/>
      <x:c r="M2103" s="18"/>
      <x:c r="N2103" s="18"/>
      <x:c r="O2103" s="18"/>
      <x:c r="P2103" s="18"/>
      <x:c r="Q2103" s="18"/>
      <x:c r="R2103" s="18"/>
      <x:c r="S2103" s="18"/>
      <x:c r="T2103" s="18"/>
    </x:row>
    <x:row r="2104">
      <x:c r="D2104" s="18"/>
      <x:c r="E2104" s="18"/>
      <x:c r="F2104" s="18"/>
      <x:c r="G2104" s="59"/>
      <x:c r="H2104" s="59"/>
      <x:c r="I2104" s="59"/>
      <x:c r="J2104" s="59"/>
      <x:c r="K2104" s="18"/>
      <x:c r="L2104" s="18"/>
      <x:c r="M2104" s="18"/>
      <x:c r="N2104" s="18"/>
      <x:c r="O2104" s="18"/>
      <x:c r="P2104" s="18"/>
      <x:c r="Q2104" s="18"/>
      <x:c r="R2104" s="18"/>
      <x:c r="S2104" s="18"/>
      <x:c r="T2104" s="18"/>
    </x:row>
    <x:row r="2105">
      <x:c r="D2105" s="18"/>
      <x:c r="E2105" s="18"/>
      <x:c r="F2105" s="18"/>
      <x:c r="G2105" s="59"/>
      <x:c r="H2105" s="59"/>
      <x:c r="I2105" s="59"/>
      <x:c r="J2105" s="59"/>
      <x:c r="K2105" s="18"/>
      <x:c r="L2105" s="18"/>
      <x:c r="M2105" s="18"/>
      <x:c r="N2105" s="18"/>
      <x:c r="O2105" s="18"/>
      <x:c r="P2105" s="18"/>
      <x:c r="Q2105" s="18"/>
      <x:c r="R2105" s="18"/>
      <x:c r="S2105" s="18"/>
      <x:c r="T2105" s="18"/>
    </x:row>
    <x:row r="2106">
      <x:c r="D2106" s="18"/>
      <x:c r="E2106" s="18"/>
      <x:c r="F2106" s="18"/>
      <x:c r="G2106" s="59"/>
      <x:c r="H2106" s="59"/>
      <x:c r="I2106" s="59"/>
      <x:c r="J2106" s="59"/>
      <x:c r="K2106" s="18"/>
      <x:c r="L2106" s="18"/>
      <x:c r="M2106" s="18"/>
      <x:c r="N2106" s="18"/>
      <x:c r="O2106" s="18"/>
      <x:c r="P2106" s="18"/>
      <x:c r="Q2106" s="18"/>
      <x:c r="R2106" s="18"/>
      <x:c r="S2106" s="18"/>
      <x:c r="T2106" s="18"/>
    </x:row>
    <x:row r="2107">
      <x:c r="D2107" s="18"/>
      <x:c r="E2107" s="18"/>
      <x:c r="F2107" s="18"/>
      <x:c r="G2107" s="59"/>
      <x:c r="H2107" s="59"/>
      <x:c r="I2107" s="59"/>
      <x:c r="J2107" s="59"/>
      <x:c r="K2107" s="18"/>
      <x:c r="L2107" s="18"/>
      <x:c r="M2107" s="18"/>
      <x:c r="N2107" s="18"/>
      <x:c r="O2107" s="18"/>
      <x:c r="P2107" s="18"/>
      <x:c r="Q2107" s="18"/>
      <x:c r="R2107" s="18"/>
      <x:c r="S2107" s="18"/>
      <x:c r="T2107" s="18"/>
    </x:row>
    <x:row r="2108">
      <x:c r="D2108" s="18"/>
      <x:c r="E2108" s="18"/>
      <x:c r="F2108" s="18"/>
      <x:c r="G2108" s="59"/>
      <x:c r="H2108" s="59"/>
      <x:c r="I2108" s="59"/>
      <x:c r="J2108" s="59"/>
      <x:c r="K2108" s="18"/>
      <x:c r="L2108" s="18"/>
      <x:c r="M2108" s="18"/>
      <x:c r="N2108" s="18"/>
      <x:c r="O2108" s="18"/>
      <x:c r="P2108" s="18"/>
      <x:c r="Q2108" s="18"/>
      <x:c r="R2108" s="18"/>
      <x:c r="S2108" s="18"/>
      <x:c r="T2108" s="18"/>
    </x:row>
    <x:row r="2109">
      <x:c r="D2109" s="18"/>
      <x:c r="E2109" s="18"/>
      <x:c r="F2109" s="18"/>
      <x:c r="G2109" s="59"/>
      <x:c r="H2109" s="59"/>
      <x:c r="I2109" s="59"/>
      <x:c r="J2109" s="59"/>
      <x:c r="K2109" s="18"/>
      <x:c r="L2109" s="18"/>
      <x:c r="M2109" s="18"/>
      <x:c r="N2109" s="18"/>
      <x:c r="O2109" s="18"/>
      <x:c r="P2109" s="18"/>
      <x:c r="Q2109" s="18"/>
      <x:c r="R2109" s="18"/>
      <x:c r="S2109" s="18"/>
      <x:c r="T2109" s="18"/>
    </x:row>
    <x:row r="2110">
      <x:c r="D2110" s="18"/>
      <x:c r="E2110" s="18"/>
      <x:c r="F2110" s="18"/>
      <x:c r="G2110" s="59"/>
      <x:c r="H2110" s="59"/>
      <x:c r="I2110" s="59"/>
      <x:c r="J2110" s="59"/>
      <x:c r="K2110" s="18"/>
      <x:c r="L2110" s="18"/>
      <x:c r="M2110" s="18"/>
      <x:c r="N2110" s="18"/>
      <x:c r="O2110" s="18"/>
      <x:c r="P2110" s="18"/>
      <x:c r="Q2110" s="18"/>
      <x:c r="R2110" s="18"/>
      <x:c r="S2110" s="18"/>
      <x:c r="T2110" s="18"/>
    </x:row>
    <x:row r="2111">
      <x:c r="D2111" s="18"/>
      <x:c r="E2111" s="18"/>
      <x:c r="F2111" s="18"/>
      <x:c r="G2111" s="59"/>
      <x:c r="H2111" s="59"/>
      <x:c r="I2111" s="59"/>
      <x:c r="J2111" s="59"/>
      <x:c r="K2111" s="18"/>
      <x:c r="L2111" s="18"/>
      <x:c r="M2111" s="18"/>
      <x:c r="N2111" s="18"/>
      <x:c r="O2111" s="18"/>
      <x:c r="P2111" s="18"/>
      <x:c r="Q2111" s="18"/>
      <x:c r="R2111" s="18"/>
      <x:c r="S2111" s="18"/>
      <x:c r="T2111" s="18"/>
    </x:row>
    <x:row r="2112">
      <x:c r="D2112" s="18"/>
      <x:c r="E2112" s="18"/>
      <x:c r="F2112" s="18"/>
      <x:c r="G2112" s="59"/>
      <x:c r="H2112" s="59"/>
      <x:c r="I2112" s="59"/>
      <x:c r="J2112" s="59"/>
      <x:c r="K2112" s="18"/>
      <x:c r="L2112" s="18"/>
      <x:c r="M2112" s="18"/>
      <x:c r="N2112" s="18"/>
      <x:c r="O2112" s="18"/>
      <x:c r="P2112" s="18"/>
      <x:c r="Q2112" s="18"/>
      <x:c r="R2112" s="18"/>
      <x:c r="S2112" s="18"/>
      <x:c r="T2112" s="18"/>
    </x:row>
    <x:row r="2113">
      <x:c r="D2113" s="18"/>
      <x:c r="E2113" s="18"/>
      <x:c r="F2113" s="18"/>
      <x:c r="G2113" s="59"/>
      <x:c r="H2113" s="59"/>
      <x:c r="I2113" s="59"/>
      <x:c r="J2113" s="59"/>
      <x:c r="K2113" s="18"/>
      <x:c r="L2113" s="18"/>
      <x:c r="M2113" s="18"/>
      <x:c r="N2113" s="18"/>
      <x:c r="O2113" s="18"/>
      <x:c r="P2113" s="18"/>
      <x:c r="Q2113" s="18"/>
      <x:c r="R2113" s="18"/>
      <x:c r="S2113" s="18"/>
      <x:c r="T2113" s="18"/>
    </x:row>
    <x:row r="2114">
      <x:c r="D2114" s="18"/>
      <x:c r="E2114" s="18"/>
      <x:c r="F2114" s="18"/>
      <x:c r="G2114" s="59"/>
      <x:c r="H2114" s="59"/>
      <x:c r="I2114" s="59"/>
      <x:c r="J2114" s="59"/>
      <x:c r="K2114" s="18"/>
      <x:c r="L2114" s="18"/>
      <x:c r="M2114" s="18"/>
      <x:c r="N2114" s="18"/>
      <x:c r="O2114" s="18"/>
      <x:c r="P2114" s="18"/>
      <x:c r="Q2114" s="18"/>
      <x:c r="R2114" s="18"/>
      <x:c r="S2114" s="18"/>
      <x:c r="T2114" s="18"/>
    </x:row>
    <x:row r="2115">
      <x:c r="D2115" s="18"/>
      <x:c r="E2115" s="18"/>
      <x:c r="F2115" s="18"/>
      <x:c r="G2115" s="59"/>
      <x:c r="H2115" s="59"/>
      <x:c r="I2115" s="59"/>
      <x:c r="J2115" s="59"/>
      <x:c r="K2115" s="18"/>
      <x:c r="L2115" s="18"/>
      <x:c r="M2115" s="18"/>
      <x:c r="N2115" s="18"/>
      <x:c r="O2115" s="18"/>
      <x:c r="P2115" s="18"/>
      <x:c r="Q2115" s="18"/>
      <x:c r="R2115" s="18"/>
      <x:c r="S2115" s="18"/>
      <x:c r="T2115" s="18"/>
    </x:row>
    <x:row r="2116">
      <x:c r="D2116" s="18"/>
      <x:c r="E2116" s="18"/>
      <x:c r="F2116" s="18"/>
      <x:c r="G2116" s="59"/>
      <x:c r="H2116" s="59"/>
      <x:c r="I2116" s="59"/>
      <x:c r="J2116" s="59"/>
      <x:c r="K2116" s="18"/>
      <x:c r="L2116" s="18"/>
      <x:c r="M2116" s="18"/>
      <x:c r="N2116" s="18"/>
      <x:c r="O2116" s="18"/>
      <x:c r="P2116" s="18"/>
      <x:c r="Q2116" s="18"/>
      <x:c r="R2116" s="18"/>
      <x:c r="S2116" s="18"/>
      <x:c r="T2116" s="18"/>
    </x:row>
    <x:row r="2117">
      <x:c r="D2117" s="18"/>
      <x:c r="E2117" s="18"/>
      <x:c r="F2117" s="18"/>
      <x:c r="G2117" s="59"/>
      <x:c r="H2117" s="59"/>
      <x:c r="I2117" s="59"/>
      <x:c r="J2117" s="59"/>
      <x:c r="K2117" s="18"/>
      <x:c r="L2117" s="18"/>
      <x:c r="M2117" s="18"/>
      <x:c r="N2117" s="18"/>
      <x:c r="O2117" s="18"/>
      <x:c r="P2117" s="18"/>
      <x:c r="Q2117" s="18"/>
      <x:c r="R2117" s="18"/>
      <x:c r="S2117" s="18"/>
      <x:c r="T2117" s="18"/>
    </x:row>
    <x:row r="2118">
      <x:c r="D2118" s="18"/>
      <x:c r="E2118" s="18"/>
      <x:c r="F2118" s="18"/>
      <x:c r="G2118" s="59"/>
      <x:c r="H2118" s="59"/>
      <x:c r="I2118" s="59"/>
      <x:c r="J2118" s="59"/>
      <x:c r="K2118" s="18"/>
      <x:c r="L2118" s="18"/>
      <x:c r="M2118" s="18"/>
      <x:c r="N2118" s="18"/>
      <x:c r="O2118" s="18"/>
      <x:c r="P2118" s="18"/>
      <x:c r="Q2118" s="18"/>
      <x:c r="R2118" s="18"/>
      <x:c r="S2118" s="18"/>
      <x:c r="T2118" s="18"/>
    </x:row>
    <x:row r="2119">
      <x:c r="D2119" s="18"/>
      <x:c r="E2119" s="18"/>
      <x:c r="F2119" s="18"/>
      <x:c r="G2119" s="59"/>
      <x:c r="H2119" s="59"/>
      <x:c r="I2119" s="59"/>
      <x:c r="J2119" s="59"/>
      <x:c r="K2119" s="18"/>
      <x:c r="L2119" s="18"/>
      <x:c r="M2119" s="18"/>
      <x:c r="N2119" s="18"/>
      <x:c r="O2119" s="18"/>
      <x:c r="P2119" s="18"/>
      <x:c r="Q2119" s="18"/>
      <x:c r="R2119" s="18"/>
      <x:c r="S2119" s="18"/>
      <x:c r="T2119" s="18"/>
    </x:row>
    <x:row r="2120">
      <x:c r="D2120" s="18"/>
      <x:c r="E2120" s="18"/>
      <x:c r="F2120" s="18"/>
      <x:c r="G2120" s="59"/>
      <x:c r="H2120" s="59"/>
      <x:c r="I2120" s="59"/>
      <x:c r="J2120" s="59"/>
      <x:c r="K2120" s="18"/>
      <x:c r="L2120" s="18"/>
      <x:c r="M2120" s="18"/>
      <x:c r="N2120" s="18"/>
      <x:c r="O2120" s="18"/>
      <x:c r="P2120" s="18"/>
      <x:c r="Q2120" s="18"/>
      <x:c r="R2120" s="18"/>
      <x:c r="S2120" s="18"/>
      <x:c r="T2120" s="18"/>
    </x:row>
    <x:row r="2121">
      <x:c r="D2121" s="18"/>
      <x:c r="E2121" s="18"/>
      <x:c r="F2121" s="18"/>
      <x:c r="G2121" s="59"/>
      <x:c r="H2121" s="59"/>
      <x:c r="I2121" s="59"/>
      <x:c r="J2121" s="59"/>
      <x:c r="K2121" s="18"/>
      <x:c r="L2121" s="18"/>
      <x:c r="M2121" s="18"/>
      <x:c r="N2121" s="18"/>
      <x:c r="O2121" s="18"/>
      <x:c r="P2121" s="18"/>
      <x:c r="Q2121" s="18"/>
      <x:c r="R2121" s="18"/>
      <x:c r="S2121" s="18"/>
      <x:c r="T2121" s="18"/>
    </x:row>
    <x:row r="2122">
      <x:c r="D2122" s="18"/>
      <x:c r="E2122" s="18"/>
      <x:c r="F2122" s="18"/>
      <x:c r="G2122" s="59"/>
      <x:c r="H2122" s="59"/>
      <x:c r="I2122" s="59"/>
      <x:c r="J2122" s="59"/>
      <x:c r="K2122" s="18"/>
      <x:c r="L2122" s="18"/>
      <x:c r="M2122" s="18"/>
      <x:c r="N2122" s="18"/>
      <x:c r="O2122" s="18"/>
      <x:c r="P2122" s="18"/>
      <x:c r="Q2122" s="18"/>
      <x:c r="R2122" s="18"/>
      <x:c r="S2122" s="18"/>
      <x:c r="T2122" s="18"/>
    </x:row>
    <x:row r="2123">
      <x:c r="D2123" s="18"/>
      <x:c r="E2123" s="18"/>
      <x:c r="F2123" s="18"/>
      <x:c r="G2123" s="59"/>
      <x:c r="H2123" s="59"/>
      <x:c r="I2123" s="59"/>
      <x:c r="J2123" s="59"/>
      <x:c r="K2123" s="18"/>
      <x:c r="L2123" s="18"/>
      <x:c r="M2123" s="18"/>
      <x:c r="N2123" s="18"/>
      <x:c r="O2123" s="18"/>
      <x:c r="P2123" s="18"/>
      <x:c r="Q2123" s="18"/>
      <x:c r="R2123" s="18"/>
      <x:c r="S2123" s="18"/>
      <x:c r="T2123" s="18"/>
    </x:row>
    <x:row r="2124">
      <x:c r="D2124" s="18"/>
      <x:c r="E2124" s="18"/>
      <x:c r="F2124" s="18"/>
      <x:c r="G2124" s="59"/>
      <x:c r="H2124" s="59"/>
      <x:c r="I2124" s="59"/>
      <x:c r="J2124" s="59"/>
      <x:c r="K2124" s="18"/>
      <x:c r="L2124" s="18"/>
      <x:c r="M2124" s="18"/>
      <x:c r="N2124" s="18"/>
      <x:c r="O2124" s="18"/>
      <x:c r="P2124" s="18"/>
      <x:c r="Q2124" s="18"/>
      <x:c r="R2124" s="18"/>
      <x:c r="S2124" s="18"/>
      <x:c r="T2124" s="18"/>
    </x:row>
    <x:row r="2125">
      <x:c r="D2125" s="18"/>
      <x:c r="E2125" s="18"/>
      <x:c r="F2125" s="18"/>
      <x:c r="G2125" s="59"/>
      <x:c r="H2125" s="59"/>
      <x:c r="I2125" s="59"/>
      <x:c r="J2125" s="59"/>
      <x:c r="K2125" s="18"/>
      <x:c r="L2125" s="18"/>
      <x:c r="M2125" s="18"/>
      <x:c r="N2125" s="18"/>
      <x:c r="O2125" s="18"/>
      <x:c r="P2125" s="18"/>
      <x:c r="Q2125" s="18"/>
      <x:c r="R2125" s="18"/>
      <x:c r="S2125" s="18"/>
      <x:c r="T2125" s="18"/>
    </x:row>
    <x:row r="2126">
      <x:c r="D2126" s="18"/>
      <x:c r="E2126" s="18"/>
      <x:c r="F2126" s="18"/>
      <x:c r="G2126" s="59"/>
      <x:c r="H2126" s="59"/>
      <x:c r="I2126" s="59"/>
      <x:c r="J2126" s="59"/>
      <x:c r="K2126" s="18"/>
      <x:c r="L2126" s="18"/>
      <x:c r="M2126" s="18"/>
      <x:c r="N2126" s="18"/>
      <x:c r="O2126" s="18"/>
      <x:c r="P2126" s="18"/>
      <x:c r="Q2126" s="18"/>
      <x:c r="R2126" s="18"/>
      <x:c r="S2126" s="18"/>
      <x:c r="T2126" s="18"/>
    </x:row>
    <x:row r="2127">
      <x:c r="D2127" s="18"/>
      <x:c r="E2127" s="18"/>
      <x:c r="F2127" s="18"/>
      <x:c r="G2127" s="59"/>
      <x:c r="H2127" s="59"/>
      <x:c r="I2127" s="59"/>
      <x:c r="J2127" s="59"/>
      <x:c r="K2127" s="18"/>
      <x:c r="L2127" s="18"/>
      <x:c r="M2127" s="18"/>
      <x:c r="N2127" s="18"/>
      <x:c r="O2127" s="18"/>
      <x:c r="P2127" s="18"/>
      <x:c r="Q2127" s="18"/>
      <x:c r="R2127" s="18"/>
      <x:c r="S2127" s="18"/>
      <x:c r="T2127" s="18"/>
    </x:row>
    <x:row r="2128">
      <x:c r="D2128" s="18"/>
      <x:c r="E2128" s="18"/>
      <x:c r="F2128" s="18"/>
      <x:c r="G2128" s="59"/>
      <x:c r="H2128" s="59"/>
      <x:c r="I2128" s="59"/>
      <x:c r="J2128" s="59"/>
      <x:c r="K2128" s="18"/>
      <x:c r="L2128" s="18"/>
      <x:c r="M2128" s="18"/>
      <x:c r="N2128" s="18"/>
      <x:c r="O2128" s="18"/>
      <x:c r="P2128" s="18"/>
      <x:c r="Q2128" s="18"/>
      <x:c r="R2128" s="18"/>
      <x:c r="S2128" s="18"/>
      <x:c r="T2128" s="18"/>
    </x:row>
    <x:row r="2129">
      <x:c r="D2129" s="18"/>
      <x:c r="E2129" s="18"/>
      <x:c r="F2129" s="18"/>
      <x:c r="G2129" s="59"/>
      <x:c r="H2129" s="59"/>
      <x:c r="I2129" s="59"/>
      <x:c r="J2129" s="59"/>
      <x:c r="K2129" s="18"/>
      <x:c r="L2129" s="18"/>
      <x:c r="M2129" s="18"/>
      <x:c r="N2129" s="18"/>
      <x:c r="O2129" s="18"/>
      <x:c r="P2129" s="18"/>
      <x:c r="Q2129" s="18"/>
      <x:c r="R2129" s="18"/>
      <x:c r="S2129" s="18"/>
      <x:c r="T2129" s="18"/>
    </x:row>
    <x:row r="2130">
      <x:c r="D2130" s="18"/>
      <x:c r="E2130" s="18"/>
      <x:c r="F2130" s="18"/>
      <x:c r="G2130" s="59"/>
      <x:c r="H2130" s="59"/>
      <x:c r="I2130" s="59"/>
      <x:c r="J2130" s="59"/>
      <x:c r="K2130" s="18"/>
      <x:c r="L2130" s="18"/>
      <x:c r="M2130" s="18"/>
      <x:c r="N2130" s="18"/>
      <x:c r="O2130" s="18"/>
      <x:c r="P2130" s="18"/>
      <x:c r="Q2130" s="18"/>
      <x:c r="R2130" s="18"/>
      <x:c r="S2130" s="18"/>
      <x:c r="T2130" s="18"/>
    </x:row>
    <x:row r="2131">
      <x:c r="D2131" s="18"/>
      <x:c r="E2131" s="18"/>
      <x:c r="F2131" s="18"/>
      <x:c r="G2131" s="59"/>
      <x:c r="H2131" s="59"/>
      <x:c r="I2131" s="59"/>
      <x:c r="J2131" s="59"/>
      <x:c r="K2131" s="18"/>
      <x:c r="L2131" s="18"/>
      <x:c r="M2131" s="18"/>
      <x:c r="N2131" s="18"/>
      <x:c r="O2131" s="18"/>
      <x:c r="P2131" s="18"/>
      <x:c r="Q2131" s="18"/>
      <x:c r="R2131" s="18"/>
      <x:c r="S2131" s="18"/>
      <x:c r="T2131" s="18"/>
    </x:row>
    <x:row r="2132">
      <x:c r="D2132" s="18"/>
      <x:c r="E2132" s="18"/>
      <x:c r="F2132" s="18"/>
      <x:c r="G2132" s="59"/>
      <x:c r="H2132" s="59"/>
      <x:c r="I2132" s="59"/>
      <x:c r="J2132" s="59"/>
      <x:c r="K2132" s="18"/>
      <x:c r="L2132" s="18"/>
      <x:c r="M2132" s="18"/>
      <x:c r="N2132" s="18"/>
      <x:c r="O2132" s="18"/>
      <x:c r="P2132" s="18"/>
      <x:c r="Q2132" s="18"/>
      <x:c r="R2132" s="18"/>
      <x:c r="S2132" s="18"/>
      <x:c r="T2132" s="18"/>
    </x:row>
    <x:row r="2133">
      <x:c r="D2133" s="18"/>
      <x:c r="E2133" s="18"/>
      <x:c r="F2133" s="18"/>
      <x:c r="G2133" s="59"/>
      <x:c r="H2133" s="59"/>
      <x:c r="I2133" s="59"/>
      <x:c r="J2133" s="59"/>
      <x:c r="K2133" s="18"/>
      <x:c r="L2133" s="18"/>
      <x:c r="M2133" s="18"/>
      <x:c r="N2133" s="18"/>
      <x:c r="O2133" s="18"/>
      <x:c r="P2133" s="18"/>
      <x:c r="Q2133" s="18"/>
      <x:c r="R2133" s="18"/>
      <x:c r="S2133" s="18"/>
      <x:c r="T2133" s="18"/>
    </x:row>
    <x:row r="2134">
      <x:c r="D2134" s="18"/>
      <x:c r="E2134" s="18"/>
      <x:c r="F2134" s="18"/>
      <x:c r="G2134" s="59"/>
      <x:c r="H2134" s="59"/>
      <x:c r="I2134" s="59"/>
      <x:c r="J2134" s="59"/>
      <x:c r="K2134" s="18"/>
      <x:c r="L2134" s="18"/>
      <x:c r="M2134" s="18"/>
      <x:c r="N2134" s="18"/>
      <x:c r="O2134" s="18"/>
      <x:c r="P2134" s="18"/>
      <x:c r="Q2134" s="18"/>
      <x:c r="R2134" s="18"/>
      <x:c r="S2134" s="18"/>
      <x:c r="T2134" s="18"/>
    </x:row>
    <x:row r="2135">
      <x:c r="D2135" s="18"/>
      <x:c r="E2135" s="18"/>
      <x:c r="F2135" s="18"/>
      <x:c r="G2135" s="59"/>
      <x:c r="H2135" s="59"/>
      <x:c r="I2135" s="59"/>
      <x:c r="J2135" s="59"/>
      <x:c r="K2135" s="18"/>
      <x:c r="L2135" s="18"/>
      <x:c r="M2135" s="18"/>
      <x:c r="N2135" s="18"/>
      <x:c r="O2135" s="18"/>
      <x:c r="P2135" s="18"/>
      <x:c r="Q2135" s="18"/>
      <x:c r="R2135" s="18"/>
      <x:c r="S2135" s="18"/>
      <x:c r="T2135" s="18"/>
    </x:row>
    <x:row r="2136">
      <x:c r="D2136" s="18"/>
      <x:c r="E2136" s="18"/>
      <x:c r="F2136" s="18"/>
      <x:c r="G2136" s="59"/>
      <x:c r="H2136" s="59"/>
      <x:c r="I2136" s="59"/>
      <x:c r="J2136" s="59"/>
      <x:c r="K2136" s="18"/>
      <x:c r="L2136" s="18"/>
      <x:c r="M2136" s="18"/>
      <x:c r="N2136" s="18"/>
      <x:c r="O2136" s="18"/>
      <x:c r="P2136" s="18"/>
      <x:c r="Q2136" s="18"/>
      <x:c r="R2136" s="18"/>
      <x:c r="S2136" s="18"/>
      <x:c r="T2136" s="18"/>
    </x:row>
    <x:row r="2137">
      <x:c r="D2137" s="18"/>
      <x:c r="E2137" s="18"/>
      <x:c r="F2137" s="18"/>
      <x:c r="G2137" s="59"/>
      <x:c r="H2137" s="59"/>
      <x:c r="I2137" s="59"/>
      <x:c r="J2137" s="59"/>
      <x:c r="K2137" s="18"/>
      <x:c r="L2137" s="18"/>
      <x:c r="M2137" s="18"/>
      <x:c r="N2137" s="18"/>
      <x:c r="O2137" s="18"/>
      <x:c r="P2137" s="18"/>
      <x:c r="Q2137" s="18"/>
      <x:c r="R2137" s="18"/>
      <x:c r="S2137" s="18"/>
      <x:c r="T2137" s="18"/>
    </x:row>
    <x:row r="2138">
      <x:c r="D2138" s="18"/>
      <x:c r="E2138" s="18"/>
      <x:c r="F2138" s="18"/>
      <x:c r="G2138" s="59"/>
      <x:c r="H2138" s="59"/>
      <x:c r="I2138" s="59"/>
      <x:c r="J2138" s="59"/>
      <x:c r="K2138" s="18"/>
      <x:c r="L2138" s="18"/>
      <x:c r="M2138" s="18"/>
      <x:c r="N2138" s="18"/>
      <x:c r="O2138" s="18"/>
      <x:c r="P2138" s="18"/>
      <x:c r="Q2138" s="18"/>
      <x:c r="R2138" s="18"/>
      <x:c r="S2138" s="18"/>
      <x:c r="T2138" s="18"/>
    </x:row>
    <x:row r="2139">
      <x:c r="D2139" s="18"/>
      <x:c r="E2139" s="18"/>
      <x:c r="F2139" s="18"/>
      <x:c r="G2139" s="59"/>
      <x:c r="H2139" s="59"/>
      <x:c r="I2139" s="59"/>
      <x:c r="J2139" s="59"/>
      <x:c r="K2139" s="18"/>
      <x:c r="L2139" s="18"/>
      <x:c r="M2139" s="18"/>
      <x:c r="N2139" s="18"/>
      <x:c r="O2139" s="18"/>
      <x:c r="P2139" s="18"/>
      <x:c r="Q2139" s="18"/>
      <x:c r="R2139" s="18"/>
      <x:c r="S2139" s="18"/>
      <x:c r="T2139" s="18"/>
    </x:row>
    <x:row r="2140">
      <x:c r="D2140" s="18"/>
      <x:c r="E2140" s="18"/>
      <x:c r="F2140" s="18"/>
      <x:c r="G2140" s="59"/>
      <x:c r="H2140" s="59"/>
      <x:c r="I2140" s="59"/>
      <x:c r="J2140" s="59"/>
      <x:c r="K2140" s="18"/>
      <x:c r="L2140" s="18"/>
      <x:c r="M2140" s="18"/>
      <x:c r="N2140" s="18"/>
      <x:c r="O2140" s="18"/>
      <x:c r="P2140" s="18"/>
      <x:c r="Q2140" s="18"/>
      <x:c r="R2140" s="18"/>
      <x:c r="S2140" s="18"/>
      <x:c r="T2140" s="18"/>
    </x:row>
    <x:row r="2141">
      <x:c r="D2141" s="18"/>
      <x:c r="E2141" s="18"/>
      <x:c r="F2141" s="18"/>
      <x:c r="G2141" s="59"/>
      <x:c r="H2141" s="59"/>
      <x:c r="I2141" s="59"/>
      <x:c r="J2141" s="59"/>
      <x:c r="K2141" s="18"/>
      <x:c r="L2141" s="18"/>
      <x:c r="M2141" s="18"/>
      <x:c r="N2141" s="18"/>
      <x:c r="O2141" s="18"/>
      <x:c r="P2141" s="18"/>
      <x:c r="Q2141" s="18"/>
      <x:c r="R2141" s="18"/>
      <x:c r="S2141" s="18"/>
      <x:c r="T2141" s="18"/>
    </x:row>
    <x:row r="2142">
      <x:c r="D2142" s="18"/>
      <x:c r="E2142" s="18"/>
      <x:c r="F2142" s="18"/>
      <x:c r="G2142" s="59"/>
      <x:c r="H2142" s="59"/>
      <x:c r="I2142" s="59"/>
      <x:c r="J2142" s="59"/>
      <x:c r="K2142" s="18"/>
      <x:c r="L2142" s="18"/>
      <x:c r="M2142" s="18"/>
      <x:c r="N2142" s="18"/>
      <x:c r="O2142" s="18"/>
      <x:c r="P2142" s="18"/>
      <x:c r="Q2142" s="18"/>
      <x:c r="R2142" s="18"/>
      <x:c r="S2142" s="18"/>
      <x:c r="T2142" s="18"/>
    </x:row>
    <x:row r="2143">
      <x:c r="D2143" s="18"/>
      <x:c r="E2143" s="18"/>
      <x:c r="F2143" s="18"/>
      <x:c r="G2143" s="59"/>
      <x:c r="H2143" s="59"/>
      <x:c r="I2143" s="59"/>
      <x:c r="J2143" s="59"/>
      <x:c r="K2143" s="18"/>
      <x:c r="L2143" s="18"/>
      <x:c r="M2143" s="18"/>
      <x:c r="N2143" s="18"/>
      <x:c r="O2143" s="18"/>
      <x:c r="P2143" s="18"/>
      <x:c r="Q2143" s="18"/>
      <x:c r="R2143" s="18"/>
      <x:c r="S2143" s="18"/>
      <x:c r="T2143" s="18"/>
    </x:row>
    <x:row r="2144">
      <x:c r="D2144" s="18"/>
      <x:c r="E2144" s="18"/>
      <x:c r="F2144" s="18"/>
      <x:c r="G2144" s="59"/>
      <x:c r="H2144" s="59"/>
      <x:c r="I2144" s="59"/>
      <x:c r="J2144" s="59"/>
      <x:c r="K2144" s="18"/>
      <x:c r="L2144" s="18"/>
      <x:c r="M2144" s="18"/>
      <x:c r="N2144" s="18"/>
      <x:c r="O2144" s="18"/>
      <x:c r="P2144" s="18"/>
      <x:c r="Q2144" s="18"/>
      <x:c r="R2144" s="18"/>
      <x:c r="S2144" s="18"/>
      <x:c r="T2144" s="18"/>
    </x:row>
    <x:row r="2145">
      <x:c r="D2145" s="18"/>
      <x:c r="E2145" s="18"/>
      <x:c r="F2145" s="18"/>
      <x:c r="G2145" s="59"/>
      <x:c r="H2145" s="59"/>
      <x:c r="I2145" s="59"/>
      <x:c r="J2145" s="59"/>
      <x:c r="K2145" s="18"/>
      <x:c r="L2145" s="18"/>
      <x:c r="M2145" s="18"/>
      <x:c r="N2145" s="18"/>
      <x:c r="O2145" s="18"/>
      <x:c r="P2145" s="18"/>
      <x:c r="Q2145" s="18"/>
      <x:c r="R2145" s="18"/>
      <x:c r="S2145" s="18"/>
      <x:c r="T2145" s="18"/>
    </x:row>
    <x:row r="2146">
      <x:c r="D2146" s="18"/>
      <x:c r="E2146" s="18"/>
      <x:c r="F2146" s="18"/>
      <x:c r="G2146" s="59"/>
      <x:c r="H2146" s="59"/>
      <x:c r="I2146" s="59"/>
      <x:c r="J2146" s="59"/>
      <x:c r="K2146" s="18"/>
      <x:c r="L2146" s="18"/>
      <x:c r="M2146" s="18"/>
      <x:c r="N2146" s="18"/>
      <x:c r="O2146" s="18"/>
      <x:c r="P2146" s="18"/>
      <x:c r="Q2146" s="18"/>
      <x:c r="R2146" s="18"/>
      <x:c r="S2146" s="18"/>
      <x:c r="T2146" s="18"/>
    </x:row>
    <x:row r="2147">
      <x:c r="D2147" s="18"/>
      <x:c r="E2147" s="18"/>
      <x:c r="F2147" s="18"/>
      <x:c r="G2147" s="59"/>
      <x:c r="H2147" s="59"/>
      <x:c r="I2147" s="59"/>
      <x:c r="J2147" s="59"/>
      <x:c r="K2147" s="18"/>
      <x:c r="L2147" s="18"/>
      <x:c r="M2147" s="18"/>
      <x:c r="N2147" s="18"/>
      <x:c r="O2147" s="18"/>
      <x:c r="P2147" s="18"/>
      <x:c r="Q2147" s="18"/>
      <x:c r="R2147" s="18"/>
      <x:c r="S2147" s="18"/>
      <x:c r="T2147" s="18"/>
    </x:row>
    <x:row r="2148">
      <x:c r="D2148" s="18"/>
      <x:c r="E2148" s="18"/>
      <x:c r="F2148" s="18"/>
      <x:c r="G2148" s="59"/>
      <x:c r="H2148" s="59"/>
      <x:c r="I2148" s="59"/>
      <x:c r="J2148" s="59"/>
      <x:c r="K2148" s="18"/>
      <x:c r="L2148" s="18"/>
      <x:c r="M2148" s="18"/>
      <x:c r="N2148" s="18"/>
      <x:c r="O2148" s="18"/>
      <x:c r="P2148" s="18"/>
      <x:c r="Q2148" s="18"/>
      <x:c r="R2148" s="18"/>
      <x:c r="S2148" s="18"/>
      <x:c r="T2148" s="18"/>
    </x:row>
    <x:row r="2149">
      <x:c r="D2149" s="18"/>
      <x:c r="E2149" s="18"/>
      <x:c r="F2149" s="18"/>
      <x:c r="G2149" s="59"/>
      <x:c r="H2149" s="59"/>
      <x:c r="I2149" s="59"/>
      <x:c r="J2149" s="59"/>
      <x:c r="K2149" s="18"/>
      <x:c r="L2149" s="18"/>
      <x:c r="M2149" s="18"/>
      <x:c r="N2149" s="18"/>
      <x:c r="O2149" s="18"/>
      <x:c r="P2149" s="18"/>
      <x:c r="Q2149" s="18"/>
      <x:c r="R2149" s="18"/>
      <x:c r="S2149" s="18"/>
      <x:c r="T2149" s="18"/>
    </x:row>
    <x:row r="2150">
      <x:c r="D2150" s="18"/>
      <x:c r="E2150" s="18"/>
      <x:c r="F2150" s="18"/>
      <x:c r="G2150" s="59"/>
      <x:c r="H2150" s="59"/>
      <x:c r="I2150" s="59"/>
      <x:c r="J2150" s="59"/>
      <x:c r="K2150" s="18"/>
      <x:c r="L2150" s="18"/>
      <x:c r="M2150" s="18"/>
      <x:c r="N2150" s="18"/>
      <x:c r="O2150" s="18"/>
      <x:c r="P2150" s="18"/>
      <x:c r="Q2150" s="18"/>
      <x:c r="R2150" s="18"/>
      <x:c r="S2150" s="18"/>
      <x:c r="T2150" s="18"/>
    </x:row>
    <x:row r="2151">
      <x:c r="D2151" s="18"/>
      <x:c r="E2151" s="18"/>
      <x:c r="F2151" s="18"/>
      <x:c r="G2151" s="59"/>
      <x:c r="H2151" s="59"/>
      <x:c r="I2151" s="59"/>
      <x:c r="J2151" s="59"/>
      <x:c r="K2151" s="18"/>
      <x:c r="L2151" s="18"/>
      <x:c r="M2151" s="18"/>
      <x:c r="N2151" s="18"/>
      <x:c r="O2151" s="18"/>
      <x:c r="P2151" s="18"/>
      <x:c r="Q2151" s="18"/>
      <x:c r="R2151" s="18"/>
      <x:c r="S2151" s="18"/>
      <x:c r="T2151" s="18"/>
    </x:row>
    <x:row r="2152">
      <x:c r="D2152" s="18"/>
      <x:c r="E2152" s="18"/>
      <x:c r="F2152" s="18"/>
      <x:c r="G2152" s="59"/>
      <x:c r="H2152" s="59"/>
      <x:c r="I2152" s="59"/>
      <x:c r="J2152" s="59"/>
      <x:c r="K2152" s="18"/>
      <x:c r="L2152" s="18"/>
      <x:c r="M2152" s="18"/>
      <x:c r="N2152" s="18"/>
      <x:c r="O2152" s="18"/>
      <x:c r="P2152" s="18"/>
      <x:c r="Q2152" s="18"/>
      <x:c r="R2152" s="18"/>
      <x:c r="S2152" s="18"/>
      <x:c r="T2152" s="18"/>
    </x:row>
    <x:row r="2153">
      <x:c r="D2153" s="18"/>
      <x:c r="E2153" s="18"/>
      <x:c r="F2153" s="18"/>
      <x:c r="G2153" s="59"/>
      <x:c r="H2153" s="59"/>
      <x:c r="I2153" s="59"/>
      <x:c r="J2153" s="59"/>
      <x:c r="K2153" s="18"/>
      <x:c r="L2153" s="18"/>
      <x:c r="M2153" s="18"/>
      <x:c r="N2153" s="18"/>
      <x:c r="O2153" s="18"/>
      <x:c r="P2153" s="18"/>
      <x:c r="Q2153" s="18"/>
      <x:c r="R2153" s="18"/>
      <x:c r="S2153" s="18"/>
      <x:c r="T2153" s="18"/>
    </x:row>
    <x:row r="2154">
      <x:c r="D2154" s="18"/>
      <x:c r="E2154" s="18"/>
      <x:c r="F2154" s="18"/>
      <x:c r="G2154" s="59"/>
      <x:c r="H2154" s="59"/>
      <x:c r="I2154" s="59"/>
      <x:c r="J2154" s="59"/>
      <x:c r="K2154" s="18"/>
      <x:c r="L2154" s="18"/>
      <x:c r="M2154" s="18"/>
      <x:c r="N2154" s="18"/>
      <x:c r="O2154" s="18"/>
      <x:c r="P2154" s="18"/>
      <x:c r="Q2154" s="18"/>
      <x:c r="R2154" s="18"/>
      <x:c r="S2154" s="18"/>
      <x:c r="T2154" s="18"/>
    </x:row>
    <x:row r="2155">
      <x:c r="D2155" s="18"/>
      <x:c r="E2155" s="18"/>
      <x:c r="F2155" s="18"/>
      <x:c r="G2155" s="59"/>
      <x:c r="H2155" s="59"/>
      <x:c r="I2155" s="59"/>
      <x:c r="J2155" s="59"/>
      <x:c r="K2155" s="18"/>
      <x:c r="L2155" s="18"/>
      <x:c r="M2155" s="18"/>
      <x:c r="N2155" s="18"/>
      <x:c r="O2155" s="18"/>
      <x:c r="P2155" s="18"/>
      <x:c r="Q2155" s="18"/>
      <x:c r="R2155" s="18"/>
      <x:c r="S2155" s="18"/>
      <x:c r="T2155" s="18"/>
    </x:row>
    <x:row r="2156">
      <x:c r="D2156" s="18"/>
      <x:c r="E2156" s="18"/>
      <x:c r="F2156" s="18"/>
      <x:c r="G2156" s="59"/>
      <x:c r="H2156" s="59"/>
      <x:c r="I2156" s="59"/>
      <x:c r="J2156" s="59"/>
      <x:c r="K2156" s="18"/>
      <x:c r="L2156" s="18"/>
      <x:c r="M2156" s="18"/>
      <x:c r="N2156" s="18"/>
      <x:c r="O2156" s="18"/>
      <x:c r="P2156" s="18"/>
      <x:c r="Q2156" s="18"/>
      <x:c r="R2156" s="18"/>
      <x:c r="S2156" s="18"/>
      <x:c r="T2156" s="18"/>
    </x:row>
    <x:row r="2157">
      <x:c r="D2157" s="18"/>
      <x:c r="E2157" s="18"/>
      <x:c r="F2157" s="18"/>
      <x:c r="G2157" s="59"/>
      <x:c r="H2157" s="59"/>
      <x:c r="I2157" s="59"/>
      <x:c r="J2157" s="59"/>
      <x:c r="K2157" s="18"/>
      <x:c r="L2157" s="18"/>
      <x:c r="M2157" s="18"/>
      <x:c r="N2157" s="18"/>
      <x:c r="O2157" s="18"/>
      <x:c r="P2157" s="18"/>
      <x:c r="Q2157" s="18"/>
      <x:c r="R2157" s="18"/>
      <x:c r="S2157" s="18"/>
      <x:c r="T2157" s="18"/>
    </x:row>
    <x:row r="2158">
      <x:c r="D2158" s="18"/>
      <x:c r="E2158" s="18"/>
      <x:c r="F2158" s="18"/>
      <x:c r="G2158" s="59"/>
      <x:c r="H2158" s="59"/>
      <x:c r="I2158" s="59"/>
      <x:c r="J2158" s="59"/>
      <x:c r="K2158" s="18"/>
      <x:c r="L2158" s="18"/>
      <x:c r="M2158" s="18"/>
      <x:c r="N2158" s="18"/>
      <x:c r="O2158" s="18"/>
      <x:c r="P2158" s="18"/>
      <x:c r="Q2158" s="18"/>
      <x:c r="R2158" s="18"/>
      <x:c r="S2158" s="18"/>
      <x:c r="T2158" s="18"/>
    </x:row>
    <x:row r="2159">
      <x:c r="D2159" s="18"/>
      <x:c r="E2159" s="18"/>
      <x:c r="F2159" s="18"/>
      <x:c r="G2159" s="59"/>
      <x:c r="H2159" s="59"/>
      <x:c r="I2159" s="59"/>
      <x:c r="J2159" s="59"/>
      <x:c r="K2159" s="18"/>
      <x:c r="L2159" s="18"/>
      <x:c r="M2159" s="18"/>
      <x:c r="N2159" s="18"/>
      <x:c r="O2159" s="18"/>
      <x:c r="P2159" s="18"/>
      <x:c r="Q2159" s="18"/>
      <x:c r="R2159" s="18"/>
      <x:c r="S2159" s="18"/>
      <x:c r="T2159" s="18"/>
    </x:row>
    <x:row r="2160">
      <x:c r="D2160" s="18"/>
      <x:c r="E2160" s="18"/>
      <x:c r="F2160" s="18"/>
      <x:c r="G2160" s="59"/>
      <x:c r="H2160" s="59"/>
      <x:c r="I2160" s="59"/>
      <x:c r="J2160" s="59"/>
      <x:c r="K2160" s="18"/>
      <x:c r="L2160" s="18"/>
      <x:c r="M2160" s="18"/>
      <x:c r="N2160" s="18"/>
      <x:c r="O2160" s="18"/>
      <x:c r="P2160" s="18"/>
      <x:c r="Q2160" s="18"/>
      <x:c r="R2160" s="18"/>
      <x:c r="S2160" s="18"/>
      <x:c r="T2160" s="18"/>
    </x:row>
    <x:row r="2161">
      <x:c r="D2161" s="18"/>
      <x:c r="E2161" s="18"/>
      <x:c r="F2161" s="18"/>
      <x:c r="G2161" s="59"/>
      <x:c r="H2161" s="59"/>
      <x:c r="I2161" s="59"/>
      <x:c r="J2161" s="59"/>
      <x:c r="K2161" s="18"/>
      <x:c r="L2161" s="18"/>
      <x:c r="M2161" s="18"/>
      <x:c r="N2161" s="18"/>
      <x:c r="O2161" s="18"/>
      <x:c r="P2161" s="18"/>
      <x:c r="Q2161" s="18"/>
      <x:c r="R2161" s="18"/>
      <x:c r="S2161" s="18"/>
      <x:c r="T2161" s="18"/>
    </x:row>
    <x:row r="2162">
      <x:c r="D2162" s="18"/>
      <x:c r="E2162" s="18"/>
      <x:c r="F2162" s="18"/>
      <x:c r="G2162" s="59"/>
      <x:c r="H2162" s="59"/>
      <x:c r="I2162" s="59"/>
      <x:c r="J2162" s="59"/>
      <x:c r="K2162" s="18"/>
      <x:c r="L2162" s="18"/>
      <x:c r="M2162" s="18"/>
      <x:c r="N2162" s="18"/>
      <x:c r="O2162" s="18"/>
      <x:c r="P2162" s="18"/>
      <x:c r="Q2162" s="18"/>
      <x:c r="R2162" s="18"/>
      <x:c r="S2162" s="18"/>
      <x:c r="T2162" s="18"/>
    </x:row>
    <x:row r="2163">
      <x:c r="D2163" s="18"/>
      <x:c r="E2163" s="18"/>
      <x:c r="F2163" s="18"/>
      <x:c r="G2163" s="59"/>
      <x:c r="H2163" s="59"/>
      <x:c r="I2163" s="59"/>
      <x:c r="J2163" s="59"/>
      <x:c r="K2163" s="18"/>
      <x:c r="L2163" s="18"/>
      <x:c r="M2163" s="18"/>
      <x:c r="N2163" s="18"/>
      <x:c r="O2163" s="18"/>
      <x:c r="P2163" s="18"/>
      <x:c r="Q2163" s="18"/>
      <x:c r="R2163" s="18"/>
      <x:c r="S2163" s="18"/>
      <x:c r="T2163" s="18"/>
    </x:row>
    <x:row r="2164">
      <x:c r="D2164" s="18"/>
      <x:c r="E2164" s="18"/>
      <x:c r="F2164" s="18"/>
      <x:c r="G2164" s="59"/>
      <x:c r="H2164" s="59"/>
      <x:c r="I2164" s="59"/>
      <x:c r="J2164" s="59"/>
      <x:c r="K2164" s="18"/>
      <x:c r="L2164" s="18"/>
      <x:c r="M2164" s="18"/>
      <x:c r="N2164" s="18"/>
      <x:c r="O2164" s="18"/>
      <x:c r="P2164" s="18"/>
      <x:c r="Q2164" s="18"/>
      <x:c r="R2164" s="18"/>
      <x:c r="S2164" s="18"/>
      <x:c r="T2164" s="18"/>
    </x:row>
    <x:row r="2165">
      <x:c r="D2165" s="18"/>
      <x:c r="E2165" s="18"/>
      <x:c r="F2165" s="18"/>
      <x:c r="G2165" s="59"/>
      <x:c r="H2165" s="59"/>
      <x:c r="I2165" s="59"/>
      <x:c r="J2165" s="59"/>
      <x:c r="K2165" s="18"/>
      <x:c r="L2165" s="18"/>
      <x:c r="M2165" s="18"/>
      <x:c r="N2165" s="18"/>
      <x:c r="O2165" s="18"/>
      <x:c r="P2165" s="18"/>
      <x:c r="Q2165" s="18"/>
      <x:c r="R2165" s="18"/>
      <x:c r="S2165" s="18"/>
      <x:c r="T2165" s="18"/>
    </x:row>
    <x:row r="2166">
      <x:c r="D2166" s="18"/>
      <x:c r="E2166" s="18"/>
      <x:c r="F2166" s="18"/>
      <x:c r="G2166" s="59"/>
      <x:c r="H2166" s="59"/>
      <x:c r="I2166" s="59"/>
      <x:c r="J2166" s="59"/>
      <x:c r="K2166" s="18"/>
      <x:c r="L2166" s="18"/>
      <x:c r="M2166" s="18"/>
      <x:c r="N2166" s="18"/>
      <x:c r="O2166" s="18"/>
      <x:c r="P2166" s="18"/>
      <x:c r="Q2166" s="18"/>
      <x:c r="R2166" s="18"/>
      <x:c r="S2166" s="18"/>
      <x:c r="T2166" s="18"/>
    </x:row>
    <x:row r="2167">
      <x:c r="D2167" s="18"/>
      <x:c r="E2167" s="18"/>
      <x:c r="F2167" s="18"/>
      <x:c r="G2167" s="59"/>
      <x:c r="H2167" s="59"/>
      <x:c r="I2167" s="59"/>
      <x:c r="J2167" s="59"/>
      <x:c r="K2167" s="18"/>
      <x:c r="L2167" s="18"/>
      <x:c r="M2167" s="18"/>
      <x:c r="N2167" s="18"/>
      <x:c r="O2167" s="18"/>
      <x:c r="P2167" s="18"/>
      <x:c r="Q2167" s="18"/>
      <x:c r="R2167" s="18"/>
      <x:c r="S2167" s="18"/>
      <x:c r="T2167" s="18"/>
    </x:row>
    <x:row r="2168">
      <x:c r="D2168" s="18"/>
      <x:c r="E2168" s="18"/>
      <x:c r="F2168" s="18"/>
      <x:c r="G2168" s="59"/>
      <x:c r="H2168" s="59"/>
      <x:c r="I2168" s="59"/>
      <x:c r="J2168" s="59"/>
      <x:c r="K2168" s="18"/>
      <x:c r="L2168" s="18"/>
      <x:c r="M2168" s="18"/>
      <x:c r="N2168" s="18"/>
      <x:c r="O2168" s="18"/>
      <x:c r="P2168" s="18"/>
      <x:c r="Q2168" s="18"/>
      <x:c r="R2168" s="18"/>
      <x:c r="S2168" s="18"/>
      <x:c r="T2168" s="18"/>
    </x:row>
    <x:row r="2169">
      <x:c r="D2169" s="18"/>
      <x:c r="E2169" s="18"/>
      <x:c r="F2169" s="18"/>
      <x:c r="G2169" s="59"/>
      <x:c r="H2169" s="59"/>
      <x:c r="I2169" s="59"/>
      <x:c r="J2169" s="59"/>
      <x:c r="K2169" s="18"/>
      <x:c r="L2169" s="18"/>
      <x:c r="M2169" s="18"/>
      <x:c r="N2169" s="18"/>
      <x:c r="O2169" s="18"/>
      <x:c r="P2169" s="18"/>
      <x:c r="Q2169" s="18"/>
      <x:c r="R2169" s="18"/>
      <x:c r="S2169" s="18"/>
      <x:c r="T2169" s="18"/>
    </x:row>
    <x:row r="2170">
      <x:c r="D2170" s="18"/>
      <x:c r="E2170" s="18"/>
      <x:c r="F2170" s="18"/>
      <x:c r="G2170" s="59"/>
      <x:c r="H2170" s="59"/>
      <x:c r="I2170" s="59"/>
      <x:c r="J2170" s="59"/>
      <x:c r="K2170" s="18"/>
      <x:c r="L2170" s="18"/>
      <x:c r="M2170" s="18"/>
      <x:c r="N2170" s="18"/>
      <x:c r="O2170" s="18"/>
      <x:c r="P2170" s="18"/>
      <x:c r="Q2170" s="18"/>
      <x:c r="R2170" s="18"/>
      <x:c r="S2170" s="18"/>
      <x:c r="T2170" s="18"/>
    </x:row>
    <x:row r="2171">
      <x:c r="D2171" s="18"/>
      <x:c r="E2171" s="18"/>
      <x:c r="F2171" s="18"/>
      <x:c r="G2171" s="59"/>
      <x:c r="H2171" s="59"/>
      <x:c r="I2171" s="59"/>
      <x:c r="J2171" s="59"/>
      <x:c r="K2171" s="18"/>
      <x:c r="L2171" s="18"/>
      <x:c r="M2171" s="18"/>
      <x:c r="N2171" s="18"/>
      <x:c r="O2171" s="18"/>
      <x:c r="P2171" s="18"/>
      <x:c r="Q2171" s="18"/>
      <x:c r="R2171" s="18"/>
      <x:c r="S2171" s="18"/>
      <x:c r="T2171" s="18"/>
    </x:row>
    <x:row r="2172">
      <x:c r="D2172" s="18"/>
      <x:c r="E2172" s="18"/>
      <x:c r="F2172" s="18"/>
      <x:c r="G2172" s="59"/>
      <x:c r="H2172" s="59"/>
      <x:c r="I2172" s="59"/>
      <x:c r="J2172" s="59"/>
      <x:c r="K2172" s="18"/>
      <x:c r="L2172" s="18"/>
      <x:c r="M2172" s="18"/>
      <x:c r="N2172" s="18"/>
      <x:c r="O2172" s="18"/>
      <x:c r="P2172" s="18"/>
      <x:c r="Q2172" s="18"/>
      <x:c r="R2172" s="18"/>
      <x:c r="S2172" s="18"/>
      <x:c r="T2172" s="18"/>
    </x:row>
    <x:row r="2173">
      <x:c r="D2173" s="18"/>
      <x:c r="E2173" s="18"/>
      <x:c r="F2173" s="18"/>
      <x:c r="G2173" s="59"/>
      <x:c r="H2173" s="59"/>
      <x:c r="I2173" s="59"/>
      <x:c r="J2173" s="59"/>
      <x:c r="K2173" s="18"/>
      <x:c r="L2173" s="18"/>
      <x:c r="M2173" s="18"/>
      <x:c r="N2173" s="18"/>
      <x:c r="O2173" s="18"/>
      <x:c r="P2173" s="18"/>
      <x:c r="Q2173" s="18"/>
      <x:c r="R2173" s="18"/>
      <x:c r="S2173" s="18"/>
      <x:c r="T2173" s="18"/>
    </x:row>
    <x:row r="2174">
      <x:c r="D2174" s="18"/>
      <x:c r="E2174" s="18"/>
      <x:c r="F2174" s="18"/>
      <x:c r="G2174" s="59"/>
      <x:c r="H2174" s="59"/>
      <x:c r="I2174" s="59"/>
      <x:c r="J2174" s="59"/>
      <x:c r="K2174" s="18"/>
      <x:c r="L2174" s="18"/>
      <x:c r="M2174" s="18"/>
      <x:c r="N2174" s="18"/>
      <x:c r="O2174" s="18"/>
      <x:c r="P2174" s="18"/>
      <x:c r="Q2174" s="18"/>
      <x:c r="R2174" s="18"/>
      <x:c r="S2174" s="18"/>
      <x:c r="T2174" s="18"/>
    </x:row>
    <x:row r="2175">
      <x:c r="D2175" s="18"/>
      <x:c r="E2175" s="18"/>
      <x:c r="F2175" s="18"/>
      <x:c r="G2175" s="59"/>
      <x:c r="H2175" s="59"/>
      <x:c r="I2175" s="59"/>
      <x:c r="J2175" s="59"/>
      <x:c r="K2175" s="18"/>
      <x:c r="L2175" s="18"/>
      <x:c r="M2175" s="18"/>
      <x:c r="N2175" s="18"/>
      <x:c r="O2175" s="18"/>
      <x:c r="P2175" s="18"/>
      <x:c r="Q2175" s="18"/>
      <x:c r="R2175" s="18"/>
      <x:c r="S2175" s="18"/>
      <x:c r="T2175" s="18"/>
    </x:row>
    <x:row r="2176">
      <x:c r="D2176" s="18"/>
      <x:c r="E2176" s="18"/>
      <x:c r="F2176" s="18"/>
      <x:c r="G2176" s="59"/>
      <x:c r="H2176" s="59"/>
      <x:c r="I2176" s="59"/>
      <x:c r="J2176" s="59"/>
      <x:c r="K2176" s="18"/>
      <x:c r="L2176" s="18"/>
      <x:c r="M2176" s="18"/>
      <x:c r="N2176" s="18"/>
      <x:c r="O2176" s="18"/>
      <x:c r="P2176" s="18"/>
      <x:c r="Q2176" s="18"/>
      <x:c r="R2176" s="18"/>
      <x:c r="S2176" s="18"/>
      <x:c r="T2176" s="18"/>
    </x:row>
    <x:row r="2177">
      <x:c r="D2177" s="18"/>
      <x:c r="E2177" s="18"/>
      <x:c r="F2177" s="18"/>
      <x:c r="G2177" s="59"/>
      <x:c r="H2177" s="59"/>
      <x:c r="I2177" s="59"/>
      <x:c r="J2177" s="59"/>
      <x:c r="K2177" s="18"/>
      <x:c r="L2177" s="18"/>
      <x:c r="M2177" s="18"/>
      <x:c r="N2177" s="18"/>
      <x:c r="O2177" s="18"/>
      <x:c r="P2177" s="18"/>
      <x:c r="Q2177" s="18"/>
      <x:c r="R2177" s="18"/>
      <x:c r="S2177" s="18"/>
      <x:c r="T2177" s="18"/>
    </x:row>
    <x:row r="2178">
      <x:c r="D2178" s="18"/>
      <x:c r="E2178" s="18"/>
      <x:c r="F2178" s="18"/>
      <x:c r="G2178" s="59"/>
      <x:c r="H2178" s="59"/>
      <x:c r="I2178" s="59"/>
      <x:c r="J2178" s="59"/>
      <x:c r="K2178" s="18"/>
      <x:c r="L2178" s="18"/>
      <x:c r="M2178" s="18"/>
      <x:c r="N2178" s="18"/>
      <x:c r="O2178" s="18"/>
      <x:c r="P2178" s="18"/>
      <x:c r="Q2178" s="18"/>
      <x:c r="R2178" s="18"/>
      <x:c r="S2178" s="18"/>
      <x:c r="T2178" s="18"/>
    </x:row>
    <x:row r="2179">
      <x:c r="D2179" s="18"/>
      <x:c r="E2179" s="18"/>
      <x:c r="F2179" s="18"/>
      <x:c r="G2179" s="59"/>
      <x:c r="H2179" s="59"/>
      <x:c r="I2179" s="59"/>
      <x:c r="J2179" s="59"/>
      <x:c r="K2179" s="18"/>
      <x:c r="L2179" s="18"/>
      <x:c r="M2179" s="18"/>
      <x:c r="N2179" s="18"/>
      <x:c r="O2179" s="18"/>
      <x:c r="P2179" s="18"/>
      <x:c r="Q2179" s="18"/>
      <x:c r="R2179" s="18"/>
      <x:c r="S2179" s="18"/>
      <x:c r="T2179" s="18"/>
    </x:row>
    <x:row r="2180">
      <x:c r="D2180" s="18"/>
      <x:c r="E2180" s="18"/>
      <x:c r="F2180" s="18"/>
      <x:c r="G2180" s="59"/>
      <x:c r="H2180" s="59"/>
      <x:c r="I2180" s="59"/>
      <x:c r="J2180" s="59"/>
      <x:c r="K2180" s="18"/>
      <x:c r="L2180" s="18"/>
      <x:c r="M2180" s="18"/>
      <x:c r="N2180" s="18"/>
      <x:c r="O2180" s="18"/>
      <x:c r="P2180" s="18"/>
      <x:c r="Q2180" s="18"/>
      <x:c r="R2180" s="18"/>
      <x:c r="S2180" s="18"/>
      <x:c r="T2180" s="18"/>
    </x:row>
    <x:row r="2181">
      <x:c r="D2181" s="18"/>
      <x:c r="E2181" s="18"/>
      <x:c r="F2181" s="18"/>
      <x:c r="G2181" s="59"/>
      <x:c r="H2181" s="59"/>
      <x:c r="I2181" s="59"/>
      <x:c r="J2181" s="59"/>
      <x:c r="K2181" s="18"/>
      <x:c r="L2181" s="18"/>
      <x:c r="M2181" s="18"/>
      <x:c r="N2181" s="18"/>
      <x:c r="O2181" s="18"/>
      <x:c r="P2181" s="18"/>
      <x:c r="Q2181" s="18"/>
      <x:c r="R2181" s="18"/>
      <x:c r="S2181" s="18"/>
      <x:c r="T2181" s="18"/>
    </x:row>
    <x:row r="2182">
      <x:c r="D2182" s="18"/>
      <x:c r="E2182" s="18"/>
      <x:c r="F2182" s="18"/>
      <x:c r="G2182" s="59"/>
      <x:c r="H2182" s="59"/>
      <x:c r="I2182" s="59"/>
      <x:c r="J2182" s="59"/>
      <x:c r="K2182" s="18"/>
      <x:c r="L2182" s="18"/>
      <x:c r="M2182" s="18"/>
      <x:c r="N2182" s="18"/>
      <x:c r="O2182" s="18"/>
      <x:c r="P2182" s="18"/>
      <x:c r="Q2182" s="18"/>
      <x:c r="R2182" s="18"/>
      <x:c r="S2182" s="18"/>
      <x:c r="T2182" s="18"/>
    </x:row>
    <x:row r="2183">
      <x:c r="D2183" s="18"/>
      <x:c r="E2183" s="18"/>
      <x:c r="F2183" s="18"/>
      <x:c r="G2183" s="59"/>
      <x:c r="H2183" s="59"/>
      <x:c r="I2183" s="59"/>
      <x:c r="J2183" s="59"/>
      <x:c r="K2183" s="18"/>
      <x:c r="L2183" s="18"/>
      <x:c r="M2183" s="18"/>
      <x:c r="N2183" s="18"/>
      <x:c r="O2183" s="18"/>
      <x:c r="P2183" s="18"/>
      <x:c r="Q2183" s="18"/>
      <x:c r="R2183" s="18"/>
      <x:c r="S2183" s="18"/>
      <x:c r="T2183" s="18"/>
    </x:row>
    <x:row r="2184">
      <x:c r="D2184" s="18"/>
      <x:c r="E2184" s="18"/>
      <x:c r="F2184" s="18"/>
      <x:c r="G2184" s="59"/>
      <x:c r="H2184" s="59"/>
      <x:c r="I2184" s="59"/>
      <x:c r="J2184" s="59"/>
      <x:c r="K2184" s="18"/>
      <x:c r="L2184" s="18"/>
      <x:c r="M2184" s="18"/>
      <x:c r="N2184" s="18"/>
      <x:c r="O2184" s="18"/>
      <x:c r="P2184" s="18"/>
      <x:c r="Q2184" s="18"/>
      <x:c r="R2184" s="18"/>
      <x:c r="S2184" s="18"/>
      <x:c r="T2184" s="18"/>
    </x:row>
    <x:row r="2185">
      <x:c r="D2185" s="18"/>
      <x:c r="E2185" s="18"/>
      <x:c r="F2185" s="18"/>
      <x:c r="G2185" s="59"/>
      <x:c r="H2185" s="59"/>
      <x:c r="I2185" s="59"/>
      <x:c r="J2185" s="59"/>
      <x:c r="K2185" s="18"/>
      <x:c r="L2185" s="18"/>
      <x:c r="M2185" s="18"/>
      <x:c r="N2185" s="18"/>
      <x:c r="O2185" s="18"/>
      <x:c r="P2185" s="18"/>
      <x:c r="Q2185" s="18"/>
      <x:c r="R2185" s="18"/>
      <x:c r="S2185" s="18"/>
      <x:c r="T2185" s="18"/>
    </x:row>
    <x:row r="2186">
      <x:c r="D2186" s="18"/>
      <x:c r="E2186" s="18"/>
      <x:c r="F2186" s="18"/>
      <x:c r="G2186" s="59"/>
      <x:c r="H2186" s="59"/>
      <x:c r="I2186" s="59"/>
      <x:c r="J2186" s="59"/>
      <x:c r="K2186" s="18"/>
      <x:c r="L2186" s="18"/>
      <x:c r="M2186" s="18"/>
      <x:c r="N2186" s="18"/>
      <x:c r="O2186" s="18"/>
      <x:c r="P2186" s="18"/>
      <x:c r="Q2186" s="18"/>
      <x:c r="R2186" s="18"/>
      <x:c r="S2186" s="18"/>
      <x:c r="T2186" s="18"/>
    </x:row>
    <x:row r="2187">
      <x:c r="D2187" s="18"/>
      <x:c r="E2187" s="18"/>
      <x:c r="F2187" s="18"/>
      <x:c r="G2187" s="59"/>
      <x:c r="H2187" s="59"/>
      <x:c r="I2187" s="59"/>
      <x:c r="J2187" s="59"/>
      <x:c r="K2187" s="18"/>
      <x:c r="L2187" s="18"/>
      <x:c r="M2187" s="18"/>
      <x:c r="N2187" s="18"/>
      <x:c r="O2187" s="18"/>
      <x:c r="P2187" s="18"/>
      <x:c r="Q2187" s="18"/>
      <x:c r="R2187" s="18"/>
      <x:c r="S2187" s="18"/>
      <x:c r="T2187" s="18"/>
    </x:row>
    <x:row r="2188">
      <x:c r="D2188" s="18"/>
      <x:c r="E2188" s="18"/>
      <x:c r="F2188" s="18"/>
      <x:c r="G2188" s="59"/>
      <x:c r="H2188" s="59"/>
      <x:c r="I2188" s="59"/>
      <x:c r="J2188" s="59"/>
      <x:c r="K2188" s="18"/>
      <x:c r="L2188" s="18"/>
      <x:c r="M2188" s="18"/>
      <x:c r="N2188" s="18"/>
      <x:c r="O2188" s="18"/>
      <x:c r="P2188" s="18"/>
      <x:c r="Q2188" s="18"/>
      <x:c r="R2188" s="18"/>
      <x:c r="S2188" s="18"/>
      <x:c r="T2188" s="18"/>
    </x:row>
    <x:row r="2189">
      <x:c r="D2189" s="18"/>
      <x:c r="E2189" s="18"/>
      <x:c r="F2189" s="18"/>
      <x:c r="G2189" s="59"/>
      <x:c r="H2189" s="59"/>
      <x:c r="I2189" s="59"/>
      <x:c r="J2189" s="59"/>
      <x:c r="K2189" s="18"/>
      <x:c r="L2189" s="18"/>
      <x:c r="M2189" s="18"/>
      <x:c r="N2189" s="18"/>
      <x:c r="O2189" s="18"/>
      <x:c r="P2189" s="18"/>
      <x:c r="Q2189" s="18"/>
      <x:c r="R2189" s="18"/>
      <x:c r="S2189" s="18"/>
      <x:c r="T2189" s="18"/>
    </x:row>
    <x:row r="2190">
      <x:c r="D2190" s="18"/>
      <x:c r="E2190" s="18"/>
      <x:c r="F2190" s="18"/>
      <x:c r="G2190" s="59"/>
      <x:c r="H2190" s="59"/>
      <x:c r="I2190" s="59"/>
      <x:c r="J2190" s="59"/>
      <x:c r="K2190" s="18"/>
      <x:c r="L2190" s="18"/>
      <x:c r="M2190" s="18"/>
      <x:c r="N2190" s="18"/>
      <x:c r="O2190" s="18"/>
      <x:c r="P2190" s="18"/>
      <x:c r="Q2190" s="18"/>
      <x:c r="R2190" s="18"/>
      <x:c r="S2190" s="18"/>
      <x:c r="T2190" s="18"/>
    </x:row>
    <x:row r="2191">
      <x:c r="D2191" s="18"/>
      <x:c r="E2191" s="18"/>
      <x:c r="F2191" s="18"/>
      <x:c r="G2191" s="59"/>
      <x:c r="H2191" s="59"/>
      <x:c r="I2191" s="59"/>
      <x:c r="J2191" s="59"/>
      <x:c r="K2191" s="18"/>
      <x:c r="L2191" s="18"/>
      <x:c r="M2191" s="18"/>
      <x:c r="N2191" s="18"/>
      <x:c r="O2191" s="18"/>
      <x:c r="P2191" s="18"/>
      <x:c r="Q2191" s="18"/>
      <x:c r="R2191" s="18"/>
      <x:c r="S2191" s="18"/>
      <x:c r="T2191" s="18"/>
    </x:row>
    <x:row r="2192">
      <x:c r="D2192" s="18"/>
      <x:c r="E2192" s="18"/>
      <x:c r="F2192" s="18"/>
      <x:c r="G2192" s="59"/>
      <x:c r="H2192" s="59"/>
      <x:c r="I2192" s="59"/>
      <x:c r="J2192" s="59"/>
      <x:c r="K2192" s="18"/>
      <x:c r="L2192" s="18"/>
      <x:c r="M2192" s="18"/>
      <x:c r="N2192" s="18"/>
      <x:c r="O2192" s="18"/>
      <x:c r="P2192" s="18"/>
      <x:c r="Q2192" s="18"/>
      <x:c r="R2192" s="18"/>
      <x:c r="S2192" s="18"/>
      <x:c r="T2192" s="18"/>
    </x:row>
    <x:row r="2193">
      <x:c r="D2193" s="18"/>
      <x:c r="E2193" s="18"/>
      <x:c r="F2193" s="18"/>
      <x:c r="G2193" s="59"/>
      <x:c r="H2193" s="59"/>
      <x:c r="I2193" s="59"/>
      <x:c r="J2193" s="59"/>
      <x:c r="K2193" s="18"/>
      <x:c r="L2193" s="18"/>
      <x:c r="M2193" s="18"/>
      <x:c r="N2193" s="18"/>
      <x:c r="O2193" s="18"/>
      <x:c r="P2193" s="18"/>
      <x:c r="Q2193" s="18"/>
      <x:c r="R2193" s="18"/>
      <x:c r="S2193" s="18"/>
      <x:c r="T2193" s="18"/>
    </x:row>
    <x:row r="2194">
      <x:c r="D2194" s="18"/>
      <x:c r="E2194" s="18"/>
      <x:c r="F2194" s="18"/>
      <x:c r="G2194" s="59"/>
      <x:c r="H2194" s="59"/>
      <x:c r="I2194" s="59"/>
      <x:c r="J2194" s="59"/>
      <x:c r="K2194" s="18"/>
      <x:c r="L2194" s="18"/>
      <x:c r="M2194" s="18"/>
      <x:c r="N2194" s="18"/>
      <x:c r="O2194" s="18"/>
      <x:c r="P2194" s="18"/>
      <x:c r="Q2194" s="18"/>
      <x:c r="R2194" s="18"/>
      <x:c r="S2194" s="18"/>
      <x:c r="T2194" s="18"/>
    </x:row>
    <x:row r="2195">
      <x:c r="D2195" s="18"/>
      <x:c r="E2195" s="18"/>
      <x:c r="F2195" s="18"/>
      <x:c r="G2195" s="59"/>
      <x:c r="H2195" s="59"/>
      <x:c r="I2195" s="59"/>
      <x:c r="J2195" s="59"/>
      <x:c r="K2195" s="18"/>
      <x:c r="L2195" s="18"/>
      <x:c r="M2195" s="18"/>
      <x:c r="N2195" s="18"/>
      <x:c r="O2195" s="18"/>
      <x:c r="P2195" s="18"/>
      <x:c r="Q2195" s="18"/>
      <x:c r="R2195" s="18"/>
      <x:c r="S2195" s="18"/>
      <x:c r="T2195" s="18"/>
    </x:row>
    <x:row r="2196">
      <x:c r="D2196" s="18"/>
      <x:c r="E2196" s="18"/>
      <x:c r="F2196" s="18"/>
      <x:c r="G2196" s="59"/>
      <x:c r="H2196" s="59"/>
      <x:c r="I2196" s="59"/>
      <x:c r="J2196" s="59"/>
      <x:c r="K2196" s="18"/>
      <x:c r="L2196" s="18"/>
      <x:c r="M2196" s="18"/>
      <x:c r="N2196" s="18"/>
      <x:c r="O2196" s="18"/>
      <x:c r="P2196" s="18"/>
      <x:c r="Q2196" s="18"/>
      <x:c r="R2196" s="18"/>
      <x:c r="S2196" s="18"/>
      <x:c r="T2196" s="18"/>
    </x:row>
    <x:row r="2197">
      <x:c r="D2197" s="18"/>
      <x:c r="E2197" s="18"/>
      <x:c r="F2197" s="18"/>
      <x:c r="G2197" s="59"/>
      <x:c r="H2197" s="59"/>
      <x:c r="I2197" s="59"/>
      <x:c r="J2197" s="59"/>
      <x:c r="K2197" s="18"/>
      <x:c r="L2197" s="18"/>
      <x:c r="M2197" s="18"/>
      <x:c r="N2197" s="18"/>
      <x:c r="O2197" s="18"/>
      <x:c r="P2197" s="18"/>
      <x:c r="Q2197" s="18"/>
      <x:c r="R2197" s="18"/>
      <x:c r="S2197" s="18"/>
      <x:c r="T2197" s="18"/>
    </x:row>
    <x:row r="2198">
      <x:c r="D2198" s="18"/>
      <x:c r="E2198" s="18"/>
      <x:c r="F2198" s="18"/>
      <x:c r="G2198" s="59"/>
      <x:c r="H2198" s="59"/>
      <x:c r="I2198" s="59"/>
      <x:c r="J2198" s="59"/>
      <x:c r="K2198" s="18"/>
      <x:c r="L2198" s="18"/>
      <x:c r="M2198" s="18"/>
      <x:c r="N2198" s="18"/>
      <x:c r="O2198" s="18"/>
      <x:c r="P2198" s="18"/>
      <x:c r="Q2198" s="18"/>
      <x:c r="R2198" s="18"/>
      <x:c r="S2198" s="18"/>
      <x:c r="T2198" s="18"/>
    </x:row>
    <x:row r="2199">
      <x:c r="D2199" s="18"/>
      <x:c r="E2199" s="18"/>
      <x:c r="F2199" s="18"/>
      <x:c r="G2199" s="59"/>
      <x:c r="H2199" s="59"/>
      <x:c r="I2199" s="59"/>
      <x:c r="J2199" s="59"/>
      <x:c r="K2199" s="18"/>
      <x:c r="L2199" s="18"/>
      <x:c r="M2199" s="18"/>
      <x:c r="N2199" s="18"/>
      <x:c r="O2199" s="18"/>
      <x:c r="P2199" s="18"/>
      <x:c r="Q2199" s="18"/>
      <x:c r="R2199" s="18"/>
      <x:c r="S2199" s="18"/>
      <x:c r="T2199" s="18"/>
    </x:row>
    <x:row r="2200">
      <x:c r="D2200" s="18"/>
      <x:c r="E2200" s="18"/>
      <x:c r="F2200" s="18"/>
      <x:c r="G2200" s="59"/>
      <x:c r="H2200" s="59"/>
      <x:c r="I2200" s="59"/>
      <x:c r="J2200" s="59"/>
      <x:c r="K2200" s="18"/>
      <x:c r="L2200" s="18"/>
      <x:c r="M2200" s="18"/>
      <x:c r="N2200" s="18"/>
      <x:c r="O2200" s="18"/>
      <x:c r="P2200" s="18"/>
      <x:c r="Q2200" s="18"/>
      <x:c r="R2200" s="18"/>
      <x:c r="S2200" s="18"/>
      <x:c r="T2200" s="18"/>
    </x:row>
    <x:row r="2201">
      <x:c r="D2201" s="18"/>
      <x:c r="E2201" s="18"/>
      <x:c r="F2201" s="18"/>
      <x:c r="G2201" s="59"/>
      <x:c r="H2201" s="59"/>
      <x:c r="I2201" s="59"/>
      <x:c r="J2201" s="59"/>
      <x:c r="K2201" s="18"/>
      <x:c r="L2201" s="18"/>
      <x:c r="M2201" s="18"/>
      <x:c r="N2201" s="18"/>
      <x:c r="O2201" s="18"/>
      <x:c r="P2201" s="18"/>
      <x:c r="Q2201" s="18"/>
      <x:c r="R2201" s="18"/>
      <x:c r="S2201" s="18"/>
      <x:c r="T2201" s="18"/>
    </x:row>
    <x:row r="2202">
      <x:c r="D2202" s="18"/>
      <x:c r="E2202" s="18"/>
      <x:c r="F2202" s="18"/>
      <x:c r="G2202" s="59"/>
      <x:c r="H2202" s="59"/>
      <x:c r="I2202" s="59"/>
      <x:c r="J2202" s="59"/>
      <x:c r="K2202" s="18"/>
      <x:c r="L2202" s="18"/>
      <x:c r="M2202" s="18"/>
      <x:c r="N2202" s="18"/>
      <x:c r="O2202" s="18"/>
      <x:c r="P2202" s="18"/>
      <x:c r="Q2202" s="18"/>
      <x:c r="R2202" s="18"/>
      <x:c r="S2202" s="18"/>
      <x:c r="T2202" s="18"/>
    </x:row>
    <x:row r="2203">
      <x:c r="D2203" s="18"/>
      <x:c r="E2203" s="18"/>
      <x:c r="F2203" s="18"/>
      <x:c r="G2203" s="59"/>
      <x:c r="H2203" s="59"/>
      <x:c r="I2203" s="59"/>
      <x:c r="J2203" s="59"/>
      <x:c r="K2203" s="18"/>
      <x:c r="L2203" s="18"/>
      <x:c r="M2203" s="18"/>
      <x:c r="N2203" s="18"/>
      <x:c r="O2203" s="18"/>
      <x:c r="P2203" s="18"/>
      <x:c r="Q2203" s="18"/>
      <x:c r="R2203" s="18"/>
      <x:c r="S2203" s="18"/>
      <x:c r="T2203" s="18"/>
    </x:row>
    <x:row r="2204">
      <x:c r="D2204" s="18"/>
      <x:c r="E2204" s="18"/>
      <x:c r="F2204" s="18"/>
      <x:c r="G2204" s="59"/>
      <x:c r="H2204" s="59"/>
      <x:c r="I2204" s="59"/>
      <x:c r="J2204" s="59"/>
      <x:c r="K2204" s="18"/>
      <x:c r="L2204" s="18"/>
      <x:c r="M2204" s="18"/>
      <x:c r="N2204" s="18"/>
      <x:c r="O2204" s="18"/>
      <x:c r="P2204" s="18"/>
      <x:c r="Q2204" s="18"/>
      <x:c r="R2204" s="18"/>
      <x:c r="S2204" s="18"/>
      <x:c r="T2204" s="18"/>
    </x:row>
    <x:row r="2205">
      <x:c r="D2205" s="18"/>
      <x:c r="E2205" s="18"/>
      <x:c r="F2205" s="18"/>
      <x:c r="G2205" s="59"/>
      <x:c r="H2205" s="59"/>
      <x:c r="I2205" s="59"/>
      <x:c r="J2205" s="59"/>
      <x:c r="K2205" s="18"/>
      <x:c r="L2205" s="18"/>
      <x:c r="M2205" s="18"/>
      <x:c r="N2205" s="18"/>
      <x:c r="O2205" s="18"/>
      <x:c r="P2205" s="18"/>
      <x:c r="Q2205" s="18"/>
      <x:c r="R2205" s="18"/>
      <x:c r="S2205" s="18"/>
      <x:c r="T2205" s="18"/>
    </x:row>
    <x:row r="2206">
      <x:c r="D2206" s="18"/>
      <x:c r="E2206" s="18"/>
      <x:c r="F2206" s="18"/>
      <x:c r="G2206" s="59"/>
      <x:c r="H2206" s="59"/>
      <x:c r="I2206" s="59"/>
      <x:c r="J2206" s="59"/>
      <x:c r="K2206" s="18"/>
      <x:c r="L2206" s="18"/>
      <x:c r="M2206" s="18"/>
      <x:c r="N2206" s="18"/>
      <x:c r="O2206" s="18"/>
      <x:c r="P2206" s="18"/>
      <x:c r="Q2206" s="18"/>
      <x:c r="R2206" s="18"/>
      <x:c r="S2206" s="18"/>
      <x:c r="T2206" s="18"/>
    </x:row>
    <x:row r="2207">
      <x:c r="D2207" s="18"/>
      <x:c r="E2207" s="18"/>
      <x:c r="F2207" s="18"/>
      <x:c r="G2207" s="59"/>
      <x:c r="H2207" s="59"/>
      <x:c r="I2207" s="59"/>
      <x:c r="J2207" s="59"/>
      <x:c r="K2207" s="18"/>
      <x:c r="L2207" s="18"/>
      <x:c r="M2207" s="18"/>
      <x:c r="N2207" s="18"/>
      <x:c r="O2207" s="18"/>
      <x:c r="P2207" s="18"/>
      <x:c r="Q2207" s="18"/>
      <x:c r="R2207" s="18"/>
      <x:c r="S2207" s="18"/>
      <x:c r="T2207" s="18"/>
    </x:row>
    <x:row r="2208">
      <x:c r="D2208" s="18"/>
      <x:c r="E2208" s="18"/>
      <x:c r="F2208" s="18"/>
      <x:c r="G2208" s="59"/>
      <x:c r="H2208" s="59"/>
      <x:c r="I2208" s="59"/>
      <x:c r="J2208" s="59"/>
      <x:c r="K2208" s="18"/>
      <x:c r="L2208" s="18"/>
      <x:c r="M2208" s="18"/>
      <x:c r="N2208" s="18"/>
      <x:c r="O2208" s="18"/>
      <x:c r="P2208" s="18"/>
      <x:c r="Q2208" s="18"/>
      <x:c r="R2208" s="18"/>
      <x:c r="S2208" s="18"/>
      <x:c r="T2208" s="18"/>
    </x:row>
    <x:row r="2209">
      <x:c r="D2209" s="18"/>
      <x:c r="E2209" s="18"/>
      <x:c r="F2209" s="18"/>
      <x:c r="G2209" s="59"/>
      <x:c r="H2209" s="59"/>
      <x:c r="I2209" s="59"/>
      <x:c r="J2209" s="59"/>
      <x:c r="K2209" s="18"/>
      <x:c r="L2209" s="18"/>
      <x:c r="M2209" s="18"/>
      <x:c r="N2209" s="18"/>
      <x:c r="O2209" s="18"/>
      <x:c r="P2209" s="18"/>
      <x:c r="Q2209" s="18"/>
      <x:c r="R2209" s="18"/>
      <x:c r="S2209" s="18"/>
      <x:c r="T2209" s="18"/>
    </x:row>
    <x:row r="2210">
      <x:c r="D2210" s="18"/>
      <x:c r="E2210" s="18"/>
      <x:c r="F2210" s="18"/>
      <x:c r="G2210" s="59"/>
      <x:c r="H2210" s="59"/>
      <x:c r="I2210" s="59"/>
      <x:c r="J2210" s="59"/>
      <x:c r="K2210" s="18"/>
      <x:c r="L2210" s="18"/>
      <x:c r="M2210" s="18"/>
      <x:c r="N2210" s="18"/>
      <x:c r="O2210" s="18"/>
      <x:c r="P2210" s="18"/>
      <x:c r="Q2210" s="18"/>
      <x:c r="R2210" s="18"/>
      <x:c r="S2210" s="18"/>
      <x:c r="T2210" s="18"/>
    </x:row>
    <x:row r="2211">
      <x:c r="D2211" s="18"/>
      <x:c r="E2211" s="18"/>
      <x:c r="F2211" s="18"/>
      <x:c r="G2211" s="59"/>
      <x:c r="H2211" s="59"/>
      <x:c r="I2211" s="59"/>
      <x:c r="J2211" s="59"/>
      <x:c r="K2211" s="18"/>
      <x:c r="L2211" s="18"/>
      <x:c r="M2211" s="18"/>
      <x:c r="N2211" s="18"/>
      <x:c r="O2211" s="18"/>
      <x:c r="P2211" s="18"/>
      <x:c r="Q2211" s="18"/>
      <x:c r="R2211" s="18"/>
      <x:c r="S2211" s="18"/>
      <x:c r="T2211" s="18"/>
    </x:row>
    <x:row r="2212">
      <x:c r="D2212" s="18"/>
      <x:c r="E2212" s="18"/>
      <x:c r="F2212" s="18"/>
      <x:c r="G2212" s="59"/>
      <x:c r="H2212" s="59"/>
      <x:c r="I2212" s="59"/>
      <x:c r="J2212" s="59"/>
      <x:c r="K2212" s="18"/>
      <x:c r="L2212" s="18"/>
      <x:c r="M2212" s="18"/>
      <x:c r="N2212" s="18"/>
      <x:c r="O2212" s="18"/>
      <x:c r="P2212" s="18"/>
      <x:c r="Q2212" s="18"/>
      <x:c r="R2212" s="18"/>
      <x:c r="S2212" s="18"/>
      <x:c r="T2212" s="18"/>
    </x:row>
    <x:row r="2213">
      <x:c r="D2213" s="18"/>
      <x:c r="E2213" s="18"/>
      <x:c r="F2213" s="18"/>
      <x:c r="G2213" s="59"/>
      <x:c r="H2213" s="59"/>
      <x:c r="I2213" s="59"/>
      <x:c r="J2213" s="59"/>
      <x:c r="K2213" s="18"/>
      <x:c r="L2213" s="18"/>
      <x:c r="M2213" s="18"/>
      <x:c r="N2213" s="18"/>
      <x:c r="O2213" s="18"/>
      <x:c r="P2213" s="18"/>
      <x:c r="Q2213" s="18"/>
      <x:c r="R2213" s="18"/>
      <x:c r="S2213" s="18"/>
      <x:c r="T2213" s="18"/>
    </x:row>
    <x:row r="2214">
      <x:c r="D2214" s="18"/>
      <x:c r="E2214" s="18"/>
      <x:c r="F2214" s="18"/>
      <x:c r="G2214" s="59"/>
      <x:c r="H2214" s="59"/>
      <x:c r="I2214" s="59"/>
      <x:c r="J2214" s="59"/>
      <x:c r="K2214" s="18"/>
      <x:c r="L2214" s="18"/>
      <x:c r="M2214" s="18"/>
      <x:c r="N2214" s="18"/>
      <x:c r="O2214" s="18"/>
      <x:c r="P2214" s="18"/>
      <x:c r="Q2214" s="18"/>
      <x:c r="R2214" s="18"/>
      <x:c r="S2214" s="18"/>
      <x:c r="T2214" s="18"/>
    </x:row>
    <x:row r="2215">
      <x:c r="D2215" s="18"/>
      <x:c r="E2215" s="18"/>
      <x:c r="F2215" s="18"/>
      <x:c r="G2215" s="59"/>
      <x:c r="H2215" s="59"/>
      <x:c r="I2215" s="59"/>
      <x:c r="J2215" s="59"/>
      <x:c r="K2215" s="18"/>
      <x:c r="L2215" s="18"/>
      <x:c r="M2215" s="18"/>
      <x:c r="N2215" s="18"/>
      <x:c r="O2215" s="18"/>
      <x:c r="P2215" s="18"/>
      <x:c r="Q2215" s="18"/>
      <x:c r="R2215" s="18"/>
      <x:c r="S2215" s="18"/>
      <x:c r="T2215" s="18"/>
    </x:row>
    <x:row r="2216">
      <x:c r="D2216" s="18"/>
      <x:c r="E2216" s="18"/>
      <x:c r="F2216" s="18"/>
      <x:c r="G2216" s="59"/>
      <x:c r="H2216" s="59"/>
      <x:c r="I2216" s="59"/>
      <x:c r="J2216" s="59"/>
      <x:c r="K2216" s="18"/>
      <x:c r="L2216" s="18"/>
      <x:c r="M2216" s="18"/>
      <x:c r="N2216" s="18"/>
      <x:c r="O2216" s="18"/>
      <x:c r="P2216" s="18"/>
      <x:c r="Q2216" s="18"/>
      <x:c r="R2216" s="18"/>
      <x:c r="S2216" s="18"/>
      <x:c r="T2216" s="18"/>
    </x:row>
    <x:row r="2217">
      <x:c r="D2217" s="18"/>
      <x:c r="E2217" s="18"/>
      <x:c r="F2217" s="18"/>
      <x:c r="G2217" s="59"/>
      <x:c r="H2217" s="59"/>
      <x:c r="I2217" s="59"/>
      <x:c r="J2217" s="59"/>
      <x:c r="K2217" s="18"/>
      <x:c r="L2217" s="18"/>
      <x:c r="M2217" s="18"/>
      <x:c r="N2217" s="18"/>
      <x:c r="O2217" s="18"/>
      <x:c r="P2217" s="18"/>
      <x:c r="Q2217" s="18"/>
      <x:c r="R2217" s="18"/>
      <x:c r="S2217" s="18"/>
      <x:c r="T2217" s="18"/>
    </x:row>
    <x:row r="2218">
      <x:c r="D2218" s="18"/>
      <x:c r="E2218" s="18"/>
      <x:c r="F2218" s="18"/>
      <x:c r="G2218" s="59"/>
      <x:c r="H2218" s="59"/>
      <x:c r="I2218" s="59"/>
      <x:c r="J2218" s="59"/>
      <x:c r="K2218" s="18"/>
      <x:c r="L2218" s="18"/>
      <x:c r="M2218" s="18"/>
      <x:c r="N2218" s="18"/>
      <x:c r="O2218" s="18"/>
      <x:c r="P2218" s="18"/>
      <x:c r="Q2218" s="18"/>
      <x:c r="R2218" s="18"/>
      <x:c r="S2218" s="18"/>
      <x:c r="T2218" s="18"/>
    </x:row>
    <x:row r="2219">
      <x:c r="D2219" s="18"/>
      <x:c r="E2219" s="18"/>
      <x:c r="F2219" s="18"/>
      <x:c r="G2219" s="59"/>
      <x:c r="H2219" s="59"/>
      <x:c r="I2219" s="59"/>
      <x:c r="J2219" s="59"/>
      <x:c r="K2219" s="18"/>
      <x:c r="L2219" s="18"/>
      <x:c r="M2219" s="18"/>
      <x:c r="N2219" s="18"/>
      <x:c r="O2219" s="18"/>
      <x:c r="P2219" s="18"/>
      <x:c r="Q2219" s="18"/>
      <x:c r="R2219" s="18"/>
      <x:c r="S2219" s="18"/>
      <x:c r="T2219" s="18"/>
    </x:row>
    <x:row r="2220">
      <x:c r="D2220" s="18"/>
      <x:c r="E2220" s="18"/>
      <x:c r="F2220" s="18"/>
      <x:c r="G2220" s="59"/>
      <x:c r="H2220" s="59"/>
      <x:c r="I2220" s="59"/>
      <x:c r="J2220" s="59"/>
      <x:c r="K2220" s="18"/>
      <x:c r="L2220" s="18"/>
      <x:c r="M2220" s="18"/>
      <x:c r="N2220" s="18"/>
      <x:c r="O2220" s="18"/>
      <x:c r="P2220" s="18"/>
      <x:c r="Q2220" s="18"/>
      <x:c r="R2220" s="18"/>
      <x:c r="S2220" s="18"/>
      <x:c r="T2220" s="18"/>
    </x:row>
    <x:row r="2221">
      <x:c r="D2221" s="18"/>
      <x:c r="E2221" s="18"/>
      <x:c r="F2221" s="18"/>
      <x:c r="G2221" s="59"/>
      <x:c r="H2221" s="59"/>
      <x:c r="I2221" s="59"/>
      <x:c r="J2221" s="59"/>
      <x:c r="K2221" s="18"/>
      <x:c r="L2221" s="18"/>
      <x:c r="M2221" s="18"/>
      <x:c r="N2221" s="18"/>
      <x:c r="O2221" s="18"/>
      <x:c r="P2221" s="18"/>
      <x:c r="Q2221" s="18"/>
      <x:c r="R2221" s="18"/>
      <x:c r="S2221" s="18"/>
      <x:c r="T2221" s="18"/>
    </x:row>
    <x:row r="2222">
      <x:c r="D2222" s="18"/>
      <x:c r="E2222" s="18"/>
      <x:c r="F2222" s="18"/>
      <x:c r="G2222" s="59"/>
      <x:c r="H2222" s="59"/>
      <x:c r="I2222" s="59"/>
      <x:c r="J2222" s="59"/>
      <x:c r="K2222" s="18"/>
      <x:c r="L2222" s="18"/>
      <x:c r="M2222" s="18"/>
      <x:c r="N2222" s="18"/>
      <x:c r="O2222" s="18"/>
      <x:c r="P2222" s="18"/>
      <x:c r="Q2222" s="18"/>
      <x:c r="R2222" s="18"/>
      <x:c r="S2222" s="18"/>
      <x:c r="T2222" s="18"/>
    </x:row>
    <x:row r="2223">
      <x:c r="D2223" s="18"/>
      <x:c r="E2223" s="18"/>
      <x:c r="F2223" s="18"/>
      <x:c r="G2223" s="59"/>
      <x:c r="H2223" s="59"/>
      <x:c r="I2223" s="59"/>
      <x:c r="J2223" s="59"/>
      <x:c r="K2223" s="18"/>
      <x:c r="L2223" s="18"/>
      <x:c r="M2223" s="18"/>
      <x:c r="N2223" s="18"/>
      <x:c r="O2223" s="18"/>
      <x:c r="P2223" s="18"/>
      <x:c r="Q2223" s="18"/>
      <x:c r="R2223" s="18"/>
      <x:c r="S2223" s="18"/>
      <x:c r="T2223" s="18"/>
    </x:row>
    <x:row r="2224">
      <x:c r="D2224" s="18"/>
      <x:c r="E2224" s="18"/>
      <x:c r="F2224" s="18"/>
      <x:c r="G2224" s="59"/>
      <x:c r="H2224" s="59"/>
      <x:c r="I2224" s="59"/>
      <x:c r="J2224" s="59"/>
      <x:c r="K2224" s="18"/>
      <x:c r="L2224" s="18"/>
      <x:c r="M2224" s="18"/>
      <x:c r="N2224" s="18"/>
      <x:c r="O2224" s="18"/>
      <x:c r="P2224" s="18"/>
      <x:c r="Q2224" s="18"/>
      <x:c r="R2224" s="18"/>
      <x:c r="S2224" s="18"/>
      <x:c r="T2224" s="18"/>
    </x:row>
    <x:row r="2225">
      <x:c r="D2225" s="18"/>
      <x:c r="E2225" s="18"/>
      <x:c r="F2225" s="18"/>
      <x:c r="G2225" s="59"/>
      <x:c r="H2225" s="59"/>
      <x:c r="I2225" s="59"/>
      <x:c r="J2225" s="59"/>
      <x:c r="K2225" s="18"/>
      <x:c r="L2225" s="18"/>
      <x:c r="M2225" s="18"/>
      <x:c r="N2225" s="18"/>
      <x:c r="O2225" s="18"/>
      <x:c r="P2225" s="18"/>
      <x:c r="Q2225" s="18"/>
      <x:c r="R2225" s="18"/>
      <x:c r="S2225" s="18"/>
      <x:c r="T2225" s="18"/>
    </x:row>
    <x:row r="2226">
      <x:c r="D2226" s="18"/>
      <x:c r="E2226" s="18"/>
      <x:c r="F2226" s="18"/>
      <x:c r="G2226" s="59"/>
      <x:c r="H2226" s="59"/>
      <x:c r="I2226" s="59"/>
      <x:c r="J2226" s="59"/>
      <x:c r="K2226" s="18"/>
      <x:c r="L2226" s="18"/>
      <x:c r="M2226" s="18"/>
      <x:c r="N2226" s="18"/>
      <x:c r="O2226" s="18"/>
      <x:c r="P2226" s="18"/>
      <x:c r="Q2226" s="18"/>
      <x:c r="R2226" s="18"/>
      <x:c r="S2226" s="18"/>
      <x:c r="T2226" s="18"/>
    </x:row>
    <x:row r="2227">
      <x:c r="D2227" s="18"/>
      <x:c r="E2227" s="18"/>
      <x:c r="F2227" s="18"/>
      <x:c r="G2227" s="59"/>
      <x:c r="H2227" s="59"/>
      <x:c r="I2227" s="59"/>
      <x:c r="J2227" s="59"/>
      <x:c r="K2227" s="18"/>
      <x:c r="L2227" s="18"/>
      <x:c r="M2227" s="18"/>
      <x:c r="N2227" s="18"/>
      <x:c r="O2227" s="18"/>
      <x:c r="P2227" s="18"/>
      <x:c r="Q2227" s="18"/>
      <x:c r="R2227" s="18"/>
      <x:c r="S2227" s="18"/>
      <x:c r="T2227" s="18"/>
    </x:row>
    <x:row r="2228">
      <x:c r="D2228" s="18"/>
      <x:c r="E2228" s="18"/>
      <x:c r="F2228" s="18"/>
      <x:c r="G2228" s="59"/>
      <x:c r="H2228" s="59"/>
      <x:c r="I2228" s="59"/>
      <x:c r="J2228" s="59"/>
      <x:c r="K2228" s="18"/>
      <x:c r="L2228" s="18"/>
      <x:c r="M2228" s="18"/>
      <x:c r="N2228" s="18"/>
      <x:c r="O2228" s="18"/>
      <x:c r="P2228" s="18"/>
      <x:c r="Q2228" s="18"/>
      <x:c r="R2228" s="18"/>
      <x:c r="S2228" s="18"/>
      <x:c r="T2228" s="18"/>
    </x:row>
    <x:row r="2229">
      <x:c r="D2229" s="18"/>
      <x:c r="E2229" s="18"/>
      <x:c r="F2229" s="18"/>
      <x:c r="G2229" s="59"/>
      <x:c r="H2229" s="59"/>
      <x:c r="I2229" s="59"/>
      <x:c r="J2229" s="59"/>
      <x:c r="K2229" s="18"/>
      <x:c r="L2229" s="18"/>
      <x:c r="M2229" s="18"/>
      <x:c r="N2229" s="18"/>
      <x:c r="O2229" s="18"/>
      <x:c r="P2229" s="18"/>
      <x:c r="Q2229" s="18"/>
      <x:c r="R2229" s="18"/>
      <x:c r="S2229" s="18"/>
      <x:c r="T2229" s="18"/>
    </x:row>
    <x:row r="2230">
      <x:c r="D2230" s="18"/>
      <x:c r="E2230" s="18"/>
      <x:c r="F2230" s="18"/>
      <x:c r="G2230" s="59"/>
      <x:c r="H2230" s="59"/>
      <x:c r="I2230" s="59"/>
      <x:c r="J2230" s="59"/>
      <x:c r="K2230" s="18"/>
      <x:c r="L2230" s="18"/>
      <x:c r="M2230" s="18"/>
      <x:c r="N2230" s="18"/>
      <x:c r="O2230" s="18"/>
      <x:c r="P2230" s="18"/>
      <x:c r="Q2230" s="18"/>
      <x:c r="R2230" s="18"/>
      <x:c r="S2230" s="18"/>
      <x:c r="T2230" s="18"/>
    </x:row>
    <x:row r="2231">
      <x:c r="D2231" s="18"/>
      <x:c r="E2231" s="18"/>
      <x:c r="F2231" s="18"/>
      <x:c r="G2231" s="59"/>
      <x:c r="H2231" s="59"/>
      <x:c r="I2231" s="59"/>
      <x:c r="J2231" s="59"/>
      <x:c r="K2231" s="18"/>
      <x:c r="L2231" s="18"/>
      <x:c r="M2231" s="18"/>
      <x:c r="N2231" s="18"/>
      <x:c r="O2231" s="18"/>
      <x:c r="P2231" s="18"/>
      <x:c r="Q2231" s="18"/>
      <x:c r="R2231" s="18"/>
      <x:c r="S2231" s="18"/>
      <x:c r="T2231" s="18"/>
    </x:row>
    <x:row r="2232">
      <x:c r="D2232" s="18"/>
      <x:c r="E2232" s="18"/>
      <x:c r="F2232" s="18"/>
      <x:c r="G2232" s="59"/>
      <x:c r="H2232" s="59"/>
      <x:c r="I2232" s="59"/>
      <x:c r="J2232" s="59"/>
      <x:c r="K2232" s="18"/>
      <x:c r="L2232" s="18"/>
      <x:c r="M2232" s="18"/>
      <x:c r="N2232" s="18"/>
      <x:c r="O2232" s="18"/>
      <x:c r="P2232" s="18"/>
      <x:c r="Q2232" s="18"/>
      <x:c r="R2232" s="18"/>
      <x:c r="S2232" s="18"/>
      <x:c r="T2232" s="18"/>
    </x:row>
    <x:row r="2233">
      <x:c r="D2233" s="18"/>
      <x:c r="E2233" s="18"/>
      <x:c r="F2233" s="18"/>
      <x:c r="G2233" s="59"/>
      <x:c r="H2233" s="59"/>
      <x:c r="I2233" s="59"/>
      <x:c r="J2233" s="59"/>
      <x:c r="K2233" s="18"/>
      <x:c r="L2233" s="18"/>
      <x:c r="M2233" s="18"/>
      <x:c r="N2233" s="18"/>
      <x:c r="O2233" s="18"/>
      <x:c r="P2233" s="18"/>
      <x:c r="Q2233" s="18"/>
      <x:c r="R2233" s="18"/>
      <x:c r="S2233" s="18"/>
      <x:c r="T2233" s="18"/>
    </x:row>
    <x:row r="2234">
      <x:c r="D2234" s="18"/>
      <x:c r="E2234" s="18"/>
      <x:c r="F2234" s="18"/>
      <x:c r="G2234" s="59"/>
      <x:c r="H2234" s="59"/>
      <x:c r="I2234" s="59"/>
      <x:c r="J2234" s="59"/>
      <x:c r="K2234" s="18"/>
      <x:c r="L2234" s="18"/>
      <x:c r="M2234" s="18"/>
      <x:c r="N2234" s="18"/>
      <x:c r="O2234" s="18"/>
      <x:c r="P2234" s="18"/>
      <x:c r="Q2234" s="18"/>
      <x:c r="R2234" s="18"/>
      <x:c r="S2234" s="18"/>
      <x:c r="T2234" s="18"/>
    </x:row>
    <x:row r="2235">
      <x:c r="D2235" s="18"/>
      <x:c r="E2235" s="18"/>
      <x:c r="F2235" s="18"/>
      <x:c r="G2235" s="59"/>
      <x:c r="H2235" s="59"/>
      <x:c r="I2235" s="59"/>
      <x:c r="J2235" s="59"/>
      <x:c r="K2235" s="18"/>
      <x:c r="L2235" s="18"/>
      <x:c r="M2235" s="18"/>
      <x:c r="N2235" s="18"/>
      <x:c r="O2235" s="18"/>
      <x:c r="P2235" s="18"/>
      <x:c r="Q2235" s="18"/>
      <x:c r="R2235" s="18"/>
      <x:c r="S2235" s="18"/>
      <x:c r="T2235" s="18"/>
    </x:row>
    <x:row r="2236">
      <x:c r="D2236" s="18"/>
      <x:c r="E2236" s="18"/>
      <x:c r="F2236" s="18"/>
      <x:c r="G2236" s="59"/>
      <x:c r="H2236" s="59"/>
      <x:c r="I2236" s="59"/>
      <x:c r="J2236" s="59"/>
      <x:c r="K2236" s="18"/>
      <x:c r="L2236" s="18"/>
      <x:c r="M2236" s="18"/>
      <x:c r="N2236" s="18"/>
      <x:c r="O2236" s="18"/>
      <x:c r="P2236" s="18"/>
      <x:c r="Q2236" s="18"/>
      <x:c r="R2236" s="18"/>
      <x:c r="S2236" s="18"/>
      <x:c r="T2236" s="18"/>
    </x:row>
    <x:row r="2237">
      <x:c r="D2237" s="18"/>
      <x:c r="E2237" s="18"/>
      <x:c r="F2237" s="18"/>
      <x:c r="G2237" s="59"/>
      <x:c r="H2237" s="59"/>
      <x:c r="I2237" s="59"/>
      <x:c r="J2237" s="59"/>
      <x:c r="K2237" s="18"/>
      <x:c r="L2237" s="18"/>
      <x:c r="M2237" s="18"/>
      <x:c r="N2237" s="18"/>
      <x:c r="O2237" s="18"/>
      <x:c r="P2237" s="18"/>
      <x:c r="Q2237" s="18"/>
      <x:c r="R2237" s="18"/>
      <x:c r="S2237" s="18"/>
      <x:c r="T2237" s="18"/>
    </x:row>
    <x:row r="2238">
      <x:c r="D2238" s="18"/>
      <x:c r="E2238" s="18"/>
      <x:c r="F2238" s="18"/>
      <x:c r="G2238" s="59"/>
      <x:c r="H2238" s="59"/>
      <x:c r="I2238" s="59"/>
      <x:c r="J2238" s="59"/>
      <x:c r="K2238" s="18"/>
      <x:c r="L2238" s="18"/>
      <x:c r="M2238" s="18"/>
      <x:c r="N2238" s="18"/>
      <x:c r="O2238" s="18"/>
      <x:c r="P2238" s="18"/>
      <x:c r="Q2238" s="18"/>
      <x:c r="R2238" s="18"/>
      <x:c r="S2238" s="18"/>
      <x:c r="T2238" s="18"/>
    </x:row>
    <x:row r="2239">
      <x:c r="D2239" s="18"/>
      <x:c r="E2239" s="18"/>
      <x:c r="F2239" s="18"/>
      <x:c r="G2239" s="59"/>
      <x:c r="H2239" s="59"/>
      <x:c r="I2239" s="59"/>
      <x:c r="J2239" s="59"/>
      <x:c r="K2239" s="18"/>
      <x:c r="L2239" s="18"/>
      <x:c r="M2239" s="18"/>
      <x:c r="N2239" s="18"/>
      <x:c r="O2239" s="18"/>
      <x:c r="P2239" s="18"/>
      <x:c r="Q2239" s="18"/>
      <x:c r="R2239" s="18"/>
      <x:c r="S2239" s="18"/>
      <x:c r="T2239" s="18"/>
    </x:row>
    <x:row r="2240">
      <x:c r="D2240" s="18"/>
      <x:c r="E2240" s="18"/>
      <x:c r="F2240" s="18"/>
      <x:c r="G2240" s="59"/>
      <x:c r="H2240" s="59"/>
      <x:c r="I2240" s="59"/>
      <x:c r="J2240" s="59"/>
      <x:c r="K2240" s="18"/>
      <x:c r="L2240" s="18"/>
      <x:c r="M2240" s="18"/>
      <x:c r="N2240" s="18"/>
      <x:c r="O2240" s="18"/>
      <x:c r="P2240" s="18"/>
      <x:c r="Q2240" s="18"/>
      <x:c r="R2240" s="18"/>
      <x:c r="S2240" s="18"/>
      <x:c r="T2240" s="18"/>
    </x:row>
    <x:row r="2241">
      <x:c r="D2241" s="18"/>
      <x:c r="E2241" s="18"/>
      <x:c r="F2241" s="18"/>
      <x:c r="G2241" s="59"/>
      <x:c r="H2241" s="59"/>
      <x:c r="I2241" s="59"/>
      <x:c r="J2241" s="59"/>
      <x:c r="K2241" s="18"/>
      <x:c r="L2241" s="18"/>
      <x:c r="M2241" s="18"/>
      <x:c r="N2241" s="18"/>
      <x:c r="O2241" s="18"/>
      <x:c r="P2241" s="18"/>
      <x:c r="Q2241" s="18"/>
      <x:c r="R2241" s="18"/>
      <x:c r="S2241" s="18"/>
      <x:c r="T2241" s="18"/>
    </x:row>
    <x:row r="2242">
      <x:c r="D2242" s="18"/>
      <x:c r="E2242" s="18"/>
      <x:c r="F2242" s="18"/>
      <x:c r="G2242" s="59"/>
      <x:c r="H2242" s="59"/>
      <x:c r="I2242" s="59"/>
      <x:c r="J2242" s="59"/>
      <x:c r="K2242" s="18"/>
      <x:c r="L2242" s="18"/>
      <x:c r="M2242" s="18"/>
      <x:c r="N2242" s="18"/>
      <x:c r="O2242" s="18"/>
      <x:c r="P2242" s="18"/>
      <x:c r="Q2242" s="18"/>
      <x:c r="R2242" s="18"/>
      <x:c r="S2242" s="18"/>
      <x:c r="T2242" s="18"/>
    </x:row>
    <x:row r="2243">
      <x:c r="D2243" s="18"/>
      <x:c r="E2243" s="18"/>
      <x:c r="F2243" s="18"/>
      <x:c r="G2243" s="59"/>
      <x:c r="H2243" s="59"/>
      <x:c r="I2243" s="59"/>
      <x:c r="J2243" s="59"/>
      <x:c r="K2243" s="18"/>
      <x:c r="L2243" s="18"/>
      <x:c r="M2243" s="18"/>
      <x:c r="N2243" s="18"/>
      <x:c r="O2243" s="18"/>
      <x:c r="P2243" s="18"/>
      <x:c r="Q2243" s="18"/>
      <x:c r="R2243" s="18"/>
      <x:c r="S2243" s="18"/>
      <x:c r="T2243" s="18"/>
    </x:row>
    <x:row r="2244">
      <x:c r="D2244" s="18"/>
      <x:c r="E2244" s="18"/>
      <x:c r="F2244" s="18"/>
      <x:c r="G2244" s="59"/>
      <x:c r="H2244" s="59"/>
      <x:c r="I2244" s="59"/>
      <x:c r="J2244" s="59"/>
      <x:c r="K2244" s="18"/>
      <x:c r="L2244" s="18"/>
      <x:c r="M2244" s="18"/>
      <x:c r="N2244" s="18"/>
      <x:c r="O2244" s="18"/>
      <x:c r="P2244" s="18"/>
      <x:c r="Q2244" s="18"/>
      <x:c r="R2244" s="18"/>
      <x:c r="S2244" s="18"/>
      <x:c r="T2244" s="18"/>
    </x:row>
    <x:row r="2245">
      <x:c r="D2245" s="18"/>
      <x:c r="E2245" s="18"/>
      <x:c r="F2245" s="18"/>
      <x:c r="G2245" s="59"/>
      <x:c r="H2245" s="59"/>
      <x:c r="I2245" s="59"/>
      <x:c r="J2245" s="59"/>
      <x:c r="K2245" s="18"/>
      <x:c r="L2245" s="18"/>
      <x:c r="M2245" s="18"/>
      <x:c r="N2245" s="18"/>
      <x:c r="O2245" s="18"/>
      <x:c r="P2245" s="18"/>
      <x:c r="Q2245" s="18"/>
      <x:c r="R2245" s="18"/>
      <x:c r="S2245" s="18"/>
      <x:c r="T2245" s="18"/>
    </x:row>
    <x:row r="2246">
      <x:c r="D2246" s="18"/>
      <x:c r="E2246" s="18"/>
      <x:c r="F2246" s="18"/>
      <x:c r="G2246" s="59"/>
      <x:c r="H2246" s="59"/>
      <x:c r="I2246" s="59"/>
      <x:c r="J2246" s="59"/>
      <x:c r="K2246" s="18"/>
      <x:c r="L2246" s="18"/>
      <x:c r="M2246" s="18"/>
      <x:c r="N2246" s="18"/>
      <x:c r="O2246" s="18"/>
      <x:c r="P2246" s="18"/>
      <x:c r="Q2246" s="18"/>
      <x:c r="R2246" s="18"/>
      <x:c r="S2246" s="18"/>
      <x:c r="T2246" s="18"/>
    </x:row>
    <x:row r="2247">
      <x:c r="D2247" s="18"/>
      <x:c r="E2247" s="18"/>
      <x:c r="F2247" s="18"/>
      <x:c r="G2247" s="59"/>
      <x:c r="H2247" s="59"/>
      <x:c r="I2247" s="59"/>
      <x:c r="J2247" s="59"/>
      <x:c r="K2247" s="18"/>
      <x:c r="L2247" s="18"/>
      <x:c r="M2247" s="18"/>
      <x:c r="N2247" s="18"/>
      <x:c r="O2247" s="18"/>
      <x:c r="P2247" s="18"/>
      <x:c r="Q2247" s="18"/>
      <x:c r="R2247" s="18"/>
      <x:c r="S2247" s="18"/>
      <x:c r="T2247" s="18"/>
    </x:row>
    <x:row r="2248">
      <x:c r="D2248" s="18"/>
      <x:c r="E2248" s="18"/>
      <x:c r="F2248" s="18"/>
      <x:c r="G2248" s="59"/>
      <x:c r="H2248" s="59"/>
      <x:c r="I2248" s="59"/>
      <x:c r="J2248" s="59"/>
      <x:c r="K2248" s="18"/>
      <x:c r="L2248" s="18"/>
      <x:c r="M2248" s="18"/>
      <x:c r="N2248" s="18"/>
      <x:c r="O2248" s="18"/>
      <x:c r="P2248" s="18"/>
      <x:c r="Q2248" s="18"/>
      <x:c r="R2248" s="18"/>
      <x:c r="S2248" s="18"/>
      <x:c r="T2248" s="18"/>
    </x:row>
    <x:row r="2249">
      <x:c r="D2249" s="18"/>
      <x:c r="E2249" s="18"/>
      <x:c r="F2249" s="18"/>
      <x:c r="G2249" s="59"/>
      <x:c r="H2249" s="59"/>
      <x:c r="I2249" s="59"/>
      <x:c r="J2249" s="59"/>
      <x:c r="K2249" s="18"/>
      <x:c r="L2249" s="18"/>
      <x:c r="M2249" s="18"/>
      <x:c r="N2249" s="18"/>
      <x:c r="O2249" s="18"/>
      <x:c r="P2249" s="18"/>
      <x:c r="Q2249" s="18"/>
      <x:c r="R2249" s="18"/>
      <x:c r="S2249" s="18"/>
      <x:c r="T2249" s="18"/>
    </x:row>
    <x:row r="2250">
      <x:c r="D2250" s="18"/>
      <x:c r="E2250" s="18"/>
      <x:c r="F2250" s="18"/>
      <x:c r="G2250" s="59"/>
      <x:c r="H2250" s="59"/>
      <x:c r="I2250" s="59"/>
      <x:c r="J2250" s="59"/>
      <x:c r="K2250" s="18"/>
      <x:c r="L2250" s="18"/>
      <x:c r="M2250" s="18"/>
      <x:c r="N2250" s="18"/>
      <x:c r="O2250" s="18"/>
      <x:c r="P2250" s="18"/>
      <x:c r="Q2250" s="18"/>
      <x:c r="R2250" s="18"/>
      <x:c r="S2250" s="18"/>
      <x:c r="T2250" s="18"/>
    </x:row>
    <x:row r="2251">
      <x:c r="D2251" s="18"/>
      <x:c r="E2251" s="18"/>
      <x:c r="F2251" s="18"/>
      <x:c r="G2251" s="59"/>
      <x:c r="H2251" s="59"/>
      <x:c r="I2251" s="59"/>
      <x:c r="J2251" s="59"/>
      <x:c r="K2251" s="18"/>
      <x:c r="L2251" s="18"/>
      <x:c r="M2251" s="18"/>
      <x:c r="N2251" s="18"/>
      <x:c r="O2251" s="18"/>
      <x:c r="P2251" s="18"/>
      <x:c r="Q2251" s="18"/>
      <x:c r="R2251" s="18"/>
      <x:c r="S2251" s="18"/>
      <x:c r="T2251" s="18"/>
    </x:row>
    <x:row r="2252">
      <x:c r="D2252" s="18"/>
      <x:c r="E2252" s="18"/>
      <x:c r="F2252" s="18"/>
      <x:c r="G2252" s="59"/>
      <x:c r="H2252" s="59"/>
      <x:c r="I2252" s="59"/>
      <x:c r="J2252" s="59"/>
      <x:c r="K2252" s="18"/>
      <x:c r="L2252" s="18"/>
      <x:c r="M2252" s="18"/>
      <x:c r="N2252" s="18"/>
      <x:c r="O2252" s="18"/>
      <x:c r="P2252" s="18"/>
      <x:c r="Q2252" s="18"/>
      <x:c r="R2252" s="18"/>
      <x:c r="S2252" s="18"/>
      <x:c r="T2252" s="18"/>
    </x:row>
    <x:row r="2253">
      <x:c r="D2253" s="18"/>
      <x:c r="E2253" s="18"/>
      <x:c r="F2253" s="18"/>
      <x:c r="G2253" s="59"/>
      <x:c r="H2253" s="59"/>
      <x:c r="I2253" s="59"/>
      <x:c r="J2253" s="59"/>
      <x:c r="K2253" s="18"/>
      <x:c r="L2253" s="18"/>
      <x:c r="M2253" s="18"/>
      <x:c r="N2253" s="18"/>
      <x:c r="O2253" s="18"/>
      <x:c r="P2253" s="18"/>
      <x:c r="Q2253" s="18"/>
      <x:c r="R2253" s="18"/>
      <x:c r="S2253" s="18"/>
      <x:c r="T2253" s="18"/>
    </x:row>
    <x:row r="2254">
      <x:c r="D2254" s="18"/>
      <x:c r="E2254" s="18"/>
      <x:c r="F2254" s="18"/>
      <x:c r="G2254" s="59"/>
      <x:c r="H2254" s="59"/>
      <x:c r="I2254" s="59"/>
      <x:c r="J2254" s="59"/>
      <x:c r="K2254" s="18"/>
      <x:c r="L2254" s="18"/>
      <x:c r="M2254" s="18"/>
      <x:c r="N2254" s="18"/>
      <x:c r="O2254" s="18"/>
      <x:c r="P2254" s="18"/>
      <x:c r="Q2254" s="18"/>
      <x:c r="R2254" s="18"/>
      <x:c r="S2254" s="18"/>
      <x:c r="T2254" s="18"/>
    </x:row>
    <x:row r="2255">
      <x:c r="D2255" s="18"/>
      <x:c r="E2255" s="18"/>
      <x:c r="F2255" s="18"/>
      <x:c r="G2255" s="59"/>
      <x:c r="H2255" s="59"/>
      <x:c r="I2255" s="59"/>
      <x:c r="J2255" s="59"/>
      <x:c r="K2255" s="18"/>
      <x:c r="L2255" s="18"/>
      <x:c r="M2255" s="18"/>
      <x:c r="N2255" s="18"/>
      <x:c r="O2255" s="18"/>
      <x:c r="P2255" s="18"/>
      <x:c r="Q2255" s="18"/>
      <x:c r="R2255" s="18"/>
      <x:c r="S2255" s="18"/>
      <x:c r="T2255" s="18"/>
    </x:row>
    <x:row r="2256">
      <x:c r="D2256" s="18"/>
      <x:c r="E2256" s="18"/>
      <x:c r="F2256" s="18"/>
      <x:c r="G2256" s="59"/>
      <x:c r="H2256" s="59"/>
      <x:c r="I2256" s="59"/>
      <x:c r="J2256" s="59"/>
      <x:c r="K2256" s="18"/>
      <x:c r="L2256" s="18"/>
      <x:c r="M2256" s="18"/>
      <x:c r="N2256" s="18"/>
      <x:c r="O2256" s="18"/>
      <x:c r="P2256" s="18"/>
      <x:c r="Q2256" s="18"/>
      <x:c r="R2256" s="18"/>
      <x:c r="S2256" s="18"/>
      <x:c r="T2256" s="18"/>
    </x:row>
    <x:row r="2257">
      <x:c r="D2257" s="18"/>
      <x:c r="E2257" s="18"/>
      <x:c r="F2257" s="18"/>
      <x:c r="G2257" s="59"/>
      <x:c r="H2257" s="59"/>
      <x:c r="I2257" s="59"/>
      <x:c r="J2257" s="59"/>
      <x:c r="K2257" s="18"/>
      <x:c r="L2257" s="18"/>
      <x:c r="M2257" s="18"/>
      <x:c r="N2257" s="18"/>
      <x:c r="O2257" s="18"/>
      <x:c r="P2257" s="18"/>
      <x:c r="Q2257" s="18"/>
      <x:c r="R2257" s="18"/>
      <x:c r="S2257" s="18"/>
      <x:c r="T2257" s="18"/>
    </x:row>
    <x:row r="2258">
      <x:c r="D2258" s="18"/>
      <x:c r="E2258" s="18"/>
      <x:c r="F2258" s="18"/>
      <x:c r="G2258" s="59"/>
      <x:c r="H2258" s="59"/>
      <x:c r="I2258" s="59"/>
      <x:c r="J2258" s="59"/>
      <x:c r="K2258" s="18"/>
      <x:c r="L2258" s="18"/>
      <x:c r="M2258" s="18"/>
      <x:c r="N2258" s="18"/>
      <x:c r="O2258" s="18"/>
      <x:c r="P2258" s="18"/>
      <x:c r="Q2258" s="18"/>
      <x:c r="R2258" s="18"/>
      <x:c r="S2258" s="18"/>
      <x:c r="T2258" s="18"/>
    </x:row>
    <x:row r="2259">
      <x:c r="D2259" s="18"/>
      <x:c r="E2259" s="18"/>
      <x:c r="F2259" s="18"/>
      <x:c r="G2259" s="59"/>
      <x:c r="H2259" s="59"/>
      <x:c r="I2259" s="59"/>
      <x:c r="J2259" s="59"/>
      <x:c r="K2259" s="18"/>
      <x:c r="L2259" s="18"/>
      <x:c r="M2259" s="18"/>
      <x:c r="N2259" s="18"/>
      <x:c r="O2259" s="18"/>
      <x:c r="P2259" s="18"/>
      <x:c r="Q2259" s="18"/>
      <x:c r="R2259" s="18"/>
      <x:c r="S2259" s="18"/>
      <x:c r="T2259" s="18"/>
    </x:row>
    <x:row r="2260">
      <x:c r="D2260" s="18"/>
      <x:c r="E2260" s="18"/>
      <x:c r="F2260" s="18"/>
      <x:c r="G2260" s="59"/>
      <x:c r="H2260" s="59"/>
      <x:c r="I2260" s="59"/>
      <x:c r="J2260" s="59"/>
      <x:c r="K2260" s="18"/>
      <x:c r="L2260" s="18"/>
      <x:c r="M2260" s="18"/>
      <x:c r="N2260" s="18"/>
      <x:c r="O2260" s="18"/>
      <x:c r="P2260" s="18"/>
      <x:c r="Q2260" s="18"/>
      <x:c r="R2260" s="18"/>
      <x:c r="S2260" s="18"/>
      <x:c r="T2260" s="18"/>
    </x:row>
    <x:row r="2261">
      <x:c r="D2261" s="18"/>
      <x:c r="E2261" s="18"/>
      <x:c r="F2261" s="18"/>
      <x:c r="G2261" s="59"/>
      <x:c r="H2261" s="59"/>
      <x:c r="I2261" s="59"/>
      <x:c r="J2261" s="59"/>
      <x:c r="K2261" s="18"/>
      <x:c r="L2261" s="18"/>
      <x:c r="M2261" s="18"/>
      <x:c r="N2261" s="18"/>
      <x:c r="O2261" s="18"/>
      <x:c r="P2261" s="18"/>
      <x:c r="Q2261" s="18"/>
      <x:c r="R2261" s="18"/>
      <x:c r="S2261" s="18"/>
      <x:c r="T2261" s="18"/>
    </x:row>
    <x:row r="2262">
      <x:c r="D2262" s="18"/>
      <x:c r="E2262" s="18"/>
      <x:c r="F2262" s="18"/>
      <x:c r="G2262" s="59"/>
      <x:c r="H2262" s="59"/>
      <x:c r="I2262" s="59"/>
      <x:c r="J2262" s="59"/>
      <x:c r="K2262" s="18"/>
      <x:c r="L2262" s="18"/>
      <x:c r="M2262" s="18"/>
      <x:c r="N2262" s="18"/>
      <x:c r="O2262" s="18"/>
      <x:c r="P2262" s="18"/>
      <x:c r="Q2262" s="18"/>
      <x:c r="R2262" s="18"/>
      <x:c r="S2262" s="18"/>
      <x:c r="T2262" s="18"/>
    </x:row>
    <x:row r="2263">
      <x:c r="D2263" s="18"/>
      <x:c r="E2263" s="18"/>
      <x:c r="F2263" s="18"/>
      <x:c r="G2263" s="59"/>
      <x:c r="H2263" s="59"/>
      <x:c r="I2263" s="59"/>
      <x:c r="J2263" s="59"/>
      <x:c r="K2263" s="18"/>
      <x:c r="L2263" s="18"/>
      <x:c r="M2263" s="18"/>
      <x:c r="N2263" s="18"/>
      <x:c r="O2263" s="18"/>
      <x:c r="P2263" s="18"/>
      <x:c r="Q2263" s="18"/>
      <x:c r="R2263" s="18"/>
      <x:c r="S2263" s="18"/>
      <x:c r="T2263" s="18"/>
    </x:row>
    <x:row r="2264">
      <x:c r="D2264" s="18"/>
      <x:c r="E2264" s="18"/>
      <x:c r="F2264" s="18"/>
      <x:c r="G2264" s="59"/>
      <x:c r="H2264" s="59"/>
      <x:c r="I2264" s="59"/>
      <x:c r="J2264" s="59"/>
      <x:c r="K2264" s="18"/>
      <x:c r="L2264" s="18"/>
      <x:c r="M2264" s="18"/>
      <x:c r="N2264" s="18"/>
      <x:c r="O2264" s="18"/>
      <x:c r="P2264" s="18"/>
      <x:c r="Q2264" s="18"/>
      <x:c r="R2264" s="18"/>
      <x:c r="S2264" s="18"/>
      <x:c r="T2264" s="18"/>
    </x:row>
    <x:row r="2265">
      <x:c r="D2265" s="18"/>
      <x:c r="E2265" s="18"/>
      <x:c r="F2265" s="18"/>
      <x:c r="G2265" s="59"/>
      <x:c r="H2265" s="59"/>
      <x:c r="I2265" s="59"/>
      <x:c r="J2265" s="59"/>
      <x:c r="K2265" s="18"/>
      <x:c r="L2265" s="18"/>
      <x:c r="M2265" s="18"/>
      <x:c r="N2265" s="18"/>
      <x:c r="O2265" s="18"/>
      <x:c r="P2265" s="18"/>
      <x:c r="Q2265" s="18"/>
      <x:c r="R2265" s="18"/>
      <x:c r="S2265" s="18"/>
      <x:c r="T2265" s="18"/>
    </x:row>
    <x:row r="2266">
      <x:c r="D2266" s="18"/>
      <x:c r="E2266" s="18"/>
      <x:c r="F2266" s="18"/>
      <x:c r="G2266" s="59"/>
      <x:c r="H2266" s="59"/>
      <x:c r="I2266" s="59"/>
      <x:c r="J2266" s="59"/>
      <x:c r="K2266" s="18"/>
      <x:c r="L2266" s="18"/>
      <x:c r="M2266" s="18"/>
      <x:c r="N2266" s="18"/>
      <x:c r="O2266" s="18"/>
      <x:c r="P2266" s="18"/>
      <x:c r="Q2266" s="18"/>
      <x:c r="R2266" s="18"/>
      <x:c r="S2266" s="18"/>
      <x:c r="T2266" s="18"/>
    </x:row>
    <x:row r="2267">
      <x:c r="D2267" s="18"/>
      <x:c r="E2267" s="18"/>
      <x:c r="F2267" s="18"/>
      <x:c r="G2267" s="59"/>
      <x:c r="H2267" s="59"/>
      <x:c r="I2267" s="59"/>
      <x:c r="J2267" s="59"/>
      <x:c r="K2267" s="18"/>
      <x:c r="L2267" s="18"/>
      <x:c r="M2267" s="18"/>
      <x:c r="N2267" s="18"/>
      <x:c r="O2267" s="18"/>
      <x:c r="P2267" s="18"/>
      <x:c r="Q2267" s="18"/>
      <x:c r="R2267" s="18"/>
      <x:c r="S2267" s="18"/>
      <x:c r="T2267" s="18"/>
    </x:row>
    <x:row r="2268">
      <x:c r="D2268" s="18"/>
      <x:c r="E2268" s="18"/>
      <x:c r="F2268" s="18"/>
      <x:c r="G2268" s="59"/>
      <x:c r="H2268" s="59"/>
      <x:c r="I2268" s="59"/>
      <x:c r="J2268" s="59"/>
      <x:c r="K2268" s="18"/>
      <x:c r="L2268" s="18"/>
      <x:c r="M2268" s="18"/>
      <x:c r="N2268" s="18"/>
      <x:c r="O2268" s="18"/>
      <x:c r="P2268" s="18"/>
      <x:c r="Q2268" s="18"/>
      <x:c r="R2268" s="18"/>
      <x:c r="S2268" s="18"/>
      <x:c r="T2268" s="18"/>
    </x:row>
    <x:row r="2269">
      <x:c r="D2269" s="18"/>
      <x:c r="E2269" s="18"/>
      <x:c r="F2269" s="18"/>
      <x:c r="G2269" s="59"/>
      <x:c r="H2269" s="59"/>
      <x:c r="I2269" s="59"/>
      <x:c r="J2269" s="59"/>
      <x:c r="K2269" s="18"/>
      <x:c r="L2269" s="18"/>
      <x:c r="M2269" s="18"/>
      <x:c r="N2269" s="18"/>
      <x:c r="O2269" s="18"/>
      <x:c r="P2269" s="18"/>
      <x:c r="Q2269" s="18"/>
      <x:c r="R2269" s="18"/>
      <x:c r="S2269" s="18"/>
      <x:c r="T2269" s="18"/>
    </x:row>
    <x:row r="2270">
      <x:c r="D2270" s="18"/>
      <x:c r="E2270" s="18"/>
      <x:c r="F2270" s="18"/>
      <x:c r="G2270" s="59"/>
      <x:c r="H2270" s="59"/>
      <x:c r="I2270" s="59"/>
      <x:c r="J2270" s="59"/>
      <x:c r="K2270" s="18"/>
      <x:c r="L2270" s="18"/>
      <x:c r="M2270" s="18"/>
      <x:c r="N2270" s="18"/>
      <x:c r="O2270" s="18"/>
      <x:c r="P2270" s="18"/>
      <x:c r="Q2270" s="18"/>
      <x:c r="R2270" s="18"/>
      <x:c r="S2270" s="18"/>
      <x:c r="T2270" s="18"/>
    </x:row>
    <x:row r="2271">
      <x:c r="D2271" s="18"/>
      <x:c r="E2271" s="18"/>
      <x:c r="F2271" s="18"/>
      <x:c r="G2271" s="59"/>
      <x:c r="H2271" s="59"/>
      <x:c r="I2271" s="59"/>
      <x:c r="J2271" s="59"/>
      <x:c r="K2271" s="18"/>
      <x:c r="L2271" s="18"/>
      <x:c r="M2271" s="18"/>
      <x:c r="N2271" s="18"/>
      <x:c r="O2271" s="18"/>
      <x:c r="P2271" s="18"/>
      <x:c r="Q2271" s="18"/>
      <x:c r="R2271" s="18"/>
      <x:c r="S2271" s="18"/>
      <x:c r="T2271" s="18"/>
    </x:row>
    <x:row r="2272">
      <x:c r="D2272" s="18"/>
      <x:c r="E2272" s="18"/>
      <x:c r="F2272" s="18"/>
      <x:c r="G2272" s="59"/>
      <x:c r="H2272" s="59"/>
      <x:c r="I2272" s="59"/>
      <x:c r="J2272" s="59"/>
      <x:c r="K2272" s="18"/>
      <x:c r="L2272" s="18"/>
      <x:c r="M2272" s="18"/>
      <x:c r="N2272" s="18"/>
      <x:c r="O2272" s="18"/>
      <x:c r="P2272" s="18"/>
      <x:c r="Q2272" s="18"/>
      <x:c r="R2272" s="18"/>
      <x:c r="S2272" s="18"/>
      <x:c r="T2272" s="18"/>
    </x:row>
    <x:row r="2273">
      <x:c r="D2273" s="18"/>
      <x:c r="E2273" s="18"/>
      <x:c r="F2273" s="18"/>
      <x:c r="G2273" s="59"/>
      <x:c r="H2273" s="59"/>
      <x:c r="I2273" s="59"/>
      <x:c r="J2273" s="59"/>
      <x:c r="K2273" s="18"/>
      <x:c r="L2273" s="18"/>
      <x:c r="M2273" s="18"/>
      <x:c r="N2273" s="18"/>
      <x:c r="O2273" s="18"/>
      <x:c r="P2273" s="18"/>
      <x:c r="Q2273" s="18"/>
      <x:c r="R2273" s="18"/>
      <x:c r="S2273" s="18"/>
      <x:c r="T2273" s="18"/>
    </x:row>
    <x:row r="2274">
      <x:c r="D2274" s="18"/>
      <x:c r="E2274" s="18"/>
      <x:c r="F2274" s="18"/>
      <x:c r="G2274" s="59"/>
      <x:c r="H2274" s="59"/>
      <x:c r="I2274" s="59"/>
      <x:c r="J2274" s="59"/>
      <x:c r="K2274" s="18"/>
      <x:c r="L2274" s="18"/>
      <x:c r="M2274" s="18"/>
      <x:c r="N2274" s="18"/>
      <x:c r="O2274" s="18"/>
      <x:c r="P2274" s="18"/>
      <x:c r="Q2274" s="18"/>
      <x:c r="R2274" s="18"/>
      <x:c r="S2274" s="18"/>
      <x:c r="T2274" s="18"/>
    </x:row>
    <x:row r="2275">
      <x:c r="D2275" s="18"/>
      <x:c r="E2275" s="18"/>
      <x:c r="F2275" s="18"/>
      <x:c r="G2275" s="59"/>
      <x:c r="H2275" s="59"/>
      <x:c r="I2275" s="59"/>
      <x:c r="J2275" s="59"/>
      <x:c r="K2275" s="18"/>
      <x:c r="L2275" s="18"/>
      <x:c r="M2275" s="18"/>
      <x:c r="N2275" s="18"/>
      <x:c r="O2275" s="18"/>
      <x:c r="P2275" s="18"/>
      <x:c r="Q2275" s="18"/>
      <x:c r="R2275" s="18"/>
      <x:c r="S2275" s="18"/>
      <x:c r="T2275" s="18"/>
    </x:row>
    <x:row r="2276">
      <x:c r="D2276" s="18"/>
      <x:c r="E2276" s="18"/>
      <x:c r="F2276" s="18"/>
      <x:c r="G2276" s="59"/>
      <x:c r="H2276" s="59"/>
      <x:c r="I2276" s="59"/>
      <x:c r="J2276" s="59"/>
      <x:c r="K2276" s="18"/>
      <x:c r="L2276" s="18"/>
      <x:c r="M2276" s="18"/>
      <x:c r="N2276" s="18"/>
      <x:c r="O2276" s="18"/>
      <x:c r="P2276" s="18"/>
      <x:c r="Q2276" s="18"/>
      <x:c r="R2276" s="18"/>
      <x:c r="S2276" s="18"/>
      <x:c r="T2276" s="18"/>
    </x:row>
    <x:row r="2277">
      <x:c r="D2277" s="18"/>
      <x:c r="E2277" s="18"/>
      <x:c r="F2277" s="18"/>
      <x:c r="G2277" s="59"/>
      <x:c r="H2277" s="59"/>
      <x:c r="I2277" s="59"/>
      <x:c r="J2277" s="59"/>
      <x:c r="K2277" s="18"/>
      <x:c r="L2277" s="18"/>
      <x:c r="M2277" s="18"/>
      <x:c r="N2277" s="18"/>
      <x:c r="O2277" s="18"/>
      <x:c r="P2277" s="18"/>
      <x:c r="Q2277" s="18"/>
      <x:c r="R2277" s="18"/>
      <x:c r="S2277" s="18"/>
      <x:c r="T2277" s="18"/>
    </x:row>
    <x:row r="2278">
      <x:c r="D2278" s="18"/>
      <x:c r="E2278" s="18"/>
      <x:c r="F2278" s="18"/>
      <x:c r="G2278" s="59"/>
      <x:c r="H2278" s="59"/>
      <x:c r="I2278" s="59"/>
      <x:c r="J2278" s="59"/>
      <x:c r="K2278" s="18"/>
      <x:c r="L2278" s="18"/>
      <x:c r="M2278" s="18"/>
      <x:c r="N2278" s="18"/>
      <x:c r="O2278" s="18"/>
      <x:c r="P2278" s="18"/>
      <x:c r="Q2278" s="18"/>
      <x:c r="R2278" s="18"/>
      <x:c r="S2278" s="18"/>
      <x:c r="T2278" s="18"/>
    </x:row>
    <x:row r="2279">
      <x:c r="D2279" s="18"/>
      <x:c r="E2279" s="18"/>
      <x:c r="F2279" s="18"/>
      <x:c r="G2279" s="59"/>
      <x:c r="H2279" s="59"/>
      <x:c r="I2279" s="59"/>
      <x:c r="J2279" s="59"/>
      <x:c r="K2279" s="18"/>
      <x:c r="L2279" s="18"/>
      <x:c r="M2279" s="18"/>
      <x:c r="N2279" s="18"/>
      <x:c r="O2279" s="18"/>
      <x:c r="P2279" s="18"/>
      <x:c r="Q2279" s="18"/>
      <x:c r="R2279" s="18"/>
      <x:c r="S2279" s="18"/>
      <x:c r="T2279" s="18"/>
    </x:row>
    <x:row r="2280">
      <x:c r="D2280" s="18"/>
      <x:c r="E2280" s="18"/>
      <x:c r="F2280" s="18"/>
      <x:c r="G2280" s="59"/>
      <x:c r="H2280" s="59"/>
      <x:c r="I2280" s="59"/>
      <x:c r="J2280" s="59"/>
      <x:c r="K2280" s="18"/>
      <x:c r="L2280" s="18"/>
      <x:c r="M2280" s="18"/>
      <x:c r="N2280" s="18"/>
      <x:c r="O2280" s="18"/>
      <x:c r="P2280" s="18"/>
      <x:c r="Q2280" s="18"/>
      <x:c r="R2280" s="18"/>
      <x:c r="S2280" s="18"/>
      <x:c r="T2280" s="18"/>
    </x:row>
    <x:row r="2281">
      <x:c r="D2281" s="18"/>
      <x:c r="E2281" s="18"/>
      <x:c r="F2281" s="18"/>
      <x:c r="G2281" s="59"/>
      <x:c r="H2281" s="59"/>
      <x:c r="I2281" s="59"/>
      <x:c r="J2281" s="59"/>
      <x:c r="K2281" s="18"/>
      <x:c r="L2281" s="18"/>
      <x:c r="M2281" s="18"/>
      <x:c r="N2281" s="18"/>
      <x:c r="O2281" s="18"/>
      <x:c r="P2281" s="18"/>
      <x:c r="Q2281" s="18"/>
      <x:c r="R2281" s="18"/>
      <x:c r="S2281" s="18"/>
      <x:c r="T2281" s="18"/>
    </x:row>
    <x:row r="2282">
      <x:c r="D2282" s="18"/>
      <x:c r="E2282" s="18"/>
      <x:c r="F2282" s="18"/>
      <x:c r="G2282" s="59"/>
      <x:c r="H2282" s="59"/>
      <x:c r="I2282" s="59"/>
      <x:c r="J2282" s="59"/>
      <x:c r="K2282" s="18"/>
      <x:c r="L2282" s="18"/>
      <x:c r="M2282" s="18"/>
      <x:c r="N2282" s="18"/>
      <x:c r="O2282" s="18"/>
      <x:c r="P2282" s="18"/>
      <x:c r="Q2282" s="18"/>
      <x:c r="R2282" s="18"/>
      <x:c r="S2282" s="18"/>
      <x:c r="T2282" s="18"/>
    </x:row>
    <x:row r="2283">
      <x:c r="D2283" s="18"/>
      <x:c r="E2283" s="18"/>
      <x:c r="F2283" s="18"/>
      <x:c r="G2283" s="59"/>
      <x:c r="H2283" s="59"/>
      <x:c r="I2283" s="59"/>
      <x:c r="J2283" s="59"/>
      <x:c r="K2283" s="18"/>
      <x:c r="L2283" s="18"/>
      <x:c r="M2283" s="18"/>
      <x:c r="N2283" s="18"/>
      <x:c r="O2283" s="18"/>
      <x:c r="P2283" s="18"/>
      <x:c r="Q2283" s="18"/>
      <x:c r="R2283" s="18"/>
      <x:c r="S2283" s="18"/>
      <x:c r="T2283" s="18"/>
    </x:row>
    <x:row r="2284">
      <x:c r="D2284" s="18"/>
      <x:c r="E2284" s="18"/>
      <x:c r="F2284" s="18"/>
      <x:c r="G2284" s="59"/>
      <x:c r="H2284" s="59"/>
      <x:c r="I2284" s="59"/>
      <x:c r="J2284" s="59"/>
      <x:c r="K2284" s="18"/>
      <x:c r="L2284" s="18"/>
      <x:c r="M2284" s="18"/>
      <x:c r="N2284" s="18"/>
      <x:c r="O2284" s="18"/>
      <x:c r="P2284" s="18"/>
      <x:c r="Q2284" s="18"/>
      <x:c r="R2284" s="18"/>
      <x:c r="S2284" s="18"/>
      <x:c r="T2284" s="18"/>
    </x:row>
    <x:row r="2285">
      <x:c r="D2285" s="18"/>
      <x:c r="E2285" s="18"/>
      <x:c r="F2285" s="18"/>
      <x:c r="G2285" s="59"/>
      <x:c r="H2285" s="59"/>
      <x:c r="I2285" s="59"/>
      <x:c r="J2285" s="59"/>
      <x:c r="K2285" s="18"/>
      <x:c r="L2285" s="18"/>
      <x:c r="M2285" s="18"/>
      <x:c r="N2285" s="18"/>
      <x:c r="O2285" s="18"/>
      <x:c r="P2285" s="18"/>
      <x:c r="Q2285" s="18"/>
      <x:c r="R2285" s="18"/>
      <x:c r="S2285" s="18"/>
      <x:c r="T2285" s="18"/>
    </x:row>
    <x:row r="2286">
      <x:c r="D2286" s="18"/>
      <x:c r="E2286" s="18"/>
      <x:c r="F2286" s="18"/>
      <x:c r="G2286" s="59"/>
      <x:c r="H2286" s="59"/>
      <x:c r="I2286" s="59"/>
      <x:c r="J2286" s="59"/>
      <x:c r="K2286" s="18"/>
      <x:c r="L2286" s="18"/>
      <x:c r="M2286" s="18"/>
      <x:c r="N2286" s="18"/>
      <x:c r="O2286" s="18"/>
      <x:c r="P2286" s="18"/>
      <x:c r="Q2286" s="18"/>
      <x:c r="R2286" s="18"/>
      <x:c r="S2286" s="18"/>
      <x:c r="T2286" s="18"/>
    </x:row>
    <x:row r="2287">
      <x:c r="D2287" s="18"/>
      <x:c r="E2287" s="18"/>
      <x:c r="F2287" s="18"/>
      <x:c r="G2287" s="59"/>
      <x:c r="H2287" s="59"/>
      <x:c r="I2287" s="59"/>
      <x:c r="J2287" s="59"/>
      <x:c r="K2287" s="18"/>
      <x:c r="L2287" s="18"/>
      <x:c r="M2287" s="18"/>
      <x:c r="N2287" s="18"/>
      <x:c r="O2287" s="18"/>
      <x:c r="P2287" s="18"/>
      <x:c r="Q2287" s="18"/>
      <x:c r="R2287" s="18"/>
      <x:c r="S2287" s="18"/>
      <x:c r="T2287" s="18"/>
    </x:row>
    <x:row r="2288">
      <x:c r="D2288" s="18"/>
      <x:c r="E2288" s="18"/>
      <x:c r="F2288" s="18"/>
      <x:c r="G2288" s="59"/>
      <x:c r="H2288" s="59"/>
      <x:c r="I2288" s="59"/>
      <x:c r="J2288" s="59"/>
      <x:c r="K2288" s="18"/>
      <x:c r="L2288" s="18"/>
      <x:c r="M2288" s="18"/>
      <x:c r="N2288" s="18"/>
      <x:c r="O2288" s="18"/>
      <x:c r="P2288" s="18"/>
      <x:c r="Q2288" s="18"/>
      <x:c r="R2288" s="18"/>
      <x:c r="S2288" s="18"/>
      <x:c r="T2288" s="18"/>
    </x:row>
    <x:row r="2289">
      <x:c r="D2289" s="18"/>
      <x:c r="E2289" s="18"/>
      <x:c r="F2289" s="18"/>
      <x:c r="G2289" s="59"/>
      <x:c r="H2289" s="59"/>
      <x:c r="I2289" s="59"/>
      <x:c r="J2289" s="59"/>
      <x:c r="K2289" s="18"/>
      <x:c r="L2289" s="18"/>
      <x:c r="M2289" s="18"/>
      <x:c r="N2289" s="18"/>
      <x:c r="O2289" s="18"/>
      <x:c r="P2289" s="18"/>
      <x:c r="Q2289" s="18"/>
      <x:c r="R2289" s="18"/>
      <x:c r="S2289" s="18"/>
      <x:c r="T2289" s="18"/>
    </x:row>
    <x:row r="2290">
      <x:c r="D2290" s="18"/>
      <x:c r="E2290" s="18"/>
      <x:c r="F2290" s="18"/>
      <x:c r="G2290" s="59"/>
      <x:c r="H2290" s="59"/>
      <x:c r="I2290" s="59"/>
      <x:c r="J2290" s="59"/>
      <x:c r="K2290" s="18"/>
      <x:c r="L2290" s="18"/>
      <x:c r="M2290" s="18"/>
      <x:c r="N2290" s="18"/>
      <x:c r="O2290" s="18"/>
      <x:c r="P2290" s="18"/>
      <x:c r="Q2290" s="18"/>
      <x:c r="R2290" s="18"/>
      <x:c r="S2290" s="18"/>
      <x:c r="T2290" s="18"/>
    </x:row>
    <x:row r="2291">
      <x:c r="D2291" s="18"/>
      <x:c r="E2291" s="18"/>
      <x:c r="F2291" s="18"/>
      <x:c r="G2291" s="59"/>
      <x:c r="H2291" s="59"/>
      <x:c r="I2291" s="59"/>
      <x:c r="J2291" s="59"/>
      <x:c r="K2291" s="18"/>
      <x:c r="L2291" s="18"/>
      <x:c r="M2291" s="18"/>
      <x:c r="N2291" s="18"/>
      <x:c r="O2291" s="18"/>
      <x:c r="P2291" s="18"/>
      <x:c r="Q2291" s="18"/>
      <x:c r="R2291" s="18"/>
      <x:c r="S2291" s="18"/>
      <x:c r="T2291" s="18"/>
    </x:row>
    <x:row r="2292">
      <x:c r="D2292" s="18"/>
      <x:c r="E2292" s="18"/>
      <x:c r="F2292" s="18"/>
      <x:c r="G2292" s="59"/>
      <x:c r="H2292" s="59"/>
      <x:c r="I2292" s="59"/>
      <x:c r="J2292" s="59"/>
      <x:c r="K2292" s="18"/>
      <x:c r="L2292" s="18"/>
      <x:c r="M2292" s="18"/>
      <x:c r="N2292" s="18"/>
      <x:c r="O2292" s="18"/>
      <x:c r="P2292" s="18"/>
      <x:c r="Q2292" s="18"/>
      <x:c r="R2292" s="18"/>
      <x:c r="S2292" s="18"/>
      <x:c r="T2292" s="18"/>
    </x:row>
    <x:row r="2293">
      <x:c r="D2293" s="18"/>
      <x:c r="E2293" s="18"/>
      <x:c r="F2293" s="18"/>
      <x:c r="G2293" s="59"/>
      <x:c r="H2293" s="59"/>
      <x:c r="I2293" s="59"/>
      <x:c r="J2293" s="59"/>
      <x:c r="K2293" s="18"/>
      <x:c r="L2293" s="18"/>
      <x:c r="M2293" s="18"/>
      <x:c r="N2293" s="18"/>
      <x:c r="O2293" s="18"/>
      <x:c r="P2293" s="18"/>
      <x:c r="Q2293" s="18"/>
      <x:c r="R2293" s="18"/>
      <x:c r="S2293" s="18"/>
      <x:c r="T2293" s="18"/>
    </x:row>
    <x:row r="2294">
      <x:c r="D2294" s="18"/>
      <x:c r="E2294" s="18"/>
      <x:c r="F2294" s="18"/>
      <x:c r="G2294" s="59"/>
      <x:c r="H2294" s="59"/>
      <x:c r="I2294" s="59"/>
      <x:c r="J2294" s="59"/>
      <x:c r="K2294" s="18"/>
      <x:c r="L2294" s="18"/>
      <x:c r="M2294" s="18"/>
      <x:c r="N2294" s="18"/>
      <x:c r="O2294" s="18"/>
      <x:c r="P2294" s="18"/>
      <x:c r="Q2294" s="18"/>
      <x:c r="R2294" s="18"/>
      <x:c r="S2294" s="18"/>
      <x:c r="T2294" s="18"/>
    </x:row>
    <x:row r="2295">
      <x:c r="D2295" s="18"/>
      <x:c r="E2295" s="18"/>
      <x:c r="F2295" s="18"/>
      <x:c r="G2295" s="59"/>
      <x:c r="H2295" s="59"/>
      <x:c r="I2295" s="59"/>
      <x:c r="J2295" s="59"/>
      <x:c r="K2295" s="18"/>
      <x:c r="L2295" s="18"/>
      <x:c r="M2295" s="18"/>
      <x:c r="N2295" s="18"/>
      <x:c r="O2295" s="18"/>
      <x:c r="P2295" s="18"/>
      <x:c r="Q2295" s="18"/>
      <x:c r="R2295" s="18"/>
      <x:c r="S2295" s="18"/>
      <x:c r="T2295" s="18"/>
    </x:row>
    <x:row r="2296">
      <x:c r="D2296" s="18"/>
      <x:c r="E2296" s="18"/>
      <x:c r="F2296" s="18"/>
      <x:c r="G2296" s="59"/>
      <x:c r="H2296" s="59"/>
      <x:c r="I2296" s="59"/>
      <x:c r="J2296" s="59"/>
      <x:c r="K2296" s="18"/>
      <x:c r="L2296" s="18"/>
      <x:c r="M2296" s="18"/>
      <x:c r="N2296" s="18"/>
      <x:c r="O2296" s="18"/>
      <x:c r="P2296" s="18"/>
      <x:c r="Q2296" s="18"/>
      <x:c r="R2296" s="18"/>
      <x:c r="S2296" s="18"/>
      <x:c r="T2296" s="18"/>
    </x:row>
    <x:row r="2297">
      <x:c r="D2297" s="18"/>
      <x:c r="E2297" s="18"/>
      <x:c r="F2297" s="18"/>
      <x:c r="G2297" s="59"/>
      <x:c r="H2297" s="59"/>
      <x:c r="I2297" s="59"/>
      <x:c r="J2297" s="59"/>
      <x:c r="K2297" s="18"/>
      <x:c r="L2297" s="18"/>
      <x:c r="M2297" s="18"/>
      <x:c r="N2297" s="18"/>
      <x:c r="O2297" s="18"/>
      <x:c r="P2297" s="18"/>
      <x:c r="Q2297" s="18"/>
      <x:c r="R2297" s="18"/>
      <x:c r="S2297" s="18"/>
      <x:c r="T2297" s="18"/>
    </x:row>
    <x:row r="2298">
      <x:c r="D2298" s="18"/>
      <x:c r="E2298" s="18"/>
      <x:c r="F2298" s="18"/>
      <x:c r="G2298" s="59"/>
      <x:c r="H2298" s="59"/>
      <x:c r="I2298" s="59"/>
      <x:c r="J2298" s="59"/>
      <x:c r="K2298" s="18"/>
      <x:c r="L2298" s="18"/>
      <x:c r="M2298" s="18"/>
      <x:c r="N2298" s="18"/>
      <x:c r="O2298" s="18"/>
      <x:c r="P2298" s="18"/>
      <x:c r="Q2298" s="18"/>
      <x:c r="R2298" s="18"/>
      <x:c r="S2298" s="18"/>
      <x:c r="T2298" s="18"/>
    </x:row>
    <x:row r="2299">
      <x:c r="D2299" s="18"/>
      <x:c r="E2299" s="18"/>
      <x:c r="F2299" s="18"/>
      <x:c r="G2299" s="59"/>
      <x:c r="H2299" s="59"/>
      <x:c r="I2299" s="59"/>
      <x:c r="J2299" s="59"/>
      <x:c r="K2299" s="18"/>
      <x:c r="L2299" s="18"/>
      <x:c r="M2299" s="18"/>
      <x:c r="N2299" s="18"/>
      <x:c r="O2299" s="18"/>
      <x:c r="P2299" s="18"/>
      <x:c r="Q2299" s="18"/>
      <x:c r="R2299" s="18"/>
      <x:c r="S2299" s="18"/>
      <x:c r="T2299" s="18"/>
    </x:row>
    <x:row r="2300">
      <x:c r="D2300" s="18"/>
      <x:c r="E2300" s="18"/>
      <x:c r="F2300" s="18"/>
      <x:c r="G2300" s="59"/>
      <x:c r="H2300" s="59"/>
      <x:c r="I2300" s="59"/>
      <x:c r="J2300" s="59"/>
      <x:c r="K2300" s="18"/>
      <x:c r="L2300" s="18"/>
      <x:c r="M2300" s="18"/>
      <x:c r="N2300" s="18"/>
      <x:c r="O2300" s="18"/>
      <x:c r="P2300" s="18"/>
      <x:c r="Q2300" s="18"/>
      <x:c r="R2300" s="18"/>
      <x:c r="S2300" s="18"/>
      <x:c r="T2300" s="18"/>
    </x:row>
    <x:row r="2301">
      <x:c r="D2301" s="18"/>
      <x:c r="E2301" s="18"/>
      <x:c r="F2301" s="18"/>
      <x:c r="G2301" s="59"/>
      <x:c r="H2301" s="59"/>
      <x:c r="I2301" s="59"/>
      <x:c r="J2301" s="59"/>
      <x:c r="K2301" s="18"/>
      <x:c r="L2301" s="18"/>
      <x:c r="M2301" s="18"/>
      <x:c r="N2301" s="18"/>
      <x:c r="O2301" s="18"/>
      <x:c r="P2301" s="18"/>
      <x:c r="Q2301" s="18"/>
      <x:c r="R2301" s="18"/>
      <x:c r="S2301" s="18"/>
      <x:c r="T2301" s="18"/>
    </x:row>
    <x:row r="2302">
      <x:c r="D2302" s="18"/>
      <x:c r="E2302" s="18"/>
      <x:c r="F2302" s="18"/>
      <x:c r="G2302" s="59"/>
      <x:c r="H2302" s="59"/>
      <x:c r="I2302" s="59"/>
      <x:c r="J2302" s="59"/>
      <x:c r="K2302" s="18"/>
      <x:c r="L2302" s="18"/>
      <x:c r="M2302" s="18"/>
      <x:c r="N2302" s="18"/>
      <x:c r="O2302" s="18"/>
      <x:c r="P2302" s="18"/>
      <x:c r="Q2302" s="18"/>
      <x:c r="R2302" s="18"/>
      <x:c r="S2302" s="18"/>
      <x:c r="T2302" s="18"/>
    </x:row>
    <x:row r="2303">
      <x:c r="D2303" s="18"/>
      <x:c r="E2303" s="18"/>
      <x:c r="F2303" s="18"/>
      <x:c r="G2303" s="59"/>
      <x:c r="H2303" s="59"/>
      <x:c r="I2303" s="59"/>
      <x:c r="J2303" s="59"/>
      <x:c r="K2303" s="18"/>
      <x:c r="L2303" s="18"/>
      <x:c r="M2303" s="18"/>
      <x:c r="N2303" s="18"/>
      <x:c r="O2303" s="18"/>
      <x:c r="P2303" s="18"/>
      <x:c r="Q2303" s="18"/>
      <x:c r="R2303" s="18"/>
      <x:c r="S2303" s="18"/>
      <x:c r="T2303" s="18"/>
    </x:row>
    <x:row r="2304">
      <x:c r="D2304" s="18"/>
      <x:c r="E2304" s="18"/>
      <x:c r="F2304" s="18"/>
      <x:c r="G2304" s="59"/>
      <x:c r="H2304" s="59"/>
      <x:c r="I2304" s="59"/>
      <x:c r="J2304" s="59"/>
      <x:c r="K2304" s="18"/>
      <x:c r="L2304" s="18"/>
      <x:c r="M2304" s="18"/>
      <x:c r="N2304" s="18"/>
      <x:c r="O2304" s="18"/>
      <x:c r="P2304" s="18"/>
      <x:c r="Q2304" s="18"/>
      <x:c r="R2304" s="18"/>
      <x:c r="S2304" s="18"/>
      <x:c r="T2304" s="18"/>
    </x:row>
    <x:row r="2305">
      <x:c r="D2305" s="18"/>
      <x:c r="E2305" s="18"/>
      <x:c r="F2305" s="18"/>
      <x:c r="G2305" s="59"/>
      <x:c r="H2305" s="59"/>
      <x:c r="I2305" s="59"/>
      <x:c r="J2305" s="59"/>
      <x:c r="K2305" s="18"/>
      <x:c r="L2305" s="18"/>
      <x:c r="M2305" s="18"/>
      <x:c r="N2305" s="18"/>
      <x:c r="O2305" s="18"/>
      <x:c r="P2305" s="18"/>
      <x:c r="Q2305" s="18"/>
      <x:c r="R2305" s="18"/>
      <x:c r="S2305" s="18"/>
      <x:c r="T2305" s="18"/>
    </x:row>
    <x:row r="2306">
      <x:c r="D2306" s="18"/>
      <x:c r="E2306" s="18"/>
      <x:c r="F2306" s="18"/>
      <x:c r="G2306" s="59"/>
      <x:c r="H2306" s="59"/>
      <x:c r="I2306" s="59"/>
      <x:c r="J2306" s="59"/>
      <x:c r="K2306" s="18"/>
      <x:c r="L2306" s="18"/>
      <x:c r="M2306" s="18"/>
      <x:c r="N2306" s="18"/>
      <x:c r="O2306" s="18"/>
      <x:c r="P2306" s="18"/>
      <x:c r="Q2306" s="18"/>
      <x:c r="R2306" s="18"/>
      <x:c r="S2306" s="18"/>
      <x:c r="T2306" s="18"/>
    </x:row>
    <x:row r="2307">
      <x:c r="D2307" s="18"/>
      <x:c r="E2307" s="18"/>
      <x:c r="F2307" s="18"/>
      <x:c r="G2307" s="59"/>
      <x:c r="H2307" s="59"/>
      <x:c r="I2307" s="59"/>
      <x:c r="J2307" s="59"/>
      <x:c r="K2307" s="18"/>
      <x:c r="L2307" s="18"/>
      <x:c r="M2307" s="18"/>
      <x:c r="N2307" s="18"/>
      <x:c r="O2307" s="18"/>
      <x:c r="P2307" s="18"/>
      <x:c r="Q2307" s="18"/>
      <x:c r="R2307" s="18"/>
      <x:c r="S2307" s="18"/>
      <x:c r="T2307" s="18"/>
    </x:row>
    <x:row r="2308">
      <x:c r="D2308" s="18"/>
      <x:c r="E2308" s="18"/>
      <x:c r="F2308" s="18"/>
      <x:c r="G2308" s="59"/>
      <x:c r="H2308" s="59"/>
      <x:c r="I2308" s="59"/>
      <x:c r="J2308" s="59"/>
      <x:c r="K2308" s="18"/>
      <x:c r="L2308" s="18"/>
      <x:c r="M2308" s="18"/>
      <x:c r="N2308" s="18"/>
      <x:c r="O2308" s="18"/>
      <x:c r="P2308" s="18"/>
      <x:c r="Q2308" s="18"/>
      <x:c r="R2308" s="18"/>
      <x:c r="S2308" s="18"/>
      <x:c r="T2308" s="18"/>
    </x:row>
    <x:row r="2309">
      <x:c r="D2309" s="18"/>
      <x:c r="E2309" s="18"/>
      <x:c r="F2309" s="18"/>
      <x:c r="G2309" s="59"/>
      <x:c r="H2309" s="59"/>
      <x:c r="I2309" s="59"/>
      <x:c r="J2309" s="59"/>
      <x:c r="K2309" s="18"/>
      <x:c r="L2309" s="18"/>
      <x:c r="M2309" s="18"/>
      <x:c r="N2309" s="18"/>
      <x:c r="O2309" s="18"/>
      <x:c r="P2309" s="18"/>
      <x:c r="Q2309" s="18"/>
      <x:c r="R2309" s="18"/>
      <x:c r="S2309" s="18"/>
      <x:c r="T2309" s="18"/>
    </x:row>
    <x:row r="2310">
      <x:c r="D2310" s="18"/>
      <x:c r="E2310" s="18"/>
      <x:c r="F2310" s="18"/>
      <x:c r="G2310" s="59"/>
      <x:c r="H2310" s="59"/>
      <x:c r="I2310" s="59"/>
      <x:c r="J2310" s="59"/>
      <x:c r="K2310" s="18"/>
      <x:c r="L2310" s="18"/>
      <x:c r="M2310" s="18"/>
      <x:c r="N2310" s="18"/>
      <x:c r="O2310" s="18"/>
      <x:c r="P2310" s="18"/>
      <x:c r="Q2310" s="18"/>
      <x:c r="R2310" s="18"/>
      <x:c r="S2310" s="18"/>
      <x:c r="T2310" s="18"/>
    </x:row>
    <x:row r="2311">
      <x:c r="D2311" s="18"/>
      <x:c r="E2311" s="18"/>
      <x:c r="F2311" s="18"/>
      <x:c r="G2311" s="59"/>
      <x:c r="H2311" s="59"/>
      <x:c r="I2311" s="59"/>
      <x:c r="J2311" s="59"/>
      <x:c r="K2311" s="18"/>
      <x:c r="L2311" s="18"/>
      <x:c r="M2311" s="18"/>
      <x:c r="N2311" s="18"/>
      <x:c r="O2311" s="18"/>
      <x:c r="P2311" s="18"/>
      <x:c r="Q2311" s="18"/>
      <x:c r="R2311" s="18"/>
      <x:c r="S2311" s="18"/>
      <x:c r="T2311" s="18"/>
    </x:row>
    <x:row r="2312">
      <x:c r="D2312" s="18"/>
      <x:c r="E2312" s="18"/>
      <x:c r="F2312" s="18"/>
      <x:c r="G2312" s="59"/>
      <x:c r="H2312" s="59"/>
      <x:c r="I2312" s="59"/>
      <x:c r="J2312" s="59"/>
      <x:c r="K2312" s="18"/>
      <x:c r="L2312" s="18"/>
      <x:c r="M2312" s="18"/>
      <x:c r="N2312" s="18"/>
      <x:c r="O2312" s="18"/>
      <x:c r="P2312" s="18"/>
      <x:c r="Q2312" s="18"/>
      <x:c r="R2312" s="18"/>
      <x:c r="S2312" s="18"/>
      <x:c r="T2312" s="18"/>
    </x:row>
    <x:row r="2313">
      <x:c r="D2313" s="18"/>
      <x:c r="E2313" s="18"/>
      <x:c r="F2313" s="18"/>
      <x:c r="G2313" s="59"/>
      <x:c r="H2313" s="59"/>
      <x:c r="I2313" s="59"/>
      <x:c r="J2313" s="59"/>
      <x:c r="K2313" s="18"/>
      <x:c r="L2313" s="18"/>
      <x:c r="M2313" s="18"/>
      <x:c r="N2313" s="18"/>
      <x:c r="O2313" s="18"/>
      <x:c r="P2313" s="18"/>
      <x:c r="Q2313" s="18"/>
      <x:c r="R2313" s="18"/>
      <x:c r="S2313" s="18"/>
      <x:c r="T2313" s="18"/>
    </x:row>
    <x:row r="2314">
      <x:c r="D2314" s="18"/>
      <x:c r="E2314" s="18"/>
      <x:c r="F2314" s="18"/>
      <x:c r="G2314" s="59"/>
      <x:c r="H2314" s="59"/>
      <x:c r="I2314" s="59"/>
      <x:c r="J2314" s="59"/>
      <x:c r="K2314" s="18"/>
      <x:c r="L2314" s="18"/>
      <x:c r="M2314" s="18"/>
      <x:c r="N2314" s="18"/>
      <x:c r="O2314" s="18"/>
      <x:c r="P2314" s="18"/>
      <x:c r="Q2314" s="18"/>
      <x:c r="R2314" s="18"/>
      <x:c r="S2314" s="18"/>
      <x:c r="T2314" s="18"/>
    </x:row>
    <x:row r="2315">
      <x:c r="D2315" s="18"/>
      <x:c r="E2315" s="18"/>
      <x:c r="F2315" s="18"/>
      <x:c r="G2315" s="59"/>
      <x:c r="H2315" s="59"/>
      <x:c r="I2315" s="59"/>
      <x:c r="J2315" s="59"/>
      <x:c r="K2315" s="18"/>
      <x:c r="L2315" s="18"/>
      <x:c r="M2315" s="18"/>
      <x:c r="N2315" s="18"/>
      <x:c r="O2315" s="18"/>
      <x:c r="P2315" s="18"/>
      <x:c r="Q2315" s="18"/>
      <x:c r="R2315" s="18"/>
      <x:c r="S2315" s="18"/>
      <x:c r="T2315" s="18"/>
    </x:row>
    <x:row r="2316">
      <x:c r="D2316" s="18"/>
      <x:c r="E2316" s="18"/>
      <x:c r="F2316" s="18"/>
      <x:c r="G2316" s="59"/>
      <x:c r="H2316" s="59"/>
      <x:c r="I2316" s="59"/>
      <x:c r="J2316" s="59"/>
      <x:c r="K2316" s="18"/>
      <x:c r="L2316" s="18"/>
      <x:c r="M2316" s="18"/>
      <x:c r="N2316" s="18"/>
      <x:c r="O2316" s="18"/>
      <x:c r="P2316" s="18"/>
      <x:c r="Q2316" s="18"/>
      <x:c r="R2316" s="18"/>
      <x:c r="S2316" s="18"/>
      <x:c r="T2316" s="18"/>
    </x:row>
    <x:row r="2317">
      <x:c r="D2317" s="18"/>
      <x:c r="E2317" s="18"/>
      <x:c r="F2317" s="18"/>
      <x:c r="G2317" s="59"/>
      <x:c r="H2317" s="59"/>
      <x:c r="I2317" s="59"/>
      <x:c r="J2317" s="59"/>
      <x:c r="K2317" s="18"/>
      <x:c r="L2317" s="18"/>
      <x:c r="M2317" s="18"/>
      <x:c r="N2317" s="18"/>
      <x:c r="O2317" s="18"/>
      <x:c r="P2317" s="18"/>
      <x:c r="Q2317" s="18"/>
      <x:c r="R2317" s="18"/>
      <x:c r="S2317" s="18"/>
      <x:c r="T2317" s="18"/>
    </x:row>
    <x:row r="2318">
      <x:c r="D2318" s="18"/>
      <x:c r="E2318" s="18"/>
      <x:c r="F2318" s="18"/>
      <x:c r="G2318" s="59"/>
      <x:c r="H2318" s="59"/>
      <x:c r="I2318" s="59"/>
      <x:c r="J2318" s="59"/>
      <x:c r="K2318" s="18"/>
      <x:c r="L2318" s="18"/>
      <x:c r="M2318" s="18"/>
      <x:c r="N2318" s="18"/>
      <x:c r="O2318" s="18"/>
      <x:c r="P2318" s="18"/>
      <x:c r="Q2318" s="18"/>
      <x:c r="R2318" s="18"/>
      <x:c r="S2318" s="18"/>
      <x:c r="T2318" s="18"/>
    </x:row>
    <x:row r="2319">
      <x:c r="D2319" s="18"/>
      <x:c r="E2319" s="18"/>
      <x:c r="F2319" s="18"/>
      <x:c r="G2319" s="59"/>
      <x:c r="H2319" s="59"/>
      <x:c r="I2319" s="59"/>
      <x:c r="J2319" s="59"/>
      <x:c r="K2319" s="18"/>
      <x:c r="L2319" s="18"/>
      <x:c r="M2319" s="18"/>
      <x:c r="N2319" s="18"/>
      <x:c r="O2319" s="18"/>
      <x:c r="P2319" s="18"/>
      <x:c r="Q2319" s="18"/>
      <x:c r="R2319" s="18"/>
      <x:c r="S2319" s="18"/>
      <x:c r="T2319" s="18"/>
    </x:row>
    <x:row r="2320">
      <x:c r="D2320" s="18"/>
      <x:c r="E2320" s="18"/>
      <x:c r="F2320" s="18"/>
      <x:c r="G2320" s="59"/>
      <x:c r="H2320" s="59"/>
      <x:c r="I2320" s="59"/>
      <x:c r="J2320" s="59"/>
      <x:c r="K2320" s="18"/>
      <x:c r="L2320" s="18"/>
      <x:c r="M2320" s="18"/>
      <x:c r="N2320" s="18"/>
      <x:c r="O2320" s="18"/>
      <x:c r="P2320" s="18"/>
      <x:c r="Q2320" s="18"/>
      <x:c r="R2320" s="18"/>
      <x:c r="S2320" s="18"/>
      <x:c r="T2320" s="18"/>
    </x:row>
    <x:row r="2321">
      <x:c r="D2321" s="18"/>
      <x:c r="E2321" s="18"/>
      <x:c r="F2321" s="18"/>
      <x:c r="G2321" s="59"/>
      <x:c r="H2321" s="59"/>
      <x:c r="I2321" s="59"/>
      <x:c r="J2321" s="59"/>
      <x:c r="K2321" s="18"/>
      <x:c r="L2321" s="18"/>
      <x:c r="M2321" s="18"/>
      <x:c r="N2321" s="18"/>
      <x:c r="O2321" s="18"/>
      <x:c r="P2321" s="18"/>
      <x:c r="Q2321" s="18"/>
      <x:c r="R2321" s="18"/>
      <x:c r="S2321" s="18"/>
      <x:c r="T2321" s="18"/>
    </x:row>
    <x:row r="2322">
      <x:c r="D2322" s="18"/>
      <x:c r="E2322" s="18"/>
      <x:c r="F2322" s="18"/>
      <x:c r="G2322" s="59"/>
      <x:c r="H2322" s="59"/>
      <x:c r="I2322" s="59"/>
      <x:c r="J2322" s="59"/>
      <x:c r="K2322" s="18"/>
      <x:c r="L2322" s="18"/>
      <x:c r="M2322" s="18"/>
      <x:c r="N2322" s="18"/>
      <x:c r="O2322" s="18"/>
      <x:c r="P2322" s="18"/>
      <x:c r="Q2322" s="18"/>
      <x:c r="R2322" s="18"/>
      <x:c r="S2322" s="18"/>
      <x:c r="T2322" s="18"/>
    </x:row>
    <x:row r="2323">
      <x:c r="D2323" s="18"/>
      <x:c r="E2323" s="18"/>
      <x:c r="F2323" s="18"/>
      <x:c r="G2323" s="59"/>
      <x:c r="H2323" s="59"/>
      <x:c r="I2323" s="59"/>
      <x:c r="J2323" s="59"/>
      <x:c r="K2323" s="18"/>
      <x:c r="L2323" s="18"/>
      <x:c r="M2323" s="18"/>
      <x:c r="N2323" s="18"/>
      <x:c r="O2323" s="18"/>
      <x:c r="P2323" s="18"/>
      <x:c r="Q2323" s="18"/>
      <x:c r="R2323" s="18"/>
      <x:c r="S2323" s="18"/>
      <x:c r="T2323" s="18"/>
    </x:row>
    <x:row r="2324">
      <x:c r="D2324" s="18"/>
      <x:c r="E2324" s="18"/>
      <x:c r="F2324" s="18"/>
      <x:c r="G2324" s="59"/>
      <x:c r="H2324" s="59"/>
      <x:c r="I2324" s="59"/>
      <x:c r="J2324" s="59"/>
      <x:c r="K2324" s="18"/>
      <x:c r="L2324" s="18"/>
      <x:c r="M2324" s="18"/>
      <x:c r="N2324" s="18"/>
      <x:c r="O2324" s="18"/>
      <x:c r="P2324" s="18"/>
      <x:c r="Q2324" s="18"/>
      <x:c r="R2324" s="18"/>
      <x:c r="S2324" s="18"/>
      <x:c r="T2324" s="18"/>
    </x:row>
    <x:row r="2325">
      <x:c r="D2325" s="18"/>
      <x:c r="E2325" s="18"/>
      <x:c r="F2325" s="18"/>
      <x:c r="G2325" s="59"/>
      <x:c r="H2325" s="59"/>
      <x:c r="I2325" s="59"/>
      <x:c r="J2325" s="59"/>
      <x:c r="K2325" s="18"/>
      <x:c r="L2325" s="18"/>
      <x:c r="M2325" s="18"/>
      <x:c r="N2325" s="18"/>
      <x:c r="O2325" s="18"/>
      <x:c r="P2325" s="18"/>
      <x:c r="Q2325" s="18"/>
      <x:c r="R2325" s="18"/>
      <x:c r="S2325" s="18"/>
      <x:c r="T2325" s="18"/>
    </x:row>
    <x:row r="2326">
      <x:c r="D2326" s="18"/>
      <x:c r="E2326" s="18"/>
      <x:c r="F2326" s="18"/>
      <x:c r="G2326" s="59"/>
      <x:c r="H2326" s="59"/>
      <x:c r="I2326" s="59"/>
      <x:c r="J2326" s="59"/>
      <x:c r="K2326" s="18"/>
      <x:c r="L2326" s="18"/>
      <x:c r="M2326" s="18"/>
      <x:c r="N2326" s="18"/>
      <x:c r="O2326" s="18"/>
      <x:c r="P2326" s="18"/>
      <x:c r="Q2326" s="18"/>
      <x:c r="R2326" s="18"/>
      <x:c r="S2326" s="18"/>
      <x:c r="T2326" s="18"/>
    </x:row>
    <x:row r="2327">
      <x:c r="D2327" s="18"/>
      <x:c r="E2327" s="18"/>
      <x:c r="F2327" s="18"/>
      <x:c r="G2327" s="59"/>
      <x:c r="H2327" s="59"/>
      <x:c r="I2327" s="59"/>
      <x:c r="J2327" s="59"/>
      <x:c r="K2327" s="18"/>
      <x:c r="L2327" s="18"/>
      <x:c r="M2327" s="18"/>
      <x:c r="N2327" s="18"/>
      <x:c r="O2327" s="18"/>
      <x:c r="P2327" s="18"/>
      <x:c r="Q2327" s="18"/>
      <x:c r="R2327" s="18"/>
      <x:c r="S2327" s="18"/>
      <x:c r="T2327" s="18"/>
    </x:row>
    <x:row r="2328">
      <x:c r="D2328" s="18"/>
      <x:c r="E2328" s="18"/>
      <x:c r="F2328" s="18"/>
      <x:c r="G2328" s="59"/>
      <x:c r="H2328" s="59"/>
      <x:c r="I2328" s="59"/>
      <x:c r="J2328" s="59"/>
      <x:c r="K2328" s="18"/>
      <x:c r="L2328" s="18"/>
      <x:c r="M2328" s="18"/>
      <x:c r="N2328" s="18"/>
      <x:c r="O2328" s="18"/>
      <x:c r="P2328" s="18"/>
      <x:c r="Q2328" s="18"/>
      <x:c r="R2328" s="18"/>
      <x:c r="S2328" s="18"/>
      <x:c r="T2328" s="18"/>
    </x:row>
    <x:row r="2329">
      <x:c r="D2329" s="18"/>
      <x:c r="E2329" s="18"/>
      <x:c r="F2329" s="18"/>
      <x:c r="G2329" s="59"/>
      <x:c r="H2329" s="59"/>
      <x:c r="I2329" s="59"/>
      <x:c r="J2329" s="59"/>
      <x:c r="K2329" s="18"/>
      <x:c r="L2329" s="18"/>
      <x:c r="M2329" s="18"/>
      <x:c r="N2329" s="18"/>
      <x:c r="O2329" s="18"/>
      <x:c r="P2329" s="18"/>
      <x:c r="Q2329" s="18"/>
      <x:c r="R2329" s="18"/>
      <x:c r="S2329" s="18"/>
      <x:c r="T2329" s="18"/>
    </x:row>
    <x:row r="2330">
      <x:c r="D2330" s="18"/>
      <x:c r="E2330" s="18"/>
      <x:c r="F2330" s="18"/>
      <x:c r="G2330" s="59"/>
      <x:c r="H2330" s="59"/>
      <x:c r="I2330" s="59"/>
      <x:c r="J2330" s="59"/>
      <x:c r="K2330" s="18"/>
      <x:c r="L2330" s="18"/>
      <x:c r="M2330" s="18"/>
      <x:c r="N2330" s="18"/>
      <x:c r="O2330" s="18"/>
      <x:c r="P2330" s="18"/>
      <x:c r="Q2330" s="18"/>
      <x:c r="R2330" s="18"/>
      <x:c r="S2330" s="18"/>
      <x:c r="T2330" s="18"/>
    </x:row>
    <x:row r="2331">
      <x:c r="D2331" s="18"/>
      <x:c r="E2331" s="18"/>
      <x:c r="F2331" s="18"/>
      <x:c r="G2331" s="59"/>
      <x:c r="H2331" s="59"/>
      <x:c r="I2331" s="59"/>
      <x:c r="J2331" s="59"/>
      <x:c r="K2331" s="18"/>
      <x:c r="L2331" s="18"/>
      <x:c r="M2331" s="18"/>
      <x:c r="N2331" s="18"/>
      <x:c r="O2331" s="18"/>
      <x:c r="P2331" s="18"/>
      <x:c r="Q2331" s="18"/>
      <x:c r="R2331" s="18"/>
      <x:c r="S2331" s="18"/>
      <x:c r="T2331" s="18"/>
    </x:row>
    <x:row r="2332">
      <x:c r="D2332" s="18"/>
      <x:c r="E2332" s="18"/>
      <x:c r="F2332" s="18"/>
      <x:c r="G2332" s="59"/>
      <x:c r="H2332" s="59"/>
      <x:c r="I2332" s="59"/>
      <x:c r="J2332" s="59"/>
      <x:c r="K2332" s="18"/>
      <x:c r="L2332" s="18"/>
      <x:c r="M2332" s="18"/>
      <x:c r="N2332" s="18"/>
      <x:c r="O2332" s="18"/>
      <x:c r="P2332" s="18"/>
      <x:c r="Q2332" s="18"/>
      <x:c r="R2332" s="18"/>
      <x:c r="S2332" s="18"/>
      <x:c r="T2332" s="18"/>
    </x:row>
    <x:row r="2333">
      <x:c r="D2333" s="18"/>
      <x:c r="E2333" s="18"/>
      <x:c r="F2333" s="18"/>
      <x:c r="G2333" s="59"/>
      <x:c r="H2333" s="59"/>
      <x:c r="I2333" s="59"/>
      <x:c r="J2333" s="59"/>
      <x:c r="K2333" s="18"/>
      <x:c r="L2333" s="18"/>
      <x:c r="M2333" s="18"/>
      <x:c r="N2333" s="18"/>
      <x:c r="O2333" s="18"/>
      <x:c r="P2333" s="18"/>
      <x:c r="Q2333" s="18"/>
      <x:c r="R2333" s="18"/>
      <x:c r="S2333" s="18"/>
      <x:c r="T2333" s="18"/>
    </x:row>
    <x:row r="2334">
      <x:c r="D2334" s="18"/>
      <x:c r="E2334" s="18"/>
      <x:c r="F2334" s="18"/>
      <x:c r="G2334" s="59"/>
      <x:c r="H2334" s="59"/>
      <x:c r="I2334" s="59"/>
      <x:c r="J2334" s="59"/>
      <x:c r="K2334" s="18"/>
      <x:c r="L2334" s="18"/>
      <x:c r="M2334" s="18"/>
      <x:c r="N2334" s="18"/>
      <x:c r="O2334" s="18"/>
      <x:c r="P2334" s="18"/>
      <x:c r="Q2334" s="18"/>
      <x:c r="R2334" s="18"/>
      <x:c r="S2334" s="18"/>
      <x:c r="T2334" s="18"/>
    </x:row>
    <x:row r="2335">
      <x:c r="D2335" s="18"/>
      <x:c r="E2335" s="18"/>
      <x:c r="F2335" s="18"/>
      <x:c r="G2335" s="59"/>
      <x:c r="H2335" s="59"/>
      <x:c r="I2335" s="59"/>
      <x:c r="J2335" s="59"/>
      <x:c r="K2335" s="18"/>
      <x:c r="L2335" s="18"/>
      <x:c r="M2335" s="18"/>
      <x:c r="N2335" s="18"/>
      <x:c r="O2335" s="18"/>
      <x:c r="P2335" s="18"/>
      <x:c r="Q2335" s="18"/>
      <x:c r="R2335" s="18"/>
      <x:c r="S2335" s="18"/>
      <x:c r="T2335" s="18"/>
    </x:row>
    <x:row r="2336">
      <x:c r="D2336" s="18"/>
      <x:c r="E2336" s="18"/>
      <x:c r="F2336" s="18"/>
      <x:c r="G2336" s="59"/>
      <x:c r="H2336" s="59"/>
      <x:c r="I2336" s="59"/>
      <x:c r="J2336" s="59"/>
      <x:c r="K2336" s="18"/>
      <x:c r="L2336" s="18"/>
      <x:c r="M2336" s="18"/>
      <x:c r="N2336" s="18"/>
      <x:c r="O2336" s="18"/>
      <x:c r="P2336" s="18"/>
      <x:c r="Q2336" s="18"/>
      <x:c r="R2336" s="18"/>
      <x:c r="S2336" s="18"/>
      <x:c r="T2336" s="18"/>
    </x:row>
    <x:row r="2337">
      <x:c r="D2337" s="18"/>
      <x:c r="E2337" s="18"/>
      <x:c r="F2337" s="18"/>
      <x:c r="G2337" s="59"/>
      <x:c r="H2337" s="59"/>
      <x:c r="I2337" s="59"/>
      <x:c r="J2337" s="59"/>
      <x:c r="K2337" s="18"/>
      <x:c r="L2337" s="18"/>
      <x:c r="M2337" s="18"/>
      <x:c r="N2337" s="18"/>
      <x:c r="O2337" s="18"/>
      <x:c r="P2337" s="18"/>
      <x:c r="Q2337" s="18"/>
      <x:c r="R2337" s="18"/>
      <x:c r="S2337" s="18"/>
      <x:c r="T2337" s="18"/>
    </x:row>
    <x:row r="2338">
      <x:c r="D2338" s="18"/>
      <x:c r="E2338" s="18"/>
      <x:c r="F2338" s="18"/>
      <x:c r="G2338" s="59"/>
      <x:c r="H2338" s="59"/>
      <x:c r="I2338" s="59"/>
      <x:c r="J2338" s="59"/>
      <x:c r="K2338" s="18"/>
      <x:c r="L2338" s="18"/>
      <x:c r="M2338" s="18"/>
      <x:c r="N2338" s="18"/>
      <x:c r="O2338" s="18"/>
      <x:c r="P2338" s="18"/>
      <x:c r="Q2338" s="18"/>
      <x:c r="R2338" s="18"/>
      <x:c r="S2338" s="18"/>
      <x:c r="T2338" s="18"/>
    </x:row>
    <x:row r="2339">
      <x:c r="D2339" s="18"/>
      <x:c r="E2339" s="18"/>
      <x:c r="F2339" s="18"/>
      <x:c r="G2339" s="59"/>
      <x:c r="H2339" s="59"/>
      <x:c r="I2339" s="59"/>
      <x:c r="J2339" s="59"/>
      <x:c r="K2339" s="18"/>
      <x:c r="L2339" s="18"/>
      <x:c r="M2339" s="18"/>
      <x:c r="N2339" s="18"/>
      <x:c r="O2339" s="18"/>
      <x:c r="P2339" s="18"/>
      <x:c r="Q2339" s="18"/>
      <x:c r="R2339" s="18"/>
      <x:c r="S2339" s="18"/>
      <x:c r="T2339" s="18"/>
    </x:row>
    <x:row r="2340">
      <x:c r="D2340" s="18"/>
      <x:c r="E2340" s="18"/>
      <x:c r="F2340" s="18"/>
      <x:c r="G2340" s="59"/>
      <x:c r="H2340" s="59"/>
      <x:c r="I2340" s="59"/>
      <x:c r="J2340" s="59"/>
      <x:c r="K2340" s="18"/>
      <x:c r="L2340" s="18"/>
      <x:c r="M2340" s="18"/>
      <x:c r="N2340" s="18"/>
      <x:c r="O2340" s="18"/>
      <x:c r="P2340" s="18"/>
      <x:c r="Q2340" s="18"/>
      <x:c r="R2340" s="18"/>
      <x:c r="S2340" s="18"/>
      <x:c r="T2340" s="18"/>
    </x:row>
    <x:row r="2341">
      <x:c r="D2341" s="18"/>
      <x:c r="E2341" s="18"/>
      <x:c r="F2341" s="18"/>
      <x:c r="G2341" s="59"/>
      <x:c r="H2341" s="59"/>
      <x:c r="I2341" s="59"/>
      <x:c r="J2341" s="59"/>
      <x:c r="K2341" s="18"/>
      <x:c r="L2341" s="18"/>
      <x:c r="M2341" s="18"/>
      <x:c r="N2341" s="18"/>
      <x:c r="O2341" s="18"/>
      <x:c r="P2341" s="18"/>
      <x:c r="Q2341" s="18"/>
      <x:c r="R2341" s="18"/>
      <x:c r="S2341" s="18"/>
      <x:c r="T2341" s="18"/>
    </x:row>
    <x:row r="2342">
      <x:c r="D2342" s="18"/>
      <x:c r="E2342" s="18"/>
      <x:c r="F2342" s="18"/>
      <x:c r="G2342" s="59"/>
      <x:c r="H2342" s="59"/>
      <x:c r="I2342" s="59"/>
      <x:c r="J2342" s="59"/>
      <x:c r="K2342" s="18"/>
      <x:c r="L2342" s="18"/>
      <x:c r="M2342" s="18"/>
      <x:c r="N2342" s="18"/>
      <x:c r="O2342" s="18"/>
      <x:c r="P2342" s="18"/>
      <x:c r="Q2342" s="18"/>
      <x:c r="R2342" s="18"/>
      <x:c r="S2342" s="18"/>
      <x:c r="T2342" s="18"/>
    </x:row>
    <x:row r="2343">
      <x:c r="D2343" s="18"/>
      <x:c r="E2343" s="18"/>
      <x:c r="F2343" s="18"/>
      <x:c r="G2343" s="59"/>
      <x:c r="H2343" s="59"/>
      <x:c r="I2343" s="59"/>
      <x:c r="J2343" s="59"/>
      <x:c r="K2343" s="18"/>
      <x:c r="L2343" s="18"/>
      <x:c r="M2343" s="18"/>
      <x:c r="N2343" s="18"/>
      <x:c r="O2343" s="18"/>
      <x:c r="P2343" s="18"/>
      <x:c r="Q2343" s="18"/>
      <x:c r="R2343" s="18"/>
      <x:c r="S2343" s="18"/>
      <x:c r="T2343" s="18"/>
    </x:row>
    <x:row r="2344">
      <x:c r="D2344" s="18"/>
      <x:c r="E2344" s="18"/>
      <x:c r="F2344" s="18"/>
      <x:c r="G2344" s="59"/>
      <x:c r="H2344" s="59"/>
      <x:c r="I2344" s="59"/>
      <x:c r="J2344" s="59"/>
      <x:c r="K2344" s="18"/>
      <x:c r="L2344" s="18"/>
      <x:c r="M2344" s="18"/>
      <x:c r="N2344" s="18"/>
      <x:c r="O2344" s="18"/>
      <x:c r="P2344" s="18"/>
      <x:c r="Q2344" s="18"/>
      <x:c r="R2344" s="18"/>
      <x:c r="S2344" s="18"/>
      <x:c r="T2344" s="18"/>
    </x:row>
    <x:row r="2345">
      <x:c r="D2345" s="18"/>
      <x:c r="E2345" s="18"/>
      <x:c r="F2345" s="18"/>
      <x:c r="G2345" s="59"/>
      <x:c r="H2345" s="59"/>
      <x:c r="I2345" s="59"/>
      <x:c r="J2345" s="59"/>
      <x:c r="K2345" s="18"/>
      <x:c r="L2345" s="18"/>
      <x:c r="M2345" s="18"/>
      <x:c r="N2345" s="18"/>
      <x:c r="O2345" s="18"/>
      <x:c r="P2345" s="18"/>
      <x:c r="Q2345" s="18"/>
      <x:c r="R2345" s="18"/>
      <x:c r="S2345" s="18"/>
      <x:c r="T2345" s="18"/>
    </x:row>
    <x:row r="2346">
      <x:c r="D2346" s="18"/>
      <x:c r="E2346" s="18"/>
      <x:c r="F2346" s="18"/>
      <x:c r="G2346" s="59"/>
      <x:c r="H2346" s="59"/>
      <x:c r="I2346" s="59"/>
      <x:c r="J2346" s="59"/>
      <x:c r="K2346" s="18"/>
      <x:c r="L2346" s="18"/>
      <x:c r="M2346" s="18"/>
      <x:c r="N2346" s="18"/>
      <x:c r="O2346" s="18"/>
      <x:c r="P2346" s="18"/>
      <x:c r="Q2346" s="18"/>
      <x:c r="R2346" s="18"/>
      <x:c r="S2346" s="18"/>
      <x:c r="T2346" s="18"/>
    </x:row>
    <x:row r="2347">
      <x:c r="D2347" s="18"/>
      <x:c r="E2347" s="18"/>
      <x:c r="F2347" s="18"/>
      <x:c r="G2347" s="59"/>
      <x:c r="H2347" s="59"/>
      <x:c r="I2347" s="59"/>
      <x:c r="J2347" s="59"/>
      <x:c r="K2347" s="18"/>
      <x:c r="L2347" s="18"/>
      <x:c r="M2347" s="18"/>
      <x:c r="N2347" s="18"/>
      <x:c r="O2347" s="18"/>
      <x:c r="P2347" s="18"/>
      <x:c r="Q2347" s="18"/>
      <x:c r="R2347" s="18"/>
      <x:c r="S2347" s="18"/>
      <x:c r="T2347" s="18"/>
    </x:row>
    <x:row r="2348">
      <x:c r="D2348" s="18"/>
      <x:c r="E2348" s="18"/>
      <x:c r="F2348" s="18"/>
      <x:c r="G2348" s="59"/>
      <x:c r="H2348" s="59"/>
      <x:c r="I2348" s="59"/>
      <x:c r="J2348" s="59"/>
      <x:c r="K2348" s="18"/>
      <x:c r="L2348" s="18"/>
      <x:c r="M2348" s="18"/>
      <x:c r="N2348" s="18"/>
      <x:c r="O2348" s="18"/>
      <x:c r="P2348" s="18"/>
      <x:c r="Q2348" s="18"/>
      <x:c r="R2348" s="18"/>
      <x:c r="S2348" s="18"/>
      <x:c r="T2348" s="18"/>
    </x:row>
    <x:row r="2349">
      <x:c r="D2349" s="18"/>
      <x:c r="E2349" s="18"/>
      <x:c r="F2349" s="18"/>
      <x:c r="G2349" s="59"/>
      <x:c r="H2349" s="59"/>
      <x:c r="I2349" s="59"/>
      <x:c r="J2349" s="59"/>
      <x:c r="K2349" s="18"/>
      <x:c r="L2349" s="18"/>
      <x:c r="M2349" s="18"/>
      <x:c r="N2349" s="18"/>
      <x:c r="O2349" s="18"/>
      <x:c r="P2349" s="18"/>
      <x:c r="Q2349" s="18"/>
      <x:c r="R2349" s="18"/>
      <x:c r="S2349" s="18"/>
      <x:c r="T2349" s="18"/>
    </x:row>
    <x:row r="2350">
      <x:c r="D2350" s="18"/>
      <x:c r="E2350" s="18"/>
      <x:c r="F2350" s="18"/>
      <x:c r="G2350" s="59"/>
      <x:c r="H2350" s="59"/>
      <x:c r="I2350" s="59"/>
      <x:c r="J2350" s="59"/>
      <x:c r="K2350" s="18"/>
      <x:c r="L2350" s="18"/>
      <x:c r="M2350" s="18"/>
      <x:c r="N2350" s="18"/>
      <x:c r="O2350" s="18"/>
      <x:c r="P2350" s="18"/>
      <x:c r="Q2350" s="18"/>
      <x:c r="R2350" s="18"/>
      <x:c r="S2350" s="18"/>
      <x:c r="T2350" s="18"/>
    </x:row>
    <x:row r="2351">
      <x:c r="D2351" s="18"/>
      <x:c r="E2351" s="18"/>
      <x:c r="F2351" s="18"/>
      <x:c r="G2351" s="59"/>
      <x:c r="H2351" s="59"/>
      <x:c r="I2351" s="59"/>
      <x:c r="J2351" s="59"/>
      <x:c r="K2351" s="18"/>
      <x:c r="L2351" s="18"/>
      <x:c r="M2351" s="18"/>
      <x:c r="N2351" s="18"/>
      <x:c r="O2351" s="18"/>
      <x:c r="P2351" s="18"/>
      <x:c r="Q2351" s="18"/>
      <x:c r="R2351" s="18"/>
      <x:c r="S2351" s="18"/>
      <x:c r="T2351" s="18"/>
    </x:row>
    <x:row r="2352">
      <x:c r="D2352" s="18"/>
      <x:c r="E2352" s="18"/>
      <x:c r="F2352" s="18"/>
      <x:c r="G2352" s="59"/>
      <x:c r="H2352" s="59"/>
      <x:c r="I2352" s="59"/>
      <x:c r="J2352" s="59"/>
      <x:c r="K2352" s="18"/>
      <x:c r="L2352" s="18"/>
      <x:c r="M2352" s="18"/>
      <x:c r="N2352" s="18"/>
      <x:c r="O2352" s="18"/>
      <x:c r="P2352" s="18"/>
      <x:c r="Q2352" s="18"/>
      <x:c r="R2352" s="18"/>
      <x:c r="S2352" s="18"/>
      <x:c r="T2352" s="18"/>
    </x:row>
    <x:row r="2353">
      <x:c r="D2353" s="18"/>
      <x:c r="E2353" s="18"/>
      <x:c r="F2353" s="18"/>
      <x:c r="G2353" s="59"/>
      <x:c r="H2353" s="59"/>
      <x:c r="I2353" s="59"/>
      <x:c r="J2353" s="59"/>
      <x:c r="K2353" s="18"/>
      <x:c r="L2353" s="18"/>
      <x:c r="M2353" s="18"/>
      <x:c r="N2353" s="18"/>
      <x:c r="O2353" s="18"/>
      <x:c r="P2353" s="18"/>
      <x:c r="Q2353" s="18"/>
      <x:c r="R2353" s="18"/>
      <x:c r="S2353" s="18"/>
      <x:c r="T2353" s="18"/>
    </x:row>
    <x:row r="2354">
      <x:c r="D2354" s="18"/>
      <x:c r="E2354" s="18"/>
      <x:c r="F2354" s="18"/>
      <x:c r="G2354" s="59"/>
      <x:c r="H2354" s="59"/>
      <x:c r="I2354" s="59"/>
      <x:c r="J2354" s="59"/>
      <x:c r="K2354" s="18"/>
      <x:c r="L2354" s="18"/>
      <x:c r="M2354" s="18"/>
      <x:c r="N2354" s="18"/>
      <x:c r="O2354" s="18"/>
      <x:c r="P2354" s="18"/>
      <x:c r="Q2354" s="18"/>
      <x:c r="R2354" s="18"/>
      <x:c r="S2354" s="18"/>
      <x:c r="T2354" s="18"/>
    </x:row>
    <x:row r="2355">
      <x:c r="D2355" s="18"/>
      <x:c r="E2355" s="18"/>
      <x:c r="F2355" s="18"/>
      <x:c r="G2355" s="59"/>
      <x:c r="H2355" s="59"/>
      <x:c r="I2355" s="59"/>
      <x:c r="J2355" s="59"/>
      <x:c r="K2355" s="18"/>
      <x:c r="L2355" s="18"/>
      <x:c r="M2355" s="18"/>
      <x:c r="N2355" s="18"/>
      <x:c r="O2355" s="18"/>
      <x:c r="P2355" s="18"/>
      <x:c r="Q2355" s="18"/>
      <x:c r="R2355" s="18"/>
      <x:c r="S2355" s="18"/>
      <x:c r="T2355" s="18"/>
    </x:row>
    <x:row r="2356">
      <x:c r="D2356" s="18"/>
      <x:c r="E2356" s="18"/>
      <x:c r="F2356" s="18"/>
      <x:c r="G2356" s="59"/>
      <x:c r="H2356" s="59"/>
      <x:c r="I2356" s="59"/>
      <x:c r="J2356" s="59"/>
      <x:c r="K2356" s="18"/>
      <x:c r="L2356" s="18"/>
      <x:c r="M2356" s="18"/>
      <x:c r="N2356" s="18"/>
      <x:c r="O2356" s="18"/>
      <x:c r="P2356" s="18"/>
      <x:c r="Q2356" s="18"/>
      <x:c r="R2356" s="18"/>
      <x:c r="S2356" s="18"/>
      <x:c r="T2356" s="18"/>
    </x:row>
    <x:row r="2357">
      <x:c r="D2357" s="18"/>
      <x:c r="E2357" s="18"/>
      <x:c r="F2357" s="18"/>
      <x:c r="G2357" s="59"/>
      <x:c r="H2357" s="59"/>
      <x:c r="I2357" s="59"/>
      <x:c r="J2357" s="59"/>
      <x:c r="K2357" s="18"/>
      <x:c r="L2357" s="18"/>
      <x:c r="M2357" s="18"/>
      <x:c r="N2357" s="18"/>
      <x:c r="O2357" s="18"/>
      <x:c r="P2357" s="18"/>
      <x:c r="Q2357" s="18"/>
      <x:c r="R2357" s="18"/>
      <x:c r="S2357" s="18"/>
      <x:c r="T2357" s="18"/>
    </x:row>
    <x:row r="2358">
      <x:c r="D2358" s="18"/>
      <x:c r="E2358" s="18"/>
      <x:c r="F2358" s="18"/>
      <x:c r="G2358" s="59"/>
      <x:c r="H2358" s="59"/>
      <x:c r="I2358" s="59"/>
      <x:c r="J2358" s="59"/>
      <x:c r="K2358" s="18"/>
      <x:c r="L2358" s="18"/>
      <x:c r="M2358" s="18"/>
      <x:c r="N2358" s="18"/>
      <x:c r="O2358" s="18"/>
      <x:c r="P2358" s="18"/>
      <x:c r="Q2358" s="18"/>
      <x:c r="R2358" s="18"/>
      <x:c r="S2358" s="18"/>
      <x:c r="T2358" s="18"/>
    </x:row>
    <x:row r="2359">
      <x:c r="D2359" s="18"/>
      <x:c r="E2359" s="18"/>
      <x:c r="F2359" s="18"/>
      <x:c r="G2359" s="59"/>
      <x:c r="H2359" s="59"/>
      <x:c r="I2359" s="59"/>
      <x:c r="J2359" s="59"/>
      <x:c r="K2359" s="18"/>
      <x:c r="L2359" s="18"/>
      <x:c r="M2359" s="18"/>
      <x:c r="N2359" s="18"/>
      <x:c r="O2359" s="18"/>
      <x:c r="P2359" s="18"/>
      <x:c r="Q2359" s="18"/>
      <x:c r="R2359" s="18"/>
      <x:c r="S2359" s="18"/>
      <x:c r="T2359" s="18"/>
    </x:row>
    <x:row r="2360">
      <x:c r="D2360" s="18"/>
      <x:c r="E2360" s="18"/>
      <x:c r="F2360" s="18"/>
      <x:c r="G2360" s="59"/>
      <x:c r="H2360" s="59"/>
      <x:c r="I2360" s="59"/>
      <x:c r="J2360" s="59"/>
      <x:c r="K2360" s="18"/>
      <x:c r="L2360" s="18"/>
      <x:c r="M2360" s="18"/>
      <x:c r="N2360" s="18"/>
      <x:c r="O2360" s="18"/>
      <x:c r="P2360" s="18"/>
      <x:c r="Q2360" s="18"/>
      <x:c r="R2360" s="18"/>
      <x:c r="S2360" s="18"/>
      <x:c r="T2360" s="18"/>
    </x:row>
    <x:row r="2361">
      <x:c r="D2361" s="18"/>
      <x:c r="E2361" s="18"/>
      <x:c r="F2361" s="18"/>
      <x:c r="G2361" s="59"/>
      <x:c r="H2361" s="59"/>
      <x:c r="I2361" s="59"/>
      <x:c r="J2361" s="59"/>
      <x:c r="K2361" s="18"/>
      <x:c r="L2361" s="18"/>
      <x:c r="M2361" s="18"/>
      <x:c r="N2361" s="18"/>
      <x:c r="O2361" s="18"/>
      <x:c r="P2361" s="18"/>
      <x:c r="Q2361" s="18"/>
      <x:c r="R2361" s="18"/>
      <x:c r="S2361" s="18"/>
      <x:c r="T2361" s="18"/>
    </x:row>
    <x:row r="2362">
      <x:c r="D2362" s="18"/>
      <x:c r="E2362" s="18"/>
      <x:c r="F2362" s="18"/>
      <x:c r="G2362" s="59"/>
      <x:c r="H2362" s="59"/>
      <x:c r="I2362" s="59"/>
      <x:c r="J2362" s="59"/>
      <x:c r="K2362" s="18"/>
      <x:c r="L2362" s="18"/>
      <x:c r="M2362" s="18"/>
      <x:c r="N2362" s="18"/>
      <x:c r="O2362" s="18"/>
      <x:c r="P2362" s="18"/>
      <x:c r="Q2362" s="18"/>
      <x:c r="R2362" s="18"/>
      <x:c r="S2362" s="18"/>
      <x:c r="T2362" s="18"/>
    </x:row>
    <x:row r="2363">
      <x:c r="D2363" s="18"/>
      <x:c r="E2363" s="18"/>
      <x:c r="F2363" s="18"/>
      <x:c r="G2363" s="59"/>
      <x:c r="H2363" s="59"/>
      <x:c r="I2363" s="59"/>
      <x:c r="J2363" s="59"/>
      <x:c r="K2363" s="18"/>
      <x:c r="L2363" s="18"/>
      <x:c r="M2363" s="18"/>
      <x:c r="N2363" s="18"/>
      <x:c r="O2363" s="18"/>
      <x:c r="P2363" s="18"/>
      <x:c r="Q2363" s="18"/>
      <x:c r="R2363" s="18"/>
      <x:c r="S2363" s="18"/>
      <x:c r="T2363" s="18"/>
    </x:row>
    <x:row r="2364">
      <x:c r="D2364" s="18"/>
      <x:c r="E2364" s="18"/>
      <x:c r="F2364" s="18"/>
      <x:c r="G2364" s="59"/>
      <x:c r="H2364" s="59"/>
      <x:c r="I2364" s="59"/>
      <x:c r="J2364" s="59"/>
      <x:c r="K2364" s="18"/>
      <x:c r="L2364" s="18"/>
      <x:c r="M2364" s="18"/>
      <x:c r="N2364" s="18"/>
      <x:c r="O2364" s="18"/>
      <x:c r="P2364" s="18"/>
      <x:c r="Q2364" s="18"/>
      <x:c r="R2364" s="18"/>
      <x:c r="S2364" s="18"/>
      <x:c r="T2364" s="18"/>
    </x:row>
    <x:row r="2365">
      <x:c r="D2365" s="18"/>
      <x:c r="E2365" s="18"/>
      <x:c r="F2365" s="18"/>
      <x:c r="G2365" s="59"/>
      <x:c r="H2365" s="59"/>
      <x:c r="I2365" s="59"/>
      <x:c r="J2365" s="59"/>
      <x:c r="K2365" s="18"/>
      <x:c r="L2365" s="18"/>
      <x:c r="M2365" s="18"/>
      <x:c r="N2365" s="18"/>
      <x:c r="O2365" s="18"/>
      <x:c r="P2365" s="18"/>
      <x:c r="Q2365" s="18"/>
      <x:c r="R2365" s="18"/>
      <x:c r="S2365" s="18"/>
      <x:c r="T2365" s="18"/>
    </x:row>
    <x:row r="2366">
      <x:c r="D2366" s="18"/>
      <x:c r="E2366" s="18"/>
      <x:c r="F2366" s="18"/>
      <x:c r="G2366" s="59"/>
      <x:c r="H2366" s="59"/>
      <x:c r="I2366" s="59"/>
      <x:c r="J2366" s="59"/>
      <x:c r="K2366" s="18"/>
      <x:c r="L2366" s="18"/>
      <x:c r="M2366" s="18"/>
      <x:c r="N2366" s="18"/>
      <x:c r="O2366" s="18"/>
      <x:c r="P2366" s="18"/>
      <x:c r="Q2366" s="18"/>
      <x:c r="R2366" s="18"/>
      <x:c r="S2366" s="18"/>
      <x:c r="T2366" s="18"/>
    </x:row>
    <x:row r="2367">
      <x:c r="D2367" s="18"/>
      <x:c r="E2367" s="18"/>
      <x:c r="F2367" s="18"/>
      <x:c r="G2367" s="59"/>
      <x:c r="H2367" s="59"/>
      <x:c r="I2367" s="59"/>
      <x:c r="J2367" s="59"/>
      <x:c r="K2367" s="18"/>
      <x:c r="L2367" s="18"/>
      <x:c r="M2367" s="18"/>
      <x:c r="N2367" s="18"/>
      <x:c r="O2367" s="18"/>
      <x:c r="P2367" s="18"/>
      <x:c r="Q2367" s="18"/>
      <x:c r="R2367" s="18"/>
      <x:c r="S2367" s="18"/>
      <x:c r="T2367" s="18"/>
    </x:row>
    <x:row r="2368">
      <x:c r="D2368" s="18"/>
      <x:c r="E2368" s="18"/>
      <x:c r="F2368" s="18"/>
      <x:c r="G2368" s="59"/>
      <x:c r="H2368" s="59"/>
      <x:c r="I2368" s="59"/>
      <x:c r="J2368" s="59"/>
      <x:c r="K2368" s="18"/>
      <x:c r="L2368" s="18"/>
      <x:c r="M2368" s="18"/>
      <x:c r="N2368" s="18"/>
      <x:c r="O2368" s="18"/>
      <x:c r="P2368" s="18"/>
      <x:c r="Q2368" s="18"/>
      <x:c r="R2368" s="18"/>
      <x:c r="S2368" s="18"/>
      <x:c r="T2368" s="18"/>
    </x:row>
    <x:row r="2369">
      <x:c r="D2369" s="18"/>
      <x:c r="E2369" s="18"/>
      <x:c r="F2369" s="18"/>
      <x:c r="G2369" s="59"/>
      <x:c r="H2369" s="59"/>
      <x:c r="I2369" s="59"/>
      <x:c r="J2369" s="59"/>
      <x:c r="K2369" s="18"/>
      <x:c r="L2369" s="18"/>
      <x:c r="M2369" s="18"/>
      <x:c r="N2369" s="18"/>
      <x:c r="O2369" s="18"/>
      <x:c r="P2369" s="18"/>
      <x:c r="Q2369" s="18"/>
      <x:c r="R2369" s="18"/>
      <x:c r="S2369" s="18"/>
      <x:c r="T2369" s="18"/>
    </x:row>
    <x:row r="2370">
      <x:c r="D2370" s="18"/>
      <x:c r="E2370" s="18"/>
      <x:c r="F2370" s="18"/>
      <x:c r="G2370" s="59"/>
      <x:c r="H2370" s="59"/>
      <x:c r="I2370" s="59"/>
      <x:c r="J2370" s="59"/>
      <x:c r="K2370" s="18"/>
      <x:c r="L2370" s="18"/>
      <x:c r="M2370" s="18"/>
      <x:c r="N2370" s="18"/>
      <x:c r="O2370" s="18"/>
      <x:c r="P2370" s="18"/>
      <x:c r="Q2370" s="18"/>
      <x:c r="R2370" s="18"/>
      <x:c r="S2370" s="18"/>
      <x:c r="T2370" s="18"/>
    </x:row>
    <x:row r="2371">
      <x:c r="D2371" s="18"/>
      <x:c r="E2371" s="18"/>
      <x:c r="F2371" s="18"/>
      <x:c r="G2371" s="59"/>
      <x:c r="H2371" s="59"/>
      <x:c r="I2371" s="59"/>
      <x:c r="J2371" s="59"/>
      <x:c r="K2371" s="18"/>
      <x:c r="L2371" s="18"/>
      <x:c r="M2371" s="18"/>
      <x:c r="N2371" s="18"/>
      <x:c r="O2371" s="18"/>
      <x:c r="P2371" s="18"/>
      <x:c r="Q2371" s="18"/>
      <x:c r="R2371" s="18"/>
      <x:c r="S2371" s="18"/>
      <x:c r="T2371" s="18"/>
    </x:row>
    <x:row r="2372">
      <x:c r="D2372" s="18"/>
      <x:c r="E2372" s="18"/>
      <x:c r="F2372" s="18"/>
      <x:c r="G2372" s="59"/>
      <x:c r="H2372" s="59"/>
      <x:c r="I2372" s="59"/>
      <x:c r="J2372" s="59"/>
      <x:c r="K2372" s="18"/>
      <x:c r="L2372" s="18"/>
      <x:c r="M2372" s="18"/>
      <x:c r="N2372" s="18"/>
      <x:c r="O2372" s="18"/>
      <x:c r="P2372" s="18"/>
      <x:c r="Q2372" s="18"/>
      <x:c r="R2372" s="18"/>
      <x:c r="S2372" s="18"/>
      <x:c r="T2372" s="18"/>
    </x:row>
    <x:row r="2373">
      <x:c r="D2373" s="18"/>
      <x:c r="E2373" s="18"/>
      <x:c r="F2373" s="18"/>
      <x:c r="G2373" s="59"/>
      <x:c r="H2373" s="59"/>
      <x:c r="I2373" s="59"/>
      <x:c r="J2373" s="59"/>
      <x:c r="K2373" s="18"/>
      <x:c r="L2373" s="18"/>
      <x:c r="M2373" s="18"/>
      <x:c r="N2373" s="18"/>
      <x:c r="O2373" s="18"/>
      <x:c r="P2373" s="18"/>
      <x:c r="Q2373" s="18"/>
      <x:c r="R2373" s="18"/>
      <x:c r="S2373" s="18"/>
      <x:c r="T2373" s="18"/>
    </x:row>
    <x:row r="2374">
      <x:c r="D2374" s="18"/>
      <x:c r="E2374" s="18"/>
      <x:c r="F2374" s="18"/>
      <x:c r="G2374" s="59"/>
      <x:c r="H2374" s="59"/>
      <x:c r="I2374" s="59"/>
      <x:c r="J2374" s="59"/>
      <x:c r="K2374" s="18"/>
      <x:c r="L2374" s="18"/>
      <x:c r="M2374" s="18"/>
      <x:c r="N2374" s="18"/>
      <x:c r="O2374" s="18"/>
      <x:c r="P2374" s="18"/>
      <x:c r="Q2374" s="18"/>
      <x:c r="R2374" s="18"/>
      <x:c r="S2374" s="18"/>
      <x:c r="T2374" s="18"/>
    </x:row>
    <x:row r="2375">
      <x:c r="D2375" s="18"/>
      <x:c r="E2375" s="18"/>
      <x:c r="F2375" s="18"/>
      <x:c r="G2375" s="59"/>
      <x:c r="H2375" s="59"/>
      <x:c r="I2375" s="59"/>
      <x:c r="J2375" s="59"/>
      <x:c r="K2375" s="18"/>
      <x:c r="L2375" s="18"/>
      <x:c r="M2375" s="18"/>
      <x:c r="N2375" s="18"/>
      <x:c r="O2375" s="18"/>
      <x:c r="P2375" s="18"/>
      <x:c r="Q2375" s="18"/>
      <x:c r="R2375" s="18"/>
      <x:c r="S2375" s="18"/>
      <x:c r="T2375" s="18"/>
    </x:row>
    <x:row r="2376">
      <x:c r="D2376" s="18"/>
      <x:c r="E2376" s="18"/>
      <x:c r="F2376" s="18"/>
      <x:c r="G2376" s="59"/>
      <x:c r="H2376" s="59"/>
      <x:c r="I2376" s="59"/>
      <x:c r="J2376" s="59"/>
      <x:c r="K2376" s="18"/>
      <x:c r="L2376" s="18"/>
      <x:c r="M2376" s="18"/>
      <x:c r="N2376" s="18"/>
      <x:c r="O2376" s="18"/>
      <x:c r="P2376" s="18"/>
      <x:c r="Q2376" s="18"/>
      <x:c r="R2376" s="18"/>
      <x:c r="S2376" s="18"/>
      <x:c r="T2376" s="18"/>
    </x:row>
    <x:row r="2377">
      <x:c r="D2377" s="18"/>
      <x:c r="E2377" s="18"/>
      <x:c r="F2377" s="18"/>
      <x:c r="G2377" s="59"/>
      <x:c r="H2377" s="59"/>
      <x:c r="I2377" s="59"/>
      <x:c r="J2377" s="59"/>
      <x:c r="K2377" s="18"/>
      <x:c r="L2377" s="18"/>
      <x:c r="M2377" s="18"/>
      <x:c r="N2377" s="18"/>
      <x:c r="O2377" s="18"/>
      <x:c r="P2377" s="18"/>
      <x:c r="Q2377" s="18"/>
      <x:c r="R2377" s="18"/>
      <x:c r="S2377" s="18"/>
      <x:c r="T2377" s="18"/>
    </x:row>
    <x:row r="2378">
      <x:c r="D2378" s="18"/>
      <x:c r="E2378" s="18"/>
      <x:c r="F2378" s="18"/>
      <x:c r="G2378" s="59"/>
      <x:c r="H2378" s="59"/>
      <x:c r="I2378" s="59"/>
      <x:c r="J2378" s="59"/>
      <x:c r="K2378" s="18"/>
      <x:c r="L2378" s="18"/>
      <x:c r="M2378" s="18"/>
      <x:c r="N2378" s="18"/>
      <x:c r="O2378" s="18"/>
      <x:c r="P2378" s="18"/>
      <x:c r="Q2378" s="18"/>
      <x:c r="R2378" s="18"/>
      <x:c r="S2378" s="18"/>
      <x:c r="T2378" s="18"/>
    </x:row>
    <x:row r="2379">
      <x:c r="D2379" s="18"/>
      <x:c r="E2379" s="18"/>
      <x:c r="F2379" s="18"/>
      <x:c r="G2379" s="59"/>
      <x:c r="H2379" s="59"/>
      <x:c r="I2379" s="59"/>
      <x:c r="J2379" s="59"/>
      <x:c r="K2379" s="18"/>
      <x:c r="L2379" s="18"/>
      <x:c r="M2379" s="18"/>
      <x:c r="N2379" s="18"/>
      <x:c r="O2379" s="18"/>
      <x:c r="P2379" s="18"/>
      <x:c r="Q2379" s="18"/>
      <x:c r="R2379" s="18"/>
      <x:c r="S2379" s="18"/>
      <x:c r="T2379" s="18"/>
    </x:row>
    <x:row r="2380">
      <x:c r="D2380" s="18"/>
      <x:c r="E2380" s="18"/>
      <x:c r="F2380" s="18"/>
      <x:c r="G2380" s="59"/>
      <x:c r="H2380" s="59"/>
      <x:c r="I2380" s="59"/>
      <x:c r="J2380" s="59"/>
      <x:c r="K2380" s="18"/>
      <x:c r="L2380" s="18"/>
      <x:c r="M2380" s="18"/>
      <x:c r="N2380" s="18"/>
      <x:c r="O2380" s="18"/>
      <x:c r="P2380" s="18"/>
      <x:c r="Q2380" s="18"/>
      <x:c r="R2380" s="18"/>
      <x:c r="S2380" s="18"/>
      <x:c r="T2380" s="18"/>
    </x:row>
    <x:row r="2381">
      <x:c r="D2381" s="18"/>
      <x:c r="E2381" s="18"/>
      <x:c r="F2381" s="18"/>
      <x:c r="G2381" s="59"/>
      <x:c r="H2381" s="59"/>
      <x:c r="I2381" s="59"/>
      <x:c r="J2381" s="59"/>
      <x:c r="K2381" s="18"/>
      <x:c r="L2381" s="18"/>
      <x:c r="M2381" s="18"/>
      <x:c r="N2381" s="18"/>
      <x:c r="O2381" s="18"/>
      <x:c r="P2381" s="18"/>
      <x:c r="Q2381" s="18"/>
      <x:c r="R2381" s="18"/>
      <x:c r="S2381" s="18"/>
      <x:c r="T2381" s="18"/>
    </x:row>
    <x:row r="2382">
      <x:c r="D2382" s="18"/>
      <x:c r="E2382" s="18"/>
      <x:c r="F2382" s="18"/>
      <x:c r="G2382" s="59"/>
      <x:c r="H2382" s="59"/>
      <x:c r="I2382" s="59"/>
      <x:c r="J2382" s="59"/>
      <x:c r="K2382" s="18"/>
      <x:c r="L2382" s="18"/>
      <x:c r="M2382" s="18"/>
      <x:c r="N2382" s="18"/>
      <x:c r="O2382" s="18"/>
      <x:c r="P2382" s="18"/>
      <x:c r="Q2382" s="18"/>
      <x:c r="R2382" s="18"/>
      <x:c r="S2382" s="18"/>
      <x:c r="T2382" s="18"/>
    </x:row>
    <x:row r="2383">
      <x:c r="D2383" s="18"/>
      <x:c r="E2383" s="18"/>
      <x:c r="F2383" s="18"/>
      <x:c r="G2383" s="59"/>
      <x:c r="H2383" s="59"/>
      <x:c r="I2383" s="59"/>
      <x:c r="J2383" s="59"/>
      <x:c r="K2383" s="18"/>
      <x:c r="L2383" s="18"/>
      <x:c r="M2383" s="18"/>
      <x:c r="N2383" s="18"/>
      <x:c r="O2383" s="18"/>
      <x:c r="P2383" s="18"/>
      <x:c r="Q2383" s="18"/>
      <x:c r="R2383" s="18"/>
      <x:c r="S2383" s="18"/>
      <x:c r="T2383" s="18"/>
    </x:row>
    <x:row r="2384">
      <x:c r="D2384" s="18"/>
      <x:c r="E2384" s="18"/>
      <x:c r="F2384" s="18"/>
      <x:c r="G2384" s="59"/>
      <x:c r="H2384" s="59"/>
      <x:c r="I2384" s="59"/>
      <x:c r="J2384" s="59"/>
      <x:c r="K2384" s="18"/>
      <x:c r="L2384" s="18"/>
      <x:c r="M2384" s="18"/>
      <x:c r="N2384" s="18"/>
      <x:c r="O2384" s="18"/>
      <x:c r="P2384" s="18"/>
      <x:c r="Q2384" s="18"/>
      <x:c r="R2384" s="18"/>
      <x:c r="S2384" s="18"/>
      <x:c r="T2384" s="18"/>
    </x:row>
    <x:row r="2385">
      <x:c r="D2385" s="18"/>
      <x:c r="E2385" s="18"/>
      <x:c r="F2385" s="18"/>
      <x:c r="G2385" s="59"/>
      <x:c r="H2385" s="59"/>
      <x:c r="I2385" s="59"/>
      <x:c r="J2385" s="59"/>
      <x:c r="K2385" s="18"/>
      <x:c r="L2385" s="18"/>
      <x:c r="M2385" s="18"/>
      <x:c r="N2385" s="18"/>
      <x:c r="O2385" s="18"/>
      <x:c r="P2385" s="18"/>
      <x:c r="Q2385" s="18"/>
      <x:c r="R2385" s="18"/>
      <x:c r="S2385" s="18"/>
      <x:c r="T2385" s="18"/>
    </x:row>
    <x:row r="2386">
      <x:c r="D2386" s="18"/>
      <x:c r="E2386" s="18"/>
      <x:c r="F2386" s="18"/>
      <x:c r="G2386" s="59"/>
      <x:c r="H2386" s="59"/>
      <x:c r="I2386" s="59"/>
      <x:c r="J2386" s="59"/>
      <x:c r="K2386" s="18"/>
      <x:c r="L2386" s="18"/>
      <x:c r="M2386" s="18"/>
      <x:c r="N2386" s="18"/>
      <x:c r="O2386" s="18"/>
      <x:c r="P2386" s="18"/>
      <x:c r="Q2386" s="18"/>
      <x:c r="R2386" s="18"/>
      <x:c r="S2386" s="18"/>
      <x:c r="T2386" s="18"/>
    </x:row>
    <x:row r="2387">
      <x:c r="D2387" s="18"/>
      <x:c r="E2387" s="18"/>
      <x:c r="F2387" s="18"/>
      <x:c r="G2387" s="59"/>
      <x:c r="H2387" s="59"/>
      <x:c r="I2387" s="59"/>
      <x:c r="J2387" s="59"/>
      <x:c r="K2387" s="18"/>
      <x:c r="L2387" s="18"/>
      <x:c r="M2387" s="18"/>
      <x:c r="N2387" s="18"/>
      <x:c r="O2387" s="18"/>
      <x:c r="P2387" s="18"/>
      <x:c r="Q2387" s="18"/>
      <x:c r="R2387" s="18"/>
      <x:c r="S2387" s="18"/>
      <x:c r="T2387" s="18"/>
    </x:row>
    <x:row r="2388">
      <x:c r="D2388" s="18"/>
      <x:c r="E2388" s="18"/>
      <x:c r="F2388" s="18"/>
      <x:c r="G2388" s="59"/>
      <x:c r="H2388" s="59"/>
      <x:c r="I2388" s="59"/>
      <x:c r="J2388" s="59"/>
      <x:c r="K2388" s="18"/>
      <x:c r="L2388" s="18"/>
      <x:c r="M2388" s="18"/>
      <x:c r="N2388" s="18"/>
      <x:c r="O2388" s="18"/>
      <x:c r="P2388" s="18"/>
      <x:c r="Q2388" s="18"/>
      <x:c r="R2388" s="18"/>
      <x:c r="S2388" s="18"/>
      <x:c r="T2388" s="18"/>
    </x:row>
    <x:row r="2389">
      <x:c r="D2389" s="18"/>
      <x:c r="E2389" s="18"/>
      <x:c r="F2389" s="18"/>
      <x:c r="G2389" s="59"/>
      <x:c r="H2389" s="59"/>
      <x:c r="I2389" s="59"/>
      <x:c r="J2389" s="59"/>
      <x:c r="K2389" s="18"/>
      <x:c r="L2389" s="18"/>
      <x:c r="M2389" s="18"/>
      <x:c r="N2389" s="18"/>
      <x:c r="O2389" s="18"/>
      <x:c r="P2389" s="18"/>
      <x:c r="Q2389" s="18"/>
      <x:c r="R2389" s="18"/>
      <x:c r="S2389" s="18"/>
      <x:c r="T2389" s="18"/>
    </x:row>
    <x:row r="2390">
      <x:c r="D2390" s="18"/>
      <x:c r="E2390" s="18"/>
      <x:c r="F2390" s="18"/>
      <x:c r="G2390" s="59"/>
      <x:c r="H2390" s="59"/>
      <x:c r="I2390" s="59"/>
      <x:c r="J2390" s="59"/>
      <x:c r="K2390" s="18"/>
      <x:c r="L2390" s="18"/>
      <x:c r="M2390" s="18"/>
      <x:c r="N2390" s="18"/>
      <x:c r="O2390" s="18"/>
      <x:c r="P2390" s="18"/>
      <x:c r="Q2390" s="18"/>
      <x:c r="R2390" s="18"/>
      <x:c r="S2390" s="18"/>
      <x:c r="T2390" s="18"/>
    </x:row>
    <x:row r="2391">
      <x:c r="D2391" s="18"/>
      <x:c r="E2391" s="18"/>
      <x:c r="F2391" s="18"/>
      <x:c r="G2391" s="59"/>
      <x:c r="H2391" s="59"/>
      <x:c r="I2391" s="59"/>
      <x:c r="J2391" s="59"/>
      <x:c r="K2391" s="18"/>
      <x:c r="L2391" s="18"/>
      <x:c r="M2391" s="18"/>
      <x:c r="N2391" s="18"/>
      <x:c r="O2391" s="18"/>
      <x:c r="P2391" s="18"/>
      <x:c r="Q2391" s="18"/>
      <x:c r="R2391" s="18"/>
      <x:c r="S2391" s="18"/>
      <x:c r="T2391" s="18"/>
    </x:row>
    <x:row r="2392">
      <x:c r="D2392" s="18"/>
      <x:c r="E2392" s="18"/>
      <x:c r="F2392" s="18"/>
      <x:c r="G2392" s="59"/>
      <x:c r="H2392" s="59"/>
      <x:c r="I2392" s="59"/>
      <x:c r="J2392" s="59"/>
      <x:c r="K2392" s="18"/>
      <x:c r="L2392" s="18"/>
      <x:c r="M2392" s="18"/>
      <x:c r="N2392" s="18"/>
      <x:c r="O2392" s="18"/>
      <x:c r="P2392" s="18"/>
      <x:c r="Q2392" s="18"/>
      <x:c r="R2392" s="18"/>
      <x:c r="S2392" s="18"/>
      <x:c r="T2392" s="18"/>
    </x:row>
    <x:row r="2393">
      <x:c r="D2393" s="18"/>
      <x:c r="E2393" s="18"/>
      <x:c r="F2393" s="18"/>
      <x:c r="G2393" s="59"/>
      <x:c r="H2393" s="59"/>
      <x:c r="I2393" s="59"/>
      <x:c r="J2393" s="59"/>
      <x:c r="K2393" s="18"/>
      <x:c r="L2393" s="18"/>
      <x:c r="M2393" s="18"/>
      <x:c r="N2393" s="18"/>
      <x:c r="O2393" s="18"/>
      <x:c r="P2393" s="18"/>
      <x:c r="Q2393" s="18"/>
      <x:c r="R2393" s="18"/>
      <x:c r="S2393" s="18"/>
      <x:c r="T2393" s="18"/>
    </x:row>
    <x:row r="2394">
      <x:c r="D2394" s="18"/>
      <x:c r="E2394" s="18"/>
      <x:c r="F2394" s="18"/>
      <x:c r="G2394" s="59"/>
      <x:c r="H2394" s="59"/>
      <x:c r="I2394" s="59"/>
      <x:c r="J2394" s="59"/>
      <x:c r="K2394" s="18"/>
      <x:c r="L2394" s="18"/>
      <x:c r="M2394" s="18"/>
      <x:c r="N2394" s="18"/>
      <x:c r="O2394" s="18"/>
      <x:c r="P2394" s="18"/>
      <x:c r="Q2394" s="18"/>
      <x:c r="R2394" s="18"/>
      <x:c r="S2394" s="18"/>
      <x:c r="T2394" s="18"/>
    </x:row>
    <x:row r="2395">
      <x:c r="D2395" s="18"/>
      <x:c r="E2395" s="18"/>
      <x:c r="F2395" s="18"/>
      <x:c r="G2395" s="59"/>
      <x:c r="H2395" s="59"/>
      <x:c r="I2395" s="59"/>
      <x:c r="J2395" s="59"/>
      <x:c r="K2395" s="18"/>
      <x:c r="L2395" s="18"/>
      <x:c r="M2395" s="18"/>
      <x:c r="N2395" s="18"/>
      <x:c r="O2395" s="18"/>
      <x:c r="P2395" s="18"/>
      <x:c r="Q2395" s="18"/>
      <x:c r="R2395" s="18"/>
      <x:c r="S2395" s="18"/>
      <x:c r="T2395" s="18"/>
    </x:row>
    <x:row r="2396">
      <x:c r="D2396" s="18"/>
      <x:c r="E2396" s="18"/>
      <x:c r="F2396" s="18"/>
      <x:c r="G2396" s="59"/>
      <x:c r="H2396" s="59"/>
      <x:c r="I2396" s="59"/>
      <x:c r="J2396" s="59"/>
      <x:c r="K2396" s="18"/>
      <x:c r="L2396" s="18"/>
      <x:c r="M2396" s="18"/>
      <x:c r="N2396" s="18"/>
      <x:c r="O2396" s="18"/>
      <x:c r="P2396" s="18"/>
      <x:c r="Q2396" s="18"/>
      <x:c r="R2396" s="18"/>
      <x:c r="S2396" s="18"/>
      <x:c r="T2396" s="18"/>
    </x:row>
    <x:row r="2397">
      <x:c r="D2397" s="18"/>
      <x:c r="E2397" s="18"/>
      <x:c r="F2397" s="18"/>
      <x:c r="G2397" s="59"/>
      <x:c r="H2397" s="59"/>
      <x:c r="I2397" s="59"/>
      <x:c r="J2397" s="59"/>
      <x:c r="K2397" s="18"/>
      <x:c r="L2397" s="18"/>
      <x:c r="M2397" s="18"/>
      <x:c r="N2397" s="18"/>
      <x:c r="O2397" s="18"/>
      <x:c r="P2397" s="18"/>
      <x:c r="Q2397" s="18"/>
      <x:c r="R2397" s="18"/>
      <x:c r="S2397" s="18"/>
      <x:c r="T2397" s="18"/>
    </x:row>
    <x:row r="2398">
      <x:c r="D2398" s="18"/>
      <x:c r="E2398" s="18"/>
      <x:c r="F2398" s="18"/>
      <x:c r="G2398" s="59"/>
      <x:c r="H2398" s="59"/>
      <x:c r="I2398" s="59"/>
      <x:c r="J2398" s="59"/>
      <x:c r="K2398" s="18"/>
      <x:c r="L2398" s="18"/>
      <x:c r="M2398" s="18"/>
      <x:c r="N2398" s="18"/>
      <x:c r="O2398" s="18"/>
      <x:c r="P2398" s="18"/>
      <x:c r="Q2398" s="18"/>
      <x:c r="R2398" s="18"/>
      <x:c r="S2398" s="18"/>
      <x:c r="T2398" s="18"/>
    </x:row>
    <x:row r="2399">
      <x:c r="D2399" s="18"/>
      <x:c r="E2399" s="18"/>
      <x:c r="F2399" s="18"/>
      <x:c r="G2399" s="59"/>
      <x:c r="H2399" s="59"/>
      <x:c r="I2399" s="59"/>
      <x:c r="J2399" s="59"/>
      <x:c r="K2399" s="18"/>
      <x:c r="L2399" s="18"/>
      <x:c r="M2399" s="18"/>
      <x:c r="N2399" s="18"/>
      <x:c r="O2399" s="18"/>
      <x:c r="P2399" s="18"/>
      <x:c r="Q2399" s="18"/>
      <x:c r="R2399" s="18"/>
      <x:c r="S2399" s="18"/>
      <x:c r="T2399" s="18"/>
    </x:row>
    <x:row r="2400">
      <x:c r="D2400" s="18"/>
      <x:c r="E2400" s="18"/>
      <x:c r="F2400" s="18"/>
      <x:c r="G2400" s="59"/>
      <x:c r="H2400" s="59"/>
      <x:c r="I2400" s="59"/>
      <x:c r="J2400" s="59"/>
      <x:c r="K2400" s="18"/>
      <x:c r="L2400" s="18"/>
      <x:c r="M2400" s="18"/>
      <x:c r="N2400" s="18"/>
      <x:c r="O2400" s="18"/>
      <x:c r="P2400" s="18"/>
      <x:c r="Q2400" s="18"/>
      <x:c r="R2400" s="18"/>
      <x:c r="S2400" s="18"/>
      <x:c r="T2400" s="18"/>
    </x:row>
    <x:row r="2401">
      <x:c r="D2401" s="18"/>
      <x:c r="E2401" s="18"/>
      <x:c r="F2401" s="18"/>
      <x:c r="G2401" s="59"/>
      <x:c r="H2401" s="59"/>
      <x:c r="I2401" s="59"/>
      <x:c r="J2401" s="59"/>
      <x:c r="K2401" s="18"/>
      <x:c r="L2401" s="18"/>
      <x:c r="M2401" s="18"/>
      <x:c r="N2401" s="18"/>
      <x:c r="O2401" s="18"/>
      <x:c r="P2401" s="18"/>
      <x:c r="Q2401" s="18"/>
      <x:c r="R2401" s="18"/>
      <x:c r="S2401" s="18"/>
      <x:c r="T2401" s="18"/>
    </x:row>
    <x:row r="2402">
      <x:c r="D2402" s="18"/>
      <x:c r="E2402" s="18"/>
      <x:c r="F2402" s="18"/>
      <x:c r="G2402" s="59"/>
      <x:c r="H2402" s="59"/>
      <x:c r="I2402" s="59"/>
      <x:c r="J2402" s="59"/>
      <x:c r="K2402" s="18"/>
      <x:c r="L2402" s="18"/>
      <x:c r="M2402" s="18"/>
      <x:c r="N2402" s="18"/>
      <x:c r="O2402" s="18"/>
      <x:c r="P2402" s="18"/>
      <x:c r="Q2402" s="18"/>
      <x:c r="R2402" s="18"/>
      <x:c r="S2402" s="18"/>
      <x:c r="T2402" s="18"/>
    </x:row>
    <x:row r="2403">
      <x:c r="D2403" s="18"/>
      <x:c r="E2403" s="18"/>
      <x:c r="F2403" s="18"/>
      <x:c r="G2403" s="59"/>
      <x:c r="H2403" s="59"/>
      <x:c r="I2403" s="59"/>
      <x:c r="J2403" s="59"/>
      <x:c r="K2403" s="18"/>
      <x:c r="L2403" s="18"/>
      <x:c r="M2403" s="18"/>
      <x:c r="N2403" s="18"/>
      <x:c r="O2403" s="18"/>
      <x:c r="P2403" s="18"/>
      <x:c r="Q2403" s="18"/>
      <x:c r="R2403" s="18"/>
      <x:c r="S2403" s="18"/>
      <x:c r="T2403" s="18"/>
    </x:row>
    <x:row r="2404">
      <x:c r="D2404" s="18"/>
      <x:c r="E2404" s="18"/>
      <x:c r="F2404" s="18"/>
      <x:c r="G2404" s="59"/>
      <x:c r="H2404" s="59"/>
      <x:c r="I2404" s="59"/>
      <x:c r="J2404" s="59"/>
      <x:c r="K2404" s="18"/>
      <x:c r="L2404" s="18"/>
      <x:c r="M2404" s="18"/>
      <x:c r="N2404" s="18"/>
      <x:c r="O2404" s="18"/>
      <x:c r="P2404" s="18"/>
      <x:c r="Q2404" s="18"/>
      <x:c r="R2404" s="18"/>
      <x:c r="S2404" s="18"/>
      <x:c r="T2404" s="18"/>
    </x:row>
    <x:row r="2405">
      <x:c r="D2405" s="18"/>
      <x:c r="E2405" s="18"/>
      <x:c r="F2405" s="18"/>
      <x:c r="G2405" s="59"/>
      <x:c r="H2405" s="59"/>
      <x:c r="I2405" s="59"/>
      <x:c r="J2405" s="59"/>
      <x:c r="K2405" s="18"/>
      <x:c r="L2405" s="18"/>
      <x:c r="M2405" s="18"/>
      <x:c r="N2405" s="18"/>
      <x:c r="O2405" s="18"/>
      <x:c r="P2405" s="18"/>
      <x:c r="Q2405" s="18"/>
      <x:c r="R2405" s="18"/>
      <x:c r="S2405" s="18"/>
      <x:c r="T2405" s="18"/>
    </x:row>
    <x:row r="2406">
      <x:c r="D2406" s="18"/>
      <x:c r="E2406" s="18"/>
      <x:c r="F2406" s="18"/>
      <x:c r="G2406" s="59"/>
      <x:c r="H2406" s="59"/>
      <x:c r="I2406" s="59"/>
      <x:c r="J2406" s="59"/>
      <x:c r="K2406" s="18"/>
      <x:c r="L2406" s="18"/>
      <x:c r="M2406" s="18"/>
      <x:c r="N2406" s="18"/>
      <x:c r="O2406" s="18"/>
      <x:c r="P2406" s="18"/>
      <x:c r="Q2406" s="18"/>
      <x:c r="R2406" s="18"/>
      <x:c r="S2406" s="18"/>
      <x:c r="T2406" s="18"/>
    </x:row>
    <x:row r="2407">
      <x:c r="D2407" s="18"/>
      <x:c r="E2407" s="18"/>
      <x:c r="F2407" s="18"/>
      <x:c r="G2407" s="59"/>
      <x:c r="H2407" s="59"/>
      <x:c r="I2407" s="59"/>
      <x:c r="J2407" s="59"/>
      <x:c r="K2407" s="18"/>
      <x:c r="L2407" s="18"/>
      <x:c r="M2407" s="18"/>
      <x:c r="N2407" s="18"/>
      <x:c r="O2407" s="18"/>
      <x:c r="P2407" s="18"/>
      <x:c r="Q2407" s="18"/>
      <x:c r="R2407" s="18"/>
      <x:c r="S2407" s="18"/>
      <x:c r="T2407" s="18"/>
    </x:row>
    <x:row r="2408">
      <x:c r="D2408" s="18"/>
      <x:c r="E2408" s="18"/>
      <x:c r="F2408" s="18"/>
      <x:c r="G2408" s="59"/>
      <x:c r="H2408" s="59"/>
      <x:c r="I2408" s="59"/>
      <x:c r="J2408" s="59"/>
      <x:c r="K2408" s="18"/>
      <x:c r="L2408" s="18"/>
      <x:c r="M2408" s="18"/>
      <x:c r="N2408" s="18"/>
      <x:c r="O2408" s="18"/>
      <x:c r="P2408" s="18"/>
      <x:c r="Q2408" s="18"/>
      <x:c r="R2408" s="18"/>
      <x:c r="S2408" s="18"/>
      <x:c r="T2408" s="18"/>
    </x:row>
    <x:row r="2409">
      <x:c r="D2409" s="18"/>
      <x:c r="E2409" s="18"/>
      <x:c r="F2409" s="18"/>
      <x:c r="G2409" s="59"/>
      <x:c r="H2409" s="59"/>
      <x:c r="I2409" s="59"/>
      <x:c r="J2409" s="59"/>
      <x:c r="K2409" s="18"/>
      <x:c r="L2409" s="18"/>
      <x:c r="M2409" s="18"/>
      <x:c r="N2409" s="18"/>
      <x:c r="O2409" s="18"/>
      <x:c r="P2409" s="18"/>
      <x:c r="Q2409" s="18"/>
      <x:c r="R2409" s="18"/>
      <x:c r="S2409" s="18"/>
      <x:c r="T2409" s="18"/>
    </x:row>
    <x:row r="2410">
      <x:c r="D2410" s="18"/>
      <x:c r="E2410" s="18"/>
      <x:c r="F2410" s="18"/>
      <x:c r="G2410" s="59"/>
      <x:c r="H2410" s="59"/>
      <x:c r="I2410" s="59"/>
      <x:c r="J2410" s="59"/>
      <x:c r="K2410" s="18"/>
      <x:c r="L2410" s="18"/>
      <x:c r="M2410" s="18"/>
      <x:c r="N2410" s="18"/>
      <x:c r="O2410" s="18"/>
      <x:c r="P2410" s="18"/>
      <x:c r="Q2410" s="18"/>
      <x:c r="R2410" s="18"/>
      <x:c r="S2410" s="18"/>
      <x:c r="T2410" s="18"/>
    </x:row>
    <x:row r="2411">
      <x:c r="D2411" s="18"/>
      <x:c r="E2411" s="18"/>
      <x:c r="F2411" s="18"/>
      <x:c r="G2411" s="59"/>
      <x:c r="H2411" s="59"/>
      <x:c r="I2411" s="59"/>
      <x:c r="J2411" s="59"/>
      <x:c r="K2411" s="18"/>
      <x:c r="L2411" s="18"/>
      <x:c r="M2411" s="18"/>
      <x:c r="N2411" s="18"/>
      <x:c r="O2411" s="18"/>
      <x:c r="P2411" s="18"/>
      <x:c r="Q2411" s="18"/>
      <x:c r="R2411" s="18"/>
      <x:c r="S2411" s="18"/>
      <x:c r="T2411" s="18"/>
    </x:row>
    <x:row r="2412">
      <x:c r="D2412" s="18"/>
      <x:c r="E2412" s="18"/>
      <x:c r="F2412" s="18"/>
      <x:c r="G2412" s="59"/>
      <x:c r="H2412" s="59"/>
      <x:c r="I2412" s="59"/>
      <x:c r="J2412" s="59"/>
      <x:c r="K2412" s="18"/>
      <x:c r="L2412" s="18"/>
      <x:c r="M2412" s="18"/>
      <x:c r="N2412" s="18"/>
      <x:c r="O2412" s="18"/>
      <x:c r="P2412" s="18"/>
      <x:c r="Q2412" s="18"/>
      <x:c r="R2412" s="18"/>
      <x:c r="S2412" s="18"/>
      <x:c r="T2412" s="18"/>
    </x:row>
    <x:row r="2413">
      <x:c r="D2413" s="18"/>
      <x:c r="E2413" s="18"/>
      <x:c r="F2413" s="18"/>
      <x:c r="G2413" s="59"/>
      <x:c r="H2413" s="59"/>
      <x:c r="I2413" s="59"/>
      <x:c r="J2413" s="59"/>
      <x:c r="K2413" s="18"/>
      <x:c r="L2413" s="18"/>
      <x:c r="M2413" s="18"/>
      <x:c r="N2413" s="18"/>
      <x:c r="O2413" s="18"/>
      <x:c r="P2413" s="18"/>
      <x:c r="Q2413" s="18"/>
      <x:c r="R2413" s="18"/>
      <x:c r="S2413" s="18"/>
      <x:c r="T2413" s="18"/>
    </x:row>
    <x:row r="2414">
      <x:c r="D2414" s="18"/>
      <x:c r="E2414" s="18"/>
      <x:c r="F2414" s="18"/>
      <x:c r="G2414" s="59"/>
      <x:c r="H2414" s="59"/>
      <x:c r="I2414" s="59"/>
      <x:c r="J2414" s="59"/>
      <x:c r="K2414" s="18"/>
      <x:c r="L2414" s="18"/>
      <x:c r="M2414" s="18"/>
      <x:c r="N2414" s="18"/>
      <x:c r="O2414" s="18"/>
      <x:c r="P2414" s="18"/>
      <x:c r="Q2414" s="18"/>
      <x:c r="R2414" s="18"/>
      <x:c r="S2414" s="18"/>
      <x:c r="T2414" s="18"/>
    </x:row>
    <x:row r="2415">
      <x:c r="D2415" s="18"/>
      <x:c r="E2415" s="18"/>
      <x:c r="F2415" s="18"/>
      <x:c r="G2415" s="59"/>
      <x:c r="H2415" s="59"/>
      <x:c r="I2415" s="59"/>
      <x:c r="J2415" s="59"/>
      <x:c r="K2415" s="18"/>
      <x:c r="L2415" s="18"/>
      <x:c r="M2415" s="18"/>
      <x:c r="N2415" s="18"/>
      <x:c r="O2415" s="18"/>
      <x:c r="P2415" s="18"/>
      <x:c r="Q2415" s="18"/>
      <x:c r="R2415" s="18"/>
      <x:c r="S2415" s="18"/>
      <x:c r="T2415" s="18"/>
    </x:row>
    <x:row r="2416">
      <x:c r="D2416" s="18"/>
      <x:c r="E2416" s="18"/>
      <x:c r="F2416" s="18"/>
      <x:c r="G2416" s="59"/>
      <x:c r="H2416" s="59"/>
      <x:c r="I2416" s="59"/>
      <x:c r="J2416" s="59"/>
      <x:c r="K2416" s="18"/>
      <x:c r="L2416" s="18"/>
      <x:c r="M2416" s="18"/>
      <x:c r="N2416" s="18"/>
      <x:c r="O2416" s="18"/>
      <x:c r="P2416" s="18"/>
      <x:c r="Q2416" s="18"/>
      <x:c r="R2416" s="18"/>
      <x:c r="S2416" s="18"/>
      <x:c r="T2416" s="18"/>
    </x:row>
    <x:row r="2417">
      <x:c r="D2417" s="18"/>
      <x:c r="E2417" s="18"/>
      <x:c r="F2417" s="18"/>
      <x:c r="G2417" s="59"/>
      <x:c r="H2417" s="59"/>
      <x:c r="I2417" s="59"/>
      <x:c r="J2417" s="59"/>
      <x:c r="K2417" s="18"/>
      <x:c r="L2417" s="18"/>
      <x:c r="M2417" s="18"/>
      <x:c r="N2417" s="18"/>
      <x:c r="O2417" s="18"/>
      <x:c r="P2417" s="18"/>
      <x:c r="Q2417" s="18"/>
      <x:c r="R2417" s="18"/>
      <x:c r="S2417" s="18"/>
      <x:c r="T2417" s="18"/>
    </x:row>
    <x:row r="2418">
      <x:c r="D2418" s="18"/>
      <x:c r="E2418" s="18"/>
      <x:c r="F2418" s="18"/>
      <x:c r="G2418" s="59"/>
      <x:c r="H2418" s="59"/>
      <x:c r="I2418" s="59"/>
      <x:c r="J2418" s="59"/>
      <x:c r="K2418" s="18"/>
      <x:c r="L2418" s="18"/>
      <x:c r="M2418" s="18"/>
      <x:c r="N2418" s="18"/>
      <x:c r="O2418" s="18"/>
      <x:c r="P2418" s="18"/>
      <x:c r="Q2418" s="18"/>
      <x:c r="R2418" s="18"/>
      <x:c r="S2418" s="18"/>
      <x:c r="T2418" s="18"/>
    </x:row>
    <x:row r="2419">
      <x:c r="D2419" s="18"/>
      <x:c r="E2419" s="18"/>
      <x:c r="F2419" s="18"/>
      <x:c r="G2419" s="59"/>
      <x:c r="H2419" s="59"/>
      <x:c r="I2419" s="59"/>
      <x:c r="J2419" s="59"/>
      <x:c r="K2419" s="18"/>
      <x:c r="L2419" s="18"/>
      <x:c r="M2419" s="18"/>
      <x:c r="N2419" s="18"/>
      <x:c r="O2419" s="18"/>
      <x:c r="P2419" s="18"/>
      <x:c r="Q2419" s="18"/>
      <x:c r="R2419" s="18"/>
      <x:c r="S2419" s="18"/>
      <x:c r="T2419" s="18"/>
    </x:row>
    <x:row r="2420">
      <x:c r="D2420" s="18"/>
      <x:c r="E2420" s="18"/>
      <x:c r="F2420" s="18"/>
      <x:c r="G2420" s="59"/>
      <x:c r="H2420" s="59"/>
      <x:c r="I2420" s="59"/>
      <x:c r="J2420" s="59"/>
      <x:c r="K2420" s="18"/>
      <x:c r="L2420" s="18"/>
      <x:c r="M2420" s="18"/>
      <x:c r="N2420" s="18"/>
      <x:c r="O2420" s="18"/>
      <x:c r="P2420" s="18"/>
      <x:c r="Q2420" s="18"/>
      <x:c r="R2420" s="18"/>
      <x:c r="S2420" s="18"/>
      <x:c r="T2420" s="18"/>
    </x:row>
    <x:row r="2421">
      <x:c r="D2421" s="18"/>
      <x:c r="E2421" s="18"/>
      <x:c r="F2421" s="18"/>
      <x:c r="G2421" s="59"/>
      <x:c r="H2421" s="59"/>
      <x:c r="I2421" s="59"/>
      <x:c r="J2421" s="59"/>
      <x:c r="K2421" s="18"/>
      <x:c r="L2421" s="18"/>
      <x:c r="M2421" s="18"/>
      <x:c r="N2421" s="18"/>
      <x:c r="O2421" s="18"/>
      <x:c r="P2421" s="18"/>
      <x:c r="Q2421" s="18"/>
      <x:c r="R2421" s="18"/>
      <x:c r="S2421" s="18"/>
      <x:c r="T2421" s="18"/>
    </x:row>
    <x:row r="2422">
      <x:c r="D2422" s="18"/>
      <x:c r="E2422" s="18"/>
      <x:c r="F2422" s="18"/>
      <x:c r="G2422" s="59"/>
      <x:c r="H2422" s="59"/>
      <x:c r="I2422" s="59"/>
      <x:c r="J2422" s="59"/>
      <x:c r="K2422" s="18"/>
      <x:c r="L2422" s="18"/>
      <x:c r="M2422" s="18"/>
      <x:c r="N2422" s="18"/>
      <x:c r="O2422" s="18"/>
      <x:c r="P2422" s="18"/>
      <x:c r="Q2422" s="18"/>
      <x:c r="R2422" s="18"/>
      <x:c r="S2422" s="18"/>
      <x:c r="T2422" s="18"/>
    </x:row>
    <x:row r="2423">
      <x:c r="D2423" s="18"/>
      <x:c r="E2423" s="18"/>
      <x:c r="F2423" s="18"/>
      <x:c r="G2423" s="59"/>
      <x:c r="H2423" s="59"/>
      <x:c r="I2423" s="59"/>
      <x:c r="J2423" s="59"/>
      <x:c r="K2423" s="18"/>
      <x:c r="L2423" s="18"/>
      <x:c r="M2423" s="18"/>
      <x:c r="N2423" s="18"/>
      <x:c r="O2423" s="18"/>
      <x:c r="P2423" s="18"/>
      <x:c r="Q2423" s="18"/>
      <x:c r="R2423" s="18"/>
      <x:c r="S2423" s="18"/>
      <x:c r="T2423" s="18"/>
    </x:row>
    <x:row r="2424">
      <x:c r="D2424" s="18"/>
      <x:c r="E2424" s="18"/>
      <x:c r="F2424" s="18"/>
      <x:c r="G2424" s="59"/>
      <x:c r="H2424" s="59"/>
      <x:c r="I2424" s="59"/>
      <x:c r="J2424" s="59"/>
      <x:c r="K2424" s="18"/>
      <x:c r="L2424" s="18"/>
      <x:c r="M2424" s="18"/>
      <x:c r="N2424" s="18"/>
      <x:c r="O2424" s="18"/>
      <x:c r="P2424" s="18"/>
      <x:c r="Q2424" s="18"/>
      <x:c r="R2424" s="18"/>
      <x:c r="S2424" s="18"/>
      <x:c r="T2424" s="18"/>
    </x:row>
    <x:row r="2425">
      <x:c r="D2425" s="18"/>
      <x:c r="E2425" s="18"/>
      <x:c r="F2425" s="18"/>
      <x:c r="G2425" s="59"/>
      <x:c r="H2425" s="59"/>
      <x:c r="I2425" s="59"/>
      <x:c r="J2425" s="59"/>
      <x:c r="K2425" s="18"/>
      <x:c r="L2425" s="18"/>
      <x:c r="M2425" s="18"/>
      <x:c r="N2425" s="18"/>
      <x:c r="O2425" s="18"/>
      <x:c r="P2425" s="18"/>
      <x:c r="Q2425" s="18"/>
      <x:c r="R2425" s="18"/>
      <x:c r="S2425" s="18"/>
      <x:c r="T2425" s="18"/>
    </x:row>
    <x:row r="2426">
      <x:c r="D2426" s="18"/>
      <x:c r="E2426" s="18"/>
      <x:c r="F2426" s="18"/>
      <x:c r="G2426" s="59"/>
      <x:c r="H2426" s="59"/>
      <x:c r="I2426" s="59"/>
      <x:c r="J2426" s="59"/>
      <x:c r="K2426" s="18"/>
      <x:c r="L2426" s="18"/>
      <x:c r="M2426" s="18"/>
      <x:c r="N2426" s="18"/>
      <x:c r="O2426" s="18"/>
      <x:c r="P2426" s="18"/>
      <x:c r="Q2426" s="18"/>
      <x:c r="R2426" s="18"/>
      <x:c r="S2426" s="18"/>
      <x:c r="T2426" s="18"/>
    </x:row>
    <x:row r="2427">
      <x:c r="D2427" s="18"/>
      <x:c r="E2427" s="18"/>
      <x:c r="F2427" s="18"/>
      <x:c r="G2427" s="59"/>
      <x:c r="H2427" s="59"/>
      <x:c r="I2427" s="59"/>
      <x:c r="J2427" s="59"/>
      <x:c r="K2427" s="18"/>
      <x:c r="L2427" s="18"/>
      <x:c r="M2427" s="18"/>
      <x:c r="N2427" s="18"/>
      <x:c r="O2427" s="18"/>
      <x:c r="P2427" s="18"/>
      <x:c r="Q2427" s="18"/>
      <x:c r="R2427" s="18"/>
      <x:c r="S2427" s="18"/>
      <x:c r="T2427" s="18"/>
    </x:row>
    <x:row r="2428">
      <x:c r="D2428" s="18"/>
      <x:c r="E2428" s="18"/>
      <x:c r="F2428" s="18"/>
      <x:c r="G2428" s="59"/>
      <x:c r="H2428" s="59"/>
      <x:c r="I2428" s="59"/>
      <x:c r="J2428" s="59"/>
      <x:c r="K2428" s="18"/>
      <x:c r="L2428" s="18"/>
      <x:c r="M2428" s="18"/>
      <x:c r="N2428" s="18"/>
      <x:c r="O2428" s="18"/>
      <x:c r="P2428" s="18"/>
      <x:c r="Q2428" s="18"/>
      <x:c r="R2428" s="18"/>
      <x:c r="S2428" s="18"/>
      <x:c r="T2428" s="18"/>
    </x:row>
    <x:row r="2429">
      <x:c r="D2429" s="18"/>
      <x:c r="E2429" s="18"/>
      <x:c r="F2429" s="18"/>
      <x:c r="G2429" s="59"/>
      <x:c r="H2429" s="59"/>
      <x:c r="I2429" s="59"/>
      <x:c r="J2429" s="59"/>
      <x:c r="K2429" s="18"/>
      <x:c r="L2429" s="18"/>
      <x:c r="M2429" s="18"/>
      <x:c r="N2429" s="18"/>
      <x:c r="O2429" s="18"/>
      <x:c r="P2429" s="18"/>
      <x:c r="Q2429" s="18"/>
      <x:c r="R2429" s="18"/>
      <x:c r="S2429" s="18"/>
      <x:c r="T2429" s="18"/>
    </x:row>
    <x:row r="2430">
      <x:c r="D2430" s="18"/>
      <x:c r="E2430" s="18"/>
      <x:c r="F2430" s="18"/>
      <x:c r="G2430" s="59"/>
      <x:c r="H2430" s="59"/>
      <x:c r="I2430" s="59"/>
      <x:c r="J2430" s="59"/>
      <x:c r="K2430" s="18"/>
      <x:c r="L2430" s="18"/>
      <x:c r="M2430" s="18"/>
      <x:c r="N2430" s="18"/>
      <x:c r="O2430" s="18"/>
      <x:c r="P2430" s="18"/>
      <x:c r="Q2430" s="18"/>
      <x:c r="R2430" s="18"/>
      <x:c r="S2430" s="18"/>
      <x:c r="T2430" s="18"/>
    </x:row>
    <x:row r="2431">
      <x:c r="D2431" s="18"/>
      <x:c r="E2431" s="18"/>
      <x:c r="F2431" s="18"/>
      <x:c r="G2431" s="59"/>
      <x:c r="H2431" s="59"/>
      <x:c r="I2431" s="59"/>
      <x:c r="J2431" s="59"/>
      <x:c r="K2431" s="18"/>
      <x:c r="L2431" s="18"/>
      <x:c r="M2431" s="18"/>
      <x:c r="N2431" s="18"/>
      <x:c r="O2431" s="18"/>
      <x:c r="P2431" s="18"/>
      <x:c r="Q2431" s="18"/>
      <x:c r="R2431" s="18"/>
      <x:c r="S2431" s="18"/>
      <x:c r="T2431" s="18"/>
    </x:row>
    <x:row r="2432">
      <x:c r="D2432" s="18"/>
      <x:c r="E2432" s="18"/>
      <x:c r="F2432" s="18"/>
      <x:c r="G2432" s="59"/>
      <x:c r="H2432" s="59"/>
      <x:c r="I2432" s="59"/>
      <x:c r="J2432" s="59"/>
      <x:c r="K2432" s="18"/>
      <x:c r="L2432" s="18"/>
      <x:c r="M2432" s="18"/>
      <x:c r="N2432" s="18"/>
      <x:c r="O2432" s="18"/>
      <x:c r="P2432" s="18"/>
      <x:c r="Q2432" s="18"/>
      <x:c r="R2432" s="18"/>
      <x:c r="S2432" s="18"/>
      <x:c r="T2432" s="18"/>
    </x:row>
    <x:row r="2433">
      <x:c r="D2433" s="18"/>
      <x:c r="E2433" s="18"/>
      <x:c r="F2433" s="18"/>
      <x:c r="G2433" s="59"/>
      <x:c r="H2433" s="59"/>
      <x:c r="I2433" s="59"/>
      <x:c r="J2433" s="59"/>
      <x:c r="K2433" s="18"/>
      <x:c r="L2433" s="18"/>
      <x:c r="M2433" s="18"/>
      <x:c r="N2433" s="18"/>
      <x:c r="O2433" s="18"/>
      <x:c r="P2433" s="18"/>
      <x:c r="Q2433" s="18"/>
      <x:c r="R2433" s="18"/>
      <x:c r="S2433" s="18"/>
      <x:c r="T2433" s="18"/>
    </x:row>
    <x:row r="2434">
      <x:c r="D2434" s="18"/>
      <x:c r="E2434" s="18"/>
      <x:c r="F2434" s="18"/>
      <x:c r="G2434" s="59"/>
      <x:c r="H2434" s="59"/>
      <x:c r="I2434" s="59"/>
      <x:c r="J2434" s="59"/>
      <x:c r="K2434" s="18"/>
      <x:c r="L2434" s="18"/>
      <x:c r="M2434" s="18"/>
      <x:c r="N2434" s="18"/>
      <x:c r="O2434" s="18"/>
      <x:c r="P2434" s="18"/>
      <x:c r="Q2434" s="18"/>
      <x:c r="R2434" s="18"/>
      <x:c r="S2434" s="18"/>
      <x:c r="T2434" s="18"/>
    </x:row>
    <x:row r="2435">
      <x:c r="D2435" s="18"/>
      <x:c r="E2435" s="18"/>
      <x:c r="F2435" s="18"/>
      <x:c r="G2435" s="59"/>
      <x:c r="H2435" s="59"/>
      <x:c r="I2435" s="59"/>
      <x:c r="J2435" s="59"/>
      <x:c r="K2435" s="18"/>
      <x:c r="L2435" s="18"/>
      <x:c r="M2435" s="18"/>
      <x:c r="N2435" s="18"/>
      <x:c r="O2435" s="18"/>
      <x:c r="P2435" s="18"/>
      <x:c r="Q2435" s="18"/>
      <x:c r="R2435" s="18"/>
      <x:c r="S2435" s="18"/>
      <x:c r="T2435" s="18"/>
    </x:row>
    <x:row r="2436">
      <x:c r="D2436" s="18"/>
      <x:c r="E2436" s="18"/>
      <x:c r="F2436" s="18"/>
      <x:c r="G2436" s="59"/>
      <x:c r="H2436" s="59"/>
      <x:c r="I2436" s="59"/>
      <x:c r="J2436" s="59"/>
      <x:c r="K2436" s="18"/>
      <x:c r="L2436" s="18"/>
      <x:c r="M2436" s="18"/>
      <x:c r="N2436" s="18"/>
      <x:c r="O2436" s="18"/>
      <x:c r="P2436" s="18"/>
      <x:c r="Q2436" s="18"/>
      <x:c r="R2436" s="18"/>
      <x:c r="S2436" s="18"/>
      <x:c r="T2436" s="18"/>
    </x:row>
    <x:row r="2437">
      <x:c r="D2437" s="18"/>
      <x:c r="E2437" s="18"/>
      <x:c r="F2437" s="18"/>
      <x:c r="G2437" s="59"/>
      <x:c r="H2437" s="59"/>
      <x:c r="I2437" s="59"/>
      <x:c r="J2437" s="59"/>
      <x:c r="K2437" s="18"/>
      <x:c r="L2437" s="18"/>
      <x:c r="M2437" s="18"/>
      <x:c r="N2437" s="18"/>
      <x:c r="O2437" s="18"/>
      <x:c r="P2437" s="18"/>
      <x:c r="Q2437" s="18"/>
      <x:c r="R2437" s="18"/>
      <x:c r="S2437" s="18"/>
      <x:c r="T2437" s="18"/>
    </x:row>
    <x:row r="2438">
      <x:c r="D2438" s="18"/>
      <x:c r="E2438" s="18"/>
      <x:c r="F2438" s="18"/>
      <x:c r="G2438" s="59"/>
      <x:c r="H2438" s="59"/>
      <x:c r="I2438" s="59"/>
      <x:c r="J2438" s="59"/>
      <x:c r="K2438" s="18"/>
      <x:c r="L2438" s="18"/>
      <x:c r="M2438" s="18"/>
      <x:c r="N2438" s="18"/>
      <x:c r="O2438" s="18"/>
      <x:c r="P2438" s="18"/>
      <x:c r="Q2438" s="18"/>
      <x:c r="R2438" s="18"/>
      <x:c r="S2438" s="18"/>
      <x:c r="T2438" s="18"/>
    </x:row>
    <x:row r="2439">
      <x:c r="D2439" s="18"/>
      <x:c r="E2439" s="18"/>
      <x:c r="F2439" s="18"/>
      <x:c r="G2439" s="59"/>
      <x:c r="H2439" s="59"/>
      <x:c r="I2439" s="59"/>
      <x:c r="J2439" s="59"/>
      <x:c r="K2439" s="18"/>
      <x:c r="L2439" s="18"/>
      <x:c r="M2439" s="18"/>
      <x:c r="N2439" s="18"/>
      <x:c r="O2439" s="18"/>
      <x:c r="P2439" s="18"/>
      <x:c r="Q2439" s="18"/>
      <x:c r="R2439" s="18"/>
      <x:c r="S2439" s="18"/>
      <x:c r="T2439" s="18"/>
    </x:row>
    <x:row r="2440">
      <x:c r="D2440" s="18"/>
      <x:c r="E2440" s="18"/>
      <x:c r="F2440" s="18"/>
      <x:c r="G2440" s="59"/>
      <x:c r="H2440" s="59"/>
      <x:c r="I2440" s="59"/>
      <x:c r="J2440" s="59"/>
      <x:c r="K2440" s="18"/>
      <x:c r="L2440" s="18"/>
      <x:c r="M2440" s="18"/>
      <x:c r="N2440" s="18"/>
      <x:c r="O2440" s="18"/>
      <x:c r="P2440" s="18"/>
      <x:c r="Q2440" s="18"/>
      <x:c r="R2440" s="18"/>
      <x:c r="S2440" s="18"/>
      <x:c r="T2440" s="18"/>
    </x:row>
    <x:row r="2441">
      <x:c r="D2441" s="18"/>
      <x:c r="E2441" s="18"/>
      <x:c r="F2441" s="18"/>
      <x:c r="G2441" s="59"/>
      <x:c r="H2441" s="59"/>
      <x:c r="I2441" s="59"/>
      <x:c r="J2441" s="59"/>
      <x:c r="K2441" s="18"/>
      <x:c r="L2441" s="18"/>
      <x:c r="M2441" s="18"/>
      <x:c r="N2441" s="18"/>
      <x:c r="O2441" s="18"/>
      <x:c r="P2441" s="18"/>
      <x:c r="Q2441" s="18"/>
      <x:c r="R2441" s="18"/>
      <x:c r="S2441" s="18"/>
      <x:c r="T2441" s="18"/>
    </x:row>
    <x:row r="2442">
      <x:c r="D2442" s="18"/>
      <x:c r="E2442" s="18"/>
      <x:c r="F2442" s="18"/>
      <x:c r="G2442" s="59"/>
      <x:c r="H2442" s="59"/>
      <x:c r="I2442" s="59"/>
      <x:c r="J2442" s="59"/>
      <x:c r="K2442" s="18"/>
      <x:c r="L2442" s="18"/>
      <x:c r="M2442" s="18"/>
      <x:c r="N2442" s="18"/>
      <x:c r="O2442" s="18"/>
      <x:c r="P2442" s="18"/>
      <x:c r="Q2442" s="18"/>
      <x:c r="R2442" s="18"/>
      <x:c r="S2442" s="18"/>
      <x:c r="T2442" s="18"/>
    </x:row>
    <x:row r="2443">
      <x:c r="D2443" s="18"/>
      <x:c r="E2443" s="18"/>
      <x:c r="F2443" s="18"/>
      <x:c r="G2443" s="59"/>
      <x:c r="H2443" s="59"/>
      <x:c r="I2443" s="59"/>
      <x:c r="J2443" s="59"/>
      <x:c r="K2443" s="18"/>
      <x:c r="L2443" s="18"/>
      <x:c r="M2443" s="18"/>
      <x:c r="N2443" s="18"/>
      <x:c r="O2443" s="18"/>
      <x:c r="P2443" s="18"/>
      <x:c r="Q2443" s="18"/>
      <x:c r="R2443" s="18"/>
      <x:c r="S2443" s="18"/>
      <x:c r="T2443" s="18"/>
    </x:row>
    <x:row r="2444">
      <x:c r="D2444" s="18"/>
      <x:c r="E2444" s="18"/>
      <x:c r="F2444" s="18"/>
      <x:c r="G2444" s="59"/>
      <x:c r="H2444" s="59"/>
      <x:c r="I2444" s="59"/>
      <x:c r="J2444" s="59"/>
      <x:c r="K2444" s="18"/>
      <x:c r="L2444" s="18"/>
      <x:c r="M2444" s="18"/>
      <x:c r="N2444" s="18"/>
      <x:c r="O2444" s="18"/>
      <x:c r="P2444" s="18"/>
      <x:c r="Q2444" s="18"/>
      <x:c r="R2444" s="18"/>
      <x:c r="S2444" s="18"/>
      <x:c r="T2444" s="18"/>
    </x:row>
    <x:row r="2445">
      <x:c r="D2445" s="18"/>
      <x:c r="E2445" s="18"/>
      <x:c r="F2445" s="18"/>
      <x:c r="G2445" s="59"/>
      <x:c r="H2445" s="59"/>
      <x:c r="I2445" s="59"/>
      <x:c r="J2445" s="59"/>
      <x:c r="K2445" s="18"/>
      <x:c r="L2445" s="18"/>
      <x:c r="M2445" s="18"/>
      <x:c r="N2445" s="18"/>
      <x:c r="O2445" s="18"/>
      <x:c r="P2445" s="18"/>
      <x:c r="Q2445" s="18"/>
      <x:c r="R2445" s="18"/>
      <x:c r="S2445" s="18"/>
      <x:c r="T2445" s="18"/>
    </x:row>
    <x:row r="2446">
      <x:c r="D2446" s="18"/>
      <x:c r="E2446" s="18"/>
      <x:c r="F2446" s="18"/>
      <x:c r="G2446" s="59"/>
      <x:c r="H2446" s="59"/>
      <x:c r="I2446" s="59"/>
      <x:c r="J2446" s="59"/>
      <x:c r="K2446" s="18"/>
      <x:c r="L2446" s="18"/>
      <x:c r="M2446" s="18"/>
      <x:c r="N2446" s="18"/>
      <x:c r="O2446" s="18"/>
      <x:c r="P2446" s="18"/>
      <x:c r="Q2446" s="18"/>
      <x:c r="R2446" s="18"/>
      <x:c r="S2446" s="18"/>
      <x:c r="T2446" s="18"/>
    </x:row>
    <x:row r="2447">
      <x:c r="D2447" s="18"/>
      <x:c r="E2447" s="18"/>
      <x:c r="F2447" s="18"/>
      <x:c r="G2447" s="59"/>
      <x:c r="H2447" s="59"/>
      <x:c r="I2447" s="59"/>
      <x:c r="J2447" s="59"/>
      <x:c r="K2447" s="18"/>
      <x:c r="L2447" s="18"/>
      <x:c r="M2447" s="18"/>
      <x:c r="N2447" s="18"/>
      <x:c r="O2447" s="18"/>
      <x:c r="P2447" s="18"/>
      <x:c r="Q2447" s="18"/>
      <x:c r="R2447" s="18"/>
      <x:c r="S2447" s="18"/>
      <x:c r="T2447" s="18"/>
    </x:row>
    <x:row r="2448">
      <x:c r="D2448" s="18"/>
      <x:c r="E2448" s="18"/>
      <x:c r="F2448" s="18"/>
      <x:c r="G2448" s="59"/>
      <x:c r="H2448" s="59"/>
      <x:c r="I2448" s="59"/>
      <x:c r="J2448" s="59"/>
      <x:c r="K2448" s="18"/>
      <x:c r="L2448" s="18"/>
      <x:c r="M2448" s="18"/>
      <x:c r="N2448" s="18"/>
      <x:c r="O2448" s="18"/>
      <x:c r="P2448" s="18"/>
      <x:c r="Q2448" s="18"/>
      <x:c r="R2448" s="18"/>
      <x:c r="S2448" s="18"/>
      <x:c r="T2448" s="18"/>
    </x:row>
    <x:row r="2449">
      <x:c r="D2449" s="18"/>
      <x:c r="E2449" s="18"/>
      <x:c r="F2449" s="18"/>
      <x:c r="G2449" s="59"/>
      <x:c r="H2449" s="59"/>
      <x:c r="I2449" s="59"/>
      <x:c r="J2449" s="59"/>
      <x:c r="K2449" s="18"/>
      <x:c r="L2449" s="18"/>
      <x:c r="M2449" s="18"/>
      <x:c r="N2449" s="18"/>
      <x:c r="O2449" s="18"/>
      <x:c r="P2449" s="18"/>
      <x:c r="Q2449" s="18"/>
      <x:c r="R2449" s="18"/>
      <x:c r="S2449" s="18"/>
      <x:c r="T2449" s="18"/>
    </x:row>
    <x:row r="2450">
      <x:c r="D2450" s="18"/>
      <x:c r="E2450" s="18"/>
      <x:c r="F2450" s="18"/>
      <x:c r="G2450" s="59"/>
      <x:c r="H2450" s="59"/>
      <x:c r="I2450" s="59"/>
      <x:c r="J2450" s="59"/>
      <x:c r="K2450" s="18"/>
      <x:c r="L2450" s="18"/>
      <x:c r="M2450" s="18"/>
      <x:c r="N2450" s="18"/>
      <x:c r="O2450" s="18"/>
      <x:c r="P2450" s="18"/>
      <x:c r="Q2450" s="18"/>
      <x:c r="R2450" s="18"/>
      <x:c r="S2450" s="18"/>
      <x:c r="T2450" s="18"/>
    </x:row>
    <x:row r="2451">
      <x:c r="D2451" s="18"/>
      <x:c r="E2451" s="18"/>
      <x:c r="F2451" s="18"/>
      <x:c r="G2451" s="59"/>
      <x:c r="H2451" s="59"/>
      <x:c r="I2451" s="59"/>
      <x:c r="J2451" s="59"/>
      <x:c r="K2451" s="18"/>
      <x:c r="L2451" s="18"/>
      <x:c r="M2451" s="18"/>
      <x:c r="N2451" s="18"/>
      <x:c r="O2451" s="18"/>
      <x:c r="P2451" s="18"/>
      <x:c r="Q2451" s="18"/>
      <x:c r="R2451" s="18"/>
      <x:c r="S2451" s="18"/>
      <x:c r="T2451" s="18"/>
    </x:row>
    <x:row r="2452">
      <x:c r="D2452" s="18"/>
      <x:c r="E2452" s="18"/>
      <x:c r="F2452" s="18"/>
      <x:c r="G2452" s="59"/>
      <x:c r="H2452" s="59"/>
      <x:c r="I2452" s="59"/>
      <x:c r="J2452" s="59"/>
      <x:c r="K2452" s="18"/>
      <x:c r="L2452" s="18"/>
      <x:c r="M2452" s="18"/>
      <x:c r="N2452" s="18"/>
      <x:c r="O2452" s="18"/>
      <x:c r="P2452" s="18"/>
      <x:c r="Q2452" s="18"/>
      <x:c r="R2452" s="18"/>
      <x:c r="S2452" s="18"/>
      <x:c r="T2452" s="18"/>
    </x:row>
    <x:row r="2453">
      <x:c r="D2453" s="18"/>
      <x:c r="E2453" s="18"/>
      <x:c r="F2453" s="18"/>
      <x:c r="G2453" s="59"/>
      <x:c r="H2453" s="59"/>
      <x:c r="I2453" s="59"/>
      <x:c r="J2453" s="59"/>
      <x:c r="K2453" s="18"/>
      <x:c r="L2453" s="18"/>
      <x:c r="M2453" s="18"/>
      <x:c r="N2453" s="18"/>
      <x:c r="O2453" s="18"/>
      <x:c r="P2453" s="18"/>
      <x:c r="Q2453" s="18"/>
      <x:c r="R2453" s="18"/>
      <x:c r="S2453" s="18"/>
      <x:c r="T2453" s="18"/>
    </x:row>
    <x:row r="2454">
      <x:c r="D2454" s="18"/>
      <x:c r="E2454" s="18"/>
      <x:c r="F2454" s="18"/>
      <x:c r="G2454" s="59"/>
      <x:c r="H2454" s="59"/>
      <x:c r="I2454" s="59"/>
      <x:c r="J2454" s="59"/>
      <x:c r="K2454" s="18"/>
      <x:c r="L2454" s="18"/>
      <x:c r="M2454" s="18"/>
      <x:c r="N2454" s="18"/>
      <x:c r="O2454" s="18"/>
      <x:c r="P2454" s="18"/>
      <x:c r="Q2454" s="18"/>
      <x:c r="R2454" s="18"/>
      <x:c r="S2454" s="18"/>
      <x:c r="T2454" s="18"/>
    </x:row>
    <x:row r="2455">
      <x:c r="D2455" s="18"/>
      <x:c r="E2455" s="18"/>
      <x:c r="F2455" s="18"/>
      <x:c r="G2455" s="59"/>
      <x:c r="H2455" s="59"/>
      <x:c r="I2455" s="59"/>
      <x:c r="J2455" s="59"/>
      <x:c r="K2455" s="18"/>
      <x:c r="L2455" s="18"/>
      <x:c r="M2455" s="18"/>
      <x:c r="N2455" s="18"/>
      <x:c r="O2455" s="18"/>
      <x:c r="P2455" s="18"/>
      <x:c r="Q2455" s="18"/>
      <x:c r="R2455" s="18"/>
      <x:c r="S2455" s="18"/>
      <x:c r="T2455" s="18"/>
    </x:row>
    <x:row r="2456">
      <x:c r="D2456" s="18"/>
      <x:c r="E2456" s="18"/>
      <x:c r="F2456" s="18"/>
      <x:c r="G2456" s="59"/>
      <x:c r="H2456" s="59"/>
      <x:c r="I2456" s="59"/>
      <x:c r="J2456" s="59"/>
      <x:c r="K2456" s="18"/>
      <x:c r="L2456" s="18"/>
      <x:c r="M2456" s="18"/>
      <x:c r="N2456" s="18"/>
      <x:c r="O2456" s="18"/>
      <x:c r="P2456" s="18"/>
      <x:c r="Q2456" s="18"/>
      <x:c r="R2456" s="18"/>
      <x:c r="S2456" s="18"/>
      <x:c r="T2456" s="18"/>
    </x:row>
    <x:row r="2457">
      <x:c r="D2457" s="18"/>
      <x:c r="E2457" s="18"/>
      <x:c r="F2457" s="18"/>
      <x:c r="G2457" s="59"/>
      <x:c r="H2457" s="59"/>
      <x:c r="I2457" s="59"/>
      <x:c r="J2457" s="59"/>
      <x:c r="K2457" s="18"/>
      <x:c r="L2457" s="18"/>
      <x:c r="M2457" s="18"/>
      <x:c r="N2457" s="18"/>
      <x:c r="O2457" s="18"/>
      <x:c r="P2457" s="18"/>
      <x:c r="Q2457" s="18"/>
      <x:c r="R2457" s="18"/>
      <x:c r="S2457" s="18"/>
      <x:c r="T2457" s="18"/>
    </x:row>
    <x:row r="2458">
      <x:c r="D2458" s="18"/>
      <x:c r="E2458" s="18"/>
      <x:c r="F2458" s="18"/>
      <x:c r="G2458" s="59"/>
      <x:c r="H2458" s="59"/>
      <x:c r="I2458" s="59"/>
      <x:c r="J2458" s="59"/>
      <x:c r="K2458" s="18"/>
      <x:c r="L2458" s="18"/>
      <x:c r="M2458" s="18"/>
      <x:c r="N2458" s="18"/>
      <x:c r="O2458" s="18"/>
      <x:c r="P2458" s="18"/>
      <x:c r="Q2458" s="18"/>
      <x:c r="R2458" s="18"/>
      <x:c r="S2458" s="18"/>
      <x:c r="T2458" s="18"/>
    </x:row>
    <x:row r="2459">
      <x:c r="D2459" s="18"/>
      <x:c r="E2459" s="18"/>
      <x:c r="F2459" s="18"/>
      <x:c r="G2459" s="59"/>
      <x:c r="H2459" s="59"/>
      <x:c r="I2459" s="59"/>
      <x:c r="J2459" s="59"/>
      <x:c r="K2459" s="18"/>
      <x:c r="L2459" s="18"/>
      <x:c r="M2459" s="18"/>
      <x:c r="N2459" s="18"/>
      <x:c r="O2459" s="18"/>
      <x:c r="P2459" s="18"/>
      <x:c r="Q2459" s="18"/>
      <x:c r="R2459" s="18"/>
      <x:c r="S2459" s="18"/>
      <x:c r="T2459" s="18"/>
    </x:row>
    <x:row r="2460">
      <x:c r="D2460" s="18"/>
      <x:c r="E2460" s="18"/>
      <x:c r="F2460" s="18"/>
      <x:c r="G2460" s="59"/>
      <x:c r="H2460" s="59"/>
      <x:c r="I2460" s="59"/>
      <x:c r="J2460" s="59"/>
      <x:c r="K2460" s="18"/>
      <x:c r="L2460" s="18"/>
      <x:c r="M2460" s="18"/>
      <x:c r="N2460" s="18"/>
      <x:c r="O2460" s="18"/>
      <x:c r="P2460" s="18"/>
      <x:c r="Q2460" s="18"/>
      <x:c r="R2460" s="18"/>
      <x:c r="S2460" s="18"/>
      <x:c r="T2460" s="18"/>
    </x:row>
    <x:row r="2461">
      <x:c r="D2461" s="18"/>
      <x:c r="E2461" s="18"/>
      <x:c r="F2461" s="18"/>
      <x:c r="G2461" s="59"/>
      <x:c r="H2461" s="59"/>
      <x:c r="I2461" s="59"/>
      <x:c r="J2461" s="59"/>
      <x:c r="K2461" s="18"/>
      <x:c r="L2461" s="18"/>
      <x:c r="M2461" s="18"/>
      <x:c r="N2461" s="18"/>
      <x:c r="O2461" s="18"/>
      <x:c r="P2461" s="18"/>
      <x:c r="Q2461" s="18"/>
      <x:c r="R2461" s="18"/>
      <x:c r="S2461" s="18"/>
      <x:c r="T2461" s="18"/>
    </x:row>
    <x:row r="2462">
      <x:c r="D2462" s="18"/>
      <x:c r="E2462" s="18"/>
      <x:c r="F2462" s="18"/>
      <x:c r="G2462" s="59"/>
      <x:c r="H2462" s="59"/>
      <x:c r="I2462" s="59"/>
      <x:c r="J2462" s="59"/>
      <x:c r="K2462" s="18"/>
      <x:c r="L2462" s="18"/>
      <x:c r="M2462" s="18"/>
      <x:c r="N2462" s="18"/>
      <x:c r="O2462" s="18"/>
      <x:c r="P2462" s="18"/>
      <x:c r="Q2462" s="18"/>
      <x:c r="R2462" s="18"/>
      <x:c r="S2462" s="18"/>
      <x:c r="T2462" s="18"/>
    </x:row>
    <x:row r="2463">
      <x:c r="D2463" s="18"/>
      <x:c r="E2463" s="18"/>
      <x:c r="F2463" s="18"/>
      <x:c r="G2463" s="59"/>
      <x:c r="H2463" s="59"/>
      <x:c r="I2463" s="59"/>
      <x:c r="J2463" s="59"/>
      <x:c r="K2463" s="18"/>
      <x:c r="L2463" s="18"/>
      <x:c r="M2463" s="18"/>
      <x:c r="N2463" s="18"/>
      <x:c r="O2463" s="18"/>
      <x:c r="P2463" s="18"/>
      <x:c r="Q2463" s="18"/>
      <x:c r="R2463" s="18"/>
      <x:c r="S2463" s="18"/>
      <x:c r="T2463" s="18"/>
    </x:row>
    <x:row r="2464">
      <x:c r="D2464" s="18"/>
      <x:c r="E2464" s="18"/>
      <x:c r="F2464" s="18"/>
      <x:c r="G2464" s="59"/>
      <x:c r="H2464" s="59"/>
      <x:c r="I2464" s="59"/>
      <x:c r="J2464" s="59"/>
      <x:c r="K2464" s="18"/>
      <x:c r="L2464" s="18"/>
      <x:c r="M2464" s="18"/>
      <x:c r="N2464" s="18"/>
      <x:c r="O2464" s="18"/>
      <x:c r="P2464" s="18"/>
      <x:c r="Q2464" s="18"/>
      <x:c r="R2464" s="18"/>
      <x:c r="S2464" s="18"/>
      <x:c r="T2464" s="18"/>
    </x:row>
    <x:row r="2465">
      <x:c r="D2465" s="18"/>
      <x:c r="E2465" s="18"/>
      <x:c r="F2465" s="18"/>
      <x:c r="G2465" s="59"/>
      <x:c r="H2465" s="59"/>
      <x:c r="I2465" s="59"/>
      <x:c r="J2465" s="59"/>
      <x:c r="K2465" s="18"/>
      <x:c r="L2465" s="18"/>
      <x:c r="M2465" s="18"/>
      <x:c r="N2465" s="18"/>
      <x:c r="O2465" s="18"/>
      <x:c r="P2465" s="18"/>
      <x:c r="Q2465" s="18"/>
      <x:c r="R2465" s="18"/>
      <x:c r="S2465" s="18"/>
      <x:c r="T2465" s="18"/>
    </x:row>
    <x:row r="2466">
      <x:c r="D2466" s="18"/>
      <x:c r="E2466" s="18"/>
      <x:c r="F2466" s="18"/>
      <x:c r="G2466" s="59"/>
      <x:c r="H2466" s="59"/>
      <x:c r="I2466" s="59"/>
      <x:c r="J2466" s="59"/>
      <x:c r="K2466" s="18"/>
      <x:c r="L2466" s="18"/>
      <x:c r="M2466" s="18"/>
      <x:c r="N2466" s="18"/>
      <x:c r="O2466" s="18"/>
      <x:c r="P2466" s="18"/>
      <x:c r="Q2466" s="18"/>
      <x:c r="R2466" s="18"/>
      <x:c r="S2466" s="18"/>
      <x:c r="T2466" s="18"/>
    </x:row>
    <x:row r="2467">
      <x:c r="D2467" s="18"/>
      <x:c r="E2467" s="18"/>
      <x:c r="F2467" s="18"/>
      <x:c r="G2467" s="59"/>
      <x:c r="H2467" s="59"/>
      <x:c r="I2467" s="59"/>
      <x:c r="J2467" s="59"/>
      <x:c r="K2467" s="18"/>
      <x:c r="L2467" s="18"/>
      <x:c r="M2467" s="18"/>
      <x:c r="N2467" s="18"/>
      <x:c r="O2467" s="18"/>
      <x:c r="P2467" s="18"/>
      <x:c r="Q2467" s="18"/>
      <x:c r="R2467" s="18"/>
      <x:c r="S2467" s="18"/>
      <x:c r="T2467" s="18"/>
    </x:row>
    <x:row r="2468">
      <x:c r="D2468" s="18"/>
      <x:c r="E2468" s="18"/>
      <x:c r="F2468" s="18"/>
      <x:c r="G2468" s="59"/>
      <x:c r="H2468" s="59"/>
      <x:c r="I2468" s="59"/>
      <x:c r="J2468" s="59"/>
      <x:c r="K2468" s="18"/>
      <x:c r="L2468" s="18"/>
      <x:c r="M2468" s="18"/>
      <x:c r="N2468" s="18"/>
      <x:c r="O2468" s="18"/>
      <x:c r="P2468" s="18"/>
      <x:c r="Q2468" s="18"/>
      <x:c r="R2468" s="18"/>
      <x:c r="S2468" s="18"/>
      <x:c r="T2468" s="18"/>
    </x:row>
    <x:row r="2469">
      <x:c r="D2469" s="18"/>
      <x:c r="E2469" s="18"/>
      <x:c r="F2469" s="18"/>
      <x:c r="G2469" s="59"/>
      <x:c r="H2469" s="59"/>
      <x:c r="I2469" s="59"/>
      <x:c r="J2469" s="59"/>
      <x:c r="K2469" s="18"/>
      <x:c r="L2469" s="18"/>
      <x:c r="M2469" s="18"/>
      <x:c r="N2469" s="18"/>
      <x:c r="O2469" s="18"/>
      <x:c r="P2469" s="18"/>
      <x:c r="Q2469" s="18"/>
      <x:c r="R2469" s="18"/>
      <x:c r="S2469" s="18"/>
      <x:c r="T2469" s="18"/>
    </x:row>
    <x:row r="2470">
      <x:c r="D2470" s="18"/>
      <x:c r="E2470" s="18"/>
      <x:c r="F2470" s="18"/>
      <x:c r="G2470" s="59"/>
      <x:c r="H2470" s="59"/>
      <x:c r="I2470" s="59"/>
      <x:c r="J2470" s="59"/>
      <x:c r="K2470" s="18"/>
      <x:c r="L2470" s="18"/>
      <x:c r="M2470" s="18"/>
      <x:c r="N2470" s="18"/>
      <x:c r="O2470" s="18"/>
      <x:c r="P2470" s="18"/>
      <x:c r="Q2470" s="18"/>
      <x:c r="R2470" s="18"/>
      <x:c r="S2470" s="18"/>
      <x:c r="T2470" s="18"/>
    </x:row>
    <x:row r="2471">
      <x:c r="D2471" s="18"/>
      <x:c r="E2471" s="18"/>
      <x:c r="F2471" s="18"/>
      <x:c r="G2471" s="59"/>
      <x:c r="H2471" s="59"/>
      <x:c r="I2471" s="59"/>
      <x:c r="J2471" s="59"/>
      <x:c r="K2471" s="18"/>
      <x:c r="L2471" s="18"/>
      <x:c r="M2471" s="18"/>
      <x:c r="N2471" s="18"/>
      <x:c r="O2471" s="18"/>
      <x:c r="P2471" s="18"/>
      <x:c r="Q2471" s="18"/>
      <x:c r="R2471" s="18"/>
      <x:c r="S2471" s="18"/>
      <x:c r="T2471" s="18"/>
    </x:row>
    <x:row r="2472">
      <x:c r="D2472" s="18"/>
      <x:c r="E2472" s="18"/>
      <x:c r="F2472" s="18"/>
      <x:c r="G2472" s="59"/>
      <x:c r="H2472" s="59"/>
      <x:c r="I2472" s="59"/>
      <x:c r="J2472" s="59"/>
      <x:c r="K2472" s="18"/>
      <x:c r="L2472" s="18"/>
      <x:c r="M2472" s="18"/>
      <x:c r="N2472" s="18"/>
      <x:c r="O2472" s="18"/>
      <x:c r="P2472" s="18"/>
      <x:c r="Q2472" s="18"/>
      <x:c r="R2472" s="18"/>
      <x:c r="S2472" s="18"/>
      <x:c r="T2472" s="18"/>
    </x:row>
    <x:row r="2473">
      <x:c r="D2473" s="18"/>
      <x:c r="E2473" s="18"/>
      <x:c r="F2473" s="18"/>
      <x:c r="G2473" s="59"/>
      <x:c r="H2473" s="59"/>
      <x:c r="I2473" s="59"/>
      <x:c r="J2473" s="59"/>
      <x:c r="K2473" s="18"/>
      <x:c r="L2473" s="18"/>
      <x:c r="M2473" s="18"/>
      <x:c r="N2473" s="18"/>
      <x:c r="O2473" s="18"/>
      <x:c r="P2473" s="18"/>
      <x:c r="Q2473" s="18"/>
      <x:c r="R2473" s="18"/>
      <x:c r="S2473" s="18"/>
      <x:c r="T2473" s="18"/>
    </x:row>
    <x:row r="2474">
      <x:c r="D2474" s="18"/>
      <x:c r="E2474" s="18"/>
      <x:c r="F2474" s="18"/>
      <x:c r="G2474" s="59"/>
      <x:c r="H2474" s="59"/>
      <x:c r="I2474" s="59"/>
      <x:c r="J2474" s="59"/>
      <x:c r="K2474" s="18"/>
      <x:c r="L2474" s="18"/>
      <x:c r="M2474" s="18"/>
      <x:c r="N2474" s="18"/>
      <x:c r="O2474" s="18"/>
      <x:c r="P2474" s="18"/>
      <x:c r="Q2474" s="18"/>
      <x:c r="R2474" s="18"/>
      <x:c r="S2474" s="18"/>
      <x:c r="T2474" s="18"/>
    </x:row>
    <x:row r="2475">
      <x:c r="D2475" s="18"/>
      <x:c r="E2475" s="18"/>
      <x:c r="F2475" s="18"/>
      <x:c r="G2475" s="59"/>
      <x:c r="H2475" s="59"/>
      <x:c r="I2475" s="59"/>
      <x:c r="J2475" s="59"/>
      <x:c r="K2475" s="18"/>
      <x:c r="L2475" s="18"/>
      <x:c r="M2475" s="18"/>
      <x:c r="N2475" s="18"/>
      <x:c r="O2475" s="18"/>
      <x:c r="P2475" s="18"/>
      <x:c r="Q2475" s="18"/>
      <x:c r="R2475" s="18"/>
      <x:c r="S2475" s="18"/>
      <x:c r="T2475" s="18"/>
    </x:row>
    <x:row r="2476">
      <x:c r="D2476" s="18"/>
      <x:c r="E2476" s="18"/>
      <x:c r="F2476" s="18"/>
      <x:c r="G2476" s="59"/>
      <x:c r="H2476" s="59"/>
      <x:c r="I2476" s="59"/>
      <x:c r="J2476" s="59"/>
      <x:c r="K2476" s="18"/>
      <x:c r="L2476" s="18"/>
      <x:c r="M2476" s="18"/>
      <x:c r="N2476" s="18"/>
      <x:c r="O2476" s="18"/>
      <x:c r="P2476" s="18"/>
      <x:c r="Q2476" s="18"/>
      <x:c r="R2476" s="18"/>
      <x:c r="S2476" s="18"/>
      <x:c r="T2476" s="18"/>
    </x:row>
    <x:row r="2477">
      <x:c r="D2477" s="18"/>
      <x:c r="E2477" s="18"/>
      <x:c r="F2477" s="18"/>
      <x:c r="G2477" s="59"/>
      <x:c r="H2477" s="59"/>
      <x:c r="I2477" s="59"/>
      <x:c r="J2477" s="59"/>
      <x:c r="K2477" s="18"/>
      <x:c r="L2477" s="18"/>
      <x:c r="M2477" s="18"/>
      <x:c r="N2477" s="18"/>
      <x:c r="O2477" s="18"/>
      <x:c r="P2477" s="18"/>
      <x:c r="Q2477" s="18"/>
      <x:c r="R2477" s="18"/>
      <x:c r="S2477" s="18"/>
      <x:c r="T2477" s="18"/>
    </x:row>
    <x:row r="2478">
      <x:c r="D2478" s="18"/>
      <x:c r="E2478" s="18"/>
      <x:c r="F2478" s="18"/>
      <x:c r="G2478" s="59"/>
      <x:c r="H2478" s="59"/>
      <x:c r="I2478" s="59"/>
      <x:c r="J2478" s="59"/>
      <x:c r="K2478" s="18"/>
      <x:c r="L2478" s="18"/>
      <x:c r="M2478" s="18"/>
      <x:c r="N2478" s="18"/>
      <x:c r="O2478" s="18"/>
      <x:c r="P2478" s="18"/>
      <x:c r="Q2478" s="18"/>
      <x:c r="R2478" s="18"/>
      <x:c r="S2478" s="18"/>
      <x:c r="T2478" s="18"/>
    </x:row>
    <x:row r="2479">
      <x:c r="D2479" s="18"/>
      <x:c r="E2479" s="18"/>
      <x:c r="F2479" s="18"/>
      <x:c r="G2479" s="59"/>
      <x:c r="H2479" s="59"/>
      <x:c r="I2479" s="59"/>
      <x:c r="J2479" s="59"/>
      <x:c r="K2479" s="18"/>
      <x:c r="L2479" s="18"/>
      <x:c r="M2479" s="18"/>
      <x:c r="N2479" s="18"/>
      <x:c r="O2479" s="18"/>
      <x:c r="P2479" s="18"/>
      <x:c r="Q2479" s="18"/>
      <x:c r="R2479" s="18"/>
      <x:c r="S2479" s="18"/>
      <x:c r="T2479" s="18"/>
    </x:row>
    <x:row r="2480">
      <x:c r="D2480" s="18"/>
      <x:c r="E2480" s="18"/>
      <x:c r="F2480" s="18"/>
      <x:c r="G2480" s="59"/>
      <x:c r="H2480" s="59"/>
      <x:c r="I2480" s="59"/>
      <x:c r="J2480" s="59"/>
      <x:c r="K2480" s="18"/>
      <x:c r="L2480" s="18"/>
      <x:c r="M2480" s="18"/>
      <x:c r="N2480" s="18"/>
      <x:c r="O2480" s="18"/>
      <x:c r="P2480" s="18"/>
      <x:c r="Q2480" s="18"/>
      <x:c r="R2480" s="18"/>
      <x:c r="S2480" s="18"/>
      <x:c r="T2480" s="18"/>
    </x:row>
    <x:row r="2481">
      <x:c r="D2481" s="18"/>
      <x:c r="E2481" s="18"/>
      <x:c r="F2481" s="18"/>
      <x:c r="G2481" s="59"/>
      <x:c r="H2481" s="59"/>
      <x:c r="I2481" s="59"/>
      <x:c r="J2481" s="59"/>
      <x:c r="K2481" s="18"/>
      <x:c r="L2481" s="18"/>
      <x:c r="M2481" s="18"/>
      <x:c r="N2481" s="18"/>
      <x:c r="O2481" s="18"/>
      <x:c r="P2481" s="18"/>
      <x:c r="Q2481" s="18"/>
      <x:c r="R2481" s="18"/>
      <x:c r="S2481" s="18"/>
      <x:c r="T2481" s="18"/>
    </x:row>
    <x:row r="2482">
      <x:c r="D2482" s="18"/>
      <x:c r="E2482" s="18"/>
      <x:c r="F2482" s="18"/>
      <x:c r="G2482" s="59"/>
      <x:c r="H2482" s="59"/>
      <x:c r="I2482" s="59"/>
      <x:c r="J2482" s="59"/>
      <x:c r="K2482" s="18"/>
      <x:c r="L2482" s="18"/>
      <x:c r="M2482" s="18"/>
      <x:c r="N2482" s="18"/>
      <x:c r="O2482" s="18"/>
      <x:c r="P2482" s="18"/>
      <x:c r="Q2482" s="18"/>
      <x:c r="R2482" s="18"/>
      <x:c r="S2482" s="18"/>
      <x:c r="T2482" s="18"/>
    </x:row>
    <x:row r="2483">
      <x:c r="D2483" s="18"/>
      <x:c r="E2483" s="18"/>
      <x:c r="F2483" s="18"/>
      <x:c r="G2483" s="59"/>
      <x:c r="H2483" s="59"/>
      <x:c r="I2483" s="59"/>
      <x:c r="J2483" s="59"/>
      <x:c r="K2483" s="18"/>
      <x:c r="L2483" s="18"/>
      <x:c r="M2483" s="18"/>
      <x:c r="N2483" s="18"/>
      <x:c r="O2483" s="18"/>
      <x:c r="P2483" s="18"/>
      <x:c r="Q2483" s="18"/>
      <x:c r="R2483" s="18"/>
      <x:c r="S2483" s="18"/>
      <x:c r="T2483" s="18"/>
    </x:row>
    <x:row r="2484">
      <x:c r="D2484" s="18"/>
      <x:c r="E2484" s="18"/>
      <x:c r="F2484" s="18"/>
      <x:c r="G2484" s="59"/>
      <x:c r="H2484" s="59"/>
      <x:c r="I2484" s="59"/>
      <x:c r="J2484" s="59"/>
      <x:c r="K2484" s="18"/>
      <x:c r="L2484" s="18"/>
      <x:c r="M2484" s="18"/>
      <x:c r="N2484" s="18"/>
      <x:c r="O2484" s="18"/>
      <x:c r="P2484" s="18"/>
      <x:c r="Q2484" s="18"/>
      <x:c r="R2484" s="18"/>
      <x:c r="S2484" s="18"/>
      <x:c r="T2484" s="18"/>
    </x:row>
    <x:row r="2485">
      <x:c r="D2485" s="18"/>
      <x:c r="E2485" s="18"/>
      <x:c r="F2485" s="18"/>
      <x:c r="G2485" s="59"/>
      <x:c r="H2485" s="59"/>
      <x:c r="I2485" s="59"/>
      <x:c r="J2485" s="59"/>
      <x:c r="K2485" s="18"/>
      <x:c r="L2485" s="18"/>
      <x:c r="M2485" s="18"/>
      <x:c r="N2485" s="18"/>
      <x:c r="O2485" s="18"/>
      <x:c r="P2485" s="18"/>
      <x:c r="Q2485" s="18"/>
      <x:c r="R2485" s="18"/>
      <x:c r="S2485" s="18"/>
      <x:c r="T2485" s="18"/>
    </x:row>
    <x:row r="2486">
      <x:c r="D2486" s="18"/>
      <x:c r="E2486" s="18"/>
      <x:c r="F2486" s="18"/>
      <x:c r="G2486" s="59"/>
      <x:c r="H2486" s="59"/>
      <x:c r="I2486" s="59"/>
      <x:c r="J2486" s="59"/>
      <x:c r="K2486" s="18"/>
      <x:c r="L2486" s="18"/>
      <x:c r="M2486" s="18"/>
      <x:c r="N2486" s="18"/>
      <x:c r="O2486" s="18"/>
      <x:c r="P2486" s="18"/>
      <x:c r="Q2486" s="18"/>
      <x:c r="R2486" s="18"/>
      <x:c r="S2486" s="18"/>
      <x:c r="T2486" s="18"/>
    </x:row>
    <x:row r="2487">
      <x:c r="D2487" s="18"/>
      <x:c r="E2487" s="18"/>
      <x:c r="F2487" s="18"/>
      <x:c r="G2487" s="59"/>
      <x:c r="H2487" s="59"/>
      <x:c r="I2487" s="59"/>
      <x:c r="J2487" s="59"/>
      <x:c r="K2487" s="18"/>
      <x:c r="L2487" s="18"/>
      <x:c r="M2487" s="18"/>
      <x:c r="N2487" s="18"/>
      <x:c r="O2487" s="18"/>
      <x:c r="P2487" s="18"/>
      <x:c r="Q2487" s="18"/>
      <x:c r="R2487" s="18"/>
      <x:c r="S2487" s="18"/>
      <x:c r="T2487" s="18"/>
    </x:row>
    <x:row r="2488">
      <x:c r="D2488" s="18"/>
      <x:c r="E2488" s="18"/>
      <x:c r="F2488" s="18"/>
      <x:c r="G2488" s="59"/>
      <x:c r="H2488" s="59"/>
      <x:c r="I2488" s="59"/>
      <x:c r="J2488" s="59"/>
      <x:c r="K2488" s="18"/>
      <x:c r="L2488" s="18"/>
      <x:c r="M2488" s="18"/>
      <x:c r="N2488" s="18"/>
      <x:c r="O2488" s="18"/>
      <x:c r="P2488" s="18"/>
      <x:c r="Q2488" s="18"/>
      <x:c r="R2488" s="18"/>
      <x:c r="S2488" s="18"/>
      <x:c r="T2488" s="18"/>
    </x:row>
    <x:row r="2489">
      <x:c r="D2489" s="18"/>
      <x:c r="E2489" s="18"/>
      <x:c r="F2489" s="18"/>
      <x:c r="G2489" s="59"/>
      <x:c r="H2489" s="59"/>
      <x:c r="I2489" s="59"/>
      <x:c r="J2489" s="59"/>
      <x:c r="K2489" s="18"/>
      <x:c r="L2489" s="18"/>
      <x:c r="M2489" s="18"/>
      <x:c r="N2489" s="18"/>
      <x:c r="O2489" s="18"/>
      <x:c r="P2489" s="18"/>
      <x:c r="Q2489" s="18"/>
      <x:c r="R2489" s="18"/>
      <x:c r="S2489" s="18"/>
      <x:c r="T2489" s="18"/>
    </x:row>
    <x:row r="2490">
      <x:c r="D2490" s="18"/>
      <x:c r="E2490" s="18"/>
      <x:c r="F2490" s="18"/>
      <x:c r="G2490" s="59"/>
      <x:c r="H2490" s="59"/>
      <x:c r="I2490" s="59"/>
      <x:c r="J2490" s="59"/>
      <x:c r="K2490" s="18"/>
      <x:c r="L2490" s="18"/>
      <x:c r="M2490" s="18"/>
      <x:c r="N2490" s="18"/>
      <x:c r="O2490" s="18"/>
      <x:c r="P2490" s="18"/>
      <x:c r="Q2490" s="18"/>
      <x:c r="R2490" s="18"/>
      <x:c r="S2490" s="18"/>
      <x:c r="T2490" s="18"/>
    </x:row>
    <x:row r="2491">
      <x:c r="D2491" s="18"/>
      <x:c r="E2491" s="18"/>
      <x:c r="F2491" s="18"/>
      <x:c r="G2491" s="59"/>
      <x:c r="H2491" s="59"/>
      <x:c r="I2491" s="59"/>
      <x:c r="J2491" s="59"/>
      <x:c r="K2491" s="18"/>
      <x:c r="L2491" s="18"/>
      <x:c r="M2491" s="18"/>
      <x:c r="N2491" s="18"/>
      <x:c r="O2491" s="18"/>
      <x:c r="P2491" s="18"/>
      <x:c r="Q2491" s="18"/>
      <x:c r="R2491" s="18"/>
      <x:c r="S2491" s="18"/>
      <x:c r="T2491" s="18"/>
    </x:row>
    <x:row r="2492">
      <x:c r="D2492" s="18"/>
      <x:c r="E2492" s="18"/>
      <x:c r="F2492" s="18"/>
      <x:c r="G2492" s="59"/>
      <x:c r="H2492" s="59"/>
      <x:c r="I2492" s="59"/>
      <x:c r="J2492" s="59"/>
      <x:c r="K2492" s="18"/>
      <x:c r="L2492" s="18"/>
      <x:c r="M2492" s="18"/>
      <x:c r="N2492" s="18"/>
      <x:c r="O2492" s="18"/>
      <x:c r="P2492" s="18"/>
      <x:c r="Q2492" s="18"/>
      <x:c r="R2492" s="18"/>
      <x:c r="S2492" s="18"/>
      <x:c r="T2492" s="18"/>
    </x:row>
    <x:row r="2493">
      <x:c r="D2493" s="18"/>
      <x:c r="E2493" s="18"/>
      <x:c r="F2493" s="18"/>
      <x:c r="G2493" s="59"/>
      <x:c r="H2493" s="59"/>
      <x:c r="I2493" s="59"/>
      <x:c r="J2493" s="59"/>
      <x:c r="K2493" s="18"/>
      <x:c r="L2493" s="18"/>
      <x:c r="M2493" s="18"/>
      <x:c r="N2493" s="18"/>
      <x:c r="O2493" s="18"/>
      <x:c r="P2493" s="18"/>
      <x:c r="Q2493" s="18"/>
      <x:c r="R2493" s="18"/>
      <x:c r="S2493" s="18"/>
      <x:c r="T2493" s="18"/>
    </x:row>
    <x:row r="2494">
      <x:c r="D2494" s="18"/>
      <x:c r="E2494" s="18"/>
      <x:c r="F2494" s="18"/>
      <x:c r="G2494" s="59"/>
      <x:c r="H2494" s="59"/>
      <x:c r="I2494" s="59"/>
      <x:c r="J2494" s="59"/>
      <x:c r="K2494" s="18"/>
      <x:c r="L2494" s="18"/>
      <x:c r="M2494" s="18"/>
      <x:c r="N2494" s="18"/>
      <x:c r="O2494" s="18"/>
      <x:c r="P2494" s="18"/>
      <x:c r="Q2494" s="18"/>
      <x:c r="R2494" s="18"/>
      <x:c r="S2494" s="18"/>
      <x:c r="T2494" s="18"/>
    </x:row>
    <x:row r="2495">
      <x:c r="D2495" s="18"/>
      <x:c r="E2495" s="18"/>
      <x:c r="F2495" s="18"/>
      <x:c r="G2495" s="59"/>
      <x:c r="H2495" s="59"/>
      <x:c r="I2495" s="59"/>
      <x:c r="J2495" s="59"/>
      <x:c r="K2495" s="18"/>
      <x:c r="L2495" s="18"/>
      <x:c r="M2495" s="18"/>
      <x:c r="N2495" s="18"/>
      <x:c r="O2495" s="18"/>
      <x:c r="P2495" s="18"/>
      <x:c r="Q2495" s="18"/>
      <x:c r="R2495" s="18"/>
      <x:c r="S2495" s="18"/>
      <x:c r="T2495" s="18"/>
    </x:row>
    <x:row r="2496">
      <x:c r="D2496" s="18"/>
      <x:c r="E2496" s="18"/>
      <x:c r="F2496" s="18"/>
      <x:c r="G2496" s="59"/>
      <x:c r="H2496" s="59"/>
      <x:c r="I2496" s="59"/>
      <x:c r="J2496" s="59"/>
      <x:c r="K2496" s="18"/>
      <x:c r="L2496" s="18"/>
      <x:c r="M2496" s="18"/>
      <x:c r="N2496" s="18"/>
      <x:c r="O2496" s="18"/>
      <x:c r="P2496" s="18"/>
      <x:c r="Q2496" s="18"/>
      <x:c r="R2496" s="18"/>
      <x:c r="S2496" s="18"/>
      <x:c r="T2496" s="18"/>
    </x:row>
    <x:row r="2497">
      <x:c r="D2497" s="18"/>
      <x:c r="E2497" s="18"/>
      <x:c r="F2497" s="18"/>
      <x:c r="G2497" s="59"/>
      <x:c r="H2497" s="59"/>
      <x:c r="I2497" s="59"/>
      <x:c r="J2497" s="59"/>
      <x:c r="K2497" s="18"/>
      <x:c r="L2497" s="18"/>
      <x:c r="M2497" s="18"/>
      <x:c r="N2497" s="18"/>
      <x:c r="O2497" s="18"/>
      <x:c r="P2497" s="18"/>
      <x:c r="Q2497" s="18"/>
      <x:c r="R2497" s="18"/>
      <x:c r="S2497" s="18"/>
      <x:c r="T2497" s="18"/>
    </x:row>
    <x:row r="2498">
      <x:c r="D2498" s="18"/>
      <x:c r="E2498" s="18"/>
      <x:c r="F2498" s="18"/>
      <x:c r="G2498" s="59"/>
      <x:c r="H2498" s="59"/>
      <x:c r="I2498" s="59"/>
      <x:c r="J2498" s="59"/>
      <x:c r="K2498" s="18"/>
      <x:c r="L2498" s="18"/>
      <x:c r="M2498" s="18"/>
      <x:c r="N2498" s="18"/>
      <x:c r="O2498" s="18"/>
      <x:c r="P2498" s="18"/>
      <x:c r="Q2498" s="18"/>
      <x:c r="R2498" s="18"/>
      <x:c r="S2498" s="18"/>
      <x:c r="T2498" s="18"/>
    </x:row>
    <x:row r="2499">
      <x:c r="D2499" s="18"/>
      <x:c r="E2499" s="18"/>
      <x:c r="F2499" s="18"/>
      <x:c r="G2499" s="59"/>
      <x:c r="H2499" s="59"/>
      <x:c r="I2499" s="59"/>
      <x:c r="J2499" s="59"/>
      <x:c r="K2499" s="18"/>
      <x:c r="L2499" s="18"/>
      <x:c r="M2499" s="18"/>
      <x:c r="N2499" s="18"/>
      <x:c r="O2499" s="18"/>
      <x:c r="P2499" s="18"/>
      <x:c r="Q2499" s="18"/>
      <x:c r="R2499" s="18"/>
      <x:c r="S2499" s="18"/>
      <x:c r="T2499" s="18"/>
    </x:row>
    <x:row r="2500">
      <x:c r="D2500" s="18"/>
      <x:c r="E2500" s="18"/>
      <x:c r="F2500" s="18"/>
      <x:c r="G2500" s="59"/>
      <x:c r="H2500" s="59"/>
      <x:c r="I2500" s="59"/>
      <x:c r="J2500" s="59"/>
      <x:c r="K2500" s="18"/>
      <x:c r="L2500" s="18"/>
      <x:c r="M2500" s="18"/>
      <x:c r="N2500" s="18"/>
      <x:c r="O2500" s="18"/>
      <x:c r="P2500" s="18"/>
      <x:c r="Q2500" s="18"/>
      <x:c r="R2500" s="18"/>
      <x:c r="S2500" s="18"/>
      <x:c r="T2500" s="18"/>
    </x:row>
    <x:row r="2501">
      <x:c r="D2501" s="18"/>
      <x:c r="E2501" s="18"/>
      <x:c r="F2501" s="18"/>
      <x:c r="G2501" s="59"/>
      <x:c r="H2501" s="59"/>
      <x:c r="I2501" s="59"/>
      <x:c r="J2501" s="59"/>
      <x:c r="K2501" s="18"/>
      <x:c r="L2501" s="18"/>
      <x:c r="M2501" s="18"/>
      <x:c r="N2501" s="18"/>
      <x:c r="O2501" s="18"/>
      <x:c r="P2501" s="18"/>
      <x:c r="Q2501" s="18"/>
      <x:c r="R2501" s="18"/>
      <x:c r="S2501" s="18"/>
      <x:c r="T2501" s="18"/>
    </x:row>
    <x:row r="2502">
      <x:c r="D2502" s="18"/>
      <x:c r="E2502" s="18"/>
      <x:c r="F2502" s="18"/>
      <x:c r="G2502" s="59"/>
      <x:c r="H2502" s="59"/>
      <x:c r="I2502" s="59"/>
      <x:c r="J2502" s="59"/>
      <x:c r="K2502" s="18"/>
      <x:c r="L2502" s="18"/>
      <x:c r="M2502" s="18"/>
      <x:c r="N2502" s="18"/>
      <x:c r="O2502" s="18"/>
      <x:c r="P2502" s="18"/>
      <x:c r="Q2502" s="18"/>
      <x:c r="R2502" s="18"/>
      <x:c r="S2502" s="18"/>
      <x:c r="T2502" s="18"/>
    </x:row>
    <x:row r="2503">
      <x:c r="D2503" s="18"/>
      <x:c r="E2503" s="18"/>
      <x:c r="F2503" s="18"/>
      <x:c r="G2503" s="59"/>
      <x:c r="H2503" s="59"/>
      <x:c r="I2503" s="59"/>
      <x:c r="J2503" s="59"/>
      <x:c r="K2503" s="18"/>
      <x:c r="L2503" s="18"/>
      <x:c r="M2503" s="18"/>
      <x:c r="N2503" s="18"/>
      <x:c r="O2503" s="18"/>
      <x:c r="P2503" s="18"/>
      <x:c r="Q2503" s="18"/>
      <x:c r="R2503" s="18"/>
      <x:c r="S2503" s="18"/>
      <x:c r="T2503" s="18"/>
    </x:row>
    <x:row r="2504">
      <x:c r="D2504" s="18"/>
      <x:c r="E2504" s="18"/>
      <x:c r="F2504" s="18"/>
      <x:c r="G2504" s="59"/>
      <x:c r="H2504" s="59"/>
      <x:c r="I2504" s="59"/>
      <x:c r="J2504" s="59"/>
      <x:c r="K2504" s="18"/>
      <x:c r="L2504" s="18"/>
      <x:c r="M2504" s="18"/>
      <x:c r="N2504" s="18"/>
      <x:c r="O2504" s="18"/>
      <x:c r="P2504" s="18"/>
      <x:c r="Q2504" s="18"/>
      <x:c r="R2504" s="18"/>
      <x:c r="S2504" s="18"/>
      <x:c r="T2504" s="18"/>
    </x:row>
    <x:row r="2505">
      <x:c r="D2505" s="18"/>
      <x:c r="E2505" s="18"/>
      <x:c r="F2505" s="18"/>
      <x:c r="G2505" s="59"/>
      <x:c r="H2505" s="59"/>
      <x:c r="I2505" s="59"/>
      <x:c r="J2505" s="59"/>
      <x:c r="K2505" s="18"/>
      <x:c r="L2505" s="18"/>
      <x:c r="M2505" s="18"/>
      <x:c r="N2505" s="18"/>
      <x:c r="O2505" s="18"/>
      <x:c r="P2505" s="18"/>
      <x:c r="Q2505" s="18"/>
      <x:c r="R2505" s="18"/>
      <x:c r="S2505" s="18"/>
      <x:c r="T2505" s="18"/>
    </x:row>
    <x:row r="2506">
      <x:c r="D2506" s="18"/>
      <x:c r="E2506" s="18"/>
      <x:c r="F2506" s="18"/>
      <x:c r="G2506" s="59"/>
      <x:c r="H2506" s="59"/>
      <x:c r="I2506" s="59"/>
      <x:c r="J2506" s="59"/>
      <x:c r="K2506" s="18"/>
      <x:c r="L2506" s="18"/>
      <x:c r="M2506" s="18"/>
      <x:c r="N2506" s="18"/>
      <x:c r="O2506" s="18"/>
      <x:c r="P2506" s="18"/>
      <x:c r="Q2506" s="18"/>
      <x:c r="R2506" s="18"/>
      <x:c r="S2506" s="18"/>
      <x:c r="T2506" s="18"/>
    </x:row>
    <x:row r="2507">
      <x:c r="D2507" s="18"/>
      <x:c r="E2507" s="18"/>
      <x:c r="F2507" s="18"/>
      <x:c r="G2507" s="59"/>
      <x:c r="H2507" s="59"/>
      <x:c r="I2507" s="59"/>
      <x:c r="J2507" s="59"/>
      <x:c r="K2507" s="18"/>
      <x:c r="L2507" s="18"/>
      <x:c r="M2507" s="18"/>
      <x:c r="N2507" s="18"/>
      <x:c r="O2507" s="18"/>
      <x:c r="P2507" s="18"/>
      <x:c r="Q2507" s="18"/>
      <x:c r="R2507" s="18"/>
      <x:c r="S2507" s="18"/>
      <x:c r="T2507" s="18"/>
    </x:row>
    <x:row r="2508">
      <x:c r="D2508" s="18"/>
      <x:c r="E2508" s="18"/>
      <x:c r="F2508" s="18"/>
      <x:c r="G2508" s="59"/>
      <x:c r="H2508" s="59"/>
      <x:c r="I2508" s="59"/>
      <x:c r="J2508" s="59"/>
      <x:c r="K2508" s="18"/>
      <x:c r="L2508" s="18"/>
      <x:c r="M2508" s="18"/>
      <x:c r="N2508" s="18"/>
      <x:c r="O2508" s="18"/>
      <x:c r="P2508" s="18"/>
      <x:c r="Q2508" s="18"/>
      <x:c r="R2508" s="18"/>
      <x:c r="S2508" s="18"/>
      <x:c r="T2508" s="18"/>
    </x:row>
    <x:row r="2509">
      <x:c r="D2509" s="18"/>
      <x:c r="E2509" s="18"/>
      <x:c r="F2509" s="18"/>
      <x:c r="G2509" s="59"/>
      <x:c r="H2509" s="59"/>
      <x:c r="I2509" s="59"/>
      <x:c r="J2509" s="59"/>
      <x:c r="K2509" s="18"/>
      <x:c r="L2509" s="18"/>
      <x:c r="M2509" s="18"/>
      <x:c r="N2509" s="18"/>
      <x:c r="O2509" s="18"/>
      <x:c r="P2509" s="18"/>
      <x:c r="Q2509" s="18"/>
      <x:c r="R2509" s="18"/>
      <x:c r="S2509" s="18"/>
      <x:c r="T2509" s="18"/>
    </x:row>
    <x:row r="2510">
      <x:c r="D2510" s="18"/>
      <x:c r="E2510" s="18"/>
      <x:c r="F2510" s="18"/>
      <x:c r="G2510" s="59"/>
      <x:c r="H2510" s="59"/>
      <x:c r="I2510" s="59"/>
      <x:c r="J2510" s="59"/>
      <x:c r="K2510" s="18"/>
      <x:c r="L2510" s="18"/>
      <x:c r="M2510" s="18"/>
      <x:c r="N2510" s="18"/>
      <x:c r="O2510" s="18"/>
      <x:c r="P2510" s="18"/>
      <x:c r="Q2510" s="18"/>
      <x:c r="R2510" s="18"/>
      <x:c r="S2510" s="18"/>
      <x:c r="T2510" s="18"/>
    </x:row>
    <x:row r="2511">
      <x:c r="D2511" s="18"/>
      <x:c r="E2511" s="18"/>
      <x:c r="F2511" s="18"/>
      <x:c r="G2511" s="59"/>
      <x:c r="H2511" s="59"/>
      <x:c r="I2511" s="59"/>
      <x:c r="J2511" s="59"/>
      <x:c r="K2511" s="18"/>
      <x:c r="L2511" s="18"/>
      <x:c r="M2511" s="18"/>
      <x:c r="N2511" s="18"/>
      <x:c r="O2511" s="18"/>
      <x:c r="P2511" s="18"/>
      <x:c r="Q2511" s="18"/>
      <x:c r="R2511" s="18"/>
      <x:c r="S2511" s="18"/>
      <x:c r="T2511" s="18"/>
    </x:row>
    <x:row r="2512">
      <x:c r="D2512" s="18"/>
      <x:c r="E2512" s="18"/>
      <x:c r="F2512" s="18"/>
      <x:c r="G2512" s="59"/>
      <x:c r="H2512" s="59"/>
      <x:c r="I2512" s="59"/>
      <x:c r="J2512" s="59"/>
      <x:c r="K2512" s="18"/>
      <x:c r="L2512" s="18"/>
      <x:c r="M2512" s="18"/>
      <x:c r="N2512" s="18"/>
      <x:c r="O2512" s="18"/>
      <x:c r="P2512" s="18"/>
      <x:c r="Q2512" s="18"/>
      <x:c r="R2512" s="18"/>
      <x:c r="S2512" s="18"/>
      <x:c r="T2512" s="18"/>
    </x:row>
    <x:row r="2513">
      <x:c r="D2513" s="18"/>
      <x:c r="E2513" s="18"/>
      <x:c r="F2513" s="18"/>
      <x:c r="G2513" s="59"/>
      <x:c r="H2513" s="59"/>
      <x:c r="I2513" s="59"/>
      <x:c r="J2513" s="59"/>
      <x:c r="K2513" s="18"/>
      <x:c r="L2513" s="18"/>
      <x:c r="M2513" s="18"/>
      <x:c r="N2513" s="18"/>
      <x:c r="O2513" s="18"/>
      <x:c r="P2513" s="18"/>
      <x:c r="Q2513" s="18"/>
      <x:c r="R2513" s="18"/>
      <x:c r="S2513" s="18"/>
      <x:c r="T2513" s="18"/>
    </x:row>
    <x:row r="2514">
      <x:c r="D2514" s="18"/>
      <x:c r="E2514" s="18"/>
      <x:c r="F2514" s="18"/>
      <x:c r="G2514" s="59"/>
      <x:c r="H2514" s="59"/>
      <x:c r="I2514" s="59"/>
      <x:c r="J2514" s="59"/>
      <x:c r="K2514" s="18"/>
      <x:c r="L2514" s="18"/>
      <x:c r="M2514" s="18"/>
      <x:c r="N2514" s="18"/>
      <x:c r="O2514" s="18"/>
      <x:c r="P2514" s="18"/>
      <x:c r="Q2514" s="18"/>
      <x:c r="R2514" s="18"/>
      <x:c r="S2514" s="18"/>
      <x:c r="T2514" s="18"/>
    </x:row>
    <x:row r="2515">
      <x:c r="D2515" s="18"/>
      <x:c r="E2515" s="18"/>
      <x:c r="F2515" s="18"/>
      <x:c r="G2515" s="59"/>
      <x:c r="H2515" s="59"/>
      <x:c r="I2515" s="59"/>
      <x:c r="J2515" s="59"/>
      <x:c r="K2515" s="18"/>
      <x:c r="L2515" s="18"/>
      <x:c r="M2515" s="18"/>
      <x:c r="N2515" s="18"/>
      <x:c r="O2515" s="18"/>
      <x:c r="P2515" s="18"/>
      <x:c r="Q2515" s="18"/>
      <x:c r="R2515" s="18"/>
      <x:c r="S2515" s="18"/>
      <x:c r="T2515" s="18"/>
    </x:row>
    <x:row r="2516">
      <x:c r="D2516" s="18"/>
      <x:c r="E2516" s="18"/>
      <x:c r="F2516" s="18"/>
      <x:c r="G2516" s="59"/>
      <x:c r="H2516" s="59"/>
      <x:c r="I2516" s="59"/>
      <x:c r="J2516" s="59"/>
      <x:c r="K2516" s="18"/>
      <x:c r="L2516" s="18"/>
      <x:c r="M2516" s="18"/>
      <x:c r="N2516" s="18"/>
      <x:c r="O2516" s="18"/>
      <x:c r="P2516" s="18"/>
      <x:c r="Q2516" s="18"/>
      <x:c r="R2516" s="18"/>
      <x:c r="S2516" s="18"/>
      <x:c r="T2516" s="18"/>
    </x:row>
    <x:row r="2517">
      <x:c r="D2517" s="18"/>
      <x:c r="E2517" s="18"/>
      <x:c r="F2517" s="18"/>
      <x:c r="G2517" s="59"/>
      <x:c r="H2517" s="59"/>
      <x:c r="I2517" s="59"/>
      <x:c r="J2517" s="59"/>
      <x:c r="K2517" s="18"/>
      <x:c r="L2517" s="18"/>
      <x:c r="M2517" s="18"/>
      <x:c r="N2517" s="18"/>
      <x:c r="O2517" s="18"/>
      <x:c r="P2517" s="18"/>
      <x:c r="Q2517" s="18"/>
      <x:c r="R2517" s="18"/>
      <x:c r="S2517" s="18"/>
      <x:c r="T2517" s="18"/>
    </x:row>
    <x:row r="2518">
      <x:c r="D2518" s="18"/>
      <x:c r="E2518" s="18"/>
      <x:c r="F2518" s="18"/>
      <x:c r="G2518" s="59"/>
      <x:c r="H2518" s="59"/>
      <x:c r="I2518" s="59"/>
      <x:c r="J2518" s="59"/>
      <x:c r="K2518" s="18"/>
      <x:c r="L2518" s="18"/>
      <x:c r="M2518" s="18"/>
      <x:c r="N2518" s="18"/>
      <x:c r="O2518" s="18"/>
      <x:c r="P2518" s="18"/>
      <x:c r="Q2518" s="18"/>
      <x:c r="R2518" s="18"/>
      <x:c r="S2518" s="18"/>
      <x:c r="T2518" s="18"/>
    </x:row>
    <x:row r="2519">
      <x:c r="D2519" s="18"/>
      <x:c r="E2519" s="18"/>
      <x:c r="F2519" s="18"/>
      <x:c r="G2519" s="59"/>
      <x:c r="H2519" s="59"/>
      <x:c r="I2519" s="59"/>
      <x:c r="J2519" s="59"/>
      <x:c r="K2519" s="18"/>
      <x:c r="L2519" s="18"/>
      <x:c r="M2519" s="18"/>
      <x:c r="N2519" s="18"/>
      <x:c r="O2519" s="18"/>
      <x:c r="P2519" s="18"/>
      <x:c r="Q2519" s="18"/>
      <x:c r="R2519" s="18"/>
      <x:c r="S2519" s="18"/>
      <x:c r="T2519" s="18"/>
    </x:row>
    <x:row r="2520">
      <x:c r="D2520" s="18"/>
      <x:c r="E2520" s="18"/>
      <x:c r="F2520" s="18"/>
      <x:c r="G2520" s="59"/>
      <x:c r="H2520" s="59"/>
      <x:c r="I2520" s="59"/>
      <x:c r="J2520" s="59"/>
      <x:c r="K2520" s="18"/>
      <x:c r="L2520" s="18"/>
      <x:c r="M2520" s="18"/>
      <x:c r="N2520" s="18"/>
      <x:c r="O2520" s="18"/>
      <x:c r="P2520" s="18"/>
      <x:c r="Q2520" s="18"/>
      <x:c r="R2520" s="18"/>
      <x:c r="S2520" s="18"/>
      <x:c r="T2520" s="18"/>
    </x:row>
    <x:row r="2521">
      <x:c r="D2521" s="18"/>
      <x:c r="E2521" s="18"/>
      <x:c r="F2521" s="18"/>
      <x:c r="G2521" s="59"/>
      <x:c r="H2521" s="59"/>
      <x:c r="I2521" s="59"/>
      <x:c r="J2521" s="59"/>
      <x:c r="K2521" s="18"/>
      <x:c r="L2521" s="18"/>
      <x:c r="M2521" s="18"/>
      <x:c r="N2521" s="18"/>
      <x:c r="O2521" s="18"/>
      <x:c r="P2521" s="18"/>
      <x:c r="Q2521" s="18"/>
      <x:c r="R2521" s="18"/>
      <x:c r="S2521" s="18"/>
      <x:c r="T2521" s="18"/>
    </x:row>
    <x:row r="2522">
      <x:c r="D2522" s="18"/>
      <x:c r="E2522" s="18"/>
      <x:c r="F2522" s="18"/>
      <x:c r="G2522" s="59"/>
      <x:c r="H2522" s="59"/>
      <x:c r="I2522" s="59"/>
      <x:c r="J2522" s="59"/>
      <x:c r="K2522" s="18"/>
      <x:c r="L2522" s="18"/>
      <x:c r="M2522" s="18"/>
      <x:c r="N2522" s="18"/>
      <x:c r="O2522" s="18"/>
      <x:c r="P2522" s="18"/>
      <x:c r="Q2522" s="18"/>
      <x:c r="R2522" s="18"/>
      <x:c r="S2522" s="18"/>
      <x:c r="T2522" s="18"/>
    </x:row>
    <x:row r="2523">
      <x:c r="D2523" s="18"/>
      <x:c r="E2523" s="18"/>
      <x:c r="F2523" s="18"/>
      <x:c r="G2523" s="59"/>
      <x:c r="H2523" s="59"/>
      <x:c r="I2523" s="59"/>
      <x:c r="J2523" s="59"/>
      <x:c r="K2523" s="18"/>
      <x:c r="L2523" s="18"/>
      <x:c r="M2523" s="18"/>
      <x:c r="N2523" s="18"/>
      <x:c r="O2523" s="18"/>
      <x:c r="P2523" s="18"/>
      <x:c r="Q2523" s="18"/>
      <x:c r="R2523" s="18"/>
      <x:c r="S2523" s="18"/>
      <x:c r="T2523" s="18"/>
    </x:row>
    <x:row r="2524">
      <x:c r="D2524" s="18"/>
      <x:c r="E2524" s="18"/>
      <x:c r="F2524" s="18"/>
      <x:c r="G2524" s="59"/>
      <x:c r="H2524" s="59"/>
      <x:c r="I2524" s="59"/>
      <x:c r="J2524" s="59"/>
      <x:c r="K2524" s="18"/>
      <x:c r="L2524" s="18"/>
      <x:c r="M2524" s="18"/>
      <x:c r="N2524" s="18"/>
      <x:c r="O2524" s="18"/>
      <x:c r="P2524" s="18"/>
      <x:c r="Q2524" s="18"/>
      <x:c r="R2524" s="18"/>
      <x:c r="S2524" s="18"/>
      <x:c r="T2524" s="18"/>
    </x:row>
    <x:row r="2525">
      <x:c r="D2525" s="18"/>
      <x:c r="E2525" s="18"/>
      <x:c r="F2525" s="18"/>
      <x:c r="G2525" s="59"/>
      <x:c r="H2525" s="59"/>
      <x:c r="I2525" s="59"/>
      <x:c r="J2525" s="59"/>
      <x:c r="K2525" s="18"/>
      <x:c r="L2525" s="18"/>
      <x:c r="M2525" s="18"/>
      <x:c r="N2525" s="18"/>
      <x:c r="O2525" s="18"/>
      <x:c r="P2525" s="18"/>
      <x:c r="Q2525" s="18"/>
      <x:c r="R2525" s="18"/>
      <x:c r="S2525" s="18"/>
      <x:c r="T2525" s="18"/>
    </x:row>
    <x:row r="2526">
      <x:c r="D2526" s="18"/>
      <x:c r="E2526" s="18"/>
      <x:c r="F2526" s="18"/>
      <x:c r="G2526" s="59"/>
      <x:c r="H2526" s="59"/>
      <x:c r="I2526" s="59"/>
      <x:c r="J2526" s="59"/>
      <x:c r="K2526" s="18"/>
      <x:c r="L2526" s="18"/>
      <x:c r="M2526" s="18"/>
      <x:c r="N2526" s="18"/>
      <x:c r="O2526" s="18"/>
      <x:c r="P2526" s="18"/>
      <x:c r="Q2526" s="18"/>
      <x:c r="R2526" s="18"/>
      <x:c r="S2526" s="18"/>
      <x:c r="T2526" s="18"/>
    </x:row>
    <x:row r="2527">
      <x:c r="D2527" s="18"/>
      <x:c r="E2527" s="18"/>
      <x:c r="F2527" s="18"/>
      <x:c r="G2527" s="59"/>
      <x:c r="H2527" s="59"/>
      <x:c r="I2527" s="59"/>
      <x:c r="J2527" s="59"/>
      <x:c r="K2527" s="18"/>
      <x:c r="L2527" s="18"/>
      <x:c r="M2527" s="18"/>
      <x:c r="N2527" s="18"/>
      <x:c r="O2527" s="18"/>
      <x:c r="P2527" s="18"/>
      <x:c r="Q2527" s="18"/>
      <x:c r="R2527" s="18"/>
      <x:c r="S2527" s="18"/>
      <x:c r="T2527" s="18"/>
    </x:row>
    <x:row r="2528">
      <x:c r="D2528" s="18"/>
      <x:c r="E2528" s="18"/>
      <x:c r="F2528" s="18"/>
      <x:c r="G2528" s="59"/>
      <x:c r="H2528" s="59"/>
      <x:c r="I2528" s="59"/>
      <x:c r="J2528" s="59"/>
      <x:c r="K2528" s="18"/>
      <x:c r="L2528" s="18"/>
      <x:c r="M2528" s="18"/>
      <x:c r="N2528" s="18"/>
      <x:c r="O2528" s="18"/>
      <x:c r="P2528" s="18"/>
      <x:c r="Q2528" s="18"/>
      <x:c r="R2528" s="18"/>
      <x:c r="S2528" s="18"/>
      <x:c r="T2528" s="18"/>
    </x:row>
    <x:row r="2529">
      <x:c r="D2529" s="18"/>
      <x:c r="E2529" s="18"/>
      <x:c r="F2529" s="18"/>
      <x:c r="G2529" s="59"/>
      <x:c r="H2529" s="59"/>
      <x:c r="I2529" s="59"/>
      <x:c r="J2529" s="59"/>
      <x:c r="K2529" s="18"/>
      <x:c r="L2529" s="18"/>
      <x:c r="M2529" s="18"/>
      <x:c r="N2529" s="18"/>
      <x:c r="O2529" s="18"/>
      <x:c r="P2529" s="18"/>
      <x:c r="Q2529" s="18"/>
      <x:c r="R2529" s="18"/>
      <x:c r="S2529" s="18"/>
      <x:c r="T2529" s="18"/>
    </x:row>
    <x:row r="2530">
      <x:c r="D2530" s="18"/>
      <x:c r="E2530" s="18"/>
      <x:c r="F2530" s="18"/>
      <x:c r="G2530" s="59"/>
      <x:c r="H2530" s="59"/>
      <x:c r="I2530" s="59"/>
      <x:c r="J2530" s="59"/>
      <x:c r="K2530" s="18"/>
      <x:c r="L2530" s="18"/>
      <x:c r="M2530" s="18"/>
      <x:c r="N2530" s="18"/>
      <x:c r="O2530" s="18"/>
      <x:c r="P2530" s="18"/>
      <x:c r="Q2530" s="18"/>
      <x:c r="R2530" s="18"/>
      <x:c r="S2530" s="18"/>
      <x:c r="T2530" s="18"/>
    </x:row>
    <x:row r="2531">
      <x:c r="D2531" s="18"/>
      <x:c r="E2531" s="18"/>
      <x:c r="F2531" s="18"/>
      <x:c r="G2531" s="59"/>
      <x:c r="H2531" s="59"/>
      <x:c r="I2531" s="59"/>
      <x:c r="J2531" s="59"/>
      <x:c r="K2531" s="18"/>
      <x:c r="L2531" s="18"/>
      <x:c r="M2531" s="18"/>
      <x:c r="N2531" s="18"/>
      <x:c r="O2531" s="18"/>
      <x:c r="P2531" s="18"/>
      <x:c r="Q2531" s="18"/>
      <x:c r="R2531" s="18"/>
      <x:c r="S2531" s="18"/>
      <x:c r="T2531" s="18"/>
    </x:row>
    <x:row r="2532">
      <x:c r="D2532" s="18"/>
      <x:c r="E2532" s="18"/>
      <x:c r="F2532" s="18"/>
      <x:c r="G2532" s="59"/>
      <x:c r="H2532" s="59"/>
      <x:c r="I2532" s="59"/>
      <x:c r="J2532" s="59"/>
      <x:c r="K2532" s="18"/>
      <x:c r="L2532" s="18"/>
      <x:c r="M2532" s="18"/>
      <x:c r="N2532" s="18"/>
      <x:c r="O2532" s="18"/>
      <x:c r="P2532" s="18"/>
      <x:c r="Q2532" s="18"/>
      <x:c r="R2532" s="18"/>
      <x:c r="S2532" s="18"/>
      <x:c r="T2532" s="18"/>
    </x:row>
    <x:row r="2533">
      <x:c r="D2533" s="18"/>
      <x:c r="E2533" s="18"/>
      <x:c r="F2533" s="18"/>
      <x:c r="G2533" s="59"/>
      <x:c r="H2533" s="59"/>
      <x:c r="I2533" s="59"/>
      <x:c r="J2533" s="59"/>
      <x:c r="K2533" s="18"/>
      <x:c r="L2533" s="18"/>
      <x:c r="M2533" s="18"/>
      <x:c r="N2533" s="18"/>
      <x:c r="O2533" s="18"/>
      <x:c r="P2533" s="18"/>
      <x:c r="Q2533" s="18"/>
      <x:c r="R2533" s="18"/>
      <x:c r="S2533" s="18"/>
      <x:c r="T2533" s="18"/>
    </x:row>
    <x:row r="2534">
      <x:c r="D2534" s="18"/>
      <x:c r="E2534" s="18"/>
      <x:c r="F2534" s="18"/>
      <x:c r="G2534" s="59"/>
      <x:c r="H2534" s="59"/>
      <x:c r="I2534" s="59"/>
      <x:c r="J2534" s="59"/>
      <x:c r="K2534" s="18"/>
      <x:c r="L2534" s="18"/>
      <x:c r="M2534" s="18"/>
      <x:c r="N2534" s="18"/>
      <x:c r="O2534" s="18"/>
      <x:c r="P2534" s="18"/>
      <x:c r="Q2534" s="18"/>
      <x:c r="R2534" s="18"/>
      <x:c r="S2534" s="18"/>
      <x:c r="T2534" s="18"/>
    </x:row>
    <x:row r="2535">
      <x:c r="D2535" s="18"/>
      <x:c r="E2535" s="18"/>
      <x:c r="F2535" s="18"/>
      <x:c r="G2535" s="59"/>
      <x:c r="H2535" s="59"/>
      <x:c r="I2535" s="59"/>
      <x:c r="J2535" s="59"/>
      <x:c r="K2535" s="18"/>
      <x:c r="L2535" s="18"/>
      <x:c r="M2535" s="18"/>
      <x:c r="N2535" s="18"/>
      <x:c r="O2535" s="18"/>
      <x:c r="P2535" s="18"/>
      <x:c r="Q2535" s="18"/>
      <x:c r="R2535" s="18"/>
      <x:c r="S2535" s="18"/>
      <x:c r="T2535" s="18"/>
    </x:row>
    <x:row r="2536">
      <x:c r="D2536" s="18"/>
      <x:c r="E2536" s="18"/>
      <x:c r="F2536" s="18"/>
      <x:c r="G2536" s="59"/>
      <x:c r="H2536" s="59"/>
      <x:c r="I2536" s="59"/>
      <x:c r="J2536" s="59"/>
      <x:c r="K2536" s="18"/>
      <x:c r="L2536" s="18"/>
      <x:c r="M2536" s="18"/>
      <x:c r="N2536" s="18"/>
      <x:c r="O2536" s="18"/>
      <x:c r="P2536" s="18"/>
      <x:c r="Q2536" s="18"/>
      <x:c r="R2536" s="18"/>
      <x:c r="S2536" s="18"/>
      <x:c r="T2536" s="18"/>
    </x:row>
    <x:row r="2537">
      <x:c r="D2537" s="18"/>
      <x:c r="E2537" s="18"/>
      <x:c r="F2537" s="18"/>
      <x:c r="G2537" s="59"/>
      <x:c r="H2537" s="59"/>
      <x:c r="I2537" s="59"/>
      <x:c r="J2537" s="59"/>
      <x:c r="K2537" s="18"/>
      <x:c r="L2537" s="18"/>
      <x:c r="M2537" s="18"/>
      <x:c r="N2537" s="18"/>
      <x:c r="O2537" s="18"/>
      <x:c r="P2537" s="18"/>
      <x:c r="Q2537" s="18"/>
      <x:c r="R2537" s="18"/>
      <x:c r="S2537" s="18"/>
      <x:c r="T2537" s="18"/>
    </x:row>
    <x:row r="2538">
      <x:c r="D2538" s="18"/>
      <x:c r="E2538" s="18"/>
      <x:c r="F2538" s="18"/>
      <x:c r="G2538" s="59"/>
      <x:c r="H2538" s="59"/>
      <x:c r="I2538" s="59"/>
      <x:c r="J2538" s="59"/>
      <x:c r="K2538" s="18"/>
      <x:c r="L2538" s="18"/>
      <x:c r="M2538" s="18"/>
      <x:c r="N2538" s="18"/>
      <x:c r="O2538" s="18"/>
      <x:c r="P2538" s="18"/>
      <x:c r="Q2538" s="18"/>
      <x:c r="R2538" s="18"/>
      <x:c r="S2538" s="18"/>
      <x:c r="T2538" s="18"/>
    </x:row>
    <x:row r="2539">
      <x:c r="D2539" s="18"/>
      <x:c r="E2539" s="18"/>
      <x:c r="F2539" s="18"/>
      <x:c r="G2539" s="59"/>
      <x:c r="H2539" s="59"/>
      <x:c r="I2539" s="59"/>
      <x:c r="J2539" s="59"/>
      <x:c r="K2539" s="18"/>
      <x:c r="L2539" s="18"/>
      <x:c r="M2539" s="18"/>
      <x:c r="N2539" s="18"/>
      <x:c r="O2539" s="18"/>
      <x:c r="P2539" s="18"/>
      <x:c r="Q2539" s="18"/>
      <x:c r="R2539" s="18"/>
      <x:c r="S2539" s="18"/>
      <x:c r="T2539" s="18"/>
    </x:row>
    <x:row r="2540">
      <x:c r="D2540" s="18"/>
      <x:c r="E2540" s="18"/>
      <x:c r="F2540" s="18"/>
      <x:c r="G2540" s="59"/>
      <x:c r="H2540" s="59"/>
      <x:c r="I2540" s="59"/>
      <x:c r="J2540" s="59"/>
      <x:c r="K2540" s="18"/>
      <x:c r="L2540" s="18"/>
      <x:c r="M2540" s="18"/>
      <x:c r="N2540" s="18"/>
      <x:c r="O2540" s="18"/>
      <x:c r="P2540" s="18"/>
      <x:c r="Q2540" s="18"/>
      <x:c r="R2540" s="18"/>
      <x:c r="S2540" s="18"/>
      <x:c r="T2540" s="18"/>
    </x:row>
    <x:row r="2541">
      <x:c r="D2541" s="18"/>
      <x:c r="E2541" s="18"/>
      <x:c r="F2541" s="18"/>
      <x:c r="G2541" s="59"/>
      <x:c r="H2541" s="59"/>
      <x:c r="I2541" s="59"/>
      <x:c r="J2541" s="59"/>
      <x:c r="K2541" s="18"/>
      <x:c r="L2541" s="18"/>
      <x:c r="M2541" s="18"/>
      <x:c r="N2541" s="18"/>
      <x:c r="O2541" s="18"/>
      <x:c r="P2541" s="18"/>
      <x:c r="Q2541" s="18"/>
      <x:c r="R2541" s="18"/>
      <x:c r="S2541" s="18"/>
      <x:c r="T2541" s="18"/>
    </x:row>
    <x:row r="2542">
      <x:c r="D2542" s="18"/>
      <x:c r="E2542" s="18"/>
      <x:c r="F2542" s="18"/>
      <x:c r="G2542" s="59"/>
      <x:c r="H2542" s="59"/>
      <x:c r="I2542" s="59"/>
      <x:c r="J2542" s="59"/>
      <x:c r="K2542" s="18"/>
      <x:c r="L2542" s="18"/>
      <x:c r="M2542" s="18"/>
      <x:c r="N2542" s="18"/>
      <x:c r="O2542" s="18"/>
      <x:c r="P2542" s="18"/>
      <x:c r="Q2542" s="18"/>
      <x:c r="R2542" s="18"/>
      <x:c r="S2542" s="18"/>
      <x:c r="T2542" s="18"/>
    </x:row>
    <x:row r="2543">
      <x:c r="D2543" s="18"/>
      <x:c r="E2543" s="18"/>
      <x:c r="F2543" s="18"/>
      <x:c r="G2543" s="59"/>
      <x:c r="H2543" s="59"/>
      <x:c r="I2543" s="59"/>
      <x:c r="J2543" s="59"/>
      <x:c r="K2543" s="18"/>
      <x:c r="L2543" s="18"/>
      <x:c r="M2543" s="18"/>
      <x:c r="N2543" s="18"/>
      <x:c r="O2543" s="18"/>
      <x:c r="P2543" s="18"/>
      <x:c r="Q2543" s="18"/>
      <x:c r="R2543" s="18"/>
      <x:c r="S2543" s="18"/>
      <x:c r="T2543" s="18"/>
    </x:row>
    <x:row r="2544">
      <x:c r="D2544" s="18"/>
      <x:c r="E2544" s="18"/>
      <x:c r="F2544" s="18"/>
      <x:c r="G2544" s="59"/>
      <x:c r="H2544" s="59"/>
      <x:c r="I2544" s="59"/>
      <x:c r="J2544" s="59"/>
      <x:c r="K2544" s="18"/>
      <x:c r="L2544" s="18"/>
      <x:c r="M2544" s="18"/>
      <x:c r="N2544" s="18"/>
      <x:c r="O2544" s="18"/>
      <x:c r="P2544" s="18"/>
      <x:c r="Q2544" s="18"/>
      <x:c r="R2544" s="18"/>
      <x:c r="S2544" s="18"/>
      <x:c r="T2544" s="18"/>
    </x:row>
    <x:row r="2545">
      <x:c r="D2545" s="18"/>
      <x:c r="E2545" s="18"/>
      <x:c r="F2545" s="18"/>
      <x:c r="G2545" s="59"/>
      <x:c r="H2545" s="59"/>
      <x:c r="I2545" s="59"/>
      <x:c r="J2545" s="59"/>
      <x:c r="K2545" s="18"/>
      <x:c r="L2545" s="18"/>
      <x:c r="M2545" s="18"/>
      <x:c r="N2545" s="18"/>
      <x:c r="O2545" s="18"/>
      <x:c r="P2545" s="18"/>
      <x:c r="Q2545" s="18"/>
      <x:c r="R2545" s="18"/>
      <x:c r="S2545" s="18"/>
      <x:c r="T2545" s="18"/>
    </x:row>
    <x:row r="2546">
      <x:c r="D2546" s="18"/>
      <x:c r="E2546" s="18"/>
      <x:c r="F2546" s="18"/>
      <x:c r="G2546" s="59"/>
      <x:c r="H2546" s="59"/>
      <x:c r="I2546" s="59"/>
      <x:c r="J2546" s="59"/>
      <x:c r="K2546" s="18"/>
      <x:c r="L2546" s="18"/>
      <x:c r="M2546" s="18"/>
      <x:c r="N2546" s="18"/>
      <x:c r="O2546" s="18"/>
      <x:c r="P2546" s="18"/>
      <x:c r="Q2546" s="18"/>
      <x:c r="R2546" s="18"/>
      <x:c r="S2546" s="18"/>
      <x:c r="T2546" s="18"/>
    </x:row>
    <x:row r="2547">
      <x:c r="D2547" s="18"/>
      <x:c r="E2547" s="18"/>
      <x:c r="F2547" s="18"/>
      <x:c r="G2547" s="59"/>
      <x:c r="H2547" s="59"/>
      <x:c r="I2547" s="59"/>
      <x:c r="J2547" s="59"/>
      <x:c r="K2547" s="18"/>
      <x:c r="L2547" s="18"/>
      <x:c r="M2547" s="18"/>
      <x:c r="N2547" s="18"/>
      <x:c r="O2547" s="18"/>
      <x:c r="P2547" s="18"/>
      <x:c r="Q2547" s="18"/>
      <x:c r="R2547" s="18"/>
      <x:c r="S2547" s="18"/>
      <x:c r="T2547" s="18"/>
    </x:row>
    <x:row r="2548">
      <x:c r="D2548" s="18"/>
      <x:c r="E2548" s="18"/>
      <x:c r="F2548" s="18"/>
      <x:c r="G2548" s="59"/>
      <x:c r="H2548" s="59"/>
      <x:c r="I2548" s="59"/>
      <x:c r="J2548" s="59"/>
      <x:c r="K2548" s="18"/>
      <x:c r="L2548" s="18"/>
      <x:c r="M2548" s="18"/>
      <x:c r="N2548" s="18"/>
      <x:c r="O2548" s="18"/>
      <x:c r="P2548" s="18"/>
      <x:c r="Q2548" s="18"/>
      <x:c r="R2548" s="18"/>
      <x:c r="S2548" s="18"/>
      <x:c r="T2548" s="18"/>
    </x:row>
    <x:row r="2549">
      <x:c r="D2549" s="18"/>
      <x:c r="E2549" s="18"/>
      <x:c r="F2549" s="18"/>
      <x:c r="G2549" s="59"/>
      <x:c r="H2549" s="59"/>
      <x:c r="I2549" s="59"/>
      <x:c r="J2549" s="59"/>
      <x:c r="K2549" s="18"/>
      <x:c r="L2549" s="18"/>
      <x:c r="M2549" s="18"/>
      <x:c r="N2549" s="18"/>
      <x:c r="O2549" s="18"/>
      <x:c r="P2549" s="18"/>
      <x:c r="Q2549" s="18"/>
      <x:c r="R2549" s="18"/>
      <x:c r="S2549" s="18"/>
      <x:c r="T2549" s="18"/>
    </x:row>
    <x:row r="2550">
      <x:c r="D2550" s="18"/>
      <x:c r="E2550" s="18"/>
      <x:c r="F2550" s="18"/>
      <x:c r="G2550" s="59"/>
      <x:c r="H2550" s="59"/>
      <x:c r="I2550" s="59"/>
      <x:c r="J2550" s="59"/>
      <x:c r="K2550" s="18"/>
      <x:c r="L2550" s="18"/>
      <x:c r="M2550" s="18"/>
      <x:c r="N2550" s="18"/>
      <x:c r="O2550" s="18"/>
      <x:c r="P2550" s="18"/>
      <x:c r="Q2550" s="18"/>
      <x:c r="R2550" s="18"/>
      <x:c r="S2550" s="18"/>
      <x:c r="T2550" s="18"/>
    </x:row>
    <x:row r="2551">
      <x:c r="D2551" s="18"/>
      <x:c r="E2551" s="18"/>
      <x:c r="F2551" s="18"/>
      <x:c r="G2551" s="59"/>
      <x:c r="H2551" s="59"/>
      <x:c r="I2551" s="59"/>
      <x:c r="J2551" s="59"/>
      <x:c r="K2551" s="18"/>
      <x:c r="L2551" s="18"/>
      <x:c r="M2551" s="18"/>
      <x:c r="N2551" s="18"/>
      <x:c r="O2551" s="18"/>
      <x:c r="P2551" s="18"/>
      <x:c r="Q2551" s="18"/>
      <x:c r="R2551" s="18"/>
      <x:c r="S2551" s="18"/>
      <x:c r="T2551" s="18"/>
    </x:row>
    <x:row r="2552">
      <x:c r="D2552" s="18"/>
      <x:c r="E2552" s="18"/>
      <x:c r="F2552" s="18"/>
      <x:c r="G2552" s="59"/>
      <x:c r="H2552" s="59"/>
      <x:c r="I2552" s="59"/>
      <x:c r="J2552" s="59"/>
      <x:c r="K2552" s="18"/>
      <x:c r="L2552" s="18"/>
      <x:c r="M2552" s="18"/>
      <x:c r="N2552" s="18"/>
      <x:c r="O2552" s="18"/>
      <x:c r="P2552" s="18"/>
      <x:c r="Q2552" s="18"/>
      <x:c r="R2552" s="18"/>
      <x:c r="S2552" s="18"/>
      <x:c r="T2552" s="18"/>
    </x:row>
    <x:row r="2553">
      <x:c r="D2553" s="18"/>
      <x:c r="E2553" s="18"/>
      <x:c r="F2553" s="18"/>
      <x:c r="G2553" s="59"/>
      <x:c r="H2553" s="59"/>
      <x:c r="I2553" s="59"/>
      <x:c r="J2553" s="59"/>
      <x:c r="K2553" s="18"/>
      <x:c r="L2553" s="18"/>
      <x:c r="M2553" s="18"/>
      <x:c r="N2553" s="18"/>
      <x:c r="O2553" s="18"/>
      <x:c r="P2553" s="18"/>
      <x:c r="Q2553" s="18"/>
      <x:c r="R2553" s="18"/>
      <x:c r="S2553" s="18"/>
      <x:c r="T2553" s="18"/>
    </x:row>
    <x:row r="2554">
      <x:c r="D2554" s="18"/>
      <x:c r="E2554" s="18"/>
      <x:c r="F2554" s="18"/>
      <x:c r="G2554" s="59"/>
      <x:c r="H2554" s="59"/>
      <x:c r="I2554" s="59"/>
      <x:c r="J2554" s="59"/>
      <x:c r="K2554" s="18"/>
      <x:c r="L2554" s="18"/>
      <x:c r="M2554" s="18"/>
      <x:c r="N2554" s="18"/>
      <x:c r="O2554" s="18"/>
      <x:c r="P2554" s="18"/>
      <x:c r="Q2554" s="18"/>
      <x:c r="R2554" s="18"/>
      <x:c r="S2554" s="18"/>
      <x:c r="T2554" s="18"/>
    </x:row>
    <x:row r="2555">
      <x:c r="D2555" s="18"/>
      <x:c r="E2555" s="18"/>
      <x:c r="F2555" s="18"/>
      <x:c r="G2555" s="59"/>
      <x:c r="H2555" s="59"/>
      <x:c r="I2555" s="59"/>
      <x:c r="J2555" s="59"/>
      <x:c r="K2555" s="18"/>
      <x:c r="L2555" s="18"/>
      <x:c r="M2555" s="18"/>
      <x:c r="N2555" s="18"/>
      <x:c r="O2555" s="18"/>
      <x:c r="P2555" s="18"/>
      <x:c r="Q2555" s="18"/>
      <x:c r="R2555" s="18"/>
      <x:c r="S2555" s="18"/>
      <x:c r="T2555" s="18"/>
    </x:row>
    <x:row r="2556">
      <x:c r="D2556" s="18"/>
      <x:c r="E2556" s="18"/>
      <x:c r="F2556" s="18"/>
      <x:c r="G2556" s="59"/>
      <x:c r="H2556" s="59"/>
      <x:c r="I2556" s="59"/>
      <x:c r="J2556" s="59"/>
      <x:c r="K2556" s="18"/>
      <x:c r="L2556" s="18"/>
      <x:c r="M2556" s="18"/>
      <x:c r="N2556" s="18"/>
      <x:c r="O2556" s="18"/>
      <x:c r="P2556" s="18"/>
      <x:c r="Q2556" s="18"/>
      <x:c r="R2556" s="18"/>
      <x:c r="S2556" s="18"/>
      <x:c r="T2556" s="18"/>
    </x:row>
    <x:row r="2557">
      <x:c r="D2557" s="18"/>
      <x:c r="E2557" s="18"/>
      <x:c r="F2557" s="18"/>
      <x:c r="G2557" s="59"/>
      <x:c r="H2557" s="59"/>
      <x:c r="I2557" s="59"/>
      <x:c r="J2557" s="59"/>
      <x:c r="K2557" s="18"/>
      <x:c r="L2557" s="18"/>
      <x:c r="M2557" s="18"/>
      <x:c r="N2557" s="18"/>
      <x:c r="O2557" s="18"/>
      <x:c r="P2557" s="18"/>
      <x:c r="Q2557" s="18"/>
      <x:c r="R2557" s="18"/>
      <x:c r="S2557" s="18"/>
      <x:c r="T2557" s="18"/>
    </x:row>
    <x:row r="2558">
      <x:c r="D2558" s="18"/>
      <x:c r="E2558" s="18"/>
      <x:c r="F2558" s="18"/>
      <x:c r="G2558" s="59"/>
      <x:c r="H2558" s="59"/>
      <x:c r="I2558" s="59"/>
      <x:c r="J2558" s="59"/>
      <x:c r="K2558" s="18"/>
      <x:c r="L2558" s="18"/>
      <x:c r="M2558" s="18"/>
      <x:c r="N2558" s="18"/>
      <x:c r="O2558" s="18"/>
      <x:c r="P2558" s="18"/>
      <x:c r="Q2558" s="18"/>
      <x:c r="R2558" s="18"/>
      <x:c r="S2558" s="18"/>
      <x:c r="T2558" s="18"/>
    </x:row>
    <x:row r="2559">
      <x:c r="D2559" s="18"/>
      <x:c r="E2559" s="18"/>
      <x:c r="F2559" s="18"/>
      <x:c r="G2559" s="59"/>
      <x:c r="H2559" s="59"/>
      <x:c r="I2559" s="59"/>
      <x:c r="J2559" s="59"/>
      <x:c r="K2559" s="18"/>
      <x:c r="L2559" s="18"/>
      <x:c r="M2559" s="18"/>
      <x:c r="N2559" s="18"/>
      <x:c r="O2559" s="18"/>
      <x:c r="P2559" s="18"/>
      <x:c r="Q2559" s="18"/>
      <x:c r="R2559" s="18"/>
      <x:c r="S2559" s="18"/>
      <x:c r="T2559" s="18"/>
    </x:row>
    <x:row r="2560">
      <x:c r="D2560" s="18"/>
      <x:c r="E2560" s="18"/>
      <x:c r="F2560" s="18"/>
      <x:c r="G2560" s="59"/>
      <x:c r="H2560" s="59"/>
      <x:c r="I2560" s="59"/>
      <x:c r="J2560" s="59"/>
      <x:c r="K2560" s="18"/>
      <x:c r="L2560" s="18"/>
      <x:c r="M2560" s="18"/>
      <x:c r="N2560" s="18"/>
      <x:c r="O2560" s="18"/>
      <x:c r="P2560" s="18"/>
      <x:c r="Q2560" s="18"/>
      <x:c r="R2560" s="18"/>
      <x:c r="S2560" s="18"/>
      <x:c r="T2560" s="18"/>
    </x:row>
    <x:row r="2561">
      <x:c r="D2561" s="18"/>
      <x:c r="E2561" s="18"/>
      <x:c r="F2561" s="18"/>
      <x:c r="G2561" s="59"/>
      <x:c r="H2561" s="59"/>
      <x:c r="I2561" s="59"/>
      <x:c r="J2561" s="59"/>
      <x:c r="K2561" s="18"/>
      <x:c r="L2561" s="18"/>
      <x:c r="M2561" s="18"/>
      <x:c r="N2561" s="18"/>
      <x:c r="O2561" s="18"/>
      <x:c r="P2561" s="18"/>
      <x:c r="Q2561" s="18"/>
      <x:c r="R2561" s="18"/>
      <x:c r="S2561" s="18"/>
      <x:c r="T2561" s="18"/>
    </x:row>
    <x:row r="2562">
      <x:c r="D2562" s="18"/>
      <x:c r="E2562" s="18"/>
      <x:c r="F2562" s="18"/>
      <x:c r="G2562" s="59"/>
      <x:c r="H2562" s="59"/>
      <x:c r="I2562" s="59"/>
      <x:c r="J2562" s="59"/>
      <x:c r="K2562" s="18"/>
      <x:c r="L2562" s="18"/>
      <x:c r="M2562" s="18"/>
      <x:c r="N2562" s="18"/>
      <x:c r="O2562" s="18"/>
      <x:c r="P2562" s="18"/>
      <x:c r="Q2562" s="18"/>
      <x:c r="R2562" s="18"/>
      <x:c r="S2562" s="18"/>
      <x:c r="T2562" s="18"/>
    </x:row>
    <x:row r="2563">
      <x:c r="D2563" s="18"/>
      <x:c r="E2563" s="18"/>
      <x:c r="F2563" s="18"/>
      <x:c r="G2563" s="59"/>
      <x:c r="H2563" s="59"/>
      <x:c r="I2563" s="59"/>
      <x:c r="J2563" s="59"/>
      <x:c r="K2563" s="18"/>
      <x:c r="L2563" s="18"/>
      <x:c r="M2563" s="18"/>
      <x:c r="N2563" s="18"/>
      <x:c r="O2563" s="18"/>
      <x:c r="P2563" s="18"/>
      <x:c r="Q2563" s="18"/>
      <x:c r="R2563" s="18"/>
      <x:c r="S2563" s="18"/>
      <x:c r="T2563" s="18"/>
    </x:row>
    <x:row r="2564">
      <x:c r="D2564" s="18"/>
      <x:c r="E2564" s="18"/>
      <x:c r="F2564" s="18"/>
      <x:c r="G2564" s="59"/>
      <x:c r="H2564" s="59"/>
      <x:c r="I2564" s="59"/>
      <x:c r="J2564" s="59"/>
      <x:c r="K2564" s="18"/>
      <x:c r="L2564" s="18"/>
      <x:c r="M2564" s="18"/>
      <x:c r="N2564" s="18"/>
      <x:c r="O2564" s="18"/>
      <x:c r="P2564" s="18"/>
      <x:c r="Q2564" s="18"/>
      <x:c r="R2564" s="18"/>
      <x:c r="S2564" s="18"/>
      <x:c r="T2564" s="18"/>
    </x:row>
    <x:row r="2565">
      <x:c r="D2565" s="18"/>
      <x:c r="E2565" s="18"/>
      <x:c r="F2565" s="18"/>
      <x:c r="G2565" s="59"/>
      <x:c r="H2565" s="59"/>
      <x:c r="I2565" s="59"/>
      <x:c r="J2565" s="59"/>
      <x:c r="K2565" s="18"/>
      <x:c r="L2565" s="18"/>
      <x:c r="M2565" s="18"/>
      <x:c r="N2565" s="18"/>
      <x:c r="O2565" s="18"/>
      <x:c r="P2565" s="18"/>
      <x:c r="Q2565" s="18"/>
      <x:c r="R2565" s="18"/>
      <x:c r="S2565" s="18"/>
      <x:c r="T2565" s="18"/>
    </x:row>
    <x:row r="2566">
      <x:c r="D2566" s="18"/>
      <x:c r="E2566" s="18"/>
      <x:c r="F2566" s="18"/>
      <x:c r="G2566" s="59"/>
      <x:c r="H2566" s="59"/>
      <x:c r="I2566" s="59"/>
      <x:c r="J2566" s="59"/>
      <x:c r="K2566" s="18"/>
      <x:c r="L2566" s="18"/>
      <x:c r="M2566" s="18"/>
      <x:c r="N2566" s="18"/>
      <x:c r="O2566" s="18"/>
      <x:c r="P2566" s="18"/>
      <x:c r="Q2566" s="18"/>
      <x:c r="R2566" s="18"/>
      <x:c r="S2566" s="18"/>
      <x:c r="T2566" s="18"/>
    </x:row>
    <x:row r="2567">
      <x:c r="D2567" s="18"/>
      <x:c r="E2567" s="18"/>
      <x:c r="F2567" s="18"/>
      <x:c r="G2567" s="59"/>
      <x:c r="H2567" s="59"/>
      <x:c r="I2567" s="59"/>
      <x:c r="J2567" s="59"/>
      <x:c r="K2567" s="18"/>
      <x:c r="L2567" s="18"/>
      <x:c r="M2567" s="18"/>
      <x:c r="N2567" s="18"/>
      <x:c r="O2567" s="18"/>
      <x:c r="P2567" s="18"/>
      <x:c r="Q2567" s="18"/>
      <x:c r="R2567" s="18"/>
      <x:c r="S2567" s="18"/>
      <x:c r="T2567" s="18"/>
    </x:row>
    <x:row r="2568">
      <x:c r="D2568" s="18"/>
      <x:c r="E2568" s="18"/>
      <x:c r="F2568" s="18"/>
      <x:c r="G2568" s="59"/>
      <x:c r="H2568" s="59"/>
      <x:c r="I2568" s="59"/>
      <x:c r="J2568" s="59"/>
      <x:c r="K2568" s="18"/>
      <x:c r="L2568" s="18"/>
      <x:c r="M2568" s="18"/>
      <x:c r="N2568" s="18"/>
      <x:c r="O2568" s="18"/>
      <x:c r="P2568" s="18"/>
      <x:c r="Q2568" s="18"/>
      <x:c r="R2568" s="18"/>
      <x:c r="S2568" s="18"/>
      <x:c r="T2568" s="18"/>
    </x:row>
    <x:row r="2569">
      <x:c r="D2569" s="18"/>
      <x:c r="E2569" s="18"/>
      <x:c r="F2569" s="18"/>
      <x:c r="G2569" s="59"/>
      <x:c r="H2569" s="59"/>
      <x:c r="I2569" s="59"/>
      <x:c r="J2569" s="59"/>
      <x:c r="K2569" s="18"/>
      <x:c r="L2569" s="18"/>
      <x:c r="M2569" s="18"/>
      <x:c r="N2569" s="18"/>
      <x:c r="O2569" s="18"/>
      <x:c r="P2569" s="18"/>
      <x:c r="Q2569" s="18"/>
      <x:c r="R2569" s="18"/>
      <x:c r="S2569" s="18"/>
      <x:c r="T2569" s="18"/>
    </x:row>
    <x:row r="2570">
      <x:c r="D2570" s="18"/>
      <x:c r="E2570" s="18"/>
      <x:c r="F2570" s="18"/>
      <x:c r="G2570" s="59"/>
      <x:c r="H2570" s="59"/>
      <x:c r="I2570" s="59"/>
      <x:c r="J2570" s="59"/>
      <x:c r="K2570" s="18"/>
      <x:c r="L2570" s="18"/>
      <x:c r="M2570" s="18"/>
      <x:c r="N2570" s="18"/>
      <x:c r="O2570" s="18"/>
      <x:c r="P2570" s="18"/>
      <x:c r="Q2570" s="18"/>
      <x:c r="R2570" s="18"/>
      <x:c r="S2570" s="18"/>
      <x:c r="T2570" s="18"/>
    </x:row>
    <x:row r="2571">
      <x:c r="D2571" s="18"/>
      <x:c r="E2571" s="18"/>
      <x:c r="F2571" s="18"/>
      <x:c r="G2571" s="59"/>
      <x:c r="H2571" s="59"/>
      <x:c r="I2571" s="59"/>
      <x:c r="J2571" s="59"/>
      <x:c r="K2571" s="18"/>
      <x:c r="L2571" s="18"/>
      <x:c r="M2571" s="18"/>
      <x:c r="N2571" s="18"/>
      <x:c r="O2571" s="18"/>
      <x:c r="P2571" s="18"/>
      <x:c r="Q2571" s="18"/>
      <x:c r="R2571" s="18"/>
      <x:c r="S2571" s="18"/>
      <x:c r="T2571" s="18"/>
    </x:row>
    <x:row r="2572">
      <x:c r="D2572" s="18"/>
      <x:c r="E2572" s="18"/>
      <x:c r="F2572" s="18"/>
      <x:c r="G2572" s="59"/>
      <x:c r="H2572" s="59"/>
      <x:c r="I2572" s="59"/>
      <x:c r="J2572" s="59"/>
      <x:c r="K2572" s="18"/>
      <x:c r="L2572" s="18"/>
      <x:c r="M2572" s="18"/>
      <x:c r="N2572" s="18"/>
      <x:c r="O2572" s="18"/>
      <x:c r="P2572" s="18"/>
      <x:c r="Q2572" s="18"/>
      <x:c r="R2572" s="18"/>
      <x:c r="S2572" s="18"/>
      <x:c r="T2572" s="18"/>
    </x:row>
    <x:row r="2573">
      <x:c r="D2573" s="18"/>
      <x:c r="E2573" s="18"/>
      <x:c r="F2573" s="18"/>
      <x:c r="G2573" s="59"/>
      <x:c r="H2573" s="59"/>
      <x:c r="I2573" s="59"/>
      <x:c r="J2573" s="59"/>
      <x:c r="K2573" s="18"/>
      <x:c r="L2573" s="18"/>
      <x:c r="M2573" s="18"/>
      <x:c r="N2573" s="18"/>
      <x:c r="O2573" s="18"/>
      <x:c r="P2573" s="18"/>
      <x:c r="Q2573" s="18"/>
      <x:c r="R2573" s="18"/>
      <x:c r="S2573" s="18"/>
      <x:c r="T2573" s="18"/>
    </x:row>
    <x:row r="2574">
      <x:c r="D2574" s="18"/>
      <x:c r="E2574" s="18"/>
      <x:c r="F2574" s="18"/>
      <x:c r="G2574" s="59"/>
      <x:c r="H2574" s="59"/>
      <x:c r="I2574" s="59"/>
      <x:c r="J2574" s="59"/>
      <x:c r="K2574" s="18"/>
      <x:c r="L2574" s="18"/>
      <x:c r="M2574" s="18"/>
      <x:c r="N2574" s="18"/>
      <x:c r="O2574" s="18"/>
      <x:c r="P2574" s="18"/>
      <x:c r="Q2574" s="18"/>
      <x:c r="R2574" s="18"/>
      <x:c r="S2574" s="18"/>
      <x:c r="T2574" s="18"/>
    </x:row>
    <x:row r="2575">
      <x:c r="D2575" s="18"/>
      <x:c r="E2575" s="18"/>
      <x:c r="F2575" s="18"/>
      <x:c r="G2575" s="59"/>
      <x:c r="H2575" s="59"/>
      <x:c r="I2575" s="59"/>
      <x:c r="J2575" s="59"/>
      <x:c r="K2575" s="18"/>
      <x:c r="L2575" s="18"/>
      <x:c r="M2575" s="18"/>
      <x:c r="N2575" s="18"/>
      <x:c r="O2575" s="18"/>
      <x:c r="P2575" s="18"/>
      <x:c r="Q2575" s="18"/>
      <x:c r="R2575" s="18"/>
      <x:c r="S2575" s="18"/>
      <x:c r="T2575" s="18"/>
    </x:row>
    <x:row r="2576">
      <x:c r="D2576" s="18"/>
      <x:c r="E2576" s="18"/>
      <x:c r="F2576" s="18"/>
      <x:c r="G2576" s="59"/>
      <x:c r="H2576" s="59"/>
      <x:c r="I2576" s="59"/>
      <x:c r="J2576" s="59"/>
      <x:c r="K2576" s="18"/>
      <x:c r="L2576" s="18"/>
      <x:c r="M2576" s="18"/>
      <x:c r="N2576" s="18"/>
      <x:c r="O2576" s="18"/>
      <x:c r="P2576" s="18"/>
      <x:c r="Q2576" s="18"/>
      <x:c r="R2576" s="18"/>
      <x:c r="S2576" s="18"/>
      <x:c r="T2576" s="18"/>
    </x:row>
    <x:row r="2577">
      <x:c r="D2577" s="18"/>
      <x:c r="E2577" s="18"/>
      <x:c r="F2577" s="18"/>
      <x:c r="G2577" s="59"/>
      <x:c r="H2577" s="59"/>
      <x:c r="I2577" s="59"/>
      <x:c r="J2577" s="59"/>
      <x:c r="K2577" s="18"/>
      <x:c r="L2577" s="18"/>
      <x:c r="M2577" s="18"/>
      <x:c r="N2577" s="18"/>
      <x:c r="O2577" s="18"/>
      <x:c r="P2577" s="18"/>
      <x:c r="Q2577" s="18"/>
      <x:c r="R2577" s="18"/>
      <x:c r="S2577" s="18"/>
      <x:c r="T2577" s="18"/>
    </x:row>
    <x:row r="2578">
      <x:c r="D2578" s="18"/>
      <x:c r="E2578" s="18"/>
      <x:c r="F2578" s="18"/>
      <x:c r="G2578" s="59"/>
      <x:c r="H2578" s="59"/>
      <x:c r="I2578" s="59"/>
      <x:c r="J2578" s="59"/>
      <x:c r="K2578" s="18"/>
      <x:c r="L2578" s="18"/>
      <x:c r="M2578" s="18"/>
      <x:c r="N2578" s="18"/>
      <x:c r="O2578" s="18"/>
      <x:c r="P2578" s="18"/>
      <x:c r="Q2578" s="18"/>
      <x:c r="R2578" s="18"/>
      <x:c r="S2578" s="18"/>
      <x:c r="T2578" s="18"/>
    </x:row>
    <x:row r="2579">
      <x:c r="D2579" s="18"/>
      <x:c r="E2579" s="18"/>
      <x:c r="F2579" s="18"/>
      <x:c r="G2579" s="59"/>
      <x:c r="H2579" s="59"/>
      <x:c r="I2579" s="59"/>
      <x:c r="J2579" s="59"/>
      <x:c r="K2579" s="18"/>
      <x:c r="L2579" s="18"/>
      <x:c r="M2579" s="18"/>
      <x:c r="N2579" s="18"/>
      <x:c r="O2579" s="18"/>
      <x:c r="P2579" s="18"/>
      <x:c r="Q2579" s="18"/>
      <x:c r="R2579" s="18"/>
      <x:c r="S2579" s="18"/>
      <x:c r="T2579" s="18"/>
    </x:row>
    <x:row r="2580">
      <x:c r="D2580" s="18"/>
      <x:c r="E2580" s="18"/>
      <x:c r="F2580" s="18"/>
      <x:c r="G2580" s="59"/>
      <x:c r="H2580" s="59"/>
      <x:c r="I2580" s="59"/>
      <x:c r="J2580" s="59"/>
      <x:c r="K2580" s="18"/>
      <x:c r="L2580" s="18"/>
      <x:c r="M2580" s="18"/>
      <x:c r="N2580" s="18"/>
      <x:c r="O2580" s="18"/>
      <x:c r="P2580" s="18"/>
      <x:c r="Q2580" s="18"/>
      <x:c r="R2580" s="18"/>
      <x:c r="S2580" s="18"/>
      <x:c r="T2580" s="18"/>
    </x:row>
    <x:row r="2581">
      <x:c r="D2581" s="18"/>
      <x:c r="E2581" s="18"/>
      <x:c r="F2581" s="18"/>
      <x:c r="G2581" s="59"/>
      <x:c r="H2581" s="59"/>
      <x:c r="I2581" s="59"/>
      <x:c r="J2581" s="59"/>
      <x:c r="K2581" s="18"/>
      <x:c r="L2581" s="18"/>
      <x:c r="M2581" s="18"/>
      <x:c r="N2581" s="18"/>
      <x:c r="O2581" s="18"/>
      <x:c r="P2581" s="18"/>
      <x:c r="Q2581" s="18"/>
      <x:c r="R2581" s="18"/>
      <x:c r="S2581" s="18"/>
      <x:c r="T2581" s="18"/>
    </x:row>
    <x:row r="2582">
      <x:c r="D2582" s="18"/>
      <x:c r="E2582" s="18"/>
      <x:c r="F2582" s="18"/>
      <x:c r="G2582" s="59"/>
      <x:c r="H2582" s="59"/>
      <x:c r="I2582" s="59"/>
      <x:c r="J2582" s="59"/>
      <x:c r="K2582" s="18"/>
      <x:c r="L2582" s="18"/>
      <x:c r="M2582" s="18"/>
      <x:c r="N2582" s="18"/>
      <x:c r="O2582" s="18"/>
      <x:c r="P2582" s="18"/>
      <x:c r="Q2582" s="18"/>
      <x:c r="R2582" s="18"/>
      <x:c r="S2582" s="18"/>
      <x:c r="T2582" s="18"/>
    </x:row>
    <x:row r="2583">
      <x:c r="D2583" s="18"/>
      <x:c r="E2583" s="18"/>
      <x:c r="F2583" s="18"/>
      <x:c r="G2583" s="59"/>
      <x:c r="H2583" s="59"/>
      <x:c r="I2583" s="59"/>
      <x:c r="J2583" s="59"/>
      <x:c r="K2583" s="18"/>
      <x:c r="L2583" s="18"/>
      <x:c r="M2583" s="18"/>
      <x:c r="N2583" s="18"/>
      <x:c r="O2583" s="18"/>
      <x:c r="P2583" s="18"/>
      <x:c r="Q2583" s="18"/>
      <x:c r="R2583" s="18"/>
      <x:c r="S2583" s="18"/>
      <x:c r="T2583" s="18"/>
    </x:row>
    <x:row r="2584">
      <x:c r="D2584" s="18"/>
      <x:c r="E2584" s="18"/>
      <x:c r="F2584" s="18"/>
      <x:c r="G2584" s="59"/>
      <x:c r="H2584" s="59"/>
      <x:c r="I2584" s="59"/>
      <x:c r="J2584" s="59"/>
      <x:c r="K2584" s="18"/>
      <x:c r="L2584" s="18"/>
      <x:c r="M2584" s="18"/>
      <x:c r="N2584" s="18"/>
      <x:c r="O2584" s="18"/>
      <x:c r="P2584" s="18"/>
      <x:c r="Q2584" s="18"/>
      <x:c r="R2584" s="18"/>
      <x:c r="S2584" s="18"/>
      <x:c r="T2584" s="18"/>
    </x:row>
    <x:row r="2585">
      <x:c r="D2585" s="18"/>
      <x:c r="E2585" s="18"/>
      <x:c r="F2585" s="18"/>
      <x:c r="G2585" s="59"/>
      <x:c r="H2585" s="59"/>
      <x:c r="I2585" s="59"/>
      <x:c r="J2585" s="59"/>
      <x:c r="K2585" s="18"/>
      <x:c r="L2585" s="18"/>
      <x:c r="M2585" s="18"/>
      <x:c r="N2585" s="18"/>
      <x:c r="O2585" s="18"/>
      <x:c r="P2585" s="18"/>
      <x:c r="Q2585" s="18"/>
      <x:c r="R2585" s="18"/>
      <x:c r="S2585" s="18"/>
      <x:c r="T2585" s="18"/>
    </x:row>
    <x:row r="2586">
      <x:c r="D2586" s="18"/>
      <x:c r="E2586" s="18"/>
      <x:c r="F2586" s="18"/>
      <x:c r="G2586" s="59"/>
      <x:c r="H2586" s="59"/>
      <x:c r="I2586" s="59"/>
      <x:c r="J2586" s="59"/>
      <x:c r="K2586" s="18"/>
      <x:c r="L2586" s="18"/>
      <x:c r="M2586" s="18"/>
      <x:c r="N2586" s="18"/>
      <x:c r="O2586" s="18"/>
      <x:c r="P2586" s="18"/>
      <x:c r="Q2586" s="18"/>
      <x:c r="R2586" s="18"/>
      <x:c r="S2586" s="18"/>
      <x:c r="T2586" s="18"/>
    </x:row>
    <x:row r="2587">
      <x:c r="D2587" s="18"/>
      <x:c r="E2587" s="18"/>
      <x:c r="F2587" s="18"/>
      <x:c r="G2587" s="59"/>
      <x:c r="H2587" s="59"/>
      <x:c r="I2587" s="59"/>
      <x:c r="J2587" s="59"/>
      <x:c r="K2587" s="18"/>
      <x:c r="L2587" s="18"/>
      <x:c r="M2587" s="18"/>
      <x:c r="N2587" s="18"/>
      <x:c r="O2587" s="18"/>
      <x:c r="P2587" s="18"/>
      <x:c r="Q2587" s="18"/>
      <x:c r="R2587" s="18"/>
      <x:c r="S2587" s="18"/>
      <x:c r="T2587" s="18"/>
    </x:row>
    <x:row r="2588">
      <x:c r="D2588" s="18"/>
      <x:c r="E2588" s="18"/>
      <x:c r="F2588" s="18"/>
      <x:c r="G2588" s="59"/>
      <x:c r="H2588" s="59"/>
      <x:c r="I2588" s="59"/>
      <x:c r="J2588" s="59"/>
      <x:c r="K2588" s="18"/>
      <x:c r="L2588" s="18"/>
      <x:c r="M2588" s="18"/>
      <x:c r="N2588" s="18"/>
      <x:c r="O2588" s="18"/>
      <x:c r="P2588" s="18"/>
      <x:c r="Q2588" s="18"/>
      <x:c r="R2588" s="18"/>
      <x:c r="S2588" s="18"/>
      <x:c r="T2588" s="18"/>
    </x:row>
    <x:row r="2589">
      <x:c r="D2589" s="18"/>
      <x:c r="E2589" s="18"/>
      <x:c r="F2589" s="18"/>
      <x:c r="G2589" s="59"/>
      <x:c r="H2589" s="59"/>
      <x:c r="I2589" s="59"/>
      <x:c r="J2589" s="59"/>
      <x:c r="K2589" s="18"/>
      <x:c r="L2589" s="18"/>
      <x:c r="M2589" s="18"/>
      <x:c r="N2589" s="18"/>
      <x:c r="O2589" s="18"/>
      <x:c r="P2589" s="18"/>
      <x:c r="Q2589" s="18"/>
      <x:c r="R2589" s="18"/>
      <x:c r="S2589" s="18"/>
      <x:c r="T2589" s="18"/>
    </x:row>
    <x:row r="2590">
      <x:c r="D2590" s="18"/>
      <x:c r="E2590" s="18"/>
      <x:c r="F2590" s="18"/>
      <x:c r="G2590" s="59"/>
      <x:c r="H2590" s="59"/>
      <x:c r="I2590" s="59"/>
      <x:c r="J2590" s="59"/>
      <x:c r="K2590" s="18"/>
      <x:c r="L2590" s="18"/>
      <x:c r="M2590" s="18"/>
      <x:c r="N2590" s="18"/>
      <x:c r="O2590" s="18"/>
      <x:c r="P2590" s="18"/>
      <x:c r="Q2590" s="18"/>
      <x:c r="R2590" s="18"/>
      <x:c r="S2590" s="18"/>
      <x:c r="T2590" s="18"/>
    </x:row>
    <x:row r="2591">
      <x:c r="D2591" s="18"/>
      <x:c r="E2591" s="18"/>
      <x:c r="F2591" s="18"/>
      <x:c r="G2591" s="59"/>
      <x:c r="H2591" s="59"/>
      <x:c r="I2591" s="59"/>
      <x:c r="J2591" s="59"/>
      <x:c r="K2591" s="18"/>
      <x:c r="L2591" s="18"/>
      <x:c r="M2591" s="18"/>
      <x:c r="N2591" s="18"/>
      <x:c r="O2591" s="18"/>
      <x:c r="P2591" s="18"/>
      <x:c r="Q2591" s="18"/>
      <x:c r="R2591" s="18"/>
      <x:c r="S2591" s="18"/>
      <x:c r="T2591" s="18"/>
    </x:row>
    <x:row r="2592">
      <x:c r="D2592" s="18"/>
      <x:c r="E2592" s="18"/>
      <x:c r="F2592" s="18"/>
      <x:c r="G2592" s="59"/>
      <x:c r="H2592" s="59"/>
      <x:c r="I2592" s="59"/>
      <x:c r="J2592" s="59"/>
      <x:c r="K2592" s="18"/>
      <x:c r="L2592" s="18"/>
      <x:c r="M2592" s="18"/>
      <x:c r="N2592" s="18"/>
      <x:c r="O2592" s="18"/>
      <x:c r="P2592" s="18"/>
      <x:c r="Q2592" s="18"/>
      <x:c r="R2592" s="18"/>
      <x:c r="S2592" s="18"/>
      <x:c r="T2592" s="18"/>
    </x:row>
    <x:row r="2593">
      <x:c r="D2593" s="18"/>
      <x:c r="E2593" s="18"/>
      <x:c r="F2593" s="18"/>
      <x:c r="G2593" s="59"/>
      <x:c r="H2593" s="59"/>
      <x:c r="I2593" s="59"/>
      <x:c r="J2593" s="59"/>
      <x:c r="K2593" s="18"/>
      <x:c r="L2593" s="18"/>
      <x:c r="M2593" s="18"/>
      <x:c r="N2593" s="18"/>
      <x:c r="O2593" s="18"/>
      <x:c r="P2593" s="18"/>
      <x:c r="Q2593" s="18"/>
      <x:c r="R2593" s="18"/>
      <x:c r="S2593" s="18"/>
      <x:c r="T2593" s="18"/>
    </x:row>
    <x:row r="2594">
      <x:c r="D2594" s="18"/>
      <x:c r="E2594" s="18"/>
      <x:c r="F2594" s="18"/>
      <x:c r="G2594" s="59"/>
      <x:c r="H2594" s="59"/>
      <x:c r="I2594" s="59"/>
      <x:c r="J2594" s="59"/>
      <x:c r="K2594" s="18"/>
      <x:c r="L2594" s="18"/>
      <x:c r="M2594" s="18"/>
      <x:c r="N2594" s="18"/>
      <x:c r="O2594" s="18"/>
      <x:c r="P2594" s="18"/>
      <x:c r="Q2594" s="18"/>
      <x:c r="R2594" s="18"/>
      <x:c r="S2594" s="18"/>
      <x:c r="T2594" s="18"/>
    </x:row>
    <x:row r="2595">
      <x:c r="D2595" s="18"/>
      <x:c r="E2595" s="18"/>
      <x:c r="F2595" s="18"/>
      <x:c r="G2595" s="59"/>
      <x:c r="H2595" s="59"/>
      <x:c r="I2595" s="59"/>
      <x:c r="J2595" s="59"/>
      <x:c r="K2595" s="18"/>
      <x:c r="L2595" s="18"/>
      <x:c r="M2595" s="18"/>
      <x:c r="N2595" s="18"/>
      <x:c r="O2595" s="18"/>
      <x:c r="P2595" s="18"/>
      <x:c r="Q2595" s="18"/>
      <x:c r="R2595" s="18"/>
      <x:c r="S2595" s="18"/>
      <x:c r="T2595" s="18"/>
    </x:row>
    <x:row r="2596">
      <x:c r="D2596" s="18"/>
      <x:c r="E2596" s="18"/>
      <x:c r="F2596" s="18"/>
      <x:c r="G2596" s="59"/>
      <x:c r="H2596" s="59"/>
      <x:c r="I2596" s="59"/>
      <x:c r="J2596" s="59"/>
      <x:c r="K2596" s="18"/>
      <x:c r="L2596" s="18"/>
      <x:c r="M2596" s="18"/>
      <x:c r="N2596" s="18"/>
      <x:c r="O2596" s="18"/>
      <x:c r="P2596" s="18"/>
      <x:c r="Q2596" s="18"/>
      <x:c r="R2596" s="18"/>
      <x:c r="S2596" s="18"/>
      <x:c r="T2596" s="18"/>
    </x:row>
    <x:row r="2597">
      <x:c r="D2597" s="18"/>
      <x:c r="E2597" s="18"/>
      <x:c r="F2597" s="18"/>
      <x:c r="G2597" s="59"/>
      <x:c r="H2597" s="59"/>
      <x:c r="I2597" s="59"/>
      <x:c r="J2597" s="59"/>
      <x:c r="K2597" s="18"/>
      <x:c r="L2597" s="18"/>
      <x:c r="M2597" s="18"/>
      <x:c r="N2597" s="18"/>
      <x:c r="O2597" s="18"/>
      <x:c r="P2597" s="18"/>
      <x:c r="Q2597" s="18"/>
      <x:c r="R2597" s="18"/>
      <x:c r="S2597" s="18"/>
      <x:c r="T2597" s="18"/>
    </x:row>
    <x:row r="2598">
      <x:c r="D2598" s="18"/>
      <x:c r="E2598" s="18"/>
      <x:c r="F2598" s="18"/>
      <x:c r="G2598" s="59"/>
      <x:c r="H2598" s="59"/>
      <x:c r="I2598" s="59"/>
      <x:c r="J2598" s="59"/>
      <x:c r="K2598" s="18"/>
      <x:c r="L2598" s="18"/>
      <x:c r="M2598" s="18"/>
      <x:c r="N2598" s="18"/>
      <x:c r="O2598" s="18"/>
      <x:c r="P2598" s="18"/>
      <x:c r="Q2598" s="18"/>
      <x:c r="R2598" s="18"/>
      <x:c r="S2598" s="18"/>
      <x:c r="T2598" s="18"/>
    </x:row>
    <x:row r="2599">
      <x:c r="D2599" s="18"/>
      <x:c r="E2599" s="18"/>
      <x:c r="F2599" s="18"/>
      <x:c r="G2599" s="59"/>
      <x:c r="H2599" s="59"/>
      <x:c r="I2599" s="59"/>
      <x:c r="J2599" s="59"/>
      <x:c r="K2599" s="18"/>
      <x:c r="L2599" s="18"/>
      <x:c r="M2599" s="18"/>
      <x:c r="N2599" s="18"/>
      <x:c r="O2599" s="18"/>
      <x:c r="P2599" s="18"/>
      <x:c r="Q2599" s="18"/>
      <x:c r="R2599" s="18"/>
      <x:c r="S2599" s="18"/>
      <x:c r="T2599" s="18"/>
    </x:row>
    <x:row r="2600">
      <x:c r="D2600" s="18"/>
      <x:c r="E2600" s="18"/>
      <x:c r="F2600" s="18"/>
      <x:c r="G2600" s="59"/>
      <x:c r="H2600" s="59"/>
      <x:c r="I2600" s="59"/>
      <x:c r="J2600" s="59"/>
      <x:c r="K2600" s="18"/>
      <x:c r="L2600" s="18"/>
      <x:c r="M2600" s="18"/>
      <x:c r="N2600" s="18"/>
      <x:c r="O2600" s="18"/>
      <x:c r="P2600" s="18"/>
      <x:c r="Q2600" s="18"/>
      <x:c r="R2600" s="18"/>
      <x:c r="S2600" s="18"/>
      <x:c r="T2600" s="18"/>
    </x:row>
    <x:row r="2601">
      <x:c r="D2601" s="18"/>
      <x:c r="E2601" s="18"/>
      <x:c r="F2601" s="18"/>
      <x:c r="G2601" s="59"/>
      <x:c r="H2601" s="59"/>
      <x:c r="I2601" s="59"/>
      <x:c r="J2601" s="59"/>
      <x:c r="K2601" s="18"/>
      <x:c r="L2601" s="18"/>
      <x:c r="M2601" s="18"/>
      <x:c r="N2601" s="18"/>
      <x:c r="O2601" s="18"/>
      <x:c r="P2601" s="18"/>
      <x:c r="Q2601" s="18"/>
      <x:c r="R2601" s="18"/>
      <x:c r="S2601" s="18"/>
      <x:c r="T2601" s="18"/>
    </x:row>
    <x:row r="2602">
      <x:c r="D2602" s="18"/>
      <x:c r="E2602" s="18"/>
      <x:c r="F2602" s="18"/>
      <x:c r="G2602" s="59"/>
      <x:c r="H2602" s="59"/>
      <x:c r="I2602" s="59"/>
      <x:c r="J2602" s="59"/>
      <x:c r="K2602" s="18"/>
      <x:c r="L2602" s="18"/>
      <x:c r="M2602" s="18"/>
      <x:c r="N2602" s="18"/>
      <x:c r="O2602" s="18"/>
      <x:c r="P2602" s="18"/>
      <x:c r="Q2602" s="18"/>
      <x:c r="R2602" s="18"/>
      <x:c r="S2602" s="18"/>
      <x:c r="T2602" s="18"/>
    </x:row>
    <x:row r="2603">
      <x:c r="D2603" s="18"/>
      <x:c r="E2603" s="18"/>
      <x:c r="F2603" s="18"/>
      <x:c r="G2603" s="59"/>
      <x:c r="H2603" s="59"/>
      <x:c r="I2603" s="59"/>
      <x:c r="J2603" s="59"/>
      <x:c r="K2603" s="18"/>
      <x:c r="L2603" s="18"/>
      <x:c r="M2603" s="18"/>
      <x:c r="N2603" s="18"/>
      <x:c r="O2603" s="18"/>
      <x:c r="P2603" s="18"/>
      <x:c r="Q2603" s="18"/>
      <x:c r="R2603" s="18"/>
      <x:c r="S2603" s="18"/>
      <x:c r="T2603" s="18"/>
    </x:row>
    <x:row r="2604">
      <x:c r="D2604" s="18"/>
      <x:c r="E2604" s="18"/>
      <x:c r="F2604" s="18"/>
      <x:c r="G2604" s="59"/>
      <x:c r="H2604" s="59"/>
      <x:c r="I2604" s="59"/>
      <x:c r="J2604" s="59"/>
      <x:c r="K2604" s="18"/>
      <x:c r="L2604" s="18"/>
      <x:c r="M2604" s="18"/>
      <x:c r="N2604" s="18"/>
      <x:c r="O2604" s="18"/>
      <x:c r="P2604" s="18"/>
      <x:c r="Q2604" s="18"/>
      <x:c r="R2604" s="18"/>
      <x:c r="S2604" s="18"/>
      <x:c r="T2604" s="18"/>
    </x:row>
    <x:row r="2605">
      <x:c r="D2605" s="18"/>
      <x:c r="E2605" s="18"/>
      <x:c r="F2605" s="18"/>
      <x:c r="G2605" s="59"/>
      <x:c r="H2605" s="59"/>
      <x:c r="I2605" s="59"/>
      <x:c r="J2605" s="59"/>
      <x:c r="K2605" s="18"/>
      <x:c r="L2605" s="18"/>
      <x:c r="M2605" s="18"/>
      <x:c r="N2605" s="18"/>
      <x:c r="O2605" s="18"/>
      <x:c r="P2605" s="18"/>
      <x:c r="Q2605" s="18"/>
      <x:c r="R2605" s="18"/>
      <x:c r="S2605" s="18"/>
      <x:c r="T2605" s="18"/>
    </x:row>
    <x:row r="2606">
      <x:c r="D2606" s="18"/>
      <x:c r="E2606" s="18"/>
      <x:c r="F2606" s="18"/>
      <x:c r="G2606" s="59"/>
      <x:c r="H2606" s="59"/>
      <x:c r="I2606" s="59"/>
      <x:c r="J2606" s="59"/>
      <x:c r="K2606" s="18"/>
      <x:c r="L2606" s="18"/>
      <x:c r="M2606" s="18"/>
      <x:c r="N2606" s="18"/>
      <x:c r="O2606" s="18"/>
      <x:c r="P2606" s="18"/>
      <x:c r="Q2606" s="18"/>
      <x:c r="R2606" s="18"/>
      <x:c r="S2606" s="18"/>
      <x:c r="T2606" s="18"/>
    </x:row>
    <x:row r="2607">
      <x:c r="D2607" s="18"/>
      <x:c r="E2607" s="18"/>
      <x:c r="F2607" s="18"/>
      <x:c r="G2607" s="59"/>
      <x:c r="H2607" s="59"/>
      <x:c r="I2607" s="59"/>
      <x:c r="J2607" s="59"/>
      <x:c r="K2607" s="18"/>
      <x:c r="L2607" s="18"/>
      <x:c r="M2607" s="18"/>
      <x:c r="N2607" s="18"/>
      <x:c r="O2607" s="18"/>
      <x:c r="P2607" s="18"/>
      <x:c r="Q2607" s="18"/>
      <x:c r="R2607" s="18"/>
      <x:c r="S2607" s="18"/>
      <x:c r="T2607" s="18"/>
    </x:row>
    <x:row r="2608">
      <x:c r="D2608" s="18"/>
      <x:c r="E2608" s="18"/>
      <x:c r="F2608" s="18"/>
      <x:c r="G2608" s="59"/>
      <x:c r="H2608" s="59"/>
      <x:c r="I2608" s="59"/>
      <x:c r="J2608" s="59"/>
      <x:c r="K2608" s="18"/>
      <x:c r="L2608" s="18"/>
      <x:c r="M2608" s="18"/>
      <x:c r="N2608" s="18"/>
      <x:c r="O2608" s="18"/>
      <x:c r="P2608" s="18"/>
      <x:c r="Q2608" s="18"/>
      <x:c r="R2608" s="18"/>
      <x:c r="S2608" s="18"/>
      <x:c r="T2608" s="18"/>
    </x:row>
    <x:row r="2609">
      <x:c r="D2609" s="18"/>
      <x:c r="E2609" s="18"/>
      <x:c r="F2609" s="18"/>
      <x:c r="G2609" s="59"/>
      <x:c r="H2609" s="59"/>
      <x:c r="I2609" s="59"/>
      <x:c r="J2609" s="59"/>
      <x:c r="K2609" s="18"/>
      <x:c r="L2609" s="18"/>
      <x:c r="M2609" s="18"/>
      <x:c r="N2609" s="18"/>
      <x:c r="O2609" s="18"/>
      <x:c r="P2609" s="18"/>
      <x:c r="Q2609" s="18"/>
      <x:c r="R2609" s="18"/>
      <x:c r="S2609" s="18"/>
      <x:c r="T2609" s="18"/>
    </x:row>
    <x:row r="2610">
      <x:c r="D2610" s="18"/>
      <x:c r="E2610" s="18"/>
      <x:c r="F2610" s="18"/>
      <x:c r="G2610" s="59"/>
      <x:c r="H2610" s="59"/>
      <x:c r="I2610" s="59"/>
      <x:c r="J2610" s="59"/>
      <x:c r="K2610" s="18"/>
      <x:c r="L2610" s="18"/>
      <x:c r="M2610" s="18"/>
      <x:c r="N2610" s="18"/>
      <x:c r="O2610" s="18"/>
      <x:c r="P2610" s="18"/>
      <x:c r="Q2610" s="18"/>
      <x:c r="R2610" s="18"/>
      <x:c r="S2610" s="18"/>
      <x:c r="T2610" s="18"/>
    </x:row>
    <x:row r="2611">
      <x:c r="D2611" s="18"/>
      <x:c r="E2611" s="18"/>
      <x:c r="F2611" s="18"/>
      <x:c r="G2611" s="59"/>
      <x:c r="H2611" s="59"/>
      <x:c r="I2611" s="59"/>
      <x:c r="J2611" s="59"/>
      <x:c r="K2611" s="18"/>
      <x:c r="L2611" s="18"/>
      <x:c r="M2611" s="18"/>
      <x:c r="N2611" s="18"/>
      <x:c r="O2611" s="18"/>
      <x:c r="P2611" s="18"/>
      <x:c r="Q2611" s="18"/>
      <x:c r="R2611" s="18"/>
      <x:c r="S2611" s="18"/>
      <x:c r="T2611" s="18"/>
    </x:row>
    <x:row r="2612">
      <x:c r="D2612" s="18"/>
      <x:c r="E2612" s="18"/>
      <x:c r="F2612" s="18"/>
      <x:c r="G2612" s="59"/>
      <x:c r="H2612" s="59"/>
      <x:c r="I2612" s="59"/>
      <x:c r="J2612" s="59"/>
      <x:c r="K2612" s="18"/>
      <x:c r="L2612" s="18"/>
      <x:c r="M2612" s="18"/>
      <x:c r="N2612" s="18"/>
      <x:c r="O2612" s="18"/>
      <x:c r="P2612" s="18"/>
      <x:c r="Q2612" s="18"/>
      <x:c r="R2612" s="18"/>
      <x:c r="S2612" s="18"/>
      <x:c r="T2612" s="18"/>
    </x:row>
    <x:row r="2613">
      <x:c r="D2613" s="18"/>
      <x:c r="E2613" s="18"/>
      <x:c r="F2613" s="18"/>
      <x:c r="G2613" s="59"/>
      <x:c r="H2613" s="59"/>
      <x:c r="I2613" s="59"/>
      <x:c r="J2613" s="59"/>
      <x:c r="K2613" s="18"/>
      <x:c r="L2613" s="18"/>
      <x:c r="M2613" s="18"/>
      <x:c r="N2613" s="18"/>
      <x:c r="O2613" s="18"/>
      <x:c r="P2613" s="18"/>
      <x:c r="Q2613" s="18"/>
      <x:c r="R2613" s="18"/>
      <x:c r="S2613" s="18"/>
      <x:c r="T2613" s="18"/>
    </x:row>
    <x:row r="2614">
      <x:c r="D2614" s="18"/>
      <x:c r="E2614" s="18"/>
      <x:c r="F2614" s="18"/>
      <x:c r="G2614" s="59"/>
      <x:c r="H2614" s="59"/>
      <x:c r="I2614" s="59"/>
      <x:c r="J2614" s="59"/>
      <x:c r="K2614" s="18"/>
      <x:c r="L2614" s="18"/>
      <x:c r="M2614" s="18"/>
      <x:c r="N2614" s="18"/>
      <x:c r="O2614" s="18"/>
      <x:c r="P2614" s="18"/>
      <x:c r="Q2614" s="18"/>
      <x:c r="R2614" s="18"/>
      <x:c r="S2614" s="18"/>
      <x:c r="T2614" s="18"/>
    </x:row>
    <x:row r="2615">
      <x:c r="D2615" s="18"/>
      <x:c r="E2615" s="18"/>
      <x:c r="F2615" s="18"/>
      <x:c r="G2615" s="59"/>
      <x:c r="H2615" s="59"/>
      <x:c r="I2615" s="59"/>
      <x:c r="J2615" s="59"/>
      <x:c r="K2615" s="18"/>
      <x:c r="L2615" s="18"/>
      <x:c r="M2615" s="18"/>
      <x:c r="N2615" s="18"/>
      <x:c r="O2615" s="18"/>
      <x:c r="P2615" s="18"/>
      <x:c r="Q2615" s="18"/>
      <x:c r="R2615" s="18"/>
      <x:c r="S2615" s="18"/>
      <x:c r="T2615" s="18"/>
    </x:row>
    <x:row r="2616">
      <x:c r="D2616" s="18"/>
      <x:c r="E2616" s="18"/>
      <x:c r="F2616" s="18"/>
      <x:c r="G2616" s="59"/>
      <x:c r="H2616" s="59"/>
      <x:c r="I2616" s="59"/>
      <x:c r="J2616" s="59"/>
      <x:c r="K2616" s="18"/>
      <x:c r="L2616" s="18"/>
      <x:c r="M2616" s="18"/>
      <x:c r="N2616" s="18"/>
      <x:c r="O2616" s="18"/>
      <x:c r="P2616" s="18"/>
      <x:c r="Q2616" s="18"/>
      <x:c r="R2616" s="18"/>
      <x:c r="S2616" s="18"/>
      <x:c r="T2616" s="18"/>
    </x:row>
    <x:row r="2617">
      <x:c r="D2617" s="18"/>
      <x:c r="E2617" s="18"/>
      <x:c r="F2617" s="18"/>
      <x:c r="G2617" s="59"/>
      <x:c r="H2617" s="59"/>
      <x:c r="I2617" s="59"/>
      <x:c r="J2617" s="59"/>
      <x:c r="K2617" s="18"/>
      <x:c r="L2617" s="18"/>
      <x:c r="M2617" s="18"/>
      <x:c r="N2617" s="18"/>
      <x:c r="O2617" s="18"/>
      <x:c r="P2617" s="18"/>
      <x:c r="Q2617" s="18"/>
      <x:c r="R2617" s="18"/>
      <x:c r="S2617" s="18"/>
      <x:c r="T2617" s="18"/>
    </x:row>
    <x:row r="2618">
      <x:c r="D2618" s="18"/>
      <x:c r="E2618" s="18"/>
      <x:c r="F2618" s="18"/>
      <x:c r="G2618" s="59"/>
      <x:c r="H2618" s="59"/>
      <x:c r="I2618" s="59"/>
      <x:c r="J2618" s="59"/>
      <x:c r="K2618" s="18"/>
      <x:c r="L2618" s="18"/>
      <x:c r="M2618" s="18"/>
      <x:c r="N2618" s="18"/>
      <x:c r="O2618" s="18"/>
      <x:c r="P2618" s="18"/>
      <x:c r="Q2618" s="18"/>
      <x:c r="R2618" s="18"/>
      <x:c r="S2618" s="18"/>
      <x:c r="T2618" s="18"/>
    </x:row>
    <x:row r="2619">
      <x:c r="D2619" s="18"/>
      <x:c r="E2619" s="18"/>
      <x:c r="F2619" s="18"/>
      <x:c r="G2619" s="59"/>
      <x:c r="H2619" s="59"/>
      <x:c r="I2619" s="59"/>
      <x:c r="J2619" s="59"/>
      <x:c r="K2619" s="18"/>
      <x:c r="L2619" s="18"/>
      <x:c r="M2619" s="18"/>
      <x:c r="N2619" s="18"/>
      <x:c r="O2619" s="18"/>
      <x:c r="P2619" s="18"/>
      <x:c r="Q2619" s="18"/>
      <x:c r="R2619" s="18"/>
      <x:c r="S2619" s="18"/>
      <x:c r="T2619" s="18"/>
    </x:row>
    <x:row r="2620">
      <x:c r="D2620" s="18"/>
      <x:c r="E2620" s="18"/>
      <x:c r="F2620" s="18"/>
      <x:c r="G2620" s="59"/>
      <x:c r="H2620" s="59"/>
      <x:c r="I2620" s="59"/>
      <x:c r="J2620" s="59"/>
      <x:c r="K2620" s="18"/>
      <x:c r="L2620" s="18"/>
      <x:c r="M2620" s="18"/>
      <x:c r="N2620" s="18"/>
      <x:c r="O2620" s="18"/>
      <x:c r="P2620" s="18"/>
      <x:c r="Q2620" s="18"/>
      <x:c r="R2620" s="18"/>
      <x:c r="S2620" s="18"/>
      <x:c r="T2620" s="18"/>
    </x:row>
    <x:row r="2621">
      <x:c r="D2621" s="18"/>
      <x:c r="E2621" s="18"/>
      <x:c r="F2621" s="18"/>
      <x:c r="G2621" s="59"/>
      <x:c r="H2621" s="59"/>
      <x:c r="I2621" s="59"/>
      <x:c r="J2621" s="59"/>
      <x:c r="K2621" s="18"/>
      <x:c r="L2621" s="18"/>
      <x:c r="M2621" s="18"/>
      <x:c r="N2621" s="18"/>
      <x:c r="O2621" s="18"/>
      <x:c r="P2621" s="18"/>
      <x:c r="Q2621" s="18"/>
      <x:c r="R2621" s="18"/>
      <x:c r="S2621" s="18"/>
      <x:c r="T2621" s="18"/>
    </x:row>
    <x:row r="2622">
      <x:c r="D2622" s="18"/>
      <x:c r="E2622" s="18"/>
      <x:c r="F2622" s="18"/>
      <x:c r="G2622" s="59"/>
      <x:c r="H2622" s="59"/>
      <x:c r="I2622" s="59"/>
      <x:c r="J2622" s="59"/>
      <x:c r="K2622" s="18"/>
      <x:c r="L2622" s="18"/>
      <x:c r="M2622" s="18"/>
      <x:c r="N2622" s="18"/>
      <x:c r="O2622" s="18"/>
      <x:c r="P2622" s="18"/>
      <x:c r="Q2622" s="18"/>
      <x:c r="R2622" s="18"/>
      <x:c r="S2622" s="18"/>
      <x:c r="T2622" s="18"/>
    </x:row>
    <x:row r="2623">
      <x:c r="D2623" s="18"/>
      <x:c r="E2623" s="18"/>
      <x:c r="F2623" s="18"/>
      <x:c r="G2623" s="59"/>
      <x:c r="H2623" s="59"/>
      <x:c r="I2623" s="59"/>
      <x:c r="J2623" s="59"/>
      <x:c r="K2623" s="18"/>
      <x:c r="L2623" s="18"/>
      <x:c r="M2623" s="18"/>
      <x:c r="N2623" s="18"/>
      <x:c r="O2623" s="18"/>
      <x:c r="P2623" s="18"/>
      <x:c r="Q2623" s="18"/>
      <x:c r="R2623" s="18"/>
      <x:c r="S2623" s="18"/>
      <x:c r="T2623" s="18"/>
    </x:row>
    <x:row r="2624">
      <x:c r="D2624" s="18"/>
      <x:c r="E2624" s="18"/>
      <x:c r="F2624" s="18"/>
      <x:c r="G2624" s="59"/>
      <x:c r="H2624" s="59"/>
      <x:c r="I2624" s="59"/>
      <x:c r="J2624" s="59"/>
      <x:c r="K2624" s="18"/>
      <x:c r="L2624" s="18"/>
      <x:c r="M2624" s="18"/>
      <x:c r="N2624" s="18"/>
      <x:c r="O2624" s="18"/>
      <x:c r="P2624" s="18"/>
      <x:c r="Q2624" s="18"/>
      <x:c r="R2624" s="18"/>
      <x:c r="S2624" s="18"/>
      <x:c r="T2624" s="18"/>
    </x:row>
    <x:row r="2625">
      <x:c r="D2625" s="18"/>
      <x:c r="E2625" s="18"/>
      <x:c r="F2625" s="18"/>
      <x:c r="G2625" s="59"/>
      <x:c r="H2625" s="59"/>
      <x:c r="I2625" s="59"/>
      <x:c r="J2625" s="59"/>
      <x:c r="K2625" s="18"/>
      <x:c r="L2625" s="18"/>
      <x:c r="M2625" s="18"/>
      <x:c r="N2625" s="18"/>
      <x:c r="O2625" s="18"/>
      <x:c r="P2625" s="18"/>
      <x:c r="Q2625" s="18"/>
      <x:c r="R2625" s="18"/>
      <x:c r="S2625" s="18"/>
      <x:c r="T2625" s="18"/>
    </x:row>
    <x:row r="2626">
      <x:c r="D2626" s="18"/>
      <x:c r="E2626" s="18"/>
      <x:c r="F2626" s="18"/>
      <x:c r="G2626" s="59"/>
      <x:c r="H2626" s="59"/>
      <x:c r="I2626" s="59"/>
      <x:c r="J2626" s="59"/>
      <x:c r="K2626" s="18"/>
      <x:c r="L2626" s="18"/>
      <x:c r="M2626" s="18"/>
      <x:c r="N2626" s="18"/>
      <x:c r="O2626" s="18"/>
      <x:c r="P2626" s="18"/>
      <x:c r="Q2626" s="18"/>
      <x:c r="R2626" s="18"/>
      <x:c r="S2626" s="18"/>
      <x:c r="T2626" s="18"/>
    </x:row>
    <x:row r="2627">
      <x:c r="D2627" s="18"/>
      <x:c r="E2627" s="18"/>
      <x:c r="F2627" s="18"/>
      <x:c r="G2627" s="59"/>
      <x:c r="H2627" s="59"/>
      <x:c r="I2627" s="59"/>
      <x:c r="J2627" s="59"/>
      <x:c r="K2627" s="18"/>
      <x:c r="L2627" s="18"/>
      <x:c r="M2627" s="18"/>
      <x:c r="N2627" s="18"/>
      <x:c r="O2627" s="18"/>
      <x:c r="P2627" s="18"/>
      <x:c r="Q2627" s="18"/>
      <x:c r="R2627" s="18"/>
      <x:c r="S2627" s="18"/>
      <x:c r="T2627" s="18"/>
    </x:row>
    <x:row r="2628">
      <x:c r="D2628" s="18"/>
      <x:c r="E2628" s="18"/>
      <x:c r="F2628" s="18"/>
      <x:c r="G2628" s="59"/>
      <x:c r="H2628" s="59"/>
      <x:c r="I2628" s="59"/>
      <x:c r="J2628" s="59"/>
      <x:c r="K2628" s="18"/>
      <x:c r="L2628" s="18"/>
      <x:c r="M2628" s="18"/>
      <x:c r="N2628" s="18"/>
      <x:c r="O2628" s="18"/>
      <x:c r="P2628" s="18"/>
      <x:c r="Q2628" s="18"/>
      <x:c r="R2628" s="18"/>
      <x:c r="S2628" s="18"/>
      <x:c r="T2628" s="18"/>
    </x:row>
    <x:row r="2629">
      <x:c r="D2629" s="18"/>
      <x:c r="E2629" s="18"/>
      <x:c r="F2629" s="18"/>
      <x:c r="G2629" s="59"/>
      <x:c r="H2629" s="59"/>
      <x:c r="I2629" s="59"/>
      <x:c r="J2629" s="59"/>
      <x:c r="K2629" s="18"/>
      <x:c r="L2629" s="18"/>
      <x:c r="M2629" s="18"/>
      <x:c r="N2629" s="18"/>
      <x:c r="O2629" s="18"/>
      <x:c r="P2629" s="18"/>
      <x:c r="Q2629" s="18"/>
      <x:c r="R2629" s="18"/>
      <x:c r="S2629" s="18"/>
      <x:c r="T2629" s="18"/>
    </x:row>
    <x:row r="2630">
      <x:c r="D2630" s="18"/>
      <x:c r="E2630" s="18"/>
      <x:c r="F2630" s="18"/>
      <x:c r="G2630" s="59"/>
      <x:c r="H2630" s="59"/>
      <x:c r="I2630" s="59"/>
      <x:c r="J2630" s="59"/>
      <x:c r="K2630" s="18"/>
      <x:c r="L2630" s="18"/>
      <x:c r="M2630" s="18"/>
      <x:c r="N2630" s="18"/>
      <x:c r="O2630" s="18"/>
      <x:c r="P2630" s="18"/>
      <x:c r="Q2630" s="18"/>
      <x:c r="R2630" s="18"/>
      <x:c r="S2630" s="18"/>
      <x:c r="T2630" s="18"/>
    </x:row>
    <x:row r="2631">
      <x:c r="D2631" s="18"/>
      <x:c r="E2631" s="18"/>
      <x:c r="F2631" s="18"/>
      <x:c r="G2631" s="59"/>
      <x:c r="H2631" s="59"/>
      <x:c r="I2631" s="59"/>
      <x:c r="J2631" s="59"/>
      <x:c r="K2631" s="18"/>
      <x:c r="L2631" s="18"/>
      <x:c r="M2631" s="18"/>
      <x:c r="N2631" s="18"/>
      <x:c r="O2631" s="18"/>
      <x:c r="P2631" s="18"/>
      <x:c r="Q2631" s="18"/>
      <x:c r="R2631" s="18"/>
      <x:c r="S2631" s="18"/>
      <x:c r="T2631" s="18"/>
    </x:row>
    <x:row r="2632">
      <x:c r="D2632" s="18"/>
      <x:c r="E2632" s="18"/>
      <x:c r="F2632" s="18"/>
      <x:c r="G2632" s="59"/>
      <x:c r="H2632" s="59"/>
      <x:c r="I2632" s="59"/>
      <x:c r="J2632" s="59"/>
      <x:c r="K2632" s="18"/>
      <x:c r="L2632" s="18"/>
      <x:c r="M2632" s="18"/>
      <x:c r="N2632" s="18"/>
      <x:c r="O2632" s="18"/>
      <x:c r="P2632" s="18"/>
      <x:c r="Q2632" s="18"/>
      <x:c r="R2632" s="18"/>
      <x:c r="S2632" s="18"/>
      <x:c r="T2632" s="18"/>
    </x:row>
    <x:row r="2633">
      <x:c r="D2633" s="18"/>
      <x:c r="E2633" s="18"/>
      <x:c r="F2633" s="18"/>
      <x:c r="G2633" s="59"/>
      <x:c r="H2633" s="59"/>
      <x:c r="I2633" s="59"/>
      <x:c r="J2633" s="59"/>
      <x:c r="K2633" s="18"/>
      <x:c r="L2633" s="18"/>
      <x:c r="M2633" s="18"/>
      <x:c r="N2633" s="18"/>
      <x:c r="O2633" s="18"/>
      <x:c r="P2633" s="18"/>
      <x:c r="Q2633" s="18"/>
      <x:c r="R2633" s="18"/>
      <x:c r="S2633" s="18"/>
      <x:c r="T2633" s="18"/>
    </x:row>
    <x:row r="2634">
      <x:c r="D2634" s="18"/>
      <x:c r="E2634" s="18"/>
      <x:c r="F2634" s="18"/>
      <x:c r="G2634" s="59"/>
      <x:c r="H2634" s="59"/>
      <x:c r="I2634" s="59"/>
      <x:c r="J2634" s="59"/>
      <x:c r="K2634" s="18"/>
      <x:c r="L2634" s="18"/>
      <x:c r="M2634" s="18"/>
      <x:c r="N2634" s="18"/>
      <x:c r="O2634" s="18"/>
      <x:c r="P2634" s="18"/>
      <x:c r="Q2634" s="18"/>
      <x:c r="R2634" s="18"/>
      <x:c r="S2634" s="18"/>
      <x:c r="T2634" s="18"/>
    </x:row>
    <x:row r="2635">
      <x:c r="D2635" s="18"/>
      <x:c r="E2635" s="18"/>
      <x:c r="F2635" s="18"/>
      <x:c r="G2635" s="59"/>
      <x:c r="H2635" s="59"/>
      <x:c r="I2635" s="59"/>
      <x:c r="J2635" s="59"/>
      <x:c r="K2635" s="18"/>
      <x:c r="L2635" s="18"/>
      <x:c r="M2635" s="18"/>
      <x:c r="N2635" s="18"/>
      <x:c r="O2635" s="18"/>
      <x:c r="P2635" s="18"/>
      <x:c r="Q2635" s="18"/>
      <x:c r="R2635" s="18"/>
      <x:c r="S2635" s="18"/>
      <x:c r="T2635" s="18"/>
    </x:row>
    <x:row r="2636">
      <x:c r="D2636" s="18"/>
      <x:c r="E2636" s="18"/>
      <x:c r="F2636" s="18"/>
      <x:c r="G2636" s="59"/>
      <x:c r="H2636" s="59"/>
      <x:c r="I2636" s="59"/>
      <x:c r="J2636" s="59"/>
      <x:c r="K2636" s="18"/>
      <x:c r="L2636" s="18"/>
      <x:c r="M2636" s="18"/>
      <x:c r="N2636" s="18"/>
      <x:c r="O2636" s="18"/>
      <x:c r="P2636" s="18"/>
      <x:c r="Q2636" s="18"/>
      <x:c r="R2636" s="18"/>
      <x:c r="S2636" s="18"/>
      <x:c r="T2636" s="18"/>
    </x:row>
    <x:row r="2637">
      <x:c r="D2637" s="18"/>
      <x:c r="E2637" s="18"/>
      <x:c r="F2637" s="18"/>
      <x:c r="G2637" s="59"/>
      <x:c r="H2637" s="59"/>
      <x:c r="I2637" s="59"/>
      <x:c r="J2637" s="59"/>
      <x:c r="K2637" s="18"/>
      <x:c r="L2637" s="18"/>
      <x:c r="M2637" s="18"/>
      <x:c r="N2637" s="18"/>
      <x:c r="O2637" s="18"/>
      <x:c r="P2637" s="18"/>
      <x:c r="Q2637" s="18"/>
      <x:c r="R2637" s="18"/>
      <x:c r="S2637" s="18"/>
      <x:c r="T2637" s="18"/>
    </x:row>
    <x:row r="2638">
      <x:c r="D2638" s="18"/>
      <x:c r="E2638" s="18"/>
      <x:c r="F2638" s="18"/>
      <x:c r="G2638" s="59"/>
      <x:c r="H2638" s="59"/>
      <x:c r="I2638" s="59"/>
      <x:c r="J2638" s="59"/>
      <x:c r="K2638" s="18"/>
      <x:c r="L2638" s="18"/>
      <x:c r="M2638" s="18"/>
      <x:c r="N2638" s="18"/>
      <x:c r="O2638" s="18"/>
      <x:c r="P2638" s="18"/>
      <x:c r="Q2638" s="18"/>
      <x:c r="R2638" s="18"/>
      <x:c r="S2638" s="18"/>
      <x:c r="T2638" s="18"/>
    </x:row>
    <x:row r="2639">
      <x:c r="D2639" s="18"/>
      <x:c r="E2639" s="18"/>
      <x:c r="F2639" s="18"/>
      <x:c r="G2639" s="59"/>
      <x:c r="H2639" s="59"/>
      <x:c r="I2639" s="59"/>
      <x:c r="J2639" s="59"/>
      <x:c r="K2639" s="18"/>
      <x:c r="L2639" s="18"/>
      <x:c r="M2639" s="18"/>
      <x:c r="N2639" s="18"/>
      <x:c r="O2639" s="18"/>
      <x:c r="P2639" s="18"/>
      <x:c r="Q2639" s="18"/>
      <x:c r="R2639" s="18"/>
      <x:c r="S2639" s="18"/>
      <x:c r="T2639" s="18"/>
    </x:row>
    <x:row r="2640">
      <x:c r="D2640" s="18"/>
      <x:c r="E2640" s="18"/>
      <x:c r="F2640" s="18"/>
      <x:c r="G2640" s="59"/>
      <x:c r="H2640" s="59"/>
      <x:c r="I2640" s="59"/>
      <x:c r="J2640" s="59"/>
      <x:c r="K2640" s="18"/>
      <x:c r="L2640" s="18"/>
      <x:c r="M2640" s="18"/>
      <x:c r="N2640" s="18"/>
      <x:c r="O2640" s="18"/>
      <x:c r="P2640" s="18"/>
      <x:c r="Q2640" s="18"/>
      <x:c r="R2640" s="18"/>
      <x:c r="S2640" s="18"/>
      <x:c r="T2640" s="18"/>
    </x:row>
    <x:row r="2641">
      <x:c r="D2641" s="18"/>
      <x:c r="E2641" s="18"/>
      <x:c r="F2641" s="18"/>
      <x:c r="G2641" s="59"/>
      <x:c r="H2641" s="59"/>
      <x:c r="I2641" s="59"/>
      <x:c r="J2641" s="59"/>
      <x:c r="K2641" s="18"/>
      <x:c r="L2641" s="18"/>
      <x:c r="M2641" s="18"/>
      <x:c r="N2641" s="18"/>
      <x:c r="O2641" s="18"/>
      <x:c r="P2641" s="18"/>
      <x:c r="Q2641" s="18"/>
      <x:c r="R2641" s="18"/>
      <x:c r="S2641" s="18"/>
      <x:c r="T2641" s="18"/>
    </x:row>
    <x:row r="2642">
      <x:c r="D2642" s="18"/>
      <x:c r="E2642" s="18"/>
      <x:c r="F2642" s="18"/>
      <x:c r="G2642" s="59"/>
      <x:c r="H2642" s="59"/>
      <x:c r="I2642" s="59"/>
      <x:c r="J2642" s="59"/>
      <x:c r="K2642" s="18"/>
      <x:c r="L2642" s="18"/>
      <x:c r="M2642" s="18"/>
      <x:c r="N2642" s="18"/>
      <x:c r="O2642" s="18"/>
      <x:c r="P2642" s="18"/>
      <x:c r="Q2642" s="18"/>
      <x:c r="R2642" s="18"/>
      <x:c r="S2642" s="18"/>
      <x:c r="T2642" s="18"/>
    </x:row>
    <x:row r="2643">
      <x:c r="D2643" s="18"/>
      <x:c r="E2643" s="18"/>
      <x:c r="F2643" s="18"/>
      <x:c r="G2643" s="59"/>
      <x:c r="H2643" s="59"/>
      <x:c r="I2643" s="59"/>
      <x:c r="J2643" s="59"/>
      <x:c r="K2643" s="18"/>
      <x:c r="L2643" s="18"/>
      <x:c r="M2643" s="18"/>
      <x:c r="N2643" s="18"/>
      <x:c r="O2643" s="18"/>
      <x:c r="P2643" s="18"/>
      <x:c r="Q2643" s="18"/>
      <x:c r="R2643" s="18"/>
      <x:c r="S2643" s="18"/>
      <x:c r="T2643" s="18"/>
    </x:row>
    <x:row r="2644">
      <x:c r="D2644" s="18"/>
      <x:c r="E2644" s="18"/>
      <x:c r="F2644" s="18"/>
      <x:c r="G2644" s="59"/>
      <x:c r="H2644" s="59"/>
      <x:c r="I2644" s="59"/>
      <x:c r="J2644" s="59"/>
      <x:c r="K2644" s="18"/>
      <x:c r="L2644" s="18"/>
      <x:c r="M2644" s="18"/>
      <x:c r="N2644" s="18"/>
      <x:c r="O2644" s="18"/>
      <x:c r="P2644" s="18"/>
      <x:c r="Q2644" s="18"/>
      <x:c r="R2644" s="18"/>
      <x:c r="S2644" s="18"/>
      <x:c r="T2644" s="18"/>
    </x:row>
    <x:row r="2645">
      <x:c r="D2645" s="18"/>
      <x:c r="E2645" s="18"/>
      <x:c r="F2645" s="18"/>
      <x:c r="G2645" s="59"/>
      <x:c r="H2645" s="59"/>
      <x:c r="I2645" s="59"/>
      <x:c r="J2645" s="59"/>
      <x:c r="K2645" s="18"/>
      <x:c r="L2645" s="18"/>
      <x:c r="M2645" s="18"/>
      <x:c r="N2645" s="18"/>
      <x:c r="O2645" s="18"/>
      <x:c r="P2645" s="18"/>
      <x:c r="Q2645" s="18"/>
      <x:c r="R2645" s="18"/>
      <x:c r="S2645" s="18"/>
      <x:c r="T2645" s="18"/>
    </x:row>
    <x:row r="2646">
      <x:c r="D2646" s="18"/>
      <x:c r="E2646" s="18"/>
      <x:c r="F2646" s="18"/>
      <x:c r="G2646" s="59"/>
      <x:c r="H2646" s="59"/>
      <x:c r="I2646" s="59"/>
      <x:c r="J2646" s="59"/>
      <x:c r="K2646" s="18"/>
      <x:c r="L2646" s="18"/>
      <x:c r="M2646" s="18"/>
      <x:c r="N2646" s="18"/>
      <x:c r="O2646" s="18"/>
      <x:c r="P2646" s="18"/>
      <x:c r="Q2646" s="18"/>
      <x:c r="R2646" s="18"/>
      <x:c r="S2646" s="18"/>
      <x:c r="T2646" s="18"/>
    </x:row>
    <x:row r="2647">
      <x:c r="D2647" s="18"/>
      <x:c r="E2647" s="18"/>
      <x:c r="F2647" s="18"/>
      <x:c r="G2647" s="59"/>
      <x:c r="H2647" s="59"/>
      <x:c r="I2647" s="59"/>
      <x:c r="J2647" s="59"/>
      <x:c r="K2647" s="18"/>
      <x:c r="L2647" s="18"/>
      <x:c r="M2647" s="18"/>
      <x:c r="N2647" s="18"/>
      <x:c r="O2647" s="18"/>
      <x:c r="P2647" s="18"/>
      <x:c r="Q2647" s="18"/>
      <x:c r="R2647" s="18"/>
      <x:c r="S2647" s="18"/>
      <x:c r="T2647" s="18"/>
    </x:row>
    <x:row r="2648">
      <x:c r="D2648" s="18"/>
      <x:c r="E2648" s="18"/>
      <x:c r="F2648" s="18"/>
      <x:c r="G2648" s="59"/>
      <x:c r="H2648" s="59"/>
      <x:c r="I2648" s="59"/>
      <x:c r="J2648" s="59"/>
      <x:c r="K2648" s="18"/>
      <x:c r="L2648" s="18"/>
      <x:c r="M2648" s="18"/>
      <x:c r="N2648" s="18"/>
      <x:c r="O2648" s="18"/>
      <x:c r="P2648" s="18"/>
      <x:c r="Q2648" s="18"/>
      <x:c r="R2648" s="18"/>
      <x:c r="S2648" s="18"/>
      <x:c r="T2648" s="18"/>
    </x:row>
    <x:row r="2649">
      <x:c r="D2649" s="18"/>
      <x:c r="E2649" s="18"/>
      <x:c r="F2649" s="18"/>
      <x:c r="G2649" s="59"/>
      <x:c r="H2649" s="59"/>
      <x:c r="I2649" s="59"/>
      <x:c r="J2649" s="59"/>
      <x:c r="K2649" s="18"/>
      <x:c r="L2649" s="18"/>
      <x:c r="M2649" s="18"/>
      <x:c r="N2649" s="18"/>
      <x:c r="O2649" s="18"/>
      <x:c r="P2649" s="18"/>
      <x:c r="Q2649" s="18"/>
      <x:c r="R2649" s="18"/>
      <x:c r="S2649" s="18"/>
      <x:c r="T2649" s="18"/>
    </x:row>
    <x:row r="2650">
      <x:c r="D2650" s="18"/>
      <x:c r="E2650" s="18"/>
      <x:c r="F2650" s="18"/>
      <x:c r="G2650" s="59"/>
      <x:c r="H2650" s="59"/>
      <x:c r="I2650" s="59"/>
      <x:c r="J2650" s="59"/>
      <x:c r="K2650" s="18"/>
      <x:c r="L2650" s="18"/>
      <x:c r="M2650" s="18"/>
      <x:c r="N2650" s="18"/>
      <x:c r="O2650" s="18"/>
      <x:c r="P2650" s="18"/>
      <x:c r="Q2650" s="18"/>
      <x:c r="R2650" s="18"/>
      <x:c r="S2650" s="18"/>
      <x:c r="T2650" s="18"/>
    </x:row>
    <x:row r="2651">
      <x:c r="D2651" s="18"/>
      <x:c r="E2651" s="18"/>
      <x:c r="F2651" s="18"/>
      <x:c r="G2651" s="59"/>
      <x:c r="H2651" s="59"/>
      <x:c r="I2651" s="59"/>
      <x:c r="J2651" s="59"/>
      <x:c r="K2651" s="18"/>
      <x:c r="L2651" s="18"/>
      <x:c r="M2651" s="18"/>
      <x:c r="N2651" s="18"/>
      <x:c r="O2651" s="18"/>
      <x:c r="P2651" s="18"/>
      <x:c r="Q2651" s="18"/>
      <x:c r="R2651" s="18"/>
      <x:c r="S2651" s="18"/>
      <x:c r="T2651" s="18"/>
    </x:row>
    <x:row r="2652">
      <x:c r="D2652" s="18"/>
      <x:c r="E2652" s="18"/>
      <x:c r="F2652" s="18"/>
      <x:c r="G2652" s="59"/>
      <x:c r="H2652" s="59"/>
      <x:c r="I2652" s="59"/>
      <x:c r="J2652" s="59"/>
      <x:c r="K2652" s="18"/>
      <x:c r="L2652" s="18"/>
      <x:c r="M2652" s="18"/>
      <x:c r="N2652" s="18"/>
      <x:c r="O2652" s="18"/>
      <x:c r="P2652" s="18"/>
      <x:c r="Q2652" s="18"/>
      <x:c r="R2652" s="18"/>
      <x:c r="S2652" s="18"/>
      <x:c r="T2652" s="18"/>
    </x:row>
    <x:row r="2653">
      <x:c r="D2653" s="18"/>
      <x:c r="E2653" s="18"/>
      <x:c r="F2653" s="18"/>
      <x:c r="G2653" s="59"/>
      <x:c r="H2653" s="59"/>
      <x:c r="I2653" s="59"/>
      <x:c r="J2653" s="59"/>
      <x:c r="K2653" s="18"/>
      <x:c r="L2653" s="18"/>
      <x:c r="M2653" s="18"/>
      <x:c r="N2653" s="18"/>
      <x:c r="O2653" s="18"/>
      <x:c r="P2653" s="18"/>
      <x:c r="Q2653" s="18"/>
      <x:c r="R2653" s="18"/>
      <x:c r="S2653" s="18"/>
      <x:c r="T2653" s="18"/>
    </x:row>
    <x:row r="2654">
      <x:c r="D2654" s="18"/>
      <x:c r="E2654" s="18"/>
      <x:c r="F2654" s="18"/>
      <x:c r="G2654" s="59"/>
      <x:c r="H2654" s="59"/>
      <x:c r="I2654" s="59"/>
      <x:c r="J2654" s="59"/>
      <x:c r="K2654" s="18"/>
      <x:c r="L2654" s="18"/>
      <x:c r="M2654" s="18"/>
      <x:c r="N2654" s="18"/>
      <x:c r="O2654" s="18"/>
      <x:c r="P2654" s="18"/>
      <x:c r="Q2654" s="18"/>
      <x:c r="R2654" s="18"/>
      <x:c r="S2654" s="18"/>
      <x:c r="T2654" s="18"/>
    </x:row>
    <x:row r="2655">
      <x:c r="D2655" s="18"/>
      <x:c r="E2655" s="18"/>
      <x:c r="F2655" s="18"/>
      <x:c r="G2655" s="59"/>
      <x:c r="H2655" s="59"/>
      <x:c r="I2655" s="59"/>
      <x:c r="J2655" s="59"/>
      <x:c r="K2655" s="18"/>
      <x:c r="L2655" s="18"/>
      <x:c r="M2655" s="18"/>
      <x:c r="N2655" s="18"/>
      <x:c r="O2655" s="18"/>
      <x:c r="P2655" s="18"/>
      <x:c r="Q2655" s="18"/>
      <x:c r="R2655" s="18"/>
      <x:c r="S2655" s="18"/>
      <x:c r="T2655" s="18"/>
    </x:row>
    <x:row r="2656">
      <x:c r="D2656" s="18"/>
      <x:c r="E2656" s="18"/>
      <x:c r="F2656" s="18"/>
      <x:c r="G2656" s="59"/>
      <x:c r="H2656" s="59"/>
      <x:c r="I2656" s="59"/>
      <x:c r="J2656" s="59"/>
      <x:c r="K2656" s="18"/>
      <x:c r="L2656" s="18"/>
      <x:c r="M2656" s="18"/>
      <x:c r="N2656" s="18"/>
      <x:c r="O2656" s="18"/>
      <x:c r="P2656" s="18"/>
      <x:c r="Q2656" s="18"/>
      <x:c r="R2656" s="18"/>
      <x:c r="S2656" s="18"/>
      <x:c r="T2656" s="18"/>
    </x:row>
    <x:row r="2657">
      <x:c r="D2657" s="18"/>
      <x:c r="E2657" s="18"/>
      <x:c r="F2657" s="18"/>
      <x:c r="G2657" s="59"/>
      <x:c r="H2657" s="59"/>
      <x:c r="I2657" s="59"/>
      <x:c r="J2657" s="59"/>
      <x:c r="K2657" s="18"/>
      <x:c r="L2657" s="18"/>
      <x:c r="M2657" s="18"/>
      <x:c r="N2657" s="18"/>
      <x:c r="O2657" s="18"/>
      <x:c r="P2657" s="18"/>
      <x:c r="Q2657" s="18"/>
      <x:c r="R2657" s="18"/>
      <x:c r="S2657" s="18"/>
      <x:c r="T2657" s="18"/>
    </x:row>
    <x:row r="2658">
      <x:c r="D2658" s="18"/>
      <x:c r="E2658" s="18"/>
      <x:c r="F2658" s="18"/>
      <x:c r="G2658" s="59"/>
      <x:c r="H2658" s="59"/>
      <x:c r="I2658" s="59"/>
      <x:c r="J2658" s="59"/>
      <x:c r="K2658" s="18"/>
      <x:c r="L2658" s="18"/>
      <x:c r="M2658" s="18"/>
      <x:c r="N2658" s="18"/>
      <x:c r="O2658" s="18"/>
      <x:c r="P2658" s="18"/>
      <x:c r="Q2658" s="18"/>
      <x:c r="R2658" s="18"/>
      <x:c r="S2658" s="18"/>
      <x:c r="T2658" s="18"/>
    </x:row>
    <x:row r="2659">
      <x:c r="D2659" s="18"/>
      <x:c r="E2659" s="18"/>
      <x:c r="F2659" s="18"/>
      <x:c r="G2659" s="59"/>
      <x:c r="H2659" s="59"/>
      <x:c r="I2659" s="59"/>
      <x:c r="J2659" s="59"/>
      <x:c r="K2659" s="18"/>
      <x:c r="L2659" s="18"/>
      <x:c r="M2659" s="18"/>
      <x:c r="N2659" s="18"/>
      <x:c r="O2659" s="18"/>
      <x:c r="P2659" s="18"/>
      <x:c r="Q2659" s="18"/>
      <x:c r="R2659" s="18"/>
      <x:c r="S2659" s="18"/>
      <x:c r="T2659" s="18"/>
    </x:row>
    <x:row r="2660">
      <x:c r="D2660" s="18"/>
      <x:c r="E2660" s="18"/>
      <x:c r="F2660" s="18"/>
      <x:c r="G2660" s="59"/>
      <x:c r="H2660" s="59"/>
      <x:c r="I2660" s="59"/>
      <x:c r="J2660" s="59"/>
      <x:c r="K2660" s="18"/>
      <x:c r="L2660" s="18"/>
      <x:c r="M2660" s="18"/>
      <x:c r="N2660" s="18"/>
      <x:c r="O2660" s="18"/>
      <x:c r="P2660" s="18"/>
      <x:c r="Q2660" s="18"/>
      <x:c r="R2660" s="18"/>
      <x:c r="S2660" s="18"/>
      <x:c r="T2660" s="18"/>
    </x:row>
    <x:row r="2661">
      <x:c r="D2661" s="18"/>
      <x:c r="E2661" s="18"/>
      <x:c r="F2661" s="18"/>
      <x:c r="G2661" s="59"/>
      <x:c r="H2661" s="59"/>
      <x:c r="I2661" s="59"/>
      <x:c r="J2661" s="59"/>
      <x:c r="K2661" s="18"/>
      <x:c r="L2661" s="18"/>
      <x:c r="M2661" s="18"/>
      <x:c r="N2661" s="18"/>
      <x:c r="O2661" s="18"/>
      <x:c r="P2661" s="18"/>
      <x:c r="Q2661" s="18"/>
      <x:c r="R2661" s="18"/>
      <x:c r="S2661" s="18"/>
      <x:c r="T2661" s="18"/>
    </x:row>
    <x:row r="2662">
      <x:c r="D2662" s="18"/>
      <x:c r="E2662" s="18"/>
      <x:c r="F2662" s="18"/>
      <x:c r="G2662" s="59"/>
      <x:c r="H2662" s="59"/>
      <x:c r="I2662" s="59"/>
      <x:c r="J2662" s="59"/>
      <x:c r="K2662" s="18"/>
      <x:c r="L2662" s="18"/>
      <x:c r="M2662" s="18"/>
      <x:c r="N2662" s="18"/>
      <x:c r="O2662" s="18"/>
      <x:c r="P2662" s="18"/>
      <x:c r="Q2662" s="18"/>
      <x:c r="R2662" s="18"/>
      <x:c r="S2662" s="18"/>
      <x:c r="T2662" s="18"/>
    </x:row>
    <x:row r="2663">
      <x:c r="D2663" s="18"/>
      <x:c r="E2663" s="18"/>
      <x:c r="F2663" s="18"/>
      <x:c r="G2663" s="59"/>
      <x:c r="H2663" s="59"/>
      <x:c r="I2663" s="59"/>
      <x:c r="J2663" s="59"/>
      <x:c r="K2663" s="18"/>
      <x:c r="L2663" s="18"/>
      <x:c r="M2663" s="18"/>
      <x:c r="N2663" s="18"/>
      <x:c r="O2663" s="18"/>
      <x:c r="P2663" s="18"/>
      <x:c r="Q2663" s="18"/>
      <x:c r="R2663" s="18"/>
      <x:c r="S2663" s="18"/>
      <x:c r="T2663" s="18"/>
    </x:row>
    <x:row r="2664">
      <x:c r="D2664" s="18"/>
      <x:c r="E2664" s="18"/>
      <x:c r="F2664" s="18"/>
      <x:c r="G2664" s="59"/>
      <x:c r="H2664" s="59"/>
      <x:c r="I2664" s="59"/>
      <x:c r="J2664" s="59"/>
      <x:c r="K2664" s="18"/>
      <x:c r="L2664" s="18"/>
      <x:c r="M2664" s="18"/>
      <x:c r="N2664" s="18"/>
      <x:c r="O2664" s="18"/>
      <x:c r="P2664" s="18"/>
      <x:c r="Q2664" s="18"/>
      <x:c r="R2664" s="18"/>
      <x:c r="S2664" s="18"/>
      <x:c r="T2664" s="18"/>
    </x:row>
    <x:row r="2665">
      <x:c r="D2665" s="18"/>
      <x:c r="E2665" s="18"/>
      <x:c r="F2665" s="18"/>
      <x:c r="G2665" s="59"/>
      <x:c r="H2665" s="59"/>
      <x:c r="I2665" s="59"/>
      <x:c r="J2665" s="59"/>
      <x:c r="K2665" s="18"/>
      <x:c r="L2665" s="18"/>
      <x:c r="M2665" s="18"/>
      <x:c r="N2665" s="18"/>
      <x:c r="O2665" s="18"/>
      <x:c r="P2665" s="18"/>
      <x:c r="Q2665" s="18"/>
      <x:c r="R2665" s="18"/>
      <x:c r="S2665" s="18"/>
      <x:c r="T2665" s="18"/>
    </x:row>
    <x:row r="2666">
      <x:c r="D2666" s="18"/>
      <x:c r="E2666" s="18"/>
      <x:c r="F2666" s="18"/>
      <x:c r="G2666" s="59"/>
      <x:c r="H2666" s="59"/>
      <x:c r="I2666" s="59"/>
      <x:c r="J2666" s="59"/>
      <x:c r="K2666" s="18"/>
      <x:c r="L2666" s="18"/>
      <x:c r="M2666" s="18"/>
      <x:c r="N2666" s="18"/>
      <x:c r="O2666" s="18"/>
      <x:c r="P2666" s="18"/>
      <x:c r="Q2666" s="18"/>
      <x:c r="R2666" s="18"/>
      <x:c r="S2666" s="18"/>
      <x:c r="T2666" s="18"/>
    </x:row>
    <x:row r="2667">
      <x:c r="D2667" s="18"/>
      <x:c r="E2667" s="18"/>
      <x:c r="F2667" s="18"/>
      <x:c r="G2667" s="59"/>
      <x:c r="H2667" s="59"/>
      <x:c r="I2667" s="59"/>
      <x:c r="J2667" s="59"/>
      <x:c r="K2667" s="18"/>
      <x:c r="L2667" s="18"/>
      <x:c r="M2667" s="18"/>
      <x:c r="N2667" s="18"/>
      <x:c r="O2667" s="18"/>
      <x:c r="P2667" s="18"/>
      <x:c r="Q2667" s="18"/>
      <x:c r="R2667" s="18"/>
      <x:c r="S2667" s="18"/>
      <x:c r="T2667" s="18"/>
    </x:row>
    <x:row r="2668">
      <x:c r="D2668" s="18"/>
      <x:c r="E2668" s="18"/>
      <x:c r="F2668" s="18"/>
      <x:c r="G2668" s="59"/>
      <x:c r="H2668" s="59"/>
      <x:c r="I2668" s="59"/>
      <x:c r="J2668" s="59"/>
      <x:c r="K2668" s="18"/>
      <x:c r="L2668" s="18"/>
      <x:c r="M2668" s="18"/>
      <x:c r="N2668" s="18"/>
      <x:c r="O2668" s="18"/>
      <x:c r="P2668" s="18"/>
      <x:c r="Q2668" s="18"/>
      <x:c r="R2668" s="18"/>
      <x:c r="S2668" s="18"/>
      <x:c r="T2668" s="18"/>
    </x:row>
    <x:row r="2669">
      <x:c r="D2669" s="18"/>
      <x:c r="E2669" s="18"/>
      <x:c r="F2669" s="18"/>
      <x:c r="G2669" s="59"/>
      <x:c r="H2669" s="59"/>
      <x:c r="I2669" s="59"/>
      <x:c r="J2669" s="59"/>
      <x:c r="K2669" s="18"/>
      <x:c r="L2669" s="18"/>
      <x:c r="M2669" s="18"/>
      <x:c r="N2669" s="18"/>
      <x:c r="O2669" s="18"/>
      <x:c r="P2669" s="18"/>
      <x:c r="Q2669" s="18"/>
      <x:c r="R2669" s="18"/>
      <x:c r="S2669" s="18"/>
      <x:c r="T2669" s="18"/>
    </x:row>
    <x:row r="2670">
      <x:c r="D2670" s="18"/>
      <x:c r="E2670" s="18"/>
      <x:c r="F2670" s="18"/>
      <x:c r="G2670" s="59"/>
      <x:c r="H2670" s="59"/>
      <x:c r="I2670" s="59"/>
      <x:c r="J2670" s="59"/>
      <x:c r="K2670" s="18"/>
      <x:c r="L2670" s="18"/>
      <x:c r="M2670" s="18"/>
      <x:c r="N2670" s="18"/>
      <x:c r="O2670" s="18"/>
      <x:c r="P2670" s="18"/>
      <x:c r="Q2670" s="18"/>
      <x:c r="R2670" s="18"/>
      <x:c r="S2670" s="18"/>
      <x:c r="T2670" s="18"/>
    </x:row>
    <x:row r="2671">
      <x:c r="D2671" s="18"/>
      <x:c r="E2671" s="18"/>
      <x:c r="F2671" s="18"/>
      <x:c r="G2671" s="59"/>
      <x:c r="H2671" s="59"/>
      <x:c r="I2671" s="59"/>
      <x:c r="J2671" s="59"/>
      <x:c r="K2671" s="18"/>
      <x:c r="L2671" s="18"/>
      <x:c r="M2671" s="18"/>
      <x:c r="N2671" s="18"/>
      <x:c r="O2671" s="18"/>
      <x:c r="P2671" s="18"/>
      <x:c r="Q2671" s="18"/>
      <x:c r="R2671" s="18"/>
      <x:c r="S2671" s="18"/>
      <x:c r="T2671" s="18"/>
    </x:row>
    <x:row r="2672">
      <x:c r="D2672" s="18"/>
      <x:c r="E2672" s="18"/>
      <x:c r="F2672" s="18"/>
      <x:c r="G2672" s="59"/>
      <x:c r="H2672" s="59"/>
      <x:c r="I2672" s="59"/>
      <x:c r="J2672" s="59"/>
      <x:c r="K2672" s="18"/>
      <x:c r="L2672" s="18"/>
      <x:c r="M2672" s="18"/>
      <x:c r="N2672" s="18"/>
      <x:c r="O2672" s="18"/>
      <x:c r="P2672" s="18"/>
      <x:c r="Q2672" s="18"/>
      <x:c r="R2672" s="18"/>
      <x:c r="S2672" s="18"/>
      <x:c r="T2672" s="18"/>
    </x:row>
    <x:row r="2673">
      <x:c r="D2673" s="18"/>
      <x:c r="E2673" s="18"/>
      <x:c r="F2673" s="18"/>
      <x:c r="G2673" s="59"/>
      <x:c r="H2673" s="59"/>
      <x:c r="I2673" s="59"/>
      <x:c r="J2673" s="59"/>
      <x:c r="K2673" s="18"/>
      <x:c r="L2673" s="18"/>
      <x:c r="M2673" s="18"/>
      <x:c r="N2673" s="18"/>
      <x:c r="O2673" s="18"/>
      <x:c r="P2673" s="18"/>
      <x:c r="Q2673" s="18"/>
      <x:c r="R2673" s="18"/>
      <x:c r="S2673" s="18"/>
      <x:c r="T2673" s="18"/>
    </x:row>
    <x:row r="2674">
      <x:c r="D2674" s="18"/>
      <x:c r="E2674" s="18"/>
      <x:c r="F2674" s="18"/>
      <x:c r="G2674" s="59"/>
      <x:c r="H2674" s="59"/>
      <x:c r="I2674" s="59"/>
      <x:c r="J2674" s="59"/>
      <x:c r="K2674" s="18"/>
      <x:c r="L2674" s="18"/>
      <x:c r="M2674" s="18"/>
      <x:c r="N2674" s="18"/>
      <x:c r="O2674" s="18"/>
      <x:c r="P2674" s="18"/>
      <x:c r="Q2674" s="18"/>
      <x:c r="R2674" s="18"/>
      <x:c r="S2674" s="18"/>
      <x:c r="T2674" s="18"/>
    </x:row>
    <x:row r="2675">
      <x:c r="D2675" s="18"/>
      <x:c r="E2675" s="18"/>
      <x:c r="F2675" s="18"/>
      <x:c r="G2675" s="59"/>
      <x:c r="H2675" s="59"/>
      <x:c r="I2675" s="59"/>
      <x:c r="J2675" s="59"/>
      <x:c r="K2675" s="18"/>
      <x:c r="L2675" s="18"/>
      <x:c r="M2675" s="18"/>
      <x:c r="N2675" s="18"/>
      <x:c r="O2675" s="18"/>
      <x:c r="P2675" s="18"/>
      <x:c r="Q2675" s="18"/>
      <x:c r="R2675" s="18"/>
      <x:c r="S2675" s="18"/>
      <x:c r="T2675" s="18"/>
    </x:row>
    <x:row r="2676">
      <x:c r="D2676" s="18"/>
      <x:c r="E2676" s="18"/>
      <x:c r="F2676" s="18"/>
      <x:c r="G2676" s="59"/>
      <x:c r="H2676" s="59"/>
      <x:c r="I2676" s="59"/>
      <x:c r="J2676" s="59"/>
      <x:c r="K2676" s="18"/>
      <x:c r="L2676" s="18"/>
      <x:c r="M2676" s="18"/>
      <x:c r="N2676" s="18"/>
      <x:c r="O2676" s="18"/>
      <x:c r="P2676" s="18"/>
      <x:c r="Q2676" s="18"/>
      <x:c r="R2676" s="18"/>
      <x:c r="S2676" s="18"/>
      <x:c r="T2676" s="18"/>
    </x:row>
    <x:row r="2677">
      <x:c r="D2677" s="18"/>
      <x:c r="E2677" s="18"/>
      <x:c r="F2677" s="18"/>
      <x:c r="G2677" s="59"/>
      <x:c r="H2677" s="59"/>
      <x:c r="I2677" s="59"/>
      <x:c r="J2677" s="59"/>
      <x:c r="K2677" s="18"/>
      <x:c r="L2677" s="18"/>
      <x:c r="M2677" s="18"/>
      <x:c r="N2677" s="18"/>
      <x:c r="O2677" s="18"/>
      <x:c r="P2677" s="18"/>
      <x:c r="Q2677" s="18"/>
      <x:c r="R2677" s="18"/>
      <x:c r="S2677" s="18"/>
      <x:c r="T2677" s="18"/>
    </x:row>
    <x:row r="2678">
      <x:c r="D2678" s="18"/>
      <x:c r="E2678" s="18"/>
      <x:c r="F2678" s="18"/>
      <x:c r="G2678" s="59"/>
      <x:c r="H2678" s="59"/>
      <x:c r="I2678" s="59"/>
      <x:c r="J2678" s="59"/>
      <x:c r="K2678" s="18"/>
      <x:c r="L2678" s="18"/>
      <x:c r="M2678" s="18"/>
      <x:c r="N2678" s="18"/>
      <x:c r="O2678" s="18"/>
      <x:c r="P2678" s="18"/>
      <x:c r="Q2678" s="18"/>
      <x:c r="R2678" s="18"/>
      <x:c r="S2678" s="18"/>
      <x:c r="T2678" s="18"/>
    </x:row>
    <x:row r="2679">
      <x:c r="D2679" s="18"/>
      <x:c r="E2679" s="18"/>
      <x:c r="F2679" s="18"/>
      <x:c r="G2679" s="59"/>
      <x:c r="H2679" s="59"/>
      <x:c r="I2679" s="59"/>
      <x:c r="J2679" s="59"/>
      <x:c r="K2679" s="18"/>
      <x:c r="L2679" s="18"/>
      <x:c r="M2679" s="18"/>
      <x:c r="N2679" s="18"/>
      <x:c r="O2679" s="18"/>
      <x:c r="P2679" s="18"/>
      <x:c r="Q2679" s="18"/>
      <x:c r="R2679" s="18"/>
      <x:c r="S2679" s="18"/>
      <x:c r="T2679" s="18"/>
    </x:row>
    <x:row r="2680">
      <x:c r="D2680" s="18"/>
      <x:c r="E2680" s="18"/>
      <x:c r="F2680" s="18"/>
      <x:c r="G2680" s="59"/>
      <x:c r="H2680" s="59"/>
      <x:c r="I2680" s="59"/>
      <x:c r="J2680" s="59"/>
      <x:c r="K2680" s="18"/>
      <x:c r="L2680" s="18"/>
      <x:c r="M2680" s="18"/>
      <x:c r="N2680" s="18"/>
      <x:c r="O2680" s="18"/>
      <x:c r="P2680" s="18"/>
      <x:c r="Q2680" s="18"/>
      <x:c r="R2680" s="18"/>
      <x:c r="S2680" s="18"/>
      <x:c r="T2680" s="18"/>
    </x:row>
    <x:row r="2681">
      <x:c r="D2681" s="18"/>
      <x:c r="E2681" s="18"/>
      <x:c r="F2681" s="18"/>
      <x:c r="G2681" s="59"/>
      <x:c r="H2681" s="59"/>
      <x:c r="I2681" s="59"/>
      <x:c r="J2681" s="59"/>
      <x:c r="K2681" s="18"/>
      <x:c r="L2681" s="18"/>
      <x:c r="M2681" s="18"/>
      <x:c r="N2681" s="18"/>
      <x:c r="O2681" s="18"/>
      <x:c r="P2681" s="18"/>
      <x:c r="Q2681" s="18"/>
      <x:c r="R2681" s="18"/>
      <x:c r="S2681" s="18"/>
      <x:c r="T2681" s="18"/>
    </x:row>
    <x:row r="2682">
      <x:c r="D2682" s="18"/>
      <x:c r="E2682" s="18"/>
      <x:c r="F2682" s="18"/>
      <x:c r="G2682" s="59"/>
      <x:c r="H2682" s="59"/>
      <x:c r="I2682" s="59"/>
      <x:c r="J2682" s="59"/>
      <x:c r="K2682" s="18"/>
      <x:c r="L2682" s="18"/>
      <x:c r="M2682" s="18"/>
      <x:c r="N2682" s="18"/>
      <x:c r="O2682" s="18"/>
      <x:c r="P2682" s="18"/>
      <x:c r="Q2682" s="18"/>
      <x:c r="R2682" s="18"/>
      <x:c r="S2682" s="18"/>
      <x:c r="T2682" s="18"/>
    </x:row>
    <x:row r="2683">
      <x:c r="D2683" s="18"/>
      <x:c r="E2683" s="18"/>
      <x:c r="F2683" s="18"/>
      <x:c r="G2683" s="59"/>
      <x:c r="H2683" s="59"/>
      <x:c r="I2683" s="59"/>
      <x:c r="J2683" s="59"/>
      <x:c r="K2683" s="18"/>
      <x:c r="L2683" s="18"/>
      <x:c r="M2683" s="18"/>
      <x:c r="N2683" s="18"/>
      <x:c r="O2683" s="18"/>
      <x:c r="P2683" s="18"/>
      <x:c r="Q2683" s="18"/>
      <x:c r="R2683" s="18"/>
      <x:c r="S2683" s="18"/>
      <x:c r="T2683" s="18"/>
    </x:row>
    <x:row r="2684">
      <x:c r="D2684" s="18"/>
      <x:c r="E2684" s="18"/>
      <x:c r="F2684" s="18"/>
      <x:c r="G2684" s="59"/>
      <x:c r="H2684" s="59"/>
      <x:c r="I2684" s="59"/>
      <x:c r="J2684" s="59"/>
      <x:c r="K2684" s="18"/>
      <x:c r="L2684" s="18"/>
      <x:c r="M2684" s="18"/>
      <x:c r="N2684" s="18"/>
      <x:c r="O2684" s="18"/>
      <x:c r="P2684" s="18"/>
      <x:c r="Q2684" s="18"/>
      <x:c r="R2684" s="18"/>
      <x:c r="S2684" s="18"/>
      <x:c r="T2684" s="18"/>
    </x:row>
    <x:row r="2685">
      <x:c r="D2685" s="18"/>
      <x:c r="E2685" s="18"/>
      <x:c r="F2685" s="18"/>
      <x:c r="G2685" s="59"/>
      <x:c r="H2685" s="59"/>
      <x:c r="I2685" s="59"/>
      <x:c r="J2685" s="59"/>
      <x:c r="K2685" s="18"/>
      <x:c r="L2685" s="18"/>
      <x:c r="M2685" s="18"/>
      <x:c r="N2685" s="18"/>
      <x:c r="O2685" s="18"/>
      <x:c r="P2685" s="18"/>
      <x:c r="Q2685" s="18"/>
      <x:c r="R2685" s="18"/>
      <x:c r="S2685" s="18"/>
      <x:c r="T2685" s="18"/>
    </x:row>
    <x:row r="2686">
      <x:c r="D2686" s="18"/>
      <x:c r="E2686" s="18"/>
      <x:c r="F2686" s="18"/>
      <x:c r="G2686" s="59"/>
      <x:c r="H2686" s="59"/>
      <x:c r="I2686" s="59"/>
      <x:c r="J2686" s="59"/>
      <x:c r="K2686" s="18"/>
      <x:c r="L2686" s="18"/>
      <x:c r="M2686" s="18"/>
      <x:c r="N2686" s="18"/>
      <x:c r="O2686" s="18"/>
      <x:c r="P2686" s="18"/>
      <x:c r="Q2686" s="18"/>
      <x:c r="R2686" s="18"/>
      <x:c r="S2686" s="18"/>
      <x:c r="T2686" s="18"/>
    </x:row>
    <x:row r="2687">
      <x:c r="D2687" s="18"/>
      <x:c r="E2687" s="18"/>
      <x:c r="F2687" s="18"/>
      <x:c r="G2687" s="59"/>
      <x:c r="H2687" s="59"/>
      <x:c r="I2687" s="59"/>
      <x:c r="J2687" s="59"/>
      <x:c r="K2687" s="18"/>
      <x:c r="L2687" s="18"/>
      <x:c r="M2687" s="18"/>
      <x:c r="N2687" s="18"/>
      <x:c r="O2687" s="18"/>
      <x:c r="P2687" s="18"/>
      <x:c r="Q2687" s="18"/>
      <x:c r="R2687" s="18"/>
      <x:c r="S2687" s="18"/>
      <x:c r="T2687" s="18"/>
    </x:row>
    <x:row r="2688">
      <x:c r="D2688" s="18"/>
      <x:c r="E2688" s="18"/>
      <x:c r="F2688" s="18"/>
      <x:c r="G2688" s="59"/>
      <x:c r="H2688" s="59"/>
      <x:c r="I2688" s="59"/>
      <x:c r="J2688" s="59"/>
      <x:c r="K2688" s="18"/>
      <x:c r="L2688" s="18"/>
      <x:c r="M2688" s="18"/>
      <x:c r="N2688" s="18"/>
      <x:c r="O2688" s="18"/>
      <x:c r="P2688" s="18"/>
      <x:c r="Q2688" s="18"/>
      <x:c r="R2688" s="18"/>
      <x:c r="S2688" s="18"/>
      <x:c r="T2688" s="18"/>
    </x:row>
    <x:row r="2689">
      <x:c r="D2689" s="18"/>
      <x:c r="E2689" s="18"/>
      <x:c r="F2689" s="18"/>
      <x:c r="G2689" s="59"/>
      <x:c r="H2689" s="59"/>
      <x:c r="I2689" s="59"/>
      <x:c r="J2689" s="59"/>
      <x:c r="K2689" s="18"/>
      <x:c r="L2689" s="18"/>
      <x:c r="M2689" s="18"/>
      <x:c r="N2689" s="18"/>
      <x:c r="O2689" s="18"/>
      <x:c r="P2689" s="18"/>
      <x:c r="Q2689" s="18"/>
      <x:c r="R2689" s="18"/>
      <x:c r="S2689" s="18"/>
      <x:c r="T2689" s="18"/>
    </x:row>
    <x:row r="2690">
      <x:c r="D2690" s="18"/>
      <x:c r="E2690" s="18"/>
      <x:c r="F2690" s="18"/>
      <x:c r="G2690" s="59"/>
      <x:c r="H2690" s="59"/>
      <x:c r="I2690" s="59"/>
      <x:c r="J2690" s="59"/>
      <x:c r="K2690" s="18"/>
      <x:c r="L2690" s="18"/>
      <x:c r="M2690" s="18"/>
      <x:c r="N2690" s="18"/>
      <x:c r="O2690" s="18"/>
      <x:c r="P2690" s="18"/>
      <x:c r="Q2690" s="18"/>
      <x:c r="R2690" s="18"/>
      <x:c r="S2690" s="18"/>
      <x:c r="T2690" s="18"/>
    </x:row>
    <x:row r="2691">
      <x:c r="D2691" s="18"/>
      <x:c r="E2691" s="18"/>
      <x:c r="F2691" s="18"/>
      <x:c r="G2691" s="59"/>
      <x:c r="H2691" s="59"/>
      <x:c r="I2691" s="59"/>
      <x:c r="J2691" s="59"/>
      <x:c r="K2691" s="18"/>
      <x:c r="L2691" s="18"/>
      <x:c r="M2691" s="18"/>
      <x:c r="N2691" s="18"/>
      <x:c r="O2691" s="18"/>
      <x:c r="P2691" s="18"/>
      <x:c r="Q2691" s="18"/>
      <x:c r="R2691" s="18"/>
      <x:c r="S2691" s="18"/>
      <x:c r="T2691" s="18"/>
    </x:row>
    <x:row r="2692">
      <x:c r="D2692" s="18"/>
      <x:c r="E2692" s="18"/>
      <x:c r="F2692" s="18"/>
      <x:c r="G2692" s="59"/>
      <x:c r="H2692" s="59"/>
      <x:c r="I2692" s="59"/>
      <x:c r="J2692" s="59"/>
      <x:c r="K2692" s="18"/>
      <x:c r="L2692" s="18"/>
      <x:c r="M2692" s="18"/>
      <x:c r="N2692" s="18"/>
      <x:c r="O2692" s="18"/>
      <x:c r="P2692" s="18"/>
      <x:c r="Q2692" s="18"/>
      <x:c r="R2692" s="18"/>
      <x:c r="S2692" s="18"/>
      <x:c r="T2692" s="18"/>
    </x:row>
    <x:row r="2693">
      <x:c r="D2693" s="18"/>
      <x:c r="E2693" s="18"/>
      <x:c r="F2693" s="18"/>
      <x:c r="G2693" s="59"/>
      <x:c r="H2693" s="59"/>
      <x:c r="I2693" s="59"/>
      <x:c r="J2693" s="59"/>
      <x:c r="K2693" s="18"/>
      <x:c r="L2693" s="18"/>
      <x:c r="M2693" s="18"/>
      <x:c r="N2693" s="18"/>
      <x:c r="O2693" s="18"/>
      <x:c r="P2693" s="18"/>
      <x:c r="Q2693" s="18"/>
      <x:c r="R2693" s="18"/>
      <x:c r="S2693" s="18"/>
      <x:c r="T2693" s="18"/>
    </x:row>
    <x:row r="2694">
      <x:c r="D2694" s="18"/>
      <x:c r="E2694" s="18"/>
      <x:c r="F2694" s="18"/>
      <x:c r="G2694" s="59"/>
      <x:c r="H2694" s="59"/>
      <x:c r="I2694" s="59"/>
      <x:c r="J2694" s="59"/>
      <x:c r="K2694" s="18"/>
      <x:c r="L2694" s="18"/>
      <x:c r="M2694" s="18"/>
      <x:c r="N2694" s="18"/>
      <x:c r="O2694" s="18"/>
      <x:c r="P2694" s="18"/>
      <x:c r="Q2694" s="18"/>
      <x:c r="R2694" s="18"/>
      <x:c r="S2694" s="18"/>
      <x:c r="T2694" s="18"/>
    </x:row>
    <x:row r="2695">
      <x:c r="D2695" s="18"/>
      <x:c r="E2695" s="18"/>
      <x:c r="F2695" s="18"/>
      <x:c r="G2695" s="59"/>
      <x:c r="H2695" s="59"/>
      <x:c r="I2695" s="59"/>
      <x:c r="J2695" s="59"/>
      <x:c r="K2695" s="18"/>
      <x:c r="L2695" s="18"/>
      <x:c r="M2695" s="18"/>
      <x:c r="N2695" s="18"/>
      <x:c r="O2695" s="18"/>
      <x:c r="P2695" s="18"/>
      <x:c r="Q2695" s="18"/>
      <x:c r="R2695" s="18"/>
      <x:c r="S2695" s="18"/>
      <x:c r="T2695" s="18"/>
    </x:row>
    <x:row r="2696">
      <x:c r="D2696" s="18"/>
      <x:c r="E2696" s="18"/>
      <x:c r="F2696" s="18"/>
      <x:c r="G2696" s="59"/>
      <x:c r="H2696" s="59"/>
      <x:c r="I2696" s="59"/>
      <x:c r="J2696" s="59"/>
      <x:c r="K2696" s="18"/>
      <x:c r="L2696" s="18"/>
      <x:c r="M2696" s="18"/>
      <x:c r="N2696" s="18"/>
      <x:c r="O2696" s="18"/>
      <x:c r="P2696" s="18"/>
      <x:c r="Q2696" s="18"/>
      <x:c r="R2696" s="18"/>
      <x:c r="S2696" s="18"/>
      <x:c r="T2696" s="18"/>
    </x:row>
    <x:row r="2697">
      <x:c r="D2697" s="18"/>
      <x:c r="E2697" s="18"/>
      <x:c r="F2697" s="18"/>
      <x:c r="G2697" s="59"/>
      <x:c r="H2697" s="59"/>
      <x:c r="I2697" s="59"/>
      <x:c r="J2697" s="59"/>
      <x:c r="K2697" s="18"/>
      <x:c r="L2697" s="18"/>
      <x:c r="M2697" s="18"/>
      <x:c r="N2697" s="18"/>
      <x:c r="O2697" s="18"/>
      <x:c r="P2697" s="18"/>
      <x:c r="Q2697" s="18"/>
      <x:c r="R2697" s="18"/>
      <x:c r="S2697" s="18"/>
      <x:c r="T2697" s="18"/>
    </x:row>
    <x:row r="2698">
      <x:c r="D2698" s="18"/>
      <x:c r="E2698" s="18"/>
      <x:c r="F2698" s="18"/>
      <x:c r="G2698" s="59"/>
      <x:c r="H2698" s="59"/>
      <x:c r="I2698" s="59"/>
      <x:c r="J2698" s="59"/>
      <x:c r="K2698" s="18"/>
      <x:c r="L2698" s="18"/>
      <x:c r="M2698" s="18"/>
      <x:c r="N2698" s="18"/>
      <x:c r="O2698" s="18"/>
      <x:c r="P2698" s="18"/>
      <x:c r="Q2698" s="18"/>
      <x:c r="R2698" s="18"/>
      <x:c r="S2698" s="18"/>
      <x:c r="T2698" s="18"/>
    </x:row>
    <x:row r="2699">
      <x:c r="D2699" s="18"/>
      <x:c r="E2699" s="18"/>
      <x:c r="F2699" s="18"/>
      <x:c r="G2699" s="59"/>
      <x:c r="H2699" s="59"/>
      <x:c r="I2699" s="59"/>
      <x:c r="J2699" s="59"/>
      <x:c r="K2699" s="18"/>
      <x:c r="L2699" s="18"/>
      <x:c r="M2699" s="18"/>
      <x:c r="N2699" s="18"/>
      <x:c r="O2699" s="18"/>
      <x:c r="P2699" s="18"/>
      <x:c r="Q2699" s="18"/>
      <x:c r="R2699" s="18"/>
      <x:c r="S2699" s="18"/>
      <x:c r="T2699" s="18"/>
    </x:row>
    <x:row r="2700">
      <x:c r="D2700" s="18"/>
      <x:c r="E2700" s="18"/>
      <x:c r="F2700" s="18"/>
      <x:c r="G2700" s="59"/>
      <x:c r="H2700" s="59"/>
      <x:c r="I2700" s="59"/>
      <x:c r="J2700" s="59"/>
      <x:c r="K2700" s="18"/>
      <x:c r="L2700" s="18"/>
      <x:c r="M2700" s="18"/>
      <x:c r="N2700" s="18"/>
      <x:c r="O2700" s="18"/>
      <x:c r="P2700" s="18"/>
      <x:c r="Q2700" s="18"/>
      <x:c r="R2700" s="18"/>
      <x:c r="S2700" s="18"/>
      <x:c r="T2700" s="18"/>
    </x:row>
    <x:row r="2701">
      <x:c r="D2701" s="18"/>
      <x:c r="E2701" s="18"/>
      <x:c r="F2701" s="18"/>
      <x:c r="G2701" s="59"/>
      <x:c r="H2701" s="59"/>
      <x:c r="I2701" s="59"/>
      <x:c r="J2701" s="59"/>
      <x:c r="K2701" s="18"/>
      <x:c r="L2701" s="18"/>
      <x:c r="M2701" s="18"/>
      <x:c r="N2701" s="18"/>
      <x:c r="O2701" s="18"/>
      <x:c r="P2701" s="18"/>
      <x:c r="Q2701" s="18"/>
      <x:c r="R2701" s="18"/>
      <x:c r="S2701" s="18"/>
      <x:c r="T2701" s="18"/>
    </x:row>
    <x:row r="2702">
      <x:c r="D2702" s="18"/>
      <x:c r="E2702" s="18"/>
      <x:c r="F2702" s="18"/>
      <x:c r="G2702" s="59"/>
      <x:c r="H2702" s="59"/>
      <x:c r="I2702" s="59"/>
      <x:c r="J2702" s="59"/>
      <x:c r="K2702" s="18"/>
      <x:c r="L2702" s="18"/>
      <x:c r="M2702" s="18"/>
      <x:c r="N2702" s="18"/>
      <x:c r="O2702" s="18"/>
      <x:c r="P2702" s="18"/>
      <x:c r="Q2702" s="18"/>
      <x:c r="R2702" s="18"/>
      <x:c r="S2702" s="18"/>
      <x:c r="T2702" s="18"/>
    </x:row>
    <x:row r="2703">
      <x:c r="D2703" s="18"/>
      <x:c r="E2703" s="18"/>
      <x:c r="F2703" s="18"/>
      <x:c r="G2703" s="59"/>
      <x:c r="H2703" s="59"/>
      <x:c r="I2703" s="59"/>
      <x:c r="J2703" s="59"/>
      <x:c r="K2703" s="18"/>
      <x:c r="L2703" s="18"/>
      <x:c r="M2703" s="18"/>
      <x:c r="N2703" s="18"/>
      <x:c r="O2703" s="18"/>
      <x:c r="P2703" s="18"/>
      <x:c r="Q2703" s="18"/>
      <x:c r="R2703" s="18"/>
      <x:c r="S2703" s="18"/>
      <x:c r="T2703" s="18"/>
    </x:row>
    <x:row r="2704">
      <x:c r="D2704" s="18"/>
      <x:c r="E2704" s="18"/>
      <x:c r="F2704" s="18"/>
      <x:c r="G2704" s="59"/>
      <x:c r="H2704" s="59"/>
      <x:c r="I2704" s="59"/>
      <x:c r="J2704" s="59"/>
      <x:c r="K2704" s="18"/>
      <x:c r="L2704" s="18"/>
      <x:c r="M2704" s="18"/>
      <x:c r="N2704" s="18"/>
      <x:c r="O2704" s="18"/>
      <x:c r="P2704" s="18"/>
      <x:c r="Q2704" s="18"/>
      <x:c r="R2704" s="18"/>
      <x:c r="S2704" s="18"/>
      <x:c r="T2704" s="18"/>
    </x:row>
    <x:row r="2705">
      <x:c r="D2705" s="18"/>
      <x:c r="E2705" s="18"/>
      <x:c r="F2705" s="18"/>
      <x:c r="G2705" s="59"/>
      <x:c r="H2705" s="59"/>
      <x:c r="I2705" s="59"/>
      <x:c r="J2705" s="59"/>
      <x:c r="K2705" s="18"/>
      <x:c r="L2705" s="18"/>
      <x:c r="M2705" s="18"/>
      <x:c r="N2705" s="18"/>
      <x:c r="O2705" s="18"/>
      <x:c r="P2705" s="18"/>
      <x:c r="Q2705" s="18"/>
      <x:c r="R2705" s="18"/>
      <x:c r="S2705" s="18"/>
      <x:c r="T2705" s="18"/>
    </x:row>
    <x:row r="2706">
      <x:c r="D2706" s="18"/>
      <x:c r="E2706" s="18"/>
      <x:c r="F2706" s="18"/>
      <x:c r="G2706" s="59"/>
      <x:c r="H2706" s="59"/>
      <x:c r="I2706" s="59"/>
      <x:c r="J2706" s="59"/>
      <x:c r="K2706" s="18"/>
      <x:c r="L2706" s="18"/>
      <x:c r="M2706" s="18"/>
      <x:c r="N2706" s="18"/>
      <x:c r="O2706" s="18"/>
      <x:c r="P2706" s="18"/>
      <x:c r="Q2706" s="18"/>
      <x:c r="R2706" s="18"/>
      <x:c r="S2706" s="18"/>
      <x:c r="T2706" s="18"/>
    </x:row>
    <x:row r="2707">
      <x:c r="D2707" s="18"/>
      <x:c r="E2707" s="18"/>
      <x:c r="F2707" s="18"/>
      <x:c r="G2707" s="59"/>
      <x:c r="H2707" s="59"/>
      <x:c r="I2707" s="59"/>
      <x:c r="J2707" s="59"/>
      <x:c r="K2707" s="18"/>
      <x:c r="L2707" s="18"/>
      <x:c r="M2707" s="18"/>
      <x:c r="N2707" s="18"/>
      <x:c r="O2707" s="18"/>
      <x:c r="P2707" s="18"/>
      <x:c r="Q2707" s="18"/>
      <x:c r="R2707" s="18"/>
      <x:c r="S2707" s="18"/>
      <x:c r="T2707" s="18"/>
    </x:row>
    <x:row r="2708">
      <x:c r="D2708" s="18"/>
      <x:c r="E2708" s="18"/>
      <x:c r="F2708" s="18"/>
      <x:c r="G2708" s="59"/>
      <x:c r="H2708" s="59"/>
      <x:c r="I2708" s="59"/>
      <x:c r="J2708" s="59"/>
      <x:c r="K2708" s="18"/>
      <x:c r="L2708" s="18"/>
      <x:c r="M2708" s="18"/>
      <x:c r="N2708" s="18"/>
      <x:c r="O2708" s="18"/>
      <x:c r="P2708" s="18"/>
      <x:c r="Q2708" s="18"/>
      <x:c r="R2708" s="18"/>
      <x:c r="S2708" s="18"/>
      <x:c r="T2708" s="18"/>
    </x:row>
    <x:row r="2709">
      <x:c r="D2709" s="18"/>
      <x:c r="E2709" s="18"/>
      <x:c r="F2709" s="18"/>
      <x:c r="G2709" s="59"/>
      <x:c r="H2709" s="59"/>
      <x:c r="I2709" s="59"/>
      <x:c r="J2709" s="59"/>
      <x:c r="K2709" s="18"/>
      <x:c r="L2709" s="18"/>
      <x:c r="M2709" s="18"/>
      <x:c r="N2709" s="18"/>
      <x:c r="O2709" s="18"/>
      <x:c r="P2709" s="18"/>
      <x:c r="Q2709" s="18"/>
      <x:c r="R2709" s="18"/>
      <x:c r="S2709" s="18"/>
      <x:c r="T2709" s="18"/>
    </x:row>
    <x:row r="2710">
      <x:c r="D2710" s="18"/>
      <x:c r="E2710" s="18"/>
      <x:c r="F2710" s="18"/>
      <x:c r="G2710" s="59"/>
      <x:c r="H2710" s="59"/>
      <x:c r="I2710" s="59"/>
      <x:c r="J2710" s="59"/>
      <x:c r="K2710" s="18"/>
      <x:c r="L2710" s="18"/>
      <x:c r="M2710" s="18"/>
      <x:c r="N2710" s="18"/>
      <x:c r="O2710" s="18"/>
      <x:c r="P2710" s="18"/>
      <x:c r="Q2710" s="18"/>
      <x:c r="R2710" s="18"/>
      <x:c r="S2710" s="18"/>
      <x:c r="T2710" s="18"/>
    </x:row>
    <x:row r="2711">
      <x:c r="D2711" s="18"/>
      <x:c r="E2711" s="18"/>
      <x:c r="F2711" s="18"/>
      <x:c r="G2711" s="59"/>
      <x:c r="H2711" s="59"/>
      <x:c r="I2711" s="59"/>
      <x:c r="J2711" s="59"/>
      <x:c r="K2711" s="18"/>
      <x:c r="L2711" s="18"/>
      <x:c r="M2711" s="18"/>
      <x:c r="N2711" s="18"/>
      <x:c r="O2711" s="18"/>
      <x:c r="P2711" s="18"/>
      <x:c r="Q2711" s="18"/>
      <x:c r="R2711" s="18"/>
      <x:c r="S2711" s="18"/>
      <x:c r="T2711" s="18"/>
    </x:row>
    <x:row r="2712">
      <x:c r="D2712" s="18"/>
      <x:c r="E2712" s="18"/>
      <x:c r="F2712" s="18"/>
      <x:c r="G2712" s="59"/>
      <x:c r="H2712" s="59"/>
      <x:c r="I2712" s="59"/>
      <x:c r="J2712" s="59"/>
      <x:c r="K2712" s="18"/>
      <x:c r="L2712" s="18"/>
      <x:c r="M2712" s="18"/>
      <x:c r="N2712" s="18"/>
      <x:c r="O2712" s="18"/>
      <x:c r="P2712" s="18"/>
      <x:c r="Q2712" s="18"/>
      <x:c r="R2712" s="18"/>
      <x:c r="S2712" s="18"/>
      <x:c r="T2712" s="18"/>
    </x:row>
    <x:row r="2713">
      <x:c r="D2713" s="18"/>
      <x:c r="E2713" s="18"/>
      <x:c r="F2713" s="18"/>
      <x:c r="G2713" s="59"/>
      <x:c r="H2713" s="59"/>
      <x:c r="I2713" s="59"/>
      <x:c r="J2713" s="59"/>
      <x:c r="K2713" s="18"/>
      <x:c r="L2713" s="18"/>
      <x:c r="M2713" s="18"/>
      <x:c r="N2713" s="18"/>
      <x:c r="O2713" s="18"/>
      <x:c r="P2713" s="18"/>
      <x:c r="Q2713" s="18"/>
      <x:c r="R2713" s="18"/>
      <x:c r="S2713" s="18"/>
      <x:c r="T2713" s="18"/>
    </x:row>
    <x:row r="2714">
      <x:c r="D2714" s="18"/>
      <x:c r="E2714" s="18"/>
      <x:c r="F2714" s="18"/>
      <x:c r="G2714" s="59"/>
      <x:c r="H2714" s="59"/>
      <x:c r="I2714" s="59"/>
      <x:c r="J2714" s="59"/>
      <x:c r="K2714" s="18"/>
      <x:c r="L2714" s="18"/>
      <x:c r="M2714" s="18"/>
      <x:c r="N2714" s="18"/>
      <x:c r="O2714" s="18"/>
      <x:c r="P2714" s="18"/>
      <x:c r="Q2714" s="18"/>
      <x:c r="R2714" s="18"/>
      <x:c r="S2714" s="18"/>
      <x:c r="T2714" s="18"/>
    </x:row>
    <x:row r="2715">
      <x:c r="D2715" s="18"/>
      <x:c r="E2715" s="18"/>
      <x:c r="F2715" s="18"/>
      <x:c r="G2715" s="59"/>
      <x:c r="H2715" s="59"/>
      <x:c r="I2715" s="59"/>
      <x:c r="J2715" s="59"/>
      <x:c r="K2715" s="18"/>
      <x:c r="L2715" s="18"/>
      <x:c r="M2715" s="18"/>
      <x:c r="N2715" s="18"/>
      <x:c r="O2715" s="18"/>
      <x:c r="P2715" s="18"/>
      <x:c r="Q2715" s="18"/>
      <x:c r="R2715" s="18"/>
      <x:c r="S2715" s="18"/>
      <x:c r="T2715" s="18"/>
    </x:row>
    <x:row r="2716">
      <x:c r="D2716" s="18"/>
      <x:c r="E2716" s="18"/>
      <x:c r="F2716" s="18"/>
      <x:c r="G2716" s="59"/>
      <x:c r="H2716" s="59"/>
      <x:c r="I2716" s="59"/>
      <x:c r="J2716" s="59"/>
      <x:c r="K2716" s="18"/>
      <x:c r="L2716" s="18"/>
      <x:c r="M2716" s="18"/>
      <x:c r="N2716" s="18"/>
      <x:c r="O2716" s="18"/>
      <x:c r="P2716" s="18"/>
      <x:c r="Q2716" s="18"/>
      <x:c r="R2716" s="18"/>
      <x:c r="S2716" s="18"/>
      <x:c r="T2716" s="18"/>
    </x:row>
    <x:row r="2717">
      <x:c r="D2717" s="18"/>
      <x:c r="E2717" s="18"/>
      <x:c r="F2717" s="18"/>
      <x:c r="G2717" s="59"/>
      <x:c r="H2717" s="59"/>
      <x:c r="I2717" s="59"/>
      <x:c r="J2717" s="59"/>
      <x:c r="K2717" s="18"/>
      <x:c r="L2717" s="18"/>
      <x:c r="M2717" s="18"/>
      <x:c r="N2717" s="18"/>
      <x:c r="O2717" s="18"/>
      <x:c r="P2717" s="18"/>
      <x:c r="Q2717" s="18"/>
      <x:c r="R2717" s="18"/>
      <x:c r="S2717" s="18"/>
      <x:c r="T2717" s="18"/>
    </x:row>
    <x:row r="2718">
      <x:c r="D2718" s="18"/>
      <x:c r="E2718" s="18"/>
      <x:c r="F2718" s="18"/>
      <x:c r="G2718" s="59"/>
      <x:c r="H2718" s="59"/>
      <x:c r="I2718" s="59"/>
      <x:c r="J2718" s="59"/>
      <x:c r="K2718" s="18"/>
      <x:c r="L2718" s="18"/>
      <x:c r="M2718" s="18"/>
      <x:c r="N2718" s="18"/>
      <x:c r="O2718" s="18"/>
      <x:c r="P2718" s="18"/>
      <x:c r="Q2718" s="18"/>
      <x:c r="R2718" s="18"/>
      <x:c r="S2718" s="18"/>
      <x:c r="T2718" s="18"/>
    </x:row>
    <x:row r="2719">
      <x:c r="D2719" s="18"/>
      <x:c r="E2719" s="18"/>
      <x:c r="F2719" s="18"/>
      <x:c r="G2719" s="59"/>
      <x:c r="H2719" s="59"/>
      <x:c r="I2719" s="59"/>
      <x:c r="J2719" s="59"/>
      <x:c r="K2719" s="18"/>
      <x:c r="L2719" s="18"/>
      <x:c r="M2719" s="18"/>
      <x:c r="N2719" s="18"/>
      <x:c r="O2719" s="18"/>
      <x:c r="P2719" s="18"/>
      <x:c r="Q2719" s="18"/>
      <x:c r="R2719" s="18"/>
      <x:c r="S2719" s="18"/>
      <x:c r="T2719" s="18"/>
    </x:row>
    <x:row r="2720">
      <x:c r="D2720" s="18"/>
      <x:c r="E2720" s="18"/>
      <x:c r="F2720" s="18"/>
      <x:c r="G2720" s="59"/>
      <x:c r="H2720" s="59"/>
      <x:c r="I2720" s="59"/>
      <x:c r="J2720" s="59"/>
      <x:c r="K2720" s="18"/>
      <x:c r="L2720" s="18"/>
      <x:c r="M2720" s="18"/>
      <x:c r="N2720" s="18"/>
      <x:c r="O2720" s="18"/>
      <x:c r="P2720" s="18"/>
      <x:c r="Q2720" s="18"/>
      <x:c r="R2720" s="18"/>
      <x:c r="S2720" s="18"/>
      <x:c r="T2720" s="18"/>
    </x:row>
    <x:row r="2721">
      <x:c r="D2721" s="18"/>
      <x:c r="E2721" s="18"/>
      <x:c r="F2721" s="18"/>
      <x:c r="G2721" s="59"/>
      <x:c r="H2721" s="59"/>
      <x:c r="I2721" s="59"/>
      <x:c r="J2721" s="59"/>
      <x:c r="K2721" s="18"/>
      <x:c r="L2721" s="18"/>
      <x:c r="M2721" s="18"/>
      <x:c r="N2721" s="18"/>
      <x:c r="O2721" s="18"/>
      <x:c r="P2721" s="18"/>
      <x:c r="Q2721" s="18"/>
      <x:c r="R2721" s="18"/>
      <x:c r="S2721" s="18"/>
      <x:c r="T2721" s="18"/>
    </x:row>
    <x:row r="2722">
      <x:c r="D2722" s="18"/>
      <x:c r="E2722" s="18"/>
      <x:c r="F2722" s="18"/>
      <x:c r="G2722" s="59"/>
      <x:c r="H2722" s="59"/>
      <x:c r="I2722" s="59"/>
      <x:c r="J2722" s="59"/>
      <x:c r="K2722" s="18"/>
      <x:c r="L2722" s="18"/>
      <x:c r="M2722" s="18"/>
      <x:c r="N2722" s="18"/>
      <x:c r="O2722" s="18"/>
      <x:c r="P2722" s="18"/>
      <x:c r="Q2722" s="18"/>
      <x:c r="R2722" s="18"/>
      <x:c r="S2722" s="18"/>
      <x:c r="T2722" s="18"/>
    </x:row>
    <x:row r="2723">
      <x:c r="D2723" s="18"/>
      <x:c r="E2723" s="18"/>
      <x:c r="F2723" s="18"/>
      <x:c r="G2723" s="59"/>
      <x:c r="H2723" s="59"/>
      <x:c r="I2723" s="59"/>
      <x:c r="J2723" s="59"/>
      <x:c r="K2723" s="18"/>
      <x:c r="L2723" s="18"/>
      <x:c r="M2723" s="18"/>
      <x:c r="N2723" s="18"/>
      <x:c r="O2723" s="18"/>
      <x:c r="P2723" s="18"/>
      <x:c r="Q2723" s="18"/>
      <x:c r="R2723" s="18"/>
      <x:c r="S2723" s="18"/>
      <x:c r="T2723" s="18"/>
    </x:row>
    <x:row r="2724">
      <x:c r="D2724" s="18"/>
      <x:c r="E2724" s="18"/>
      <x:c r="F2724" s="18"/>
      <x:c r="G2724" s="59"/>
      <x:c r="H2724" s="59"/>
      <x:c r="I2724" s="59"/>
      <x:c r="J2724" s="59"/>
      <x:c r="K2724" s="18"/>
      <x:c r="L2724" s="18"/>
      <x:c r="M2724" s="18"/>
      <x:c r="N2724" s="18"/>
      <x:c r="O2724" s="18"/>
      <x:c r="P2724" s="18"/>
      <x:c r="Q2724" s="18"/>
      <x:c r="R2724" s="18"/>
      <x:c r="S2724" s="18"/>
      <x:c r="T2724" s="18"/>
    </x:row>
    <x:row r="2725">
      <x:c r="D2725" s="18"/>
      <x:c r="E2725" s="18"/>
      <x:c r="F2725" s="18"/>
      <x:c r="G2725" s="59"/>
      <x:c r="H2725" s="59"/>
      <x:c r="I2725" s="59"/>
      <x:c r="J2725" s="59"/>
      <x:c r="K2725" s="18"/>
      <x:c r="L2725" s="18"/>
      <x:c r="M2725" s="18"/>
      <x:c r="N2725" s="18"/>
      <x:c r="O2725" s="18"/>
      <x:c r="P2725" s="18"/>
      <x:c r="Q2725" s="18"/>
      <x:c r="R2725" s="18"/>
      <x:c r="S2725" s="18"/>
      <x:c r="T2725" s="18"/>
    </x:row>
    <x:row r="2726">
      <x:c r="D2726" s="18"/>
      <x:c r="E2726" s="18"/>
      <x:c r="F2726" s="18"/>
      <x:c r="G2726" s="59"/>
      <x:c r="H2726" s="59"/>
      <x:c r="I2726" s="59"/>
      <x:c r="J2726" s="59"/>
      <x:c r="K2726" s="18"/>
      <x:c r="L2726" s="18"/>
      <x:c r="M2726" s="18"/>
      <x:c r="N2726" s="18"/>
      <x:c r="O2726" s="18"/>
      <x:c r="P2726" s="18"/>
      <x:c r="Q2726" s="18"/>
      <x:c r="R2726" s="18"/>
      <x:c r="S2726" s="18"/>
      <x:c r="T2726" s="18"/>
    </x:row>
    <x:row r="2727">
      <x:c r="D2727" s="18"/>
      <x:c r="E2727" s="18"/>
      <x:c r="F2727" s="18"/>
      <x:c r="G2727" s="59"/>
      <x:c r="H2727" s="59"/>
      <x:c r="I2727" s="59"/>
      <x:c r="J2727" s="59"/>
      <x:c r="K2727" s="18"/>
      <x:c r="L2727" s="18"/>
      <x:c r="M2727" s="18"/>
      <x:c r="N2727" s="18"/>
      <x:c r="O2727" s="18"/>
      <x:c r="P2727" s="18"/>
      <x:c r="Q2727" s="18"/>
      <x:c r="R2727" s="18"/>
      <x:c r="S2727" s="18"/>
      <x:c r="T2727" s="18"/>
    </x:row>
    <x:row r="2728">
      <x:c r="D2728" s="18"/>
      <x:c r="E2728" s="18"/>
      <x:c r="F2728" s="18"/>
      <x:c r="G2728" s="59"/>
      <x:c r="H2728" s="59"/>
      <x:c r="I2728" s="59"/>
      <x:c r="J2728" s="59"/>
      <x:c r="K2728" s="18"/>
      <x:c r="L2728" s="18"/>
      <x:c r="M2728" s="18"/>
      <x:c r="N2728" s="18"/>
      <x:c r="O2728" s="18"/>
      <x:c r="P2728" s="18"/>
      <x:c r="Q2728" s="18"/>
      <x:c r="R2728" s="18"/>
      <x:c r="S2728" s="18"/>
      <x:c r="T2728" s="18"/>
    </x:row>
    <x:row r="2729">
      <x:c r="D2729" s="18"/>
      <x:c r="E2729" s="18"/>
      <x:c r="F2729" s="18"/>
      <x:c r="G2729" s="59"/>
      <x:c r="H2729" s="59"/>
      <x:c r="I2729" s="59"/>
      <x:c r="J2729" s="59"/>
      <x:c r="K2729" s="18"/>
      <x:c r="L2729" s="18"/>
      <x:c r="M2729" s="18"/>
      <x:c r="N2729" s="18"/>
      <x:c r="O2729" s="18"/>
      <x:c r="P2729" s="18"/>
      <x:c r="Q2729" s="18"/>
      <x:c r="R2729" s="18"/>
      <x:c r="S2729" s="18"/>
      <x:c r="T2729" s="18"/>
    </x:row>
    <x:row r="2730">
      <x:c r="D2730" s="18"/>
      <x:c r="E2730" s="18"/>
      <x:c r="F2730" s="18"/>
      <x:c r="G2730" s="59"/>
      <x:c r="H2730" s="59"/>
      <x:c r="I2730" s="59"/>
      <x:c r="J2730" s="59"/>
      <x:c r="K2730" s="18"/>
      <x:c r="L2730" s="18"/>
      <x:c r="M2730" s="18"/>
      <x:c r="N2730" s="18"/>
      <x:c r="O2730" s="18"/>
      <x:c r="P2730" s="18"/>
      <x:c r="Q2730" s="18"/>
      <x:c r="R2730" s="18"/>
      <x:c r="S2730" s="18"/>
      <x:c r="T2730" s="18"/>
    </x:row>
    <x:row r="2731">
      <x:c r="D2731" s="18"/>
      <x:c r="E2731" s="18"/>
      <x:c r="F2731" s="18"/>
      <x:c r="G2731" s="59"/>
      <x:c r="H2731" s="59"/>
      <x:c r="I2731" s="59"/>
      <x:c r="J2731" s="59"/>
      <x:c r="K2731" s="18"/>
      <x:c r="L2731" s="18"/>
      <x:c r="M2731" s="18"/>
      <x:c r="N2731" s="18"/>
      <x:c r="O2731" s="18"/>
      <x:c r="P2731" s="18"/>
      <x:c r="Q2731" s="18"/>
      <x:c r="R2731" s="18"/>
      <x:c r="S2731" s="18"/>
      <x:c r="T2731" s="18"/>
    </x:row>
    <x:row r="2732">
      <x:c r="D2732" s="18"/>
      <x:c r="E2732" s="18"/>
      <x:c r="F2732" s="18"/>
      <x:c r="G2732" s="59"/>
      <x:c r="H2732" s="59"/>
      <x:c r="I2732" s="59"/>
      <x:c r="J2732" s="59"/>
      <x:c r="K2732" s="18"/>
      <x:c r="L2732" s="18"/>
      <x:c r="M2732" s="18"/>
      <x:c r="N2732" s="18"/>
      <x:c r="O2732" s="18"/>
      <x:c r="P2732" s="18"/>
      <x:c r="Q2732" s="18"/>
      <x:c r="R2732" s="18"/>
      <x:c r="S2732" s="18"/>
      <x:c r="T2732" s="18"/>
    </x:row>
    <x:row r="2733">
      <x:c r="D2733" s="18"/>
      <x:c r="E2733" s="18"/>
      <x:c r="F2733" s="18"/>
      <x:c r="G2733" s="59"/>
      <x:c r="H2733" s="59"/>
      <x:c r="I2733" s="59"/>
      <x:c r="J2733" s="59"/>
      <x:c r="K2733" s="18"/>
      <x:c r="L2733" s="18"/>
      <x:c r="M2733" s="18"/>
      <x:c r="N2733" s="18"/>
      <x:c r="O2733" s="18"/>
      <x:c r="P2733" s="18"/>
      <x:c r="Q2733" s="18"/>
      <x:c r="R2733" s="18"/>
      <x:c r="S2733" s="18"/>
      <x:c r="T2733" s="18"/>
    </x:row>
    <x:row r="2734">
      <x:c r="D2734" s="18"/>
      <x:c r="E2734" s="18"/>
      <x:c r="F2734" s="18"/>
      <x:c r="G2734" s="59"/>
      <x:c r="H2734" s="59"/>
      <x:c r="I2734" s="59"/>
      <x:c r="J2734" s="59"/>
      <x:c r="K2734" s="18"/>
      <x:c r="L2734" s="18"/>
      <x:c r="M2734" s="18"/>
      <x:c r="N2734" s="18"/>
      <x:c r="O2734" s="18"/>
      <x:c r="P2734" s="18"/>
      <x:c r="Q2734" s="18"/>
      <x:c r="R2734" s="18"/>
      <x:c r="S2734" s="18"/>
      <x:c r="T2734" s="18"/>
    </x:row>
    <x:row r="2735">
      <x:c r="D2735" s="18"/>
      <x:c r="E2735" s="18"/>
      <x:c r="F2735" s="18"/>
      <x:c r="G2735" s="59"/>
      <x:c r="H2735" s="59"/>
      <x:c r="I2735" s="59"/>
      <x:c r="J2735" s="59"/>
      <x:c r="K2735" s="18"/>
      <x:c r="L2735" s="18"/>
      <x:c r="M2735" s="18"/>
      <x:c r="N2735" s="18"/>
      <x:c r="O2735" s="18"/>
      <x:c r="P2735" s="18"/>
      <x:c r="Q2735" s="18"/>
      <x:c r="R2735" s="18"/>
      <x:c r="S2735" s="18"/>
      <x:c r="T2735" s="18"/>
    </x:row>
    <x:row r="2736">
      <x:c r="D2736" s="18"/>
      <x:c r="E2736" s="18"/>
      <x:c r="F2736" s="18"/>
      <x:c r="G2736" s="59"/>
      <x:c r="H2736" s="59"/>
      <x:c r="I2736" s="59"/>
      <x:c r="J2736" s="59"/>
      <x:c r="K2736" s="18"/>
      <x:c r="L2736" s="18"/>
      <x:c r="M2736" s="18"/>
      <x:c r="N2736" s="18"/>
      <x:c r="O2736" s="18"/>
      <x:c r="P2736" s="18"/>
      <x:c r="Q2736" s="18"/>
      <x:c r="R2736" s="18"/>
      <x:c r="S2736" s="18"/>
      <x:c r="T2736" s="18"/>
    </x:row>
    <x:row r="2737">
      <x:c r="D2737" s="18"/>
      <x:c r="E2737" s="18"/>
      <x:c r="F2737" s="18"/>
      <x:c r="G2737" s="59"/>
      <x:c r="H2737" s="59"/>
      <x:c r="I2737" s="59"/>
      <x:c r="J2737" s="59"/>
      <x:c r="K2737" s="18"/>
      <x:c r="L2737" s="18"/>
      <x:c r="M2737" s="18"/>
      <x:c r="N2737" s="18"/>
      <x:c r="O2737" s="18"/>
      <x:c r="P2737" s="18"/>
      <x:c r="Q2737" s="18"/>
      <x:c r="R2737" s="18"/>
      <x:c r="S2737" s="18"/>
      <x:c r="T2737" s="18"/>
    </x:row>
    <x:row r="2738">
      <x:c r="D2738" s="18"/>
      <x:c r="E2738" s="18"/>
      <x:c r="F2738" s="18"/>
      <x:c r="G2738" s="59"/>
      <x:c r="H2738" s="59"/>
      <x:c r="I2738" s="59"/>
      <x:c r="J2738" s="59"/>
      <x:c r="K2738" s="18"/>
      <x:c r="L2738" s="18"/>
      <x:c r="M2738" s="18"/>
      <x:c r="N2738" s="18"/>
      <x:c r="O2738" s="18"/>
      <x:c r="P2738" s="18"/>
      <x:c r="Q2738" s="18"/>
      <x:c r="R2738" s="18"/>
      <x:c r="S2738" s="18"/>
      <x:c r="T2738" s="18"/>
    </x:row>
    <x:row r="2739">
      <x:c r="D2739" s="18"/>
      <x:c r="E2739" s="18"/>
      <x:c r="F2739" s="18"/>
      <x:c r="G2739" s="59"/>
      <x:c r="H2739" s="59"/>
      <x:c r="I2739" s="59"/>
      <x:c r="J2739" s="59"/>
      <x:c r="K2739" s="18"/>
      <x:c r="L2739" s="18"/>
      <x:c r="M2739" s="18"/>
      <x:c r="N2739" s="18"/>
      <x:c r="O2739" s="18"/>
      <x:c r="P2739" s="18"/>
      <x:c r="Q2739" s="18"/>
      <x:c r="R2739" s="18"/>
      <x:c r="S2739" s="18"/>
      <x:c r="T2739" s="18"/>
    </x:row>
    <x:row r="2740">
      <x:c r="D2740" s="18"/>
      <x:c r="E2740" s="18"/>
      <x:c r="F2740" s="18"/>
      <x:c r="G2740" s="59"/>
      <x:c r="H2740" s="59"/>
      <x:c r="I2740" s="59"/>
      <x:c r="J2740" s="59"/>
      <x:c r="K2740" s="18"/>
      <x:c r="L2740" s="18"/>
      <x:c r="M2740" s="18"/>
      <x:c r="N2740" s="18"/>
      <x:c r="O2740" s="18"/>
      <x:c r="P2740" s="18"/>
      <x:c r="Q2740" s="18"/>
      <x:c r="R2740" s="18"/>
      <x:c r="S2740" s="18"/>
      <x:c r="T2740" s="18"/>
    </x:row>
    <x:row r="2741">
      <x:c r="D2741" s="18"/>
      <x:c r="E2741" s="18"/>
      <x:c r="F2741" s="18"/>
      <x:c r="G2741" s="59"/>
      <x:c r="H2741" s="59"/>
      <x:c r="I2741" s="59"/>
      <x:c r="J2741" s="59"/>
      <x:c r="K2741" s="18"/>
      <x:c r="L2741" s="18"/>
      <x:c r="M2741" s="18"/>
      <x:c r="N2741" s="18"/>
      <x:c r="O2741" s="18"/>
      <x:c r="P2741" s="18"/>
      <x:c r="Q2741" s="18"/>
      <x:c r="R2741" s="18"/>
      <x:c r="S2741" s="18"/>
      <x:c r="T2741" s="18"/>
    </x:row>
    <x:row r="2742">
      <x:c r="D2742" s="18"/>
      <x:c r="E2742" s="18"/>
      <x:c r="F2742" s="18"/>
      <x:c r="G2742" s="59"/>
      <x:c r="H2742" s="59"/>
      <x:c r="I2742" s="59"/>
      <x:c r="J2742" s="59"/>
      <x:c r="K2742" s="18"/>
      <x:c r="L2742" s="18"/>
      <x:c r="M2742" s="18"/>
      <x:c r="N2742" s="18"/>
      <x:c r="O2742" s="18"/>
      <x:c r="P2742" s="18"/>
      <x:c r="Q2742" s="18"/>
      <x:c r="R2742" s="18"/>
      <x:c r="S2742" s="18"/>
      <x:c r="T2742" s="18"/>
    </x:row>
    <x:row r="2743">
      <x:c r="D2743" s="18"/>
      <x:c r="E2743" s="18"/>
      <x:c r="F2743" s="18"/>
      <x:c r="G2743" s="59"/>
      <x:c r="H2743" s="59"/>
      <x:c r="I2743" s="59"/>
      <x:c r="J2743" s="59"/>
      <x:c r="K2743" s="18"/>
      <x:c r="L2743" s="18"/>
      <x:c r="M2743" s="18"/>
      <x:c r="N2743" s="18"/>
      <x:c r="O2743" s="18"/>
      <x:c r="P2743" s="18"/>
      <x:c r="Q2743" s="18"/>
      <x:c r="R2743" s="18"/>
      <x:c r="S2743" s="18"/>
      <x:c r="T2743" s="18"/>
    </x:row>
    <x:row r="2744">
      <x:c r="D2744" s="18"/>
      <x:c r="E2744" s="18"/>
      <x:c r="F2744" s="18"/>
      <x:c r="G2744" s="59"/>
      <x:c r="H2744" s="59"/>
      <x:c r="I2744" s="59"/>
      <x:c r="J2744" s="59"/>
      <x:c r="K2744" s="18"/>
      <x:c r="L2744" s="18"/>
      <x:c r="M2744" s="18"/>
      <x:c r="N2744" s="18"/>
      <x:c r="O2744" s="18"/>
      <x:c r="P2744" s="18"/>
      <x:c r="Q2744" s="18"/>
      <x:c r="R2744" s="18"/>
      <x:c r="S2744" s="18"/>
      <x:c r="T2744" s="18"/>
    </x:row>
    <x:row r="2745">
      <x:c r="D2745" s="18"/>
      <x:c r="E2745" s="18"/>
      <x:c r="F2745" s="18"/>
      <x:c r="G2745" s="59"/>
      <x:c r="H2745" s="59"/>
      <x:c r="I2745" s="59"/>
      <x:c r="J2745" s="59"/>
      <x:c r="K2745" s="18"/>
      <x:c r="L2745" s="18"/>
      <x:c r="M2745" s="18"/>
      <x:c r="N2745" s="18"/>
      <x:c r="O2745" s="18"/>
      <x:c r="P2745" s="18"/>
      <x:c r="Q2745" s="18"/>
      <x:c r="R2745" s="18"/>
      <x:c r="S2745" s="18"/>
      <x:c r="T2745" s="18"/>
    </x:row>
    <x:row r="2746">
      <x:c r="D2746" s="18"/>
      <x:c r="E2746" s="18"/>
      <x:c r="F2746" s="18"/>
      <x:c r="G2746" s="59"/>
      <x:c r="H2746" s="59"/>
      <x:c r="I2746" s="59"/>
      <x:c r="J2746" s="59"/>
      <x:c r="K2746" s="18"/>
      <x:c r="L2746" s="18"/>
      <x:c r="M2746" s="18"/>
      <x:c r="N2746" s="18"/>
      <x:c r="O2746" s="18"/>
      <x:c r="P2746" s="18"/>
      <x:c r="Q2746" s="18"/>
      <x:c r="R2746" s="18"/>
      <x:c r="S2746" s="18"/>
      <x:c r="T2746" s="18"/>
    </x:row>
    <x:row r="2747">
      <x:c r="D2747" s="18"/>
      <x:c r="E2747" s="18"/>
      <x:c r="F2747" s="18"/>
      <x:c r="G2747" s="59"/>
      <x:c r="H2747" s="59"/>
      <x:c r="I2747" s="59"/>
      <x:c r="J2747" s="59"/>
      <x:c r="K2747" s="18"/>
      <x:c r="L2747" s="18"/>
      <x:c r="M2747" s="18"/>
      <x:c r="N2747" s="18"/>
      <x:c r="O2747" s="18"/>
      <x:c r="P2747" s="18"/>
      <x:c r="Q2747" s="18"/>
      <x:c r="R2747" s="18"/>
      <x:c r="S2747" s="18"/>
      <x:c r="T2747" s="18"/>
    </x:row>
    <x:row r="2748">
      <x:c r="D2748" s="18"/>
      <x:c r="E2748" s="18"/>
      <x:c r="F2748" s="18"/>
      <x:c r="G2748" s="59"/>
      <x:c r="H2748" s="59"/>
      <x:c r="I2748" s="59"/>
      <x:c r="J2748" s="59"/>
      <x:c r="K2748" s="18"/>
      <x:c r="L2748" s="18"/>
      <x:c r="M2748" s="18"/>
      <x:c r="N2748" s="18"/>
      <x:c r="O2748" s="18"/>
      <x:c r="P2748" s="18"/>
      <x:c r="Q2748" s="18"/>
      <x:c r="R2748" s="18"/>
      <x:c r="S2748" s="18"/>
      <x:c r="T2748" s="18"/>
    </x:row>
    <x:row r="2749">
      <x:c r="D2749" s="18"/>
      <x:c r="E2749" s="18"/>
      <x:c r="F2749" s="18"/>
      <x:c r="G2749" s="59"/>
      <x:c r="H2749" s="59"/>
      <x:c r="I2749" s="59"/>
      <x:c r="J2749" s="59"/>
      <x:c r="K2749" s="18"/>
      <x:c r="L2749" s="18"/>
      <x:c r="M2749" s="18"/>
      <x:c r="N2749" s="18"/>
      <x:c r="O2749" s="18"/>
      <x:c r="P2749" s="18"/>
      <x:c r="Q2749" s="18"/>
      <x:c r="R2749" s="18"/>
      <x:c r="S2749" s="18"/>
      <x:c r="T2749" s="18"/>
    </x:row>
    <x:row r="2750">
      <x:c r="D2750" s="18"/>
      <x:c r="E2750" s="18"/>
      <x:c r="F2750" s="18"/>
      <x:c r="G2750" s="59"/>
      <x:c r="H2750" s="59"/>
      <x:c r="I2750" s="59"/>
      <x:c r="J2750" s="59"/>
      <x:c r="K2750" s="18"/>
      <x:c r="L2750" s="18"/>
      <x:c r="M2750" s="18"/>
      <x:c r="N2750" s="18"/>
      <x:c r="O2750" s="18"/>
      <x:c r="P2750" s="18"/>
      <x:c r="Q2750" s="18"/>
      <x:c r="R2750" s="18"/>
      <x:c r="S2750" s="18"/>
      <x:c r="T2750" s="18"/>
    </x:row>
    <x:row r="2751">
      <x:c r="D2751" s="18"/>
      <x:c r="E2751" s="18"/>
      <x:c r="F2751" s="18"/>
      <x:c r="G2751" s="59"/>
      <x:c r="H2751" s="59"/>
      <x:c r="I2751" s="59"/>
      <x:c r="J2751" s="59"/>
      <x:c r="K2751" s="18"/>
      <x:c r="L2751" s="18"/>
      <x:c r="M2751" s="18"/>
      <x:c r="N2751" s="18"/>
      <x:c r="O2751" s="18"/>
      <x:c r="P2751" s="18"/>
      <x:c r="Q2751" s="18"/>
      <x:c r="R2751" s="18"/>
      <x:c r="S2751" s="18"/>
      <x:c r="T2751" s="18"/>
    </x:row>
    <x:row r="2752">
      <x:c r="D2752" s="18"/>
      <x:c r="E2752" s="18"/>
      <x:c r="F2752" s="18"/>
      <x:c r="G2752" s="59"/>
      <x:c r="H2752" s="59"/>
      <x:c r="I2752" s="59"/>
      <x:c r="J2752" s="59"/>
      <x:c r="K2752" s="18"/>
      <x:c r="L2752" s="18"/>
      <x:c r="M2752" s="18"/>
      <x:c r="N2752" s="18"/>
      <x:c r="O2752" s="18"/>
      <x:c r="P2752" s="18"/>
      <x:c r="Q2752" s="18"/>
      <x:c r="R2752" s="18"/>
      <x:c r="S2752" s="18"/>
      <x:c r="T2752" s="18"/>
    </x:row>
    <x:row r="2753">
      <x:c r="D2753" s="18"/>
      <x:c r="E2753" s="18"/>
      <x:c r="F2753" s="18"/>
      <x:c r="G2753" s="59"/>
      <x:c r="H2753" s="59"/>
      <x:c r="I2753" s="59"/>
      <x:c r="J2753" s="59"/>
      <x:c r="K2753" s="18"/>
      <x:c r="L2753" s="18"/>
      <x:c r="M2753" s="18"/>
      <x:c r="N2753" s="18"/>
      <x:c r="O2753" s="18"/>
      <x:c r="P2753" s="18"/>
      <x:c r="Q2753" s="18"/>
      <x:c r="R2753" s="18"/>
      <x:c r="S2753" s="18"/>
      <x:c r="T2753" s="18"/>
    </x:row>
    <x:row r="2754">
      <x:c r="D2754" s="18"/>
      <x:c r="E2754" s="18"/>
      <x:c r="F2754" s="18"/>
      <x:c r="G2754" s="59"/>
      <x:c r="H2754" s="59"/>
      <x:c r="I2754" s="59"/>
      <x:c r="J2754" s="59"/>
      <x:c r="K2754" s="18"/>
      <x:c r="L2754" s="18"/>
      <x:c r="M2754" s="18"/>
      <x:c r="N2754" s="18"/>
      <x:c r="O2754" s="18"/>
      <x:c r="P2754" s="18"/>
      <x:c r="Q2754" s="18"/>
      <x:c r="R2754" s="18"/>
      <x:c r="S2754" s="18"/>
      <x:c r="T2754" s="18"/>
    </x:row>
    <x:row r="2755">
      <x:c r="D2755" s="18"/>
      <x:c r="E2755" s="18"/>
      <x:c r="F2755" s="18"/>
      <x:c r="G2755" s="59"/>
      <x:c r="H2755" s="59"/>
      <x:c r="I2755" s="59"/>
      <x:c r="J2755" s="59"/>
      <x:c r="K2755" s="18"/>
      <x:c r="L2755" s="18"/>
      <x:c r="M2755" s="18"/>
      <x:c r="N2755" s="18"/>
      <x:c r="O2755" s="18"/>
      <x:c r="P2755" s="18"/>
      <x:c r="Q2755" s="18"/>
      <x:c r="R2755" s="18"/>
      <x:c r="S2755" s="18"/>
      <x:c r="T2755" s="18"/>
    </x:row>
    <x:row r="2756">
      <x:c r="D2756" s="18"/>
      <x:c r="E2756" s="18"/>
      <x:c r="F2756" s="18"/>
      <x:c r="G2756" s="59"/>
      <x:c r="H2756" s="59"/>
      <x:c r="I2756" s="59"/>
      <x:c r="J2756" s="59"/>
      <x:c r="K2756" s="18"/>
      <x:c r="L2756" s="18"/>
      <x:c r="M2756" s="18"/>
      <x:c r="N2756" s="18"/>
      <x:c r="O2756" s="18"/>
      <x:c r="P2756" s="18"/>
      <x:c r="Q2756" s="18"/>
      <x:c r="R2756" s="18"/>
      <x:c r="S2756" s="18"/>
      <x:c r="T2756" s="18"/>
    </x:row>
    <x:row r="2757">
      <x:c r="D2757" s="18"/>
      <x:c r="E2757" s="18"/>
      <x:c r="F2757" s="18"/>
      <x:c r="G2757" s="59"/>
      <x:c r="H2757" s="59"/>
      <x:c r="I2757" s="59"/>
      <x:c r="J2757" s="59"/>
      <x:c r="K2757" s="18"/>
      <x:c r="L2757" s="18"/>
      <x:c r="M2757" s="18"/>
      <x:c r="N2757" s="18"/>
      <x:c r="O2757" s="18"/>
      <x:c r="P2757" s="18"/>
      <x:c r="Q2757" s="18"/>
      <x:c r="R2757" s="18"/>
      <x:c r="S2757" s="18"/>
      <x:c r="T2757" s="18"/>
    </x:row>
    <x:row r="2758">
      <x:c r="D2758" s="18"/>
      <x:c r="E2758" s="18"/>
      <x:c r="F2758" s="18"/>
      <x:c r="G2758" s="59"/>
      <x:c r="H2758" s="59"/>
      <x:c r="I2758" s="59"/>
      <x:c r="J2758" s="59"/>
      <x:c r="K2758" s="18"/>
      <x:c r="L2758" s="18"/>
      <x:c r="M2758" s="18"/>
      <x:c r="N2758" s="18"/>
      <x:c r="O2758" s="18"/>
      <x:c r="P2758" s="18"/>
      <x:c r="Q2758" s="18"/>
      <x:c r="R2758" s="18"/>
      <x:c r="S2758" s="18"/>
      <x:c r="T2758" s="18"/>
    </x:row>
    <x:row r="2759">
      <x:c r="D2759" s="18"/>
      <x:c r="E2759" s="18"/>
      <x:c r="F2759" s="18"/>
      <x:c r="G2759" s="59"/>
      <x:c r="H2759" s="59"/>
      <x:c r="I2759" s="59"/>
      <x:c r="J2759" s="59"/>
      <x:c r="K2759" s="18"/>
      <x:c r="L2759" s="18"/>
      <x:c r="M2759" s="18"/>
      <x:c r="N2759" s="18"/>
      <x:c r="O2759" s="18"/>
      <x:c r="P2759" s="18"/>
      <x:c r="Q2759" s="18"/>
      <x:c r="R2759" s="18"/>
      <x:c r="S2759" s="18"/>
      <x:c r="T2759" s="18"/>
    </x:row>
    <x:row r="2760">
      <x:c r="D2760" s="18"/>
      <x:c r="E2760" s="18"/>
      <x:c r="F2760" s="18"/>
      <x:c r="G2760" s="59"/>
      <x:c r="H2760" s="59"/>
      <x:c r="I2760" s="59"/>
      <x:c r="J2760" s="59"/>
      <x:c r="K2760" s="18"/>
      <x:c r="L2760" s="18"/>
      <x:c r="M2760" s="18"/>
      <x:c r="N2760" s="18"/>
      <x:c r="O2760" s="18"/>
      <x:c r="P2760" s="18"/>
      <x:c r="Q2760" s="18"/>
      <x:c r="R2760" s="18"/>
      <x:c r="S2760" s="18"/>
      <x:c r="T2760" s="18"/>
    </x:row>
    <x:row r="2761">
      <x:c r="D2761" s="18"/>
      <x:c r="E2761" s="18"/>
      <x:c r="F2761" s="18"/>
      <x:c r="G2761" s="59"/>
      <x:c r="H2761" s="59"/>
      <x:c r="I2761" s="59"/>
      <x:c r="J2761" s="59"/>
      <x:c r="K2761" s="18"/>
      <x:c r="L2761" s="18"/>
      <x:c r="M2761" s="18"/>
      <x:c r="N2761" s="18"/>
      <x:c r="O2761" s="18"/>
      <x:c r="P2761" s="18"/>
      <x:c r="Q2761" s="18"/>
      <x:c r="R2761" s="18"/>
      <x:c r="S2761" s="18"/>
      <x:c r="T2761" s="18"/>
    </x:row>
    <x:row r="2762">
      <x:c r="D2762" s="18"/>
      <x:c r="E2762" s="18"/>
      <x:c r="F2762" s="18"/>
      <x:c r="G2762" s="59"/>
      <x:c r="H2762" s="59"/>
      <x:c r="I2762" s="59"/>
      <x:c r="J2762" s="59"/>
      <x:c r="K2762" s="18"/>
      <x:c r="L2762" s="18"/>
      <x:c r="M2762" s="18"/>
      <x:c r="N2762" s="18"/>
      <x:c r="O2762" s="18"/>
      <x:c r="P2762" s="18"/>
      <x:c r="Q2762" s="18"/>
      <x:c r="R2762" s="18"/>
      <x:c r="S2762" s="18"/>
      <x:c r="T2762" s="18"/>
    </x:row>
    <x:row r="2763">
      <x:c r="D2763" s="18"/>
      <x:c r="E2763" s="18"/>
      <x:c r="F2763" s="18"/>
      <x:c r="G2763" s="59"/>
      <x:c r="H2763" s="59"/>
      <x:c r="I2763" s="59"/>
      <x:c r="J2763" s="59"/>
      <x:c r="K2763" s="18"/>
      <x:c r="L2763" s="18"/>
      <x:c r="M2763" s="18"/>
      <x:c r="N2763" s="18"/>
      <x:c r="O2763" s="18"/>
      <x:c r="P2763" s="18"/>
      <x:c r="Q2763" s="18"/>
      <x:c r="R2763" s="18"/>
      <x:c r="S2763" s="18"/>
      <x:c r="T2763" s="18"/>
    </x:row>
    <x:row r="2764">
      <x:c r="D2764" s="18"/>
      <x:c r="E2764" s="18"/>
      <x:c r="F2764" s="18"/>
      <x:c r="G2764" s="59"/>
      <x:c r="H2764" s="59"/>
      <x:c r="I2764" s="59"/>
      <x:c r="J2764" s="59"/>
      <x:c r="K2764" s="18"/>
      <x:c r="L2764" s="18"/>
      <x:c r="M2764" s="18"/>
      <x:c r="N2764" s="18"/>
      <x:c r="O2764" s="18"/>
      <x:c r="P2764" s="18"/>
      <x:c r="Q2764" s="18"/>
      <x:c r="R2764" s="18"/>
      <x:c r="S2764" s="18"/>
      <x:c r="T2764" s="18"/>
    </x:row>
    <x:row r="2765">
      <x:c r="D2765" s="18"/>
      <x:c r="E2765" s="18"/>
      <x:c r="F2765" s="18"/>
      <x:c r="G2765" s="59"/>
      <x:c r="H2765" s="59"/>
      <x:c r="I2765" s="59"/>
      <x:c r="J2765" s="59"/>
      <x:c r="K2765" s="18"/>
      <x:c r="L2765" s="18"/>
      <x:c r="M2765" s="18"/>
      <x:c r="N2765" s="18"/>
      <x:c r="O2765" s="18"/>
      <x:c r="P2765" s="18"/>
      <x:c r="Q2765" s="18"/>
      <x:c r="R2765" s="18"/>
      <x:c r="S2765" s="18"/>
      <x:c r="T2765" s="18"/>
    </x:row>
    <x:row r="2766">
      <x:c r="D2766" s="18"/>
      <x:c r="E2766" s="18"/>
      <x:c r="F2766" s="18"/>
      <x:c r="G2766" s="59"/>
      <x:c r="H2766" s="59"/>
      <x:c r="I2766" s="59"/>
      <x:c r="J2766" s="59"/>
      <x:c r="K2766" s="18"/>
      <x:c r="L2766" s="18"/>
      <x:c r="M2766" s="18"/>
      <x:c r="N2766" s="18"/>
      <x:c r="O2766" s="18"/>
      <x:c r="P2766" s="18"/>
      <x:c r="Q2766" s="18"/>
      <x:c r="R2766" s="18"/>
      <x:c r="S2766" s="18"/>
      <x:c r="T2766" s="18"/>
    </x:row>
    <x:row r="2767">
      <x:c r="D2767" s="18"/>
      <x:c r="E2767" s="18"/>
      <x:c r="F2767" s="18"/>
      <x:c r="G2767" s="59"/>
      <x:c r="H2767" s="59"/>
      <x:c r="I2767" s="59"/>
      <x:c r="J2767" s="59"/>
      <x:c r="K2767" s="18"/>
      <x:c r="L2767" s="18"/>
      <x:c r="M2767" s="18"/>
      <x:c r="N2767" s="18"/>
      <x:c r="O2767" s="18"/>
      <x:c r="P2767" s="18"/>
      <x:c r="Q2767" s="18"/>
      <x:c r="R2767" s="18"/>
      <x:c r="S2767" s="18"/>
      <x:c r="T2767" s="18"/>
    </x:row>
    <x:row r="2768">
      <x:c r="D2768" s="18"/>
      <x:c r="E2768" s="18"/>
      <x:c r="F2768" s="18"/>
      <x:c r="G2768" s="59"/>
      <x:c r="H2768" s="59"/>
      <x:c r="I2768" s="59"/>
      <x:c r="J2768" s="59"/>
      <x:c r="K2768" s="18"/>
      <x:c r="L2768" s="18"/>
      <x:c r="M2768" s="18"/>
      <x:c r="N2768" s="18"/>
      <x:c r="O2768" s="18"/>
      <x:c r="P2768" s="18"/>
      <x:c r="Q2768" s="18"/>
      <x:c r="R2768" s="18"/>
      <x:c r="S2768" s="18"/>
      <x:c r="T2768" s="18"/>
    </x:row>
    <x:row r="2769">
      <x:c r="D2769" s="18"/>
      <x:c r="E2769" s="18"/>
      <x:c r="F2769" s="18"/>
      <x:c r="G2769" s="59"/>
      <x:c r="H2769" s="59"/>
      <x:c r="I2769" s="59"/>
      <x:c r="J2769" s="59"/>
      <x:c r="K2769" s="18"/>
      <x:c r="L2769" s="18"/>
      <x:c r="M2769" s="18"/>
      <x:c r="N2769" s="18"/>
      <x:c r="O2769" s="18"/>
      <x:c r="P2769" s="18"/>
      <x:c r="Q2769" s="18"/>
      <x:c r="R2769" s="18"/>
      <x:c r="S2769" s="18"/>
      <x:c r="T2769" s="18"/>
    </x:row>
    <x:row r="2770">
      <x:c r="D2770" s="18"/>
      <x:c r="E2770" s="18"/>
      <x:c r="F2770" s="18"/>
      <x:c r="G2770" s="59"/>
      <x:c r="H2770" s="59"/>
      <x:c r="I2770" s="59"/>
      <x:c r="J2770" s="59"/>
      <x:c r="K2770" s="18"/>
      <x:c r="L2770" s="18"/>
      <x:c r="M2770" s="18"/>
      <x:c r="N2770" s="18"/>
      <x:c r="O2770" s="18"/>
      <x:c r="P2770" s="18"/>
      <x:c r="Q2770" s="18"/>
      <x:c r="R2770" s="18"/>
      <x:c r="S2770" s="18"/>
      <x:c r="T2770" s="18"/>
    </x:row>
    <x:row r="2771">
      <x:c r="D2771" s="18"/>
      <x:c r="E2771" s="18"/>
      <x:c r="F2771" s="18"/>
      <x:c r="G2771" s="59"/>
      <x:c r="H2771" s="59"/>
      <x:c r="I2771" s="59"/>
      <x:c r="J2771" s="59"/>
      <x:c r="K2771" s="18"/>
      <x:c r="L2771" s="18"/>
      <x:c r="M2771" s="18"/>
      <x:c r="N2771" s="18"/>
      <x:c r="O2771" s="18"/>
      <x:c r="P2771" s="18"/>
      <x:c r="Q2771" s="18"/>
      <x:c r="R2771" s="18"/>
      <x:c r="S2771" s="18"/>
      <x:c r="T2771" s="18"/>
    </x:row>
    <x:row r="2772">
      <x:c r="D2772" s="18"/>
      <x:c r="E2772" s="18"/>
      <x:c r="F2772" s="18"/>
      <x:c r="G2772" s="59"/>
      <x:c r="H2772" s="59"/>
      <x:c r="I2772" s="59"/>
      <x:c r="J2772" s="59"/>
      <x:c r="K2772" s="18"/>
      <x:c r="L2772" s="18"/>
      <x:c r="M2772" s="18"/>
      <x:c r="N2772" s="18"/>
      <x:c r="O2772" s="18"/>
      <x:c r="P2772" s="18"/>
      <x:c r="Q2772" s="18"/>
      <x:c r="R2772" s="18"/>
      <x:c r="S2772" s="18"/>
      <x:c r="T2772" s="18"/>
    </x:row>
    <x:row r="2773">
      <x:c r="D2773" s="18"/>
      <x:c r="E2773" s="18"/>
      <x:c r="F2773" s="18"/>
      <x:c r="G2773" s="59"/>
      <x:c r="H2773" s="59"/>
      <x:c r="I2773" s="59"/>
      <x:c r="J2773" s="59"/>
      <x:c r="K2773" s="18"/>
      <x:c r="L2773" s="18"/>
      <x:c r="M2773" s="18"/>
      <x:c r="N2773" s="18"/>
      <x:c r="O2773" s="18"/>
      <x:c r="P2773" s="18"/>
      <x:c r="Q2773" s="18"/>
      <x:c r="R2773" s="18"/>
      <x:c r="S2773" s="18"/>
      <x:c r="T2773" s="18"/>
    </x:row>
    <x:row r="2774">
      <x:c r="D2774" s="18"/>
      <x:c r="E2774" s="18"/>
      <x:c r="F2774" s="18"/>
      <x:c r="G2774" s="59"/>
      <x:c r="H2774" s="59"/>
      <x:c r="I2774" s="59"/>
      <x:c r="J2774" s="59"/>
      <x:c r="K2774" s="18"/>
      <x:c r="L2774" s="18"/>
      <x:c r="M2774" s="18"/>
      <x:c r="N2774" s="18"/>
      <x:c r="O2774" s="18"/>
      <x:c r="P2774" s="18"/>
      <x:c r="Q2774" s="18"/>
      <x:c r="R2774" s="18"/>
      <x:c r="S2774" s="18"/>
      <x:c r="T2774" s="18"/>
    </x:row>
    <x:row r="2775">
      <x:c r="D2775" s="18"/>
      <x:c r="E2775" s="18"/>
      <x:c r="F2775" s="18"/>
      <x:c r="G2775" s="59"/>
      <x:c r="H2775" s="59"/>
      <x:c r="I2775" s="59"/>
      <x:c r="J2775" s="59"/>
      <x:c r="K2775" s="18"/>
      <x:c r="L2775" s="18"/>
      <x:c r="M2775" s="18"/>
      <x:c r="N2775" s="18"/>
      <x:c r="O2775" s="18"/>
      <x:c r="P2775" s="18"/>
      <x:c r="Q2775" s="18"/>
      <x:c r="R2775" s="18"/>
      <x:c r="S2775" s="18"/>
      <x:c r="T2775" s="18"/>
    </x:row>
    <x:row r="2776">
      <x:c r="D2776" s="18"/>
      <x:c r="E2776" s="18"/>
      <x:c r="F2776" s="18"/>
      <x:c r="G2776" s="59"/>
      <x:c r="H2776" s="59"/>
      <x:c r="I2776" s="59"/>
      <x:c r="J2776" s="59"/>
      <x:c r="K2776" s="18"/>
      <x:c r="L2776" s="18"/>
      <x:c r="M2776" s="18"/>
      <x:c r="N2776" s="18"/>
      <x:c r="O2776" s="18"/>
      <x:c r="P2776" s="18"/>
      <x:c r="Q2776" s="18"/>
      <x:c r="R2776" s="18"/>
      <x:c r="S2776" s="18"/>
      <x:c r="T2776" s="18"/>
    </x:row>
    <x:row r="2777">
      <x:c r="D2777" s="18"/>
      <x:c r="E2777" s="18"/>
      <x:c r="F2777" s="18"/>
      <x:c r="G2777" s="59"/>
      <x:c r="H2777" s="59"/>
      <x:c r="I2777" s="59"/>
      <x:c r="J2777" s="59"/>
      <x:c r="K2777" s="18"/>
      <x:c r="L2777" s="18"/>
      <x:c r="M2777" s="18"/>
      <x:c r="N2777" s="18"/>
      <x:c r="O2777" s="18"/>
      <x:c r="P2777" s="18"/>
      <x:c r="Q2777" s="18"/>
      <x:c r="R2777" s="18"/>
      <x:c r="S2777" s="18"/>
      <x:c r="T2777" s="18"/>
    </x:row>
    <x:row r="2778">
      <x:c r="D2778" s="18"/>
      <x:c r="E2778" s="18"/>
      <x:c r="F2778" s="18"/>
      <x:c r="G2778" s="59"/>
      <x:c r="H2778" s="59"/>
      <x:c r="I2778" s="59"/>
      <x:c r="J2778" s="59"/>
      <x:c r="K2778" s="18"/>
      <x:c r="L2778" s="18"/>
      <x:c r="M2778" s="18"/>
      <x:c r="N2778" s="18"/>
      <x:c r="O2778" s="18"/>
      <x:c r="P2778" s="18"/>
      <x:c r="Q2778" s="18"/>
      <x:c r="R2778" s="18"/>
      <x:c r="S2778" s="18"/>
      <x:c r="T2778" s="18"/>
    </x:row>
    <x:row r="2779">
      <x:c r="D2779" s="18"/>
      <x:c r="E2779" s="18"/>
      <x:c r="F2779" s="18"/>
      <x:c r="G2779" s="59"/>
      <x:c r="H2779" s="59"/>
      <x:c r="I2779" s="59"/>
      <x:c r="J2779" s="59"/>
      <x:c r="K2779" s="18"/>
      <x:c r="L2779" s="18"/>
      <x:c r="M2779" s="18"/>
      <x:c r="N2779" s="18"/>
      <x:c r="O2779" s="18"/>
      <x:c r="P2779" s="18"/>
      <x:c r="Q2779" s="18"/>
      <x:c r="R2779" s="18"/>
      <x:c r="S2779" s="18"/>
      <x:c r="T2779" s="18"/>
    </x:row>
    <x:row r="2780">
      <x:c r="D2780" s="18"/>
      <x:c r="E2780" s="18"/>
      <x:c r="F2780" s="18"/>
      <x:c r="G2780" s="59"/>
      <x:c r="H2780" s="59"/>
      <x:c r="I2780" s="59"/>
      <x:c r="J2780" s="59"/>
      <x:c r="K2780" s="18"/>
      <x:c r="L2780" s="18"/>
      <x:c r="M2780" s="18"/>
      <x:c r="N2780" s="18"/>
      <x:c r="O2780" s="18"/>
      <x:c r="P2780" s="18"/>
      <x:c r="Q2780" s="18"/>
      <x:c r="R2780" s="18"/>
      <x:c r="S2780" s="18"/>
      <x:c r="T2780" s="18"/>
    </x:row>
    <x:row r="2781">
      <x:c r="D2781" s="18"/>
      <x:c r="E2781" s="18"/>
      <x:c r="F2781" s="18"/>
      <x:c r="G2781" s="59"/>
      <x:c r="H2781" s="59"/>
      <x:c r="I2781" s="59"/>
      <x:c r="J2781" s="59"/>
      <x:c r="K2781" s="18"/>
      <x:c r="L2781" s="18"/>
      <x:c r="M2781" s="18"/>
      <x:c r="N2781" s="18"/>
      <x:c r="O2781" s="18"/>
      <x:c r="P2781" s="18"/>
      <x:c r="Q2781" s="18"/>
      <x:c r="R2781" s="18"/>
      <x:c r="S2781" s="18"/>
      <x:c r="T2781" s="18"/>
    </x:row>
    <x:row r="2782">
      <x:c r="D2782" s="18"/>
      <x:c r="E2782" s="18"/>
      <x:c r="F2782" s="18"/>
      <x:c r="G2782" s="59"/>
      <x:c r="H2782" s="59"/>
      <x:c r="I2782" s="59"/>
      <x:c r="J2782" s="59"/>
      <x:c r="K2782" s="18"/>
      <x:c r="L2782" s="18"/>
      <x:c r="M2782" s="18"/>
      <x:c r="N2782" s="18"/>
      <x:c r="O2782" s="18"/>
      <x:c r="P2782" s="18"/>
      <x:c r="Q2782" s="18"/>
      <x:c r="R2782" s="18"/>
      <x:c r="S2782" s="18"/>
      <x:c r="T2782" s="18"/>
    </x:row>
    <x:row r="2783">
      <x:c r="D2783" s="18"/>
      <x:c r="E2783" s="18"/>
      <x:c r="F2783" s="18"/>
      <x:c r="G2783" s="59"/>
      <x:c r="H2783" s="59"/>
      <x:c r="I2783" s="59"/>
      <x:c r="J2783" s="59"/>
      <x:c r="K2783" s="18"/>
      <x:c r="L2783" s="18"/>
      <x:c r="M2783" s="18"/>
      <x:c r="N2783" s="18"/>
      <x:c r="O2783" s="18"/>
      <x:c r="P2783" s="18"/>
      <x:c r="Q2783" s="18"/>
      <x:c r="R2783" s="18"/>
      <x:c r="S2783" s="18"/>
      <x:c r="T2783" s="18"/>
    </x:row>
    <x:row r="2784">
      <x:c r="D2784" s="18"/>
      <x:c r="E2784" s="18"/>
      <x:c r="F2784" s="18"/>
      <x:c r="G2784" s="59"/>
      <x:c r="H2784" s="59"/>
      <x:c r="I2784" s="59"/>
      <x:c r="J2784" s="59"/>
      <x:c r="K2784" s="18"/>
      <x:c r="L2784" s="18"/>
      <x:c r="M2784" s="18"/>
      <x:c r="N2784" s="18"/>
      <x:c r="O2784" s="18"/>
      <x:c r="P2784" s="18"/>
      <x:c r="Q2784" s="18"/>
      <x:c r="R2784" s="18"/>
      <x:c r="S2784" s="18"/>
      <x:c r="T2784" s="18"/>
    </x:row>
    <x:row r="2785">
      <x:c r="D2785" s="18"/>
      <x:c r="E2785" s="18"/>
      <x:c r="F2785" s="18"/>
      <x:c r="G2785" s="59"/>
      <x:c r="H2785" s="59"/>
      <x:c r="I2785" s="59"/>
      <x:c r="J2785" s="59"/>
      <x:c r="K2785" s="18"/>
      <x:c r="L2785" s="18"/>
      <x:c r="M2785" s="18"/>
      <x:c r="N2785" s="18"/>
      <x:c r="O2785" s="18"/>
      <x:c r="P2785" s="18"/>
      <x:c r="Q2785" s="18"/>
      <x:c r="R2785" s="18"/>
      <x:c r="S2785" s="18"/>
      <x:c r="T2785" s="18"/>
    </x:row>
    <x:row r="2786">
      <x:c r="D2786" s="18"/>
      <x:c r="E2786" s="18"/>
      <x:c r="F2786" s="18"/>
      <x:c r="G2786" s="59"/>
      <x:c r="H2786" s="59"/>
      <x:c r="I2786" s="59"/>
      <x:c r="J2786" s="59"/>
      <x:c r="K2786" s="18"/>
      <x:c r="L2786" s="18"/>
      <x:c r="M2786" s="18"/>
      <x:c r="N2786" s="18"/>
      <x:c r="O2786" s="18"/>
      <x:c r="P2786" s="18"/>
      <x:c r="Q2786" s="18"/>
      <x:c r="R2786" s="18"/>
      <x:c r="S2786" s="18"/>
      <x:c r="T2786" s="18"/>
    </x:row>
    <x:row r="2787">
      <x:c r="D2787" s="18"/>
      <x:c r="E2787" s="18"/>
      <x:c r="F2787" s="18"/>
      <x:c r="G2787" s="59"/>
      <x:c r="H2787" s="59"/>
      <x:c r="I2787" s="59"/>
      <x:c r="J2787" s="59"/>
      <x:c r="K2787" s="18"/>
      <x:c r="L2787" s="18"/>
      <x:c r="M2787" s="18"/>
      <x:c r="N2787" s="18"/>
      <x:c r="O2787" s="18"/>
      <x:c r="P2787" s="18"/>
      <x:c r="Q2787" s="18"/>
      <x:c r="R2787" s="18"/>
      <x:c r="S2787" s="18"/>
      <x:c r="T2787" s="18"/>
    </x:row>
    <x:row r="2788">
      <x:c r="D2788" s="18"/>
      <x:c r="E2788" s="18"/>
      <x:c r="F2788" s="18"/>
      <x:c r="G2788" s="59"/>
      <x:c r="H2788" s="59"/>
      <x:c r="I2788" s="59"/>
      <x:c r="J2788" s="59"/>
      <x:c r="K2788" s="18"/>
      <x:c r="L2788" s="18"/>
      <x:c r="M2788" s="18"/>
      <x:c r="N2788" s="18"/>
      <x:c r="O2788" s="18"/>
      <x:c r="P2788" s="18"/>
      <x:c r="Q2788" s="18"/>
      <x:c r="R2788" s="18"/>
      <x:c r="S2788" s="18"/>
      <x:c r="T2788" s="18"/>
    </x:row>
    <x:row r="2789">
      <x:c r="D2789" s="18"/>
      <x:c r="E2789" s="18"/>
      <x:c r="F2789" s="18"/>
      <x:c r="G2789" s="59"/>
      <x:c r="H2789" s="59"/>
      <x:c r="I2789" s="59"/>
      <x:c r="J2789" s="59"/>
      <x:c r="K2789" s="18"/>
      <x:c r="L2789" s="18"/>
      <x:c r="M2789" s="18"/>
      <x:c r="N2789" s="18"/>
      <x:c r="O2789" s="18"/>
      <x:c r="P2789" s="18"/>
      <x:c r="Q2789" s="18"/>
      <x:c r="R2789" s="18"/>
      <x:c r="S2789" s="18"/>
      <x:c r="T2789" s="18"/>
    </x:row>
    <x:row r="2790">
      <x:c r="D2790" s="18"/>
      <x:c r="E2790" s="18"/>
      <x:c r="F2790" s="18"/>
      <x:c r="G2790" s="59"/>
      <x:c r="H2790" s="59"/>
      <x:c r="I2790" s="59"/>
      <x:c r="J2790" s="59"/>
      <x:c r="K2790" s="18"/>
      <x:c r="L2790" s="18"/>
      <x:c r="M2790" s="18"/>
      <x:c r="N2790" s="18"/>
      <x:c r="O2790" s="18"/>
      <x:c r="P2790" s="18"/>
      <x:c r="Q2790" s="18"/>
      <x:c r="R2790" s="18"/>
      <x:c r="S2790" s="18"/>
      <x:c r="T2790" s="18"/>
    </x:row>
    <x:row r="2791">
      <x:c r="D2791" s="18"/>
      <x:c r="E2791" s="18"/>
      <x:c r="F2791" s="18"/>
      <x:c r="G2791" s="59"/>
      <x:c r="H2791" s="59"/>
      <x:c r="I2791" s="59"/>
      <x:c r="J2791" s="59"/>
      <x:c r="K2791" s="18"/>
      <x:c r="L2791" s="18"/>
      <x:c r="M2791" s="18"/>
      <x:c r="N2791" s="18"/>
      <x:c r="O2791" s="18"/>
      <x:c r="P2791" s="18"/>
      <x:c r="Q2791" s="18"/>
      <x:c r="R2791" s="18"/>
      <x:c r="S2791" s="18"/>
      <x:c r="T2791" s="18"/>
    </x:row>
    <x:row r="2792">
      <x:c r="D2792" s="18"/>
      <x:c r="E2792" s="18"/>
      <x:c r="F2792" s="18"/>
      <x:c r="G2792" s="59"/>
      <x:c r="H2792" s="59"/>
      <x:c r="I2792" s="59"/>
      <x:c r="J2792" s="59"/>
      <x:c r="K2792" s="18"/>
      <x:c r="L2792" s="18"/>
      <x:c r="M2792" s="18"/>
      <x:c r="N2792" s="18"/>
      <x:c r="O2792" s="18"/>
      <x:c r="P2792" s="18"/>
      <x:c r="Q2792" s="18"/>
      <x:c r="R2792" s="18"/>
      <x:c r="S2792" s="18"/>
      <x:c r="T2792" s="18"/>
    </x:row>
    <x:row r="2793">
      <x:c r="D2793" s="18"/>
      <x:c r="E2793" s="18"/>
      <x:c r="F2793" s="18"/>
      <x:c r="G2793" s="59"/>
      <x:c r="H2793" s="59"/>
      <x:c r="I2793" s="59"/>
      <x:c r="J2793" s="59"/>
      <x:c r="K2793" s="18"/>
      <x:c r="L2793" s="18"/>
      <x:c r="M2793" s="18"/>
      <x:c r="N2793" s="18"/>
      <x:c r="O2793" s="18"/>
      <x:c r="P2793" s="18"/>
      <x:c r="Q2793" s="18"/>
      <x:c r="R2793" s="18"/>
      <x:c r="S2793" s="18"/>
      <x:c r="T2793" s="18"/>
    </x:row>
    <x:row r="2794">
      <x:c r="D2794" s="18"/>
      <x:c r="E2794" s="18"/>
      <x:c r="F2794" s="18"/>
      <x:c r="G2794" s="59"/>
      <x:c r="H2794" s="59"/>
      <x:c r="I2794" s="59"/>
      <x:c r="J2794" s="59"/>
      <x:c r="K2794" s="18"/>
      <x:c r="L2794" s="18"/>
      <x:c r="M2794" s="18"/>
      <x:c r="N2794" s="18"/>
      <x:c r="O2794" s="18"/>
      <x:c r="P2794" s="18"/>
      <x:c r="Q2794" s="18"/>
      <x:c r="R2794" s="18"/>
      <x:c r="S2794" s="18"/>
      <x:c r="T2794" s="18"/>
    </x:row>
    <x:row r="2795">
      <x:c r="D2795" s="18"/>
      <x:c r="E2795" s="18"/>
      <x:c r="F2795" s="18"/>
      <x:c r="G2795" s="59"/>
      <x:c r="H2795" s="59"/>
      <x:c r="I2795" s="59"/>
      <x:c r="J2795" s="59"/>
      <x:c r="K2795" s="18"/>
      <x:c r="L2795" s="18"/>
      <x:c r="M2795" s="18"/>
      <x:c r="N2795" s="18"/>
      <x:c r="O2795" s="18"/>
      <x:c r="P2795" s="18"/>
      <x:c r="Q2795" s="18"/>
      <x:c r="R2795" s="18"/>
      <x:c r="S2795" s="18"/>
      <x:c r="T2795" s="18"/>
    </x:row>
    <x:row r="2796">
      <x:c r="D2796" s="18"/>
      <x:c r="E2796" s="18"/>
      <x:c r="F2796" s="18"/>
      <x:c r="G2796" s="59"/>
      <x:c r="H2796" s="59"/>
      <x:c r="I2796" s="59"/>
      <x:c r="J2796" s="59"/>
      <x:c r="K2796" s="18"/>
      <x:c r="L2796" s="18"/>
      <x:c r="M2796" s="18"/>
      <x:c r="N2796" s="18"/>
      <x:c r="O2796" s="18"/>
      <x:c r="P2796" s="18"/>
      <x:c r="Q2796" s="18"/>
      <x:c r="R2796" s="18"/>
      <x:c r="S2796" s="18"/>
      <x:c r="T2796" s="18"/>
    </x:row>
    <x:row r="2797">
      <x:c r="D2797" s="18"/>
      <x:c r="E2797" s="18"/>
      <x:c r="F2797" s="18"/>
      <x:c r="G2797" s="59"/>
      <x:c r="H2797" s="59"/>
      <x:c r="I2797" s="59"/>
      <x:c r="J2797" s="59"/>
      <x:c r="K2797" s="18"/>
      <x:c r="L2797" s="18"/>
      <x:c r="M2797" s="18"/>
      <x:c r="N2797" s="18"/>
      <x:c r="O2797" s="18"/>
      <x:c r="P2797" s="18"/>
      <x:c r="Q2797" s="18"/>
      <x:c r="R2797" s="18"/>
      <x:c r="S2797" s="18"/>
      <x:c r="T2797" s="18"/>
    </x:row>
    <x:row r="2798">
      <x:c r="D2798" s="18"/>
      <x:c r="E2798" s="18"/>
      <x:c r="F2798" s="18"/>
      <x:c r="G2798" s="59"/>
      <x:c r="H2798" s="59"/>
      <x:c r="I2798" s="59"/>
      <x:c r="J2798" s="59"/>
      <x:c r="K2798" s="18"/>
      <x:c r="L2798" s="18"/>
      <x:c r="M2798" s="18"/>
      <x:c r="N2798" s="18"/>
      <x:c r="O2798" s="18"/>
      <x:c r="P2798" s="18"/>
      <x:c r="Q2798" s="18"/>
      <x:c r="R2798" s="18"/>
      <x:c r="S2798" s="18"/>
      <x:c r="T2798" s="18"/>
    </x:row>
    <x:row r="2799">
      <x:c r="D2799" s="18"/>
      <x:c r="E2799" s="18"/>
      <x:c r="F2799" s="18"/>
      <x:c r="G2799" s="59"/>
      <x:c r="H2799" s="59"/>
      <x:c r="I2799" s="59"/>
      <x:c r="J2799" s="59"/>
      <x:c r="K2799" s="18"/>
      <x:c r="L2799" s="18"/>
      <x:c r="M2799" s="18"/>
      <x:c r="N2799" s="18"/>
      <x:c r="O2799" s="18"/>
      <x:c r="P2799" s="18"/>
      <x:c r="Q2799" s="18"/>
      <x:c r="R2799" s="18"/>
      <x:c r="S2799" s="18"/>
      <x:c r="T2799" s="18"/>
    </x:row>
    <x:row r="2800">
      <x:c r="D2800" s="18"/>
      <x:c r="E2800" s="18"/>
      <x:c r="F2800" s="18"/>
      <x:c r="G2800" s="59"/>
      <x:c r="H2800" s="59"/>
      <x:c r="I2800" s="59"/>
      <x:c r="J2800" s="59"/>
      <x:c r="K2800" s="18"/>
      <x:c r="L2800" s="18"/>
      <x:c r="M2800" s="18"/>
      <x:c r="N2800" s="18"/>
      <x:c r="O2800" s="18"/>
      <x:c r="P2800" s="18"/>
      <x:c r="Q2800" s="18"/>
      <x:c r="R2800" s="18"/>
      <x:c r="S2800" s="18"/>
      <x:c r="T2800" s="18"/>
    </x:row>
    <x:row r="2801">
      <x:c r="D2801" s="18"/>
      <x:c r="E2801" s="18"/>
      <x:c r="F2801" s="18"/>
      <x:c r="G2801" s="59"/>
      <x:c r="H2801" s="59"/>
      <x:c r="I2801" s="59"/>
      <x:c r="J2801" s="59"/>
      <x:c r="K2801" s="18"/>
      <x:c r="L2801" s="18"/>
      <x:c r="M2801" s="18"/>
      <x:c r="N2801" s="18"/>
      <x:c r="O2801" s="18"/>
      <x:c r="P2801" s="18"/>
      <x:c r="Q2801" s="18"/>
      <x:c r="R2801" s="18"/>
      <x:c r="S2801" s="18"/>
      <x:c r="T2801" s="18"/>
    </x:row>
    <x:row r="2802">
      <x:c r="D2802" s="18"/>
      <x:c r="E2802" s="18"/>
      <x:c r="F2802" s="18"/>
      <x:c r="G2802" s="59"/>
      <x:c r="H2802" s="59"/>
      <x:c r="I2802" s="59"/>
      <x:c r="J2802" s="59"/>
      <x:c r="K2802" s="18"/>
      <x:c r="L2802" s="18"/>
      <x:c r="M2802" s="18"/>
      <x:c r="N2802" s="18"/>
      <x:c r="O2802" s="18"/>
      <x:c r="P2802" s="18"/>
      <x:c r="Q2802" s="18"/>
      <x:c r="R2802" s="18"/>
      <x:c r="S2802" s="18"/>
      <x:c r="T2802" s="18"/>
    </x:row>
    <x:row r="2803">
      <x:c r="D2803" s="18"/>
      <x:c r="E2803" s="18"/>
      <x:c r="F2803" s="18"/>
      <x:c r="G2803" s="59"/>
      <x:c r="H2803" s="59"/>
      <x:c r="I2803" s="59"/>
      <x:c r="J2803" s="59"/>
      <x:c r="K2803" s="18"/>
      <x:c r="L2803" s="18"/>
      <x:c r="M2803" s="18"/>
      <x:c r="N2803" s="18"/>
      <x:c r="O2803" s="18"/>
      <x:c r="P2803" s="18"/>
      <x:c r="Q2803" s="18"/>
      <x:c r="R2803" s="18"/>
      <x:c r="S2803" s="18"/>
      <x:c r="T2803" s="18"/>
    </x:row>
    <x:row r="2804">
      <x:c r="D2804" s="18"/>
      <x:c r="E2804" s="18"/>
      <x:c r="F2804" s="18"/>
      <x:c r="G2804" s="59"/>
      <x:c r="H2804" s="59"/>
      <x:c r="I2804" s="59"/>
      <x:c r="J2804" s="59"/>
      <x:c r="K2804" s="18"/>
      <x:c r="L2804" s="18"/>
      <x:c r="M2804" s="18"/>
      <x:c r="N2804" s="18"/>
      <x:c r="O2804" s="18"/>
      <x:c r="P2804" s="18"/>
      <x:c r="Q2804" s="18"/>
      <x:c r="R2804" s="18"/>
      <x:c r="S2804" s="18"/>
      <x:c r="T2804" s="18"/>
    </x:row>
    <x:row r="2805">
      <x:c r="D2805" s="18"/>
      <x:c r="E2805" s="18"/>
      <x:c r="F2805" s="18"/>
      <x:c r="G2805" s="59"/>
      <x:c r="H2805" s="59"/>
      <x:c r="I2805" s="59"/>
      <x:c r="J2805" s="59"/>
      <x:c r="K2805" s="18"/>
      <x:c r="L2805" s="18"/>
      <x:c r="M2805" s="18"/>
      <x:c r="N2805" s="18"/>
      <x:c r="O2805" s="18"/>
      <x:c r="P2805" s="18"/>
      <x:c r="Q2805" s="18"/>
      <x:c r="R2805" s="18"/>
      <x:c r="S2805" s="18"/>
      <x:c r="T2805" s="18"/>
    </x:row>
    <x:row r="2806">
      <x:c r="D2806" s="18"/>
      <x:c r="E2806" s="18"/>
      <x:c r="F2806" s="18"/>
      <x:c r="G2806" s="59"/>
      <x:c r="H2806" s="59"/>
      <x:c r="I2806" s="59"/>
      <x:c r="J2806" s="59"/>
      <x:c r="K2806" s="18"/>
      <x:c r="L2806" s="18"/>
      <x:c r="M2806" s="18"/>
      <x:c r="N2806" s="18"/>
      <x:c r="O2806" s="18"/>
      <x:c r="P2806" s="18"/>
      <x:c r="Q2806" s="18"/>
      <x:c r="R2806" s="18"/>
      <x:c r="S2806" s="18"/>
      <x:c r="T2806" s="18"/>
    </x:row>
    <x:row r="2807">
      <x:c r="D2807" s="18"/>
      <x:c r="E2807" s="18"/>
      <x:c r="F2807" s="18"/>
      <x:c r="G2807" s="59"/>
      <x:c r="H2807" s="59"/>
      <x:c r="I2807" s="59"/>
      <x:c r="J2807" s="59"/>
      <x:c r="K2807" s="18"/>
      <x:c r="L2807" s="18"/>
      <x:c r="M2807" s="18"/>
      <x:c r="N2807" s="18"/>
      <x:c r="O2807" s="18"/>
      <x:c r="P2807" s="18"/>
      <x:c r="Q2807" s="18"/>
      <x:c r="R2807" s="18"/>
      <x:c r="S2807" s="18"/>
      <x:c r="T2807" s="18"/>
    </x:row>
    <x:row r="2808">
      <x:c r="D2808" s="18"/>
      <x:c r="E2808" s="18"/>
      <x:c r="F2808" s="18"/>
      <x:c r="G2808" s="59"/>
      <x:c r="H2808" s="59"/>
      <x:c r="I2808" s="59"/>
      <x:c r="J2808" s="59"/>
      <x:c r="K2808" s="18"/>
      <x:c r="L2808" s="18"/>
      <x:c r="M2808" s="18"/>
      <x:c r="N2808" s="18"/>
      <x:c r="O2808" s="18"/>
      <x:c r="P2808" s="18"/>
      <x:c r="Q2808" s="18"/>
      <x:c r="R2808" s="18"/>
      <x:c r="S2808" s="18"/>
      <x:c r="T2808" s="18"/>
    </x:row>
    <x:row r="2809">
      <x:c r="D2809" s="18"/>
      <x:c r="E2809" s="18"/>
      <x:c r="F2809" s="18"/>
      <x:c r="G2809" s="59"/>
      <x:c r="H2809" s="59"/>
      <x:c r="I2809" s="59"/>
      <x:c r="J2809" s="59"/>
      <x:c r="K2809" s="18"/>
      <x:c r="L2809" s="18"/>
      <x:c r="M2809" s="18"/>
      <x:c r="N2809" s="18"/>
      <x:c r="O2809" s="18"/>
      <x:c r="P2809" s="18"/>
      <x:c r="Q2809" s="18"/>
      <x:c r="R2809" s="18"/>
      <x:c r="S2809" s="18"/>
      <x:c r="T2809" s="18"/>
    </x:row>
    <x:row r="2810">
      <x:c r="D2810" s="18"/>
      <x:c r="E2810" s="18"/>
      <x:c r="F2810" s="18"/>
      <x:c r="G2810" s="59"/>
      <x:c r="H2810" s="59"/>
      <x:c r="I2810" s="59"/>
      <x:c r="J2810" s="59"/>
      <x:c r="K2810" s="18"/>
      <x:c r="L2810" s="18"/>
      <x:c r="M2810" s="18"/>
      <x:c r="N2810" s="18"/>
      <x:c r="O2810" s="18"/>
      <x:c r="P2810" s="18"/>
      <x:c r="Q2810" s="18"/>
      <x:c r="R2810" s="18"/>
      <x:c r="S2810" s="18"/>
      <x:c r="T2810" s="18"/>
    </x:row>
    <x:row r="2811">
      <x:c r="D2811" s="18"/>
      <x:c r="E2811" s="18"/>
      <x:c r="F2811" s="18"/>
      <x:c r="G2811" s="59"/>
      <x:c r="H2811" s="59"/>
      <x:c r="I2811" s="59"/>
      <x:c r="J2811" s="59"/>
      <x:c r="K2811" s="18"/>
      <x:c r="L2811" s="18"/>
      <x:c r="M2811" s="18"/>
      <x:c r="N2811" s="18"/>
      <x:c r="O2811" s="18"/>
      <x:c r="P2811" s="18"/>
      <x:c r="Q2811" s="18"/>
      <x:c r="R2811" s="18"/>
      <x:c r="S2811" s="18"/>
      <x:c r="T2811" s="18"/>
    </x:row>
    <x:row r="2812">
      <x:c r="D2812" s="18"/>
      <x:c r="E2812" s="18"/>
      <x:c r="F2812" s="18"/>
      <x:c r="G2812" s="59"/>
      <x:c r="H2812" s="59"/>
      <x:c r="I2812" s="59"/>
      <x:c r="J2812" s="59"/>
      <x:c r="K2812" s="18"/>
      <x:c r="L2812" s="18"/>
      <x:c r="M2812" s="18"/>
      <x:c r="N2812" s="18"/>
      <x:c r="O2812" s="18"/>
      <x:c r="P2812" s="18"/>
      <x:c r="Q2812" s="18"/>
      <x:c r="R2812" s="18"/>
      <x:c r="S2812" s="18"/>
      <x:c r="T2812" s="18"/>
    </x:row>
    <x:row r="2813">
      <x:c r="D2813" s="18"/>
      <x:c r="E2813" s="18"/>
      <x:c r="F2813" s="18"/>
      <x:c r="G2813" s="59"/>
      <x:c r="H2813" s="59"/>
      <x:c r="I2813" s="59"/>
      <x:c r="J2813" s="59"/>
      <x:c r="K2813" s="18"/>
      <x:c r="L2813" s="18"/>
      <x:c r="M2813" s="18"/>
      <x:c r="N2813" s="18"/>
      <x:c r="O2813" s="18"/>
      <x:c r="P2813" s="18"/>
      <x:c r="Q2813" s="18"/>
      <x:c r="R2813" s="18"/>
      <x:c r="S2813" s="18"/>
      <x:c r="T2813" s="18"/>
    </x:row>
    <x:row r="2814">
      <x:c r="D2814" s="18"/>
      <x:c r="E2814" s="18"/>
      <x:c r="F2814" s="18"/>
      <x:c r="G2814" s="59"/>
      <x:c r="H2814" s="59"/>
      <x:c r="I2814" s="59"/>
      <x:c r="J2814" s="59"/>
      <x:c r="K2814" s="18"/>
      <x:c r="L2814" s="18"/>
      <x:c r="M2814" s="18"/>
      <x:c r="N2814" s="18"/>
      <x:c r="O2814" s="18"/>
      <x:c r="P2814" s="18"/>
      <x:c r="Q2814" s="18"/>
      <x:c r="R2814" s="18"/>
      <x:c r="S2814" s="18"/>
      <x:c r="T2814" s="18"/>
    </x:row>
    <x:row r="2815">
      <x:c r="D2815" s="18"/>
      <x:c r="E2815" s="18"/>
      <x:c r="F2815" s="18"/>
      <x:c r="G2815" s="59"/>
      <x:c r="H2815" s="59"/>
      <x:c r="I2815" s="59"/>
      <x:c r="J2815" s="59"/>
      <x:c r="K2815" s="18"/>
      <x:c r="L2815" s="18"/>
      <x:c r="M2815" s="18"/>
      <x:c r="N2815" s="18"/>
      <x:c r="O2815" s="18"/>
      <x:c r="P2815" s="18"/>
      <x:c r="Q2815" s="18"/>
      <x:c r="R2815" s="18"/>
      <x:c r="S2815" s="18"/>
      <x:c r="T2815" s="18"/>
    </x:row>
    <x:row r="2816">
      <x:c r="D2816" s="18"/>
      <x:c r="E2816" s="18"/>
      <x:c r="F2816" s="18"/>
      <x:c r="G2816" s="59"/>
      <x:c r="H2816" s="59"/>
      <x:c r="I2816" s="59"/>
      <x:c r="J2816" s="59"/>
      <x:c r="K2816" s="18"/>
      <x:c r="L2816" s="18"/>
      <x:c r="M2816" s="18"/>
      <x:c r="N2816" s="18"/>
      <x:c r="O2816" s="18"/>
      <x:c r="P2816" s="18"/>
      <x:c r="Q2816" s="18"/>
      <x:c r="R2816" s="18"/>
      <x:c r="S2816" s="18"/>
      <x:c r="T2816" s="18"/>
    </x:row>
    <x:row r="2817">
      <x:c r="D2817" s="18"/>
      <x:c r="E2817" s="18"/>
      <x:c r="F2817" s="18"/>
      <x:c r="G2817" s="59"/>
      <x:c r="H2817" s="59"/>
      <x:c r="I2817" s="59"/>
      <x:c r="J2817" s="59"/>
      <x:c r="K2817" s="18"/>
      <x:c r="L2817" s="18"/>
      <x:c r="M2817" s="18"/>
      <x:c r="N2817" s="18"/>
      <x:c r="O2817" s="18"/>
      <x:c r="P2817" s="18"/>
      <x:c r="Q2817" s="18"/>
      <x:c r="R2817" s="18"/>
      <x:c r="S2817" s="18"/>
      <x:c r="T2817" s="18"/>
    </x:row>
    <x:row r="2818">
      <x:c r="D2818" s="18"/>
      <x:c r="E2818" s="18"/>
      <x:c r="F2818" s="18"/>
      <x:c r="G2818" s="59"/>
      <x:c r="H2818" s="59"/>
      <x:c r="I2818" s="59"/>
      <x:c r="J2818" s="59"/>
      <x:c r="K2818" s="18"/>
      <x:c r="L2818" s="18"/>
      <x:c r="M2818" s="18"/>
      <x:c r="N2818" s="18"/>
      <x:c r="O2818" s="18"/>
      <x:c r="P2818" s="18"/>
      <x:c r="Q2818" s="18"/>
      <x:c r="R2818" s="18"/>
      <x:c r="S2818" s="18"/>
      <x:c r="T2818" s="18"/>
    </x:row>
    <x:row r="2819">
      <x:c r="D2819" s="18"/>
      <x:c r="E2819" s="18"/>
      <x:c r="F2819" s="18"/>
      <x:c r="G2819" s="59"/>
      <x:c r="H2819" s="59"/>
      <x:c r="I2819" s="59"/>
      <x:c r="J2819" s="59"/>
      <x:c r="K2819" s="18"/>
      <x:c r="L2819" s="18"/>
      <x:c r="M2819" s="18"/>
      <x:c r="N2819" s="18"/>
      <x:c r="O2819" s="18"/>
      <x:c r="P2819" s="18"/>
      <x:c r="Q2819" s="18"/>
      <x:c r="R2819" s="18"/>
      <x:c r="S2819" s="18"/>
      <x:c r="T2819" s="18"/>
    </x:row>
    <x:row r="2820">
      <x:c r="D2820" s="18"/>
      <x:c r="E2820" s="18"/>
      <x:c r="F2820" s="18"/>
      <x:c r="G2820" s="59"/>
      <x:c r="H2820" s="59"/>
      <x:c r="I2820" s="59"/>
      <x:c r="J2820" s="59"/>
      <x:c r="K2820" s="18"/>
      <x:c r="L2820" s="18"/>
      <x:c r="M2820" s="18"/>
      <x:c r="N2820" s="18"/>
      <x:c r="O2820" s="18"/>
      <x:c r="P2820" s="18"/>
      <x:c r="Q2820" s="18"/>
      <x:c r="R2820" s="18"/>
      <x:c r="S2820" s="18"/>
      <x:c r="T2820" s="18"/>
    </x:row>
    <x:row r="2821">
      <x:c r="D2821" s="18"/>
      <x:c r="E2821" s="18"/>
      <x:c r="F2821" s="18"/>
      <x:c r="G2821" s="59"/>
      <x:c r="H2821" s="59"/>
      <x:c r="I2821" s="59"/>
      <x:c r="J2821" s="59"/>
      <x:c r="K2821" s="18"/>
      <x:c r="L2821" s="18"/>
      <x:c r="M2821" s="18"/>
      <x:c r="N2821" s="18"/>
      <x:c r="O2821" s="18"/>
      <x:c r="P2821" s="18"/>
      <x:c r="Q2821" s="18"/>
      <x:c r="R2821" s="18"/>
      <x:c r="S2821" s="18"/>
      <x:c r="T2821" s="18"/>
    </x:row>
    <x:row r="2822">
      <x:c r="D2822" s="18"/>
      <x:c r="E2822" s="18"/>
      <x:c r="F2822" s="18"/>
      <x:c r="G2822" s="59"/>
      <x:c r="H2822" s="59"/>
      <x:c r="I2822" s="59"/>
      <x:c r="J2822" s="59"/>
      <x:c r="K2822" s="18"/>
      <x:c r="L2822" s="18"/>
      <x:c r="M2822" s="18"/>
      <x:c r="N2822" s="18"/>
      <x:c r="O2822" s="18"/>
      <x:c r="P2822" s="18"/>
      <x:c r="Q2822" s="18"/>
      <x:c r="R2822" s="18"/>
      <x:c r="S2822" s="18"/>
      <x:c r="T2822" s="18"/>
    </x:row>
    <x:row r="2823">
      <x:c r="D2823" s="18"/>
      <x:c r="E2823" s="18"/>
      <x:c r="F2823" s="18"/>
      <x:c r="G2823" s="59"/>
      <x:c r="H2823" s="59"/>
      <x:c r="I2823" s="59"/>
      <x:c r="J2823" s="59"/>
      <x:c r="K2823" s="18"/>
      <x:c r="L2823" s="18"/>
      <x:c r="M2823" s="18"/>
      <x:c r="N2823" s="18"/>
      <x:c r="O2823" s="18"/>
      <x:c r="P2823" s="18"/>
      <x:c r="Q2823" s="18"/>
      <x:c r="R2823" s="18"/>
      <x:c r="S2823" s="18"/>
      <x:c r="T2823" s="18"/>
    </x:row>
    <x:row r="2824">
      <x:c r="D2824" s="18"/>
      <x:c r="E2824" s="18"/>
      <x:c r="F2824" s="18"/>
      <x:c r="G2824" s="59"/>
      <x:c r="H2824" s="59"/>
      <x:c r="I2824" s="59"/>
      <x:c r="J2824" s="59"/>
      <x:c r="K2824" s="18"/>
      <x:c r="L2824" s="18"/>
      <x:c r="M2824" s="18"/>
      <x:c r="N2824" s="18"/>
      <x:c r="O2824" s="18"/>
      <x:c r="P2824" s="18"/>
      <x:c r="Q2824" s="18"/>
      <x:c r="R2824" s="18"/>
      <x:c r="S2824" s="18"/>
      <x:c r="T2824" s="18"/>
    </x:row>
    <x:row r="2825">
      <x:c r="D2825" s="18"/>
      <x:c r="E2825" s="18"/>
      <x:c r="F2825" s="18"/>
      <x:c r="G2825" s="59"/>
      <x:c r="H2825" s="59"/>
      <x:c r="I2825" s="59"/>
      <x:c r="J2825" s="59"/>
      <x:c r="K2825" s="18"/>
      <x:c r="L2825" s="18"/>
      <x:c r="M2825" s="18"/>
      <x:c r="N2825" s="18"/>
      <x:c r="O2825" s="18"/>
      <x:c r="P2825" s="18"/>
      <x:c r="Q2825" s="18"/>
      <x:c r="R2825" s="18"/>
      <x:c r="S2825" s="18"/>
      <x:c r="T2825" s="18"/>
    </x:row>
    <x:row r="2826">
      <x:c r="D2826" s="18"/>
      <x:c r="E2826" s="18"/>
      <x:c r="F2826" s="18"/>
      <x:c r="G2826" s="59"/>
      <x:c r="H2826" s="59"/>
      <x:c r="I2826" s="59"/>
      <x:c r="J2826" s="59"/>
      <x:c r="K2826" s="18"/>
      <x:c r="L2826" s="18"/>
      <x:c r="M2826" s="18"/>
      <x:c r="N2826" s="18"/>
      <x:c r="O2826" s="18"/>
      <x:c r="P2826" s="18"/>
      <x:c r="Q2826" s="18"/>
      <x:c r="R2826" s="18"/>
      <x:c r="S2826" s="18"/>
      <x:c r="T2826" s="18"/>
    </x:row>
    <x:row r="2827">
      <x:c r="D2827" s="18"/>
      <x:c r="E2827" s="18"/>
      <x:c r="F2827" s="18"/>
      <x:c r="G2827" s="59"/>
      <x:c r="H2827" s="59"/>
      <x:c r="I2827" s="59"/>
      <x:c r="J2827" s="59"/>
      <x:c r="K2827" s="18"/>
      <x:c r="L2827" s="18"/>
      <x:c r="M2827" s="18"/>
      <x:c r="N2827" s="18"/>
      <x:c r="O2827" s="18"/>
      <x:c r="P2827" s="18"/>
      <x:c r="Q2827" s="18"/>
      <x:c r="R2827" s="18"/>
      <x:c r="S2827" s="18"/>
      <x:c r="T2827" s="18"/>
    </x:row>
    <x:row r="2828">
      <x:c r="D2828" s="18"/>
      <x:c r="E2828" s="18"/>
      <x:c r="F2828" s="18"/>
      <x:c r="G2828" s="59"/>
      <x:c r="H2828" s="59"/>
      <x:c r="I2828" s="59"/>
      <x:c r="J2828" s="59"/>
      <x:c r="K2828" s="18"/>
      <x:c r="L2828" s="18"/>
      <x:c r="M2828" s="18"/>
      <x:c r="N2828" s="18"/>
      <x:c r="O2828" s="18"/>
      <x:c r="P2828" s="18"/>
      <x:c r="Q2828" s="18"/>
      <x:c r="R2828" s="18"/>
      <x:c r="S2828" s="18"/>
      <x:c r="T2828" s="18"/>
    </x:row>
    <x:row r="2829">
      <x:c r="D2829" s="18"/>
      <x:c r="E2829" s="18"/>
      <x:c r="F2829" s="18"/>
      <x:c r="G2829" s="59"/>
      <x:c r="H2829" s="59"/>
      <x:c r="I2829" s="59"/>
      <x:c r="J2829" s="59"/>
      <x:c r="K2829" s="18"/>
      <x:c r="L2829" s="18"/>
      <x:c r="M2829" s="18"/>
      <x:c r="N2829" s="18"/>
      <x:c r="O2829" s="18"/>
      <x:c r="P2829" s="18"/>
      <x:c r="Q2829" s="18"/>
      <x:c r="R2829" s="18"/>
      <x:c r="S2829" s="18"/>
      <x:c r="T2829" s="18"/>
    </x:row>
    <x:row r="2830">
      <x:c r="D2830" s="18"/>
      <x:c r="E2830" s="18"/>
      <x:c r="F2830" s="18"/>
      <x:c r="G2830" s="59"/>
      <x:c r="H2830" s="59"/>
      <x:c r="I2830" s="59"/>
      <x:c r="J2830" s="59"/>
      <x:c r="K2830" s="18"/>
      <x:c r="L2830" s="18"/>
      <x:c r="M2830" s="18"/>
      <x:c r="N2830" s="18"/>
      <x:c r="O2830" s="18"/>
      <x:c r="P2830" s="18"/>
      <x:c r="Q2830" s="18"/>
      <x:c r="R2830" s="18"/>
      <x:c r="S2830" s="18"/>
      <x:c r="T2830" s="18"/>
    </x:row>
    <x:row r="2831">
      <x:c r="D2831" s="18"/>
      <x:c r="E2831" s="18"/>
      <x:c r="F2831" s="18"/>
      <x:c r="G2831" s="59"/>
      <x:c r="H2831" s="59"/>
      <x:c r="I2831" s="59"/>
      <x:c r="J2831" s="59"/>
      <x:c r="K2831" s="18"/>
      <x:c r="L2831" s="18"/>
      <x:c r="M2831" s="18"/>
      <x:c r="N2831" s="18"/>
      <x:c r="O2831" s="18"/>
      <x:c r="P2831" s="18"/>
      <x:c r="Q2831" s="18"/>
      <x:c r="R2831" s="18"/>
      <x:c r="S2831" s="18"/>
      <x:c r="T2831" s="18"/>
    </x:row>
    <x:row r="2832">
      <x:c r="D2832" s="18"/>
      <x:c r="E2832" s="18"/>
      <x:c r="F2832" s="18"/>
      <x:c r="G2832" s="59"/>
      <x:c r="H2832" s="59"/>
      <x:c r="I2832" s="59"/>
      <x:c r="J2832" s="59"/>
      <x:c r="K2832" s="18"/>
      <x:c r="L2832" s="18"/>
      <x:c r="M2832" s="18"/>
      <x:c r="N2832" s="18"/>
      <x:c r="O2832" s="18"/>
      <x:c r="P2832" s="18"/>
      <x:c r="Q2832" s="18"/>
      <x:c r="R2832" s="18"/>
      <x:c r="S2832" s="18"/>
      <x:c r="T2832" s="18"/>
    </x:row>
    <x:row r="2833">
      <x:c r="D2833" s="18"/>
      <x:c r="E2833" s="18"/>
      <x:c r="F2833" s="18"/>
      <x:c r="G2833" s="59"/>
      <x:c r="H2833" s="59"/>
      <x:c r="I2833" s="59"/>
      <x:c r="J2833" s="59"/>
      <x:c r="K2833" s="18"/>
      <x:c r="L2833" s="18"/>
      <x:c r="M2833" s="18"/>
      <x:c r="N2833" s="18"/>
      <x:c r="O2833" s="18"/>
      <x:c r="P2833" s="18"/>
      <x:c r="Q2833" s="18"/>
      <x:c r="R2833" s="18"/>
      <x:c r="S2833" s="18"/>
      <x:c r="T2833" s="18"/>
    </x:row>
    <x:row r="2834">
      <x:c r="D2834" s="18"/>
      <x:c r="E2834" s="18"/>
      <x:c r="F2834" s="18"/>
      <x:c r="G2834" s="59"/>
      <x:c r="H2834" s="59"/>
      <x:c r="I2834" s="59"/>
      <x:c r="J2834" s="59"/>
      <x:c r="K2834" s="18"/>
      <x:c r="L2834" s="18"/>
      <x:c r="M2834" s="18"/>
      <x:c r="N2834" s="18"/>
      <x:c r="O2834" s="18"/>
      <x:c r="P2834" s="18"/>
      <x:c r="Q2834" s="18"/>
      <x:c r="R2834" s="18"/>
      <x:c r="S2834" s="18"/>
      <x:c r="T2834" s="18"/>
    </x:row>
    <x:row r="2835">
      <x:c r="D2835" s="18"/>
      <x:c r="E2835" s="18"/>
      <x:c r="F2835" s="18"/>
      <x:c r="G2835" s="59"/>
      <x:c r="H2835" s="59"/>
      <x:c r="I2835" s="59"/>
      <x:c r="J2835" s="59"/>
      <x:c r="K2835" s="18"/>
      <x:c r="L2835" s="18"/>
      <x:c r="M2835" s="18"/>
      <x:c r="N2835" s="18"/>
      <x:c r="O2835" s="18"/>
      <x:c r="P2835" s="18"/>
      <x:c r="Q2835" s="18"/>
      <x:c r="R2835" s="18"/>
      <x:c r="S2835" s="18"/>
      <x:c r="T2835" s="18"/>
    </x:row>
    <x:row r="2836">
      <x:c r="D2836" s="18"/>
      <x:c r="E2836" s="18"/>
      <x:c r="F2836" s="18"/>
      <x:c r="G2836" s="59"/>
      <x:c r="H2836" s="59"/>
      <x:c r="I2836" s="59"/>
      <x:c r="J2836" s="59"/>
      <x:c r="K2836" s="18"/>
      <x:c r="L2836" s="18"/>
      <x:c r="M2836" s="18"/>
      <x:c r="N2836" s="18"/>
      <x:c r="O2836" s="18"/>
      <x:c r="P2836" s="18"/>
      <x:c r="Q2836" s="18"/>
      <x:c r="R2836" s="18"/>
      <x:c r="S2836" s="18"/>
      <x:c r="T2836" s="18"/>
    </x:row>
    <x:row r="2837">
      <x:c r="D2837" s="18"/>
      <x:c r="E2837" s="18"/>
      <x:c r="F2837" s="18"/>
      <x:c r="G2837" s="59"/>
      <x:c r="H2837" s="59"/>
      <x:c r="I2837" s="59"/>
      <x:c r="J2837" s="59"/>
      <x:c r="K2837" s="18"/>
      <x:c r="L2837" s="18"/>
      <x:c r="M2837" s="18"/>
      <x:c r="N2837" s="18"/>
      <x:c r="O2837" s="18"/>
      <x:c r="P2837" s="18"/>
      <x:c r="Q2837" s="18"/>
      <x:c r="R2837" s="18"/>
      <x:c r="S2837" s="18"/>
      <x:c r="T2837" s="18"/>
    </x:row>
    <x:row r="2838">
      <x:c r="D2838" s="18"/>
      <x:c r="E2838" s="18"/>
      <x:c r="F2838" s="18"/>
      <x:c r="G2838" s="59"/>
      <x:c r="H2838" s="59"/>
      <x:c r="I2838" s="59"/>
      <x:c r="J2838" s="59"/>
      <x:c r="K2838" s="18"/>
      <x:c r="L2838" s="18"/>
      <x:c r="M2838" s="18"/>
      <x:c r="N2838" s="18"/>
      <x:c r="O2838" s="18"/>
      <x:c r="P2838" s="18"/>
      <x:c r="Q2838" s="18"/>
      <x:c r="R2838" s="18"/>
      <x:c r="S2838" s="18"/>
      <x:c r="T2838" s="18"/>
    </x:row>
    <x:row r="2839">
      <x:c r="D2839" s="18"/>
      <x:c r="E2839" s="18"/>
      <x:c r="F2839" s="18"/>
      <x:c r="G2839" s="59"/>
      <x:c r="H2839" s="59"/>
      <x:c r="I2839" s="59"/>
      <x:c r="J2839" s="59"/>
      <x:c r="K2839" s="18"/>
      <x:c r="L2839" s="18"/>
      <x:c r="M2839" s="18"/>
      <x:c r="N2839" s="18"/>
      <x:c r="O2839" s="18"/>
      <x:c r="P2839" s="18"/>
      <x:c r="Q2839" s="18"/>
      <x:c r="R2839" s="18"/>
      <x:c r="S2839" s="18"/>
      <x:c r="T2839" s="18"/>
    </x:row>
    <x:row r="2840">
      <x:c r="D2840" s="18"/>
      <x:c r="E2840" s="18"/>
      <x:c r="F2840" s="18"/>
      <x:c r="G2840" s="59"/>
      <x:c r="H2840" s="59"/>
      <x:c r="I2840" s="59"/>
      <x:c r="J2840" s="59"/>
      <x:c r="K2840" s="18"/>
      <x:c r="L2840" s="18"/>
      <x:c r="M2840" s="18"/>
      <x:c r="N2840" s="18"/>
      <x:c r="O2840" s="18"/>
      <x:c r="P2840" s="18"/>
      <x:c r="Q2840" s="18"/>
      <x:c r="R2840" s="18"/>
      <x:c r="S2840" s="18"/>
      <x:c r="T2840" s="18"/>
    </x:row>
    <x:row r="2841">
      <x:c r="D2841" s="18"/>
      <x:c r="E2841" s="18"/>
      <x:c r="F2841" s="18"/>
      <x:c r="G2841" s="59"/>
      <x:c r="H2841" s="59"/>
      <x:c r="I2841" s="59"/>
      <x:c r="J2841" s="59"/>
      <x:c r="K2841" s="18"/>
      <x:c r="L2841" s="18"/>
      <x:c r="M2841" s="18"/>
      <x:c r="N2841" s="18"/>
      <x:c r="O2841" s="18"/>
      <x:c r="P2841" s="18"/>
      <x:c r="Q2841" s="18"/>
      <x:c r="R2841" s="18"/>
      <x:c r="S2841" s="18"/>
      <x:c r="T2841" s="18"/>
    </x:row>
    <x:row r="2842">
      <x:c r="D2842" s="18"/>
      <x:c r="E2842" s="18"/>
      <x:c r="F2842" s="18"/>
      <x:c r="G2842" s="59"/>
      <x:c r="H2842" s="59"/>
      <x:c r="I2842" s="59"/>
      <x:c r="J2842" s="59"/>
      <x:c r="K2842" s="18"/>
      <x:c r="L2842" s="18"/>
      <x:c r="M2842" s="18"/>
      <x:c r="N2842" s="18"/>
      <x:c r="O2842" s="18"/>
      <x:c r="P2842" s="18"/>
      <x:c r="Q2842" s="18"/>
      <x:c r="R2842" s="18"/>
      <x:c r="S2842" s="18"/>
      <x:c r="T2842" s="18"/>
    </x:row>
    <x:row r="2843">
      <x:c r="D2843" s="18"/>
      <x:c r="E2843" s="18"/>
      <x:c r="F2843" s="18"/>
      <x:c r="G2843" s="59"/>
      <x:c r="H2843" s="59"/>
      <x:c r="I2843" s="59"/>
      <x:c r="J2843" s="59"/>
      <x:c r="K2843" s="18"/>
      <x:c r="L2843" s="18"/>
      <x:c r="M2843" s="18"/>
      <x:c r="N2843" s="18"/>
      <x:c r="O2843" s="18"/>
      <x:c r="P2843" s="18"/>
      <x:c r="Q2843" s="18"/>
      <x:c r="R2843" s="18"/>
      <x:c r="S2843" s="18"/>
      <x:c r="T2843" s="18"/>
    </x:row>
    <x:row r="2844">
      <x:c r="D2844" s="18"/>
      <x:c r="E2844" s="18"/>
      <x:c r="F2844" s="18"/>
      <x:c r="G2844" s="59"/>
      <x:c r="H2844" s="59"/>
      <x:c r="I2844" s="59"/>
      <x:c r="J2844" s="59"/>
      <x:c r="K2844" s="18"/>
      <x:c r="L2844" s="18"/>
      <x:c r="M2844" s="18"/>
      <x:c r="N2844" s="18"/>
      <x:c r="O2844" s="18"/>
      <x:c r="P2844" s="18"/>
      <x:c r="Q2844" s="18"/>
      <x:c r="R2844" s="18"/>
      <x:c r="S2844" s="18"/>
      <x:c r="T2844" s="18"/>
    </x:row>
    <x:row r="2845">
      <x:c r="D2845" s="18"/>
      <x:c r="E2845" s="18"/>
      <x:c r="F2845" s="18"/>
      <x:c r="G2845" s="59"/>
      <x:c r="H2845" s="59"/>
      <x:c r="I2845" s="59"/>
      <x:c r="J2845" s="59"/>
      <x:c r="K2845" s="18"/>
      <x:c r="L2845" s="18"/>
      <x:c r="M2845" s="18"/>
      <x:c r="N2845" s="18"/>
      <x:c r="O2845" s="18"/>
      <x:c r="P2845" s="18"/>
      <x:c r="Q2845" s="18"/>
      <x:c r="R2845" s="18"/>
      <x:c r="S2845" s="18"/>
      <x:c r="T2845" s="18"/>
    </x:row>
    <x:row r="2846">
      <x:c r="D2846" s="18"/>
      <x:c r="E2846" s="18"/>
      <x:c r="F2846" s="18"/>
      <x:c r="G2846" s="59"/>
      <x:c r="H2846" s="59"/>
      <x:c r="I2846" s="59"/>
      <x:c r="J2846" s="59"/>
      <x:c r="K2846" s="18"/>
      <x:c r="L2846" s="18"/>
      <x:c r="M2846" s="18"/>
      <x:c r="N2846" s="18"/>
      <x:c r="O2846" s="18"/>
      <x:c r="P2846" s="18"/>
      <x:c r="Q2846" s="18"/>
      <x:c r="R2846" s="18"/>
      <x:c r="S2846" s="18"/>
      <x:c r="T2846" s="18"/>
    </x:row>
    <x:row r="2847">
      <x:c r="D2847" s="18"/>
      <x:c r="E2847" s="18"/>
      <x:c r="F2847" s="18"/>
      <x:c r="G2847" s="59"/>
      <x:c r="H2847" s="59"/>
      <x:c r="I2847" s="59"/>
      <x:c r="J2847" s="59"/>
      <x:c r="K2847" s="18"/>
      <x:c r="L2847" s="18"/>
      <x:c r="M2847" s="18"/>
      <x:c r="N2847" s="18"/>
      <x:c r="O2847" s="18"/>
      <x:c r="P2847" s="18"/>
      <x:c r="Q2847" s="18"/>
      <x:c r="R2847" s="18"/>
      <x:c r="S2847" s="18"/>
      <x:c r="T2847" s="18"/>
    </x:row>
    <x:row r="2848">
      <x:c r="D2848" s="18"/>
      <x:c r="E2848" s="18"/>
      <x:c r="F2848" s="18"/>
      <x:c r="G2848" s="59"/>
      <x:c r="H2848" s="59"/>
      <x:c r="I2848" s="59"/>
      <x:c r="J2848" s="59"/>
      <x:c r="K2848" s="18"/>
      <x:c r="L2848" s="18"/>
      <x:c r="M2848" s="18"/>
      <x:c r="N2848" s="18"/>
      <x:c r="O2848" s="18"/>
      <x:c r="P2848" s="18"/>
      <x:c r="Q2848" s="18"/>
      <x:c r="R2848" s="18"/>
      <x:c r="S2848" s="18"/>
      <x:c r="T2848" s="18"/>
    </x:row>
    <x:row r="2849">
      <x:c r="D2849" s="18"/>
      <x:c r="E2849" s="18"/>
      <x:c r="F2849" s="18"/>
      <x:c r="G2849" s="59"/>
      <x:c r="H2849" s="59"/>
      <x:c r="I2849" s="59"/>
      <x:c r="J2849" s="59"/>
      <x:c r="K2849" s="18"/>
      <x:c r="L2849" s="18"/>
      <x:c r="M2849" s="18"/>
      <x:c r="N2849" s="18"/>
      <x:c r="O2849" s="18"/>
      <x:c r="P2849" s="18"/>
      <x:c r="Q2849" s="18"/>
      <x:c r="R2849" s="18"/>
      <x:c r="S2849" s="18"/>
      <x:c r="T2849" s="18"/>
    </x:row>
    <x:row r="2850">
      <x:c r="D2850" s="18"/>
      <x:c r="E2850" s="18"/>
      <x:c r="F2850" s="18"/>
      <x:c r="G2850" s="59"/>
      <x:c r="H2850" s="59"/>
      <x:c r="I2850" s="59"/>
      <x:c r="J2850" s="59"/>
      <x:c r="K2850" s="18"/>
      <x:c r="L2850" s="18"/>
      <x:c r="M2850" s="18"/>
      <x:c r="N2850" s="18"/>
      <x:c r="O2850" s="18"/>
      <x:c r="P2850" s="18"/>
      <x:c r="Q2850" s="18"/>
      <x:c r="R2850" s="18"/>
      <x:c r="S2850" s="18"/>
      <x:c r="T2850" s="18"/>
    </x:row>
    <x:row r="2851">
      <x:c r="D2851" s="18"/>
      <x:c r="E2851" s="18"/>
      <x:c r="F2851" s="18"/>
      <x:c r="G2851" s="59"/>
      <x:c r="H2851" s="59"/>
      <x:c r="I2851" s="59"/>
      <x:c r="J2851" s="59"/>
      <x:c r="K2851" s="18"/>
      <x:c r="L2851" s="18"/>
      <x:c r="M2851" s="18"/>
      <x:c r="N2851" s="18"/>
      <x:c r="O2851" s="18"/>
      <x:c r="P2851" s="18"/>
      <x:c r="Q2851" s="18"/>
      <x:c r="R2851" s="18"/>
      <x:c r="S2851" s="18"/>
      <x:c r="T2851" s="18"/>
    </x:row>
    <x:row r="2852">
      <x:c r="D2852" s="18"/>
      <x:c r="E2852" s="18"/>
      <x:c r="F2852" s="18"/>
      <x:c r="G2852" s="59"/>
      <x:c r="H2852" s="59"/>
      <x:c r="I2852" s="59"/>
      <x:c r="J2852" s="59"/>
      <x:c r="K2852" s="18"/>
      <x:c r="L2852" s="18"/>
      <x:c r="M2852" s="18"/>
      <x:c r="N2852" s="18"/>
      <x:c r="O2852" s="18"/>
      <x:c r="P2852" s="18"/>
      <x:c r="Q2852" s="18"/>
      <x:c r="R2852" s="18"/>
      <x:c r="S2852" s="18"/>
      <x:c r="T2852" s="18"/>
    </x:row>
    <x:row r="2853">
      <x:c r="D2853" s="18"/>
      <x:c r="E2853" s="18"/>
      <x:c r="F2853" s="18"/>
      <x:c r="G2853" s="59"/>
      <x:c r="H2853" s="59"/>
      <x:c r="I2853" s="59"/>
      <x:c r="J2853" s="59"/>
      <x:c r="K2853" s="18"/>
      <x:c r="L2853" s="18"/>
      <x:c r="M2853" s="18"/>
      <x:c r="N2853" s="18"/>
      <x:c r="O2853" s="18"/>
      <x:c r="P2853" s="18"/>
      <x:c r="Q2853" s="18"/>
      <x:c r="R2853" s="18"/>
      <x:c r="S2853" s="18"/>
      <x:c r="T2853" s="18"/>
    </x:row>
    <x:row r="2854">
      <x:c r="D2854" s="18"/>
      <x:c r="E2854" s="18"/>
      <x:c r="F2854" s="18"/>
      <x:c r="G2854" s="59"/>
      <x:c r="H2854" s="59"/>
      <x:c r="I2854" s="59"/>
      <x:c r="J2854" s="59"/>
      <x:c r="K2854" s="18"/>
      <x:c r="L2854" s="18"/>
      <x:c r="M2854" s="18"/>
      <x:c r="N2854" s="18"/>
      <x:c r="O2854" s="18"/>
      <x:c r="P2854" s="18"/>
      <x:c r="Q2854" s="18"/>
      <x:c r="R2854" s="18"/>
      <x:c r="S2854" s="18"/>
      <x:c r="T2854" s="18"/>
    </x:row>
    <x:row r="2855">
      <x:c r="D2855" s="18"/>
      <x:c r="E2855" s="18"/>
      <x:c r="F2855" s="18"/>
      <x:c r="G2855" s="59"/>
      <x:c r="H2855" s="59"/>
      <x:c r="I2855" s="59"/>
      <x:c r="J2855" s="59"/>
      <x:c r="K2855" s="18"/>
      <x:c r="L2855" s="18"/>
      <x:c r="M2855" s="18"/>
      <x:c r="N2855" s="18"/>
      <x:c r="O2855" s="18"/>
      <x:c r="P2855" s="18"/>
      <x:c r="Q2855" s="18"/>
      <x:c r="R2855" s="18"/>
      <x:c r="S2855" s="18"/>
      <x:c r="T2855" s="18"/>
    </x:row>
    <x:row r="2856">
      <x:c r="D2856" s="18"/>
      <x:c r="E2856" s="18"/>
      <x:c r="F2856" s="18"/>
      <x:c r="G2856" s="59"/>
      <x:c r="H2856" s="59"/>
      <x:c r="I2856" s="59"/>
      <x:c r="J2856" s="59"/>
      <x:c r="K2856" s="18"/>
      <x:c r="L2856" s="18"/>
      <x:c r="M2856" s="18"/>
      <x:c r="N2856" s="18"/>
      <x:c r="O2856" s="18"/>
      <x:c r="P2856" s="18"/>
      <x:c r="Q2856" s="18"/>
      <x:c r="R2856" s="18"/>
      <x:c r="S2856" s="18"/>
      <x:c r="T2856" s="18"/>
    </x:row>
    <x:row r="2857">
      <x:c r="D2857" s="18"/>
      <x:c r="E2857" s="18"/>
      <x:c r="F2857" s="18"/>
      <x:c r="G2857" s="59"/>
      <x:c r="H2857" s="59"/>
      <x:c r="I2857" s="59"/>
      <x:c r="J2857" s="59"/>
      <x:c r="K2857" s="18"/>
      <x:c r="L2857" s="18"/>
      <x:c r="M2857" s="18"/>
      <x:c r="N2857" s="18"/>
      <x:c r="O2857" s="18"/>
      <x:c r="P2857" s="18"/>
      <x:c r="Q2857" s="18"/>
      <x:c r="R2857" s="18"/>
      <x:c r="S2857" s="18"/>
      <x:c r="T2857" s="18"/>
    </x:row>
    <x:row r="2858">
      <x:c r="D2858" s="18"/>
      <x:c r="E2858" s="18"/>
      <x:c r="F2858" s="18"/>
      <x:c r="G2858" s="59"/>
      <x:c r="H2858" s="59"/>
      <x:c r="I2858" s="59"/>
      <x:c r="J2858" s="59"/>
      <x:c r="K2858" s="18"/>
      <x:c r="L2858" s="18"/>
      <x:c r="M2858" s="18"/>
      <x:c r="N2858" s="18"/>
      <x:c r="O2858" s="18"/>
      <x:c r="P2858" s="18"/>
      <x:c r="Q2858" s="18"/>
      <x:c r="R2858" s="18"/>
      <x:c r="S2858" s="18"/>
      <x:c r="T2858" s="18"/>
    </x:row>
    <x:row r="2859">
      <x:c r="D2859" s="18"/>
      <x:c r="E2859" s="18"/>
      <x:c r="F2859" s="18"/>
      <x:c r="G2859" s="59"/>
      <x:c r="H2859" s="59"/>
      <x:c r="I2859" s="59"/>
      <x:c r="J2859" s="59"/>
      <x:c r="K2859" s="18"/>
      <x:c r="L2859" s="18"/>
      <x:c r="M2859" s="18"/>
      <x:c r="N2859" s="18"/>
      <x:c r="O2859" s="18"/>
      <x:c r="P2859" s="18"/>
      <x:c r="Q2859" s="18"/>
      <x:c r="R2859" s="18"/>
      <x:c r="S2859" s="18"/>
      <x:c r="T2859" s="18"/>
    </x:row>
    <x:row r="2860">
      <x:c r="D2860" s="18"/>
      <x:c r="E2860" s="18"/>
      <x:c r="F2860" s="18"/>
      <x:c r="G2860" s="59"/>
      <x:c r="H2860" s="59"/>
      <x:c r="I2860" s="59"/>
      <x:c r="J2860" s="59"/>
      <x:c r="K2860" s="18"/>
      <x:c r="L2860" s="18"/>
      <x:c r="M2860" s="18"/>
      <x:c r="N2860" s="18"/>
      <x:c r="O2860" s="18"/>
      <x:c r="P2860" s="18"/>
      <x:c r="Q2860" s="18"/>
      <x:c r="R2860" s="18"/>
      <x:c r="S2860" s="18"/>
      <x:c r="T2860" s="18"/>
    </x:row>
    <x:row r="2861">
      <x:c r="D2861" s="18"/>
      <x:c r="E2861" s="18"/>
      <x:c r="F2861" s="18"/>
      <x:c r="G2861" s="59"/>
      <x:c r="H2861" s="59"/>
      <x:c r="I2861" s="59"/>
      <x:c r="J2861" s="59"/>
      <x:c r="K2861" s="18"/>
      <x:c r="L2861" s="18"/>
      <x:c r="M2861" s="18"/>
      <x:c r="N2861" s="18"/>
      <x:c r="O2861" s="18"/>
      <x:c r="P2861" s="18"/>
      <x:c r="Q2861" s="18"/>
      <x:c r="R2861" s="18"/>
      <x:c r="S2861" s="18"/>
      <x:c r="T2861" s="18"/>
    </x:row>
    <x:row r="2862">
      <x:c r="D2862" s="18"/>
      <x:c r="E2862" s="18"/>
      <x:c r="F2862" s="18"/>
      <x:c r="G2862" s="59"/>
      <x:c r="H2862" s="59"/>
      <x:c r="I2862" s="59"/>
      <x:c r="J2862" s="59"/>
      <x:c r="K2862" s="18"/>
      <x:c r="L2862" s="18"/>
      <x:c r="M2862" s="18"/>
      <x:c r="N2862" s="18"/>
      <x:c r="O2862" s="18"/>
      <x:c r="P2862" s="18"/>
      <x:c r="Q2862" s="18"/>
      <x:c r="R2862" s="18"/>
      <x:c r="S2862" s="18"/>
      <x:c r="T2862" s="18"/>
    </x:row>
    <x:row r="2863">
      <x:c r="D2863" s="18"/>
      <x:c r="E2863" s="18"/>
      <x:c r="F2863" s="18"/>
      <x:c r="G2863" s="59"/>
      <x:c r="H2863" s="59"/>
      <x:c r="I2863" s="59"/>
      <x:c r="J2863" s="59"/>
      <x:c r="K2863" s="18"/>
      <x:c r="L2863" s="18"/>
      <x:c r="M2863" s="18"/>
      <x:c r="N2863" s="18"/>
      <x:c r="O2863" s="18"/>
      <x:c r="P2863" s="18"/>
      <x:c r="Q2863" s="18"/>
      <x:c r="R2863" s="18"/>
      <x:c r="S2863" s="18"/>
      <x:c r="T2863" s="18"/>
    </x:row>
    <x:row r="2864">
      <x:c r="D2864" s="18"/>
      <x:c r="E2864" s="18"/>
      <x:c r="F2864" s="18"/>
      <x:c r="G2864" s="59"/>
      <x:c r="H2864" s="59"/>
      <x:c r="I2864" s="59"/>
      <x:c r="J2864" s="59"/>
      <x:c r="K2864" s="18"/>
      <x:c r="L2864" s="18"/>
      <x:c r="M2864" s="18"/>
      <x:c r="N2864" s="18"/>
      <x:c r="O2864" s="18"/>
      <x:c r="P2864" s="18"/>
      <x:c r="Q2864" s="18"/>
      <x:c r="R2864" s="18"/>
      <x:c r="S2864" s="18"/>
      <x:c r="T2864" s="18"/>
    </x:row>
    <x:row r="2865">
      <x:c r="D2865" s="18"/>
      <x:c r="E2865" s="18"/>
      <x:c r="F2865" s="18"/>
      <x:c r="G2865" s="59"/>
      <x:c r="H2865" s="59"/>
      <x:c r="I2865" s="59"/>
      <x:c r="J2865" s="59"/>
      <x:c r="K2865" s="18"/>
      <x:c r="L2865" s="18"/>
      <x:c r="M2865" s="18"/>
      <x:c r="N2865" s="18"/>
      <x:c r="O2865" s="18"/>
      <x:c r="P2865" s="18"/>
      <x:c r="Q2865" s="18"/>
      <x:c r="R2865" s="18"/>
      <x:c r="S2865" s="18"/>
      <x:c r="T2865" s="18"/>
    </x:row>
    <x:row r="2866">
      <x:c r="D2866" s="18"/>
      <x:c r="E2866" s="18"/>
      <x:c r="F2866" s="18"/>
      <x:c r="G2866" s="59"/>
      <x:c r="H2866" s="59"/>
      <x:c r="I2866" s="59"/>
      <x:c r="J2866" s="59"/>
      <x:c r="K2866" s="18"/>
      <x:c r="L2866" s="18"/>
      <x:c r="M2866" s="18"/>
      <x:c r="N2866" s="18"/>
      <x:c r="O2866" s="18"/>
      <x:c r="P2866" s="18"/>
      <x:c r="Q2866" s="18"/>
      <x:c r="R2866" s="18"/>
      <x:c r="S2866" s="18"/>
      <x:c r="T2866" s="18"/>
    </x:row>
    <x:row r="2867">
      <x:c r="D2867" s="18"/>
      <x:c r="E2867" s="18"/>
      <x:c r="F2867" s="18"/>
      <x:c r="G2867" s="59"/>
      <x:c r="H2867" s="59"/>
      <x:c r="I2867" s="59"/>
      <x:c r="J2867" s="59"/>
      <x:c r="K2867" s="18"/>
      <x:c r="L2867" s="18"/>
      <x:c r="M2867" s="18"/>
      <x:c r="N2867" s="18"/>
      <x:c r="O2867" s="18"/>
      <x:c r="P2867" s="18"/>
      <x:c r="Q2867" s="18"/>
      <x:c r="R2867" s="18"/>
      <x:c r="S2867" s="18"/>
      <x:c r="T2867" s="18"/>
    </x:row>
    <x:row r="2868">
      <x:c r="D2868" s="18"/>
      <x:c r="E2868" s="18"/>
      <x:c r="F2868" s="18"/>
      <x:c r="G2868" s="59"/>
      <x:c r="H2868" s="59"/>
      <x:c r="I2868" s="59"/>
      <x:c r="J2868" s="59"/>
      <x:c r="K2868" s="18"/>
      <x:c r="L2868" s="18"/>
      <x:c r="M2868" s="18"/>
      <x:c r="N2868" s="18"/>
      <x:c r="O2868" s="18"/>
      <x:c r="P2868" s="18"/>
      <x:c r="Q2868" s="18"/>
      <x:c r="R2868" s="18"/>
      <x:c r="S2868" s="18"/>
      <x:c r="T2868" s="18"/>
    </x:row>
    <x:row r="2869">
      <x:c r="D2869" s="18"/>
      <x:c r="E2869" s="18"/>
      <x:c r="F2869" s="18"/>
      <x:c r="G2869" s="59"/>
      <x:c r="H2869" s="59"/>
      <x:c r="I2869" s="59"/>
      <x:c r="J2869" s="59"/>
      <x:c r="K2869" s="18"/>
      <x:c r="L2869" s="18"/>
      <x:c r="M2869" s="18"/>
      <x:c r="N2869" s="18"/>
      <x:c r="O2869" s="18"/>
      <x:c r="P2869" s="18"/>
      <x:c r="Q2869" s="18"/>
      <x:c r="R2869" s="18"/>
      <x:c r="S2869" s="18"/>
      <x:c r="T2869" s="18"/>
    </x:row>
    <x:row r="2870">
      <x:c r="D2870" s="18"/>
      <x:c r="E2870" s="18"/>
      <x:c r="F2870" s="18"/>
      <x:c r="G2870" s="59"/>
      <x:c r="H2870" s="59"/>
      <x:c r="I2870" s="59"/>
      <x:c r="J2870" s="59"/>
      <x:c r="K2870" s="18"/>
      <x:c r="L2870" s="18"/>
      <x:c r="M2870" s="18"/>
      <x:c r="N2870" s="18"/>
      <x:c r="O2870" s="18"/>
      <x:c r="P2870" s="18"/>
      <x:c r="Q2870" s="18"/>
      <x:c r="R2870" s="18"/>
      <x:c r="S2870" s="18"/>
      <x:c r="T2870" s="18"/>
    </x:row>
    <x:row r="2871">
      <x:c r="D2871" s="18"/>
      <x:c r="E2871" s="18"/>
      <x:c r="F2871" s="18"/>
      <x:c r="G2871" s="59"/>
      <x:c r="H2871" s="59"/>
      <x:c r="I2871" s="59"/>
      <x:c r="J2871" s="59"/>
      <x:c r="K2871" s="18"/>
      <x:c r="L2871" s="18"/>
      <x:c r="M2871" s="18"/>
      <x:c r="N2871" s="18"/>
      <x:c r="O2871" s="18"/>
      <x:c r="P2871" s="18"/>
      <x:c r="Q2871" s="18"/>
      <x:c r="R2871" s="18"/>
      <x:c r="S2871" s="18"/>
      <x:c r="T2871" s="18"/>
    </x:row>
    <x:row r="2872">
      <x:c r="D2872" s="18"/>
      <x:c r="E2872" s="18"/>
      <x:c r="F2872" s="18"/>
      <x:c r="G2872" s="59"/>
      <x:c r="H2872" s="59"/>
      <x:c r="I2872" s="59"/>
      <x:c r="J2872" s="59"/>
      <x:c r="K2872" s="18"/>
      <x:c r="L2872" s="18"/>
      <x:c r="M2872" s="18"/>
      <x:c r="N2872" s="18"/>
      <x:c r="O2872" s="18"/>
      <x:c r="P2872" s="18"/>
      <x:c r="Q2872" s="18"/>
      <x:c r="R2872" s="18"/>
      <x:c r="S2872" s="18"/>
      <x:c r="T2872" s="18"/>
    </x:row>
    <x:row r="2873">
      <x:c r="D2873" s="18"/>
      <x:c r="E2873" s="18"/>
      <x:c r="F2873" s="18"/>
      <x:c r="G2873" s="59"/>
      <x:c r="H2873" s="59"/>
      <x:c r="I2873" s="59"/>
      <x:c r="J2873" s="59"/>
      <x:c r="K2873" s="18"/>
      <x:c r="L2873" s="18"/>
      <x:c r="M2873" s="18"/>
      <x:c r="N2873" s="18"/>
      <x:c r="O2873" s="18"/>
      <x:c r="P2873" s="18"/>
      <x:c r="Q2873" s="18"/>
      <x:c r="R2873" s="18"/>
      <x:c r="S2873" s="18"/>
      <x:c r="T2873" s="18"/>
    </x:row>
    <x:row r="2874">
      <x:c r="D2874" s="18"/>
      <x:c r="E2874" s="18"/>
      <x:c r="F2874" s="18"/>
      <x:c r="G2874" s="59"/>
      <x:c r="H2874" s="59"/>
      <x:c r="I2874" s="59"/>
      <x:c r="J2874" s="59"/>
      <x:c r="K2874" s="18"/>
      <x:c r="L2874" s="18"/>
      <x:c r="M2874" s="18"/>
      <x:c r="N2874" s="18"/>
      <x:c r="O2874" s="18"/>
      <x:c r="P2874" s="18"/>
      <x:c r="Q2874" s="18"/>
      <x:c r="R2874" s="18"/>
      <x:c r="S2874" s="18"/>
      <x:c r="T2874" s="18"/>
    </x:row>
    <x:row r="2875">
      <x:c r="D2875" s="18"/>
      <x:c r="E2875" s="18"/>
      <x:c r="F2875" s="18"/>
      <x:c r="G2875" s="59"/>
      <x:c r="H2875" s="59"/>
      <x:c r="I2875" s="59"/>
      <x:c r="J2875" s="59"/>
      <x:c r="K2875" s="18"/>
      <x:c r="L2875" s="18"/>
      <x:c r="M2875" s="18"/>
      <x:c r="N2875" s="18"/>
      <x:c r="O2875" s="18"/>
      <x:c r="P2875" s="18"/>
      <x:c r="Q2875" s="18"/>
      <x:c r="R2875" s="18"/>
      <x:c r="S2875" s="18"/>
      <x:c r="T2875" s="18"/>
    </x:row>
    <x:row r="2876">
      <x:c r="D2876" s="18"/>
      <x:c r="E2876" s="18"/>
      <x:c r="F2876" s="18"/>
      <x:c r="G2876" s="59"/>
      <x:c r="H2876" s="59"/>
      <x:c r="I2876" s="59"/>
      <x:c r="J2876" s="59"/>
      <x:c r="K2876" s="18"/>
      <x:c r="L2876" s="18"/>
      <x:c r="M2876" s="18"/>
      <x:c r="N2876" s="18"/>
      <x:c r="O2876" s="18"/>
      <x:c r="P2876" s="18"/>
      <x:c r="Q2876" s="18"/>
      <x:c r="R2876" s="18"/>
      <x:c r="S2876" s="18"/>
      <x:c r="T2876" s="18"/>
    </x:row>
    <x:row r="2877">
      <x:c r="D2877" s="18"/>
      <x:c r="E2877" s="18"/>
      <x:c r="F2877" s="18"/>
      <x:c r="G2877" s="59"/>
      <x:c r="H2877" s="59"/>
      <x:c r="I2877" s="59"/>
      <x:c r="J2877" s="59"/>
      <x:c r="K2877" s="18"/>
      <x:c r="L2877" s="18"/>
      <x:c r="M2877" s="18"/>
      <x:c r="N2877" s="18"/>
      <x:c r="O2877" s="18"/>
      <x:c r="P2877" s="18"/>
      <x:c r="Q2877" s="18"/>
      <x:c r="R2877" s="18"/>
      <x:c r="S2877" s="18"/>
      <x:c r="T2877" s="18"/>
    </x:row>
    <x:row r="2878">
      <x:c r="D2878" s="18"/>
      <x:c r="E2878" s="18"/>
      <x:c r="F2878" s="18"/>
      <x:c r="G2878" s="59"/>
      <x:c r="H2878" s="59"/>
      <x:c r="I2878" s="59"/>
      <x:c r="J2878" s="59"/>
      <x:c r="K2878" s="18"/>
      <x:c r="L2878" s="18"/>
      <x:c r="M2878" s="18"/>
      <x:c r="N2878" s="18"/>
      <x:c r="O2878" s="18"/>
      <x:c r="P2878" s="18"/>
      <x:c r="Q2878" s="18"/>
      <x:c r="R2878" s="18"/>
      <x:c r="S2878" s="18"/>
      <x:c r="T2878" s="18"/>
    </x:row>
    <x:row r="2879">
      <x:c r="D2879" s="18"/>
      <x:c r="E2879" s="18"/>
      <x:c r="F2879" s="18"/>
      <x:c r="G2879" s="59"/>
      <x:c r="H2879" s="59"/>
      <x:c r="I2879" s="59"/>
      <x:c r="J2879" s="59"/>
      <x:c r="K2879" s="18"/>
      <x:c r="L2879" s="18"/>
      <x:c r="M2879" s="18"/>
      <x:c r="N2879" s="18"/>
      <x:c r="O2879" s="18"/>
      <x:c r="P2879" s="18"/>
      <x:c r="Q2879" s="18"/>
      <x:c r="R2879" s="18"/>
      <x:c r="S2879" s="18"/>
      <x:c r="T2879" s="18"/>
    </x:row>
    <x:row r="2880">
      <x:c r="D2880" s="18"/>
      <x:c r="E2880" s="18"/>
      <x:c r="F2880" s="18"/>
      <x:c r="G2880" s="59"/>
      <x:c r="H2880" s="59"/>
      <x:c r="I2880" s="59"/>
      <x:c r="J2880" s="59"/>
      <x:c r="K2880" s="18"/>
      <x:c r="L2880" s="18"/>
      <x:c r="M2880" s="18"/>
      <x:c r="N2880" s="18"/>
      <x:c r="O2880" s="18"/>
      <x:c r="P2880" s="18"/>
      <x:c r="Q2880" s="18"/>
      <x:c r="R2880" s="18"/>
      <x:c r="S2880" s="18"/>
      <x:c r="T2880" s="18"/>
    </x:row>
    <x:row r="2881">
      <x:c r="D2881" s="18"/>
      <x:c r="E2881" s="18"/>
      <x:c r="F2881" s="18"/>
      <x:c r="G2881" s="59"/>
      <x:c r="H2881" s="59"/>
      <x:c r="I2881" s="59"/>
      <x:c r="J2881" s="59"/>
      <x:c r="K2881" s="18"/>
      <x:c r="L2881" s="18"/>
      <x:c r="M2881" s="18"/>
      <x:c r="N2881" s="18"/>
      <x:c r="O2881" s="18"/>
      <x:c r="P2881" s="18"/>
      <x:c r="Q2881" s="18"/>
      <x:c r="R2881" s="18"/>
      <x:c r="S2881" s="18"/>
      <x:c r="T2881" s="18"/>
    </x:row>
    <x:row r="2882">
      <x:c r="D2882" s="18"/>
      <x:c r="E2882" s="18"/>
      <x:c r="F2882" s="18"/>
      <x:c r="G2882" s="59"/>
      <x:c r="H2882" s="59"/>
      <x:c r="I2882" s="59"/>
      <x:c r="J2882" s="59"/>
      <x:c r="K2882" s="18"/>
      <x:c r="L2882" s="18"/>
      <x:c r="M2882" s="18"/>
      <x:c r="N2882" s="18"/>
      <x:c r="O2882" s="18"/>
      <x:c r="P2882" s="18"/>
      <x:c r="Q2882" s="18"/>
      <x:c r="R2882" s="18"/>
      <x:c r="S2882" s="18"/>
      <x:c r="T2882" s="18"/>
    </x:row>
    <x:row r="2883">
      <x:c r="D2883" s="18"/>
      <x:c r="E2883" s="18"/>
      <x:c r="F2883" s="18"/>
      <x:c r="G2883" s="59"/>
      <x:c r="H2883" s="59"/>
      <x:c r="I2883" s="59"/>
      <x:c r="J2883" s="59"/>
      <x:c r="K2883" s="18"/>
      <x:c r="L2883" s="18"/>
      <x:c r="M2883" s="18"/>
      <x:c r="N2883" s="18"/>
      <x:c r="O2883" s="18"/>
      <x:c r="P2883" s="18"/>
      <x:c r="Q2883" s="18"/>
      <x:c r="R2883" s="18"/>
      <x:c r="S2883" s="18"/>
      <x:c r="T2883" s="18"/>
    </x:row>
    <x:row r="2884">
      <x:c r="D2884" s="18"/>
      <x:c r="E2884" s="18"/>
      <x:c r="F2884" s="18"/>
      <x:c r="G2884" s="59"/>
      <x:c r="H2884" s="59"/>
      <x:c r="I2884" s="59"/>
      <x:c r="J2884" s="59"/>
      <x:c r="K2884" s="18"/>
      <x:c r="L2884" s="18"/>
      <x:c r="M2884" s="18"/>
      <x:c r="N2884" s="18"/>
      <x:c r="O2884" s="18"/>
      <x:c r="P2884" s="18"/>
      <x:c r="Q2884" s="18"/>
      <x:c r="R2884" s="18"/>
      <x:c r="S2884" s="18"/>
      <x:c r="T2884" s="18"/>
    </x:row>
    <x:row r="2885">
      <x:c r="D2885" s="18"/>
      <x:c r="E2885" s="18"/>
      <x:c r="F2885" s="18"/>
      <x:c r="G2885" s="59"/>
      <x:c r="H2885" s="59"/>
      <x:c r="I2885" s="59"/>
      <x:c r="J2885" s="59"/>
      <x:c r="K2885" s="18"/>
      <x:c r="L2885" s="18"/>
      <x:c r="M2885" s="18"/>
      <x:c r="N2885" s="18"/>
      <x:c r="O2885" s="18"/>
      <x:c r="P2885" s="18"/>
      <x:c r="Q2885" s="18"/>
      <x:c r="R2885" s="18"/>
      <x:c r="S2885" s="18"/>
      <x:c r="T2885" s="18"/>
    </x:row>
    <x:row r="2886">
      <x:c r="D2886" s="18"/>
      <x:c r="E2886" s="18"/>
      <x:c r="F2886" s="18"/>
      <x:c r="G2886" s="59"/>
      <x:c r="H2886" s="59"/>
      <x:c r="I2886" s="59"/>
      <x:c r="J2886" s="59"/>
      <x:c r="K2886" s="18"/>
      <x:c r="L2886" s="18"/>
      <x:c r="M2886" s="18"/>
      <x:c r="N2886" s="18"/>
      <x:c r="O2886" s="18"/>
      <x:c r="P2886" s="18"/>
      <x:c r="Q2886" s="18"/>
      <x:c r="R2886" s="18"/>
      <x:c r="S2886" s="18"/>
      <x:c r="T2886" s="18"/>
    </x:row>
    <x:row r="2887">
      <x:c r="D2887" s="18"/>
      <x:c r="E2887" s="18"/>
      <x:c r="F2887" s="18"/>
      <x:c r="G2887" s="59"/>
      <x:c r="H2887" s="59"/>
      <x:c r="I2887" s="59"/>
      <x:c r="J2887" s="59"/>
      <x:c r="K2887" s="18"/>
      <x:c r="L2887" s="18"/>
      <x:c r="M2887" s="18"/>
      <x:c r="N2887" s="18"/>
      <x:c r="O2887" s="18"/>
      <x:c r="P2887" s="18"/>
      <x:c r="Q2887" s="18"/>
      <x:c r="R2887" s="18"/>
      <x:c r="S2887" s="18"/>
      <x:c r="T2887" s="18"/>
    </x:row>
    <x:row r="2888">
      <x:c r="D2888" s="18"/>
      <x:c r="E2888" s="18"/>
      <x:c r="F2888" s="18"/>
      <x:c r="G2888" s="59"/>
      <x:c r="H2888" s="59"/>
      <x:c r="I2888" s="59"/>
      <x:c r="J2888" s="59"/>
      <x:c r="K2888" s="18"/>
      <x:c r="L2888" s="18"/>
      <x:c r="M2888" s="18"/>
      <x:c r="N2888" s="18"/>
      <x:c r="O2888" s="18"/>
      <x:c r="P2888" s="18"/>
      <x:c r="Q2888" s="18"/>
      <x:c r="R2888" s="18"/>
      <x:c r="S2888" s="18"/>
      <x:c r="T2888" s="18"/>
    </x:row>
    <x:row r="2889">
      <x:c r="D2889" s="18"/>
      <x:c r="E2889" s="18"/>
      <x:c r="F2889" s="18"/>
      <x:c r="G2889" s="59"/>
      <x:c r="H2889" s="59"/>
      <x:c r="I2889" s="59"/>
      <x:c r="J2889" s="59"/>
      <x:c r="K2889" s="18"/>
      <x:c r="L2889" s="18"/>
      <x:c r="M2889" s="18"/>
      <x:c r="N2889" s="18"/>
      <x:c r="O2889" s="18"/>
      <x:c r="P2889" s="18"/>
      <x:c r="Q2889" s="18"/>
      <x:c r="R2889" s="18"/>
      <x:c r="S2889" s="18"/>
      <x:c r="T2889" s="18"/>
    </x:row>
    <x:row r="2890">
      <x:c r="D2890" s="18"/>
      <x:c r="E2890" s="18"/>
      <x:c r="F2890" s="18"/>
      <x:c r="G2890" s="59"/>
      <x:c r="H2890" s="59"/>
      <x:c r="I2890" s="59"/>
      <x:c r="J2890" s="59"/>
      <x:c r="K2890" s="18"/>
      <x:c r="L2890" s="18"/>
      <x:c r="M2890" s="18"/>
      <x:c r="N2890" s="18"/>
      <x:c r="O2890" s="18"/>
      <x:c r="P2890" s="18"/>
      <x:c r="Q2890" s="18"/>
      <x:c r="R2890" s="18"/>
      <x:c r="S2890" s="18"/>
      <x:c r="T2890" s="18"/>
    </x:row>
    <x:row r="2891">
      <x:c r="D2891" s="18"/>
      <x:c r="E2891" s="18"/>
      <x:c r="F2891" s="18"/>
      <x:c r="G2891" s="59"/>
      <x:c r="H2891" s="59"/>
      <x:c r="I2891" s="59"/>
      <x:c r="J2891" s="59"/>
      <x:c r="K2891" s="18"/>
      <x:c r="L2891" s="18"/>
      <x:c r="M2891" s="18"/>
      <x:c r="N2891" s="18"/>
      <x:c r="O2891" s="18"/>
      <x:c r="P2891" s="18"/>
      <x:c r="Q2891" s="18"/>
      <x:c r="R2891" s="18"/>
      <x:c r="S2891" s="18"/>
      <x:c r="T2891" s="18"/>
    </x:row>
    <x:row r="2892">
      <x:c r="D2892" s="18"/>
      <x:c r="E2892" s="18"/>
      <x:c r="F2892" s="18"/>
      <x:c r="G2892" s="59"/>
      <x:c r="H2892" s="59"/>
      <x:c r="I2892" s="59"/>
      <x:c r="J2892" s="59"/>
      <x:c r="K2892" s="18"/>
      <x:c r="L2892" s="18"/>
      <x:c r="M2892" s="18"/>
      <x:c r="N2892" s="18"/>
      <x:c r="O2892" s="18"/>
      <x:c r="P2892" s="18"/>
      <x:c r="Q2892" s="18"/>
      <x:c r="R2892" s="18"/>
      <x:c r="S2892" s="18"/>
      <x:c r="T2892" s="18"/>
    </x:row>
    <x:row r="2893">
      <x:c r="D2893" s="18"/>
      <x:c r="E2893" s="18"/>
      <x:c r="F2893" s="18"/>
      <x:c r="G2893" s="59"/>
      <x:c r="H2893" s="59"/>
      <x:c r="I2893" s="59"/>
      <x:c r="J2893" s="59"/>
      <x:c r="K2893" s="18"/>
      <x:c r="L2893" s="18"/>
      <x:c r="M2893" s="18"/>
      <x:c r="N2893" s="18"/>
      <x:c r="O2893" s="18"/>
      <x:c r="P2893" s="18"/>
      <x:c r="Q2893" s="18"/>
      <x:c r="R2893" s="18"/>
      <x:c r="S2893" s="18"/>
      <x:c r="T2893" s="18"/>
    </x:row>
    <x:row r="2894">
      <x:c r="D2894" s="18"/>
      <x:c r="E2894" s="18"/>
      <x:c r="F2894" s="18"/>
      <x:c r="G2894" s="59"/>
      <x:c r="H2894" s="59"/>
      <x:c r="I2894" s="59"/>
      <x:c r="J2894" s="59"/>
      <x:c r="K2894" s="18"/>
      <x:c r="L2894" s="18"/>
      <x:c r="M2894" s="18"/>
      <x:c r="N2894" s="18"/>
      <x:c r="O2894" s="18"/>
      <x:c r="P2894" s="18"/>
      <x:c r="Q2894" s="18"/>
      <x:c r="R2894" s="18"/>
      <x:c r="S2894" s="18"/>
      <x:c r="T2894" s="18"/>
    </x:row>
    <x:row r="2895">
      <x:c r="D2895" s="18"/>
      <x:c r="E2895" s="18"/>
      <x:c r="F2895" s="18"/>
      <x:c r="G2895" s="59"/>
      <x:c r="H2895" s="59"/>
      <x:c r="I2895" s="59"/>
      <x:c r="J2895" s="59"/>
      <x:c r="K2895" s="18"/>
      <x:c r="L2895" s="18"/>
      <x:c r="M2895" s="18"/>
      <x:c r="N2895" s="18"/>
      <x:c r="O2895" s="18"/>
      <x:c r="P2895" s="18"/>
      <x:c r="Q2895" s="18"/>
      <x:c r="R2895" s="18"/>
      <x:c r="S2895" s="18"/>
      <x:c r="T2895" s="18"/>
    </x:row>
    <x:row r="2896">
      <x:c r="D2896" s="18"/>
      <x:c r="E2896" s="18"/>
      <x:c r="F2896" s="18"/>
      <x:c r="G2896" s="59"/>
      <x:c r="H2896" s="59"/>
      <x:c r="I2896" s="59"/>
      <x:c r="J2896" s="59"/>
      <x:c r="K2896" s="18"/>
      <x:c r="L2896" s="18"/>
      <x:c r="M2896" s="18"/>
      <x:c r="N2896" s="18"/>
      <x:c r="O2896" s="18"/>
      <x:c r="P2896" s="18"/>
      <x:c r="Q2896" s="18"/>
      <x:c r="R2896" s="18"/>
      <x:c r="S2896" s="18"/>
      <x:c r="T2896" s="18"/>
    </x:row>
    <x:row r="2897">
      <x:c r="D2897" s="18"/>
      <x:c r="E2897" s="18"/>
      <x:c r="F2897" s="18"/>
      <x:c r="G2897" s="59"/>
      <x:c r="H2897" s="59"/>
      <x:c r="I2897" s="59"/>
      <x:c r="J2897" s="59"/>
      <x:c r="K2897" s="18"/>
      <x:c r="L2897" s="18"/>
      <x:c r="M2897" s="18"/>
      <x:c r="N2897" s="18"/>
      <x:c r="O2897" s="18"/>
      <x:c r="P2897" s="18"/>
      <x:c r="Q2897" s="18"/>
      <x:c r="R2897" s="18"/>
      <x:c r="S2897" s="18"/>
      <x:c r="T2897" s="18"/>
    </x:row>
    <x:row r="2898">
      <x:c r="D2898" s="18"/>
      <x:c r="E2898" s="18"/>
      <x:c r="F2898" s="18"/>
      <x:c r="G2898" s="59"/>
      <x:c r="H2898" s="59"/>
      <x:c r="I2898" s="59"/>
      <x:c r="J2898" s="59"/>
      <x:c r="K2898" s="18"/>
      <x:c r="L2898" s="18"/>
      <x:c r="M2898" s="18"/>
      <x:c r="N2898" s="18"/>
      <x:c r="O2898" s="18"/>
      <x:c r="P2898" s="18"/>
      <x:c r="Q2898" s="18"/>
      <x:c r="R2898" s="18"/>
      <x:c r="S2898" s="18"/>
      <x:c r="T2898" s="18"/>
    </x:row>
    <x:row r="2899">
      <x:c r="D2899" s="18"/>
      <x:c r="E2899" s="18"/>
      <x:c r="F2899" s="18"/>
      <x:c r="G2899" s="59"/>
      <x:c r="H2899" s="59"/>
      <x:c r="I2899" s="59"/>
      <x:c r="J2899" s="59"/>
      <x:c r="K2899" s="18"/>
      <x:c r="L2899" s="18"/>
      <x:c r="M2899" s="18"/>
      <x:c r="N2899" s="18"/>
      <x:c r="O2899" s="18"/>
      <x:c r="P2899" s="18"/>
      <x:c r="Q2899" s="18"/>
      <x:c r="R2899" s="18"/>
      <x:c r="S2899" s="18"/>
      <x:c r="T2899" s="18"/>
    </x:row>
    <x:row r="2900">
      <x:c r="D2900" s="18"/>
      <x:c r="E2900" s="18"/>
      <x:c r="F2900" s="18"/>
      <x:c r="G2900" s="59"/>
      <x:c r="H2900" s="59"/>
      <x:c r="I2900" s="59"/>
      <x:c r="J2900" s="59"/>
      <x:c r="K2900" s="18"/>
      <x:c r="L2900" s="18"/>
      <x:c r="M2900" s="18"/>
      <x:c r="N2900" s="18"/>
      <x:c r="O2900" s="18"/>
      <x:c r="P2900" s="18"/>
      <x:c r="Q2900" s="18"/>
      <x:c r="R2900" s="18"/>
      <x:c r="S2900" s="18"/>
      <x:c r="T2900" s="18"/>
    </x:row>
    <x:row r="2901">
      <x:c r="D2901" s="18"/>
      <x:c r="E2901" s="18"/>
      <x:c r="F2901" s="18"/>
      <x:c r="G2901" s="59"/>
      <x:c r="H2901" s="59"/>
      <x:c r="I2901" s="59"/>
      <x:c r="J2901" s="59"/>
      <x:c r="K2901" s="18"/>
      <x:c r="L2901" s="18"/>
      <x:c r="M2901" s="18"/>
      <x:c r="N2901" s="18"/>
      <x:c r="O2901" s="18"/>
      <x:c r="P2901" s="18"/>
      <x:c r="Q2901" s="18"/>
      <x:c r="R2901" s="18"/>
      <x:c r="S2901" s="18"/>
      <x:c r="T2901" s="18"/>
    </x:row>
    <x:row r="2902">
      <x:c r="D2902" s="18"/>
      <x:c r="E2902" s="18"/>
      <x:c r="F2902" s="18"/>
      <x:c r="G2902" s="59"/>
      <x:c r="H2902" s="59"/>
      <x:c r="I2902" s="59"/>
      <x:c r="J2902" s="59"/>
      <x:c r="K2902" s="18"/>
      <x:c r="L2902" s="18"/>
      <x:c r="M2902" s="18"/>
      <x:c r="N2902" s="18"/>
      <x:c r="O2902" s="18"/>
      <x:c r="P2902" s="18"/>
      <x:c r="Q2902" s="18"/>
      <x:c r="R2902" s="18"/>
      <x:c r="S2902" s="18"/>
      <x:c r="T2902" s="18"/>
    </x:row>
    <x:row r="2903">
      <x:c r="D2903" s="18"/>
      <x:c r="E2903" s="18"/>
      <x:c r="F2903" s="18"/>
      <x:c r="G2903" s="59"/>
      <x:c r="H2903" s="59"/>
      <x:c r="I2903" s="59"/>
      <x:c r="J2903" s="59"/>
      <x:c r="K2903" s="18"/>
      <x:c r="L2903" s="18"/>
      <x:c r="M2903" s="18"/>
      <x:c r="N2903" s="18"/>
      <x:c r="O2903" s="18"/>
      <x:c r="P2903" s="18"/>
      <x:c r="Q2903" s="18"/>
      <x:c r="R2903" s="18"/>
      <x:c r="S2903" s="18"/>
      <x:c r="T2903" s="18"/>
    </x:row>
    <x:row r="2904">
      <x:c r="D2904" s="18"/>
      <x:c r="E2904" s="18"/>
      <x:c r="F2904" s="18"/>
      <x:c r="G2904" s="59"/>
      <x:c r="H2904" s="59"/>
      <x:c r="I2904" s="59"/>
      <x:c r="J2904" s="59"/>
      <x:c r="K2904" s="18"/>
      <x:c r="L2904" s="18"/>
      <x:c r="M2904" s="18"/>
      <x:c r="N2904" s="18"/>
      <x:c r="O2904" s="18"/>
      <x:c r="P2904" s="18"/>
      <x:c r="Q2904" s="18"/>
      <x:c r="R2904" s="18"/>
      <x:c r="S2904" s="18"/>
      <x:c r="T2904" s="18"/>
    </x:row>
    <x:row r="2905">
      <x:c r="D2905" s="18"/>
      <x:c r="E2905" s="18"/>
      <x:c r="F2905" s="18"/>
      <x:c r="G2905" s="59"/>
      <x:c r="H2905" s="59"/>
      <x:c r="I2905" s="59"/>
      <x:c r="J2905" s="59"/>
      <x:c r="K2905" s="18"/>
      <x:c r="L2905" s="18"/>
      <x:c r="M2905" s="18"/>
      <x:c r="N2905" s="18"/>
      <x:c r="O2905" s="18"/>
      <x:c r="P2905" s="18"/>
      <x:c r="Q2905" s="18"/>
      <x:c r="R2905" s="18"/>
      <x:c r="S2905" s="18"/>
      <x:c r="T2905" s="18"/>
    </x:row>
    <x:row r="2906">
      <x:c r="D2906" s="18"/>
      <x:c r="E2906" s="18"/>
      <x:c r="F2906" s="18"/>
      <x:c r="G2906" s="59"/>
      <x:c r="H2906" s="59"/>
      <x:c r="I2906" s="59"/>
      <x:c r="J2906" s="59"/>
      <x:c r="K2906" s="18"/>
      <x:c r="L2906" s="18"/>
      <x:c r="M2906" s="18"/>
      <x:c r="N2906" s="18"/>
      <x:c r="O2906" s="18"/>
      <x:c r="P2906" s="18"/>
      <x:c r="Q2906" s="18"/>
      <x:c r="R2906" s="18"/>
      <x:c r="S2906" s="18"/>
      <x:c r="T2906" s="18"/>
    </x:row>
    <x:row r="2907">
      <x:c r="D2907" s="18"/>
      <x:c r="E2907" s="18"/>
      <x:c r="F2907" s="18"/>
      <x:c r="G2907" s="59"/>
      <x:c r="H2907" s="59"/>
      <x:c r="I2907" s="59"/>
      <x:c r="J2907" s="59"/>
      <x:c r="K2907" s="18"/>
      <x:c r="L2907" s="18"/>
      <x:c r="M2907" s="18"/>
      <x:c r="N2907" s="18"/>
      <x:c r="O2907" s="18"/>
      <x:c r="P2907" s="18"/>
      <x:c r="Q2907" s="18"/>
      <x:c r="R2907" s="18"/>
      <x:c r="S2907" s="18"/>
      <x:c r="T2907" s="18"/>
    </x:row>
    <x:row r="2908">
      <x:c r="D2908" s="18"/>
      <x:c r="E2908" s="18"/>
      <x:c r="F2908" s="18"/>
      <x:c r="G2908" s="59"/>
      <x:c r="H2908" s="59"/>
      <x:c r="I2908" s="59"/>
      <x:c r="J2908" s="59"/>
      <x:c r="K2908" s="18"/>
      <x:c r="L2908" s="18"/>
      <x:c r="M2908" s="18"/>
      <x:c r="N2908" s="18"/>
      <x:c r="O2908" s="18"/>
      <x:c r="P2908" s="18"/>
      <x:c r="Q2908" s="18"/>
      <x:c r="R2908" s="18"/>
      <x:c r="S2908" s="18"/>
      <x:c r="T2908" s="18"/>
    </x:row>
    <x:row r="2909">
      <x:c r="D2909" s="18"/>
      <x:c r="E2909" s="18"/>
      <x:c r="F2909" s="18"/>
      <x:c r="G2909" s="59"/>
      <x:c r="H2909" s="59"/>
      <x:c r="I2909" s="59"/>
      <x:c r="J2909" s="59"/>
      <x:c r="K2909" s="18"/>
      <x:c r="L2909" s="18"/>
      <x:c r="M2909" s="18"/>
      <x:c r="N2909" s="18"/>
      <x:c r="O2909" s="18"/>
      <x:c r="P2909" s="18"/>
      <x:c r="Q2909" s="18"/>
      <x:c r="R2909" s="18"/>
      <x:c r="S2909" s="18"/>
      <x:c r="T2909" s="18"/>
    </x:row>
    <x:row r="2910">
      <x:c r="D2910" s="18"/>
      <x:c r="E2910" s="18"/>
      <x:c r="F2910" s="18"/>
      <x:c r="G2910" s="59"/>
      <x:c r="H2910" s="59"/>
      <x:c r="I2910" s="59"/>
      <x:c r="J2910" s="59"/>
      <x:c r="K2910" s="18"/>
      <x:c r="L2910" s="18"/>
      <x:c r="M2910" s="18"/>
      <x:c r="N2910" s="18"/>
      <x:c r="O2910" s="18"/>
      <x:c r="P2910" s="18"/>
      <x:c r="Q2910" s="18"/>
      <x:c r="R2910" s="18"/>
      <x:c r="S2910" s="18"/>
      <x:c r="T2910" s="18"/>
    </x:row>
    <x:row r="2911">
      <x:c r="D2911" s="18"/>
      <x:c r="E2911" s="18"/>
      <x:c r="F2911" s="18"/>
      <x:c r="G2911" s="59"/>
      <x:c r="H2911" s="59"/>
      <x:c r="I2911" s="59"/>
      <x:c r="J2911" s="59"/>
      <x:c r="K2911" s="18"/>
      <x:c r="L2911" s="18"/>
      <x:c r="M2911" s="18"/>
      <x:c r="N2911" s="18"/>
      <x:c r="O2911" s="18"/>
      <x:c r="P2911" s="18"/>
      <x:c r="Q2911" s="18"/>
      <x:c r="R2911" s="18"/>
      <x:c r="S2911" s="18"/>
      <x:c r="T2911" s="18"/>
    </x:row>
    <x:row r="2912">
      <x:c r="D2912" s="18"/>
      <x:c r="E2912" s="18"/>
      <x:c r="F2912" s="18"/>
      <x:c r="G2912" s="59"/>
      <x:c r="H2912" s="59"/>
      <x:c r="I2912" s="59"/>
      <x:c r="J2912" s="59"/>
      <x:c r="K2912" s="18"/>
      <x:c r="L2912" s="18"/>
      <x:c r="M2912" s="18"/>
      <x:c r="N2912" s="18"/>
      <x:c r="O2912" s="18"/>
      <x:c r="P2912" s="18"/>
      <x:c r="Q2912" s="18"/>
      <x:c r="R2912" s="18"/>
      <x:c r="S2912" s="18"/>
      <x:c r="T2912" s="18"/>
    </x:row>
    <x:row r="2913">
      <x:c r="D2913" s="18"/>
      <x:c r="E2913" s="18"/>
      <x:c r="F2913" s="18"/>
      <x:c r="G2913" s="59"/>
      <x:c r="H2913" s="59"/>
      <x:c r="I2913" s="59"/>
      <x:c r="J2913" s="59"/>
      <x:c r="K2913" s="18"/>
      <x:c r="L2913" s="18"/>
      <x:c r="M2913" s="18"/>
      <x:c r="N2913" s="18"/>
      <x:c r="O2913" s="18"/>
      <x:c r="P2913" s="18"/>
      <x:c r="Q2913" s="18"/>
      <x:c r="R2913" s="18"/>
      <x:c r="S2913" s="18"/>
      <x:c r="T2913" s="18"/>
    </x:row>
    <x:row r="2914">
      <x:c r="D2914" s="18"/>
      <x:c r="E2914" s="18"/>
      <x:c r="F2914" s="18"/>
      <x:c r="G2914" s="59"/>
      <x:c r="H2914" s="59"/>
      <x:c r="I2914" s="59"/>
      <x:c r="J2914" s="59"/>
      <x:c r="K2914" s="18"/>
      <x:c r="L2914" s="18"/>
      <x:c r="M2914" s="18"/>
      <x:c r="N2914" s="18"/>
      <x:c r="O2914" s="18"/>
      <x:c r="P2914" s="18"/>
      <x:c r="Q2914" s="18"/>
      <x:c r="R2914" s="18"/>
      <x:c r="S2914" s="18"/>
      <x:c r="T2914" s="18"/>
    </x:row>
    <x:row r="2915">
      <x:c r="D2915" s="18"/>
      <x:c r="E2915" s="18"/>
      <x:c r="F2915" s="18"/>
      <x:c r="G2915" s="59"/>
      <x:c r="H2915" s="59"/>
      <x:c r="I2915" s="59"/>
      <x:c r="J2915" s="59"/>
      <x:c r="K2915" s="18"/>
      <x:c r="L2915" s="18"/>
      <x:c r="M2915" s="18"/>
      <x:c r="N2915" s="18"/>
      <x:c r="O2915" s="18"/>
      <x:c r="P2915" s="18"/>
      <x:c r="Q2915" s="18"/>
      <x:c r="R2915" s="18"/>
      <x:c r="S2915" s="18"/>
      <x:c r="T2915" s="18"/>
    </x:row>
    <x:row r="2916">
      <x:c r="D2916" s="18"/>
      <x:c r="E2916" s="18"/>
      <x:c r="F2916" s="18"/>
      <x:c r="G2916" s="59"/>
      <x:c r="H2916" s="59"/>
      <x:c r="I2916" s="59"/>
      <x:c r="J2916" s="59"/>
      <x:c r="K2916" s="18"/>
      <x:c r="L2916" s="18"/>
      <x:c r="M2916" s="18"/>
      <x:c r="N2916" s="18"/>
      <x:c r="O2916" s="18"/>
      <x:c r="P2916" s="18"/>
      <x:c r="Q2916" s="18"/>
      <x:c r="R2916" s="18"/>
      <x:c r="S2916" s="18"/>
      <x:c r="T2916" s="18"/>
    </x:row>
    <x:row r="2917">
      <x:c r="D2917" s="18"/>
      <x:c r="E2917" s="18"/>
      <x:c r="F2917" s="18"/>
      <x:c r="G2917" s="59"/>
      <x:c r="H2917" s="59"/>
      <x:c r="I2917" s="59"/>
      <x:c r="J2917" s="59"/>
      <x:c r="K2917" s="18"/>
      <x:c r="L2917" s="18"/>
      <x:c r="M2917" s="18"/>
      <x:c r="N2917" s="18"/>
      <x:c r="O2917" s="18"/>
      <x:c r="P2917" s="18"/>
      <x:c r="Q2917" s="18"/>
      <x:c r="R2917" s="18"/>
      <x:c r="S2917" s="18"/>
      <x:c r="T2917" s="18"/>
    </x:row>
    <x:row r="2918">
      <x:c r="D2918" s="18"/>
      <x:c r="E2918" s="18"/>
      <x:c r="F2918" s="18"/>
      <x:c r="G2918" s="59"/>
      <x:c r="H2918" s="59"/>
      <x:c r="I2918" s="59"/>
      <x:c r="J2918" s="59"/>
      <x:c r="K2918" s="18"/>
      <x:c r="L2918" s="18"/>
      <x:c r="M2918" s="18"/>
      <x:c r="N2918" s="18"/>
      <x:c r="O2918" s="18"/>
      <x:c r="P2918" s="18"/>
      <x:c r="Q2918" s="18"/>
      <x:c r="R2918" s="18"/>
      <x:c r="S2918" s="18"/>
      <x:c r="T2918" s="18"/>
    </x:row>
    <x:row r="2919">
      <x:c r="D2919" s="18"/>
      <x:c r="E2919" s="18"/>
      <x:c r="F2919" s="18"/>
      <x:c r="G2919" s="59"/>
      <x:c r="H2919" s="59"/>
      <x:c r="I2919" s="59"/>
      <x:c r="J2919" s="59"/>
      <x:c r="K2919" s="18"/>
      <x:c r="L2919" s="18"/>
      <x:c r="M2919" s="18"/>
      <x:c r="N2919" s="18"/>
      <x:c r="O2919" s="18"/>
      <x:c r="P2919" s="18"/>
      <x:c r="Q2919" s="18"/>
      <x:c r="R2919" s="18"/>
      <x:c r="S2919" s="18"/>
      <x:c r="T2919" s="18"/>
    </x:row>
    <x:row r="2920">
      <x:c r="D2920" s="18"/>
      <x:c r="E2920" s="18"/>
      <x:c r="F2920" s="18"/>
      <x:c r="G2920" s="59"/>
      <x:c r="H2920" s="59"/>
      <x:c r="I2920" s="59"/>
      <x:c r="J2920" s="59"/>
      <x:c r="K2920" s="18"/>
      <x:c r="L2920" s="18"/>
      <x:c r="M2920" s="18"/>
      <x:c r="N2920" s="18"/>
      <x:c r="O2920" s="18"/>
      <x:c r="P2920" s="18"/>
      <x:c r="Q2920" s="18"/>
      <x:c r="R2920" s="18"/>
      <x:c r="S2920" s="18"/>
      <x:c r="T2920" s="18"/>
    </x:row>
    <x:row r="2921">
      <x:c r="D2921" s="18"/>
      <x:c r="E2921" s="18"/>
      <x:c r="F2921" s="18"/>
      <x:c r="G2921" s="59"/>
      <x:c r="H2921" s="59"/>
      <x:c r="I2921" s="59"/>
      <x:c r="J2921" s="59"/>
      <x:c r="K2921" s="18"/>
      <x:c r="L2921" s="18"/>
      <x:c r="M2921" s="18"/>
      <x:c r="N2921" s="18"/>
      <x:c r="O2921" s="18"/>
      <x:c r="P2921" s="18"/>
      <x:c r="Q2921" s="18"/>
      <x:c r="R2921" s="18"/>
      <x:c r="S2921" s="18"/>
      <x:c r="T2921" s="18"/>
    </x:row>
    <x:row r="2922">
      <x:c r="D2922" s="18"/>
      <x:c r="E2922" s="18"/>
      <x:c r="F2922" s="18"/>
      <x:c r="G2922" s="59"/>
      <x:c r="H2922" s="59"/>
      <x:c r="I2922" s="59"/>
      <x:c r="J2922" s="59"/>
      <x:c r="K2922" s="18"/>
      <x:c r="L2922" s="18"/>
      <x:c r="M2922" s="18"/>
      <x:c r="N2922" s="18"/>
      <x:c r="O2922" s="18"/>
      <x:c r="P2922" s="18"/>
      <x:c r="Q2922" s="18"/>
      <x:c r="R2922" s="18"/>
      <x:c r="S2922" s="18"/>
      <x:c r="T2922" s="18"/>
    </x:row>
    <x:row r="2923">
      <x:c r="D2923" s="18"/>
      <x:c r="E2923" s="18"/>
      <x:c r="F2923" s="18"/>
      <x:c r="G2923" s="59"/>
      <x:c r="H2923" s="59"/>
      <x:c r="I2923" s="59"/>
      <x:c r="J2923" s="59"/>
      <x:c r="K2923" s="18"/>
      <x:c r="L2923" s="18"/>
      <x:c r="M2923" s="18"/>
      <x:c r="N2923" s="18"/>
      <x:c r="O2923" s="18"/>
      <x:c r="P2923" s="18"/>
      <x:c r="Q2923" s="18"/>
      <x:c r="R2923" s="18"/>
      <x:c r="S2923" s="18"/>
      <x:c r="T2923" s="18"/>
    </x:row>
    <x:row r="2924">
      <x:c r="D2924" s="18"/>
      <x:c r="E2924" s="18"/>
      <x:c r="F2924" s="18"/>
      <x:c r="G2924" s="59"/>
      <x:c r="H2924" s="59"/>
      <x:c r="I2924" s="59"/>
      <x:c r="J2924" s="59"/>
      <x:c r="K2924" s="18"/>
      <x:c r="L2924" s="18"/>
      <x:c r="M2924" s="18"/>
      <x:c r="N2924" s="18"/>
      <x:c r="O2924" s="18"/>
      <x:c r="P2924" s="18"/>
      <x:c r="Q2924" s="18"/>
      <x:c r="R2924" s="18"/>
      <x:c r="S2924" s="18"/>
      <x:c r="T2924" s="18"/>
    </x:row>
    <x:row r="2925">
      <x:c r="D2925" s="18"/>
      <x:c r="E2925" s="18"/>
      <x:c r="F2925" s="18"/>
      <x:c r="G2925" s="59"/>
      <x:c r="H2925" s="59"/>
      <x:c r="I2925" s="59"/>
      <x:c r="J2925" s="59"/>
      <x:c r="K2925" s="18"/>
      <x:c r="L2925" s="18"/>
      <x:c r="M2925" s="18"/>
      <x:c r="N2925" s="18"/>
      <x:c r="O2925" s="18"/>
      <x:c r="P2925" s="18"/>
      <x:c r="Q2925" s="18"/>
      <x:c r="R2925" s="18"/>
      <x:c r="S2925" s="18"/>
      <x:c r="T2925" s="18"/>
    </x:row>
    <x:row r="2926">
      <x:c r="D2926" s="18"/>
      <x:c r="E2926" s="18"/>
      <x:c r="F2926" s="18"/>
      <x:c r="G2926" s="59"/>
      <x:c r="H2926" s="59"/>
      <x:c r="I2926" s="59"/>
      <x:c r="J2926" s="59"/>
      <x:c r="K2926" s="18"/>
      <x:c r="L2926" s="18"/>
      <x:c r="M2926" s="18"/>
      <x:c r="N2926" s="18"/>
      <x:c r="O2926" s="18"/>
      <x:c r="P2926" s="18"/>
      <x:c r="Q2926" s="18"/>
      <x:c r="R2926" s="18"/>
      <x:c r="S2926" s="18"/>
      <x:c r="T2926" s="18"/>
    </x:row>
    <x:row r="2927">
      <x:c r="D2927" s="18"/>
      <x:c r="E2927" s="18"/>
      <x:c r="F2927" s="18"/>
      <x:c r="G2927" s="59"/>
      <x:c r="H2927" s="59"/>
      <x:c r="I2927" s="59"/>
      <x:c r="J2927" s="59"/>
      <x:c r="K2927" s="18"/>
      <x:c r="L2927" s="18"/>
      <x:c r="M2927" s="18"/>
      <x:c r="N2927" s="18"/>
      <x:c r="O2927" s="18"/>
      <x:c r="P2927" s="18"/>
      <x:c r="Q2927" s="18"/>
      <x:c r="R2927" s="18"/>
      <x:c r="S2927" s="18"/>
      <x:c r="T2927" s="18"/>
    </x:row>
    <x:row r="2928">
      <x:c r="D2928" s="18"/>
      <x:c r="E2928" s="18"/>
      <x:c r="F2928" s="18"/>
      <x:c r="G2928" s="59"/>
      <x:c r="H2928" s="59"/>
      <x:c r="I2928" s="59"/>
      <x:c r="J2928" s="59"/>
      <x:c r="K2928" s="18"/>
      <x:c r="L2928" s="18"/>
      <x:c r="M2928" s="18"/>
      <x:c r="N2928" s="18"/>
      <x:c r="O2928" s="18"/>
      <x:c r="P2928" s="18"/>
      <x:c r="Q2928" s="18"/>
      <x:c r="R2928" s="18"/>
      <x:c r="S2928" s="18"/>
      <x:c r="T2928" s="18"/>
    </x:row>
    <x:row r="2929">
      <x:c r="D2929" s="18"/>
      <x:c r="E2929" s="18"/>
      <x:c r="F2929" s="18"/>
      <x:c r="G2929" s="59"/>
      <x:c r="H2929" s="59"/>
      <x:c r="I2929" s="59"/>
      <x:c r="J2929" s="59"/>
      <x:c r="K2929" s="18"/>
      <x:c r="L2929" s="18"/>
      <x:c r="M2929" s="18"/>
      <x:c r="N2929" s="18"/>
      <x:c r="O2929" s="18"/>
      <x:c r="P2929" s="18"/>
      <x:c r="Q2929" s="18"/>
      <x:c r="R2929" s="18"/>
      <x:c r="S2929" s="18"/>
      <x:c r="T2929" s="18"/>
    </x:row>
    <x:row r="2930">
      <x:c r="D2930" s="18"/>
      <x:c r="E2930" s="18"/>
      <x:c r="F2930" s="18"/>
      <x:c r="G2930" s="59"/>
      <x:c r="H2930" s="59"/>
      <x:c r="I2930" s="59"/>
      <x:c r="J2930" s="59"/>
      <x:c r="K2930" s="18"/>
      <x:c r="L2930" s="18"/>
      <x:c r="M2930" s="18"/>
      <x:c r="N2930" s="18"/>
      <x:c r="O2930" s="18"/>
      <x:c r="P2930" s="18"/>
      <x:c r="Q2930" s="18"/>
      <x:c r="R2930" s="18"/>
      <x:c r="S2930" s="18"/>
      <x:c r="T2930" s="18"/>
    </x:row>
    <x:row r="2931">
      <x:c r="D2931" s="18"/>
      <x:c r="E2931" s="18"/>
      <x:c r="F2931" s="18"/>
      <x:c r="G2931" s="59"/>
      <x:c r="H2931" s="59"/>
      <x:c r="I2931" s="59"/>
      <x:c r="J2931" s="59"/>
      <x:c r="K2931" s="18"/>
      <x:c r="L2931" s="18"/>
      <x:c r="M2931" s="18"/>
      <x:c r="N2931" s="18"/>
      <x:c r="O2931" s="18"/>
      <x:c r="P2931" s="18"/>
      <x:c r="Q2931" s="18"/>
      <x:c r="R2931" s="18"/>
      <x:c r="S2931" s="18"/>
      <x:c r="T2931" s="18"/>
    </x:row>
    <x:row r="2932">
      <x:c r="D2932" s="18"/>
      <x:c r="E2932" s="18"/>
      <x:c r="F2932" s="18"/>
      <x:c r="G2932" s="59"/>
      <x:c r="H2932" s="59"/>
      <x:c r="I2932" s="59"/>
      <x:c r="J2932" s="59"/>
      <x:c r="K2932" s="18"/>
      <x:c r="L2932" s="18"/>
      <x:c r="M2932" s="18"/>
      <x:c r="N2932" s="18"/>
      <x:c r="O2932" s="18"/>
      <x:c r="P2932" s="18"/>
      <x:c r="Q2932" s="18"/>
      <x:c r="R2932" s="18"/>
      <x:c r="S2932" s="18"/>
      <x:c r="T2932" s="18"/>
    </x:row>
    <x:row r="2933">
      <x:c r="D2933" s="18"/>
      <x:c r="E2933" s="18"/>
      <x:c r="F2933" s="18"/>
      <x:c r="G2933" s="59"/>
      <x:c r="H2933" s="59"/>
      <x:c r="I2933" s="59"/>
      <x:c r="J2933" s="59"/>
      <x:c r="K2933" s="18"/>
      <x:c r="L2933" s="18"/>
      <x:c r="M2933" s="18"/>
      <x:c r="N2933" s="18"/>
      <x:c r="O2933" s="18"/>
      <x:c r="P2933" s="18"/>
      <x:c r="Q2933" s="18"/>
      <x:c r="R2933" s="18"/>
      <x:c r="S2933" s="18"/>
      <x:c r="T2933" s="18"/>
    </x:row>
    <x:row r="2934">
      <x:c r="D2934" s="18"/>
      <x:c r="E2934" s="18"/>
      <x:c r="F2934" s="18"/>
      <x:c r="G2934" s="59"/>
      <x:c r="H2934" s="59"/>
      <x:c r="I2934" s="59"/>
      <x:c r="J2934" s="59"/>
      <x:c r="K2934" s="18"/>
      <x:c r="L2934" s="18"/>
      <x:c r="M2934" s="18"/>
      <x:c r="N2934" s="18"/>
      <x:c r="O2934" s="18"/>
      <x:c r="P2934" s="18"/>
      <x:c r="Q2934" s="18"/>
      <x:c r="R2934" s="18"/>
      <x:c r="S2934" s="18"/>
      <x:c r="T2934" s="18"/>
    </x:row>
    <x:row r="2935">
      <x:c r="D2935" s="18"/>
      <x:c r="E2935" s="18"/>
      <x:c r="F2935" s="18"/>
      <x:c r="G2935" s="59"/>
      <x:c r="H2935" s="59"/>
      <x:c r="I2935" s="59"/>
      <x:c r="J2935" s="59"/>
      <x:c r="K2935" s="18"/>
      <x:c r="L2935" s="18"/>
      <x:c r="M2935" s="18"/>
      <x:c r="N2935" s="18"/>
      <x:c r="O2935" s="18"/>
      <x:c r="P2935" s="18"/>
      <x:c r="Q2935" s="18"/>
      <x:c r="R2935" s="18"/>
      <x:c r="S2935" s="18"/>
      <x:c r="T2935" s="18"/>
    </x:row>
    <x:row r="2936">
      <x:c r="D2936" s="18"/>
      <x:c r="E2936" s="18"/>
      <x:c r="F2936" s="18"/>
      <x:c r="G2936" s="59"/>
      <x:c r="H2936" s="59"/>
      <x:c r="I2936" s="59"/>
      <x:c r="J2936" s="59"/>
      <x:c r="K2936" s="18"/>
      <x:c r="L2936" s="18"/>
      <x:c r="M2936" s="18"/>
      <x:c r="N2936" s="18"/>
      <x:c r="O2936" s="18"/>
      <x:c r="P2936" s="18"/>
      <x:c r="Q2936" s="18"/>
      <x:c r="R2936" s="18"/>
      <x:c r="S2936" s="18"/>
      <x:c r="T2936" s="18"/>
    </x:row>
    <x:row r="2937">
      <x:c r="D2937" s="18"/>
      <x:c r="E2937" s="18"/>
      <x:c r="F2937" s="18"/>
      <x:c r="G2937" s="59"/>
      <x:c r="H2937" s="59"/>
      <x:c r="I2937" s="59"/>
      <x:c r="J2937" s="59"/>
      <x:c r="K2937" s="18"/>
      <x:c r="L2937" s="18"/>
      <x:c r="M2937" s="18"/>
      <x:c r="N2937" s="18"/>
      <x:c r="O2937" s="18"/>
      <x:c r="P2937" s="18"/>
      <x:c r="Q2937" s="18"/>
      <x:c r="R2937" s="18"/>
      <x:c r="S2937" s="18"/>
      <x:c r="T2937" s="18"/>
    </x:row>
    <x:row r="2938">
      <x:c r="D2938" s="18"/>
      <x:c r="E2938" s="18"/>
      <x:c r="F2938" s="18"/>
      <x:c r="G2938" s="59"/>
      <x:c r="H2938" s="59"/>
      <x:c r="I2938" s="59"/>
      <x:c r="J2938" s="59"/>
      <x:c r="K2938" s="18"/>
      <x:c r="L2938" s="18"/>
      <x:c r="M2938" s="18"/>
      <x:c r="N2938" s="18"/>
      <x:c r="O2938" s="18"/>
      <x:c r="P2938" s="18"/>
      <x:c r="Q2938" s="18"/>
      <x:c r="R2938" s="18"/>
      <x:c r="S2938" s="18"/>
      <x:c r="T2938" s="18"/>
    </x:row>
    <x:row r="2939">
      <x:c r="D2939" s="18"/>
      <x:c r="E2939" s="18"/>
      <x:c r="F2939" s="18"/>
      <x:c r="G2939" s="59"/>
      <x:c r="H2939" s="59"/>
      <x:c r="I2939" s="59"/>
      <x:c r="J2939" s="59"/>
      <x:c r="K2939" s="18"/>
      <x:c r="L2939" s="18"/>
      <x:c r="M2939" s="18"/>
      <x:c r="N2939" s="18"/>
      <x:c r="O2939" s="18"/>
      <x:c r="P2939" s="18"/>
      <x:c r="Q2939" s="18"/>
      <x:c r="R2939" s="18"/>
      <x:c r="S2939" s="18"/>
      <x:c r="T2939" s="18"/>
    </x:row>
    <x:row r="2940">
      <x:c r="D2940" s="18"/>
      <x:c r="E2940" s="18"/>
      <x:c r="F2940" s="18"/>
      <x:c r="G2940" s="59"/>
      <x:c r="H2940" s="59"/>
      <x:c r="I2940" s="59"/>
      <x:c r="J2940" s="59"/>
      <x:c r="K2940" s="18"/>
      <x:c r="L2940" s="18"/>
      <x:c r="M2940" s="18"/>
      <x:c r="N2940" s="18"/>
      <x:c r="O2940" s="18"/>
      <x:c r="P2940" s="18"/>
      <x:c r="Q2940" s="18"/>
      <x:c r="R2940" s="18"/>
      <x:c r="S2940" s="18"/>
      <x:c r="T2940" s="18"/>
    </x:row>
    <x:row r="2941">
      <x:c r="D2941" s="18"/>
      <x:c r="E2941" s="18"/>
      <x:c r="F2941" s="18"/>
      <x:c r="G2941" s="59"/>
      <x:c r="H2941" s="59"/>
      <x:c r="I2941" s="59"/>
      <x:c r="J2941" s="59"/>
      <x:c r="K2941" s="18"/>
      <x:c r="L2941" s="18"/>
      <x:c r="M2941" s="18"/>
      <x:c r="N2941" s="18"/>
      <x:c r="O2941" s="18"/>
      <x:c r="P2941" s="18"/>
      <x:c r="Q2941" s="18"/>
      <x:c r="R2941" s="18"/>
      <x:c r="S2941" s="18"/>
      <x:c r="T2941" s="18"/>
    </x:row>
    <x:row r="2942">
      <x:c r="D2942" s="18"/>
      <x:c r="E2942" s="18"/>
      <x:c r="F2942" s="18"/>
      <x:c r="G2942" s="59"/>
      <x:c r="H2942" s="59"/>
      <x:c r="I2942" s="59"/>
      <x:c r="J2942" s="59"/>
      <x:c r="K2942" s="18"/>
      <x:c r="L2942" s="18"/>
      <x:c r="M2942" s="18"/>
      <x:c r="N2942" s="18"/>
      <x:c r="O2942" s="18"/>
      <x:c r="P2942" s="18"/>
      <x:c r="Q2942" s="18"/>
      <x:c r="R2942" s="18"/>
      <x:c r="S2942" s="18"/>
      <x:c r="T2942" s="18"/>
    </x:row>
    <x:row r="2943">
      <x:c r="D2943" s="18"/>
      <x:c r="E2943" s="18"/>
      <x:c r="F2943" s="18"/>
      <x:c r="G2943" s="59"/>
      <x:c r="H2943" s="59"/>
      <x:c r="I2943" s="59"/>
      <x:c r="J2943" s="59"/>
      <x:c r="K2943" s="18"/>
      <x:c r="L2943" s="18"/>
      <x:c r="M2943" s="18"/>
      <x:c r="N2943" s="18"/>
      <x:c r="O2943" s="18"/>
      <x:c r="P2943" s="18"/>
      <x:c r="Q2943" s="18"/>
      <x:c r="R2943" s="18"/>
      <x:c r="S2943" s="18"/>
      <x:c r="T2943" s="18"/>
    </x:row>
    <x:row r="2944">
      <x:c r="D2944" s="18"/>
      <x:c r="E2944" s="18"/>
      <x:c r="F2944" s="18"/>
      <x:c r="G2944" s="59"/>
      <x:c r="H2944" s="59"/>
      <x:c r="I2944" s="59"/>
      <x:c r="J2944" s="59"/>
      <x:c r="K2944" s="18"/>
      <x:c r="L2944" s="18"/>
      <x:c r="M2944" s="18"/>
      <x:c r="N2944" s="18"/>
      <x:c r="O2944" s="18"/>
      <x:c r="P2944" s="18"/>
      <x:c r="Q2944" s="18"/>
      <x:c r="R2944" s="18"/>
      <x:c r="S2944" s="18"/>
      <x:c r="T2944" s="18"/>
    </x:row>
    <x:row r="2945">
      <x:c r="D2945" s="18"/>
      <x:c r="E2945" s="18"/>
      <x:c r="F2945" s="18"/>
      <x:c r="G2945" s="59"/>
      <x:c r="H2945" s="59"/>
      <x:c r="I2945" s="59"/>
      <x:c r="J2945" s="59"/>
      <x:c r="K2945" s="18"/>
      <x:c r="L2945" s="18"/>
      <x:c r="M2945" s="18"/>
      <x:c r="N2945" s="18"/>
      <x:c r="O2945" s="18"/>
      <x:c r="P2945" s="18"/>
      <x:c r="Q2945" s="18"/>
      <x:c r="R2945" s="18"/>
      <x:c r="S2945" s="18"/>
      <x:c r="T2945" s="18"/>
    </x:row>
    <x:row r="2946">
      <x:c r="D2946" s="18"/>
      <x:c r="E2946" s="18"/>
      <x:c r="F2946" s="18"/>
      <x:c r="G2946" s="59"/>
      <x:c r="H2946" s="59"/>
      <x:c r="I2946" s="59"/>
      <x:c r="J2946" s="59"/>
      <x:c r="K2946" s="18"/>
      <x:c r="L2946" s="18"/>
      <x:c r="M2946" s="18"/>
      <x:c r="N2946" s="18"/>
      <x:c r="O2946" s="18"/>
      <x:c r="P2946" s="18"/>
      <x:c r="Q2946" s="18"/>
      <x:c r="R2946" s="18"/>
      <x:c r="S2946" s="18"/>
      <x:c r="T2946" s="18"/>
    </x:row>
    <x:row r="2947">
      <x:c r="D2947" s="18"/>
      <x:c r="E2947" s="18"/>
      <x:c r="F2947" s="18"/>
      <x:c r="G2947" s="59"/>
      <x:c r="H2947" s="59"/>
      <x:c r="I2947" s="59"/>
      <x:c r="J2947" s="59"/>
      <x:c r="K2947" s="18"/>
      <x:c r="L2947" s="18"/>
      <x:c r="M2947" s="18"/>
      <x:c r="N2947" s="18"/>
      <x:c r="O2947" s="18"/>
      <x:c r="P2947" s="18"/>
      <x:c r="Q2947" s="18"/>
      <x:c r="R2947" s="18"/>
      <x:c r="S2947" s="18"/>
      <x:c r="T2947" s="18"/>
    </x:row>
    <x:row r="2948">
      <x:c r="D2948" s="18"/>
      <x:c r="E2948" s="18"/>
      <x:c r="F2948" s="18"/>
      <x:c r="G2948" s="59"/>
      <x:c r="H2948" s="59"/>
      <x:c r="I2948" s="59"/>
      <x:c r="J2948" s="59"/>
      <x:c r="K2948" s="18"/>
      <x:c r="L2948" s="18"/>
      <x:c r="M2948" s="18"/>
      <x:c r="N2948" s="18"/>
      <x:c r="O2948" s="18"/>
      <x:c r="P2948" s="18"/>
      <x:c r="Q2948" s="18"/>
      <x:c r="R2948" s="18"/>
      <x:c r="S2948" s="18"/>
      <x:c r="T2948" s="18"/>
    </x:row>
    <x:row r="2949">
      <x:c r="D2949" s="18"/>
      <x:c r="E2949" s="18"/>
      <x:c r="F2949" s="18"/>
      <x:c r="G2949" s="59"/>
      <x:c r="H2949" s="59"/>
      <x:c r="I2949" s="59"/>
      <x:c r="J2949" s="59"/>
      <x:c r="K2949" s="18"/>
      <x:c r="L2949" s="18"/>
      <x:c r="M2949" s="18"/>
      <x:c r="N2949" s="18"/>
      <x:c r="O2949" s="18"/>
      <x:c r="P2949" s="18"/>
      <x:c r="Q2949" s="18"/>
      <x:c r="R2949" s="18"/>
      <x:c r="S2949" s="18"/>
      <x:c r="T2949" s="18"/>
    </x:row>
    <x:row r="2950">
      <x:c r="D2950" s="18"/>
      <x:c r="E2950" s="18"/>
      <x:c r="F2950" s="18"/>
      <x:c r="G2950" s="59"/>
      <x:c r="H2950" s="59"/>
      <x:c r="I2950" s="59"/>
      <x:c r="J2950" s="59"/>
      <x:c r="K2950" s="18"/>
      <x:c r="L2950" s="18"/>
      <x:c r="M2950" s="18"/>
      <x:c r="N2950" s="18"/>
      <x:c r="O2950" s="18"/>
      <x:c r="P2950" s="18"/>
      <x:c r="Q2950" s="18"/>
      <x:c r="R2950" s="18"/>
      <x:c r="S2950" s="18"/>
      <x:c r="T2950" s="18"/>
    </x:row>
    <x:row r="2951">
      <x:c r="D2951" s="18"/>
      <x:c r="E2951" s="18"/>
      <x:c r="F2951" s="18"/>
      <x:c r="G2951" s="59"/>
      <x:c r="H2951" s="59"/>
      <x:c r="I2951" s="59"/>
      <x:c r="J2951" s="59"/>
      <x:c r="K2951" s="18"/>
      <x:c r="L2951" s="18"/>
      <x:c r="M2951" s="18"/>
      <x:c r="N2951" s="18"/>
      <x:c r="O2951" s="18"/>
      <x:c r="P2951" s="18"/>
      <x:c r="Q2951" s="18"/>
      <x:c r="R2951" s="18"/>
      <x:c r="S2951" s="18"/>
      <x:c r="T2951" s="18"/>
    </x:row>
    <x:row r="2952">
      <x:c r="D2952" s="18"/>
      <x:c r="E2952" s="18"/>
      <x:c r="F2952" s="18"/>
      <x:c r="G2952" s="59"/>
      <x:c r="H2952" s="59"/>
      <x:c r="I2952" s="59"/>
      <x:c r="J2952" s="59"/>
      <x:c r="K2952" s="18"/>
      <x:c r="L2952" s="18"/>
      <x:c r="M2952" s="18"/>
      <x:c r="N2952" s="18"/>
      <x:c r="O2952" s="18"/>
      <x:c r="P2952" s="18"/>
      <x:c r="Q2952" s="18"/>
      <x:c r="R2952" s="18"/>
      <x:c r="S2952" s="18"/>
      <x:c r="T2952" s="18"/>
    </x:row>
    <x:row r="2953">
      <x:c r="D2953" s="18"/>
      <x:c r="E2953" s="18"/>
      <x:c r="F2953" s="18"/>
      <x:c r="G2953" s="59"/>
      <x:c r="H2953" s="59"/>
      <x:c r="I2953" s="59"/>
      <x:c r="J2953" s="59"/>
      <x:c r="K2953" s="18"/>
      <x:c r="L2953" s="18"/>
      <x:c r="M2953" s="18"/>
      <x:c r="N2953" s="18"/>
      <x:c r="O2953" s="18"/>
      <x:c r="P2953" s="18"/>
      <x:c r="Q2953" s="18"/>
      <x:c r="R2953" s="18"/>
      <x:c r="S2953" s="18"/>
      <x:c r="T2953" s="18"/>
    </x:row>
    <x:row r="2954">
      <x:c r="D2954" s="18"/>
      <x:c r="E2954" s="18"/>
      <x:c r="F2954" s="18"/>
      <x:c r="G2954" s="59"/>
      <x:c r="H2954" s="59"/>
      <x:c r="I2954" s="59"/>
      <x:c r="J2954" s="59"/>
      <x:c r="K2954" s="18"/>
      <x:c r="L2954" s="18"/>
      <x:c r="M2954" s="18"/>
      <x:c r="N2954" s="18"/>
      <x:c r="O2954" s="18"/>
      <x:c r="P2954" s="18"/>
      <x:c r="Q2954" s="18"/>
      <x:c r="R2954" s="18"/>
      <x:c r="S2954" s="18"/>
      <x:c r="T2954" s="18"/>
    </x:row>
    <x:row r="2955">
      <x:c r="D2955" s="18"/>
      <x:c r="E2955" s="18"/>
      <x:c r="F2955" s="18"/>
      <x:c r="G2955" s="59"/>
      <x:c r="H2955" s="59"/>
      <x:c r="I2955" s="59"/>
      <x:c r="J2955" s="59"/>
      <x:c r="K2955" s="18"/>
      <x:c r="L2955" s="18"/>
      <x:c r="M2955" s="18"/>
      <x:c r="N2955" s="18"/>
      <x:c r="O2955" s="18"/>
      <x:c r="P2955" s="18"/>
      <x:c r="Q2955" s="18"/>
      <x:c r="R2955" s="18"/>
      <x:c r="S2955" s="18"/>
      <x:c r="T2955" s="18"/>
    </x:row>
    <x:row r="2956">
      <x:c r="D2956" s="18"/>
      <x:c r="E2956" s="18"/>
      <x:c r="F2956" s="18"/>
      <x:c r="G2956" s="59"/>
      <x:c r="H2956" s="59"/>
      <x:c r="I2956" s="59"/>
      <x:c r="J2956" s="59"/>
      <x:c r="K2956" s="18"/>
      <x:c r="L2956" s="18"/>
      <x:c r="M2956" s="18"/>
      <x:c r="N2956" s="18"/>
      <x:c r="O2956" s="18"/>
      <x:c r="P2956" s="18"/>
      <x:c r="Q2956" s="18"/>
      <x:c r="R2956" s="18"/>
      <x:c r="S2956" s="18"/>
      <x:c r="T2956" s="18"/>
    </x:row>
    <x:row r="2957">
      <x:c r="D2957" s="18"/>
      <x:c r="E2957" s="18"/>
      <x:c r="F2957" s="18"/>
      <x:c r="G2957" s="59"/>
      <x:c r="H2957" s="59"/>
      <x:c r="I2957" s="59"/>
      <x:c r="J2957" s="59"/>
      <x:c r="K2957" s="18"/>
      <x:c r="L2957" s="18"/>
      <x:c r="M2957" s="18"/>
      <x:c r="N2957" s="18"/>
      <x:c r="O2957" s="18"/>
      <x:c r="P2957" s="18"/>
      <x:c r="Q2957" s="18"/>
      <x:c r="R2957" s="18"/>
      <x:c r="S2957" s="18"/>
      <x:c r="T2957" s="18"/>
    </x:row>
    <x:row r="2958">
      <x:c r="D2958" s="18"/>
      <x:c r="E2958" s="18"/>
      <x:c r="F2958" s="18"/>
      <x:c r="G2958" s="59"/>
      <x:c r="H2958" s="59"/>
      <x:c r="I2958" s="59"/>
      <x:c r="J2958" s="59"/>
      <x:c r="K2958" s="18"/>
      <x:c r="L2958" s="18"/>
      <x:c r="M2958" s="18"/>
      <x:c r="N2958" s="18"/>
      <x:c r="O2958" s="18"/>
      <x:c r="P2958" s="18"/>
      <x:c r="Q2958" s="18"/>
      <x:c r="R2958" s="18"/>
      <x:c r="S2958" s="18"/>
      <x:c r="T2958" s="18"/>
    </x:row>
    <x:row r="2959">
      <x:c r="D2959" s="18"/>
      <x:c r="E2959" s="18"/>
      <x:c r="F2959" s="18"/>
      <x:c r="G2959" s="59"/>
      <x:c r="H2959" s="59"/>
      <x:c r="I2959" s="59"/>
      <x:c r="J2959" s="59"/>
      <x:c r="K2959" s="18"/>
      <x:c r="L2959" s="18"/>
      <x:c r="M2959" s="18"/>
      <x:c r="N2959" s="18"/>
      <x:c r="O2959" s="18"/>
      <x:c r="P2959" s="18"/>
      <x:c r="Q2959" s="18"/>
      <x:c r="R2959" s="18"/>
      <x:c r="S2959" s="18"/>
      <x:c r="T2959" s="18"/>
    </x:row>
    <x:row r="2960">
      <x:c r="D2960" s="18"/>
      <x:c r="E2960" s="18"/>
      <x:c r="F2960" s="18"/>
      <x:c r="G2960" s="59"/>
      <x:c r="H2960" s="59"/>
      <x:c r="I2960" s="59"/>
      <x:c r="J2960" s="59"/>
      <x:c r="K2960" s="18"/>
      <x:c r="L2960" s="18"/>
      <x:c r="M2960" s="18"/>
      <x:c r="N2960" s="18"/>
      <x:c r="O2960" s="18"/>
      <x:c r="P2960" s="18"/>
      <x:c r="Q2960" s="18"/>
      <x:c r="R2960" s="18"/>
      <x:c r="S2960" s="18"/>
      <x:c r="T2960" s="18"/>
    </x:row>
    <x:row r="2961">
      <x:c r="D2961" s="18"/>
      <x:c r="E2961" s="18"/>
      <x:c r="F2961" s="18"/>
      <x:c r="G2961" s="59"/>
      <x:c r="H2961" s="59"/>
      <x:c r="I2961" s="59"/>
      <x:c r="J2961" s="59"/>
      <x:c r="K2961" s="18"/>
      <x:c r="L2961" s="18"/>
      <x:c r="M2961" s="18"/>
      <x:c r="N2961" s="18"/>
      <x:c r="O2961" s="18"/>
      <x:c r="P2961" s="18"/>
      <x:c r="Q2961" s="18"/>
      <x:c r="R2961" s="18"/>
      <x:c r="S2961" s="18"/>
      <x:c r="T2961" s="18"/>
    </x:row>
    <x:row r="2962">
      <x:c r="D2962" s="18"/>
      <x:c r="E2962" s="18"/>
      <x:c r="F2962" s="18"/>
      <x:c r="G2962" s="59"/>
      <x:c r="H2962" s="59"/>
      <x:c r="I2962" s="59"/>
      <x:c r="J2962" s="59"/>
      <x:c r="K2962" s="18"/>
      <x:c r="L2962" s="18"/>
      <x:c r="M2962" s="18"/>
      <x:c r="N2962" s="18"/>
      <x:c r="O2962" s="18"/>
      <x:c r="P2962" s="18"/>
      <x:c r="Q2962" s="18"/>
      <x:c r="R2962" s="18"/>
      <x:c r="S2962" s="18"/>
      <x:c r="T2962" s="18"/>
    </x:row>
    <x:row r="2963">
      <x:c r="D2963" s="18"/>
      <x:c r="E2963" s="18"/>
      <x:c r="F2963" s="18"/>
      <x:c r="G2963" s="59"/>
      <x:c r="H2963" s="59"/>
      <x:c r="I2963" s="59"/>
      <x:c r="J2963" s="59"/>
      <x:c r="K2963" s="18"/>
      <x:c r="L2963" s="18"/>
      <x:c r="M2963" s="18"/>
      <x:c r="N2963" s="18"/>
      <x:c r="O2963" s="18"/>
      <x:c r="P2963" s="18"/>
      <x:c r="Q2963" s="18"/>
      <x:c r="R2963" s="18"/>
      <x:c r="S2963" s="18"/>
      <x:c r="T2963" s="18"/>
    </x:row>
    <x:row r="2964">
      <x:c r="D2964" s="18"/>
      <x:c r="E2964" s="18"/>
      <x:c r="F2964" s="18"/>
      <x:c r="G2964" s="59"/>
      <x:c r="H2964" s="59"/>
      <x:c r="I2964" s="59"/>
      <x:c r="J2964" s="59"/>
      <x:c r="K2964" s="18"/>
      <x:c r="L2964" s="18"/>
      <x:c r="M2964" s="18"/>
      <x:c r="N2964" s="18"/>
      <x:c r="O2964" s="18"/>
      <x:c r="P2964" s="18"/>
      <x:c r="Q2964" s="18"/>
      <x:c r="R2964" s="18"/>
      <x:c r="S2964" s="18"/>
      <x:c r="T2964" s="18"/>
    </x:row>
    <x:row r="2965">
      <x:c r="D2965" s="18"/>
      <x:c r="E2965" s="18"/>
      <x:c r="F2965" s="18"/>
      <x:c r="G2965" s="59"/>
      <x:c r="H2965" s="59"/>
      <x:c r="I2965" s="59"/>
      <x:c r="J2965" s="59"/>
      <x:c r="K2965" s="18"/>
      <x:c r="L2965" s="18"/>
      <x:c r="M2965" s="18"/>
      <x:c r="N2965" s="18"/>
      <x:c r="O2965" s="18"/>
      <x:c r="P2965" s="18"/>
      <x:c r="Q2965" s="18"/>
      <x:c r="R2965" s="18"/>
      <x:c r="S2965" s="18"/>
      <x:c r="T2965" s="18"/>
    </x:row>
    <x:row r="2966">
      <x:c r="D2966" s="18"/>
      <x:c r="E2966" s="18"/>
      <x:c r="F2966" s="18"/>
      <x:c r="G2966" s="59"/>
      <x:c r="H2966" s="59"/>
      <x:c r="I2966" s="59"/>
      <x:c r="J2966" s="59"/>
      <x:c r="K2966" s="18"/>
      <x:c r="L2966" s="18"/>
      <x:c r="M2966" s="18"/>
      <x:c r="N2966" s="18"/>
      <x:c r="O2966" s="18"/>
      <x:c r="P2966" s="18"/>
      <x:c r="Q2966" s="18"/>
      <x:c r="R2966" s="18"/>
      <x:c r="S2966" s="18"/>
      <x:c r="T2966" s="18"/>
    </x:row>
    <x:row r="2967">
      <x:c r="D2967" s="18"/>
      <x:c r="E2967" s="18"/>
      <x:c r="F2967" s="18"/>
      <x:c r="G2967" s="59"/>
      <x:c r="H2967" s="59"/>
      <x:c r="I2967" s="59"/>
      <x:c r="J2967" s="59"/>
      <x:c r="K2967" s="18"/>
      <x:c r="L2967" s="18"/>
      <x:c r="M2967" s="18"/>
      <x:c r="N2967" s="18"/>
      <x:c r="O2967" s="18"/>
      <x:c r="P2967" s="18"/>
      <x:c r="Q2967" s="18"/>
      <x:c r="R2967" s="18"/>
      <x:c r="S2967" s="18"/>
      <x:c r="T2967" s="18"/>
    </x:row>
    <x:row r="2968">
      <x:c r="D2968" s="18"/>
      <x:c r="E2968" s="18"/>
      <x:c r="F2968" s="18"/>
      <x:c r="G2968" s="59"/>
      <x:c r="H2968" s="59"/>
      <x:c r="I2968" s="59"/>
      <x:c r="J2968" s="59"/>
      <x:c r="K2968" s="18"/>
      <x:c r="L2968" s="18"/>
      <x:c r="M2968" s="18"/>
      <x:c r="N2968" s="18"/>
      <x:c r="O2968" s="18"/>
      <x:c r="P2968" s="18"/>
      <x:c r="Q2968" s="18"/>
      <x:c r="R2968" s="18"/>
      <x:c r="S2968" s="18"/>
      <x:c r="T2968" s="18"/>
    </x:row>
    <x:row r="2969">
      <x:c r="D2969" s="18"/>
      <x:c r="E2969" s="18"/>
      <x:c r="F2969" s="18"/>
      <x:c r="G2969" s="59"/>
      <x:c r="H2969" s="59"/>
      <x:c r="I2969" s="59"/>
      <x:c r="J2969" s="59"/>
      <x:c r="K2969" s="18"/>
      <x:c r="L2969" s="18"/>
      <x:c r="M2969" s="18"/>
      <x:c r="N2969" s="18"/>
      <x:c r="O2969" s="18"/>
      <x:c r="P2969" s="18"/>
      <x:c r="Q2969" s="18"/>
      <x:c r="R2969" s="18"/>
      <x:c r="S2969" s="18"/>
      <x:c r="T2969" s="18"/>
    </x:row>
    <x:row r="2970">
      <x:c r="D2970" s="18"/>
      <x:c r="E2970" s="18"/>
      <x:c r="F2970" s="18"/>
      <x:c r="G2970" s="59"/>
      <x:c r="H2970" s="59"/>
      <x:c r="I2970" s="59"/>
      <x:c r="J2970" s="59"/>
      <x:c r="K2970" s="18"/>
      <x:c r="L2970" s="18"/>
      <x:c r="M2970" s="18"/>
      <x:c r="N2970" s="18"/>
      <x:c r="O2970" s="18"/>
      <x:c r="P2970" s="18"/>
      <x:c r="Q2970" s="18"/>
      <x:c r="R2970" s="18"/>
      <x:c r="S2970" s="18"/>
      <x:c r="T2970" s="18"/>
    </x:row>
    <x:row r="2971">
      <x:c r="D2971" s="18"/>
      <x:c r="E2971" s="18"/>
      <x:c r="F2971" s="18"/>
      <x:c r="G2971" s="59"/>
      <x:c r="H2971" s="59"/>
      <x:c r="I2971" s="59"/>
      <x:c r="J2971" s="59"/>
      <x:c r="K2971" s="18"/>
      <x:c r="L2971" s="18"/>
      <x:c r="M2971" s="18"/>
      <x:c r="N2971" s="18"/>
      <x:c r="O2971" s="18"/>
      <x:c r="P2971" s="18"/>
      <x:c r="Q2971" s="18"/>
      <x:c r="R2971" s="18"/>
      <x:c r="S2971" s="18"/>
      <x:c r="T2971" s="18"/>
    </x:row>
    <x:row r="2972">
      <x:c r="D2972" s="18"/>
      <x:c r="E2972" s="18"/>
      <x:c r="F2972" s="18"/>
      <x:c r="G2972" s="59"/>
      <x:c r="H2972" s="59"/>
      <x:c r="I2972" s="59"/>
      <x:c r="J2972" s="59"/>
      <x:c r="K2972" s="18"/>
      <x:c r="L2972" s="18"/>
      <x:c r="M2972" s="18"/>
      <x:c r="N2972" s="18"/>
      <x:c r="O2972" s="18"/>
      <x:c r="P2972" s="18"/>
      <x:c r="Q2972" s="18"/>
      <x:c r="R2972" s="18"/>
      <x:c r="S2972" s="18"/>
      <x:c r="T2972" s="18"/>
    </x:row>
    <x:row r="2973">
      <x:c r="D2973" s="18"/>
      <x:c r="E2973" s="18"/>
      <x:c r="F2973" s="18"/>
      <x:c r="G2973" s="59"/>
      <x:c r="H2973" s="59"/>
      <x:c r="I2973" s="59"/>
      <x:c r="J2973" s="59"/>
      <x:c r="K2973" s="18"/>
      <x:c r="L2973" s="18"/>
      <x:c r="M2973" s="18"/>
      <x:c r="N2973" s="18"/>
      <x:c r="O2973" s="18"/>
      <x:c r="P2973" s="18"/>
      <x:c r="Q2973" s="18"/>
      <x:c r="R2973" s="18"/>
      <x:c r="S2973" s="18"/>
      <x:c r="T2973" s="18"/>
    </x:row>
    <x:row r="2974">
      <x:c r="D2974" s="18"/>
      <x:c r="E2974" s="18"/>
      <x:c r="F2974" s="18"/>
      <x:c r="G2974" s="59"/>
      <x:c r="H2974" s="59"/>
      <x:c r="I2974" s="59"/>
      <x:c r="J2974" s="59"/>
      <x:c r="K2974" s="18"/>
      <x:c r="L2974" s="18"/>
      <x:c r="M2974" s="18"/>
      <x:c r="N2974" s="18"/>
      <x:c r="O2974" s="18"/>
      <x:c r="P2974" s="18"/>
      <x:c r="Q2974" s="18"/>
      <x:c r="R2974" s="18"/>
      <x:c r="S2974" s="18"/>
      <x:c r="T2974" s="18"/>
    </x:row>
    <x:row r="2975">
      <x:c r="D2975" s="18"/>
      <x:c r="E2975" s="18"/>
      <x:c r="F2975" s="18"/>
      <x:c r="G2975" s="59"/>
      <x:c r="H2975" s="59"/>
      <x:c r="I2975" s="59"/>
      <x:c r="J2975" s="59"/>
      <x:c r="K2975" s="18"/>
      <x:c r="L2975" s="18"/>
      <x:c r="M2975" s="18"/>
      <x:c r="N2975" s="18"/>
      <x:c r="O2975" s="18"/>
      <x:c r="P2975" s="18"/>
      <x:c r="Q2975" s="18"/>
      <x:c r="R2975" s="18"/>
      <x:c r="S2975" s="18"/>
      <x:c r="T2975" s="18"/>
    </x:row>
    <x:row r="2976">
      <x:c r="D2976" s="18"/>
      <x:c r="E2976" s="18"/>
      <x:c r="F2976" s="18"/>
      <x:c r="G2976" s="59"/>
      <x:c r="H2976" s="59"/>
      <x:c r="I2976" s="59"/>
      <x:c r="J2976" s="59"/>
      <x:c r="K2976" s="18"/>
      <x:c r="L2976" s="18"/>
      <x:c r="M2976" s="18"/>
      <x:c r="N2976" s="18"/>
      <x:c r="O2976" s="18"/>
      <x:c r="P2976" s="18"/>
      <x:c r="Q2976" s="18"/>
      <x:c r="R2976" s="18"/>
      <x:c r="S2976" s="18"/>
      <x:c r="T2976" s="18"/>
    </x:row>
    <x:row r="2977">
      <x:c r="D2977" s="18"/>
      <x:c r="E2977" s="18"/>
      <x:c r="F2977" s="18"/>
      <x:c r="G2977" s="59"/>
      <x:c r="H2977" s="59"/>
      <x:c r="I2977" s="59"/>
      <x:c r="J2977" s="59"/>
      <x:c r="K2977" s="18"/>
      <x:c r="L2977" s="18"/>
      <x:c r="M2977" s="18"/>
      <x:c r="N2977" s="18"/>
      <x:c r="O2977" s="18"/>
      <x:c r="P2977" s="18"/>
      <x:c r="Q2977" s="18"/>
      <x:c r="R2977" s="18"/>
      <x:c r="S2977" s="18"/>
      <x:c r="T2977" s="18"/>
    </x:row>
    <x:row r="2978">
      <x:c r="D2978" s="18"/>
      <x:c r="E2978" s="18"/>
      <x:c r="F2978" s="18"/>
      <x:c r="G2978" s="59"/>
      <x:c r="H2978" s="59"/>
      <x:c r="I2978" s="59"/>
      <x:c r="J2978" s="59"/>
      <x:c r="K2978" s="18"/>
      <x:c r="L2978" s="18"/>
      <x:c r="M2978" s="18"/>
      <x:c r="N2978" s="18"/>
      <x:c r="O2978" s="18"/>
      <x:c r="P2978" s="18"/>
      <x:c r="Q2978" s="18"/>
      <x:c r="R2978" s="18"/>
      <x:c r="S2978" s="18"/>
      <x:c r="T2978" s="18"/>
    </x:row>
    <x:row r="2979">
      <x:c r="D2979" s="18"/>
      <x:c r="E2979" s="18"/>
      <x:c r="F2979" s="18"/>
      <x:c r="G2979" s="59"/>
      <x:c r="H2979" s="59"/>
      <x:c r="I2979" s="59"/>
      <x:c r="J2979" s="59"/>
      <x:c r="K2979" s="18"/>
      <x:c r="L2979" s="18"/>
      <x:c r="M2979" s="18"/>
      <x:c r="N2979" s="18"/>
      <x:c r="O2979" s="18"/>
      <x:c r="P2979" s="18"/>
      <x:c r="Q2979" s="18"/>
      <x:c r="R2979" s="18"/>
      <x:c r="S2979" s="18"/>
      <x:c r="T2979" s="18"/>
    </x:row>
    <x:row r="2980">
      <x:c r="D2980" s="18"/>
      <x:c r="E2980" s="18"/>
      <x:c r="F2980" s="18"/>
      <x:c r="G2980" s="59"/>
      <x:c r="H2980" s="59"/>
      <x:c r="I2980" s="59"/>
      <x:c r="J2980" s="59"/>
      <x:c r="K2980" s="18"/>
      <x:c r="L2980" s="18"/>
      <x:c r="M2980" s="18"/>
      <x:c r="N2980" s="18"/>
      <x:c r="O2980" s="18"/>
      <x:c r="P2980" s="18"/>
      <x:c r="Q2980" s="18"/>
      <x:c r="R2980" s="18"/>
      <x:c r="S2980" s="18"/>
      <x:c r="T2980" s="18"/>
    </x:row>
    <x:row r="2981">
      <x:c r="D2981" s="18"/>
      <x:c r="E2981" s="18"/>
      <x:c r="F2981" s="18"/>
      <x:c r="G2981" s="59"/>
      <x:c r="H2981" s="59"/>
      <x:c r="I2981" s="59"/>
      <x:c r="J2981" s="59"/>
      <x:c r="K2981" s="18"/>
      <x:c r="L2981" s="18"/>
      <x:c r="M2981" s="18"/>
      <x:c r="N2981" s="18"/>
      <x:c r="O2981" s="18"/>
      <x:c r="P2981" s="18"/>
      <x:c r="Q2981" s="18"/>
      <x:c r="R2981" s="18"/>
      <x:c r="S2981" s="18"/>
      <x:c r="T2981" s="18"/>
    </x:row>
    <x:row r="2982">
      <x:c r="D2982" s="18"/>
      <x:c r="E2982" s="18"/>
      <x:c r="F2982" s="18"/>
      <x:c r="G2982" s="59"/>
      <x:c r="H2982" s="59"/>
      <x:c r="I2982" s="59"/>
      <x:c r="J2982" s="59"/>
      <x:c r="K2982" s="18"/>
      <x:c r="L2982" s="18"/>
      <x:c r="M2982" s="18"/>
      <x:c r="N2982" s="18"/>
      <x:c r="O2982" s="18"/>
      <x:c r="P2982" s="18"/>
      <x:c r="Q2982" s="18"/>
      <x:c r="R2982" s="18"/>
      <x:c r="S2982" s="18"/>
      <x:c r="T2982" s="18"/>
    </x:row>
    <x:row r="2983">
      <x:c r="D2983" s="18"/>
      <x:c r="E2983" s="18"/>
      <x:c r="F2983" s="18"/>
      <x:c r="G2983" s="59"/>
      <x:c r="H2983" s="59"/>
      <x:c r="I2983" s="59"/>
      <x:c r="J2983" s="59"/>
      <x:c r="K2983" s="18"/>
      <x:c r="L2983" s="18"/>
      <x:c r="M2983" s="18"/>
      <x:c r="N2983" s="18"/>
      <x:c r="O2983" s="18"/>
      <x:c r="P2983" s="18"/>
      <x:c r="Q2983" s="18"/>
      <x:c r="R2983" s="18"/>
      <x:c r="S2983" s="18"/>
      <x:c r="T2983" s="18"/>
    </x:row>
    <x:row r="2984">
      <x:c r="D2984" s="18"/>
      <x:c r="E2984" s="18"/>
      <x:c r="F2984" s="18"/>
      <x:c r="G2984" s="59"/>
      <x:c r="H2984" s="59"/>
      <x:c r="I2984" s="59"/>
      <x:c r="J2984" s="59"/>
      <x:c r="K2984" s="18"/>
      <x:c r="L2984" s="18"/>
      <x:c r="M2984" s="18"/>
      <x:c r="N2984" s="18"/>
      <x:c r="O2984" s="18"/>
      <x:c r="P2984" s="18"/>
      <x:c r="Q2984" s="18"/>
      <x:c r="R2984" s="18"/>
      <x:c r="S2984" s="18"/>
      <x:c r="T2984" s="18"/>
    </x:row>
    <x:row r="2985">
      <x:c r="D2985" s="18"/>
      <x:c r="E2985" s="18"/>
      <x:c r="F2985" s="18"/>
      <x:c r="G2985" s="59"/>
      <x:c r="H2985" s="59"/>
      <x:c r="I2985" s="59"/>
      <x:c r="J2985" s="59"/>
      <x:c r="K2985" s="18"/>
      <x:c r="L2985" s="18"/>
      <x:c r="M2985" s="18"/>
      <x:c r="N2985" s="18"/>
      <x:c r="O2985" s="18"/>
      <x:c r="P2985" s="18"/>
      <x:c r="Q2985" s="18"/>
      <x:c r="R2985" s="18"/>
      <x:c r="S2985" s="18"/>
      <x:c r="T2985" s="18"/>
    </x:row>
    <x:row r="2986">
      <x:c r="D2986" s="18"/>
      <x:c r="E2986" s="18"/>
      <x:c r="F2986" s="18"/>
      <x:c r="G2986" s="59"/>
      <x:c r="H2986" s="59"/>
      <x:c r="I2986" s="59"/>
      <x:c r="J2986" s="59"/>
      <x:c r="K2986" s="18"/>
      <x:c r="L2986" s="18"/>
      <x:c r="M2986" s="18"/>
      <x:c r="N2986" s="18"/>
      <x:c r="O2986" s="18"/>
      <x:c r="P2986" s="18"/>
      <x:c r="Q2986" s="18"/>
      <x:c r="R2986" s="18"/>
      <x:c r="S2986" s="18"/>
      <x:c r="T2986" s="18"/>
    </x:row>
    <x:row r="2987">
      <x:c r="D2987" s="18"/>
      <x:c r="E2987" s="18"/>
      <x:c r="F2987" s="18"/>
      <x:c r="G2987" s="59"/>
      <x:c r="H2987" s="59"/>
      <x:c r="I2987" s="59"/>
      <x:c r="J2987" s="59"/>
      <x:c r="K2987" s="18"/>
      <x:c r="L2987" s="18"/>
      <x:c r="M2987" s="18"/>
      <x:c r="N2987" s="18"/>
      <x:c r="O2987" s="18"/>
      <x:c r="P2987" s="18"/>
      <x:c r="Q2987" s="18"/>
      <x:c r="R2987" s="18"/>
      <x:c r="S2987" s="18"/>
      <x:c r="T2987" s="18"/>
    </x:row>
    <x:row r="2988">
      <x:c r="D2988" s="18"/>
      <x:c r="E2988" s="18"/>
      <x:c r="F2988" s="18"/>
      <x:c r="G2988" s="59"/>
      <x:c r="H2988" s="59"/>
      <x:c r="I2988" s="59"/>
      <x:c r="J2988" s="59"/>
      <x:c r="K2988" s="18"/>
      <x:c r="L2988" s="18"/>
      <x:c r="M2988" s="18"/>
      <x:c r="N2988" s="18"/>
      <x:c r="O2988" s="18"/>
      <x:c r="P2988" s="18"/>
      <x:c r="Q2988" s="18"/>
      <x:c r="R2988" s="18"/>
      <x:c r="S2988" s="18"/>
      <x:c r="T2988" s="18"/>
    </x:row>
    <x:row r="2989">
      <x:c r="D2989" s="18"/>
      <x:c r="E2989" s="18"/>
      <x:c r="F2989" s="18"/>
      <x:c r="G2989" s="59"/>
      <x:c r="H2989" s="59"/>
      <x:c r="I2989" s="59"/>
      <x:c r="J2989" s="59"/>
      <x:c r="K2989" s="18"/>
      <x:c r="L2989" s="18"/>
      <x:c r="M2989" s="18"/>
      <x:c r="N2989" s="18"/>
      <x:c r="O2989" s="18"/>
      <x:c r="P2989" s="18"/>
      <x:c r="Q2989" s="18"/>
      <x:c r="R2989" s="18"/>
      <x:c r="S2989" s="18"/>
      <x:c r="T2989" s="18"/>
    </x:row>
    <x:row r="2990">
      <x:c r="D2990" s="18"/>
      <x:c r="E2990" s="18"/>
      <x:c r="F2990" s="18"/>
      <x:c r="G2990" s="59"/>
      <x:c r="H2990" s="59"/>
      <x:c r="I2990" s="59"/>
      <x:c r="J2990" s="59"/>
      <x:c r="K2990" s="18"/>
      <x:c r="L2990" s="18"/>
      <x:c r="M2990" s="18"/>
      <x:c r="N2990" s="18"/>
      <x:c r="O2990" s="18"/>
      <x:c r="P2990" s="18"/>
      <x:c r="Q2990" s="18"/>
      <x:c r="R2990" s="18"/>
      <x:c r="S2990" s="18"/>
      <x:c r="T2990" s="18"/>
    </x:row>
    <x:row r="2991">
      <x:c r="D2991" s="18"/>
      <x:c r="E2991" s="18"/>
      <x:c r="F2991" s="18"/>
      <x:c r="G2991" s="59"/>
      <x:c r="H2991" s="59"/>
      <x:c r="I2991" s="59"/>
      <x:c r="J2991" s="59"/>
      <x:c r="K2991" s="18"/>
      <x:c r="L2991" s="18"/>
      <x:c r="M2991" s="18"/>
      <x:c r="N2991" s="18"/>
      <x:c r="O2991" s="18"/>
      <x:c r="P2991" s="18"/>
      <x:c r="Q2991" s="18"/>
      <x:c r="R2991" s="18"/>
      <x:c r="S2991" s="18"/>
      <x:c r="T2991" s="18"/>
    </x:row>
    <x:row r="2992">
      <x:c r="D2992" s="18"/>
      <x:c r="E2992" s="18"/>
      <x:c r="F2992" s="18"/>
      <x:c r="G2992" s="59"/>
      <x:c r="H2992" s="59"/>
      <x:c r="I2992" s="59"/>
      <x:c r="J2992" s="59"/>
      <x:c r="K2992" s="18"/>
      <x:c r="L2992" s="18"/>
      <x:c r="M2992" s="18"/>
      <x:c r="N2992" s="18"/>
      <x:c r="O2992" s="18"/>
      <x:c r="P2992" s="18"/>
      <x:c r="Q2992" s="18"/>
      <x:c r="R2992" s="18"/>
      <x:c r="S2992" s="18"/>
      <x:c r="T2992" s="18"/>
    </x:row>
    <x:row r="2993">
      <x:c r="D2993" s="18"/>
      <x:c r="E2993" s="18"/>
      <x:c r="F2993" s="18"/>
      <x:c r="G2993" s="59"/>
      <x:c r="H2993" s="59"/>
      <x:c r="I2993" s="59"/>
      <x:c r="J2993" s="59"/>
      <x:c r="K2993" s="18"/>
      <x:c r="L2993" s="18"/>
      <x:c r="M2993" s="18"/>
      <x:c r="N2993" s="18"/>
      <x:c r="O2993" s="18"/>
      <x:c r="P2993" s="18"/>
      <x:c r="Q2993" s="18"/>
      <x:c r="R2993" s="18"/>
      <x:c r="S2993" s="18"/>
      <x:c r="T2993" s="18"/>
    </x:row>
    <x:row r="2994">
      <x:c r="D2994" s="18"/>
      <x:c r="E2994" s="18"/>
      <x:c r="F2994" s="18"/>
      <x:c r="G2994" s="59"/>
      <x:c r="H2994" s="59"/>
      <x:c r="I2994" s="59"/>
      <x:c r="J2994" s="59"/>
      <x:c r="K2994" s="18"/>
      <x:c r="L2994" s="18"/>
      <x:c r="M2994" s="18"/>
      <x:c r="N2994" s="18"/>
      <x:c r="O2994" s="18"/>
      <x:c r="P2994" s="18"/>
      <x:c r="Q2994" s="18"/>
      <x:c r="R2994" s="18"/>
      <x:c r="S2994" s="18"/>
      <x:c r="T2994" s="18"/>
    </x:row>
    <x:row r="2995">
      <x:c r="D2995" s="18"/>
      <x:c r="E2995" s="18"/>
      <x:c r="F2995" s="18"/>
      <x:c r="G2995" s="59"/>
      <x:c r="H2995" s="59"/>
      <x:c r="I2995" s="59"/>
      <x:c r="J2995" s="59"/>
      <x:c r="K2995" s="18"/>
      <x:c r="L2995" s="18"/>
      <x:c r="M2995" s="18"/>
      <x:c r="N2995" s="18"/>
      <x:c r="O2995" s="18"/>
      <x:c r="P2995" s="18"/>
      <x:c r="Q2995" s="18"/>
      <x:c r="R2995" s="18"/>
      <x:c r="S2995" s="18"/>
      <x:c r="T2995" s="18"/>
    </x:row>
    <x:row r="2996">
      <x:c r="D2996" s="18"/>
      <x:c r="E2996" s="18"/>
      <x:c r="F2996" s="18"/>
      <x:c r="G2996" s="59"/>
      <x:c r="H2996" s="59"/>
      <x:c r="I2996" s="59"/>
      <x:c r="J2996" s="59"/>
      <x:c r="K2996" s="18"/>
      <x:c r="L2996" s="18"/>
      <x:c r="M2996" s="18"/>
      <x:c r="N2996" s="18"/>
      <x:c r="O2996" s="18"/>
      <x:c r="P2996" s="18"/>
      <x:c r="Q2996" s="18"/>
      <x:c r="R2996" s="18"/>
      <x:c r="S2996" s="18"/>
      <x:c r="T2996" s="18"/>
    </x:row>
    <x:row r="2997">
      <x:c r="D2997" s="18"/>
      <x:c r="E2997" s="18"/>
      <x:c r="F2997" s="18"/>
      <x:c r="G2997" s="59"/>
      <x:c r="H2997" s="59"/>
      <x:c r="I2997" s="59"/>
      <x:c r="J2997" s="59"/>
      <x:c r="K2997" s="18"/>
      <x:c r="L2997" s="18"/>
      <x:c r="M2997" s="18"/>
      <x:c r="N2997" s="18"/>
      <x:c r="O2997" s="18"/>
      <x:c r="P2997" s="18"/>
      <x:c r="Q2997" s="18"/>
      <x:c r="R2997" s="18"/>
      <x:c r="S2997" s="18"/>
      <x:c r="T2997" s="18"/>
    </x:row>
    <x:row r="2998">
      <x:c r="D2998" s="18"/>
      <x:c r="E2998" s="18"/>
      <x:c r="F2998" s="18"/>
      <x:c r="G2998" s="59"/>
      <x:c r="H2998" s="59"/>
      <x:c r="I2998" s="59"/>
      <x:c r="J2998" s="59"/>
      <x:c r="K2998" s="18"/>
      <x:c r="L2998" s="18"/>
      <x:c r="M2998" s="18"/>
      <x:c r="N2998" s="18"/>
      <x:c r="O2998" s="18"/>
      <x:c r="P2998" s="18"/>
      <x:c r="Q2998" s="18"/>
      <x:c r="R2998" s="18"/>
      <x:c r="S2998" s="18"/>
      <x:c r="T2998" s="18"/>
    </x:row>
    <x:row r="2999">
      <x:c r="D2999" s="18"/>
      <x:c r="E2999" s="18"/>
      <x:c r="F2999" s="18"/>
      <x:c r="G2999" s="59"/>
      <x:c r="H2999" s="59"/>
      <x:c r="I2999" s="59"/>
      <x:c r="J2999" s="59"/>
      <x:c r="K2999" s="18"/>
      <x:c r="L2999" s="18"/>
      <x:c r="M2999" s="18"/>
      <x:c r="N2999" s="18"/>
      <x:c r="O2999" s="18"/>
      <x:c r="P2999" s="18"/>
      <x:c r="Q2999" s="18"/>
      <x:c r="R2999" s="18"/>
      <x:c r="S2999" s="18"/>
      <x:c r="T2999" s="18"/>
    </x:row>
    <x:row r="3000">
      <x:c r="D3000" s="18"/>
      <x:c r="E3000" s="18"/>
      <x:c r="F3000" s="18"/>
      <x:c r="G3000" s="59"/>
      <x:c r="H3000" s="59"/>
      <x:c r="I3000" s="59"/>
      <x:c r="J3000" s="59"/>
      <x:c r="K3000" s="18"/>
      <x:c r="L3000" s="18"/>
      <x:c r="M3000" s="18"/>
      <x:c r="N3000" s="18"/>
      <x:c r="O3000" s="18"/>
      <x:c r="P3000" s="18"/>
      <x:c r="Q3000" s="18"/>
      <x:c r="R3000" s="18"/>
      <x:c r="S3000" s="18"/>
      <x:c r="T3000" s="18"/>
    </x:row>
    <x:row r="3001">
      <x:c r="D3001" s="18"/>
      <x:c r="E3001" s="18"/>
      <x:c r="F3001" s="18"/>
      <x:c r="G3001" s="59"/>
      <x:c r="H3001" s="59"/>
      <x:c r="I3001" s="59"/>
      <x:c r="J3001" s="59"/>
      <x:c r="K3001" s="18"/>
      <x:c r="L3001" s="18"/>
      <x:c r="M3001" s="18"/>
      <x:c r="N3001" s="18"/>
      <x:c r="O3001" s="18"/>
      <x:c r="P3001" s="18"/>
      <x:c r="Q3001" s="18"/>
      <x:c r="R3001" s="18"/>
      <x:c r="S3001" s="18"/>
      <x:c r="T3001" s="18"/>
    </x:row>
    <x:row r="3002">
      <x:c r="D3002" s="18"/>
      <x:c r="E3002" s="18"/>
      <x:c r="F3002" s="18"/>
      <x:c r="G3002" s="59"/>
      <x:c r="H3002" s="59"/>
      <x:c r="I3002" s="59"/>
      <x:c r="J3002" s="59"/>
      <x:c r="K3002" s="18"/>
      <x:c r="L3002" s="18"/>
      <x:c r="M3002" s="18"/>
      <x:c r="N3002" s="18"/>
      <x:c r="O3002" s="18"/>
      <x:c r="P3002" s="18"/>
      <x:c r="Q3002" s="18"/>
      <x:c r="R3002" s="18"/>
      <x:c r="S3002" s="18"/>
      <x:c r="T3002" s="18"/>
    </x:row>
    <x:row r="3003">
      <x:c r="D3003" s="18"/>
      <x:c r="E3003" s="18"/>
      <x:c r="F3003" s="18"/>
      <x:c r="G3003" s="59"/>
      <x:c r="H3003" s="59"/>
      <x:c r="I3003" s="59"/>
      <x:c r="J3003" s="59"/>
      <x:c r="K3003" s="18"/>
      <x:c r="L3003" s="18"/>
      <x:c r="M3003" s="18"/>
      <x:c r="N3003" s="18"/>
      <x:c r="O3003" s="18"/>
      <x:c r="P3003" s="18"/>
      <x:c r="Q3003" s="18"/>
      <x:c r="R3003" s="18"/>
      <x:c r="S3003" s="18"/>
      <x:c r="T3003" s="18"/>
    </x:row>
    <x:row r="3004">
      <x:c r="D3004" s="18"/>
      <x:c r="E3004" s="18"/>
      <x:c r="F3004" s="18"/>
      <x:c r="G3004" s="59"/>
      <x:c r="H3004" s="59"/>
      <x:c r="I3004" s="59"/>
      <x:c r="J3004" s="59"/>
      <x:c r="K3004" s="18"/>
      <x:c r="L3004" s="18"/>
      <x:c r="M3004" s="18"/>
      <x:c r="N3004" s="18"/>
      <x:c r="O3004" s="18"/>
      <x:c r="P3004" s="18"/>
      <x:c r="Q3004" s="18"/>
      <x:c r="R3004" s="18"/>
      <x:c r="S3004" s="18"/>
      <x:c r="T3004" s="18"/>
    </x:row>
    <x:row r="3005">
      <x:c r="D3005" s="18"/>
      <x:c r="E3005" s="18"/>
      <x:c r="F3005" s="18"/>
      <x:c r="G3005" s="59"/>
      <x:c r="H3005" s="59"/>
      <x:c r="I3005" s="59"/>
      <x:c r="J3005" s="59"/>
      <x:c r="K3005" s="18"/>
      <x:c r="L3005" s="18"/>
      <x:c r="M3005" s="18"/>
      <x:c r="N3005" s="18"/>
      <x:c r="O3005" s="18"/>
      <x:c r="P3005" s="18"/>
      <x:c r="Q3005" s="18"/>
      <x:c r="R3005" s="18"/>
      <x:c r="S3005" s="18"/>
      <x:c r="T3005" s="18"/>
    </x:row>
    <x:row r="3006">
      <x:c r="D3006" s="18"/>
      <x:c r="E3006" s="18"/>
      <x:c r="F3006" s="18"/>
      <x:c r="G3006" s="59"/>
      <x:c r="H3006" s="59"/>
      <x:c r="I3006" s="59"/>
      <x:c r="J3006" s="59"/>
      <x:c r="K3006" s="18"/>
      <x:c r="L3006" s="18"/>
      <x:c r="M3006" s="18"/>
      <x:c r="N3006" s="18"/>
      <x:c r="O3006" s="18"/>
      <x:c r="P3006" s="18"/>
      <x:c r="Q3006" s="18"/>
      <x:c r="R3006" s="18"/>
      <x:c r="S3006" s="18"/>
      <x:c r="T3006" s="18"/>
    </x:row>
    <x:row r="3007">
      <x:c r="D3007" s="18"/>
      <x:c r="E3007" s="18"/>
      <x:c r="F3007" s="18"/>
      <x:c r="G3007" s="59"/>
      <x:c r="H3007" s="59"/>
      <x:c r="I3007" s="59"/>
      <x:c r="J3007" s="59"/>
      <x:c r="K3007" s="18"/>
      <x:c r="L3007" s="18"/>
      <x:c r="M3007" s="18"/>
      <x:c r="N3007" s="18"/>
      <x:c r="O3007" s="18"/>
      <x:c r="P3007" s="18"/>
      <x:c r="Q3007" s="18"/>
      <x:c r="R3007" s="18"/>
      <x:c r="S3007" s="18"/>
      <x:c r="T3007" s="18"/>
    </x:row>
    <x:row r="3008">
      <x:c r="D3008" s="18"/>
      <x:c r="E3008" s="18"/>
      <x:c r="F3008" s="18"/>
      <x:c r="G3008" s="59"/>
      <x:c r="H3008" s="59"/>
      <x:c r="I3008" s="59"/>
      <x:c r="J3008" s="59"/>
      <x:c r="K3008" s="18"/>
      <x:c r="L3008" s="18"/>
      <x:c r="M3008" s="18"/>
      <x:c r="N3008" s="18"/>
      <x:c r="O3008" s="18"/>
      <x:c r="P3008" s="18"/>
      <x:c r="Q3008" s="18"/>
      <x:c r="R3008" s="18"/>
      <x:c r="S3008" s="18"/>
      <x:c r="T3008" s="18"/>
    </x:row>
    <x:row r="3009">
      <x:c r="D3009" s="18"/>
      <x:c r="E3009" s="18"/>
      <x:c r="F3009" s="18"/>
      <x:c r="G3009" s="59"/>
      <x:c r="H3009" s="59"/>
      <x:c r="I3009" s="59"/>
      <x:c r="J3009" s="59"/>
      <x:c r="K3009" s="18"/>
      <x:c r="L3009" s="18"/>
      <x:c r="M3009" s="18"/>
      <x:c r="N3009" s="18"/>
      <x:c r="O3009" s="18"/>
      <x:c r="P3009" s="18"/>
      <x:c r="Q3009" s="18"/>
      <x:c r="R3009" s="18"/>
      <x:c r="S3009" s="18"/>
      <x:c r="T3009" s="18"/>
    </x:row>
    <x:row r="3010">
      <x:c r="D3010" s="18"/>
      <x:c r="E3010" s="18"/>
      <x:c r="F3010" s="18"/>
      <x:c r="G3010" s="59"/>
      <x:c r="H3010" s="59"/>
      <x:c r="I3010" s="59"/>
      <x:c r="J3010" s="59"/>
      <x:c r="K3010" s="18"/>
      <x:c r="L3010" s="18"/>
      <x:c r="M3010" s="18"/>
      <x:c r="N3010" s="18"/>
      <x:c r="O3010" s="18"/>
      <x:c r="P3010" s="18"/>
      <x:c r="Q3010" s="18"/>
      <x:c r="R3010" s="18"/>
      <x:c r="S3010" s="18"/>
      <x:c r="T3010" s="18"/>
    </x:row>
    <x:row r="3011">
      <x:c r="D3011" s="18"/>
      <x:c r="E3011" s="18"/>
      <x:c r="F3011" s="18"/>
      <x:c r="G3011" s="59"/>
      <x:c r="H3011" s="59"/>
      <x:c r="I3011" s="59"/>
      <x:c r="J3011" s="59"/>
      <x:c r="K3011" s="18"/>
      <x:c r="L3011" s="18"/>
      <x:c r="M3011" s="18"/>
      <x:c r="N3011" s="18"/>
      <x:c r="O3011" s="18"/>
      <x:c r="P3011" s="18"/>
      <x:c r="Q3011" s="18"/>
      <x:c r="R3011" s="18"/>
      <x:c r="S3011" s="18"/>
      <x:c r="T3011" s="18"/>
    </x:row>
    <x:row r="3012">
      <x:c r="D3012" s="18"/>
      <x:c r="E3012" s="18"/>
      <x:c r="F3012" s="18"/>
      <x:c r="G3012" s="59"/>
      <x:c r="H3012" s="59"/>
      <x:c r="I3012" s="59"/>
      <x:c r="J3012" s="59"/>
      <x:c r="K3012" s="18"/>
      <x:c r="L3012" s="18"/>
      <x:c r="M3012" s="18"/>
      <x:c r="N3012" s="18"/>
      <x:c r="O3012" s="18"/>
      <x:c r="P3012" s="18"/>
      <x:c r="Q3012" s="18"/>
      <x:c r="R3012" s="18"/>
      <x:c r="S3012" s="18"/>
      <x:c r="T3012" s="18"/>
    </x:row>
    <x:row r="3013">
      <x:c r="D3013" s="18"/>
      <x:c r="E3013" s="18"/>
      <x:c r="F3013" s="18"/>
      <x:c r="G3013" s="59"/>
      <x:c r="H3013" s="59"/>
      <x:c r="I3013" s="59"/>
      <x:c r="J3013" s="59"/>
      <x:c r="K3013" s="18"/>
      <x:c r="L3013" s="18"/>
      <x:c r="M3013" s="18"/>
      <x:c r="N3013" s="18"/>
      <x:c r="O3013" s="18"/>
      <x:c r="P3013" s="18"/>
      <x:c r="Q3013" s="18"/>
      <x:c r="R3013" s="18"/>
      <x:c r="S3013" s="18"/>
      <x:c r="T3013" s="18"/>
    </x:row>
    <x:row r="3014">
      <x:c r="D3014" s="18"/>
      <x:c r="E3014" s="18"/>
      <x:c r="F3014" s="18"/>
      <x:c r="G3014" s="59"/>
      <x:c r="H3014" s="59"/>
      <x:c r="I3014" s="59"/>
      <x:c r="J3014" s="59"/>
      <x:c r="K3014" s="18"/>
      <x:c r="L3014" s="18"/>
      <x:c r="M3014" s="18"/>
      <x:c r="N3014" s="18"/>
      <x:c r="O3014" s="18"/>
      <x:c r="P3014" s="18"/>
      <x:c r="Q3014" s="18"/>
      <x:c r="R3014" s="18"/>
      <x:c r="S3014" s="18"/>
      <x:c r="T3014" s="18"/>
    </x:row>
    <x:row r="3015">
      <x:c r="D3015" s="18"/>
      <x:c r="E3015" s="18"/>
      <x:c r="F3015" s="18"/>
      <x:c r="G3015" s="59"/>
      <x:c r="H3015" s="59"/>
      <x:c r="I3015" s="59"/>
      <x:c r="J3015" s="59"/>
      <x:c r="K3015" s="18"/>
      <x:c r="L3015" s="18"/>
      <x:c r="M3015" s="18"/>
      <x:c r="N3015" s="18"/>
      <x:c r="O3015" s="18"/>
      <x:c r="P3015" s="18"/>
      <x:c r="Q3015" s="18"/>
      <x:c r="R3015" s="18"/>
      <x:c r="S3015" s="18"/>
      <x:c r="T3015" s="18"/>
    </x:row>
    <x:row r="3016">
      <x:c r="D3016" s="18"/>
      <x:c r="E3016" s="18"/>
      <x:c r="F3016" s="18"/>
      <x:c r="G3016" s="59"/>
      <x:c r="H3016" s="59"/>
      <x:c r="I3016" s="59"/>
      <x:c r="J3016" s="59"/>
      <x:c r="K3016" s="18"/>
      <x:c r="L3016" s="18"/>
      <x:c r="M3016" s="18"/>
      <x:c r="N3016" s="18"/>
      <x:c r="O3016" s="18"/>
      <x:c r="P3016" s="18"/>
      <x:c r="Q3016" s="18"/>
      <x:c r="R3016" s="18"/>
      <x:c r="S3016" s="18"/>
      <x:c r="T3016" s="18"/>
    </x:row>
    <x:row r="3017">
      <x:c r="D3017" s="18"/>
      <x:c r="E3017" s="18"/>
      <x:c r="F3017" s="18"/>
      <x:c r="G3017" s="59"/>
      <x:c r="H3017" s="59"/>
      <x:c r="I3017" s="59"/>
      <x:c r="J3017" s="59"/>
      <x:c r="K3017" s="18"/>
      <x:c r="L3017" s="18"/>
      <x:c r="M3017" s="18"/>
      <x:c r="N3017" s="18"/>
      <x:c r="O3017" s="18"/>
      <x:c r="P3017" s="18"/>
      <x:c r="Q3017" s="18"/>
      <x:c r="R3017" s="18"/>
      <x:c r="S3017" s="18"/>
      <x:c r="T3017" s="18"/>
    </x:row>
    <x:row r="3018">
      <x:c r="D3018" s="18"/>
      <x:c r="E3018" s="18"/>
      <x:c r="F3018" s="18"/>
      <x:c r="G3018" s="59"/>
      <x:c r="H3018" s="59"/>
      <x:c r="I3018" s="59"/>
      <x:c r="J3018" s="59"/>
      <x:c r="K3018" s="18"/>
      <x:c r="L3018" s="18"/>
      <x:c r="M3018" s="18"/>
      <x:c r="N3018" s="18"/>
      <x:c r="O3018" s="18"/>
      <x:c r="P3018" s="18"/>
      <x:c r="Q3018" s="18"/>
      <x:c r="R3018" s="18"/>
      <x:c r="S3018" s="18"/>
      <x:c r="T3018" s="18"/>
    </x:row>
    <x:row r="3019">
      <x:c r="D3019" s="18"/>
      <x:c r="E3019" s="18"/>
      <x:c r="F3019" s="18"/>
      <x:c r="G3019" s="59"/>
      <x:c r="H3019" s="59"/>
      <x:c r="I3019" s="59"/>
      <x:c r="J3019" s="59"/>
      <x:c r="K3019" s="18"/>
      <x:c r="L3019" s="18"/>
      <x:c r="M3019" s="18"/>
      <x:c r="N3019" s="18"/>
      <x:c r="O3019" s="18"/>
      <x:c r="P3019" s="18"/>
      <x:c r="Q3019" s="18"/>
      <x:c r="R3019" s="18"/>
      <x:c r="S3019" s="18"/>
      <x:c r="T3019" s="18"/>
    </x:row>
    <x:row r="3020">
      <x:c r="D3020" s="18"/>
      <x:c r="E3020" s="18"/>
      <x:c r="F3020" s="18"/>
      <x:c r="G3020" s="59"/>
      <x:c r="H3020" s="59"/>
      <x:c r="I3020" s="59"/>
      <x:c r="J3020" s="59"/>
      <x:c r="K3020" s="18"/>
      <x:c r="L3020" s="18"/>
      <x:c r="M3020" s="18"/>
      <x:c r="N3020" s="18"/>
      <x:c r="O3020" s="18"/>
      <x:c r="P3020" s="18"/>
      <x:c r="Q3020" s="18"/>
      <x:c r="R3020" s="18"/>
      <x:c r="S3020" s="18"/>
      <x:c r="T3020" s="18"/>
    </x:row>
    <x:row r="3021">
      <x:c r="D3021" s="18"/>
      <x:c r="E3021" s="18"/>
      <x:c r="F3021" s="18"/>
      <x:c r="G3021" s="59"/>
      <x:c r="H3021" s="59"/>
      <x:c r="I3021" s="59"/>
      <x:c r="J3021" s="59"/>
      <x:c r="K3021" s="18"/>
      <x:c r="L3021" s="18"/>
      <x:c r="M3021" s="18"/>
      <x:c r="N3021" s="18"/>
      <x:c r="O3021" s="18"/>
      <x:c r="P3021" s="18"/>
      <x:c r="Q3021" s="18"/>
      <x:c r="R3021" s="18"/>
      <x:c r="S3021" s="18"/>
      <x:c r="T3021" s="18"/>
    </x:row>
    <x:row r="3022">
      <x:c r="D3022" s="18"/>
      <x:c r="E3022" s="18"/>
      <x:c r="F3022" s="18"/>
      <x:c r="G3022" s="59"/>
      <x:c r="H3022" s="59"/>
      <x:c r="I3022" s="59"/>
      <x:c r="J3022" s="59"/>
      <x:c r="K3022" s="18"/>
      <x:c r="L3022" s="18"/>
      <x:c r="M3022" s="18"/>
      <x:c r="N3022" s="18"/>
      <x:c r="O3022" s="18"/>
      <x:c r="P3022" s="18"/>
      <x:c r="Q3022" s="18"/>
      <x:c r="R3022" s="18"/>
      <x:c r="S3022" s="18"/>
      <x:c r="T3022" s="18"/>
    </x:row>
    <x:row r="3023">
      <x:c r="D3023" s="18"/>
      <x:c r="E3023" s="18"/>
      <x:c r="F3023" s="18"/>
      <x:c r="G3023" s="59"/>
      <x:c r="H3023" s="59"/>
      <x:c r="I3023" s="59"/>
      <x:c r="J3023" s="59"/>
      <x:c r="K3023" s="18"/>
      <x:c r="L3023" s="18"/>
      <x:c r="M3023" s="18"/>
      <x:c r="N3023" s="18"/>
      <x:c r="O3023" s="18"/>
      <x:c r="P3023" s="18"/>
      <x:c r="Q3023" s="18"/>
      <x:c r="R3023" s="18"/>
      <x:c r="S3023" s="18"/>
      <x:c r="T3023" s="18"/>
    </x:row>
    <x:row r="3024">
      <x:c r="D3024" s="18"/>
      <x:c r="E3024" s="18"/>
      <x:c r="F3024" s="18"/>
      <x:c r="G3024" s="59"/>
      <x:c r="H3024" s="59"/>
      <x:c r="I3024" s="59"/>
      <x:c r="J3024" s="59"/>
      <x:c r="K3024" s="18"/>
      <x:c r="L3024" s="18"/>
      <x:c r="M3024" s="18"/>
      <x:c r="N3024" s="18"/>
      <x:c r="O3024" s="18"/>
      <x:c r="P3024" s="18"/>
      <x:c r="Q3024" s="18"/>
      <x:c r="R3024" s="18"/>
      <x:c r="S3024" s="18"/>
      <x:c r="T3024" s="18"/>
    </x:row>
    <x:row r="3025">
      <x:c r="D3025" s="18"/>
      <x:c r="E3025" s="18"/>
      <x:c r="F3025" s="18"/>
      <x:c r="G3025" s="59"/>
      <x:c r="H3025" s="59"/>
      <x:c r="I3025" s="59"/>
      <x:c r="J3025" s="59"/>
      <x:c r="K3025" s="18"/>
      <x:c r="L3025" s="18"/>
      <x:c r="M3025" s="18"/>
      <x:c r="N3025" s="18"/>
      <x:c r="O3025" s="18"/>
      <x:c r="P3025" s="18"/>
      <x:c r="Q3025" s="18"/>
      <x:c r="R3025" s="18"/>
      <x:c r="S3025" s="18"/>
      <x:c r="T3025" s="18"/>
    </x:row>
    <x:row r="3026">
      <x:c r="D3026" s="18"/>
      <x:c r="E3026" s="18"/>
      <x:c r="F3026" s="18"/>
      <x:c r="G3026" s="59"/>
      <x:c r="H3026" s="59"/>
      <x:c r="I3026" s="59"/>
      <x:c r="J3026" s="59"/>
      <x:c r="K3026" s="18"/>
      <x:c r="L3026" s="18"/>
      <x:c r="M3026" s="18"/>
      <x:c r="N3026" s="18"/>
      <x:c r="O3026" s="18"/>
      <x:c r="P3026" s="18"/>
      <x:c r="Q3026" s="18"/>
      <x:c r="R3026" s="18"/>
      <x:c r="S3026" s="18"/>
      <x:c r="T3026" s="18"/>
    </x:row>
    <x:row r="3027">
      <x:c r="D3027" s="18"/>
      <x:c r="E3027" s="18"/>
      <x:c r="F3027" s="18"/>
      <x:c r="G3027" s="59"/>
      <x:c r="H3027" s="59"/>
      <x:c r="I3027" s="59"/>
      <x:c r="J3027" s="59"/>
      <x:c r="K3027" s="18"/>
      <x:c r="L3027" s="18"/>
      <x:c r="M3027" s="18"/>
      <x:c r="N3027" s="18"/>
      <x:c r="O3027" s="18"/>
      <x:c r="P3027" s="18"/>
      <x:c r="Q3027" s="18"/>
      <x:c r="R3027" s="18"/>
      <x:c r="S3027" s="18"/>
      <x:c r="T3027" s="18"/>
    </x:row>
    <x:row r="3028">
      <x:c r="D3028" s="18"/>
      <x:c r="E3028" s="18"/>
      <x:c r="F3028" s="18"/>
      <x:c r="G3028" s="59"/>
      <x:c r="H3028" s="59"/>
      <x:c r="I3028" s="59"/>
      <x:c r="J3028" s="59"/>
      <x:c r="K3028" s="18"/>
      <x:c r="L3028" s="18"/>
      <x:c r="M3028" s="18"/>
      <x:c r="N3028" s="18"/>
      <x:c r="O3028" s="18"/>
      <x:c r="P3028" s="18"/>
      <x:c r="Q3028" s="18"/>
      <x:c r="R3028" s="18"/>
      <x:c r="S3028" s="18"/>
      <x:c r="T3028" s="18"/>
    </x:row>
    <x:row r="3029">
      <x:c r="D3029" s="18"/>
      <x:c r="E3029" s="18"/>
      <x:c r="F3029" s="18"/>
      <x:c r="G3029" s="59"/>
      <x:c r="H3029" s="59"/>
      <x:c r="I3029" s="59"/>
      <x:c r="J3029" s="59"/>
      <x:c r="K3029" s="18"/>
      <x:c r="L3029" s="18"/>
      <x:c r="M3029" s="18"/>
      <x:c r="N3029" s="18"/>
      <x:c r="O3029" s="18"/>
      <x:c r="P3029" s="18"/>
      <x:c r="Q3029" s="18"/>
      <x:c r="R3029" s="18"/>
      <x:c r="S3029" s="18"/>
      <x:c r="T3029" s="18"/>
    </x:row>
    <x:row r="3030">
      <x:c r="D3030" s="18"/>
      <x:c r="E3030" s="18"/>
      <x:c r="F3030" s="18"/>
      <x:c r="G3030" s="59"/>
      <x:c r="H3030" s="59"/>
      <x:c r="I3030" s="59"/>
      <x:c r="J3030" s="59"/>
      <x:c r="K3030" s="18"/>
      <x:c r="L3030" s="18"/>
      <x:c r="M3030" s="18"/>
      <x:c r="N3030" s="18"/>
      <x:c r="O3030" s="18"/>
      <x:c r="P3030" s="18"/>
      <x:c r="Q3030" s="18"/>
      <x:c r="R3030" s="18"/>
      <x:c r="S3030" s="18"/>
      <x:c r="T3030" s="18"/>
    </x:row>
    <x:row r="3031">
      <x:c r="D3031" s="18"/>
      <x:c r="E3031" s="18"/>
      <x:c r="F3031" s="18"/>
      <x:c r="G3031" s="59"/>
      <x:c r="H3031" s="59"/>
      <x:c r="I3031" s="59"/>
      <x:c r="J3031" s="59"/>
      <x:c r="K3031" s="18"/>
      <x:c r="L3031" s="18"/>
      <x:c r="M3031" s="18"/>
      <x:c r="N3031" s="18"/>
      <x:c r="O3031" s="18"/>
      <x:c r="P3031" s="18"/>
      <x:c r="Q3031" s="18"/>
      <x:c r="R3031" s="18"/>
      <x:c r="S3031" s="18"/>
      <x:c r="T3031" s="18"/>
    </x:row>
    <x:row r="3032">
      <x:c r="D3032" s="18"/>
      <x:c r="E3032" s="18"/>
      <x:c r="F3032" s="18"/>
      <x:c r="G3032" s="59"/>
      <x:c r="H3032" s="59"/>
      <x:c r="I3032" s="59"/>
      <x:c r="J3032" s="59"/>
      <x:c r="K3032" s="18"/>
      <x:c r="L3032" s="18"/>
      <x:c r="M3032" s="18"/>
      <x:c r="N3032" s="18"/>
      <x:c r="O3032" s="18"/>
      <x:c r="P3032" s="18"/>
      <x:c r="Q3032" s="18"/>
      <x:c r="R3032" s="18"/>
      <x:c r="S3032" s="18"/>
      <x:c r="T3032" s="18"/>
    </x:row>
    <x:row r="3033">
      <x:c r="D3033" s="18"/>
      <x:c r="E3033" s="18"/>
      <x:c r="F3033" s="18"/>
      <x:c r="G3033" s="59"/>
      <x:c r="H3033" s="59"/>
      <x:c r="I3033" s="59"/>
      <x:c r="J3033" s="59"/>
      <x:c r="K3033" s="18"/>
      <x:c r="L3033" s="18"/>
      <x:c r="M3033" s="18"/>
      <x:c r="N3033" s="18"/>
      <x:c r="O3033" s="18"/>
      <x:c r="P3033" s="18"/>
      <x:c r="Q3033" s="18"/>
      <x:c r="R3033" s="18"/>
      <x:c r="S3033" s="18"/>
      <x:c r="T3033" s="18"/>
    </x:row>
    <x:row r="3034">
      <x:c r="D3034" s="18"/>
      <x:c r="E3034" s="18"/>
      <x:c r="F3034" s="18"/>
      <x:c r="G3034" s="59"/>
      <x:c r="H3034" s="59"/>
      <x:c r="I3034" s="59"/>
      <x:c r="J3034" s="59"/>
      <x:c r="K3034" s="18"/>
      <x:c r="L3034" s="18"/>
      <x:c r="M3034" s="18"/>
      <x:c r="N3034" s="18"/>
      <x:c r="O3034" s="18"/>
      <x:c r="P3034" s="18"/>
      <x:c r="Q3034" s="18"/>
      <x:c r="R3034" s="18"/>
      <x:c r="S3034" s="18"/>
      <x:c r="T3034" s="18"/>
    </x:row>
    <x:row r="3035">
      <x:c r="D3035" s="18"/>
      <x:c r="E3035" s="18"/>
      <x:c r="F3035" s="18"/>
      <x:c r="G3035" s="59"/>
      <x:c r="H3035" s="59"/>
      <x:c r="I3035" s="59"/>
      <x:c r="J3035" s="59"/>
      <x:c r="K3035" s="18"/>
      <x:c r="L3035" s="18"/>
      <x:c r="M3035" s="18"/>
      <x:c r="N3035" s="18"/>
      <x:c r="O3035" s="18"/>
      <x:c r="P3035" s="18"/>
      <x:c r="Q3035" s="18"/>
      <x:c r="R3035" s="18"/>
      <x:c r="S3035" s="18"/>
      <x:c r="T3035" s="18"/>
    </x:row>
    <x:row r="3036">
      <x:c r="D3036" s="18"/>
      <x:c r="E3036" s="18"/>
      <x:c r="F3036" s="18"/>
      <x:c r="G3036" s="59"/>
      <x:c r="H3036" s="59"/>
      <x:c r="I3036" s="59"/>
      <x:c r="J3036" s="59"/>
      <x:c r="K3036" s="18"/>
      <x:c r="L3036" s="18"/>
      <x:c r="M3036" s="18"/>
      <x:c r="N3036" s="18"/>
      <x:c r="O3036" s="18"/>
      <x:c r="P3036" s="18"/>
      <x:c r="Q3036" s="18"/>
      <x:c r="R3036" s="18"/>
      <x:c r="S3036" s="18"/>
      <x:c r="T3036" s="18"/>
    </x:row>
    <x:row r="3037">
      <x:c r="D3037" s="18"/>
      <x:c r="E3037" s="18"/>
      <x:c r="F3037" s="18"/>
      <x:c r="G3037" s="59"/>
      <x:c r="H3037" s="59"/>
      <x:c r="I3037" s="59"/>
      <x:c r="J3037" s="59"/>
      <x:c r="K3037" s="18"/>
      <x:c r="L3037" s="18"/>
      <x:c r="M3037" s="18"/>
      <x:c r="N3037" s="18"/>
      <x:c r="O3037" s="18"/>
      <x:c r="P3037" s="18"/>
      <x:c r="Q3037" s="18"/>
      <x:c r="R3037" s="18"/>
      <x:c r="S3037" s="18"/>
      <x:c r="T3037" s="18"/>
    </x:row>
    <x:row r="3038">
      <x:c r="D3038" s="18"/>
      <x:c r="E3038" s="18"/>
      <x:c r="F3038" s="18"/>
      <x:c r="G3038" s="59"/>
      <x:c r="H3038" s="59"/>
      <x:c r="I3038" s="59"/>
      <x:c r="J3038" s="59"/>
      <x:c r="K3038" s="18"/>
      <x:c r="L3038" s="18"/>
      <x:c r="M3038" s="18"/>
      <x:c r="N3038" s="18"/>
      <x:c r="O3038" s="18"/>
      <x:c r="P3038" s="18"/>
      <x:c r="Q3038" s="18"/>
      <x:c r="R3038" s="18"/>
      <x:c r="S3038" s="18"/>
      <x:c r="T3038" s="18"/>
    </x:row>
    <x:row r="3039">
      <x:c r="D3039" s="18"/>
      <x:c r="E3039" s="18"/>
      <x:c r="F3039" s="18"/>
      <x:c r="G3039" s="59"/>
      <x:c r="H3039" s="59"/>
      <x:c r="I3039" s="59"/>
      <x:c r="J3039" s="59"/>
      <x:c r="K3039" s="18"/>
      <x:c r="L3039" s="18"/>
      <x:c r="M3039" s="18"/>
      <x:c r="N3039" s="18"/>
      <x:c r="O3039" s="18"/>
      <x:c r="P3039" s="18"/>
      <x:c r="Q3039" s="18"/>
      <x:c r="R3039" s="18"/>
      <x:c r="S3039" s="18"/>
      <x:c r="T3039" s="18"/>
    </x:row>
    <x:row r="3040">
      <x:c r="D3040" s="18"/>
      <x:c r="E3040" s="18"/>
      <x:c r="F3040" s="18"/>
      <x:c r="G3040" s="59"/>
      <x:c r="H3040" s="59"/>
      <x:c r="I3040" s="59"/>
      <x:c r="J3040" s="59"/>
      <x:c r="K3040" s="18"/>
      <x:c r="L3040" s="18"/>
      <x:c r="M3040" s="18"/>
      <x:c r="N3040" s="18"/>
      <x:c r="O3040" s="18"/>
      <x:c r="P3040" s="18"/>
      <x:c r="Q3040" s="18"/>
      <x:c r="R3040" s="18"/>
      <x:c r="S3040" s="18"/>
      <x:c r="T3040" s="18"/>
    </x:row>
    <x:row r="3041">
      <x:c r="D3041" s="18"/>
      <x:c r="E3041" s="18"/>
      <x:c r="F3041" s="18"/>
      <x:c r="G3041" s="59"/>
      <x:c r="H3041" s="59"/>
      <x:c r="I3041" s="59"/>
      <x:c r="J3041" s="59"/>
      <x:c r="K3041" s="18"/>
      <x:c r="L3041" s="18"/>
      <x:c r="M3041" s="18"/>
      <x:c r="N3041" s="18"/>
      <x:c r="O3041" s="18"/>
      <x:c r="P3041" s="18"/>
      <x:c r="Q3041" s="18"/>
      <x:c r="R3041" s="18"/>
      <x:c r="S3041" s="18"/>
      <x:c r="T3041" s="18"/>
    </x:row>
    <x:row r="3042">
      <x:c r="D3042" s="18"/>
      <x:c r="E3042" s="18"/>
      <x:c r="F3042" s="18"/>
      <x:c r="G3042" s="59"/>
      <x:c r="H3042" s="59"/>
      <x:c r="I3042" s="59"/>
      <x:c r="J3042" s="59"/>
      <x:c r="K3042" s="18"/>
      <x:c r="L3042" s="18"/>
      <x:c r="M3042" s="18"/>
      <x:c r="N3042" s="18"/>
      <x:c r="O3042" s="18"/>
      <x:c r="P3042" s="18"/>
      <x:c r="Q3042" s="18"/>
      <x:c r="R3042" s="18"/>
      <x:c r="S3042" s="18"/>
      <x:c r="T3042" s="18"/>
    </x:row>
    <x:row r="3043">
      <x:c r="D3043" s="18"/>
      <x:c r="E3043" s="18"/>
      <x:c r="F3043" s="18"/>
      <x:c r="G3043" s="59"/>
      <x:c r="H3043" s="59"/>
      <x:c r="I3043" s="59"/>
      <x:c r="J3043" s="59"/>
      <x:c r="K3043" s="18"/>
      <x:c r="L3043" s="18"/>
      <x:c r="M3043" s="18"/>
      <x:c r="N3043" s="18"/>
      <x:c r="O3043" s="18"/>
      <x:c r="P3043" s="18"/>
      <x:c r="Q3043" s="18"/>
      <x:c r="R3043" s="18"/>
      <x:c r="S3043" s="18"/>
      <x:c r="T3043" s="18"/>
    </x:row>
    <x:row r="3044">
      <x:c r="D3044" s="18"/>
      <x:c r="E3044" s="18"/>
      <x:c r="F3044" s="18"/>
      <x:c r="G3044" s="59"/>
      <x:c r="H3044" s="59"/>
      <x:c r="I3044" s="59"/>
      <x:c r="J3044" s="59"/>
      <x:c r="K3044" s="18"/>
      <x:c r="L3044" s="18"/>
      <x:c r="M3044" s="18"/>
      <x:c r="N3044" s="18"/>
      <x:c r="O3044" s="18"/>
      <x:c r="P3044" s="18"/>
      <x:c r="Q3044" s="18"/>
      <x:c r="R3044" s="18"/>
      <x:c r="S3044" s="18"/>
      <x:c r="T3044" s="18"/>
    </x:row>
    <x:row r="3045">
      <x:c r="D3045" s="18"/>
      <x:c r="E3045" s="18"/>
      <x:c r="F3045" s="18"/>
      <x:c r="G3045" s="59"/>
      <x:c r="H3045" s="59"/>
      <x:c r="I3045" s="59"/>
      <x:c r="J3045" s="59"/>
      <x:c r="K3045" s="18"/>
      <x:c r="L3045" s="18"/>
      <x:c r="M3045" s="18"/>
      <x:c r="N3045" s="18"/>
      <x:c r="O3045" s="18"/>
      <x:c r="P3045" s="18"/>
      <x:c r="Q3045" s="18"/>
      <x:c r="R3045" s="18"/>
      <x:c r="S3045" s="18"/>
      <x:c r="T3045" s="18"/>
    </x:row>
    <x:row r="3046">
      <x:c r="D3046" s="18"/>
      <x:c r="E3046" s="18"/>
      <x:c r="F3046" s="18"/>
      <x:c r="G3046" s="59"/>
      <x:c r="H3046" s="59"/>
      <x:c r="I3046" s="59"/>
      <x:c r="J3046" s="59"/>
      <x:c r="K3046" s="18"/>
      <x:c r="L3046" s="18"/>
      <x:c r="M3046" s="18"/>
      <x:c r="N3046" s="18"/>
      <x:c r="O3046" s="18"/>
      <x:c r="P3046" s="18"/>
      <x:c r="Q3046" s="18"/>
      <x:c r="R3046" s="18"/>
      <x:c r="S3046" s="18"/>
      <x:c r="T3046" s="18"/>
    </x:row>
    <x:row r="3047">
      <x:c r="D3047" s="18"/>
      <x:c r="E3047" s="18"/>
      <x:c r="F3047" s="18"/>
      <x:c r="G3047" s="59"/>
      <x:c r="H3047" s="59"/>
      <x:c r="I3047" s="59"/>
      <x:c r="J3047" s="59"/>
      <x:c r="K3047" s="18"/>
      <x:c r="L3047" s="18"/>
      <x:c r="M3047" s="18"/>
      <x:c r="N3047" s="18"/>
      <x:c r="O3047" s="18"/>
      <x:c r="P3047" s="18"/>
      <x:c r="Q3047" s="18"/>
      <x:c r="R3047" s="18"/>
      <x:c r="S3047" s="18"/>
      <x:c r="T3047" s="18"/>
    </x:row>
    <x:row r="3048">
      <x:c r="D3048" s="18"/>
      <x:c r="E3048" s="18"/>
      <x:c r="F3048" s="18"/>
      <x:c r="G3048" s="59"/>
      <x:c r="H3048" s="59"/>
      <x:c r="I3048" s="59"/>
      <x:c r="J3048" s="59"/>
      <x:c r="K3048" s="18"/>
      <x:c r="L3048" s="18"/>
      <x:c r="M3048" s="18"/>
      <x:c r="N3048" s="18"/>
      <x:c r="O3048" s="18"/>
      <x:c r="P3048" s="18"/>
      <x:c r="Q3048" s="18"/>
      <x:c r="R3048" s="18"/>
      <x:c r="S3048" s="18"/>
      <x:c r="T3048" s="18"/>
    </x:row>
    <x:row r="3049">
      <x:c r="D3049" s="18"/>
      <x:c r="E3049" s="18"/>
      <x:c r="F3049" s="18"/>
      <x:c r="G3049" s="59"/>
      <x:c r="H3049" s="59"/>
      <x:c r="I3049" s="59"/>
      <x:c r="J3049" s="59"/>
      <x:c r="K3049" s="18"/>
      <x:c r="L3049" s="18"/>
      <x:c r="M3049" s="18"/>
      <x:c r="N3049" s="18"/>
      <x:c r="O3049" s="18"/>
      <x:c r="P3049" s="18"/>
      <x:c r="Q3049" s="18"/>
      <x:c r="R3049" s="18"/>
      <x:c r="S3049" s="18"/>
      <x:c r="T3049" s="18"/>
    </x:row>
    <x:row r="3050">
      <x:c r="D3050" s="18"/>
      <x:c r="E3050" s="18"/>
      <x:c r="F3050" s="18"/>
      <x:c r="G3050" s="59"/>
      <x:c r="H3050" s="59"/>
      <x:c r="I3050" s="59"/>
      <x:c r="J3050" s="59"/>
      <x:c r="K3050" s="18"/>
      <x:c r="L3050" s="18"/>
      <x:c r="M3050" s="18"/>
      <x:c r="N3050" s="18"/>
      <x:c r="O3050" s="18"/>
      <x:c r="P3050" s="18"/>
      <x:c r="Q3050" s="18"/>
      <x:c r="R3050" s="18"/>
      <x:c r="S3050" s="18"/>
      <x:c r="T3050" s="18"/>
    </x:row>
    <x:row r="3051">
      <x:c r="D3051" s="18"/>
      <x:c r="E3051" s="18"/>
      <x:c r="F3051" s="18"/>
      <x:c r="G3051" s="59"/>
      <x:c r="H3051" s="59"/>
      <x:c r="I3051" s="59"/>
      <x:c r="J3051" s="59"/>
      <x:c r="K3051" s="18"/>
      <x:c r="L3051" s="18"/>
      <x:c r="M3051" s="18"/>
      <x:c r="N3051" s="18"/>
      <x:c r="O3051" s="18"/>
      <x:c r="P3051" s="18"/>
      <x:c r="Q3051" s="18"/>
      <x:c r="R3051" s="18"/>
      <x:c r="S3051" s="18"/>
      <x:c r="T3051" s="18"/>
    </x:row>
    <x:row r="3052">
      <x:c r="D3052" s="18"/>
      <x:c r="E3052" s="18"/>
      <x:c r="F3052" s="18"/>
      <x:c r="G3052" s="59"/>
      <x:c r="H3052" s="59"/>
      <x:c r="I3052" s="59"/>
      <x:c r="J3052" s="59"/>
      <x:c r="K3052" s="18"/>
      <x:c r="L3052" s="18"/>
      <x:c r="M3052" s="18"/>
      <x:c r="N3052" s="18"/>
      <x:c r="O3052" s="18"/>
      <x:c r="P3052" s="18"/>
      <x:c r="Q3052" s="18"/>
      <x:c r="R3052" s="18"/>
      <x:c r="S3052" s="18"/>
      <x:c r="T3052" s="18"/>
    </x:row>
    <x:row r="3053">
      <x:c r="D3053" s="18"/>
      <x:c r="E3053" s="18"/>
      <x:c r="F3053" s="18"/>
      <x:c r="G3053" s="59"/>
      <x:c r="H3053" s="59"/>
      <x:c r="I3053" s="59"/>
      <x:c r="J3053" s="59"/>
      <x:c r="K3053" s="18"/>
      <x:c r="L3053" s="18"/>
      <x:c r="M3053" s="18"/>
      <x:c r="N3053" s="18"/>
      <x:c r="O3053" s="18"/>
      <x:c r="P3053" s="18"/>
      <x:c r="Q3053" s="18"/>
      <x:c r="R3053" s="18"/>
      <x:c r="S3053" s="18"/>
      <x:c r="T3053" s="18"/>
    </x:row>
    <x:row r="3054">
      <x:c r="D3054" s="18"/>
      <x:c r="E3054" s="18"/>
      <x:c r="F3054" s="18"/>
      <x:c r="G3054" s="59"/>
      <x:c r="H3054" s="59"/>
      <x:c r="I3054" s="59"/>
      <x:c r="J3054" s="59"/>
      <x:c r="K3054" s="18"/>
      <x:c r="L3054" s="18"/>
      <x:c r="M3054" s="18"/>
      <x:c r="N3054" s="18"/>
      <x:c r="O3054" s="18"/>
      <x:c r="P3054" s="18"/>
      <x:c r="Q3054" s="18"/>
      <x:c r="R3054" s="18"/>
      <x:c r="S3054" s="18"/>
      <x:c r="T3054" s="18"/>
    </x:row>
    <x:row r="3055">
      <x:c r="D3055" s="18"/>
      <x:c r="E3055" s="18"/>
      <x:c r="F3055" s="18"/>
      <x:c r="G3055" s="59"/>
      <x:c r="H3055" s="59"/>
      <x:c r="I3055" s="59"/>
      <x:c r="J3055" s="59"/>
      <x:c r="K3055" s="18"/>
      <x:c r="L3055" s="18"/>
      <x:c r="M3055" s="18"/>
      <x:c r="N3055" s="18"/>
      <x:c r="O3055" s="18"/>
      <x:c r="P3055" s="18"/>
      <x:c r="Q3055" s="18"/>
      <x:c r="R3055" s="18"/>
      <x:c r="S3055" s="18"/>
      <x:c r="T3055" s="18"/>
    </x:row>
    <x:row r="3056">
      <x:c r="D3056" s="18"/>
      <x:c r="E3056" s="18"/>
      <x:c r="F3056" s="18"/>
      <x:c r="G3056" s="59"/>
      <x:c r="H3056" s="59"/>
      <x:c r="I3056" s="59"/>
      <x:c r="J3056" s="59"/>
      <x:c r="K3056" s="18"/>
      <x:c r="L3056" s="18"/>
      <x:c r="M3056" s="18"/>
      <x:c r="N3056" s="18"/>
      <x:c r="O3056" s="18"/>
      <x:c r="P3056" s="18"/>
      <x:c r="Q3056" s="18"/>
      <x:c r="R3056" s="18"/>
      <x:c r="S3056" s="18"/>
      <x:c r="T3056" s="18"/>
    </x:row>
    <x:row r="3057">
      <x:c r="D3057" s="18"/>
      <x:c r="E3057" s="18"/>
      <x:c r="F3057" s="18"/>
      <x:c r="G3057" s="59"/>
      <x:c r="H3057" s="59"/>
      <x:c r="I3057" s="59"/>
      <x:c r="J3057" s="59"/>
      <x:c r="K3057" s="18"/>
      <x:c r="L3057" s="18"/>
      <x:c r="M3057" s="18"/>
      <x:c r="N3057" s="18"/>
      <x:c r="O3057" s="18"/>
      <x:c r="P3057" s="18"/>
      <x:c r="Q3057" s="18"/>
      <x:c r="R3057" s="18"/>
      <x:c r="S3057" s="18"/>
      <x:c r="T3057" s="18"/>
    </x:row>
    <x:row r="3058">
      <x:c r="D3058" s="18"/>
      <x:c r="E3058" s="18"/>
      <x:c r="F3058" s="18"/>
      <x:c r="G3058" s="59"/>
      <x:c r="H3058" s="59"/>
      <x:c r="I3058" s="59"/>
      <x:c r="J3058" s="59"/>
      <x:c r="K3058" s="18"/>
      <x:c r="L3058" s="18"/>
      <x:c r="M3058" s="18"/>
      <x:c r="N3058" s="18"/>
      <x:c r="O3058" s="18"/>
      <x:c r="P3058" s="18"/>
      <x:c r="Q3058" s="18"/>
      <x:c r="R3058" s="18"/>
      <x:c r="S3058" s="18"/>
      <x:c r="T3058" s="18"/>
    </x:row>
    <x:row r="3059">
      <x:c r="D3059" s="18"/>
      <x:c r="E3059" s="18"/>
      <x:c r="F3059" s="18"/>
      <x:c r="G3059" s="59"/>
      <x:c r="H3059" s="59"/>
      <x:c r="I3059" s="59"/>
      <x:c r="J3059" s="59"/>
      <x:c r="K3059" s="18"/>
      <x:c r="L3059" s="18"/>
      <x:c r="M3059" s="18"/>
      <x:c r="N3059" s="18"/>
      <x:c r="O3059" s="18"/>
      <x:c r="P3059" s="18"/>
      <x:c r="Q3059" s="18"/>
      <x:c r="R3059" s="18"/>
      <x:c r="S3059" s="18"/>
      <x:c r="T3059" s="18"/>
    </x:row>
    <x:row r="3060">
      <x:c r="D3060" s="18"/>
      <x:c r="E3060" s="18"/>
      <x:c r="F3060" s="18"/>
      <x:c r="G3060" s="59"/>
      <x:c r="H3060" s="59"/>
      <x:c r="I3060" s="59"/>
      <x:c r="J3060" s="59"/>
      <x:c r="K3060" s="18"/>
      <x:c r="L3060" s="18"/>
      <x:c r="M3060" s="18"/>
      <x:c r="N3060" s="18"/>
      <x:c r="O3060" s="18"/>
      <x:c r="P3060" s="18"/>
      <x:c r="Q3060" s="18"/>
      <x:c r="R3060" s="18"/>
      <x:c r="S3060" s="18"/>
      <x:c r="T3060" s="18"/>
    </x:row>
    <x:row r="3061">
      <x:c r="D3061" s="18"/>
      <x:c r="E3061" s="18"/>
      <x:c r="F3061" s="18"/>
      <x:c r="G3061" s="59"/>
      <x:c r="H3061" s="59"/>
      <x:c r="I3061" s="59"/>
      <x:c r="J3061" s="59"/>
      <x:c r="K3061" s="18"/>
      <x:c r="L3061" s="18"/>
      <x:c r="M3061" s="18"/>
      <x:c r="N3061" s="18"/>
      <x:c r="O3061" s="18"/>
      <x:c r="P3061" s="18"/>
      <x:c r="Q3061" s="18"/>
      <x:c r="R3061" s="18"/>
      <x:c r="S3061" s="18"/>
      <x:c r="T3061" s="18"/>
    </x:row>
    <x:row r="3062">
      <x:c r="D3062" s="18"/>
      <x:c r="E3062" s="18"/>
      <x:c r="F3062" s="18"/>
      <x:c r="G3062" s="59"/>
      <x:c r="H3062" s="59"/>
      <x:c r="I3062" s="59"/>
      <x:c r="J3062" s="59"/>
      <x:c r="K3062" s="18"/>
      <x:c r="L3062" s="18"/>
      <x:c r="M3062" s="18"/>
      <x:c r="N3062" s="18"/>
      <x:c r="O3062" s="18"/>
      <x:c r="P3062" s="18"/>
      <x:c r="Q3062" s="18"/>
      <x:c r="R3062" s="18"/>
      <x:c r="S3062" s="18"/>
      <x:c r="T3062" s="18"/>
    </x:row>
    <x:row r="3063">
      <x:c r="D3063" s="18"/>
      <x:c r="E3063" s="18"/>
      <x:c r="F3063" s="18"/>
      <x:c r="G3063" s="59"/>
      <x:c r="H3063" s="59"/>
      <x:c r="I3063" s="59"/>
      <x:c r="J3063" s="59"/>
      <x:c r="K3063" s="18"/>
      <x:c r="L3063" s="18"/>
      <x:c r="M3063" s="18"/>
      <x:c r="N3063" s="18"/>
      <x:c r="O3063" s="18"/>
      <x:c r="P3063" s="18"/>
      <x:c r="Q3063" s="18"/>
      <x:c r="R3063" s="18"/>
      <x:c r="S3063" s="18"/>
      <x:c r="T3063" s="18"/>
    </x:row>
    <x:row r="3064">
      <x:c r="D3064" s="18"/>
      <x:c r="E3064" s="18"/>
      <x:c r="F3064" s="18"/>
      <x:c r="G3064" s="59"/>
      <x:c r="H3064" s="59"/>
      <x:c r="I3064" s="59"/>
      <x:c r="J3064" s="59"/>
      <x:c r="K3064" s="18"/>
      <x:c r="L3064" s="18"/>
      <x:c r="M3064" s="18"/>
      <x:c r="N3064" s="18"/>
      <x:c r="O3064" s="18"/>
      <x:c r="P3064" s="18"/>
      <x:c r="Q3064" s="18"/>
      <x:c r="R3064" s="18"/>
      <x:c r="S3064" s="18"/>
      <x:c r="T3064" s="18"/>
    </x:row>
    <x:row r="3065">
      <x:c r="D3065" s="18"/>
      <x:c r="E3065" s="18"/>
      <x:c r="F3065" s="18"/>
      <x:c r="G3065" s="59"/>
      <x:c r="H3065" s="59"/>
      <x:c r="I3065" s="59"/>
      <x:c r="J3065" s="59"/>
      <x:c r="K3065" s="18"/>
      <x:c r="L3065" s="18"/>
      <x:c r="M3065" s="18"/>
      <x:c r="N3065" s="18"/>
      <x:c r="O3065" s="18"/>
      <x:c r="P3065" s="18"/>
      <x:c r="Q3065" s="18"/>
      <x:c r="R3065" s="18"/>
      <x:c r="S3065" s="18"/>
      <x:c r="T3065" s="18"/>
    </x:row>
    <x:row r="3066">
      <x:c r="D3066" s="18"/>
      <x:c r="E3066" s="18"/>
      <x:c r="F3066" s="18"/>
      <x:c r="G3066" s="59"/>
      <x:c r="H3066" s="59"/>
      <x:c r="I3066" s="59"/>
      <x:c r="J3066" s="59"/>
      <x:c r="K3066" s="18"/>
      <x:c r="L3066" s="18"/>
      <x:c r="M3066" s="18"/>
      <x:c r="N3066" s="18"/>
      <x:c r="O3066" s="18"/>
      <x:c r="P3066" s="18"/>
      <x:c r="Q3066" s="18"/>
      <x:c r="R3066" s="18"/>
      <x:c r="S3066" s="18"/>
      <x:c r="T3066" s="18"/>
    </x:row>
    <x:row r="3067">
      <x:c r="D3067" s="18"/>
      <x:c r="E3067" s="18"/>
      <x:c r="F3067" s="18"/>
      <x:c r="G3067" s="59"/>
      <x:c r="H3067" s="59"/>
      <x:c r="I3067" s="59"/>
      <x:c r="J3067" s="59"/>
      <x:c r="K3067" s="18"/>
      <x:c r="L3067" s="18"/>
      <x:c r="M3067" s="18"/>
      <x:c r="N3067" s="18"/>
      <x:c r="O3067" s="18"/>
      <x:c r="P3067" s="18"/>
      <x:c r="Q3067" s="18"/>
      <x:c r="R3067" s="18"/>
      <x:c r="S3067" s="18"/>
      <x:c r="T3067" s="18"/>
    </x:row>
    <x:row r="3068">
      <x:c r="D3068" s="18"/>
      <x:c r="E3068" s="18"/>
      <x:c r="F3068" s="18"/>
      <x:c r="G3068" s="59"/>
      <x:c r="H3068" s="59"/>
      <x:c r="I3068" s="59"/>
      <x:c r="J3068" s="59"/>
      <x:c r="K3068" s="18"/>
      <x:c r="L3068" s="18"/>
      <x:c r="M3068" s="18"/>
      <x:c r="N3068" s="18"/>
      <x:c r="O3068" s="18"/>
      <x:c r="P3068" s="18"/>
      <x:c r="Q3068" s="18"/>
      <x:c r="R3068" s="18"/>
      <x:c r="S3068" s="18"/>
      <x:c r="T3068" s="18"/>
    </x:row>
    <x:row r="3069">
      <x:c r="D3069" s="18"/>
      <x:c r="E3069" s="18"/>
      <x:c r="F3069" s="18"/>
      <x:c r="G3069" s="59"/>
      <x:c r="H3069" s="59"/>
      <x:c r="I3069" s="59"/>
      <x:c r="J3069" s="59"/>
      <x:c r="K3069" s="18"/>
      <x:c r="L3069" s="18"/>
      <x:c r="M3069" s="18"/>
      <x:c r="N3069" s="18"/>
      <x:c r="O3069" s="18"/>
      <x:c r="P3069" s="18"/>
      <x:c r="Q3069" s="18"/>
      <x:c r="R3069" s="18"/>
      <x:c r="S3069" s="18"/>
      <x:c r="T3069" s="18"/>
    </x:row>
    <x:row r="3070">
      <x:c r="D3070" s="18"/>
      <x:c r="E3070" s="18"/>
      <x:c r="F3070" s="18"/>
      <x:c r="G3070" s="59"/>
      <x:c r="H3070" s="59"/>
      <x:c r="I3070" s="59"/>
      <x:c r="J3070" s="59"/>
      <x:c r="K3070" s="18"/>
      <x:c r="L3070" s="18"/>
      <x:c r="M3070" s="18"/>
      <x:c r="N3070" s="18"/>
      <x:c r="O3070" s="18"/>
      <x:c r="P3070" s="18"/>
      <x:c r="Q3070" s="18"/>
      <x:c r="R3070" s="18"/>
      <x:c r="S3070" s="18"/>
      <x:c r="T3070" s="18"/>
    </x:row>
    <x:row r="3071">
      <x:c r="D3071" s="18"/>
      <x:c r="E3071" s="18"/>
      <x:c r="F3071" s="18"/>
      <x:c r="G3071" s="59"/>
      <x:c r="H3071" s="59"/>
      <x:c r="I3071" s="59"/>
      <x:c r="J3071" s="59"/>
      <x:c r="K3071" s="18"/>
      <x:c r="L3071" s="18"/>
      <x:c r="M3071" s="18"/>
      <x:c r="N3071" s="18"/>
      <x:c r="O3071" s="18"/>
      <x:c r="P3071" s="18"/>
      <x:c r="Q3071" s="18"/>
      <x:c r="R3071" s="18"/>
      <x:c r="S3071" s="18"/>
      <x:c r="T3071" s="18"/>
    </x:row>
    <x:row r="3072">
      <x:c r="D3072" s="18"/>
      <x:c r="E3072" s="18"/>
      <x:c r="F3072" s="18"/>
      <x:c r="G3072" s="59"/>
      <x:c r="H3072" s="59"/>
      <x:c r="I3072" s="59"/>
      <x:c r="J3072" s="59"/>
      <x:c r="K3072" s="18"/>
      <x:c r="L3072" s="18"/>
      <x:c r="M3072" s="18"/>
      <x:c r="N3072" s="18"/>
      <x:c r="O3072" s="18"/>
      <x:c r="P3072" s="18"/>
      <x:c r="Q3072" s="18"/>
      <x:c r="R3072" s="18"/>
      <x:c r="S3072" s="18"/>
      <x:c r="T3072" s="18"/>
    </x:row>
    <x:row r="3073">
      <x:c r="D3073" s="18"/>
      <x:c r="E3073" s="18"/>
      <x:c r="F3073" s="18"/>
      <x:c r="G3073" s="59"/>
      <x:c r="H3073" s="59"/>
      <x:c r="I3073" s="59"/>
      <x:c r="J3073" s="59"/>
      <x:c r="K3073" s="18"/>
      <x:c r="L3073" s="18"/>
      <x:c r="M3073" s="18"/>
      <x:c r="N3073" s="18"/>
      <x:c r="O3073" s="18"/>
      <x:c r="P3073" s="18"/>
      <x:c r="Q3073" s="18"/>
      <x:c r="R3073" s="18"/>
      <x:c r="S3073" s="18"/>
      <x:c r="T3073" s="18"/>
    </x:row>
    <x:row r="3074">
      <x:c r="D3074" s="18"/>
      <x:c r="E3074" s="18"/>
      <x:c r="F3074" s="18"/>
      <x:c r="G3074" s="59"/>
      <x:c r="H3074" s="59"/>
      <x:c r="I3074" s="59"/>
      <x:c r="J3074" s="59"/>
      <x:c r="K3074" s="18"/>
      <x:c r="L3074" s="18"/>
      <x:c r="M3074" s="18"/>
      <x:c r="N3074" s="18"/>
      <x:c r="O3074" s="18"/>
      <x:c r="P3074" s="18"/>
      <x:c r="Q3074" s="18"/>
      <x:c r="R3074" s="18"/>
      <x:c r="S3074" s="18"/>
      <x:c r="T3074" s="18"/>
    </x:row>
    <x:row r="3075">
      <x:c r="D3075" s="18"/>
      <x:c r="E3075" s="18"/>
      <x:c r="F3075" s="18"/>
      <x:c r="G3075" s="59"/>
      <x:c r="H3075" s="59"/>
      <x:c r="I3075" s="59"/>
      <x:c r="J3075" s="59"/>
      <x:c r="K3075" s="18"/>
      <x:c r="L3075" s="18"/>
      <x:c r="M3075" s="18"/>
      <x:c r="N3075" s="18"/>
      <x:c r="O3075" s="18"/>
      <x:c r="P3075" s="18"/>
      <x:c r="Q3075" s="18"/>
      <x:c r="R3075" s="18"/>
      <x:c r="S3075" s="18"/>
      <x:c r="T3075" s="18"/>
    </x:row>
    <x:row r="3076">
      <x:c r="D3076" s="18"/>
      <x:c r="E3076" s="18"/>
      <x:c r="F3076" s="18"/>
      <x:c r="G3076" s="59"/>
      <x:c r="H3076" s="59"/>
      <x:c r="I3076" s="59"/>
      <x:c r="J3076" s="59"/>
      <x:c r="K3076" s="18"/>
      <x:c r="L3076" s="18"/>
      <x:c r="M3076" s="18"/>
      <x:c r="N3076" s="18"/>
      <x:c r="O3076" s="18"/>
      <x:c r="P3076" s="18"/>
      <x:c r="Q3076" s="18"/>
      <x:c r="R3076" s="18"/>
      <x:c r="S3076" s="18"/>
      <x:c r="T3076" s="18"/>
    </x:row>
    <x:row r="3077">
      <x:c r="D3077" s="18"/>
      <x:c r="E3077" s="18"/>
      <x:c r="F3077" s="18"/>
      <x:c r="G3077" s="59"/>
      <x:c r="H3077" s="59"/>
      <x:c r="I3077" s="59"/>
      <x:c r="J3077" s="59"/>
      <x:c r="K3077" s="18"/>
      <x:c r="L3077" s="18"/>
      <x:c r="M3077" s="18"/>
      <x:c r="N3077" s="18"/>
      <x:c r="O3077" s="18"/>
      <x:c r="P3077" s="18"/>
      <x:c r="Q3077" s="18"/>
      <x:c r="R3077" s="18"/>
      <x:c r="S3077" s="18"/>
      <x:c r="T3077" s="18"/>
    </x:row>
    <x:row r="3078">
      <x:c r="D3078" s="18"/>
      <x:c r="E3078" s="18"/>
      <x:c r="F3078" s="18"/>
      <x:c r="G3078" s="59"/>
      <x:c r="H3078" s="59"/>
      <x:c r="I3078" s="59"/>
      <x:c r="J3078" s="59"/>
      <x:c r="K3078" s="18"/>
      <x:c r="L3078" s="18"/>
      <x:c r="M3078" s="18"/>
      <x:c r="N3078" s="18"/>
      <x:c r="O3078" s="18"/>
      <x:c r="P3078" s="18"/>
      <x:c r="Q3078" s="18"/>
      <x:c r="R3078" s="18"/>
      <x:c r="S3078" s="18"/>
      <x:c r="T3078" s="18"/>
    </x:row>
    <x:row r="3079">
      <x:c r="D3079" s="18"/>
      <x:c r="E3079" s="18"/>
      <x:c r="F3079" s="18"/>
      <x:c r="G3079" s="59"/>
      <x:c r="H3079" s="59"/>
      <x:c r="I3079" s="59"/>
      <x:c r="J3079" s="59"/>
      <x:c r="K3079" s="18"/>
      <x:c r="L3079" s="18"/>
      <x:c r="M3079" s="18"/>
      <x:c r="N3079" s="18"/>
      <x:c r="O3079" s="18"/>
      <x:c r="P3079" s="18"/>
      <x:c r="Q3079" s="18"/>
      <x:c r="R3079" s="18"/>
      <x:c r="S3079" s="18"/>
      <x:c r="T3079" s="18"/>
    </x:row>
    <x:row r="3080">
      <x:c r="D3080" s="18"/>
      <x:c r="E3080" s="18"/>
      <x:c r="F3080" s="18"/>
      <x:c r="G3080" s="59"/>
      <x:c r="H3080" s="59"/>
      <x:c r="I3080" s="59"/>
      <x:c r="J3080" s="59"/>
      <x:c r="K3080" s="18"/>
      <x:c r="L3080" s="18"/>
      <x:c r="M3080" s="18"/>
      <x:c r="N3080" s="18"/>
      <x:c r="O3080" s="18"/>
      <x:c r="P3080" s="18"/>
      <x:c r="Q3080" s="18"/>
      <x:c r="R3080" s="18"/>
      <x:c r="S3080" s="18"/>
      <x:c r="T3080" s="18"/>
    </x:row>
    <x:row r="3081">
      <x:c r="D3081" s="18"/>
      <x:c r="E3081" s="18"/>
      <x:c r="F3081" s="18"/>
      <x:c r="G3081" s="59"/>
      <x:c r="H3081" s="59"/>
      <x:c r="I3081" s="59"/>
      <x:c r="J3081" s="59"/>
      <x:c r="K3081" s="18"/>
      <x:c r="L3081" s="18"/>
      <x:c r="M3081" s="18"/>
      <x:c r="N3081" s="18"/>
      <x:c r="O3081" s="18"/>
      <x:c r="P3081" s="18"/>
      <x:c r="Q3081" s="18"/>
      <x:c r="R3081" s="18"/>
      <x:c r="S3081" s="18"/>
      <x:c r="T3081" s="18"/>
    </x:row>
    <x:row r="3082">
      <x:c r="D3082" s="18"/>
      <x:c r="E3082" s="18"/>
      <x:c r="F3082" s="18"/>
      <x:c r="G3082" s="59"/>
      <x:c r="H3082" s="59"/>
      <x:c r="I3082" s="59"/>
      <x:c r="J3082" s="59"/>
      <x:c r="K3082" s="18"/>
      <x:c r="L3082" s="18"/>
      <x:c r="M3082" s="18"/>
      <x:c r="N3082" s="18"/>
      <x:c r="O3082" s="18"/>
      <x:c r="P3082" s="18"/>
      <x:c r="Q3082" s="18"/>
      <x:c r="R3082" s="18"/>
      <x:c r="S3082" s="18"/>
      <x:c r="T3082" s="18"/>
    </x:row>
    <x:row r="3083">
      <x:c r="D3083" s="18"/>
      <x:c r="E3083" s="18"/>
      <x:c r="F3083" s="18"/>
      <x:c r="G3083" s="59"/>
      <x:c r="H3083" s="59"/>
      <x:c r="I3083" s="59"/>
      <x:c r="J3083" s="59"/>
      <x:c r="K3083" s="18"/>
      <x:c r="L3083" s="18"/>
      <x:c r="M3083" s="18"/>
      <x:c r="N3083" s="18"/>
      <x:c r="O3083" s="18"/>
      <x:c r="P3083" s="18"/>
      <x:c r="Q3083" s="18"/>
      <x:c r="R3083" s="18"/>
      <x:c r="S3083" s="18"/>
      <x:c r="T3083" s="18"/>
    </x:row>
    <x:row r="3084">
      <x:c r="D3084" s="18"/>
      <x:c r="E3084" s="18"/>
      <x:c r="F3084" s="18"/>
      <x:c r="G3084" s="59"/>
      <x:c r="H3084" s="59"/>
      <x:c r="I3084" s="59"/>
      <x:c r="J3084" s="59"/>
      <x:c r="K3084" s="18"/>
      <x:c r="L3084" s="18"/>
      <x:c r="M3084" s="18"/>
      <x:c r="N3084" s="18"/>
      <x:c r="O3084" s="18"/>
      <x:c r="P3084" s="18"/>
      <x:c r="Q3084" s="18"/>
      <x:c r="R3084" s="18"/>
      <x:c r="S3084" s="18"/>
      <x:c r="T3084" s="18"/>
    </x:row>
    <x:row r="3085">
      <x:c r="D3085" s="18"/>
      <x:c r="E3085" s="18"/>
      <x:c r="F3085" s="18"/>
      <x:c r="G3085" s="59"/>
      <x:c r="H3085" s="59"/>
      <x:c r="I3085" s="59"/>
      <x:c r="J3085" s="59"/>
      <x:c r="K3085" s="18"/>
      <x:c r="L3085" s="18"/>
      <x:c r="M3085" s="18"/>
      <x:c r="N3085" s="18"/>
      <x:c r="O3085" s="18"/>
      <x:c r="P3085" s="18"/>
      <x:c r="Q3085" s="18"/>
      <x:c r="R3085" s="18"/>
      <x:c r="S3085" s="18"/>
      <x:c r="T3085" s="18"/>
    </x:row>
    <x:row r="3086">
      <x:c r="D3086" s="18"/>
      <x:c r="E3086" s="18"/>
      <x:c r="F3086" s="18"/>
      <x:c r="G3086" s="59"/>
      <x:c r="H3086" s="59"/>
      <x:c r="I3086" s="59"/>
      <x:c r="J3086" s="59"/>
      <x:c r="K3086" s="18"/>
      <x:c r="L3086" s="18"/>
      <x:c r="M3086" s="18"/>
      <x:c r="N3086" s="18"/>
      <x:c r="O3086" s="18"/>
      <x:c r="P3086" s="18"/>
      <x:c r="Q3086" s="18"/>
      <x:c r="R3086" s="18"/>
      <x:c r="S3086" s="18"/>
      <x:c r="T3086" s="18"/>
    </x:row>
    <x:row r="3087">
      <x:c r="D3087" s="18"/>
      <x:c r="E3087" s="18"/>
      <x:c r="F3087" s="18"/>
      <x:c r="G3087" s="59"/>
      <x:c r="H3087" s="59"/>
      <x:c r="I3087" s="59"/>
      <x:c r="J3087" s="59"/>
      <x:c r="K3087" s="18"/>
      <x:c r="L3087" s="18"/>
      <x:c r="M3087" s="18"/>
      <x:c r="N3087" s="18"/>
      <x:c r="O3087" s="18"/>
      <x:c r="P3087" s="18"/>
      <x:c r="Q3087" s="18"/>
      <x:c r="R3087" s="18"/>
      <x:c r="S3087" s="18"/>
      <x:c r="T3087" s="18"/>
    </x:row>
    <x:row r="3088">
      <x:c r="D3088" s="18"/>
      <x:c r="E3088" s="18"/>
      <x:c r="F3088" s="18"/>
      <x:c r="G3088" s="59"/>
      <x:c r="H3088" s="59"/>
      <x:c r="I3088" s="59"/>
      <x:c r="J3088" s="59"/>
      <x:c r="K3088" s="18"/>
      <x:c r="L3088" s="18"/>
      <x:c r="M3088" s="18"/>
      <x:c r="N3088" s="18"/>
      <x:c r="O3088" s="18"/>
      <x:c r="P3088" s="18"/>
      <x:c r="Q3088" s="18"/>
      <x:c r="R3088" s="18"/>
      <x:c r="S3088" s="18"/>
      <x:c r="T3088" s="18"/>
    </x:row>
    <x:row r="3089">
      <x:c r="D3089" s="18"/>
      <x:c r="E3089" s="18"/>
      <x:c r="F3089" s="18"/>
      <x:c r="G3089" s="59"/>
      <x:c r="H3089" s="59"/>
      <x:c r="I3089" s="59"/>
      <x:c r="J3089" s="59"/>
      <x:c r="K3089" s="18"/>
      <x:c r="L3089" s="18"/>
      <x:c r="M3089" s="18"/>
      <x:c r="N3089" s="18"/>
      <x:c r="O3089" s="18"/>
      <x:c r="P3089" s="18"/>
      <x:c r="Q3089" s="18"/>
      <x:c r="R3089" s="18"/>
      <x:c r="S3089" s="18"/>
      <x:c r="T3089" s="18"/>
    </x:row>
    <x:row r="3090">
      <x:c r="D3090" s="18"/>
      <x:c r="E3090" s="18"/>
      <x:c r="F3090" s="18"/>
      <x:c r="G3090" s="59"/>
      <x:c r="H3090" s="59"/>
      <x:c r="I3090" s="59"/>
      <x:c r="J3090" s="59"/>
      <x:c r="K3090" s="18"/>
      <x:c r="L3090" s="18"/>
      <x:c r="M3090" s="18"/>
      <x:c r="N3090" s="18"/>
      <x:c r="O3090" s="18"/>
      <x:c r="P3090" s="18"/>
      <x:c r="Q3090" s="18"/>
      <x:c r="R3090" s="18"/>
      <x:c r="S3090" s="18"/>
      <x:c r="T3090" s="18"/>
    </x:row>
    <x:row r="3091">
      <x:c r="D3091" s="18"/>
      <x:c r="E3091" s="18"/>
      <x:c r="F3091" s="18"/>
      <x:c r="G3091" s="59"/>
      <x:c r="H3091" s="59"/>
      <x:c r="I3091" s="59"/>
      <x:c r="J3091" s="59"/>
      <x:c r="K3091" s="18"/>
      <x:c r="L3091" s="18"/>
      <x:c r="M3091" s="18"/>
      <x:c r="N3091" s="18"/>
      <x:c r="O3091" s="18"/>
      <x:c r="P3091" s="18"/>
      <x:c r="Q3091" s="18"/>
      <x:c r="R3091" s="18"/>
      <x:c r="S3091" s="18"/>
      <x:c r="T3091" s="18"/>
    </x:row>
    <x:row r="3092">
      <x:c r="D3092" s="18"/>
      <x:c r="E3092" s="18"/>
      <x:c r="F3092" s="18"/>
      <x:c r="G3092" s="59"/>
      <x:c r="H3092" s="59"/>
      <x:c r="I3092" s="59"/>
      <x:c r="J3092" s="59"/>
      <x:c r="K3092" s="18"/>
      <x:c r="L3092" s="18"/>
      <x:c r="M3092" s="18"/>
      <x:c r="N3092" s="18"/>
      <x:c r="O3092" s="18"/>
      <x:c r="P3092" s="18"/>
      <x:c r="Q3092" s="18"/>
      <x:c r="R3092" s="18"/>
      <x:c r="S3092" s="18"/>
      <x:c r="T3092" s="18"/>
    </x:row>
    <x:row r="3093">
      <x:c r="D3093" s="18"/>
      <x:c r="E3093" s="18"/>
      <x:c r="F3093" s="18"/>
      <x:c r="G3093" s="59"/>
      <x:c r="H3093" s="59"/>
      <x:c r="I3093" s="59"/>
      <x:c r="J3093" s="59"/>
      <x:c r="K3093" s="18"/>
      <x:c r="L3093" s="18"/>
      <x:c r="M3093" s="18"/>
      <x:c r="N3093" s="18"/>
      <x:c r="O3093" s="18"/>
      <x:c r="P3093" s="18"/>
      <x:c r="Q3093" s="18"/>
      <x:c r="R3093" s="18"/>
      <x:c r="S3093" s="18"/>
      <x:c r="T3093" s="18"/>
    </x:row>
    <x:row r="3094">
      <x:c r="D3094" s="18"/>
      <x:c r="E3094" s="18"/>
      <x:c r="F3094" s="18"/>
      <x:c r="G3094" s="59"/>
      <x:c r="H3094" s="59"/>
      <x:c r="I3094" s="59"/>
      <x:c r="J3094" s="59"/>
      <x:c r="K3094" s="18"/>
      <x:c r="L3094" s="18"/>
      <x:c r="M3094" s="18"/>
      <x:c r="N3094" s="18"/>
      <x:c r="O3094" s="18"/>
      <x:c r="P3094" s="18"/>
      <x:c r="Q3094" s="18"/>
      <x:c r="R3094" s="18"/>
      <x:c r="S3094" s="18"/>
      <x:c r="T3094" s="18"/>
    </x:row>
    <x:row r="3095">
      <x:c r="D3095" s="18"/>
      <x:c r="E3095" s="18"/>
      <x:c r="F3095" s="18"/>
      <x:c r="G3095" s="59"/>
      <x:c r="H3095" s="59"/>
      <x:c r="I3095" s="59"/>
      <x:c r="J3095" s="59"/>
      <x:c r="K3095" s="18"/>
      <x:c r="L3095" s="18"/>
      <x:c r="M3095" s="18"/>
      <x:c r="N3095" s="18"/>
      <x:c r="O3095" s="18"/>
      <x:c r="P3095" s="18"/>
      <x:c r="Q3095" s="18"/>
      <x:c r="R3095" s="18"/>
      <x:c r="S3095" s="18"/>
      <x:c r="T3095" s="18"/>
    </x:row>
    <x:row r="3096">
      <x:c r="D3096" s="18"/>
      <x:c r="E3096" s="18"/>
      <x:c r="F3096" s="18"/>
      <x:c r="G3096" s="59"/>
      <x:c r="H3096" s="59"/>
      <x:c r="I3096" s="59"/>
      <x:c r="J3096" s="59"/>
      <x:c r="K3096" s="18"/>
      <x:c r="L3096" s="18"/>
      <x:c r="M3096" s="18"/>
      <x:c r="N3096" s="18"/>
      <x:c r="O3096" s="18"/>
      <x:c r="P3096" s="18"/>
      <x:c r="Q3096" s="18"/>
      <x:c r="R3096" s="18"/>
      <x:c r="S3096" s="18"/>
      <x:c r="T3096" s="18"/>
    </x:row>
    <x:row r="3097">
      <x:c r="D3097" s="18"/>
      <x:c r="E3097" s="18"/>
      <x:c r="F3097" s="18"/>
      <x:c r="G3097" s="59"/>
      <x:c r="H3097" s="59"/>
      <x:c r="I3097" s="59"/>
      <x:c r="J3097" s="59"/>
      <x:c r="K3097" s="18"/>
      <x:c r="L3097" s="18"/>
      <x:c r="M3097" s="18"/>
      <x:c r="N3097" s="18"/>
      <x:c r="O3097" s="18"/>
      <x:c r="P3097" s="18"/>
      <x:c r="Q3097" s="18"/>
      <x:c r="R3097" s="18"/>
      <x:c r="S3097" s="18"/>
      <x:c r="T3097" s="18"/>
    </x:row>
    <x:row r="3098">
      <x:c r="D3098" s="18"/>
      <x:c r="E3098" s="18"/>
      <x:c r="F3098" s="18"/>
      <x:c r="G3098" s="59"/>
      <x:c r="H3098" s="59"/>
      <x:c r="I3098" s="59"/>
      <x:c r="J3098" s="59"/>
      <x:c r="K3098" s="18"/>
      <x:c r="L3098" s="18"/>
      <x:c r="M3098" s="18"/>
      <x:c r="N3098" s="18"/>
      <x:c r="O3098" s="18"/>
      <x:c r="P3098" s="18"/>
      <x:c r="Q3098" s="18"/>
      <x:c r="R3098" s="18"/>
      <x:c r="S3098" s="18"/>
      <x:c r="T3098" s="18"/>
    </x:row>
    <x:row r="3099">
      <x:c r="D3099" s="18"/>
      <x:c r="E3099" s="18"/>
      <x:c r="F3099" s="18"/>
      <x:c r="G3099" s="59"/>
      <x:c r="H3099" s="59"/>
      <x:c r="I3099" s="59"/>
      <x:c r="J3099" s="59"/>
      <x:c r="K3099" s="18"/>
      <x:c r="L3099" s="18"/>
      <x:c r="M3099" s="18"/>
      <x:c r="N3099" s="18"/>
      <x:c r="O3099" s="18"/>
      <x:c r="P3099" s="18"/>
      <x:c r="Q3099" s="18"/>
      <x:c r="R3099" s="18"/>
      <x:c r="S3099" s="18"/>
      <x:c r="T3099" s="18"/>
    </x:row>
    <x:row r="3100">
      <x:c r="D3100" s="18"/>
      <x:c r="E3100" s="18"/>
      <x:c r="F3100" s="18"/>
      <x:c r="G3100" s="59"/>
      <x:c r="H3100" s="59"/>
      <x:c r="I3100" s="59"/>
      <x:c r="J3100" s="59"/>
      <x:c r="K3100" s="18"/>
      <x:c r="L3100" s="18"/>
      <x:c r="M3100" s="18"/>
      <x:c r="N3100" s="18"/>
      <x:c r="O3100" s="18"/>
      <x:c r="P3100" s="18"/>
      <x:c r="Q3100" s="18"/>
      <x:c r="R3100" s="18"/>
      <x:c r="S3100" s="18"/>
      <x:c r="T3100" s="18"/>
    </x:row>
    <x:row r="3101">
      <x:c r="D3101" s="18"/>
      <x:c r="E3101" s="18"/>
      <x:c r="F3101" s="18"/>
      <x:c r="G3101" s="59"/>
      <x:c r="H3101" s="59"/>
      <x:c r="I3101" s="59"/>
      <x:c r="J3101" s="59"/>
      <x:c r="K3101" s="18"/>
      <x:c r="L3101" s="18"/>
      <x:c r="M3101" s="18"/>
      <x:c r="N3101" s="18"/>
      <x:c r="O3101" s="18"/>
      <x:c r="P3101" s="18"/>
      <x:c r="Q3101" s="18"/>
      <x:c r="R3101" s="18"/>
      <x:c r="S3101" s="18"/>
      <x:c r="T3101" s="18"/>
    </x:row>
    <x:row r="3102">
      <x:c r="D3102" s="18"/>
      <x:c r="E3102" s="18"/>
      <x:c r="F3102" s="18"/>
      <x:c r="G3102" s="59"/>
      <x:c r="H3102" s="59"/>
      <x:c r="I3102" s="59"/>
      <x:c r="J3102" s="59"/>
      <x:c r="K3102" s="18"/>
      <x:c r="L3102" s="18"/>
      <x:c r="M3102" s="18"/>
      <x:c r="N3102" s="18"/>
      <x:c r="O3102" s="18"/>
      <x:c r="P3102" s="18"/>
      <x:c r="Q3102" s="18"/>
      <x:c r="R3102" s="18"/>
      <x:c r="S3102" s="18"/>
      <x:c r="T3102" s="18"/>
    </x:row>
    <x:row r="3103">
      <x:c r="D3103" s="18"/>
      <x:c r="E3103" s="18"/>
      <x:c r="F3103" s="18"/>
      <x:c r="G3103" s="59"/>
      <x:c r="H3103" s="59"/>
      <x:c r="I3103" s="59"/>
      <x:c r="J3103" s="59"/>
      <x:c r="K3103" s="18"/>
      <x:c r="L3103" s="18"/>
      <x:c r="M3103" s="18"/>
      <x:c r="N3103" s="18"/>
      <x:c r="O3103" s="18"/>
      <x:c r="P3103" s="18"/>
      <x:c r="Q3103" s="18"/>
      <x:c r="R3103" s="18"/>
      <x:c r="S3103" s="18"/>
      <x:c r="T3103" s="18"/>
    </x:row>
    <x:row r="3104">
      <x:c r="D3104" s="18"/>
      <x:c r="E3104" s="18"/>
      <x:c r="F3104" s="18"/>
      <x:c r="G3104" s="59"/>
      <x:c r="H3104" s="59"/>
      <x:c r="I3104" s="59"/>
      <x:c r="J3104" s="59"/>
      <x:c r="K3104" s="18"/>
      <x:c r="L3104" s="18"/>
      <x:c r="M3104" s="18"/>
      <x:c r="N3104" s="18"/>
      <x:c r="O3104" s="18"/>
      <x:c r="P3104" s="18"/>
      <x:c r="Q3104" s="18"/>
      <x:c r="R3104" s="18"/>
      <x:c r="S3104" s="18"/>
      <x:c r="T3104" s="18"/>
    </x:row>
    <x:row r="3105">
      <x:c r="D3105" s="18"/>
      <x:c r="E3105" s="18"/>
      <x:c r="F3105" s="18"/>
      <x:c r="G3105" s="59"/>
      <x:c r="H3105" s="59"/>
      <x:c r="I3105" s="59"/>
      <x:c r="J3105" s="59"/>
      <x:c r="K3105" s="18"/>
      <x:c r="L3105" s="18"/>
      <x:c r="M3105" s="18"/>
      <x:c r="N3105" s="18"/>
      <x:c r="O3105" s="18"/>
      <x:c r="P3105" s="18"/>
      <x:c r="Q3105" s="18"/>
      <x:c r="R3105" s="18"/>
      <x:c r="S3105" s="18"/>
      <x:c r="T3105" s="18"/>
    </x:row>
    <x:row r="3106">
      <x:c r="D3106" s="18"/>
      <x:c r="E3106" s="18"/>
      <x:c r="F3106" s="18"/>
      <x:c r="G3106" s="59"/>
      <x:c r="H3106" s="59"/>
      <x:c r="I3106" s="59"/>
      <x:c r="J3106" s="59"/>
      <x:c r="K3106" s="18"/>
      <x:c r="L3106" s="18"/>
      <x:c r="M3106" s="18"/>
      <x:c r="N3106" s="18"/>
      <x:c r="O3106" s="18"/>
      <x:c r="P3106" s="18"/>
      <x:c r="Q3106" s="18"/>
      <x:c r="R3106" s="18"/>
      <x:c r="S3106" s="18"/>
      <x:c r="T3106" s="18"/>
    </x:row>
    <x:row r="3107">
      <x:c r="D3107" s="18"/>
      <x:c r="E3107" s="18"/>
      <x:c r="F3107" s="18"/>
      <x:c r="G3107" s="59"/>
      <x:c r="H3107" s="59"/>
      <x:c r="I3107" s="59"/>
      <x:c r="J3107" s="59"/>
      <x:c r="K3107" s="18"/>
      <x:c r="L3107" s="18"/>
      <x:c r="M3107" s="18"/>
      <x:c r="N3107" s="18"/>
      <x:c r="O3107" s="18"/>
      <x:c r="P3107" s="18"/>
      <x:c r="Q3107" s="18"/>
      <x:c r="R3107" s="18"/>
      <x:c r="S3107" s="18"/>
      <x:c r="T3107" s="18"/>
    </x:row>
    <x:row r="3108">
      <x:c r="D3108" s="18"/>
      <x:c r="E3108" s="18"/>
      <x:c r="F3108" s="18"/>
      <x:c r="G3108" s="59"/>
      <x:c r="H3108" s="59"/>
      <x:c r="I3108" s="59"/>
      <x:c r="J3108" s="59"/>
      <x:c r="K3108" s="18"/>
      <x:c r="L3108" s="18"/>
      <x:c r="M3108" s="18"/>
      <x:c r="N3108" s="18"/>
      <x:c r="O3108" s="18"/>
      <x:c r="P3108" s="18"/>
      <x:c r="Q3108" s="18"/>
      <x:c r="R3108" s="18"/>
      <x:c r="S3108" s="18"/>
      <x:c r="T3108" s="18"/>
    </x:row>
    <x:row r="3109">
      <x:c r="D3109" s="18"/>
      <x:c r="E3109" s="18"/>
      <x:c r="F3109" s="18"/>
      <x:c r="G3109" s="59"/>
      <x:c r="H3109" s="59"/>
      <x:c r="I3109" s="59"/>
      <x:c r="J3109" s="59"/>
      <x:c r="K3109" s="18"/>
      <x:c r="L3109" s="18"/>
      <x:c r="M3109" s="18"/>
      <x:c r="N3109" s="18"/>
      <x:c r="O3109" s="18"/>
      <x:c r="P3109" s="18"/>
      <x:c r="Q3109" s="18"/>
      <x:c r="R3109" s="18"/>
      <x:c r="S3109" s="18"/>
      <x:c r="T3109" s="18"/>
    </x:row>
    <x:row r="3110">
      <x:c r="D3110" s="18"/>
      <x:c r="E3110" s="18"/>
      <x:c r="F3110" s="18"/>
      <x:c r="G3110" s="59"/>
      <x:c r="H3110" s="59"/>
      <x:c r="I3110" s="59"/>
      <x:c r="J3110" s="59"/>
      <x:c r="K3110" s="18"/>
      <x:c r="L3110" s="18"/>
      <x:c r="M3110" s="18"/>
      <x:c r="N3110" s="18"/>
      <x:c r="O3110" s="18"/>
      <x:c r="P3110" s="18"/>
      <x:c r="Q3110" s="18"/>
      <x:c r="R3110" s="18"/>
      <x:c r="S3110" s="18"/>
      <x:c r="T3110" s="18"/>
    </x:row>
    <x:row r="3111">
      <x:c r="D3111" s="18"/>
      <x:c r="E3111" s="18"/>
      <x:c r="F3111" s="18"/>
      <x:c r="G3111" s="59"/>
      <x:c r="H3111" s="59"/>
      <x:c r="I3111" s="59"/>
      <x:c r="J3111" s="59"/>
      <x:c r="K3111" s="18"/>
      <x:c r="L3111" s="18"/>
      <x:c r="M3111" s="18"/>
      <x:c r="N3111" s="18"/>
      <x:c r="O3111" s="18"/>
      <x:c r="P3111" s="18"/>
      <x:c r="Q3111" s="18"/>
      <x:c r="R3111" s="18"/>
      <x:c r="S3111" s="18"/>
      <x:c r="T3111" s="18"/>
    </x:row>
    <x:row r="3112">
      <x:c r="D3112" s="18"/>
      <x:c r="E3112" s="18"/>
      <x:c r="F3112" s="18"/>
      <x:c r="G3112" s="59"/>
      <x:c r="H3112" s="59"/>
      <x:c r="I3112" s="59"/>
      <x:c r="J3112" s="59"/>
      <x:c r="K3112" s="18"/>
      <x:c r="L3112" s="18"/>
      <x:c r="M3112" s="18"/>
      <x:c r="N3112" s="18"/>
      <x:c r="O3112" s="18"/>
      <x:c r="P3112" s="18"/>
      <x:c r="Q3112" s="18"/>
      <x:c r="R3112" s="18"/>
      <x:c r="S3112" s="18"/>
      <x:c r="T3112" s="18"/>
    </x:row>
    <x:row r="3113">
      <x:c r="D3113" s="18"/>
      <x:c r="E3113" s="18"/>
      <x:c r="F3113" s="18"/>
      <x:c r="G3113" s="59"/>
      <x:c r="H3113" s="59"/>
      <x:c r="I3113" s="59"/>
      <x:c r="J3113" s="59"/>
      <x:c r="K3113" s="18"/>
      <x:c r="L3113" s="18"/>
      <x:c r="M3113" s="18"/>
      <x:c r="N3113" s="18"/>
      <x:c r="O3113" s="18"/>
      <x:c r="P3113" s="18"/>
      <x:c r="Q3113" s="18"/>
      <x:c r="R3113" s="18"/>
      <x:c r="S3113" s="18"/>
      <x:c r="T3113" s="18"/>
    </x:row>
    <x:row r="3114">
      <x:c r="D3114" s="18"/>
      <x:c r="E3114" s="18"/>
      <x:c r="F3114" s="18"/>
      <x:c r="G3114" s="59"/>
      <x:c r="H3114" s="59"/>
      <x:c r="I3114" s="59"/>
      <x:c r="J3114" s="59"/>
      <x:c r="K3114" s="18"/>
      <x:c r="L3114" s="18"/>
      <x:c r="M3114" s="18"/>
      <x:c r="N3114" s="18"/>
      <x:c r="O3114" s="18"/>
      <x:c r="P3114" s="18"/>
      <x:c r="Q3114" s="18"/>
      <x:c r="R3114" s="18"/>
      <x:c r="S3114" s="18"/>
      <x:c r="T3114" s="18"/>
    </x:row>
    <x:row r="3115">
      <x:c r="D3115" s="18"/>
      <x:c r="E3115" s="18"/>
      <x:c r="F3115" s="18"/>
      <x:c r="G3115" s="59"/>
      <x:c r="H3115" s="59"/>
      <x:c r="I3115" s="59"/>
      <x:c r="J3115" s="59"/>
      <x:c r="K3115" s="18"/>
      <x:c r="L3115" s="18"/>
      <x:c r="M3115" s="18"/>
      <x:c r="N3115" s="18"/>
      <x:c r="O3115" s="18"/>
      <x:c r="P3115" s="18"/>
      <x:c r="Q3115" s="18"/>
      <x:c r="R3115" s="18"/>
      <x:c r="S3115" s="18"/>
      <x:c r="T3115" s="18"/>
    </x:row>
    <x:row r="3116">
      <x:c r="D3116" s="18"/>
      <x:c r="E3116" s="18"/>
      <x:c r="F3116" s="18"/>
      <x:c r="G3116" s="59"/>
      <x:c r="H3116" s="59"/>
      <x:c r="I3116" s="59"/>
      <x:c r="J3116" s="59"/>
      <x:c r="K3116" s="18"/>
      <x:c r="L3116" s="18"/>
      <x:c r="M3116" s="18"/>
      <x:c r="N3116" s="18"/>
      <x:c r="O3116" s="18"/>
      <x:c r="P3116" s="18"/>
      <x:c r="Q3116" s="18"/>
      <x:c r="R3116" s="18"/>
      <x:c r="S3116" s="18"/>
      <x:c r="T3116" s="18"/>
    </x:row>
    <x:row r="3117">
      <x:c r="D3117" s="18"/>
      <x:c r="E3117" s="18"/>
      <x:c r="F3117" s="18"/>
      <x:c r="G3117" s="59"/>
      <x:c r="H3117" s="59"/>
      <x:c r="I3117" s="59"/>
      <x:c r="J3117" s="59"/>
      <x:c r="K3117" s="18"/>
      <x:c r="L3117" s="18"/>
      <x:c r="M3117" s="18"/>
      <x:c r="N3117" s="18"/>
      <x:c r="O3117" s="18"/>
      <x:c r="P3117" s="18"/>
      <x:c r="Q3117" s="18"/>
      <x:c r="R3117" s="18"/>
      <x:c r="S3117" s="18"/>
      <x:c r="T3117" s="18"/>
    </x:row>
    <x:row r="3118">
      <x:c r="D3118" s="18"/>
      <x:c r="E3118" s="18"/>
      <x:c r="F3118" s="18"/>
      <x:c r="G3118" s="59"/>
      <x:c r="H3118" s="59"/>
      <x:c r="I3118" s="59"/>
      <x:c r="J3118" s="59"/>
      <x:c r="K3118" s="18"/>
      <x:c r="L3118" s="18"/>
      <x:c r="M3118" s="18"/>
      <x:c r="N3118" s="18"/>
      <x:c r="O3118" s="18"/>
      <x:c r="P3118" s="18"/>
      <x:c r="Q3118" s="18"/>
      <x:c r="R3118" s="18"/>
      <x:c r="S3118" s="18"/>
      <x:c r="T3118" s="18"/>
    </x:row>
    <x:row r="3119">
      <x:c r="D3119" s="18"/>
      <x:c r="E3119" s="18"/>
      <x:c r="F3119" s="18"/>
      <x:c r="G3119" s="59"/>
      <x:c r="H3119" s="59"/>
      <x:c r="I3119" s="59"/>
      <x:c r="J3119" s="59"/>
      <x:c r="K3119" s="18"/>
      <x:c r="L3119" s="18"/>
      <x:c r="M3119" s="18"/>
      <x:c r="N3119" s="18"/>
      <x:c r="O3119" s="18"/>
      <x:c r="P3119" s="18"/>
      <x:c r="Q3119" s="18"/>
      <x:c r="R3119" s="18"/>
      <x:c r="S3119" s="18"/>
      <x:c r="T3119" s="18"/>
    </x:row>
    <x:row r="3120">
      <x:c r="D3120" s="18"/>
      <x:c r="E3120" s="18"/>
      <x:c r="F3120" s="18"/>
      <x:c r="G3120" s="59"/>
      <x:c r="H3120" s="59"/>
      <x:c r="I3120" s="59"/>
      <x:c r="J3120" s="59"/>
      <x:c r="K3120" s="18"/>
      <x:c r="L3120" s="18"/>
      <x:c r="M3120" s="18"/>
      <x:c r="N3120" s="18"/>
      <x:c r="O3120" s="18"/>
      <x:c r="P3120" s="18"/>
      <x:c r="Q3120" s="18"/>
      <x:c r="R3120" s="18"/>
      <x:c r="S3120" s="18"/>
      <x:c r="T3120" s="18"/>
    </x:row>
    <x:row r="3121">
      <x:c r="D3121" s="18"/>
      <x:c r="E3121" s="18"/>
      <x:c r="F3121" s="18"/>
      <x:c r="G3121" s="59"/>
      <x:c r="H3121" s="59"/>
      <x:c r="I3121" s="59"/>
      <x:c r="J3121" s="59"/>
      <x:c r="K3121" s="18"/>
      <x:c r="L3121" s="18"/>
      <x:c r="M3121" s="18"/>
      <x:c r="N3121" s="18"/>
      <x:c r="O3121" s="18"/>
      <x:c r="P3121" s="18"/>
      <x:c r="Q3121" s="18"/>
      <x:c r="R3121" s="18"/>
      <x:c r="S3121" s="18"/>
      <x:c r="T3121" s="18"/>
    </x:row>
    <x:row r="3122">
      <x:c r="D3122" s="18"/>
      <x:c r="E3122" s="18"/>
      <x:c r="F3122" s="18"/>
      <x:c r="G3122" s="59"/>
      <x:c r="H3122" s="59"/>
      <x:c r="I3122" s="59"/>
      <x:c r="J3122" s="59"/>
      <x:c r="K3122" s="18"/>
      <x:c r="L3122" s="18"/>
      <x:c r="M3122" s="18"/>
      <x:c r="N3122" s="18"/>
      <x:c r="O3122" s="18"/>
      <x:c r="P3122" s="18"/>
      <x:c r="Q3122" s="18"/>
      <x:c r="R3122" s="18"/>
      <x:c r="S3122" s="18"/>
      <x:c r="T3122" s="18"/>
    </x:row>
    <x:row r="3123">
      <x:c r="D3123" s="18"/>
      <x:c r="E3123" s="18"/>
      <x:c r="F3123" s="18"/>
      <x:c r="G3123" s="59"/>
      <x:c r="H3123" s="59"/>
      <x:c r="I3123" s="59"/>
      <x:c r="J3123" s="59"/>
      <x:c r="K3123" s="18"/>
      <x:c r="L3123" s="18"/>
      <x:c r="M3123" s="18"/>
      <x:c r="N3123" s="18"/>
      <x:c r="O3123" s="18"/>
      <x:c r="P3123" s="18"/>
      <x:c r="Q3123" s="18"/>
      <x:c r="R3123" s="18"/>
      <x:c r="S3123" s="18"/>
      <x:c r="T3123" s="18"/>
    </x:row>
    <x:row r="3124">
      <x:c r="D3124" s="18"/>
      <x:c r="E3124" s="18"/>
      <x:c r="F3124" s="18"/>
      <x:c r="G3124" s="59"/>
      <x:c r="H3124" s="59"/>
      <x:c r="I3124" s="59"/>
      <x:c r="J3124" s="59"/>
      <x:c r="K3124" s="18"/>
      <x:c r="L3124" s="18"/>
      <x:c r="M3124" s="18"/>
      <x:c r="N3124" s="18"/>
      <x:c r="O3124" s="18"/>
      <x:c r="P3124" s="18"/>
      <x:c r="Q3124" s="18"/>
      <x:c r="R3124" s="18"/>
      <x:c r="S3124" s="18"/>
      <x:c r="T3124" s="18"/>
    </x:row>
    <x:row r="3125">
      <x:c r="D3125" s="18"/>
      <x:c r="E3125" s="18"/>
      <x:c r="F3125" s="18"/>
      <x:c r="G3125" s="59"/>
      <x:c r="H3125" s="59"/>
      <x:c r="I3125" s="59"/>
      <x:c r="J3125" s="59"/>
      <x:c r="K3125" s="18"/>
      <x:c r="L3125" s="18"/>
      <x:c r="M3125" s="18"/>
      <x:c r="N3125" s="18"/>
      <x:c r="O3125" s="18"/>
      <x:c r="P3125" s="18"/>
      <x:c r="Q3125" s="18"/>
      <x:c r="R3125" s="18"/>
      <x:c r="S3125" s="18"/>
      <x:c r="T3125" s="18"/>
    </x:row>
    <x:row r="3126">
      <x:c r="D3126" s="18"/>
      <x:c r="E3126" s="18"/>
      <x:c r="F3126" s="18"/>
      <x:c r="G3126" s="59"/>
      <x:c r="H3126" s="59"/>
      <x:c r="I3126" s="59"/>
      <x:c r="J3126" s="59"/>
      <x:c r="K3126" s="18"/>
      <x:c r="L3126" s="18"/>
      <x:c r="M3126" s="18"/>
      <x:c r="N3126" s="18"/>
      <x:c r="O3126" s="18"/>
      <x:c r="P3126" s="18"/>
      <x:c r="Q3126" s="18"/>
      <x:c r="R3126" s="18"/>
      <x:c r="S3126" s="18"/>
      <x:c r="T3126" s="18"/>
    </x:row>
    <x:row r="3127">
      <x:c r="D3127" s="18"/>
      <x:c r="E3127" s="18"/>
      <x:c r="F3127" s="18"/>
      <x:c r="G3127" s="59"/>
      <x:c r="H3127" s="59"/>
      <x:c r="I3127" s="59"/>
      <x:c r="J3127" s="59"/>
      <x:c r="K3127" s="18"/>
      <x:c r="L3127" s="18"/>
      <x:c r="M3127" s="18"/>
      <x:c r="N3127" s="18"/>
      <x:c r="O3127" s="18"/>
      <x:c r="P3127" s="18"/>
      <x:c r="Q3127" s="18"/>
      <x:c r="R3127" s="18"/>
      <x:c r="S3127" s="18"/>
      <x:c r="T3127" s="18"/>
    </x:row>
    <x:row r="3128">
      <x:c r="D3128" s="18"/>
      <x:c r="E3128" s="18"/>
      <x:c r="F3128" s="18"/>
      <x:c r="G3128" s="59"/>
      <x:c r="H3128" s="59"/>
      <x:c r="I3128" s="59"/>
      <x:c r="J3128" s="59"/>
      <x:c r="K3128" s="18"/>
      <x:c r="L3128" s="18"/>
      <x:c r="M3128" s="18"/>
      <x:c r="N3128" s="18"/>
      <x:c r="O3128" s="18"/>
      <x:c r="P3128" s="18"/>
      <x:c r="Q3128" s="18"/>
      <x:c r="R3128" s="18"/>
      <x:c r="S3128" s="18"/>
      <x:c r="T3128" s="18"/>
    </x:row>
    <x:row r="3129">
      <x:c r="D3129" s="18"/>
      <x:c r="E3129" s="18"/>
      <x:c r="F3129" s="18"/>
      <x:c r="G3129" s="59"/>
      <x:c r="H3129" s="59"/>
      <x:c r="I3129" s="59"/>
      <x:c r="J3129" s="59"/>
      <x:c r="K3129" s="18"/>
      <x:c r="L3129" s="18"/>
      <x:c r="M3129" s="18"/>
      <x:c r="N3129" s="18"/>
      <x:c r="O3129" s="18"/>
      <x:c r="P3129" s="18"/>
      <x:c r="Q3129" s="18"/>
      <x:c r="R3129" s="18"/>
      <x:c r="S3129" s="18"/>
      <x:c r="T3129" s="18"/>
    </x:row>
    <x:row r="3130">
      <x:c r="D3130" s="18"/>
      <x:c r="E3130" s="18"/>
      <x:c r="F3130" s="18"/>
      <x:c r="G3130" s="59"/>
      <x:c r="H3130" s="59"/>
      <x:c r="I3130" s="59"/>
      <x:c r="J3130" s="59"/>
      <x:c r="K3130" s="18"/>
      <x:c r="L3130" s="18"/>
      <x:c r="M3130" s="18"/>
      <x:c r="N3130" s="18"/>
      <x:c r="O3130" s="18"/>
      <x:c r="P3130" s="18"/>
      <x:c r="Q3130" s="18"/>
      <x:c r="R3130" s="18"/>
      <x:c r="S3130" s="18"/>
      <x:c r="T3130" s="18"/>
    </x:row>
    <x:row r="3131">
      <x:c r="D3131" s="18"/>
      <x:c r="E3131" s="18"/>
      <x:c r="F3131" s="18"/>
      <x:c r="G3131" s="59"/>
      <x:c r="H3131" s="59"/>
      <x:c r="I3131" s="59"/>
      <x:c r="J3131" s="59"/>
      <x:c r="K3131" s="18"/>
      <x:c r="L3131" s="18"/>
      <x:c r="M3131" s="18"/>
      <x:c r="N3131" s="18"/>
      <x:c r="O3131" s="18"/>
      <x:c r="P3131" s="18"/>
      <x:c r="Q3131" s="18"/>
      <x:c r="R3131" s="18"/>
      <x:c r="S3131" s="18"/>
      <x:c r="T3131" s="18"/>
    </x:row>
    <x:row r="3132">
      <x:c r="D3132" s="18"/>
      <x:c r="E3132" s="18"/>
      <x:c r="F3132" s="18"/>
      <x:c r="G3132" s="59"/>
      <x:c r="H3132" s="59"/>
      <x:c r="I3132" s="59"/>
      <x:c r="J3132" s="59"/>
      <x:c r="K3132" s="18"/>
      <x:c r="L3132" s="18"/>
      <x:c r="M3132" s="18"/>
      <x:c r="N3132" s="18"/>
      <x:c r="O3132" s="18"/>
      <x:c r="P3132" s="18"/>
      <x:c r="Q3132" s="18"/>
      <x:c r="R3132" s="18"/>
      <x:c r="S3132" s="18"/>
      <x:c r="T3132" s="18"/>
    </x:row>
    <x:row r="3133">
      <x:c r="D3133" s="18"/>
      <x:c r="E3133" s="18"/>
      <x:c r="F3133" s="18"/>
      <x:c r="G3133" s="59"/>
      <x:c r="H3133" s="59"/>
      <x:c r="I3133" s="59"/>
      <x:c r="J3133" s="59"/>
      <x:c r="K3133" s="18"/>
      <x:c r="L3133" s="18"/>
      <x:c r="M3133" s="18"/>
      <x:c r="N3133" s="18"/>
      <x:c r="O3133" s="18"/>
      <x:c r="P3133" s="18"/>
      <x:c r="Q3133" s="18"/>
      <x:c r="R3133" s="18"/>
      <x:c r="S3133" s="18"/>
      <x:c r="T3133" s="18"/>
    </x:row>
    <x:row r="3134">
      <x:c r="D3134" s="18"/>
      <x:c r="E3134" s="18"/>
      <x:c r="F3134" s="18"/>
      <x:c r="G3134" s="59"/>
      <x:c r="H3134" s="59"/>
      <x:c r="I3134" s="59"/>
      <x:c r="J3134" s="59"/>
      <x:c r="K3134" s="18"/>
      <x:c r="L3134" s="18"/>
      <x:c r="M3134" s="18"/>
      <x:c r="N3134" s="18"/>
      <x:c r="O3134" s="18"/>
      <x:c r="P3134" s="18"/>
      <x:c r="Q3134" s="18"/>
      <x:c r="R3134" s="18"/>
      <x:c r="S3134" s="18"/>
      <x:c r="T3134" s="18"/>
    </x:row>
    <x:row r="3135">
      <x:c r="D3135" s="18"/>
      <x:c r="E3135" s="18"/>
      <x:c r="F3135" s="18"/>
      <x:c r="G3135" s="59"/>
      <x:c r="H3135" s="59"/>
      <x:c r="I3135" s="59"/>
      <x:c r="J3135" s="59"/>
      <x:c r="K3135" s="18"/>
      <x:c r="L3135" s="18"/>
      <x:c r="M3135" s="18"/>
      <x:c r="N3135" s="18"/>
      <x:c r="O3135" s="18"/>
      <x:c r="P3135" s="18"/>
      <x:c r="Q3135" s="18"/>
      <x:c r="R3135" s="18"/>
      <x:c r="S3135" s="18"/>
      <x:c r="T3135" s="18"/>
    </x:row>
    <x:row r="3136">
      <x:c r="D3136" s="18"/>
      <x:c r="E3136" s="18"/>
      <x:c r="F3136" s="18"/>
      <x:c r="G3136" s="59"/>
      <x:c r="H3136" s="59"/>
      <x:c r="I3136" s="59"/>
      <x:c r="J3136" s="59"/>
      <x:c r="K3136" s="18"/>
      <x:c r="L3136" s="18"/>
      <x:c r="M3136" s="18"/>
      <x:c r="N3136" s="18"/>
      <x:c r="O3136" s="18"/>
      <x:c r="P3136" s="18"/>
      <x:c r="Q3136" s="18"/>
      <x:c r="R3136" s="18"/>
      <x:c r="S3136" s="18"/>
      <x:c r="T3136" s="18"/>
    </x:row>
    <x:row r="3137">
      <x:c r="D3137" s="18"/>
      <x:c r="E3137" s="18"/>
      <x:c r="F3137" s="18"/>
      <x:c r="G3137" s="59"/>
      <x:c r="H3137" s="59"/>
      <x:c r="I3137" s="59"/>
      <x:c r="J3137" s="59"/>
      <x:c r="K3137" s="18"/>
      <x:c r="L3137" s="18"/>
      <x:c r="M3137" s="18"/>
      <x:c r="N3137" s="18"/>
      <x:c r="O3137" s="18"/>
      <x:c r="P3137" s="18"/>
      <x:c r="Q3137" s="18"/>
      <x:c r="R3137" s="18"/>
      <x:c r="S3137" s="18"/>
      <x:c r="T3137" s="18"/>
    </x:row>
    <x:row r="3138">
      <x:c r="D3138" s="18"/>
      <x:c r="E3138" s="18"/>
      <x:c r="F3138" s="18"/>
      <x:c r="G3138" s="59"/>
      <x:c r="H3138" s="59"/>
      <x:c r="I3138" s="59"/>
      <x:c r="J3138" s="59"/>
      <x:c r="K3138" s="18"/>
      <x:c r="L3138" s="18"/>
      <x:c r="M3138" s="18"/>
      <x:c r="N3138" s="18"/>
      <x:c r="O3138" s="18"/>
      <x:c r="P3138" s="18"/>
      <x:c r="Q3138" s="18"/>
      <x:c r="R3138" s="18"/>
      <x:c r="S3138" s="18"/>
      <x:c r="T3138" s="18"/>
    </x:row>
    <x:row r="3139">
      <x:c r="D3139" s="18"/>
      <x:c r="E3139" s="18"/>
      <x:c r="F3139" s="18"/>
      <x:c r="G3139" s="59"/>
      <x:c r="H3139" s="59"/>
      <x:c r="I3139" s="59"/>
      <x:c r="J3139" s="59"/>
      <x:c r="K3139" s="18"/>
      <x:c r="L3139" s="18"/>
      <x:c r="M3139" s="18"/>
      <x:c r="N3139" s="18"/>
      <x:c r="O3139" s="18"/>
      <x:c r="P3139" s="18"/>
      <x:c r="Q3139" s="18"/>
      <x:c r="R3139" s="18"/>
      <x:c r="S3139" s="18"/>
      <x:c r="T3139" s="18"/>
    </x:row>
    <x:row r="3140">
      <x:c r="D3140" s="18"/>
      <x:c r="E3140" s="18"/>
      <x:c r="F3140" s="18"/>
      <x:c r="G3140" s="59"/>
      <x:c r="H3140" s="59"/>
      <x:c r="I3140" s="59"/>
      <x:c r="J3140" s="59"/>
      <x:c r="K3140" s="18"/>
      <x:c r="L3140" s="18"/>
      <x:c r="M3140" s="18"/>
      <x:c r="N3140" s="18"/>
      <x:c r="O3140" s="18"/>
      <x:c r="P3140" s="18"/>
      <x:c r="Q3140" s="18"/>
      <x:c r="R3140" s="18"/>
      <x:c r="S3140" s="18"/>
      <x:c r="T3140" s="18"/>
    </x:row>
    <x:row r="3141">
      <x:c r="D3141" s="18"/>
      <x:c r="E3141" s="18"/>
      <x:c r="F3141" s="18"/>
      <x:c r="G3141" s="59"/>
      <x:c r="H3141" s="59"/>
      <x:c r="I3141" s="59"/>
      <x:c r="J3141" s="59"/>
      <x:c r="K3141" s="18"/>
      <x:c r="L3141" s="18"/>
      <x:c r="M3141" s="18"/>
      <x:c r="N3141" s="18"/>
      <x:c r="O3141" s="18"/>
      <x:c r="P3141" s="18"/>
      <x:c r="Q3141" s="18"/>
      <x:c r="R3141" s="18"/>
      <x:c r="S3141" s="18"/>
      <x:c r="T3141" s="18"/>
    </x:row>
    <x:row r="3142">
      <x:c r="D3142" s="18"/>
      <x:c r="E3142" s="18"/>
      <x:c r="F3142" s="18"/>
      <x:c r="G3142" s="59"/>
      <x:c r="H3142" s="59"/>
      <x:c r="I3142" s="59"/>
      <x:c r="J3142" s="59"/>
      <x:c r="K3142" s="18"/>
      <x:c r="L3142" s="18"/>
      <x:c r="M3142" s="18"/>
      <x:c r="N3142" s="18"/>
      <x:c r="O3142" s="18"/>
      <x:c r="P3142" s="18"/>
      <x:c r="Q3142" s="18"/>
      <x:c r="R3142" s="18"/>
      <x:c r="S3142" s="18"/>
      <x:c r="T3142" s="18"/>
    </x:row>
    <x:row r="3143">
      <x:c r="D3143" s="18"/>
      <x:c r="E3143" s="18"/>
      <x:c r="F3143" s="18"/>
      <x:c r="G3143" s="59"/>
      <x:c r="H3143" s="59"/>
      <x:c r="I3143" s="59"/>
      <x:c r="J3143" s="59"/>
      <x:c r="K3143" s="18"/>
      <x:c r="L3143" s="18"/>
      <x:c r="M3143" s="18"/>
      <x:c r="N3143" s="18"/>
      <x:c r="O3143" s="18"/>
      <x:c r="P3143" s="18"/>
      <x:c r="Q3143" s="18"/>
      <x:c r="R3143" s="18"/>
      <x:c r="S3143" s="18"/>
      <x:c r="T3143" s="18"/>
    </x:row>
    <x:row r="3144">
      <x:c r="D3144" s="18"/>
      <x:c r="E3144" s="18"/>
      <x:c r="F3144" s="18"/>
      <x:c r="G3144" s="59"/>
      <x:c r="H3144" s="59"/>
      <x:c r="I3144" s="59"/>
      <x:c r="J3144" s="59"/>
      <x:c r="K3144" s="18"/>
      <x:c r="L3144" s="18"/>
      <x:c r="M3144" s="18"/>
      <x:c r="N3144" s="18"/>
      <x:c r="O3144" s="18"/>
      <x:c r="P3144" s="18"/>
      <x:c r="Q3144" s="18"/>
      <x:c r="R3144" s="18"/>
      <x:c r="S3144" s="18"/>
      <x:c r="T3144" s="18"/>
    </x:row>
    <x:row r="3145">
      <x:c r="D3145" s="18"/>
      <x:c r="E3145" s="18"/>
      <x:c r="F3145" s="18"/>
      <x:c r="G3145" s="59"/>
      <x:c r="H3145" s="59"/>
      <x:c r="I3145" s="59"/>
      <x:c r="J3145" s="59"/>
      <x:c r="K3145" s="18"/>
      <x:c r="L3145" s="18"/>
      <x:c r="M3145" s="18"/>
      <x:c r="N3145" s="18"/>
      <x:c r="O3145" s="18"/>
      <x:c r="P3145" s="18"/>
      <x:c r="Q3145" s="18"/>
      <x:c r="R3145" s="18"/>
      <x:c r="S3145" s="18"/>
      <x:c r="T3145" s="18"/>
    </x:row>
    <x:row r="3146">
      <x:c r="D3146" s="18"/>
      <x:c r="E3146" s="18"/>
      <x:c r="F3146" s="18"/>
      <x:c r="G3146" s="59"/>
      <x:c r="H3146" s="59"/>
      <x:c r="I3146" s="59"/>
      <x:c r="J3146" s="59"/>
      <x:c r="K3146" s="18"/>
      <x:c r="L3146" s="18"/>
      <x:c r="M3146" s="18"/>
      <x:c r="N3146" s="18"/>
      <x:c r="O3146" s="18"/>
      <x:c r="P3146" s="18"/>
      <x:c r="Q3146" s="18"/>
      <x:c r="R3146" s="18"/>
      <x:c r="S3146" s="18"/>
      <x:c r="T3146" s="18"/>
    </x:row>
    <x:row r="3147">
      <x:c r="D3147" s="18"/>
      <x:c r="E3147" s="18"/>
      <x:c r="F3147" s="18"/>
      <x:c r="G3147" s="59"/>
      <x:c r="H3147" s="59"/>
      <x:c r="I3147" s="59"/>
      <x:c r="J3147" s="59"/>
      <x:c r="K3147" s="18"/>
      <x:c r="L3147" s="18"/>
      <x:c r="M3147" s="18"/>
      <x:c r="N3147" s="18"/>
      <x:c r="O3147" s="18"/>
      <x:c r="P3147" s="18"/>
      <x:c r="Q3147" s="18"/>
      <x:c r="R3147" s="18"/>
      <x:c r="S3147" s="18"/>
      <x:c r="T3147" s="18"/>
    </x:row>
    <x:row r="3148">
      <x:c r="D3148" s="18"/>
      <x:c r="E3148" s="18"/>
      <x:c r="F3148" s="18"/>
      <x:c r="G3148" s="59"/>
      <x:c r="H3148" s="59"/>
      <x:c r="I3148" s="59"/>
      <x:c r="J3148" s="59"/>
      <x:c r="K3148" s="18"/>
      <x:c r="L3148" s="18"/>
      <x:c r="M3148" s="18"/>
      <x:c r="N3148" s="18"/>
      <x:c r="O3148" s="18"/>
      <x:c r="P3148" s="18"/>
      <x:c r="Q3148" s="18"/>
      <x:c r="R3148" s="18"/>
      <x:c r="S3148" s="18"/>
      <x:c r="T3148" s="18"/>
    </x:row>
    <x:row r="3149">
      <x:c r="D3149" s="18"/>
      <x:c r="E3149" s="18"/>
      <x:c r="F3149" s="18"/>
      <x:c r="G3149" s="59"/>
      <x:c r="H3149" s="59"/>
      <x:c r="I3149" s="59"/>
      <x:c r="J3149" s="59"/>
      <x:c r="K3149" s="18"/>
      <x:c r="L3149" s="18"/>
      <x:c r="M3149" s="18"/>
      <x:c r="N3149" s="18"/>
      <x:c r="O3149" s="18"/>
      <x:c r="P3149" s="18"/>
      <x:c r="Q3149" s="18"/>
      <x:c r="R3149" s="18"/>
      <x:c r="S3149" s="18"/>
      <x:c r="T3149" s="18"/>
    </x:row>
    <x:row r="3150">
      <x:c r="D3150" s="18"/>
      <x:c r="E3150" s="18"/>
      <x:c r="F3150" s="18"/>
      <x:c r="G3150" s="59"/>
      <x:c r="H3150" s="59"/>
      <x:c r="I3150" s="59"/>
      <x:c r="J3150" s="59"/>
      <x:c r="K3150" s="18"/>
      <x:c r="L3150" s="18"/>
      <x:c r="M3150" s="18"/>
      <x:c r="N3150" s="18"/>
      <x:c r="O3150" s="18"/>
      <x:c r="P3150" s="18"/>
      <x:c r="Q3150" s="18"/>
      <x:c r="R3150" s="18"/>
      <x:c r="S3150" s="18"/>
      <x:c r="T3150" s="18"/>
    </x:row>
    <x:row r="3151">
      <x:c r="D3151" s="18"/>
      <x:c r="E3151" s="18"/>
      <x:c r="F3151" s="18"/>
      <x:c r="G3151" s="59"/>
      <x:c r="H3151" s="59"/>
      <x:c r="I3151" s="59"/>
      <x:c r="J3151" s="59"/>
      <x:c r="K3151" s="18"/>
      <x:c r="L3151" s="18"/>
      <x:c r="M3151" s="18"/>
      <x:c r="N3151" s="18"/>
      <x:c r="O3151" s="18"/>
      <x:c r="P3151" s="18"/>
      <x:c r="Q3151" s="18"/>
      <x:c r="R3151" s="18"/>
      <x:c r="S3151" s="18"/>
      <x:c r="T3151" s="18"/>
    </x:row>
    <x:row r="3152">
      <x:c r="D3152" s="18"/>
      <x:c r="E3152" s="18"/>
      <x:c r="F3152" s="18"/>
      <x:c r="G3152" s="59"/>
      <x:c r="H3152" s="59"/>
      <x:c r="I3152" s="59"/>
      <x:c r="J3152" s="59"/>
      <x:c r="K3152" s="18"/>
      <x:c r="L3152" s="18"/>
      <x:c r="M3152" s="18"/>
      <x:c r="N3152" s="18"/>
      <x:c r="O3152" s="18"/>
      <x:c r="P3152" s="18"/>
      <x:c r="Q3152" s="18"/>
      <x:c r="R3152" s="18"/>
      <x:c r="S3152" s="18"/>
      <x:c r="T3152" s="18"/>
    </x:row>
    <x:row r="3153">
      <x:c r="D3153" s="18"/>
      <x:c r="E3153" s="18"/>
      <x:c r="F3153" s="18"/>
      <x:c r="G3153" s="59"/>
      <x:c r="H3153" s="59"/>
      <x:c r="I3153" s="59"/>
      <x:c r="J3153" s="59"/>
      <x:c r="K3153" s="18"/>
      <x:c r="L3153" s="18"/>
      <x:c r="M3153" s="18"/>
      <x:c r="N3153" s="18"/>
      <x:c r="O3153" s="18"/>
      <x:c r="P3153" s="18"/>
      <x:c r="Q3153" s="18"/>
      <x:c r="R3153" s="18"/>
      <x:c r="S3153" s="18"/>
      <x:c r="T3153" s="18"/>
    </x:row>
    <x:row r="3154">
      <x:c r="D3154" s="18"/>
      <x:c r="E3154" s="18"/>
      <x:c r="F3154" s="18"/>
      <x:c r="G3154" s="59"/>
      <x:c r="H3154" s="59"/>
      <x:c r="I3154" s="59"/>
      <x:c r="J3154" s="59"/>
      <x:c r="K3154" s="18"/>
      <x:c r="L3154" s="18"/>
      <x:c r="M3154" s="18"/>
      <x:c r="N3154" s="18"/>
      <x:c r="O3154" s="18"/>
      <x:c r="P3154" s="18"/>
      <x:c r="Q3154" s="18"/>
      <x:c r="R3154" s="18"/>
      <x:c r="S3154" s="18"/>
      <x:c r="T3154" s="18"/>
    </x:row>
    <x:row r="3155">
      <x:c r="D3155" s="18"/>
      <x:c r="E3155" s="18"/>
      <x:c r="F3155" s="18"/>
      <x:c r="G3155" s="59"/>
      <x:c r="H3155" s="59"/>
      <x:c r="I3155" s="59"/>
      <x:c r="J3155" s="59"/>
      <x:c r="K3155" s="18"/>
      <x:c r="L3155" s="18"/>
      <x:c r="M3155" s="18"/>
      <x:c r="N3155" s="18"/>
      <x:c r="O3155" s="18"/>
      <x:c r="P3155" s="18"/>
      <x:c r="Q3155" s="18"/>
      <x:c r="R3155" s="18"/>
      <x:c r="S3155" s="18"/>
      <x:c r="T3155" s="18"/>
    </x:row>
    <x:row r="3156">
      <x:c r="D3156" s="18"/>
      <x:c r="E3156" s="18"/>
      <x:c r="F3156" s="18"/>
      <x:c r="G3156" s="59"/>
      <x:c r="H3156" s="59"/>
      <x:c r="I3156" s="59"/>
      <x:c r="J3156" s="59"/>
      <x:c r="K3156" s="18"/>
      <x:c r="L3156" s="18"/>
      <x:c r="M3156" s="18"/>
      <x:c r="N3156" s="18"/>
      <x:c r="O3156" s="18"/>
      <x:c r="P3156" s="18"/>
      <x:c r="Q3156" s="18"/>
      <x:c r="R3156" s="18"/>
      <x:c r="S3156" s="18"/>
      <x:c r="T3156" s="18"/>
    </x:row>
    <x:row r="3157">
      <x:c r="D3157" s="18"/>
      <x:c r="E3157" s="18"/>
      <x:c r="F3157" s="18"/>
      <x:c r="G3157" s="59"/>
      <x:c r="H3157" s="59"/>
      <x:c r="I3157" s="59"/>
      <x:c r="J3157" s="59"/>
      <x:c r="K3157" s="18"/>
      <x:c r="L3157" s="18"/>
      <x:c r="M3157" s="18"/>
      <x:c r="N3157" s="18"/>
      <x:c r="O3157" s="18"/>
      <x:c r="P3157" s="18"/>
      <x:c r="Q3157" s="18"/>
      <x:c r="R3157" s="18"/>
      <x:c r="S3157" s="18"/>
      <x:c r="T3157" s="18"/>
    </x:row>
    <x:row r="3158">
      <x:c r="D3158" s="18"/>
      <x:c r="E3158" s="18"/>
      <x:c r="F3158" s="18"/>
      <x:c r="G3158" s="59"/>
      <x:c r="H3158" s="59"/>
      <x:c r="I3158" s="59"/>
      <x:c r="J3158" s="59"/>
      <x:c r="K3158" s="18"/>
      <x:c r="L3158" s="18"/>
      <x:c r="M3158" s="18"/>
      <x:c r="N3158" s="18"/>
      <x:c r="O3158" s="18"/>
      <x:c r="P3158" s="18"/>
      <x:c r="Q3158" s="18"/>
      <x:c r="R3158" s="18"/>
      <x:c r="S3158" s="18"/>
      <x:c r="T3158" s="18"/>
    </x:row>
    <x:row r="3159">
      <x:c r="D3159" s="18"/>
      <x:c r="E3159" s="18"/>
      <x:c r="F3159" s="18"/>
      <x:c r="G3159" s="59"/>
      <x:c r="H3159" s="59"/>
      <x:c r="I3159" s="59"/>
      <x:c r="J3159" s="59"/>
      <x:c r="K3159" s="18"/>
      <x:c r="L3159" s="18"/>
      <x:c r="M3159" s="18"/>
      <x:c r="N3159" s="18"/>
      <x:c r="O3159" s="18"/>
      <x:c r="P3159" s="18"/>
      <x:c r="Q3159" s="18"/>
      <x:c r="R3159" s="18"/>
      <x:c r="S3159" s="18"/>
      <x:c r="T3159" s="18"/>
    </x:row>
    <x:row r="3160">
      <x:c r="D3160" s="18"/>
      <x:c r="E3160" s="18"/>
      <x:c r="F3160" s="18"/>
      <x:c r="G3160" s="59"/>
      <x:c r="H3160" s="59"/>
      <x:c r="I3160" s="59"/>
      <x:c r="J3160" s="59"/>
      <x:c r="K3160" s="18"/>
      <x:c r="L3160" s="18"/>
      <x:c r="M3160" s="18"/>
      <x:c r="N3160" s="18"/>
      <x:c r="O3160" s="18"/>
      <x:c r="P3160" s="18"/>
      <x:c r="Q3160" s="18"/>
      <x:c r="R3160" s="18"/>
      <x:c r="S3160" s="18"/>
      <x:c r="T3160" s="18"/>
    </x:row>
    <x:row r="3161">
      <x:c r="D3161" s="18"/>
      <x:c r="E3161" s="18"/>
      <x:c r="F3161" s="18"/>
      <x:c r="G3161" s="59"/>
      <x:c r="H3161" s="59"/>
      <x:c r="I3161" s="59"/>
      <x:c r="J3161" s="59"/>
      <x:c r="K3161" s="18"/>
      <x:c r="L3161" s="18"/>
      <x:c r="M3161" s="18"/>
      <x:c r="N3161" s="18"/>
      <x:c r="O3161" s="18"/>
      <x:c r="P3161" s="18"/>
      <x:c r="Q3161" s="18"/>
      <x:c r="R3161" s="18"/>
      <x:c r="S3161" s="18"/>
      <x:c r="T3161" s="18"/>
    </x:row>
    <x:row r="3162">
      <x:c r="D3162" s="18"/>
      <x:c r="E3162" s="18"/>
      <x:c r="F3162" s="18"/>
      <x:c r="G3162" s="59"/>
      <x:c r="H3162" s="59"/>
      <x:c r="I3162" s="59"/>
      <x:c r="J3162" s="59"/>
      <x:c r="K3162" s="18"/>
      <x:c r="L3162" s="18"/>
      <x:c r="M3162" s="18"/>
      <x:c r="N3162" s="18"/>
      <x:c r="O3162" s="18"/>
      <x:c r="P3162" s="18"/>
      <x:c r="Q3162" s="18"/>
      <x:c r="R3162" s="18"/>
      <x:c r="S3162" s="18"/>
      <x:c r="T3162" s="18"/>
    </x:row>
    <x:row r="3163">
      <x:c r="D3163" s="18"/>
      <x:c r="E3163" s="18"/>
      <x:c r="F3163" s="18"/>
      <x:c r="G3163" s="59"/>
      <x:c r="H3163" s="59"/>
      <x:c r="I3163" s="59"/>
      <x:c r="J3163" s="59"/>
      <x:c r="K3163" s="18"/>
      <x:c r="L3163" s="18"/>
      <x:c r="M3163" s="18"/>
      <x:c r="N3163" s="18"/>
      <x:c r="O3163" s="18"/>
      <x:c r="P3163" s="18"/>
      <x:c r="Q3163" s="18"/>
      <x:c r="R3163" s="18"/>
      <x:c r="S3163" s="18"/>
      <x:c r="T3163" s="18"/>
    </x:row>
    <x:row r="3164">
      <x:c r="D3164" s="18"/>
      <x:c r="E3164" s="18"/>
      <x:c r="F3164" s="18"/>
      <x:c r="G3164" s="59"/>
      <x:c r="H3164" s="59"/>
      <x:c r="I3164" s="59"/>
      <x:c r="J3164" s="59"/>
      <x:c r="K3164" s="18"/>
      <x:c r="L3164" s="18"/>
      <x:c r="M3164" s="18"/>
      <x:c r="N3164" s="18"/>
      <x:c r="O3164" s="18"/>
      <x:c r="P3164" s="18"/>
      <x:c r="Q3164" s="18"/>
      <x:c r="R3164" s="18"/>
      <x:c r="S3164" s="18"/>
      <x:c r="T3164" s="18"/>
    </x:row>
    <x:row r="3165">
      <x:c r="D3165" s="18"/>
      <x:c r="E3165" s="18"/>
      <x:c r="F3165" s="18"/>
      <x:c r="G3165" s="59"/>
      <x:c r="H3165" s="59"/>
      <x:c r="I3165" s="59"/>
      <x:c r="J3165" s="59"/>
      <x:c r="K3165" s="18"/>
      <x:c r="L3165" s="18"/>
      <x:c r="M3165" s="18"/>
      <x:c r="N3165" s="18"/>
      <x:c r="O3165" s="18"/>
      <x:c r="P3165" s="18"/>
      <x:c r="Q3165" s="18"/>
      <x:c r="R3165" s="18"/>
      <x:c r="S3165" s="18"/>
      <x:c r="T3165" s="18"/>
    </x:row>
    <x:row r="3166">
      <x:c r="D3166" s="18"/>
      <x:c r="E3166" s="18"/>
      <x:c r="F3166" s="18"/>
      <x:c r="G3166" s="59"/>
      <x:c r="H3166" s="59"/>
      <x:c r="I3166" s="59"/>
      <x:c r="J3166" s="59"/>
      <x:c r="K3166" s="18"/>
      <x:c r="L3166" s="18"/>
      <x:c r="M3166" s="18"/>
      <x:c r="N3166" s="18"/>
      <x:c r="O3166" s="18"/>
      <x:c r="P3166" s="18"/>
      <x:c r="Q3166" s="18"/>
      <x:c r="R3166" s="18"/>
      <x:c r="S3166" s="18"/>
      <x:c r="T3166" s="18"/>
    </x:row>
    <x:row r="3167">
      <x:c r="D3167" s="18"/>
      <x:c r="E3167" s="18"/>
      <x:c r="F3167" s="18"/>
      <x:c r="G3167" s="59"/>
      <x:c r="H3167" s="59"/>
      <x:c r="I3167" s="59"/>
      <x:c r="J3167" s="59"/>
      <x:c r="K3167" s="18"/>
      <x:c r="L3167" s="18"/>
      <x:c r="M3167" s="18"/>
      <x:c r="N3167" s="18"/>
      <x:c r="O3167" s="18"/>
      <x:c r="P3167" s="18"/>
      <x:c r="Q3167" s="18"/>
      <x:c r="R3167" s="18"/>
      <x:c r="S3167" s="18"/>
      <x:c r="T3167" s="18"/>
    </x:row>
    <x:row r="3168">
      <x:c r="D3168" s="18"/>
      <x:c r="E3168" s="18"/>
      <x:c r="F3168" s="18"/>
      <x:c r="G3168" s="59"/>
      <x:c r="H3168" s="59"/>
      <x:c r="I3168" s="59"/>
      <x:c r="J3168" s="59"/>
      <x:c r="K3168" s="18"/>
      <x:c r="L3168" s="18"/>
      <x:c r="M3168" s="18"/>
      <x:c r="N3168" s="18"/>
      <x:c r="O3168" s="18"/>
      <x:c r="P3168" s="18"/>
      <x:c r="Q3168" s="18"/>
      <x:c r="R3168" s="18"/>
      <x:c r="S3168" s="18"/>
      <x:c r="T3168" s="18"/>
    </x:row>
    <x:row r="3169">
      <x:c r="D3169" s="18"/>
      <x:c r="E3169" s="18"/>
      <x:c r="F3169" s="18"/>
      <x:c r="G3169" s="59"/>
      <x:c r="H3169" s="59"/>
      <x:c r="I3169" s="59"/>
      <x:c r="J3169" s="59"/>
      <x:c r="K3169" s="18"/>
      <x:c r="L3169" s="18"/>
      <x:c r="M3169" s="18"/>
      <x:c r="N3169" s="18"/>
      <x:c r="O3169" s="18"/>
      <x:c r="P3169" s="18"/>
      <x:c r="Q3169" s="18"/>
      <x:c r="R3169" s="18"/>
      <x:c r="S3169" s="18"/>
      <x:c r="T3169" s="18"/>
    </x:row>
    <x:row r="3170">
      <x:c r="D3170" s="18"/>
      <x:c r="E3170" s="18"/>
      <x:c r="F3170" s="18"/>
      <x:c r="G3170" s="59"/>
      <x:c r="H3170" s="59"/>
      <x:c r="I3170" s="59"/>
      <x:c r="J3170" s="59"/>
      <x:c r="K3170" s="18"/>
      <x:c r="L3170" s="18"/>
      <x:c r="M3170" s="18"/>
      <x:c r="N3170" s="18"/>
      <x:c r="O3170" s="18"/>
      <x:c r="P3170" s="18"/>
      <x:c r="Q3170" s="18"/>
      <x:c r="R3170" s="18"/>
      <x:c r="S3170" s="18"/>
      <x:c r="T3170" s="18"/>
    </x:row>
    <x:row r="3171">
      <x:c r="D3171" s="18"/>
      <x:c r="E3171" s="18"/>
      <x:c r="F3171" s="18"/>
      <x:c r="G3171" s="59"/>
      <x:c r="H3171" s="59"/>
      <x:c r="I3171" s="59"/>
      <x:c r="J3171" s="59"/>
      <x:c r="K3171" s="18"/>
      <x:c r="L3171" s="18"/>
      <x:c r="M3171" s="18"/>
      <x:c r="N3171" s="18"/>
      <x:c r="O3171" s="18"/>
      <x:c r="P3171" s="18"/>
      <x:c r="Q3171" s="18"/>
      <x:c r="R3171" s="18"/>
      <x:c r="S3171" s="18"/>
      <x:c r="T3171" s="18"/>
    </x:row>
    <x:row r="3172">
      <x:c r="D3172" s="18"/>
      <x:c r="E3172" s="18"/>
      <x:c r="F3172" s="18"/>
      <x:c r="G3172" s="59"/>
      <x:c r="H3172" s="59"/>
      <x:c r="I3172" s="59"/>
      <x:c r="J3172" s="59"/>
      <x:c r="K3172" s="18"/>
      <x:c r="L3172" s="18"/>
      <x:c r="M3172" s="18"/>
      <x:c r="N3172" s="18"/>
      <x:c r="O3172" s="18"/>
      <x:c r="P3172" s="18"/>
      <x:c r="Q3172" s="18"/>
      <x:c r="R3172" s="18"/>
      <x:c r="S3172" s="18"/>
      <x:c r="T3172" s="18"/>
    </x:row>
    <x:row r="3173">
      <x:c r="D3173" s="18"/>
      <x:c r="E3173" s="18"/>
      <x:c r="F3173" s="18"/>
      <x:c r="G3173" s="59"/>
      <x:c r="H3173" s="59"/>
      <x:c r="I3173" s="59"/>
      <x:c r="J3173" s="59"/>
      <x:c r="K3173" s="18"/>
      <x:c r="L3173" s="18"/>
      <x:c r="M3173" s="18"/>
      <x:c r="N3173" s="18"/>
      <x:c r="O3173" s="18"/>
      <x:c r="P3173" s="18"/>
      <x:c r="Q3173" s="18"/>
      <x:c r="R3173" s="18"/>
      <x:c r="S3173" s="18"/>
      <x:c r="T3173" s="18"/>
    </x:row>
    <x:row r="3174">
      <x:c r="D3174" s="18"/>
      <x:c r="E3174" s="18"/>
      <x:c r="F3174" s="18"/>
      <x:c r="G3174" s="59"/>
      <x:c r="H3174" s="59"/>
      <x:c r="I3174" s="59"/>
      <x:c r="J3174" s="59"/>
      <x:c r="K3174" s="18"/>
      <x:c r="L3174" s="18"/>
      <x:c r="M3174" s="18"/>
      <x:c r="N3174" s="18"/>
      <x:c r="O3174" s="18"/>
      <x:c r="P3174" s="18"/>
      <x:c r="Q3174" s="18"/>
      <x:c r="R3174" s="18"/>
      <x:c r="S3174" s="18"/>
      <x:c r="T3174" s="18"/>
    </x:row>
    <x:row r="3175">
      <x:c r="D3175" s="18"/>
      <x:c r="E3175" s="18"/>
      <x:c r="F3175" s="18"/>
      <x:c r="G3175" s="59"/>
      <x:c r="H3175" s="59"/>
      <x:c r="I3175" s="59"/>
      <x:c r="J3175" s="59"/>
      <x:c r="K3175" s="18"/>
      <x:c r="L3175" s="18"/>
      <x:c r="M3175" s="18"/>
      <x:c r="N3175" s="18"/>
      <x:c r="O3175" s="18"/>
      <x:c r="P3175" s="18"/>
      <x:c r="Q3175" s="18"/>
      <x:c r="R3175" s="18"/>
      <x:c r="S3175" s="18"/>
      <x:c r="T3175" s="18"/>
    </x:row>
    <x:row r="3176">
      <x:c r="D3176" s="18"/>
      <x:c r="E3176" s="18"/>
      <x:c r="F3176" s="18"/>
      <x:c r="G3176" s="59"/>
      <x:c r="H3176" s="59"/>
      <x:c r="I3176" s="59"/>
      <x:c r="J3176" s="59"/>
      <x:c r="K3176" s="18"/>
      <x:c r="L3176" s="18"/>
      <x:c r="M3176" s="18"/>
      <x:c r="N3176" s="18"/>
      <x:c r="O3176" s="18"/>
      <x:c r="P3176" s="18"/>
      <x:c r="Q3176" s="18"/>
      <x:c r="R3176" s="18"/>
      <x:c r="S3176" s="18"/>
      <x:c r="T3176" s="18"/>
    </x:row>
    <x:row r="3177">
      <x:c r="D3177" s="18"/>
      <x:c r="E3177" s="18"/>
      <x:c r="F3177" s="18"/>
      <x:c r="G3177" s="59"/>
      <x:c r="H3177" s="59"/>
      <x:c r="I3177" s="59"/>
      <x:c r="J3177" s="59"/>
      <x:c r="K3177" s="18"/>
      <x:c r="L3177" s="18"/>
      <x:c r="M3177" s="18"/>
      <x:c r="N3177" s="18"/>
      <x:c r="O3177" s="18"/>
      <x:c r="P3177" s="18"/>
      <x:c r="Q3177" s="18"/>
      <x:c r="R3177" s="18"/>
      <x:c r="S3177" s="18"/>
      <x:c r="T3177" s="18"/>
    </x:row>
    <x:row r="3178">
      <x:c r="D3178" s="18"/>
      <x:c r="E3178" s="18"/>
      <x:c r="F3178" s="18"/>
      <x:c r="G3178" s="59"/>
      <x:c r="H3178" s="59"/>
      <x:c r="I3178" s="59"/>
      <x:c r="J3178" s="59"/>
      <x:c r="K3178" s="18"/>
      <x:c r="L3178" s="18"/>
      <x:c r="M3178" s="18"/>
      <x:c r="N3178" s="18"/>
      <x:c r="O3178" s="18"/>
      <x:c r="P3178" s="18"/>
      <x:c r="Q3178" s="18"/>
      <x:c r="R3178" s="18"/>
      <x:c r="S3178" s="18"/>
      <x:c r="T3178" s="18"/>
    </x:row>
    <x:row r="3179">
      <x:c r="D3179" s="18"/>
      <x:c r="E3179" s="18"/>
      <x:c r="F3179" s="18"/>
      <x:c r="G3179" s="59"/>
      <x:c r="H3179" s="59"/>
      <x:c r="I3179" s="59"/>
      <x:c r="J3179" s="59"/>
      <x:c r="K3179" s="18"/>
      <x:c r="L3179" s="18"/>
      <x:c r="M3179" s="18"/>
      <x:c r="N3179" s="18"/>
      <x:c r="O3179" s="18"/>
      <x:c r="P3179" s="18"/>
      <x:c r="Q3179" s="18"/>
      <x:c r="R3179" s="18"/>
      <x:c r="S3179" s="18"/>
      <x:c r="T3179" s="18"/>
    </x:row>
    <x:row r="3180">
      <x:c r="D3180" s="18"/>
      <x:c r="E3180" s="18"/>
      <x:c r="F3180" s="18"/>
      <x:c r="G3180" s="59"/>
      <x:c r="H3180" s="59"/>
      <x:c r="I3180" s="59"/>
      <x:c r="J3180" s="59"/>
      <x:c r="K3180" s="18"/>
      <x:c r="L3180" s="18"/>
      <x:c r="M3180" s="18"/>
      <x:c r="N3180" s="18"/>
      <x:c r="O3180" s="18"/>
      <x:c r="P3180" s="18"/>
      <x:c r="Q3180" s="18"/>
      <x:c r="R3180" s="18"/>
      <x:c r="S3180" s="18"/>
      <x:c r="T3180" s="18"/>
    </x:row>
    <x:row r="3181">
      <x:c r="D3181" s="18"/>
      <x:c r="E3181" s="18"/>
      <x:c r="F3181" s="18"/>
      <x:c r="G3181" s="59"/>
      <x:c r="H3181" s="59"/>
      <x:c r="I3181" s="59"/>
      <x:c r="J3181" s="59"/>
      <x:c r="K3181" s="18"/>
      <x:c r="L3181" s="18"/>
      <x:c r="M3181" s="18"/>
      <x:c r="N3181" s="18"/>
      <x:c r="O3181" s="18"/>
      <x:c r="P3181" s="18"/>
      <x:c r="Q3181" s="18"/>
      <x:c r="R3181" s="18"/>
      <x:c r="S3181" s="18"/>
      <x:c r="T3181" s="18"/>
    </x:row>
    <x:row r="3182">
      <x:c r="D3182" s="18"/>
      <x:c r="E3182" s="18"/>
      <x:c r="F3182" s="18"/>
      <x:c r="G3182" s="59"/>
      <x:c r="H3182" s="59"/>
      <x:c r="I3182" s="59"/>
      <x:c r="J3182" s="59"/>
      <x:c r="K3182" s="18"/>
      <x:c r="L3182" s="18"/>
      <x:c r="M3182" s="18"/>
      <x:c r="N3182" s="18"/>
      <x:c r="O3182" s="18"/>
      <x:c r="P3182" s="18"/>
      <x:c r="Q3182" s="18"/>
      <x:c r="R3182" s="18"/>
      <x:c r="S3182" s="18"/>
      <x:c r="T3182" s="18"/>
    </x:row>
    <x:row r="3183">
      <x:c r="D3183" s="18"/>
      <x:c r="E3183" s="18"/>
      <x:c r="F3183" s="18"/>
      <x:c r="G3183" s="59"/>
      <x:c r="H3183" s="59"/>
      <x:c r="I3183" s="59"/>
      <x:c r="J3183" s="59"/>
      <x:c r="K3183" s="18"/>
      <x:c r="L3183" s="18"/>
      <x:c r="M3183" s="18"/>
      <x:c r="N3183" s="18"/>
      <x:c r="O3183" s="18"/>
      <x:c r="P3183" s="18"/>
      <x:c r="Q3183" s="18"/>
      <x:c r="R3183" s="18"/>
      <x:c r="S3183" s="18"/>
      <x:c r="T3183" s="18"/>
    </x:row>
    <x:row r="3184">
      <x:c r="D3184" s="18"/>
      <x:c r="E3184" s="18"/>
      <x:c r="F3184" s="18"/>
      <x:c r="G3184" s="59"/>
      <x:c r="H3184" s="59"/>
      <x:c r="I3184" s="59"/>
      <x:c r="J3184" s="59"/>
      <x:c r="K3184" s="18"/>
      <x:c r="L3184" s="18"/>
      <x:c r="M3184" s="18"/>
      <x:c r="N3184" s="18"/>
      <x:c r="O3184" s="18"/>
      <x:c r="P3184" s="18"/>
      <x:c r="Q3184" s="18"/>
      <x:c r="R3184" s="18"/>
      <x:c r="S3184" s="18"/>
      <x:c r="T3184" s="18"/>
    </x:row>
    <x:row r="3185">
      <x:c r="D3185" s="18"/>
      <x:c r="E3185" s="18"/>
      <x:c r="F3185" s="18"/>
      <x:c r="G3185" s="59"/>
      <x:c r="H3185" s="59"/>
      <x:c r="I3185" s="59"/>
      <x:c r="J3185" s="59"/>
      <x:c r="K3185" s="18"/>
      <x:c r="L3185" s="18"/>
      <x:c r="M3185" s="18"/>
      <x:c r="N3185" s="18"/>
      <x:c r="O3185" s="18"/>
      <x:c r="P3185" s="18"/>
      <x:c r="Q3185" s="18"/>
      <x:c r="R3185" s="18"/>
      <x:c r="S3185" s="18"/>
      <x:c r="T3185" s="18"/>
    </x:row>
    <x:row r="3186">
      <x:c r="D3186" s="18"/>
      <x:c r="E3186" s="18"/>
      <x:c r="F3186" s="18"/>
      <x:c r="G3186" s="59"/>
      <x:c r="H3186" s="59"/>
      <x:c r="I3186" s="59"/>
      <x:c r="J3186" s="59"/>
      <x:c r="K3186" s="18"/>
      <x:c r="L3186" s="18"/>
      <x:c r="M3186" s="18"/>
      <x:c r="N3186" s="18"/>
      <x:c r="O3186" s="18"/>
      <x:c r="P3186" s="18"/>
      <x:c r="Q3186" s="18"/>
      <x:c r="R3186" s="18"/>
      <x:c r="S3186" s="18"/>
      <x:c r="T3186" s="18"/>
    </x:row>
    <x:row r="3187">
      <x:c r="D3187" s="18"/>
      <x:c r="E3187" s="18"/>
      <x:c r="F3187" s="18"/>
      <x:c r="G3187" s="59"/>
      <x:c r="H3187" s="59"/>
      <x:c r="I3187" s="59"/>
      <x:c r="J3187" s="59"/>
      <x:c r="K3187" s="18"/>
      <x:c r="L3187" s="18"/>
      <x:c r="M3187" s="18"/>
      <x:c r="N3187" s="18"/>
      <x:c r="O3187" s="18"/>
      <x:c r="P3187" s="18"/>
      <x:c r="Q3187" s="18"/>
      <x:c r="R3187" s="18"/>
      <x:c r="S3187" s="18"/>
      <x:c r="T3187" s="18"/>
    </x:row>
    <x:row r="3188">
      <x:c r="D3188" s="18"/>
      <x:c r="E3188" s="18"/>
      <x:c r="F3188" s="18"/>
      <x:c r="G3188" s="59"/>
      <x:c r="H3188" s="59"/>
      <x:c r="I3188" s="59"/>
      <x:c r="J3188" s="59"/>
      <x:c r="K3188" s="18"/>
      <x:c r="L3188" s="18"/>
      <x:c r="M3188" s="18"/>
      <x:c r="N3188" s="18"/>
      <x:c r="O3188" s="18"/>
      <x:c r="P3188" s="18"/>
      <x:c r="Q3188" s="18"/>
      <x:c r="R3188" s="18"/>
      <x:c r="S3188" s="18"/>
      <x:c r="T3188" s="18"/>
    </x:row>
    <x:row r="3189">
      <x:c r="D3189" s="18"/>
      <x:c r="E3189" s="18"/>
      <x:c r="F3189" s="18"/>
      <x:c r="G3189" s="59"/>
      <x:c r="H3189" s="59"/>
      <x:c r="I3189" s="59"/>
      <x:c r="J3189" s="59"/>
      <x:c r="K3189" s="18"/>
      <x:c r="L3189" s="18"/>
      <x:c r="M3189" s="18"/>
      <x:c r="N3189" s="18"/>
      <x:c r="O3189" s="18"/>
      <x:c r="P3189" s="18"/>
      <x:c r="Q3189" s="18"/>
      <x:c r="R3189" s="18"/>
      <x:c r="S3189" s="18"/>
      <x:c r="T3189" s="18"/>
    </x:row>
    <x:row r="3190">
      <x:c r="D3190" s="18"/>
      <x:c r="E3190" s="18"/>
      <x:c r="F3190" s="18"/>
      <x:c r="G3190" s="59"/>
      <x:c r="H3190" s="59"/>
      <x:c r="I3190" s="59"/>
      <x:c r="J3190" s="59"/>
      <x:c r="K3190" s="18"/>
      <x:c r="L3190" s="18"/>
      <x:c r="M3190" s="18"/>
      <x:c r="N3190" s="18"/>
      <x:c r="O3190" s="18"/>
      <x:c r="P3190" s="18"/>
      <x:c r="Q3190" s="18"/>
      <x:c r="R3190" s="18"/>
      <x:c r="S3190" s="18"/>
      <x:c r="T3190" s="18"/>
    </x:row>
    <x:row r="3191">
      <x:c r="D3191" s="18"/>
      <x:c r="E3191" s="18"/>
      <x:c r="F3191" s="18"/>
      <x:c r="G3191" s="59"/>
      <x:c r="H3191" s="59"/>
      <x:c r="I3191" s="59"/>
      <x:c r="J3191" s="59"/>
      <x:c r="K3191" s="18"/>
      <x:c r="L3191" s="18"/>
      <x:c r="M3191" s="18"/>
      <x:c r="N3191" s="18"/>
      <x:c r="O3191" s="18"/>
      <x:c r="P3191" s="18"/>
      <x:c r="Q3191" s="18"/>
      <x:c r="R3191" s="18"/>
      <x:c r="S3191" s="18"/>
      <x:c r="T3191" s="18"/>
    </x:row>
    <x:row r="3192">
      <x:c r="D3192" s="18"/>
      <x:c r="E3192" s="18"/>
      <x:c r="F3192" s="18"/>
      <x:c r="G3192" s="59"/>
      <x:c r="H3192" s="59"/>
      <x:c r="I3192" s="59"/>
      <x:c r="J3192" s="59"/>
      <x:c r="K3192" s="18"/>
      <x:c r="L3192" s="18"/>
      <x:c r="M3192" s="18"/>
      <x:c r="N3192" s="18"/>
      <x:c r="O3192" s="18"/>
      <x:c r="P3192" s="18"/>
      <x:c r="Q3192" s="18"/>
      <x:c r="R3192" s="18"/>
      <x:c r="S3192" s="18"/>
      <x:c r="T3192" s="18"/>
    </x:row>
    <x:row r="3193">
      <x:c r="D3193" s="18"/>
      <x:c r="E3193" s="18"/>
      <x:c r="F3193" s="18"/>
      <x:c r="G3193" s="59"/>
      <x:c r="H3193" s="59"/>
      <x:c r="I3193" s="59"/>
      <x:c r="J3193" s="59"/>
      <x:c r="K3193" s="18"/>
      <x:c r="L3193" s="18"/>
      <x:c r="M3193" s="18"/>
      <x:c r="N3193" s="18"/>
      <x:c r="O3193" s="18"/>
      <x:c r="P3193" s="18"/>
      <x:c r="Q3193" s="18"/>
      <x:c r="R3193" s="18"/>
      <x:c r="S3193" s="18"/>
      <x:c r="T3193" s="18"/>
    </x:row>
    <x:row r="3194">
      <x:c r="D3194" s="18"/>
      <x:c r="E3194" s="18"/>
      <x:c r="F3194" s="18"/>
      <x:c r="G3194" s="59"/>
      <x:c r="H3194" s="59"/>
      <x:c r="I3194" s="59"/>
      <x:c r="J3194" s="59"/>
      <x:c r="K3194" s="18"/>
      <x:c r="L3194" s="18"/>
      <x:c r="M3194" s="18"/>
      <x:c r="N3194" s="18"/>
      <x:c r="O3194" s="18"/>
      <x:c r="P3194" s="18"/>
      <x:c r="Q3194" s="18"/>
      <x:c r="R3194" s="18"/>
      <x:c r="S3194" s="18"/>
      <x:c r="T3194" s="18"/>
    </x:row>
    <x:row r="3195">
      <x:c r="D3195" s="18"/>
      <x:c r="E3195" s="18"/>
      <x:c r="F3195" s="18"/>
      <x:c r="G3195" s="59"/>
      <x:c r="H3195" s="59"/>
      <x:c r="I3195" s="59"/>
      <x:c r="J3195" s="59"/>
      <x:c r="K3195" s="18"/>
      <x:c r="L3195" s="18"/>
      <x:c r="M3195" s="18"/>
      <x:c r="N3195" s="18"/>
      <x:c r="O3195" s="18"/>
      <x:c r="P3195" s="18"/>
      <x:c r="Q3195" s="18"/>
      <x:c r="R3195" s="18"/>
      <x:c r="S3195" s="18"/>
      <x:c r="T3195" s="18"/>
    </x:row>
    <x:row r="3196">
      <x:c r="D3196" s="18"/>
      <x:c r="E3196" s="18"/>
      <x:c r="F3196" s="18"/>
      <x:c r="G3196" s="59"/>
      <x:c r="H3196" s="59"/>
      <x:c r="I3196" s="59"/>
      <x:c r="J3196" s="59"/>
      <x:c r="K3196" s="18"/>
      <x:c r="L3196" s="18"/>
      <x:c r="M3196" s="18"/>
      <x:c r="N3196" s="18"/>
      <x:c r="O3196" s="18"/>
      <x:c r="P3196" s="18"/>
      <x:c r="Q3196" s="18"/>
      <x:c r="R3196" s="18"/>
      <x:c r="S3196" s="18"/>
      <x:c r="T3196" s="18"/>
    </x:row>
    <x:row r="3197">
      <x:c r="D3197" s="18"/>
      <x:c r="E3197" s="18"/>
      <x:c r="F3197" s="18"/>
      <x:c r="G3197" s="59"/>
      <x:c r="H3197" s="59"/>
      <x:c r="I3197" s="59"/>
      <x:c r="J3197" s="59"/>
      <x:c r="K3197" s="18"/>
      <x:c r="L3197" s="18"/>
      <x:c r="M3197" s="18"/>
      <x:c r="N3197" s="18"/>
      <x:c r="O3197" s="18"/>
      <x:c r="P3197" s="18"/>
      <x:c r="Q3197" s="18"/>
      <x:c r="R3197" s="18"/>
      <x:c r="S3197" s="18"/>
      <x:c r="T3197" s="18"/>
    </x:row>
    <x:row r="3198">
      <x:c r="D3198" s="18"/>
      <x:c r="E3198" s="18"/>
      <x:c r="F3198" s="18"/>
      <x:c r="G3198" s="59"/>
      <x:c r="H3198" s="59"/>
      <x:c r="I3198" s="59"/>
      <x:c r="J3198" s="59"/>
      <x:c r="K3198" s="18"/>
      <x:c r="L3198" s="18"/>
      <x:c r="M3198" s="18"/>
      <x:c r="N3198" s="18"/>
      <x:c r="O3198" s="18"/>
      <x:c r="P3198" s="18"/>
      <x:c r="Q3198" s="18"/>
      <x:c r="R3198" s="18"/>
      <x:c r="S3198" s="18"/>
      <x:c r="T3198" s="18"/>
    </x:row>
    <x:row r="3199">
      <x:c r="D3199" s="18"/>
      <x:c r="E3199" s="18"/>
      <x:c r="F3199" s="18"/>
      <x:c r="G3199" s="59"/>
      <x:c r="H3199" s="59"/>
      <x:c r="I3199" s="59"/>
      <x:c r="J3199" s="59"/>
      <x:c r="K3199" s="18"/>
      <x:c r="L3199" s="18"/>
      <x:c r="M3199" s="18"/>
      <x:c r="N3199" s="18"/>
      <x:c r="O3199" s="18"/>
      <x:c r="P3199" s="18"/>
      <x:c r="Q3199" s="18"/>
      <x:c r="R3199" s="18"/>
      <x:c r="S3199" s="18"/>
      <x:c r="T3199" s="18"/>
    </x:row>
    <x:row r="3200">
      <x:c r="D3200" s="18"/>
      <x:c r="E3200" s="18"/>
      <x:c r="F3200" s="18"/>
      <x:c r="G3200" s="59"/>
      <x:c r="H3200" s="59"/>
      <x:c r="I3200" s="59"/>
      <x:c r="J3200" s="59"/>
      <x:c r="K3200" s="18"/>
      <x:c r="L3200" s="18"/>
      <x:c r="M3200" s="18"/>
      <x:c r="N3200" s="18"/>
      <x:c r="O3200" s="18"/>
      <x:c r="P3200" s="18"/>
      <x:c r="Q3200" s="18"/>
      <x:c r="R3200" s="18"/>
      <x:c r="S3200" s="18"/>
      <x:c r="T3200" s="18"/>
    </x:row>
    <x:row r="3201">
      <x:c r="D3201" s="18"/>
      <x:c r="E3201" s="18"/>
      <x:c r="F3201" s="18"/>
      <x:c r="G3201" s="59"/>
      <x:c r="H3201" s="59"/>
      <x:c r="I3201" s="59"/>
      <x:c r="J3201" s="59"/>
      <x:c r="K3201" s="18"/>
      <x:c r="L3201" s="18"/>
      <x:c r="M3201" s="18"/>
      <x:c r="N3201" s="18"/>
      <x:c r="O3201" s="18"/>
      <x:c r="P3201" s="18"/>
      <x:c r="Q3201" s="18"/>
      <x:c r="R3201" s="18"/>
      <x:c r="S3201" s="18"/>
      <x:c r="T3201" s="18"/>
    </x:row>
    <x:row r="3202">
      <x:c r="D3202" s="18"/>
      <x:c r="E3202" s="18"/>
      <x:c r="F3202" s="18"/>
      <x:c r="G3202" s="59"/>
      <x:c r="H3202" s="59"/>
      <x:c r="I3202" s="59"/>
      <x:c r="J3202" s="59"/>
      <x:c r="K3202" s="18"/>
      <x:c r="L3202" s="18"/>
      <x:c r="M3202" s="18"/>
      <x:c r="N3202" s="18"/>
      <x:c r="O3202" s="18"/>
      <x:c r="P3202" s="18"/>
      <x:c r="Q3202" s="18"/>
      <x:c r="R3202" s="18"/>
      <x:c r="S3202" s="18"/>
      <x:c r="T3202" s="18"/>
    </x:row>
    <x:row r="3203">
      <x:c r="D3203" s="18"/>
      <x:c r="E3203" s="18"/>
      <x:c r="F3203" s="18"/>
      <x:c r="G3203" s="59"/>
      <x:c r="H3203" s="59"/>
      <x:c r="I3203" s="59"/>
      <x:c r="J3203" s="59"/>
      <x:c r="K3203" s="18"/>
      <x:c r="L3203" s="18"/>
      <x:c r="M3203" s="18"/>
      <x:c r="N3203" s="18"/>
      <x:c r="O3203" s="18"/>
      <x:c r="P3203" s="18"/>
      <x:c r="Q3203" s="18"/>
      <x:c r="R3203" s="18"/>
      <x:c r="S3203" s="18"/>
      <x:c r="T3203" s="18"/>
    </x:row>
    <x:row r="3204">
      <x:c r="D3204" s="18"/>
      <x:c r="E3204" s="18"/>
      <x:c r="F3204" s="18"/>
      <x:c r="G3204" s="59"/>
      <x:c r="H3204" s="59"/>
      <x:c r="I3204" s="59"/>
      <x:c r="J3204" s="59"/>
      <x:c r="K3204" s="18"/>
      <x:c r="L3204" s="18"/>
      <x:c r="M3204" s="18"/>
      <x:c r="N3204" s="18"/>
      <x:c r="O3204" s="18"/>
      <x:c r="P3204" s="18"/>
      <x:c r="Q3204" s="18"/>
      <x:c r="R3204" s="18"/>
      <x:c r="S3204" s="18"/>
      <x:c r="T3204" s="18"/>
    </x:row>
    <x:row r="3205">
      <x:c r="D3205" s="18"/>
      <x:c r="E3205" s="18"/>
      <x:c r="F3205" s="18"/>
      <x:c r="G3205" s="59"/>
      <x:c r="H3205" s="59"/>
      <x:c r="I3205" s="59"/>
      <x:c r="J3205" s="59"/>
      <x:c r="K3205" s="18"/>
      <x:c r="L3205" s="18"/>
      <x:c r="M3205" s="18"/>
      <x:c r="N3205" s="18"/>
      <x:c r="O3205" s="18"/>
      <x:c r="P3205" s="18"/>
      <x:c r="Q3205" s="18"/>
      <x:c r="R3205" s="18"/>
      <x:c r="S3205" s="18"/>
      <x:c r="T3205" s="18"/>
    </x:row>
    <x:row r="3206">
      <x:c r="D3206" s="18"/>
      <x:c r="E3206" s="18"/>
      <x:c r="F3206" s="18"/>
      <x:c r="G3206" s="59"/>
      <x:c r="H3206" s="59"/>
      <x:c r="I3206" s="59"/>
      <x:c r="J3206" s="59"/>
      <x:c r="K3206" s="18"/>
      <x:c r="L3206" s="18"/>
      <x:c r="M3206" s="18"/>
      <x:c r="N3206" s="18"/>
      <x:c r="O3206" s="18"/>
      <x:c r="P3206" s="18"/>
      <x:c r="Q3206" s="18"/>
      <x:c r="R3206" s="18"/>
      <x:c r="S3206" s="18"/>
      <x:c r="T3206" s="18"/>
    </x:row>
    <x:row r="3207">
      <x:c r="D3207" s="18"/>
      <x:c r="E3207" s="18"/>
      <x:c r="F3207" s="18"/>
      <x:c r="G3207" s="59"/>
      <x:c r="H3207" s="59"/>
      <x:c r="I3207" s="59"/>
      <x:c r="J3207" s="59"/>
      <x:c r="K3207" s="18"/>
      <x:c r="L3207" s="18"/>
      <x:c r="M3207" s="18"/>
      <x:c r="N3207" s="18"/>
      <x:c r="O3207" s="18"/>
      <x:c r="P3207" s="18"/>
      <x:c r="Q3207" s="18"/>
      <x:c r="R3207" s="18"/>
      <x:c r="S3207" s="18"/>
      <x:c r="T3207" s="18"/>
    </x:row>
    <x:row r="3208">
      <x:c r="D3208" s="18"/>
      <x:c r="E3208" s="18"/>
      <x:c r="F3208" s="18"/>
      <x:c r="G3208" s="59"/>
      <x:c r="H3208" s="59"/>
      <x:c r="I3208" s="59"/>
      <x:c r="J3208" s="59"/>
      <x:c r="K3208" s="18"/>
      <x:c r="L3208" s="18"/>
      <x:c r="M3208" s="18"/>
      <x:c r="N3208" s="18"/>
      <x:c r="O3208" s="18"/>
      <x:c r="P3208" s="18"/>
      <x:c r="Q3208" s="18"/>
      <x:c r="R3208" s="18"/>
      <x:c r="S3208" s="18"/>
      <x:c r="T3208" s="18"/>
    </x:row>
    <x:row r="3209">
      <x:c r="D3209" s="18"/>
      <x:c r="E3209" s="18"/>
      <x:c r="F3209" s="18"/>
      <x:c r="G3209" s="59"/>
      <x:c r="H3209" s="59"/>
      <x:c r="I3209" s="59"/>
      <x:c r="J3209" s="59"/>
      <x:c r="K3209" s="18"/>
      <x:c r="L3209" s="18"/>
      <x:c r="M3209" s="18"/>
      <x:c r="N3209" s="18"/>
      <x:c r="O3209" s="18"/>
      <x:c r="P3209" s="18"/>
      <x:c r="Q3209" s="18"/>
      <x:c r="R3209" s="18"/>
      <x:c r="S3209" s="18"/>
      <x:c r="T3209" s="18"/>
    </x:row>
    <x:row r="3210">
      <x:c r="D3210" s="18"/>
      <x:c r="E3210" s="18"/>
      <x:c r="F3210" s="18"/>
      <x:c r="G3210" s="59"/>
      <x:c r="H3210" s="59"/>
      <x:c r="I3210" s="59"/>
      <x:c r="J3210" s="59"/>
      <x:c r="K3210" s="18"/>
      <x:c r="L3210" s="18"/>
      <x:c r="M3210" s="18"/>
      <x:c r="N3210" s="18"/>
      <x:c r="O3210" s="18"/>
      <x:c r="P3210" s="18"/>
      <x:c r="Q3210" s="18"/>
      <x:c r="R3210" s="18"/>
      <x:c r="S3210" s="18"/>
      <x:c r="T3210" s="18"/>
    </x:row>
    <x:row r="3211">
      <x:c r="D3211" s="18"/>
      <x:c r="E3211" s="18"/>
      <x:c r="F3211" s="18"/>
      <x:c r="G3211" s="59"/>
      <x:c r="H3211" s="59"/>
      <x:c r="I3211" s="59"/>
      <x:c r="J3211" s="59"/>
      <x:c r="K3211" s="18"/>
      <x:c r="L3211" s="18"/>
      <x:c r="M3211" s="18"/>
      <x:c r="N3211" s="18"/>
      <x:c r="O3211" s="18"/>
      <x:c r="P3211" s="18"/>
      <x:c r="Q3211" s="18"/>
      <x:c r="R3211" s="18"/>
      <x:c r="S3211" s="18"/>
      <x:c r="T3211" s="18"/>
    </x:row>
    <x:row r="3212">
      <x:c r="D3212" s="18"/>
      <x:c r="E3212" s="18"/>
      <x:c r="F3212" s="18"/>
      <x:c r="G3212" s="59"/>
      <x:c r="H3212" s="59"/>
      <x:c r="I3212" s="59"/>
      <x:c r="J3212" s="59"/>
      <x:c r="K3212" s="18"/>
      <x:c r="L3212" s="18"/>
      <x:c r="M3212" s="18"/>
      <x:c r="N3212" s="18"/>
      <x:c r="O3212" s="18"/>
      <x:c r="P3212" s="18"/>
      <x:c r="Q3212" s="18"/>
      <x:c r="R3212" s="18"/>
      <x:c r="S3212" s="18"/>
      <x:c r="T3212" s="18"/>
    </x:row>
    <x:row r="3213">
      <x:c r="D3213" s="18"/>
      <x:c r="E3213" s="18"/>
      <x:c r="F3213" s="18"/>
      <x:c r="G3213" s="59"/>
      <x:c r="H3213" s="59"/>
      <x:c r="I3213" s="59"/>
      <x:c r="J3213" s="59"/>
      <x:c r="K3213" s="18"/>
      <x:c r="L3213" s="18"/>
      <x:c r="M3213" s="18"/>
      <x:c r="N3213" s="18"/>
      <x:c r="O3213" s="18"/>
      <x:c r="P3213" s="18"/>
      <x:c r="Q3213" s="18"/>
      <x:c r="R3213" s="18"/>
      <x:c r="S3213" s="18"/>
      <x:c r="T3213" s="18"/>
    </x:row>
    <x:row r="3214">
      <x:c r="D3214" s="18"/>
      <x:c r="E3214" s="18"/>
      <x:c r="F3214" s="18"/>
      <x:c r="G3214" s="59"/>
      <x:c r="H3214" s="59"/>
      <x:c r="I3214" s="59"/>
      <x:c r="J3214" s="59"/>
      <x:c r="K3214" s="18"/>
      <x:c r="L3214" s="18"/>
      <x:c r="M3214" s="18"/>
      <x:c r="N3214" s="18"/>
      <x:c r="O3214" s="18"/>
      <x:c r="P3214" s="18"/>
      <x:c r="Q3214" s="18"/>
      <x:c r="R3214" s="18"/>
      <x:c r="S3214" s="18"/>
      <x:c r="T3214" s="18"/>
    </x:row>
    <x:row r="3215">
      <x:c r="D3215" s="18"/>
      <x:c r="E3215" s="18"/>
      <x:c r="F3215" s="18"/>
      <x:c r="G3215" s="59"/>
      <x:c r="H3215" s="59"/>
      <x:c r="I3215" s="59"/>
      <x:c r="J3215" s="59"/>
      <x:c r="K3215" s="18"/>
      <x:c r="L3215" s="18"/>
      <x:c r="M3215" s="18"/>
      <x:c r="N3215" s="18"/>
      <x:c r="O3215" s="18"/>
      <x:c r="P3215" s="18"/>
      <x:c r="Q3215" s="18"/>
      <x:c r="R3215" s="18"/>
      <x:c r="S3215" s="18"/>
      <x:c r="T3215" s="18"/>
    </x:row>
    <x:row r="3216">
      <x:c r="D3216" s="18"/>
      <x:c r="E3216" s="18"/>
      <x:c r="F3216" s="18"/>
      <x:c r="G3216" s="59"/>
      <x:c r="H3216" s="59"/>
      <x:c r="I3216" s="59"/>
      <x:c r="J3216" s="59"/>
      <x:c r="K3216" s="18"/>
      <x:c r="L3216" s="18"/>
      <x:c r="M3216" s="18"/>
      <x:c r="N3216" s="18"/>
      <x:c r="O3216" s="18"/>
      <x:c r="P3216" s="18"/>
      <x:c r="Q3216" s="18"/>
      <x:c r="R3216" s="18"/>
      <x:c r="S3216" s="18"/>
      <x:c r="T3216" s="18"/>
    </x:row>
    <x:row r="3217">
      <x:c r="D3217" s="18"/>
      <x:c r="E3217" s="18"/>
      <x:c r="F3217" s="18"/>
      <x:c r="G3217" s="59"/>
      <x:c r="H3217" s="59"/>
      <x:c r="I3217" s="59"/>
      <x:c r="J3217" s="59"/>
      <x:c r="K3217" s="18"/>
      <x:c r="L3217" s="18"/>
      <x:c r="M3217" s="18"/>
      <x:c r="N3217" s="18"/>
      <x:c r="O3217" s="18"/>
      <x:c r="P3217" s="18"/>
      <x:c r="Q3217" s="18"/>
      <x:c r="R3217" s="18"/>
      <x:c r="S3217" s="18"/>
      <x:c r="T3217" s="18"/>
    </x:row>
    <x:row r="3218">
      <x:c r="D3218" s="18"/>
      <x:c r="E3218" s="18"/>
      <x:c r="F3218" s="18"/>
      <x:c r="G3218" s="59"/>
      <x:c r="H3218" s="59"/>
      <x:c r="I3218" s="59"/>
      <x:c r="J3218" s="59"/>
      <x:c r="K3218" s="18"/>
      <x:c r="L3218" s="18"/>
      <x:c r="M3218" s="18"/>
      <x:c r="N3218" s="18"/>
      <x:c r="O3218" s="18"/>
      <x:c r="P3218" s="18"/>
      <x:c r="Q3218" s="18"/>
      <x:c r="R3218" s="18"/>
      <x:c r="S3218" s="18"/>
      <x:c r="T3218" s="18"/>
    </x:row>
    <x:row r="3219">
      <x:c r="D3219" s="18"/>
      <x:c r="E3219" s="18"/>
      <x:c r="F3219" s="18"/>
      <x:c r="G3219" s="59"/>
      <x:c r="H3219" s="59"/>
      <x:c r="I3219" s="59"/>
      <x:c r="J3219" s="59"/>
      <x:c r="K3219" s="18"/>
      <x:c r="L3219" s="18"/>
      <x:c r="M3219" s="18"/>
      <x:c r="N3219" s="18"/>
      <x:c r="O3219" s="18"/>
      <x:c r="P3219" s="18"/>
      <x:c r="Q3219" s="18"/>
      <x:c r="R3219" s="18"/>
      <x:c r="S3219" s="18"/>
      <x:c r="T3219" s="18"/>
    </x:row>
    <x:row r="3220">
      <x:c r="D3220" s="18"/>
      <x:c r="E3220" s="18"/>
      <x:c r="F3220" s="18"/>
      <x:c r="G3220" s="59"/>
      <x:c r="H3220" s="59"/>
      <x:c r="I3220" s="59"/>
      <x:c r="J3220" s="59"/>
      <x:c r="K3220" s="18"/>
      <x:c r="L3220" s="18"/>
      <x:c r="M3220" s="18"/>
      <x:c r="N3220" s="18"/>
      <x:c r="O3220" s="18"/>
      <x:c r="P3220" s="18"/>
      <x:c r="Q3220" s="18"/>
      <x:c r="R3220" s="18"/>
      <x:c r="S3220" s="18"/>
      <x:c r="T3220" s="18"/>
    </x:row>
    <x:row r="3221">
      <x:c r="D3221" s="18"/>
      <x:c r="E3221" s="18"/>
      <x:c r="F3221" s="18"/>
      <x:c r="G3221" s="59"/>
      <x:c r="H3221" s="59"/>
      <x:c r="I3221" s="59"/>
      <x:c r="J3221" s="59"/>
      <x:c r="K3221" s="18"/>
      <x:c r="L3221" s="18"/>
      <x:c r="M3221" s="18"/>
      <x:c r="N3221" s="18"/>
      <x:c r="O3221" s="18"/>
      <x:c r="P3221" s="18"/>
      <x:c r="Q3221" s="18"/>
      <x:c r="R3221" s="18"/>
      <x:c r="S3221" s="18"/>
      <x:c r="T3221" s="18"/>
    </x:row>
    <x:row r="3222">
      <x:c r="D3222" s="18"/>
      <x:c r="E3222" s="18"/>
      <x:c r="F3222" s="18"/>
      <x:c r="G3222" s="59"/>
      <x:c r="H3222" s="59"/>
      <x:c r="I3222" s="59"/>
      <x:c r="J3222" s="59"/>
      <x:c r="K3222" s="18"/>
      <x:c r="L3222" s="18"/>
      <x:c r="M3222" s="18"/>
      <x:c r="N3222" s="18"/>
      <x:c r="O3222" s="18"/>
      <x:c r="P3222" s="18"/>
      <x:c r="Q3222" s="18"/>
      <x:c r="R3222" s="18"/>
      <x:c r="S3222" s="18"/>
      <x:c r="T3222" s="18"/>
    </x:row>
    <x:row r="3223">
      <x:c r="D3223" s="18"/>
      <x:c r="E3223" s="18"/>
      <x:c r="F3223" s="18"/>
      <x:c r="G3223" s="59"/>
      <x:c r="H3223" s="59"/>
      <x:c r="I3223" s="59"/>
      <x:c r="J3223" s="59"/>
      <x:c r="K3223" s="18"/>
      <x:c r="L3223" s="18"/>
      <x:c r="M3223" s="18"/>
      <x:c r="N3223" s="18"/>
      <x:c r="O3223" s="18"/>
      <x:c r="P3223" s="18"/>
      <x:c r="Q3223" s="18"/>
      <x:c r="R3223" s="18"/>
      <x:c r="S3223" s="18"/>
      <x:c r="T3223" s="18"/>
    </x:row>
    <x:row r="3224">
      <x:c r="D3224" s="18"/>
      <x:c r="E3224" s="18"/>
      <x:c r="F3224" s="18"/>
      <x:c r="G3224" s="59"/>
      <x:c r="H3224" s="59"/>
      <x:c r="I3224" s="59"/>
      <x:c r="J3224" s="59"/>
      <x:c r="K3224" s="18"/>
      <x:c r="L3224" s="18"/>
      <x:c r="M3224" s="18"/>
      <x:c r="N3224" s="18"/>
      <x:c r="O3224" s="18"/>
      <x:c r="P3224" s="18"/>
      <x:c r="Q3224" s="18"/>
      <x:c r="R3224" s="18"/>
      <x:c r="S3224" s="18"/>
      <x:c r="T3224" s="18"/>
    </x:row>
    <x:row r="3225">
      <x:c r="D3225" s="18"/>
      <x:c r="E3225" s="18"/>
      <x:c r="F3225" s="18"/>
      <x:c r="G3225" s="59"/>
      <x:c r="H3225" s="59"/>
      <x:c r="I3225" s="59"/>
      <x:c r="J3225" s="59"/>
      <x:c r="K3225" s="18"/>
      <x:c r="L3225" s="18"/>
      <x:c r="M3225" s="18"/>
      <x:c r="N3225" s="18"/>
      <x:c r="O3225" s="18"/>
      <x:c r="P3225" s="18"/>
      <x:c r="Q3225" s="18"/>
      <x:c r="R3225" s="18"/>
      <x:c r="S3225" s="18"/>
      <x:c r="T3225" s="18"/>
    </x:row>
    <x:row r="3226">
      <x:c r="D3226" s="18"/>
      <x:c r="E3226" s="18"/>
      <x:c r="F3226" s="18"/>
      <x:c r="G3226" s="59"/>
      <x:c r="H3226" s="59"/>
      <x:c r="I3226" s="59"/>
      <x:c r="J3226" s="59"/>
      <x:c r="K3226" s="18"/>
      <x:c r="L3226" s="18"/>
      <x:c r="M3226" s="18"/>
      <x:c r="N3226" s="18"/>
      <x:c r="O3226" s="18"/>
      <x:c r="P3226" s="18"/>
      <x:c r="Q3226" s="18"/>
      <x:c r="R3226" s="18"/>
      <x:c r="S3226" s="18"/>
      <x:c r="T3226" s="18"/>
    </x:row>
    <x:row r="3227">
      <x:c r="D3227" s="18"/>
      <x:c r="E3227" s="18"/>
      <x:c r="F3227" s="18"/>
      <x:c r="G3227" s="59"/>
      <x:c r="H3227" s="59"/>
      <x:c r="I3227" s="59"/>
      <x:c r="J3227" s="59"/>
      <x:c r="K3227" s="18"/>
      <x:c r="L3227" s="18"/>
      <x:c r="M3227" s="18"/>
      <x:c r="N3227" s="18"/>
      <x:c r="O3227" s="18"/>
      <x:c r="P3227" s="18"/>
      <x:c r="Q3227" s="18"/>
      <x:c r="R3227" s="18"/>
      <x:c r="S3227" s="18"/>
      <x:c r="T3227" s="18"/>
    </x:row>
    <x:row r="3228">
      <x:c r="D3228" s="18"/>
      <x:c r="E3228" s="18"/>
      <x:c r="F3228" s="18"/>
      <x:c r="G3228" s="59"/>
      <x:c r="H3228" s="59"/>
      <x:c r="I3228" s="59"/>
      <x:c r="J3228" s="59"/>
      <x:c r="K3228" s="18"/>
      <x:c r="L3228" s="18"/>
      <x:c r="M3228" s="18"/>
      <x:c r="N3228" s="18"/>
      <x:c r="O3228" s="18"/>
      <x:c r="P3228" s="18"/>
      <x:c r="Q3228" s="18"/>
      <x:c r="R3228" s="18"/>
      <x:c r="S3228" s="18"/>
      <x:c r="T3228" s="18"/>
    </x:row>
    <x:row r="3229">
      <x:c r="D3229" s="18"/>
      <x:c r="E3229" s="18"/>
      <x:c r="F3229" s="18"/>
      <x:c r="G3229" s="59"/>
      <x:c r="H3229" s="59"/>
      <x:c r="I3229" s="59"/>
      <x:c r="J3229" s="59"/>
      <x:c r="K3229" s="18"/>
      <x:c r="L3229" s="18"/>
      <x:c r="M3229" s="18"/>
      <x:c r="N3229" s="18"/>
      <x:c r="O3229" s="18"/>
      <x:c r="P3229" s="18"/>
      <x:c r="Q3229" s="18"/>
      <x:c r="R3229" s="18"/>
      <x:c r="S3229" s="18"/>
      <x:c r="T3229" s="18"/>
    </x:row>
    <x:row r="3230">
      <x:c r="D3230" s="18"/>
      <x:c r="E3230" s="18"/>
      <x:c r="F3230" s="18"/>
      <x:c r="G3230" s="59"/>
      <x:c r="H3230" s="59"/>
      <x:c r="I3230" s="59"/>
      <x:c r="J3230" s="59"/>
      <x:c r="K3230" s="18"/>
      <x:c r="L3230" s="18"/>
      <x:c r="M3230" s="18"/>
      <x:c r="N3230" s="18"/>
      <x:c r="O3230" s="18"/>
      <x:c r="P3230" s="18"/>
      <x:c r="Q3230" s="18"/>
      <x:c r="R3230" s="18"/>
      <x:c r="S3230" s="18"/>
      <x:c r="T3230" s="18"/>
    </x:row>
    <x:row r="3231">
      <x:c r="D3231" s="18"/>
      <x:c r="E3231" s="18"/>
      <x:c r="F3231" s="18"/>
      <x:c r="G3231" s="59"/>
      <x:c r="H3231" s="59"/>
      <x:c r="I3231" s="59"/>
      <x:c r="J3231" s="59"/>
      <x:c r="K3231" s="18"/>
      <x:c r="L3231" s="18"/>
      <x:c r="M3231" s="18"/>
      <x:c r="N3231" s="18"/>
      <x:c r="O3231" s="18"/>
      <x:c r="P3231" s="18"/>
      <x:c r="Q3231" s="18"/>
      <x:c r="R3231" s="18"/>
      <x:c r="S3231" s="18"/>
      <x:c r="T3231" s="18"/>
    </x:row>
    <x:row r="3232">
      <x:c r="D3232" s="18"/>
      <x:c r="E3232" s="18"/>
      <x:c r="F3232" s="18"/>
      <x:c r="G3232" s="59"/>
      <x:c r="H3232" s="59"/>
      <x:c r="I3232" s="59"/>
      <x:c r="J3232" s="59"/>
      <x:c r="K3232" s="18"/>
      <x:c r="L3232" s="18"/>
      <x:c r="M3232" s="18"/>
      <x:c r="N3232" s="18"/>
      <x:c r="O3232" s="18"/>
      <x:c r="P3232" s="18"/>
      <x:c r="Q3232" s="18"/>
      <x:c r="R3232" s="18"/>
      <x:c r="S3232" s="18"/>
      <x:c r="T3232" s="18"/>
    </x:row>
    <x:row r="3233">
      <x:c r="D3233" s="18"/>
      <x:c r="E3233" s="18"/>
      <x:c r="F3233" s="18"/>
      <x:c r="G3233" s="59"/>
      <x:c r="H3233" s="59"/>
      <x:c r="I3233" s="59"/>
      <x:c r="J3233" s="59"/>
      <x:c r="K3233" s="18"/>
      <x:c r="L3233" s="18"/>
      <x:c r="M3233" s="18"/>
      <x:c r="N3233" s="18"/>
      <x:c r="O3233" s="18"/>
      <x:c r="P3233" s="18"/>
      <x:c r="Q3233" s="18"/>
      <x:c r="R3233" s="18"/>
      <x:c r="S3233" s="18"/>
      <x:c r="T3233" s="18"/>
    </x:row>
    <x:row r="3234">
      <x:c r="D3234" s="18"/>
      <x:c r="E3234" s="18"/>
      <x:c r="F3234" s="18"/>
      <x:c r="G3234" s="59"/>
      <x:c r="H3234" s="59"/>
      <x:c r="I3234" s="59"/>
      <x:c r="J3234" s="59"/>
      <x:c r="K3234" s="18"/>
      <x:c r="L3234" s="18"/>
      <x:c r="M3234" s="18"/>
      <x:c r="N3234" s="18"/>
      <x:c r="O3234" s="18"/>
      <x:c r="P3234" s="18"/>
      <x:c r="Q3234" s="18"/>
      <x:c r="R3234" s="18"/>
      <x:c r="S3234" s="18"/>
      <x:c r="T3234" s="18"/>
    </x:row>
    <x:row r="3235">
      <x:c r="D3235" s="18"/>
      <x:c r="E3235" s="18"/>
      <x:c r="F3235" s="18"/>
      <x:c r="G3235" s="59"/>
      <x:c r="H3235" s="59"/>
      <x:c r="I3235" s="59"/>
      <x:c r="J3235" s="59"/>
      <x:c r="K3235" s="18"/>
      <x:c r="L3235" s="18"/>
      <x:c r="M3235" s="18"/>
      <x:c r="N3235" s="18"/>
      <x:c r="O3235" s="18"/>
      <x:c r="P3235" s="18"/>
      <x:c r="Q3235" s="18"/>
      <x:c r="R3235" s="18"/>
      <x:c r="S3235" s="18"/>
      <x:c r="T3235" s="18"/>
    </x:row>
    <x:row r="3236">
      <x:c r="D3236" s="18"/>
      <x:c r="E3236" s="18"/>
      <x:c r="F3236" s="18"/>
      <x:c r="G3236" s="59"/>
      <x:c r="H3236" s="59"/>
      <x:c r="I3236" s="59"/>
      <x:c r="J3236" s="59"/>
      <x:c r="K3236" s="18"/>
      <x:c r="L3236" s="18"/>
      <x:c r="M3236" s="18"/>
      <x:c r="N3236" s="18"/>
      <x:c r="O3236" s="18"/>
      <x:c r="P3236" s="18"/>
      <x:c r="Q3236" s="18"/>
      <x:c r="R3236" s="18"/>
      <x:c r="S3236" s="18"/>
      <x:c r="T3236" s="18"/>
    </x:row>
    <x:row r="3237">
      <x:c r="D3237" s="18"/>
      <x:c r="E3237" s="18"/>
      <x:c r="F3237" s="18"/>
      <x:c r="G3237" s="59"/>
      <x:c r="H3237" s="59"/>
      <x:c r="I3237" s="59"/>
      <x:c r="J3237" s="59"/>
      <x:c r="K3237" s="18"/>
      <x:c r="L3237" s="18"/>
      <x:c r="M3237" s="18"/>
      <x:c r="N3237" s="18"/>
      <x:c r="O3237" s="18"/>
      <x:c r="P3237" s="18"/>
      <x:c r="Q3237" s="18"/>
      <x:c r="R3237" s="18"/>
      <x:c r="S3237" s="18"/>
      <x:c r="T3237" s="18"/>
    </x:row>
    <x:row r="3238">
      <x:c r="D3238" s="18"/>
      <x:c r="E3238" s="18"/>
      <x:c r="F3238" s="18"/>
      <x:c r="G3238" s="59"/>
      <x:c r="H3238" s="59"/>
      <x:c r="I3238" s="59"/>
      <x:c r="J3238" s="59"/>
      <x:c r="K3238" s="18"/>
      <x:c r="L3238" s="18"/>
      <x:c r="M3238" s="18"/>
      <x:c r="N3238" s="18"/>
      <x:c r="O3238" s="18"/>
      <x:c r="P3238" s="18"/>
      <x:c r="Q3238" s="18"/>
      <x:c r="R3238" s="18"/>
      <x:c r="S3238" s="18"/>
      <x:c r="T3238" s="18"/>
    </x:row>
    <x:row r="3239">
      <x:c r="D3239" s="18"/>
      <x:c r="E3239" s="18"/>
      <x:c r="F3239" s="18"/>
      <x:c r="G3239" s="59"/>
      <x:c r="H3239" s="59"/>
      <x:c r="I3239" s="59"/>
      <x:c r="J3239" s="59"/>
      <x:c r="K3239" s="18"/>
      <x:c r="L3239" s="18"/>
      <x:c r="M3239" s="18"/>
      <x:c r="N3239" s="18"/>
      <x:c r="O3239" s="18"/>
      <x:c r="P3239" s="18"/>
      <x:c r="Q3239" s="18"/>
      <x:c r="R3239" s="18"/>
      <x:c r="S3239" s="18"/>
      <x:c r="T3239" s="18"/>
    </x:row>
    <x:row r="3240">
      <x:c r="D3240" s="18"/>
      <x:c r="E3240" s="18"/>
      <x:c r="F3240" s="18"/>
      <x:c r="G3240" s="59"/>
      <x:c r="H3240" s="59"/>
      <x:c r="I3240" s="59"/>
      <x:c r="J3240" s="59"/>
      <x:c r="K3240" s="18"/>
      <x:c r="L3240" s="18"/>
      <x:c r="M3240" s="18"/>
      <x:c r="N3240" s="18"/>
      <x:c r="O3240" s="18"/>
      <x:c r="P3240" s="18"/>
      <x:c r="Q3240" s="18"/>
      <x:c r="R3240" s="18"/>
      <x:c r="S3240" s="18"/>
      <x:c r="T3240" s="18"/>
    </x:row>
    <x:row r="3241">
      <x:c r="D3241" s="18"/>
      <x:c r="E3241" s="18"/>
      <x:c r="F3241" s="18"/>
      <x:c r="G3241" s="59"/>
      <x:c r="H3241" s="59"/>
      <x:c r="I3241" s="59"/>
      <x:c r="J3241" s="59"/>
      <x:c r="K3241" s="18"/>
      <x:c r="L3241" s="18"/>
      <x:c r="M3241" s="18"/>
      <x:c r="N3241" s="18"/>
      <x:c r="O3241" s="18"/>
      <x:c r="P3241" s="18"/>
      <x:c r="Q3241" s="18"/>
      <x:c r="R3241" s="18"/>
      <x:c r="S3241" s="18"/>
      <x:c r="T3241" s="18"/>
    </x:row>
    <x:row r="3242">
      <x:c r="D3242" s="18"/>
      <x:c r="E3242" s="18"/>
      <x:c r="F3242" s="18"/>
      <x:c r="G3242" s="59"/>
      <x:c r="H3242" s="59"/>
      <x:c r="I3242" s="59"/>
      <x:c r="J3242" s="59"/>
      <x:c r="K3242" s="18"/>
      <x:c r="L3242" s="18"/>
      <x:c r="M3242" s="18"/>
      <x:c r="N3242" s="18"/>
      <x:c r="O3242" s="18"/>
      <x:c r="P3242" s="18"/>
      <x:c r="Q3242" s="18"/>
      <x:c r="R3242" s="18"/>
      <x:c r="S3242" s="18"/>
      <x:c r="T3242" s="18"/>
    </x:row>
    <x:row r="3243">
      <x:c r="D3243" s="18"/>
      <x:c r="E3243" s="18"/>
      <x:c r="F3243" s="18"/>
      <x:c r="G3243" s="59"/>
      <x:c r="H3243" s="59"/>
      <x:c r="I3243" s="59"/>
      <x:c r="J3243" s="59"/>
      <x:c r="K3243" s="18"/>
      <x:c r="L3243" s="18"/>
      <x:c r="M3243" s="18"/>
      <x:c r="N3243" s="18"/>
      <x:c r="O3243" s="18"/>
      <x:c r="P3243" s="18"/>
      <x:c r="Q3243" s="18"/>
      <x:c r="R3243" s="18"/>
      <x:c r="S3243" s="18"/>
      <x:c r="T3243" s="18"/>
    </x:row>
    <x:row r="3244">
      <x:c r="D3244" s="18"/>
      <x:c r="E3244" s="18"/>
      <x:c r="F3244" s="18"/>
      <x:c r="G3244" s="59"/>
      <x:c r="H3244" s="59"/>
      <x:c r="I3244" s="59"/>
      <x:c r="J3244" s="59"/>
      <x:c r="K3244" s="18"/>
      <x:c r="L3244" s="18"/>
      <x:c r="M3244" s="18"/>
      <x:c r="N3244" s="18"/>
      <x:c r="O3244" s="18"/>
      <x:c r="P3244" s="18"/>
      <x:c r="Q3244" s="18"/>
      <x:c r="R3244" s="18"/>
      <x:c r="S3244" s="18"/>
      <x:c r="T3244" s="18"/>
    </x:row>
    <x:row r="3245">
      <x:c r="D3245" s="18"/>
      <x:c r="E3245" s="18"/>
      <x:c r="F3245" s="18"/>
      <x:c r="G3245" s="59"/>
      <x:c r="H3245" s="59"/>
      <x:c r="I3245" s="59"/>
      <x:c r="J3245" s="59"/>
      <x:c r="K3245" s="18"/>
      <x:c r="L3245" s="18"/>
      <x:c r="M3245" s="18"/>
      <x:c r="N3245" s="18"/>
      <x:c r="O3245" s="18"/>
      <x:c r="P3245" s="18"/>
      <x:c r="Q3245" s="18"/>
      <x:c r="R3245" s="18"/>
      <x:c r="S3245" s="18"/>
      <x:c r="T3245" s="18"/>
    </x:row>
    <x:row r="3246">
      <x:c r="D3246" s="18"/>
      <x:c r="E3246" s="18"/>
      <x:c r="F3246" s="18"/>
      <x:c r="G3246" s="59"/>
      <x:c r="H3246" s="59"/>
      <x:c r="I3246" s="59"/>
      <x:c r="J3246" s="59"/>
      <x:c r="K3246" s="18"/>
      <x:c r="L3246" s="18"/>
      <x:c r="M3246" s="18"/>
      <x:c r="N3246" s="18"/>
      <x:c r="O3246" s="18"/>
      <x:c r="P3246" s="18"/>
      <x:c r="Q3246" s="18"/>
      <x:c r="R3246" s="18"/>
      <x:c r="S3246" s="18"/>
      <x:c r="T3246" s="18"/>
    </x:row>
    <x:row r="3247">
      <x:c r="D3247" s="18"/>
      <x:c r="E3247" s="18"/>
      <x:c r="F3247" s="18"/>
      <x:c r="G3247" s="59"/>
      <x:c r="H3247" s="59"/>
      <x:c r="I3247" s="59"/>
      <x:c r="J3247" s="59"/>
      <x:c r="K3247" s="18"/>
      <x:c r="L3247" s="18"/>
      <x:c r="M3247" s="18"/>
      <x:c r="N3247" s="18"/>
      <x:c r="O3247" s="18"/>
      <x:c r="P3247" s="18"/>
      <x:c r="Q3247" s="18"/>
      <x:c r="R3247" s="18"/>
      <x:c r="S3247" s="18"/>
      <x:c r="T3247" s="18"/>
    </x:row>
    <x:row r="3248">
      <x:c r="D3248" s="18"/>
      <x:c r="E3248" s="18"/>
      <x:c r="F3248" s="18"/>
      <x:c r="G3248" s="59"/>
      <x:c r="H3248" s="59"/>
      <x:c r="I3248" s="59"/>
      <x:c r="J3248" s="59"/>
      <x:c r="K3248" s="18"/>
      <x:c r="L3248" s="18"/>
      <x:c r="M3248" s="18"/>
      <x:c r="N3248" s="18"/>
      <x:c r="O3248" s="18"/>
      <x:c r="P3248" s="18"/>
      <x:c r="Q3248" s="18"/>
      <x:c r="R3248" s="18"/>
      <x:c r="S3248" s="18"/>
      <x:c r="T3248" s="18"/>
    </x:row>
    <x:row r="3249">
      <x:c r="D3249" s="18"/>
      <x:c r="E3249" s="18"/>
      <x:c r="F3249" s="18"/>
      <x:c r="G3249" s="59"/>
      <x:c r="H3249" s="59"/>
      <x:c r="I3249" s="59"/>
      <x:c r="J3249" s="59"/>
      <x:c r="K3249" s="18"/>
      <x:c r="L3249" s="18"/>
      <x:c r="M3249" s="18"/>
      <x:c r="N3249" s="18"/>
      <x:c r="O3249" s="18"/>
      <x:c r="P3249" s="18"/>
      <x:c r="Q3249" s="18"/>
      <x:c r="R3249" s="18"/>
      <x:c r="S3249" s="18"/>
      <x:c r="T3249" s="18"/>
    </x:row>
    <x:row r="3250">
      <x:c r="D3250" s="18"/>
      <x:c r="E3250" s="18"/>
      <x:c r="F3250" s="18"/>
      <x:c r="G3250" s="59"/>
      <x:c r="H3250" s="59"/>
      <x:c r="I3250" s="59"/>
      <x:c r="J3250" s="59"/>
      <x:c r="K3250" s="18"/>
      <x:c r="L3250" s="18"/>
      <x:c r="M3250" s="18"/>
      <x:c r="N3250" s="18"/>
      <x:c r="O3250" s="18"/>
      <x:c r="P3250" s="18"/>
      <x:c r="Q3250" s="18"/>
      <x:c r="R3250" s="18"/>
      <x:c r="S3250" s="18"/>
      <x:c r="T3250" s="18"/>
    </x:row>
    <x:row r="3251">
      <x:c r="D3251" s="18"/>
      <x:c r="E3251" s="18"/>
      <x:c r="F3251" s="18"/>
      <x:c r="G3251" s="59"/>
      <x:c r="H3251" s="59"/>
      <x:c r="I3251" s="59"/>
      <x:c r="J3251" s="59"/>
      <x:c r="K3251" s="18"/>
      <x:c r="L3251" s="18"/>
      <x:c r="M3251" s="18"/>
      <x:c r="N3251" s="18"/>
      <x:c r="O3251" s="18"/>
      <x:c r="P3251" s="18"/>
      <x:c r="Q3251" s="18"/>
      <x:c r="R3251" s="18"/>
      <x:c r="S3251" s="18"/>
      <x:c r="T3251" s="18"/>
    </x:row>
    <x:row r="3252">
      <x:c r="D3252" s="18"/>
      <x:c r="E3252" s="18"/>
      <x:c r="F3252" s="18"/>
      <x:c r="G3252" s="59"/>
      <x:c r="H3252" s="59"/>
      <x:c r="I3252" s="59"/>
      <x:c r="J3252" s="59"/>
      <x:c r="K3252" s="18"/>
      <x:c r="L3252" s="18"/>
      <x:c r="M3252" s="18"/>
      <x:c r="N3252" s="18"/>
      <x:c r="O3252" s="18"/>
      <x:c r="P3252" s="18"/>
      <x:c r="Q3252" s="18"/>
      <x:c r="R3252" s="18"/>
      <x:c r="S3252" s="18"/>
      <x:c r="T3252" s="18"/>
    </x:row>
    <x:row r="3253">
      <x:c r="D3253" s="18"/>
      <x:c r="E3253" s="18"/>
      <x:c r="F3253" s="18"/>
      <x:c r="G3253" s="59"/>
      <x:c r="H3253" s="59"/>
      <x:c r="I3253" s="59"/>
      <x:c r="J3253" s="59"/>
      <x:c r="K3253" s="18"/>
      <x:c r="L3253" s="18"/>
      <x:c r="M3253" s="18"/>
      <x:c r="N3253" s="18"/>
      <x:c r="O3253" s="18"/>
      <x:c r="P3253" s="18"/>
      <x:c r="Q3253" s="18"/>
      <x:c r="R3253" s="18"/>
      <x:c r="S3253" s="18"/>
      <x:c r="T3253" s="18"/>
    </x:row>
    <x:row r="3254">
      <x:c r="D3254" s="18"/>
      <x:c r="E3254" s="18"/>
      <x:c r="F3254" s="18"/>
      <x:c r="G3254" s="59"/>
      <x:c r="H3254" s="59"/>
      <x:c r="I3254" s="59"/>
      <x:c r="J3254" s="59"/>
      <x:c r="K3254" s="18"/>
      <x:c r="L3254" s="18"/>
      <x:c r="M3254" s="18"/>
      <x:c r="N3254" s="18"/>
      <x:c r="O3254" s="18"/>
      <x:c r="P3254" s="18"/>
      <x:c r="Q3254" s="18"/>
      <x:c r="R3254" s="18"/>
      <x:c r="S3254" s="18"/>
      <x:c r="T3254" s="18"/>
    </x:row>
    <x:row r="3255">
      <x:c r="D3255" s="18"/>
      <x:c r="E3255" s="18"/>
      <x:c r="F3255" s="18"/>
      <x:c r="G3255" s="59"/>
      <x:c r="H3255" s="59"/>
      <x:c r="I3255" s="59"/>
      <x:c r="J3255" s="59"/>
      <x:c r="K3255" s="18"/>
      <x:c r="L3255" s="18"/>
      <x:c r="M3255" s="18"/>
      <x:c r="N3255" s="18"/>
      <x:c r="O3255" s="18"/>
      <x:c r="P3255" s="18"/>
      <x:c r="Q3255" s="18"/>
      <x:c r="R3255" s="18"/>
      <x:c r="S3255" s="18"/>
      <x:c r="T3255" s="18"/>
    </x:row>
    <x:row r="3256">
      <x:c r="D3256" s="18"/>
      <x:c r="E3256" s="18"/>
      <x:c r="F3256" s="18"/>
      <x:c r="G3256" s="59"/>
      <x:c r="H3256" s="59"/>
      <x:c r="I3256" s="59"/>
      <x:c r="J3256" s="59"/>
      <x:c r="K3256" s="18"/>
      <x:c r="L3256" s="18"/>
      <x:c r="M3256" s="18"/>
      <x:c r="N3256" s="18"/>
      <x:c r="O3256" s="18"/>
      <x:c r="P3256" s="18"/>
      <x:c r="Q3256" s="18"/>
      <x:c r="R3256" s="18"/>
      <x:c r="S3256" s="18"/>
      <x:c r="T3256" s="18"/>
    </x:row>
    <x:row r="3257">
      <x:c r="D3257" s="18"/>
      <x:c r="E3257" s="18"/>
      <x:c r="F3257" s="18"/>
      <x:c r="G3257" s="59"/>
      <x:c r="H3257" s="59"/>
      <x:c r="I3257" s="59"/>
      <x:c r="J3257" s="59"/>
      <x:c r="K3257" s="18"/>
      <x:c r="L3257" s="18"/>
      <x:c r="M3257" s="18"/>
      <x:c r="N3257" s="18"/>
      <x:c r="O3257" s="18"/>
      <x:c r="P3257" s="18"/>
      <x:c r="Q3257" s="18"/>
      <x:c r="R3257" s="18"/>
      <x:c r="S3257" s="18"/>
      <x:c r="T3257" s="18"/>
    </x:row>
    <x:row r="3258">
      <x:c r="D3258" s="18"/>
      <x:c r="E3258" s="18"/>
      <x:c r="F3258" s="18"/>
      <x:c r="G3258" s="59"/>
      <x:c r="H3258" s="59"/>
      <x:c r="I3258" s="59"/>
      <x:c r="J3258" s="59"/>
      <x:c r="K3258" s="18"/>
      <x:c r="L3258" s="18"/>
      <x:c r="M3258" s="18"/>
      <x:c r="N3258" s="18"/>
      <x:c r="O3258" s="18"/>
      <x:c r="P3258" s="18"/>
      <x:c r="Q3258" s="18"/>
      <x:c r="R3258" s="18"/>
      <x:c r="S3258" s="18"/>
      <x:c r="T3258" s="18"/>
    </x:row>
    <x:row r="3259">
      <x:c r="D3259" s="18"/>
      <x:c r="E3259" s="18"/>
      <x:c r="F3259" s="18"/>
      <x:c r="G3259" s="59"/>
      <x:c r="H3259" s="59"/>
      <x:c r="I3259" s="59"/>
      <x:c r="J3259" s="59"/>
      <x:c r="K3259" s="18"/>
      <x:c r="L3259" s="18"/>
      <x:c r="M3259" s="18"/>
      <x:c r="N3259" s="18"/>
      <x:c r="O3259" s="18"/>
      <x:c r="P3259" s="18"/>
      <x:c r="Q3259" s="18"/>
      <x:c r="R3259" s="18"/>
      <x:c r="S3259" s="18"/>
      <x:c r="T3259" s="18"/>
    </x:row>
    <x:row r="3260">
      <x:c r="D3260" s="18"/>
      <x:c r="E3260" s="18"/>
      <x:c r="F3260" s="18"/>
      <x:c r="G3260" s="59"/>
      <x:c r="H3260" s="59"/>
      <x:c r="I3260" s="59"/>
      <x:c r="J3260" s="59"/>
      <x:c r="K3260" s="18"/>
      <x:c r="L3260" s="18"/>
      <x:c r="M3260" s="18"/>
      <x:c r="N3260" s="18"/>
      <x:c r="O3260" s="18"/>
      <x:c r="P3260" s="18"/>
      <x:c r="Q3260" s="18"/>
      <x:c r="R3260" s="18"/>
      <x:c r="S3260" s="18"/>
      <x:c r="T3260" s="18"/>
    </x:row>
    <x:row r="3261">
      <x:c r="D3261" s="18"/>
      <x:c r="E3261" s="18"/>
      <x:c r="F3261" s="18"/>
      <x:c r="G3261" s="59"/>
      <x:c r="H3261" s="59"/>
      <x:c r="I3261" s="59"/>
      <x:c r="J3261" s="59"/>
      <x:c r="K3261" s="18"/>
      <x:c r="L3261" s="18"/>
      <x:c r="M3261" s="18"/>
      <x:c r="N3261" s="18"/>
      <x:c r="O3261" s="18"/>
      <x:c r="P3261" s="18"/>
      <x:c r="Q3261" s="18"/>
      <x:c r="R3261" s="18"/>
      <x:c r="S3261" s="18"/>
      <x:c r="T3261" s="18"/>
    </x:row>
    <x:row r="3262">
      <x:c r="D3262" s="18"/>
      <x:c r="E3262" s="18"/>
      <x:c r="F3262" s="18"/>
      <x:c r="G3262" s="59"/>
      <x:c r="H3262" s="59"/>
      <x:c r="I3262" s="59"/>
      <x:c r="J3262" s="59"/>
      <x:c r="K3262" s="18"/>
      <x:c r="L3262" s="18"/>
      <x:c r="M3262" s="18"/>
      <x:c r="N3262" s="18"/>
      <x:c r="O3262" s="18"/>
      <x:c r="P3262" s="18"/>
      <x:c r="Q3262" s="18"/>
      <x:c r="R3262" s="18"/>
      <x:c r="S3262" s="18"/>
      <x:c r="T3262" s="18"/>
    </x:row>
    <x:row r="3263">
      <x:c r="D3263" s="18"/>
      <x:c r="E3263" s="18"/>
      <x:c r="F3263" s="18"/>
      <x:c r="G3263" s="59"/>
      <x:c r="H3263" s="59"/>
      <x:c r="I3263" s="59"/>
      <x:c r="J3263" s="59"/>
      <x:c r="K3263" s="18"/>
      <x:c r="L3263" s="18"/>
      <x:c r="M3263" s="18"/>
      <x:c r="N3263" s="18"/>
      <x:c r="O3263" s="18"/>
      <x:c r="P3263" s="18"/>
      <x:c r="Q3263" s="18"/>
      <x:c r="R3263" s="18"/>
      <x:c r="S3263" s="18"/>
      <x:c r="T3263" s="18"/>
    </x:row>
    <x:row r="3264">
      <x:c r="D3264" s="18"/>
      <x:c r="E3264" s="18"/>
      <x:c r="F3264" s="18"/>
      <x:c r="G3264" s="59"/>
      <x:c r="H3264" s="59"/>
      <x:c r="I3264" s="59"/>
      <x:c r="J3264" s="59"/>
      <x:c r="K3264" s="18"/>
      <x:c r="L3264" s="18"/>
      <x:c r="M3264" s="18"/>
      <x:c r="N3264" s="18"/>
      <x:c r="O3264" s="18"/>
      <x:c r="P3264" s="18"/>
      <x:c r="Q3264" s="18"/>
      <x:c r="R3264" s="18"/>
      <x:c r="S3264" s="18"/>
      <x:c r="T3264" s="18"/>
    </x:row>
    <x:row r="3265">
      <x:c r="D3265" s="18"/>
      <x:c r="E3265" s="18"/>
      <x:c r="F3265" s="18"/>
      <x:c r="G3265" s="59"/>
      <x:c r="H3265" s="59"/>
      <x:c r="I3265" s="59"/>
      <x:c r="J3265" s="59"/>
      <x:c r="K3265" s="18"/>
      <x:c r="L3265" s="18"/>
      <x:c r="M3265" s="18"/>
      <x:c r="N3265" s="18"/>
      <x:c r="O3265" s="18"/>
      <x:c r="P3265" s="18"/>
      <x:c r="Q3265" s="18"/>
      <x:c r="R3265" s="18"/>
      <x:c r="S3265" s="18"/>
      <x:c r="T3265" s="18"/>
    </x:row>
    <x:row r="3266">
      <x:c r="D3266" s="18"/>
      <x:c r="E3266" s="18"/>
      <x:c r="F3266" s="18"/>
      <x:c r="G3266" s="59"/>
      <x:c r="H3266" s="59"/>
      <x:c r="I3266" s="59"/>
      <x:c r="J3266" s="59"/>
      <x:c r="K3266" s="18"/>
      <x:c r="L3266" s="18"/>
      <x:c r="M3266" s="18"/>
      <x:c r="N3266" s="18"/>
      <x:c r="O3266" s="18"/>
      <x:c r="P3266" s="18"/>
      <x:c r="Q3266" s="18"/>
      <x:c r="R3266" s="18"/>
      <x:c r="S3266" s="18"/>
      <x:c r="T3266" s="18"/>
    </x:row>
    <x:row r="3267">
      <x:c r="D3267" s="18"/>
      <x:c r="E3267" s="18"/>
      <x:c r="F3267" s="18"/>
      <x:c r="G3267" s="59"/>
      <x:c r="H3267" s="59"/>
      <x:c r="I3267" s="59"/>
      <x:c r="J3267" s="59"/>
      <x:c r="K3267" s="18"/>
      <x:c r="L3267" s="18"/>
      <x:c r="M3267" s="18"/>
      <x:c r="N3267" s="18"/>
      <x:c r="O3267" s="18"/>
      <x:c r="P3267" s="18"/>
      <x:c r="Q3267" s="18"/>
      <x:c r="R3267" s="18"/>
      <x:c r="S3267" s="18"/>
      <x:c r="T3267" s="18"/>
    </x:row>
    <x:row r="3268">
      <x:c r="D3268" s="18"/>
      <x:c r="E3268" s="18"/>
      <x:c r="F3268" s="18"/>
      <x:c r="G3268" s="59"/>
      <x:c r="H3268" s="59"/>
      <x:c r="I3268" s="59"/>
      <x:c r="J3268" s="59"/>
      <x:c r="K3268" s="18"/>
      <x:c r="L3268" s="18"/>
      <x:c r="M3268" s="18"/>
      <x:c r="N3268" s="18"/>
      <x:c r="O3268" s="18"/>
      <x:c r="P3268" s="18"/>
      <x:c r="Q3268" s="18"/>
      <x:c r="R3268" s="18"/>
      <x:c r="S3268" s="18"/>
      <x:c r="T3268" s="18"/>
    </x:row>
    <x:row r="3269">
      <x:c r="D3269" s="18"/>
      <x:c r="E3269" s="18"/>
      <x:c r="F3269" s="18"/>
      <x:c r="G3269" s="59"/>
      <x:c r="H3269" s="59"/>
      <x:c r="I3269" s="59"/>
      <x:c r="J3269" s="59"/>
      <x:c r="K3269" s="18"/>
      <x:c r="L3269" s="18"/>
      <x:c r="M3269" s="18"/>
      <x:c r="N3269" s="18"/>
      <x:c r="O3269" s="18"/>
      <x:c r="P3269" s="18"/>
      <x:c r="Q3269" s="18"/>
      <x:c r="R3269" s="18"/>
      <x:c r="S3269" s="18"/>
      <x:c r="T3269" s="18"/>
    </x:row>
    <x:row r="3270">
      <x:c r="D3270" s="18"/>
      <x:c r="E3270" s="18"/>
      <x:c r="F3270" s="18"/>
      <x:c r="G3270" s="59"/>
      <x:c r="H3270" s="59"/>
      <x:c r="I3270" s="59"/>
      <x:c r="J3270" s="59"/>
      <x:c r="K3270" s="18"/>
      <x:c r="L3270" s="18"/>
      <x:c r="M3270" s="18"/>
      <x:c r="N3270" s="18"/>
      <x:c r="O3270" s="18"/>
      <x:c r="P3270" s="18"/>
      <x:c r="Q3270" s="18"/>
      <x:c r="R3270" s="18"/>
      <x:c r="S3270" s="18"/>
      <x:c r="T3270" s="18"/>
    </x:row>
    <x:row r="3271">
      <x:c r="D3271" s="18"/>
      <x:c r="E3271" s="18"/>
      <x:c r="F3271" s="18"/>
      <x:c r="G3271" s="59"/>
      <x:c r="H3271" s="59"/>
      <x:c r="I3271" s="59"/>
      <x:c r="J3271" s="59"/>
      <x:c r="K3271" s="18"/>
      <x:c r="L3271" s="18"/>
      <x:c r="M3271" s="18"/>
      <x:c r="N3271" s="18"/>
      <x:c r="O3271" s="18"/>
      <x:c r="P3271" s="18"/>
      <x:c r="Q3271" s="18"/>
      <x:c r="R3271" s="18"/>
      <x:c r="S3271" s="18"/>
      <x:c r="T3271" s="18"/>
    </x:row>
    <x:row r="3272">
      <x:c r="D3272" s="18"/>
      <x:c r="E3272" s="18"/>
      <x:c r="F3272" s="18"/>
      <x:c r="G3272" s="59"/>
      <x:c r="H3272" s="59"/>
      <x:c r="I3272" s="59"/>
      <x:c r="J3272" s="59"/>
      <x:c r="K3272" s="18"/>
      <x:c r="L3272" s="18"/>
      <x:c r="M3272" s="18"/>
      <x:c r="N3272" s="18"/>
      <x:c r="O3272" s="18"/>
      <x:c r="P3272" s="18"/>
      <x:c r="Q3272" s="18"/>
      <x:c r="R3272" s="18"/>
      <x:c r="S3272" s="18"/>
      <x:c r="T3272" s="18"/>
    </x:row>
    <x:row r="3273">
      <x:c r="D3273" s="18"/>
      <x:c r="E3273" s="18"/>
      <x:c r="F3273" s="18"/>
      <x:c r="G3273" s="59"/>
      <x:c r="H3273" s="59"/>
      <x:c r="I3273" s="59"/>
      <x:c r="J3273" s="59"/>
      <x:c r="K3273" s="18"/>
      <x:c r="L3273" s="18"/>
      <x:c r="M3273" s="18"/>
      <x:c r="N3273" s="18"/>
      <x:c r="O3273" s="18"/>
      <x:c r="P3273" s="18"/>
      <x:c r="Q3273" s="18"/>
      <x:c r="R3273" s="18"/>
      <x:c r="S3273" s="18"/>
      <x:c r="T3273" s="18"/>
    </x:row>
    <x:row r="3274">
      <x:c r="D3274" s="18"/>
      <x:c r="E3274" s="18"/>
      <x:c r="F3274" s="18"/>
      <x:c r="G3274" s="59"/>
      <x:c r="H3274" s="59"/>
      <x:c r="I3274" s="59"/>
      <x:c r="J3274" s="59"/>
      <x:c r="K3274" s="18"/>
      <x:c r="L3274" s="18"/>
      <x:c r="M3274" s="18"/>
      <x:c r="N3274" s="18"/>
      <x:c r="O3274" s="18"/>
      <x:c r="P3274" s="18"/>
      <x:c r="Q3274" s="18"/>
      <x:c r="R3274" s="18"/>
      <x:c r="S3274" s="18"/>
      <x:c r="T3274" s="18"/>
    </x:row>
    <x:row r="3275">
      <x:c r="D3275" s="18"/>
      <x:c r="E3275" s="18"/>
      <x:c r="F3275" s="18"/>
      <x:c r="G3275" s="59"/>
      <x:c r="H3275" s="59"/>
      <x:c r="I3275" s="59"/>
      <x:c r="J3275" s="59"/>
      <x:c r="K3275" s="18"/>
      <x:c r="L3275" s="18"/>
      <x:c r="M3275" s="18"/>
      <x:c r="N3275" s="18"/>
      <x:c r="O3275" s="18"/>
      <x:c r="P3275" s="18"/>
      <x:c r="Q3275" s="18"/>
      <x:c r="R3275" s="18"/>
      <x:c r="S3275" s="18"/>
      <x:c r="T3275" s="18"/>
    </x:row>
    <x:row r="3276">
      <x:c r="D3276" s="18"/>
      <x:c r="E3276" s="18"/>
      <x:c r="F3276" s="18"/>
      <x:c r="G3276" s="59"/>
      <x:c r="H3276" s="59"/>
      <x:c r="I3276" s="59"/>
      <x:c r="J3276" s="59"/>
      <x:c r="K3276" s="18"/>
      <x:c r="L3276" s="18"/>
      <x:c r="M3276" s="18"/>
      <x:c r="N3276" s="18"/>
      <x:c r="O3276" s="18"/>
      <x:c r="P3276" s="18"/>
      <x:c r="Q3276" s="18"/>
      <x:c r="R3276" s="18"/>
      <x:c r="S3276" s="18"/>
      <x:c r="T3276" s="18"/>
    </x:row>
    <x:row r="3277">
      <x:c r="D3277" s="18"/>
      <x:c r="E3277" s="18"/>
      <x:c r="F3277" s="18"/>
      <x:c r="G3277" s="59"/>
      <x:c r="H3277" s="59"/>
      <x:c r="I3277" s="59"/>
      <x:c r="J3277" s="59"/>
      <x:c r="K3277" s="18"/>
      <x:c r="L3277" s="18"/>
      <x:c r="M3277" s="18"/>
      <x:c r="N3277" s="18"/>
      <x:c r="O3277" s="18"/>
      <x:c r="P3277" s="18"/>
      <x:c r="Q3277" s="18"/>
      <x:c r="R3277" s="18"/>
      <x:c r="S3277" s="18"/>
      <x:c r="T3277" s="18"/>
    </x:row>
    <x:row r="3278">
      <x:c r="D3278" s="18"/>
      <x:c r="E3278" s="18"/>
      <x:c r="F3278" s="18"/>
      <x:c r="G3278" s="59"/>
      <x:c r="H3278" s="59"/>
      <x:c r="I3278" s="59"/>
      <x:c r="J3278" s="59"/>
      <x:c r="K3278" s="18"/>
      <x:c r="L3278" s="18"/>
      <x:c r="M3278" s="18"/>
      <x:c r="N3278" s="18"/>
      <x:c r="O3278" s="18"/>
      <x:c r="P3278" s="18"/>
      <x:c r="Q3278" s="18"/>
      <x:c r="R3278" s="18"/>
      <x:c r="S3278" s="18"/>
      <x:c r="T3278" s="18"/>
    </x:row>
    <x:row r="3279">
      <x:c r="D3279" s="18"/>
      <x:c r="E3279" s="18"/>
      <x:c r="F3279" s="18"/>
      <x:c r="G3279" s="59"/>
      <x:c r="H3279" s="59"/>
      <x:c r="I3279" s="59"/>
      <x:c r="J3279" s="59"/>
      <x:c r="K3279" s="18"/>
      <x:c r="L3279" s="18"/>
      <x:c r="M3279" s="18"/>
      <x:c r="N3279" s="18"/>
      <x:c r="O3279" s="18"/>
      <x:c r="P3279" s="18"/>
      <x:c r="Q3279" s="18"/>
      <x:c r="R3279" s="18"/>
      <x:c r="S3279" s="18"/>
      <x:c r="T3279" s="18"/>
    </x:row>
    <x:row r="3280">
      <x:c r="D3280" s="18"/>
      <x:c r="E3280" s="18"/>
      <x:c r="F3280" s="18"/>
      <x:c r="G3280" s="59"/>
      <x:c r="H3280" s="59"/>
      <x:c r="I3280" s="59"/>
      <x:c r="J3280" s="59"/>
      <x:c r="K3280" s="18"/>
      <x:c r="L3280" s="18"/>
      <x:c r="M3280" s="18"/>
      <x:c r="N3280" s="18"/>
      <x:c r="O3280" s="18"/>
      <x:c r="P3280" s="18"/>
      <x:c r="Q3280" s="18"/>
      <x:c r="R3280" s="18"/>
      <x:c r="S3280" s="18"/>
      <x:c r="T3280" s="18"/>
    </x:row>
    <x:row r="3281">
      <x:c r="D3281" s="18"/>
      <x:c r="E3281" s="18"/>
      <x:c r="F3281" s="18"/>
      <x:c r="G3281" s="59"/>
      <x:c r="H3281" s="59"/>
      <x:c r="I3281" s="59"/>
      <x:c r="J3281" s="59"/>
      <x:c r="K3281" s="18"/>
      <x:c r="L3281" s="18"/>
      <x:c r="M3281" s="18"/>
      <x:c r="N3281" s="18"/>
      <x:c r="O3281" s="18"/>
      <x:c r="P3281" s="18"/>
      <x:c r="Q3281" s="18"/>
      <x:c r="R3281" s="18"/>
      <x:c r="S3281" s="18"/>
      <x:c r="T3281" s="18"/>
    </x:row>
    <x:row r="3282">
      <x:c r="D3282" s="18"/>
      <x:c r="E3282" s="18"/>
      <x:c r="F3282" s="18"/>
      <x:c r="G3282" s="59"/>
      <x:c r="H3282" s="59"/>
      <x:c r="I3282" s="59"/>
      <x:c r="J3282" s="59"/>
      <x:c r="K3282" s="18"/>
      <x:c r="L3282" s="18"/>
      <x:c r="M3282" s="18"/>
      <x:c r="N3282" s="18"/>
      <x:c r="O3282" s="18"/>
      <x:c r="P3282" s="18"/>
      <x:c r="Q3282" s="18"/>
      <x:c r="R3282" s="18"/>
      <x:c r="S3282" s="18"/>
      <x:c r="T3282" s="18"/>
    </x:row>
    <x:row r="3283">
      <x:c r="D3283" s="18"/>
      <x:c r="E3283" s="18"/>
      <x:c r="F3283" s="18"/>
      <x:c r="G3283" s="59"/>
      <x:c r="H3283" s="59"/>
      <x:c r="I3283" s="59"/>
      <x:c r="J3283" s="59"/>
      <x:c r="K3283" s="18"/>
      <x:c r="L3283" s="18"/>
      <x:c r="M3283" s="18"/>
      <x:c r="N3283" s="18"/>
      <x:c r="O3283" s="18"/>
      <x:c r="P3283" s="18"/>
      <x:c r="Q3283" s="18"/>
      <x:c r="R3283" s="18"/>
      <x:c r="S3283" s="18"/>
      <x:c r="T3283" s="18"/>
    </x:row>
    <x:row r="3284">
      <x:c r="D3284" s="18"/>
      <x:c r="E3284" s="18"/>
      <x:c r="F3284" s="18"/>
      <x:c r="G3284" s="59"/>
      <x:c r="H3284" s="59"/>
      <x:c r="I3284" s="59"/>
      <x:c r="J3284" s="59"/>
      <x:c r="K3284" s="18"/>
      <x:c r="L3284" s="18"/>
      <x:c r="M3284" s="18"/>
      <x:c r="N3284" s="18"/>
      <x:c r="O3284" s="18"/>
      <x:c r="P3284" s="18"/>
      <x:c r="Q3284" s="18"/>
      <x:c r="R3284" s="18"/>
      <x:c r="S3284" s="18"/>
      <x:c r="T3284" s="18"/>
    </x:row>
    <x:row r="3285">
      <x:c r="D3285" s="18"/>
      <x:c r="E3285" s="18"/>
      <x:c r="F3285" s="18"/>
      <x:c r="G3285" s="59"/>
      <x:c r="H3285" s="59"/>
      <x:c r="I3285" s="59"/>
      <x:c r="J3285" s="59"/>
      <x:c r="K3285" s="18"/>
      <x:c r="L3285" s="18"/>
      <x:c r="M3285" s="18"/>
      <x:c r="N3285" s="18"/>
      <x:c r="O3285" s="18"/>
      <x:c r="P3285" s="18"/>
      <x:c r="Q3285" s="18"/>
      <x:c r="R3285" s="18"/>
      <x:c r="S3285" s="18"/>
      <x:c r="T3285" s="18"/>
    </x:row>
    <x:row r="3286">
      <x:c r="D3286" s="18"/>
      <x:c r="E3286" s="18"/>
      <x:c r="F3286" s="18"/>
      <x:c r="G3286" s="59"/>
      <x:c r="H3286" s="59"/>
      <x:c r="I3286" s="59"/>
      <x:c r="J3286" s="59"/>
      <x:c r="K3286" s="18"/>
      <x:c r="L3286" s="18"/>
      <x:c r="M3286" s="18"/>
      <x:c r="N3286" s="18"/>
      <x:c r="O3286" s="18"/>
      <x:c r="P3286" s="18"/>
      <x:c r="Q3286" s="18"/>
      <x:c r="R3286" s="18"/>
      <x:c r="S3286" s="18"/>
      <x:c r="T3286" s="18"/>
    </x:row>
    <x:row r="3287">
      <x:c r="D3287" s="18"/>
      <x:c r="E3287" s="18"/>
      <x:c r="F3287" s="18"/>
      <x:c r="G3287" s="59"/>
      <x:c r="H3287" s="59"/>
      <x:c r="I3287" s="59"/>
      <x:c r="J3287" s="59"/>
      <x:c r="K3287" s="18"/>
      <x:c r="L3287" s="18"/>
      <x:c r="M3287" s="18"/>
      <x:c r="N3287" s="18"/>
      <x:c r="O3287" s="18"/>
      <x:c r="P3287" s="18"/>
      <x:c r="Q3287" s="18"/>
      <x:c r="R3287" s="18"/>
      <x:c r="S3287" s="18"/>
      <x:c r="T3287" s="18"/>
    </x:row>
    <x:row r="3288">
      <x:c r="D3288" s="18"/>
      <x:c r="E3288" s="18"/>
      <x:c r="F3288" s="18"/>
      <x:c r="G3288" s="59"/>
      <x:c r="H3288" s="59"/>
      <x:c r="I3288" s="59"/>
      <x:c r="J3288" s="59"/>
      <x:c r="K3288" s="18"/>
      <x:c r="L3288" s="18"/>
      <x:c r="M3288" s="18"/>
      <x:c r="N3288" s="18"/>
      <x:c r="O3288" s="18"/>
      <x:c r="P3288" s="18"/>
      <x:c r="Q3288" s="18"/>
      <x:c r="R3288" s="18"/>
      <x:c r="S3288" s="18"/>
      <x:c r="T3288" s="18"/>
    </x:row>
    <x:row r="3289">
      <x:c r="D3289" s="18"/>
      <x:c r="E3289" s="18"/>
      <x:c r="F3289" s="18"/>
      <x:c r="G3289" s="59"/>
      <x:c r="H3289" s="59"/>
      <x:c r="I3289" s="59"/>
      <x:c r="J3289" s="59"/>
      <x:c r="K3289" s="18"/>
      <x:c r="L3289" s="18"/>
      <x:c r="M3289" s="18"/>
      <x:c r="N3289" s="18"/>
      <x:c r="O3289" s="18"/>
      <x:c r="P3289" s="18"/>
      <x:c r="Q3289" s="18"/>
      <x:c r="R3289" s="18"/>
      <x:c r="S3289" s="18"/>
      <x:c r="T3289" s="18"/>
    </x:row>
    <x:row r="3290">
      <x:c r="D3290" s="18"/>
      <x:c r="E3290" s="18"/>
      <x:c r="F3290" s="18"/>
      <x:c r="G3290" s="59"/>
      <x:c r="H3290" s="59"/>
      <x:c r="I3290" s="59"/>
      <x:c r="J3290" s="59"/>
      <x:c r="K3290" s="18"/>
      <x:c r="L3290" s="18"/>
      <x:c r="M3290" s="18"/>
      <x:c r="N3290" s="18"/>
      <x:c r="O3290" s="18"/>
      <x:c r="P3290" s="18"/>
      <x:c r="Q3290" s="18"/>
      <x:c r="R3290" s="18"/>
      <x:c r="S3290" s="18"/>
      <x:c r="T3290" s="18"/>
    </x:row>
    <x:row r="3291">
      <x:c r="D3291" s="18"/>
      <x:c r="E3291" s="18"/>
      <x:c r="F3291" s="18"/>
      <x:c r="G3291" s="59"/>
      <x:c r="H3291" s="59"/>
      <x:c r="I3291" s="59"/>
      <x:c r="J3291" s="59"/>
      <x:c r="K3291" s="18"/>
      <x:c r="L3291" s="18"/>
      <x:c r="M3291" s="18"/>
      <x:c r="N3291" s="18"/>
      <x:c r="O3291" s="18"/>
      <x:c r="P3291" s="18"/>
      <x:c r="Q3291" s="18"/>
      <x:c r="R3291" s="18"/>
      <x:c r="S3291" s="18"/>
      <x:c r="T3291" s="18"/>
    </x:row>
    <x:row r="3292">
      <x:c r="D3292" s="18"/>
      <x:c r="E3292" s="18"/>
      <x:c r="F3292" s="18"/>
      <x:c r="G3292" s="59"/>
      <x:c r="H3292" s="59"/>
      <x:c r="I3292" s="59"/>
      <x:c r="J3292" s="59"/>
      <x:c r="K3292" s="18"/>
      <x:c r="L3292" s="18"/>
      <x:c r="M3292" s="18"/>
      <x:c r="N3292" s="18"/>
      <x:c r="O3292" s="18"/>
      <x:c r="P3292" s="18"/>
      <x:c r="Q3292" s="18"/>
      <x:c r="R3292" s="18"/>
      <x:c r="S3292" s="18"/>
      <x:c r="T3292" s="18"/>
    </x:row>
    <x:row r="3293">
      <x:c r="D3293" s="18"/>
      <x:c r="E3293" s="18"/>
      <x:c r="F3293" s="18"/>
      <x:c r="G3293" s="59"/>
      <x:c r="H3293" s="59"/>
      <x:c r="I3293" s="59"/>
      <x:c r="J3293" s="59"/>
      <x:c r="K3293" s="18"/>
      <x:c r="L3293" s="18"/>
      <x:c r="M3293" s="18"/>
      <x:c r="N3293" s="18"/>
      <x:c r="O3293" s="18"/>
      <x:c r="P3293" s="18"/>
      <x:c r="Q3293" s="18"/>
      <x:c r="R3293" s="18"/>
      <x:c r="S3293" s="18"/>
      <x:c r="T3293" s="18"/>
    </x:row>
    <x:row r="3294">
      <x:c r="D3294" s="18"/>
      <x:c r="E3294" s="18"/>
      <x:c r="F3294" s="18"/>
      <x:c r="G3294" s="59"/>
      <x:c r="H3294" s="59"/>
      <x:c r="I3294" s="59"/>
      <x:c r="J3294" s="59"/>
      <x:c r="K3294" s="18"/>
      <x:c r="L3294" s="18"/>
      <x:c r="M3294" s="18"/>
      <x:c r="N3294" s="18"/>
      <x:c r="O3294" s="18"/>
      <x:c r="P3294" s="18"/>
      <x:c r="Q3294" s="18"/>
      <x:c r="R3294" s="18"/>
      <x:c r="S3294" s="18"/>
      <x:c r="T3294" s="18"/>
    </x:row>
    <x:row r="3295">
      <x:c r="D3295" s="18"/>
      <x:c r="E3295" s="18"/>
      <x:c r="F3295" s="18"/>
      <x:c r="G3295" s="59"/>
      <x:c r="H3295" s="59"/>
      <x:c r="I3295" s="59"/>
      <x:c r="J3295" s="59"/>
      <x:c r="K3295" s="18"/>
      <x:c r="L3295" s="18"/>
      <x:c r="M3295" s="18"/>
      <x:c r="N3295" s="18"/>
      <x:c r="O3295" s="18"/>
      <x:c r="P3295" s="18"/>
      <x:c r="Q3295" s="18"/>
      <x:c r="R3295" s="18"/>
      <x:c r="S3295" s="18"/>
      <x:c r="T3295" s="18"/>
    </x:row>
    <x:row r="3296">
      <x:c r="D3296" s="18"/>
      <x:c r="E3296" s="18"/>
      <x:c r="F3296" s="18"/>
      <x:c r="G3296" s="59"/>
      <x:c r="H3296" s="59"/>
      <x:c r="I3296" s="59"/>
      <x:c r="J3296" s="59"/>
      <x:c r="K3296" s="18"/>
      <x:c r="L3296" s="18"/>
      <x:c r="M3296" s="18"/>
      <x:c r="N3296" s="18"/>
      <x:c r="O3296" s="18"/>
      <x:c r="P3296" s="18"/>
      <x:c r="Q3296" s="18"/>
      <x:c r="R3296" s="18"/>
      <x:c r="S3296" s="18"/>
      <x:c r="T3296" s="18"/>
    </x:row>
    <x:row r="3297">
      <x:c r="D3297" s="18"/>
      <x:c r="E3297" s="18"/>
      <x:c r="F3297" s="18"/>
      <x:c r="G3297" s="59"/>
      <x:c r="H3297" s="59"/>
      <x:c r="I3297" s="59"/>
      <x:c r="J3297" s="59"/>
      <x:c r="K3297" s="18"/>
      <x:c r="L3297" s="18"/>
      <x:c r="M3297" s="18"/>
      <x:c r="N3297" s="18"/>
      <x:c r="O3297" s="18"/>
      <x:c r="P3297" s="18"/>
      <x:c r="Q3297" s="18"/>
      <x:c r="R3297" s="18"/>
      <x:c r="S3297" s="18"/>
      <x:c r="T3297" s="18"/>
    </x:row>
    <x:row r="3298">
      <x:c r="D3298" s="18"/>
      <x:c r="E3298" s="18"/>
      <x:c r="F3298" s="18"/>
      <x:c r="G3298" s="59"/>
      <x:c r="H3298" s="59"/>
      <x:c r="I3298" s="59"/>
      <x:c r="J3298" s="59"/>
      <x:c r="K3298" s="18"/>
      <x:c r="L3298" s="18"/>
      <x:c r="M3298" s="18"/>
      <x:c r="N3298" s="18"/>
      <x:c r="O3298" s="18"/>
      <x:c r="P3298" s="18"/>
      <x:c r="Q3298" s="18"/>
      <x:c r="R3298" s="18"/>
      <x:c r="S3298" s="18"/>
      <x:c r="T3298" s="18"/>
    </x:row>
    <x:row r="3299">
      <x:c r="D3299" s="18"/>
      <x:c r="E3299" s="18"/>
      <x:c r="F3299" s="18"/>
      <x:c r="G3299" s="59"/>
      <x:c r="H3299" s="59"/>
      <x:c r="I3299" s="59"/>
      <x:c r="J3299" s="59"/>
      <x:c r="K3299" s="18"/>
      <x:c r="L3299" s="18"/>
      <x:c r="M3299" s="18"/>
      <x:c r="N3299" s="18"/>
      <x:c r="O3299" s="18"/>
      <x:c r="P3299" s="18"/>
      <x:c r="Q3299" s="18"/>
      <x:c r="R3299" s="18"/>
      <x:c r="S3299" s="18"/>
      <x:c r="T3299" s="18"/>
    </x:row>
    <x:row r="3300">
      <x:c r="D3300" s="18"/>
      <x:c r="E3300" s="18"/>
      <x:c r="F3300" s="18"/>
      <x:c r="G3300" s="59"/>
      <x:c r="H3300" s="59"/>
      <x:c r="I3300" s="59"/>
      <x:c r="J3300" s="59"/>
      <x:c r="K3300" s="18"/>
      <x:c r="L3300" s="18"/>
      <x:c r="M3300" s="18"/>
      <x:c r="N3300" s="18"/>
      <x:c r="O3300" s="18"/>
      <x:c r="P3300" s="18"/>
      <x:c r="Q3300" s="18"/>
      <x:c r="R3300" s="18"/>
      <x:c r="S3300" s="18"/>
      <x:c r="T3300" s="18"/>
    </x:row>
    <x:row r="3301">
      <x:c r="D3301" s="18"/>
      <x:c r="E3301" s="18"/>
      <x:c r="F3301" s="18"/>
      <x:c r="G3301" s="59"/>
      <x:c r="H3301" s="59"/>
      <x:c r="I3301" s="59"/>
      <x:c r="J3301" s="59"/>
      <x:c r="K3301" s="18"/>
      <x:c r="L3301" s="18"/>
      <x:c r="M3301" s="18"/>
      <x:c r="N3301" s="18"/>
      <x:c r="O3301" s="18"/>
      <x:c r="P3301" s="18"/>
      <x:c r="Q3301" s="18"/>
      <x:c r="R3301" s="18"/>
      <x:c r="S3301" s="18"/>
      <x:c r="T3301" s="18"/>
    </x:row>
    <x:row r="3302">
      <x:c r="D3302" s="18"/>
      <x:c r="E3302" s="18"/>
      <x:c r="F3302" s="18"/>
      <x:c r="G3302" s="59"/>
      <x:c r="H3302" s="59"/>
      <x:c r="I3302" s="59"/>
      <x:c r="J3302" s="59"/>
      <x:c r="K3302" s="18"/>
      <x:c r="L3302" s="18"/>
      <x:c r="M3302" s="18"/>
      <x:c r="N3302" s="18"/>
      <x:c r="O3302" s="18"/>
      <x:c r="P3302" s="18"/>
      <x:c r="Q3302" s="18"/>
      <x:c r="R3302" s="18"/>
      <x:c r="S3302" s="18"/>
      <x:c r="T3302" s="18"/>
    </x:row>
    <x:row r="3303">
      <x:c r="D3303" s="18"/>
      <x:c r="E3303" s="18"/>
      <x:c r="F3303" s="18"/>
      <x:c r="G3303" s="59"/>
      <x:c r="H3303" s="59"/>
      <x:c r="I3303" s="59"/>
      <x:c r="J3303" s="59"/>
      <x:c r="K3303" s="18"/>
      <x:c r="L3303" s="18"/>
      <x:c r="M3303" s="18"/>
      <x:c r="N3303" s="18"/>
      <x:c r="O3303" s="18"/>
      <x:c r="P3303" s="18"/>
      <x:c r="Q3303" s="18"/>
      <x:c r="R3303" s="18"/>
      <x:c r="S3303" s="18"/>
      <x:c r="T3303" s="18"/>
    </x:row>
    <x:row r="3304">
      <x:c r="D3304" s="18"/>
      <x:c r="E3304" s="18"/>
      <x:c r="F3304" s="18"/>
      <x:c r="G3304" s="59"/>
      <x:c r="H3304" s="59"/>
      <x:c r="I3304" s="59"/>
      <x:c r="J3304" s="59"/>
      <x:c r="K3304" s="18"/>
      <x:c r="L3304" s="18"/>
      <x:c r="M3304" s="18"/>
      <x:c r="N3304" s="18"/>
      <x:c r="O3304" s="18"/>
      <x:c r="P3304" s="18"/>
      <x:c r="Q3304" s="18"/>
      <x:c r="R3304" s="18"/>
      <x:c r="S3304" s="18"/>
      <x:c r="T3304" s="18"/>
    </x:row>
    <x:row r="3305">
      <x:c r="D3305" s="18"/>
      <x:c r="E3305" s="18"/>
      <x:c r="F3305" s="18"/>
      <x:c r="G3305" s="59"/>
      <x:c r="H3305" s="59"/>
      <x:c r="I3305" s="59"/>
      <x:c r="J3305" s="59"/>
      <x:c r="K3305" s="18"/>
      <x:c r="L3305" s="18"/>
      <x:c r="M3305" s="18"/>
      <x:c r="N3305" s="18"/>
      <x:c r="O3305" s="18"/>
      <x:c r="P3305" s="18"/>
      <x:c r="Q3305" s="18"/>
      <x:c r="R3305" s="18"/>
      <x:c r="S3305" s="18"/>
      <x:c r="T3305" s="18"/>
    </x:row>
    <x:row r="3306">
      <x:c r="D3306" s="18"/>
      <x:c r="E3306" s="18"/>
      <x:c r="F3306" s="18"/>
      <x:c r="G3306" s="59"/>
      <x:c r="H3306" s="59"/>
      <x:c r="I3306" s="59"/>
      <x:c r="J3306" s="59"/>
      <x:c r="K3306" s="18"/>
      <x:c r="L3306" s="18"/>
      <x:c r="M3306" s="18"/>
      <x:c r="N3306" s="18"/>
      <x:c r="O3306" s="18"/>
      <x:c r="P3306" s="18"/>
      <x:c r="Q3306" s="18"/>
      <x:c r="R3306" s="18"/>
      <x:c r="S3306" s="18"/>
      <x:c r="T3306" s="18"/>
    </x:row>
    <x:row r="3307">
      <x:c r="D3307" s="18"/>
      <x:c r="E3307" s="18"/>
      <x:c r="F3307" s="18"/>
      <x:c r="G3307" s="59"/>
      <x:c r="H3307" s="59"/>
      <x:c r="I3307" s="59"/>
      <x:c r="J3307" s="59"/>
      <x:c r="K3307" s="18"/>
      <x:c r="L3307" s="18"/>
      <x:c r="M3307" s="18"/>
      <x:c r="N3307" s="18"/>
      <x:c r="O3307" s="18"/>
      <x:c r="P3307" s="18"/>
      <x:c r="Q3307" s="18"/>
      <x:c r="R3307" s="18"/>
      <x:c r="S3307" s="18"/>
      <x:c r="T3307" s="18"/>
    </x:row>
    <x:row r="3308">
      <x:c r="D3308" s="18"/>
      <x:c r="E3308" s="18"/>
      <x:c r="F3308" s="18"/>
      <x:c r="G3308" s="59"/>
      <x:c r="H3308" s="59"/>
      <x:c r="I3308" s="59"/>
      <x:c r="J3308" s="59"/>
      <x:c r="K3308" s="18"/>
      <x:c r="L3308" s="18"/>
      <x:c r="M3308" s="18"/>
      <x:c r="N3308" s="18"/>
      <x:c r="O3308" s="18"/>
      <x:c r="P3308" s="18"/>
      <x:c r="Q3308" s="18"/>
      <x:c r="R3308" s="18"/>
      <x:c r="S3308" s="18"/>
      <x:c r="T3308" s="18"/>
    </x:row>
    <x:row r="3309">
      <x:c r="D3309" s="18"/>
      <x:c r="E3309" s="18"/>
      <x:c r="F3309" s="18"/>
      <x:c r="G3309" s="59"/>
      <x:c r="H3309" s="59"/>
      <x:c r="I3309" s="59"/>
      <x:c r="J3309" s="59"/>
      <x:c r="K3309" s="18"/>
      <x:c r="L3309" s="18"/>
      <x:c r="M3309" s="18"/>
      <x:c r="N3309" s="18"/>
      <x:c r="O3309" s="18"/>
      <x:c r="P3309" s="18"/>
      <x:c r="Q3309" s="18"/>
      <x:c r="R3309" s="18"/>
      <x:c r="S3309" s="18"/>
      <x:c r="T3309" s="18"/>
    </x:row>
    <x:row r="3310">
      <x:c r="D3310" s="18"/>
      <x:c r="E3310" s="18"/>
      <x:c r="F3310" s="18"/>
      <x:c r="G3310" s="59"/>
      <x:c r="H3310" s="59"/>
      <x:c r="I3310" s="59"/>
      <x:c r="J3310" s="59"/>
      <x:c r="K3310" s="18"/>
      <x:c r="L3310" s="18"/>
      <x:c r="M3310" s="18"/>
      <x:c r="N3310" s="18"/>
      <x:c r="O3310" s="18"/>
      <x:c r="P3310" s="18"/>
      <x:c r="Q3310" s="18"/>
      <x:c r="R3310" s="18"/>
      <x:c r="S3310" s="18"/>
      <x:c r="T3310" s="18"/>
    </x:row>
    <x:row r="3311">
      <x:c r="D3311" s="18"/>
      <x:c r="E3311" s="18"/>
      <x:c r="F3311" s="18"/>
      <x:c r="G3311" s="59"/>
      <x:c r="H3311" s="59"/>
      <x:c r="I3311" s="59"/>
      <x:c r="J3311" s="59"/>
      <x:c r="K3311" s="18"/>
      <x:c r="L3311" s="18"/>
      <x:c r="M3311" s="18"/>
      <x:c r="N3311" s="18"/>
      <x:c r="O3311" s="18"/>
      <x:c r="P3311" s="18"/>
      <x:c r="Q3311" s="18"/>
      <x:c r="R3311" s="18"/>
      <x:c r="S3311" s="18"/>
      <x:c r="T3311" s="18"/>
    </x:row>
    <x:row r="3312">
      <x:c r="D3312" s="18"/>
      <x:c r="E3312" s="18"/>
      <x:c r="F3312" s="18"/>
      <x:c r="G3312" s="59"/>
      <x:c r="H3312" s="59"/>
      <x:c r="I3312" s="59"/>
      <x:c r="J3312" s="59"/>
      <x:c r="K3312" s="18"/>
      <x:c r="L3312" s="18"/>
      <x:c r="M3312" s="18"/>
      <x:c r="N3312" s="18"/>
      <x:c r="O3312" s="18"/>
      <x:c r="P3312" s="18"/>
      <x:c r="Q3312" s="18"/>
      <x:c r="R3312" s="18"/>
      <x:c r="S3312" s="18"/>
      <x:c r="T3312" s="18"/>
    </x:row>
    <x:row r="3313">
      <x:c r="D3313" s="18"/>
      <x:c r="E3313" s="18"/>
      <x:c r="F3313" s="18"/>
      <x:c r="G3313" s="59"/>
      <x:c r="H3313" s="59"/>
      <x:c r="I3313" s="59"/>
      <x:c r="J3313" s="59"/>
      <x:c r="K3313" s="18"/>
      <x:c r="L3313" s="18"/>
      <x:c r="M3313" s="18"/>
      <x:c r="N3313" s="18"/>
      <x:c r="O3313" s="18"/>
      <x:c r="P3313" s="18"/>
      <x:c r="Q3313" s="18"/>
      <x:c r="R3313" s="18"/>
      <x:c r="S3313" s="18"/>
      <x:c r="T3313" s="18"/>
    </x:row>
    <x:row r="3314">
      <x:c r="D3314" s="18"/>
      <x:c r="E3314" s="18"/>
      <x:c r="F3314" s="18"/>
      <x:c r="G3314" s="59"/>
      <x:c r="H3314" s="59"/>
      <x:c r="I3314" s="59"/>
      <x:c r="J3314" s="59"/>
      <x:c r="K3314" s="18"/>
      <x:c r="L3314" s="18"/>
      <x:c r="M3314" s="18"/>
      <x:c r="N3314" s="18"/>
      <x:c r="O3314" s="18"/>
      <x:c r="P3314" s="18"/>
      <x:c r="Q3314" s="18"/>
      <x:c r="R3314" s="18"/>
      <x:c r="S3314" s="18"/>
      <x:c r="T3314" s="18"/>
    </x:row>
    <x:row r="3315">
      <x:c r="D3315" s="18"/>
      <x:c r="E3315" s="18"/>
      <x:c r="F3315" s="18"/>
      <x:c r="G3315" s="59"/>
      <x:c r="H3315" s="59"/>
      <x:c r="I3315" s="59"/>
      <x:c r="J3315" s="59"/>
      <x:c r="K3315" s="18"/>
      <x:c r="L3315" s="18"/>
      <x:c r="M3315" s="18"/>
      <x:c r="N3315" s="18"/>
      <x:c r="O3315" s="18"/>
      <x:c r="P3315" s="18"/>
      <x:c r="Q3315" s="18"/>
      <x:c r="R3315" s="18"/>
      <x:c r="S3315" s="18"/>
      <x:c r="T3315" s="18"/>
    </x:row>
    <x:row r="3316">
      <x:c r="D3316" s="18"/>
      <x:c r="E3316" s="18"/>
      <x:c r="F3316" s="18"/>
      <x:c r="G3316" s="59"/>
      <x:c r="H3316" s="59"/>
      <x:c r="I3316" s="59"/>
      <x:c r="J3316" s="59"/>
      <x:c r="K3316" s="18"/>
      <x:c r="L3316" s="18"/>
      <x:c r="M3316" s="18"/>
      <x:c r="N3316" s="18"/>
      <x:c r="O3316" s="18"/>
      <x:c r="P3316" s="18"/>
      <x:c r="Q3316" s="18"/>
      <x:c r="R3316" s="18"/>
      <x:c r="S3316" s="18"/>
      <x:c r="T3316" s="18"/>
    </x:row>
    <x:row r="3317">
      <x:c r="D3317" s="18"/>
      <x:c r="E3317" s="18"/>
      <x:c r="F3317" s="18"/>
      <x:c r="G3317" s="59"/>
      <x:c r="H3317" s="59"/>
      <x:c r="I3317" s="59"/>
      <x:c r="J3317" s="59"/>
      <x:c r="K3317" s="18"/>
      <x:c r="L3317" s="18"/>
      <x:c r="M3317" s="18"/>
      <x:c r="N3317" s="18"/>
      <x:c r="O3317" s="18"/>
      <x:c r="P3317" s="18"/>
      <x:c r="Q3317" s="18"/>
      <x:c r="R3317" s="18"/>
      <x:c r="S3317" s="18"/>
      <x:c r="T3317" s="18"/>
    </x:row>
    <x:row r="3318">
      <x:c r="D3318" s="18"/>
      <x:c r="E3318" s="18"/>
      <x:c r="F3318" s="18"/>
      <x:c r="G3318" s="59"/>
      <x:c r="H3318" s="59"/>
      <x:c r="I3318" s="59"/>
      <x:c r="J3318" s="59"/>
      <x:c r="K3318" s="18"/>
      <x:c r="L3318" s="18"/>
      <x:c r="M3318" s="18"/>
      <x:c r="N3318" s="18"/>
      <x:c r="O3318" s="18"/>
      <x:c r="P3318" s="18"/>
      <x:c r="Q3318" s="18"/>
      <x:c r="R3318" s="18"/>
      <x:c r="S3318" s="18"/>
      <x:c r="T3318" s="18"/>
    </x:row>
    <x:row r="3319">
      <x:c r="D3319" s="18"/>
      <x:c r="E3319" s="18"/>
      <x:c r="F3319" s="18"/>
      <x:c r="G3319" s="59"/>
      <x:c r="H3319" s="59"/>
      <x:c r="I3319" s="59"/>
      <x:c r="J3319" s="59"/>
      <x:c r="K3319" s="18"/>
      <x:c r="L3319" s="18"/>
      <x:c r="M3319" s="18"/>
      <x:c r="N3319" s="18"/>
      <x:c r="O3319" s="18"/>
      <x:c r="P3319" s="18"/>
      <x:c r="Q3319" s="18"/>
      <x:c r="R3319" s="18"/>
      <x:c r="S3319" s="18"/>
      <x:c r="T3319" s="18"/>
    </x:row>
    <x:row r="3320">
      <x:c r="D3320" s="18"/>
      <x:c r="E3320" s="18"/>
      <x:c r="F3320" s="18"/>
      <x:c r="G3320" s="59"/>
      <x:c r="H3320" s="59"/>
      <x:c r="I3320" s="59"/>
      <x:c r="J3320" s="59"/>
      <x:c r="K3320" s="18"/>
      <x:c r="L3320" s="18"/>
      <x:c r="M3320" s="18"/>
      <x:c r="N3320" s="18"/>
      <x:c r="O3320" s="18"/>
      <x:c r="P3320" s="18"/>
      <x:c r="Q3320" s="18"/>
      <x:c r="R3320" s="18"/>
      <x:c r="S3320" s="18"/>
      <x:c r="T3320" s="18"/>
    </x:row>
    <x:row r="3321">
      <x:c r="D3321" s="18"/>
      <x:c r="E3321" s="18"/>
      <x:c r="F3321" s="18"/>
      <x:c r="G3321" s="59"/>
      <x:c r="H3321" s="59"/>
      <x:c r="I3321" s="59"/>
      <x:c r="J3321" s="59"/>
      <x:c r="K3321" s="18"/>
      <x:c r="L3321" s="18"/>
      <x:c r="M3321" s="18"/>
      <x:c r="N3321" s="18"/>
      <x:c r="O3321" s="18"/>
      <x:c r="P3321" s="18"/>
      <x:c r="Q3321" s="18"/>
      <x:c r="R3321" s="18"/>
      <x:c r="S3321" s="18"/>
      <x:c r="T3321" s="18"/>
    </x:row>
    <x:row r="3322">
      <x:c r="D3322" s="18"/>
      <x:c r="E3322" s="18"/>
      <x:c r="F3322" s="18"/>
      <x:c r="G3322" s="59"/>
      <x:c r="H3322" s="59"/>
      <x:c r="I3322" s="59"/>
      <x:c r="J3322" s="59"/>
      <x:c r="K3322" s="18"/>
      <x:c r="L3322" s="18"/>
      <x:c r="M3322" s="18"/>
      <x:c r="N3322" s="18"/>
      <x:c r="O3322" s="18"/>
      <x:c r="P3322" s="18"/>
      <x:c r="Q3322" s="18"/>
      <x:c r="R3322" s="18"/>
      <x:c r="S3322" s="18"/>
      <x:c r="T3322" s="18"/>
    </x:row>
    <x:row r="3323">
      <x:c r="D3323" s="18"/>
      <x:c r="E3323" s="18"/>
      <x:c r="F3323" s="18"/>
      <x:c r="G3323" s="59"/>
      <x:c r="H3323" s="59"/>
      <x:c r="I3323" s="59"/>
      <x:c r="J3323" s="59"/>
      <x:c r="K3323" s="18"/>
      <x:c r="L3323" s="18"/>
      <x:c r="M3323" s="18"/>
      <x:c r="N3323" s="18"/>
      <x:c r="O3323" s="18"/>
      <x:c r="P3323" s="18"/>
      <x:c r="Q3323" s="18"/>
      <x:c r="R3323" s="18"/>
      <x:c r="S3323" s="18"/>
      <x:c r="T3323" s="18"/>
    </x:row>
    <x:row r="3324">
      <x:c r="D3324" s="18"/>
      <x:c r="E3324" s="18"/>
      <x:c r="F3324" s="18"/>
      <x:c r="G3324" s="59"/>
      <x:c r="H3324" s="59"/>
      <x:c r="I3324" s="59"/>
      <x:c r="J3324" s="59"/>
      <x:c r="K3324" s="18"/>
      <x:c r="L3324" s="18"/>
      <x:c r="M3324" s="18"/>
      <x:c r="N3324" s="18"/>
      <x:c r="O3324" s="18"/>
      <x:c r="P3324" s="18"/>
      <x:c r="Q3324" s="18"/>
      <x:c r="R3324" s="18"/>
      <x:c r="S3324" s="18"/>
      <x:c r="T3324" s="18"/>
    </x:row>
    <x:row r="3325">
      <x:c r="D3325" s="18"/>
      <x:c r="E3325" s="18"/>
      <x:c r="F3325" s="18"/>
      <x:c r="G3325" s="59"/>
      <x:c r="H3325" s="59"/>
      <x:c r="I3325" s="59"/>
      <x:c r="J3325" s="59"/>
      <x:c r="K3325" s="18"/>
      <x:c r="L3325" s="18"/>
      <x:c r="M3325" s="18"/>
      <x:c r="N3325" s="18"/>
      <x:c r="O3325" s="18"/>
      <x:c r="P3325" s="18"/>
      <x:c r="Q3325" s="18"/>
      <x:c r="R3325" s="18"/>
      <x:c r="S3325" s="18"/>
      <x:c r="T3325" s="18"/>
    </x:row>
    <x:row r="3326">
      <x:c r="D3326" s="18"/>
      <x:c r="E3326" s="18"/>
      <x:c r="F3326" s="18"/>
      <x:c r="G3326" s="59"/>
      <x:c r="H3326" s="59"/>
      <x:c r="I3326" s="59"/>
      <x:c r="J3326" s="59"/>
      <x:c r="K3326" s="18"/>
      <x:c r="L3326" s="18"/>
      <x:c r="M3326" s="18"/>
      <x:c r="N3326" s="18"/>
      <x:c r="O3326" s="18"/>
      <x:c r="P3326" s="18"/>
      <x:c r="Q3326" s="18"/>
      <x:c r="R3326" s="18"/>
      <x:c r="S3326" s="18"/>
      <x:c r="T3326" s="18"/>
    </x:row>
    <x:row r="3327">
      <x:c r="D3327" s="18"/>
      <x:c r="E3327" s="18"/>
      <x:c r="F3327" s="18"/>
      <x:c r="G3327" s="59"/>
      <x:c r="H3327" s="59"/>
      <x:c r="I3327" s="59"/>
      <x:c r="J3327" s="59"/>
      <x:c r="K3327" s="18"/>
      <x:c r="L3327" s="18"/>
      <x:c r="M3327" s="18"/>
      <x:c r="N3327" s="18"/>
      <x:c r="O3327" s="18"/>
      <x:c r="P3327" s="18"/>
      <x:c r="Q3327" s="18"/>
      <x:c r="R3327" s="18"/>
      <x:c r="S3327" s="18"/>
      <x:c r="T3327" s="18"/>
    </x:row>
    <x:row r="3328">
      <x:c r="D3328" s="18"/>
      <x:c r="E3328" s="18"/>
      <x:c r="F3328" s="18"/>
      <x:c r="G3328" s="59"/>
      <x:c r="H3328" s="59"/>
      <x:c r="I3328" s="59"/>
      <x:c r="J3328" s="59"/>
      <x:c r="K3328" s="18"/>
      <x:c r="L3328" s="18"/>
      <x:c r="M3328" s="18"/>
      <x:c r="N3328" s="18"/>
      <x:c r="O3328" s="18"/>
      <x:c r="P3328" s="18"/>
      <x:c r="Q3328" s="18"/>
      <x:c r="R3328" s="18"/>
      <x:c r="S3328" s="18"/>
      <x:c r="T3328" s="18"/>
    </x:row>
    <x:row r="3329">
      <x:c r="D3329" s="18"/>
      <x:c r="E3329" s="18"/>
      <x:c r="F3329" s="18"/>
      <x:c r="G3329" s="59"/>
      <x:c r="H3329" s="59"/>
      <x:c r="I3329" s="59"/>
      <x:c r="J3329" s="59"/>
      <x:c r="K3329" s="18"/>
      <x:c r="L3329" s="18"/>
      <x:c r="M3329" s="18"/>
      <x:c r="N3329" s="18"/>
      <x:c r="O3329" s="18"/>
      <x:c r="P3329" s="18"/>
      <x:c r="Q3329" s="18"/>
      <x:c r="R3329" s="18"/>
      <x:c r="S3329" s="18"/>
      <x:c r="T3329" s="18"/>
    </x:row>
    <x:row r="3330">
      <x:c r="D3330" s="18"/>
      <x:c r="E3330" s="18"/>
      <x:c r="F3330" s="18"/>
      <x:c r="G3330" s="59"/>
      <x:c r="H3330" s="59"/>
      <x:c r="I3330" s="59"/>
      <x:c r="J3330" s="59"/>
      <x:c r="K3330" s="18"/>
      <x:c r="L3330" s="18"/>
      <x:c r="M3330" s="18"/>
      <x:c r="N3330" s="18"/>
      <x:c r="O3330" s="18"/>
      <x:c r="P3330" s="18"/>
      <x:c r="Q3330" s="18"/>
      <x:c r="R3330" s="18"/>
      <x:c r="S3330" s="18"/>
      <x:c r="T3330" s="18"/>
    </x:row>
    <x:row r="3331">
      <x:c r="D3331" s="18"/>
      <x:c r="E3331" s="18"/>
      <x:c r="F3331" s="18"/>
      <x:c r="G3331" s="59"/>
      <x:c r="H3331" s="59"/>
      <x:c r="I3331" s="59"/>
      <x:c r="J3331" s="59"/>
      <x:c r="K3331" s="18"/>
      <x:c r="L3331" s="18"/>
      <x:c r="M3331" s="18"/>
      <x:c r="N3331" s="18"/>
      <x:c r="O3331" s="18"/>
      <x:c r="P3331" s="18"/>
      <x:c r="Q3331" s="18"/>
      <x:c r="R3331" s="18"/>
      <x:c r="S3331" s="18"/>
      <x:c r="T3331" s="18"/>
    </x:row>
    <x:row r="3332">
      <x:c r="D3332" s="18"/>
      <x:c r="E3332" s="18"/>
      <x:c r="F3332" s="18"/>
      <x:c r="G3332" s="59"/>
      <x:c r="H3332" s="59"/>
      <x:c r="I3332" s="59"/>
      <x:c r="J3332" s="59"/>
      <x:c r="K3332" s="18"/>
      <x:c r="L3332" s="18"/>
      <x:c r="M3332" s="18"/>
      <x:c r="N3332" s="18"/>
      <x:c r="O3332" s="18"/>
      <x:c r="P3332" s="18"/>
      <x:c r="Q3332" s="18"/>
      <x:c r="R3332" s="18"/>
      <x:c r="S3332" s="18"/>
      <x:c r="T3332" s="18"/>
    </x:row>
    <x:row r="3333">
      <x:c r="D3333" s="18"/>
      <x:c r="E3333" s="18"/>
      <x:c r="F3333" s="18"/>
      <x:c r="G3333" s="59"/>
      <x:c r="H3333" s="59"/>
      <x:c r="I3333" s="59"/>
      <x:c r="J3333" s="59"/>
      <x:c r="K3333" s="18"/>
      <x:c r="L3333" s="18"/>
      <x:c r="M3333" s="18"/>
      <x:c r="N3333" s="18"/>
      <x:c r="O3333" s="18"/>
      <x:c r="P3333" s="18"/>
      <x:c r="Q3333" s="18"/>
      <x:c r="R3333" s="18"/>
      <x:c r="S3333" s="18"/>
      <x:c r="T3333" s="18"/>
    </x:row>
    <x:row r="3334">
      <x:c r="D3334" s="18"/>
      <x:c r="E3334" s="18"/>
      <x:c r="F3334" s="18"/>
      <x:c r="G3334" s="59"/>
      <x:c r="H3334" s="59"/>
      <x:c r="I3334" s="59"/>
      <x:c r="J3334" s="59"/>
      <x:c r="K3334" s="18"/>
      <x:c r="L3334" s="18"/>
      <x:c r="M3334" s="18"/>
      <x:c r="N3334" s="18"/>
      <x:c r="O3334" s="18"/>
      <x:c r="P3334" s="18"/>
      <x:c r="Q3334" s="18"/>
      <x:c r="R3334" s="18"/>
      <x:c r="S3334" s="18"/>
      <x:c r="T3334" s="18"/>
    </x:row>
    <x:row r="3335">
      <x:c r="D3335" s="18"/>
      <x:c r="E3335" s="18"/>
      <x:c r="F3335" s="18"/>
      <x:c r="G3335" s="59"/>
      <x:c r="H3335" s="59"/>
      <x:c r="I3335" s="59"/>
      <x:c r="J3335" s="59"/>
      <x:c r="K3335" s="18"/>
      <x:c r="L3335" s="18"/>
      <x:c r="M3335" s="18"/>
      <x:c r="N3335" s="18"/>
      <x:c r="O3335" s="18"/>
      <x:c r="P3335" s="18"/>
      <x:c r="Q3335" s="18"/>
      <x:c r="R3335" s="18"/>
      <x:c r="S3335" s="18"/>
      <x:c r="T3335" s="18"/>
    </x:row>
    <x:row r="3336">
      <x:c r="D3336" s="18"/>
      <x:c r="E3336" s="18"/>
      <x:c r="F3336" s="18"/>
      <x:c r="G3336" s="59"/>
      <x:c r="H3336" s="59"/>
      <x:c r="I3336" s="59"/>
      <x:c r="J3336" s="59"/>
      <x:c r="K3336" s="18"/>
      <x:c r="L3336" s="18"/>
      <x:c r="M3336" s="18"/>
      <x:c r="N3336" s="18"/>
      <x:c r="O3336" s="18"/>
      <x:c r="P3336" s="18"/>
      <x:c r="Q3336" s="18"/>
      <x:c r="R3336" s="18"/>
      <x:c r="S3336" s="18"/>
      <x:c r="T3336" s="18"/>
    </x:row>
    <x:row r="3337">
      <x:c r="D3337" s="18"/>
      <x:c r="E3337" s="18"/>
      <x:c r="F3337" s="18"/>
      <x:c r="G3337" s="59"/>
      <x:c r="H3337" s="59"/>
      <x:c r="I3337" s="59"/>
      <x:c r="J3337" s="59"/>
      <x:c r="K3337" s="18"/>
      <x:c r="L3337" s="18"/>
      <x:c r="M3337" s="18"/>
      <x:c r="N3337" s="18"/>
      <x:c r="O3337" s="18"/>
      <x:c r="P3337" s="18"/>
      <x:c r="Q3337" s="18"/>
      <x:c r="R3337" s="18"/>
      <x:c r="S3337" s="18"/>
      <x:c r="T3337" s="18"/>
    </x:row>
    <x:row r="3338">
      <x:c r="D3338" s="18"/>
      <x:c r="E3338" s="18"/>
      <x:c r="F3338" s="18"/>
      <x:c r="G3338" s="59"/>
      <x:c r="H3338" s="59"/>
      <x:c r="I3338" s="59"/>
      <x:c r="J3338" s="59"/>
      <x:c r="K3338" s="18"/>
      <x:c r="L3338" s="18"/>
      <x:c r="M3338" s="18"/>
      <x:c r="N3338" s="18"/>
      <x:c r="O3338" s="18"/>
      <x:c r="P3338" s="18"/>
      <x:c r="Q3338" s="18"/>
      <x:c r="R3338" s="18"/>
      <x:c r="S3338" s="18"/>
      <x:c r="T3338" s="18"/>
    </x:row>
    <x:row r="3339">
      <x:c r="D3339" s="18"/>
      <x:c r="E3339" s="18"/>
      <x:c r="F3339" s="18"/>
      <x:c r="G3339" s="59"/>
      <x:c r="H3339" s="59"/>
      <x:c r="I3339" s="59"/>
      <x:c r="J3339" s="59"/>
      <x:c r="K3339" s="18"/>
      <x:c r="L3339" s="18"/>
      <x:c r="M3339" s="18"/>
      <x:c r="N3339" s="18"/>
      <x:c r="O3339" s="18"/>
      <x:c r="P3339" s="18"/>
      <x:c r="Q3339" s="18"/>
      <x:c r="R3339" s="18"/>
      <x:c r="S3339" s="18"/>
      <x:c r="T3339" s="18"/>
    </x:row>
    <x:row r="3340">
      <x:c r="D3340" s="18"/>
      <x:c r="E3340" s="18"/>
      <x:c r="F3340" s="18"/>
      <x:c r="G3340" s="59"/>
      <x:c r="H3340" s="59"/>
      <x:c r="I3340" s="59"/>
      <x:c r="J3340" s="59"/>
      <x:c r="K3340" s="18"/>
      <x:c r="L3340" s="18"/>
      <x:c r="M3340" s="18"/>
      <x:c r="N3340" s="18"/>
      <x:c r="O3340" s="18"/>
      <x:c r="P3340" s="18"/>
      <x:c r="Q3340" s="18"/>
      <x:c r="R3340" s="18"/>
      <x:c r="S3340" s="18"/>
      <x:c r="T3340" s="18"/>
    </x:row>
    <x:row r="3341">
      <x:c r="D3341" s="18"/>
      <x:c r="E3341" s="18"/>
      <x:c r="F3341" s="18"/>
      <x:c r="G3341" s="59"/>
      <x:c r="H3341" s="59"/>
      <x:c r="I3341" s="59"/>
      <x:c r="J3341" s="59"/>
      <x:c r="K3341" s="18"/>
      <x:c r="L3341" s="18"/>
      <x:c r="M3341" s="18"/>
      <x:c r="N3341" s="18"/>
      <x:c r="O3341" s="18"/>
      <x:c r="P3341" s="18"/>
      <x:c r="Q3341" s="18"/>
      <x:c r="R3341" s="18"/>
      <x:c r="S3341" s="18"/>
      <x:c r="T3341" s="18"/>
    </x:row>
    <x:row r="3342">
      <x:c r="D3342" s="18"/>
      <x:c r="E3342" s="18"/>
      <x:c r="F3342" s="18"/>
      <x:c r="G3342" s="59"/>
      <x:c r="H3342" s="59"/>
      <x:c r="I3342" s="59"/>
      <x:c r="J3342" s="59"/>
      <x:c r="K3342" s="18"/>
      <x:c r="L3342" s="18"/>
      <x:c r="M3342" s="18"/>
      <x:c r="N3342" s="18"/>
      <x:c r="O3342" s="18"/>
      <x:c r="P3342" s="18"/>
      <x:c r="Q3342" s="18"/>
      <x:c r="R3342" s="18"/>
      <x:c r="S3342" s="18"/>
      <x:c r="T3342" s="18"/>
    </x:row>
    <x:row r="3343">
      <x:c r="D3343" s="18"/>
      <x:c r="E3343" s="18"/>
      <x:c r="F3343" s="18"/>
      <x:c r="G3343" s="59"/>
      <x:c r="H3343" s="59"/>
      <x:c r="I3343" s="59"/>
      <x:c r="J3343" s="59"/>
      <x:c r="K3343" s="18"/>
      <x:c r="L3343" s="18"/>
      <x:c r="M3343" s="18"/>
      <x:c r="N3343" s="18"/>
      <x:c r="O3343" s="18"/>
      <x:c r="P3343" s="18"/>
      <x:c r="Q3343" s="18"/>
      <x:c r="R3343" s="18"/>
      <x:c r="S3343" s="18"/>
      <x:c r="T3343" s="18"/>
    </x:row>
    <x:row r="3344">
      <x:c r="D3344" s="18"/>
      <x:c r="E3344" s="18"/>
      <x:c r="F3344" s="18"/>
      <x:c r="G3344" s="59"/>
      <x:c r="H3344" s="59"/>
      <x:c r="I3344" s="59"/>
      <x:c r="J3344" s="59"/>
      <x:c r="K3344" s="18"/>
      <x:c r="L3344" s="18"/>
      <x:c r="M3344" s="18"/>
      <x:c r="N3344" s="18"/>
      <x:c r="O3344" s="18"/>
      <x:c r="P3344" s="18"/>
      <x:c r="Q3344" s="18"/>
      <x:c r="R3344" s="18"/>
      <x:c r="S3344" s="18"/>
      <x:c r="T3344" s="18"/>
    </x:row>
    <x:row r="3345">
      <x:c r="D3345" s="18"/>
      <x:c r="E3345" s="18"/>
      <x:c r="F3345" s="18"/>
      <x:c r="G3345" s="59"/>
      <x:c r="H3345" s="59"/>
      <x:c r="I3345" s="59"/>
      <x:c r="J3345" s="59"/>
      <x:c r="K3345" s="18"/>
      <x:c r="L3345" s="18"/>
      <x:c r="M3345" s="18"/>
      <x:c r="N3345" s="18"/>
      <x:c r="O3345" s="18"/>
      <x:c r="P3345" s="18"/>
      <x:c r="Q3345" s="18"/>
      <x:c r="R3345" s="18"/>
      <x:c r="S3345" s="18"/>
      <x:c r="T3345" s="18"/>
    </x:row>
    <x:row r="3346">
      <x:c r="D3346" s="18"/>
      <x:c r="E3346" s="18"/>
      <x:c r="F3346" s="18"/>
      <x:c r="G3346" s="59"/>
      <x:c r="H3346" s="59"/>
      <x:c r="I3346" s="59"/>
      <x:c r="J3346" s="59"/>
      <x:c r="K3346" s="18"/>
      <x:c r="L3346" s="18"/>
      <x:c r="M3346" s="18"/>
      <x:c r="N3346" s="18"/>
      <x:c r="O3346" s="18"/>
      <x:c r="P3346" s="18"/>
      <x:c r="Q3346" s="18"/>
      <x:c r="R3346" s="18"/>
      <x:c r="S3346" s="18"/>
      <x:c r="T3346" s="18"/>
    </x:row>
    <x:row r="3347">
      <x:c r="D3347" s="18"/>
      <x:c r="E3347" s="18"/>
      <x:c r="F3347" s="18"/>
      <x:c r="G3347" s="59"/>
      <x:c r="H3347" s="59"/>
      <x:c r="I3347" s="59"/>
      <x:c r="J3347" s="59"/>
      <x:c r="K3347" s="18"/>
      <x:c r="L3347" s="18"/>
      <x:c r="M3347" s="18"/>
      <x:c r="N3347" s="18"/>
      <x:c r="O3347" s="18"/>
      <x:c r="P3347" s="18"/>
      <x:c r="Q3347" s="18"/>
      <x:c r="R3347" s="18"/>
      <x:c r="S3347" s="18"/>
      <x:c r="T3347" s="18"/>
    </x:row>
    <x:row r="3348">
      <x:c r="D3348" s="18"/>
      <x:c r="E3348" s="18"/>
      <x:c r="F3348" s="18"/>
      <x:c r="G3348" s="59"/>
      <x:c r="H3348" s="59"/>
      <x:c r="I3348" s="59"/>
      <x:c r="J3348" s="59"/>
      <x:c r="K3348" s="18"/>
      <x:c r="L3348" s="18"/>
      <x:c r="M3348" s="18"/>
      <x:c r="N3348" s="18"/>
      <x:c r="O3348" s="18"/>
      <x:c r="P3348" s="18"/>
      <x:c r="Q3348" s="18"/>
      <x:c r="R3348" s="18"/>
      <x:c r="S3348" s="18"/>
      <x:c r="T3348" s="18"/>
    </x:row>
    <x:row r="3349">
      <x:c r="D3349" s="18"/>
      <x:c r="E3349" s="18"/>
      <x:c r="F3349" s="18"/>
      <x:c r="G3349" s="59"/>
      <x:c r="H3349" s="59"/>
      <x:c r="I3349" s="59"/>
      <x:c r="J3349" s="59"/>
      <x:c r="K3349" s="18"/>
      <x:c r="L3349" s="18"/>
      <x:c r="M3349" s="18"/>
      <x:c r="N3349" s="18"/>
      <x:c r="O3349" s="18"/>
      <x:c r="P3349" s="18"/>
      <x:c r="Q3349" s="18"/>
      <x:c r="R3349" s="18"/>
      <x:c r="S3349" s="18"/>
      <x:c r="T3349" s="18"/>
    </x:row>
    <x:row r="3350">
      <x:c r="D3350" s="18"/>
      <x:c r="E3350" s="18"/>
      <x:c r="F3350" s="18"/>
      <x:c r="G3350" s="59"/>
      <x:c r="H3350" s="59"/>
      <x:c r="I3350" s="59"/>
      <x:c r="J3350" s="59"/>
      <x:c r="K3350" s="18"/>
      <x:c r="L3350" s="18"/>
      <x:c r="M3350" s="18"/>
      <x:c r="N3350" s="18"/>
      <x:c r="O3350" s="18"/>
      <x:c r="P3350" s="18"/>
      <x:c r="Q3350" s="18"/>
      <x:c r="R3350" s="18"/>
      <x:c r="S3350" s="18"/>
      <x:c r="T3350" s="18"/>
    </x:row>
    <x:row r="3351">
      <x:c r="D3351" s="18"/>
      <x:c r="E3351" s="18"/>
      <x:c r="F3351" s="18"/>
      <x:c r="G3351" s="59"/>
      <x:c r="H3351" s="59"/>
      <x:c r="I3351" s="59"/>
      <x:c r="J3351" s="59"/>
      <x:c r="K3351" s="18"/>
      <x:c r="L3351" s="18"/>
      <x:c r="M3351" s="18"/>
      <x:c r="N3351" s="18"/>
      <x:c r="O3351" s="18"/>
      <x:c r="P3351" s="18"/>
      <x:c r="Q3351" s="18"/>
      <x:c r="R3351" s="18"/>
      <x:c r="S3351" s="18"/>
      <x:c r="T3351" s="18"/>
    </x:row>
    <x:row r="3352">
      <x:c r="D3352" s="18"/>
      <x:c r="E3352" s="18"/>
      <x:c r="F3352" s="18"/>
      <x:c r="G3352" s="59"/>
      <x:c r="H3352" s="59"/>
      <x:c r="I3352" s="59"/>
      <x:c r="J3352" s="59"/>
      <x:c r="K3352" s="18"/>
      <x:c r="L3352" s="18"/>
      <x:c r="M3352" s="18"/>
      <x:c r="N3352" s="18"/>
      <x:c r="O3352" s="18"/>
      <x:c r="P3352" s="18"/>
      <x:c r="Q3352" s="18"/>
      <x:c r="R3352" s="18"/>
      <x:c r="S3352" s="18"/>
      <x:c r="T3352" s="18"/>
    </x:row>
    <x:row r="3353">
      <x:c r="D3353" s="18"/>
      <x:c r="E3353" s="18"/>
      <x:c r="F3353" s="18"/>
      <x:c r="G3353" s="59"/>
      <x:c r="H3353" s="59"/>
      <x:c r="I3353" s="59"/>
      <x:c r="J3353" s="59"/>
      <x:c r="K3353" s="18"/>
      <x:c r="L3353" s="18"/>
      <x:c r="M3353" s="18"/>
      <x:c r="N3353" s="18"/>
      <x:c r="O3353" s="18"/>
      <x:c r="P3353" s="18"/>
      <x:c r="Q3353" s="18"/>
      <x:c r="R3353" s="18"/>
      <x:c r="S3353" s="18"/>
      <x:c r="T3353" s="18"/>
    </x:row>
    <x:row r="3354">
      <x:c r="D3354" s="18"/>
      <x:c r="E3354" s="18"/>
      <x:c r="F3354" s="18"/>
      <x:c r="G3354" s="59"/>
      <x:c r="H3354" s="59"/>
      <x:c r="I3354" s="59"/>
      <x:c r="J3354" s="59"/>
      <x:c r="K3354" s="18"/>
      <x:c r="L3354" s="18"/>
      <x:c r="M3354" s="18"/>
      <x:c r="N3354" s="18"/>
      <x:c r="O3354" s="18"/>
      <x:c r="P3354" s="18"/>
      <x:c r="Q3354" s="18"/>
      <x:c r="R3354" s="18"/>
      <x:c r="S3354" s="18"/>
      <x:c r="T3354" s="18"/>
    </x:row>
    <x:row r="3355">
      <x:c r="D3355" s="18"/>
      <x:c r="E3355" s="18"/>
      <x:c r="F3355" s="18"/>
      <x:c r="G3355" s="59"/>
      <x:c r="H3355" s="59"/>
      <x:c r="I3355" s="59"/>
      <x:c r="J3355" s="59"/>
      <x:c r="K3355" s="18"/>
      <x:c r="L3355" s="18"/>
      <x:c r="M3355" s="18"/>
      <x:c r="N3355" s="18"/>
      <x:c r="O3355" s="18"/>
      <x:c r="P3355" s="18"/>
      <x:c r="Q3355" s="18"/>
      <x:c r="R3355" s="18"/>
      <x:c r="S3355" s="18"/>
      <x:c r="T3355" s="18"/>
    </x:row>
    <x:row r="3356">
      <x:c r="D3356" s="18"/>
      <x:c r="E3356" s="18"/>
      <x:c r="F3356" s="18"/>
      <x:c r="G3356" s="59"/>
      <x:c r="H3356" s="59"/>
      <x:c r="I3356" s="59"/>
      <x:c r="J3356" s="59"/>
      <x:c r="K3356" s="18"/>
      <x:c r="L3356" s="18"/>
      <x:c r="M3356" s="18"/>
      <x:c r="N3356" s="18"/>
      <x:c r="O3356" s="18"/>
      <x:c r="P3356" s="18"/>
      <x:c r="Q3356" s="18"/>
      <x:c r="R3356" s="18"/>
      <x:c r="S3356" s="18"/>
      <x:c r="T3356" s="18"/>
    </x:row>
    <x:row r="3357">
      <x:c r="D3357" s="18"/>
      <x:c r="E3357" s="18"/>
      <x:c r="F3357" s="18"/>
      <x:c r="G3357" s="59"/>
      <x:c r="H3357" s="59"/>
      <x:c r="I3357" s="59"/>
      <x:c r="J3357" s="59"/>
      <x:c r="K3357" s="18"/>
      <x:c r="L3357" s="18"/>
      <x:c r="M3357" s="18"/>
      <x:c r="N3357" s="18"/>
      <x:c r="O3357" s="18"/>
      <x:c r="P3357" s="18"/>
      <x:c r="Q3357" s="18"/>
      <x:c r="R3357" s="18"/>
      <x:c r="S3357" s="18"/>
      <x:c r="T3357" s="18"/>
    </x:row>
    <x:row r="3358">
      <x:c r="D3358" s="18"/>
      <x:c r="E3358" s="18"/>
      <x:c r="F3358" s="18"/>
      <x:c r="G3358" s="59"/>
      <x:c r="H3358" s="59"/>
      <x:c r="I3358" s="59"/>
      <x:c r="J3358" s="59"/>
      <x:c r="K3358" s="18"/>
      <x:c r="L3358" s="18"/>
      <x:c r="M3358" s="18"/>
      <x:c r="N3358" s="18"/>
      <x:c r="O3358" s="18"/>
      <x:c r="P3358" s="18"/>
      <x:c r="Q3358" s="18"/>
      <x:c r="R3358" s="18"/>
      <x:c r="S3358" s="18"/>
      <x:c r="T3358" s="18"/>
    </x:row>
    <x:row r="3359">
      <x:c r="D3359" s="18"/>
      <x:c r="E3359" s="18"/>
      <x:c r="F3359" s="18"/>
      <x:c r="G3359" s="59"/>
      <x:c r="H3359" s="59"/>
      <x:c r="I3359" s="59"/>
      <x:c r="J3359" s="59"/>
      <x:c r="K3359" s="18"/>
      <x:c r="L3359" s="18"/>
      <x:c r="M3359" s="18"/>
      <x:c r="N3359" s="18"/>
      <x:c r="O3359" s="18"/>
      <x:c r="P3359" s="18"/>
      <x:c r="Q3359" s="18"/>
      <x:c r="R3359" s="18"/>
      <x:c r="S3359" s="18"/>
      <x:c r="T3359" s="18"/>
    </x:row>
    <x:row r="3360">
      <x:c r="D3360" s="18"/>
      <x:c r="E3360" s="18"/>
      <x:c r="F3360" s="18"/>
      <x:c r="G3360" s="59"/>
      <x:c r="H3360" s="59"/>
      <x:c r="I3360" s="59"/>
      <x:c r="J3360" s="59"/>
      <x:c r="K3360" s="18"/>
      <x:c r="L3360" s="18"/>
      <x:c r="M3360" s="18"/>
      <x:c r="N3360" s="18"/>
      <x:c r="O3360" s="18"/>
      <x:c r="P3360" s="18"/>
      <x:c r="Q3360" s="18"/>
      <x:c r="R3360" s="18"/>
      <x:c r="S3360" s="18"/>
      <x:c r="T3360" s="18"/>
    </x:row>
    <x:row r="3361">
      <x:c r="D3361" s="18"/>
      <x:c r="E3361" s="18"/>
      <x:c r="F3361" s="18"/>
      <x:c r="G3361" s="59"/>
      <x:c r="H3361" s="59"/>
      <x:c r="I3361" s="59"/>
      <x:c r="J3361" s="59"/>
      <x:c r="K3361" s="18"/>
      <x:c r="L3361" s="18"/>
      <x:c r="M3361" s="18"/>
      <x:c r="N3361" s="18"/>
      <x:c r="O3361" s="18"/>
      <x:c r="P3361" s="18"/>
      <x:c r="Q3361" s="18"/>
      <x:c r="R3361" s="18"/>
      <x:c r="S3361" s="18"/>
      <x:c r="T3361" s="18"/>
    </x:row>
    <x:row r="3362">
      <x:c r="D3362" s="18"/>
      <x:c r="E3362" s="18"/>
      <x:c r="F3362" s="18"/>
      <x:c r="G3362" s="59"/>
      <x:c r="H3362" s="59"/>
      <x:c r="I3362" s="59"/>
      <x:c r="J3362" s="59"/>
      <x:c r="K3362" s="18"/>
      <x:c r="L3362" s="18"/>
      <x:c r="M3362" s="18"/>
      <x:c r="N3362" s="18"/>
      <x:c r="O3362" s="18"/>
      <x:c r="P3362" s="18"/>
      <x:c r="Q3362" s="18"/>
      <x:c r="R3362" s="18"/>
      <x:c r="S3362" s="18"/>
      <x:c r="T3362" s="18"/>
    </x:row>
    <x:row r="3363">
      <x:c r="D3363" s="18"/>
      <x:c r="E3363" s="18"/>
      <x:c r="F3363" s="18"/>
      <x:c r="G3363" s="59"/>
      <x:c r="H3363" s="59"/>
      <x:c r="I3363" s="59"/>
      <x:c r="J3363" s="59"/>
      <x:c r="K3363" s="18"/>
      <x:c r="L3363" s="18"/>
      <x:c r="M3363" s="18"/>
      <x:c r="N3363" s="18"/>
      <x:c r="O3363" s="18"/>
      <x:c r="P3363" s="18"/>
      <x:c r="Q3363" s="18"/>
      <x:c r="R3363" s="18"/>
      <x:c r="S3363" s="18"/>
      <x:c r="T3363" s="18"/>
    </x:row>
    <x:row r="3364">
      <x:c r="D3364" s="18"/>
      <x:c r="E3364" s="18"/>
      <x:c r="F3364" s="18"/>
      <x:c r="G3364" s="59"/>
      <x:c r="H3364" s="59"/>
      <x:c r="I3364" s="59"/>
      <x:c r="J3364" s="59"/>
      <x:c r="K3364" s="18"/>
      <x:c r="L3364" s="18"/>
      <x:c r="M3364" s="18"/>
      <x:c r="N3364" s="18"/>
      <x:c r="O3364" s="18"/>
      <x:c r="P3364" s="18"/>
      <x:c r="Q3364" s="18"/>
      <x:c r="R3364" s="18"/>
      <x:c r="S3364" s="18"/>
      <x:c r="T3364" s="18"/>
    </x:row>
    <x:row r="3365">
      <x:c r="D3365" s="18"/>
      <x:c r="E3365" s="18"/>
      <x:c r="F3365" s="18"/>
      <x:c r="G3365" s="59"/>
      <x:c r="H3365" s="59"/>
      <x:c r="I3365" s="59"/>
      <x:c r="J3365" s="59"/>
      <x:c r="K3365" s="18"/>
      <x:c r="L3365" s="18"/>
      <x:c r="M3365" s="18"/>
      <x:c r="N3365" s="18"/>
      <x:c r="O3365" s="18"/>
      <x:c r="P3365" s="18"/>
      <x:c r="Q3365" s="18"/>
      <x:c r="R3365" s="18"/>
      <x:c r="S3365" s="18"/>
      <x:c r="T3365" s="18"/>
    </x:row>
    <x:row r="3366">
      <x:c r="D3366" s="18"/>
      <x:c r="E3366" s="18"/>
      <x:c r="F3366" s="18"/>
      <x:c r="G3366" s="59"/>
      <x:c r="H3366" s="59"/>
      <x:c r="I3366" s="59"/>
      <x:c r="J3366" s="59"/>
      <x:c r="K3366" s="18"/>
      <x:c r="L3366" s="18"/>
      <x:c r="M3366" s="18"/>
      <x:c r="N3366" s="18"/>
      <x:c r="O3366" s="18"/>
      <x:c r="P3366" s="18"/>
      <x:c r="Q3366" s="18"/>
      <x:c r="R3366" s="18"/>
      <x:c r="S3366" s="18"/>
      <x:c r="T3366" s="18"/>
    </x:row>
    <x:row r="3367">
      <x:c r="D3367" s="18"/>
      <x:c r="E3367" s="18"/>
      <x:c r="F3367" s="18"/>
      <x:c r="G3367" s="59"/>
      <x:c r="H3367" s="59"/>
      <x:c r="I3367" s="59"/>
      <x:c r="J3367" s="59"/>
      <x:c r="K3367" s="18"/>
      <x:c r="L3367" s="18"/>
      <x:c r="M3367" s="18"/>
      <x:c r="N3367" s="18"/>
      <x:c r="O3367" s="18"/>
      <x:c r="P3367" s="18"/>
      <x:c r="Q3367" s="18"/>
      <x:c r="R3367" s="18"/>
      <x:c r="S3367" s="18"/>
      <x:c r="T3367" s="18"/>
    </x:row>
    <x:row r="3368">
      <x:c r="D3368" s="18"/>
      <x:c r="E3368" s="18"/>
      <x:c r="F3368" s="18"/>
      <x:c r="G3368" s="59"/>
      <x:c r="H3368" s="59"/>
      <x:c r="I3368" s="59"/>
      <x:c r="J3368" s="59"/>
      <x:c r="K3368" s="18"/>
      <x:c r="L3368" s="18"/>
      <x:c r="M3368" s="18"/>
      <x:c r="N3368" s="18"/>
      <x:c r="O3368" s="18"/>
      <x:c r="P3368" s="18"/>
      <x:c r="Q3368" s="18"/>
      <x:c r="R3368" s="18"/>
      <x:c r="S3368" s="18"/>
      <x:c r="T3368" s="18"/>
    </x:row>
    <x:row r="3369">
      <x:c r="D3369" s="18"/>
      <x:c r="E3369" s="18"/>
      <x:c r="F3369" s="18"/>
      <x:c r="G3369" s="59"/>
      <x:c r="H3369" s="59"/>
      <x:c r="I3369" s="59"/>
      <x:c r="J3369" s="59"/>
      <x:c r="K3369" s="18"/>
      <x:c r="L3369" s="18"/>
      <x:c r="M3369" s="18"/>
      <x:c r="N3369" s="18"/>
      <x:c r="O3369" s="18"/>
      <x:c r="P3369" s="18"/>
      <x:c r="Q3369" s="18"/>
      <x:c r="R3369" s="18"/>
      <x:c r="S3369" s="18"/>
      <x:c r="T3369" s="18"/>
    </x:row>
    <x:row r="3370">
      <x:c r="D3370" s="18"/>
      <x:c r="E3370" s="18"/>
      <x:c r="F3370" s="18"/>
      <x:c r="G3370" s="59"/>
      <x:c r="H3370" s="59"/>
      <x:c r="I3370" s="59"/>
      <x:c r="J3370" s="59"/>
      <x:c r="K3370" s="18"/>
      <x:c r="L3370" s="18"/>
      <x:c r="M3370" s="18"/>
      <x:c r="N3370" s="18"/>
      <x:c r="O3370" s="18"/>
      <x:c r="P3370" s="18"/>
      <x:c r="Q3370" s="18"/>
      <x:c r="R3370" s="18"/>
      <x:c r="S3370" s="18"/>
      <x:c r="T3370" s="18"/>
    </x:row>
    <x:row r="3371">
      <x:c r="D3371" s="18"/>
      <x:c r="E3371" s="18"/>
      <x:c r="F3371" s="18"/>
      <x:c r="G3371" s="59"/>
      <x:c r="H3371" s="59"/>
      <x:c r="I3371" s="59"/>
      <x:c r="J3371" s="59"/>
      <x:c r="K3371" s="18"/>
      <x:c r="L3371" s="18"/>
      <x:c r="M3371" s="18"/>
      <x:c r="N3371" s="18"/>
      <x:c r="O3371" s="18"/>
      <x:c r="P3371" s="18"/>
      <x:c r="Q3371" s="18"/>
      <x:c r="R3371" s="18"/>
      <x:c r="S3371" s="18"/>
      <x:c r="T3371" s="18"/>
    </x:row>
    <x:row r="3372">
      <x:c r="D3372" s="18"/>
      <x:c r="E3372" s="18"/>
      <x:c r="F3372" s="18"/>
      <x:c r="G3372" s="59"/>
      <x:c r="H3372" s="59"/>
      <x:c r="I3372" s="59"/>
      <x:c r="J3372" s="59"/>
      <x:c r="K3372" s="18"/>
      <x:c r="L3372" s="18"/>
      <x:c r="M3372" s="18"/>
      <x:c r="N3372" s="18"/>
      <x:c r="O3372" s="18"/>
      <x:c r="P3372" s="18"/>
      <x:c r="Q3372" s="18"/>
      <x:c r="R3372" s="18"/>
      <x:c r="S3372" s="18"/>
      <x:c r="T3372" s="18"/>
    </x:row>
    <x:row r="3373">
      <x:c r="D3373" s="18"/>
      <x:c r="E3373" s="18"/>
      <x:c r="F3373" s="18"/>
      <x:c r="G3373" s="59"/>
      <x:c r="H3373" s="59"/>
      <x:c r="I3373" s="59"/>
      <x:c r="J3373" s="59"/>
      <x:c r="K3373" s="18"/>
      <x:c r="L3373" s="18"/>
      <x:c r="M3373" s="18"/>
      <x:c r="N3373" s="18"/>
      <x:c r="O3373" s="18"/>
      <x:c r="P3373" s="18"/>
      <x:c r="Q3373" s="18"/>
      <x:c r="R3373" s="18"/>
      <x:c r="S3373" s="18"/>
      <x:c r="T3373" s="18"/>
    </x:row>
    <x:row r="3374">
      <x:c r="D3374" s="18"/>
      <x:c r="E3374" s="18"/>
      <x:c r="F3374" s="18"/>
      <x:c r="G3374" s="59"/>
      <x:c r="H3374" s="59"/>
      <x:c r="I3374" s="59"/>
      <x:c r="J3374" s="59"/>
      <x:c r="K3374" s="18"/>
      <x:c r="L3374" s="18"/>
      <x:c r="M3374" s="18"/>
      <x:c r="N3374" s="18"/>
      <x:c r="O3374" s="18"/>
      <x:c r="P3374" s="18"/>
      <x:c r="Q3374" s="18"/>
      <x:c r="R3374" s="18"/>
      <x:c r="S3374" s="18"/>
      <x:c r="T3374" s="18"/>
    </x:row>
    <x:row r="3375">
      <x:c r="D3375" s="18"/>
      <x:c r="E3375" s="18"/>
      <x:c r="F3375" s="18"/>
      <x:c r="G3375" s="59"/>
      <x:c r="H3375" s="59"/>
      <x:c r="I3375" s="59"/>
      <x:c r="J3375" s="59"/>
      <x:c r="K3375" s="18"/>
      <x:c r="L3375" s="18"/>
      <x:c r="M3375" s="18"/>
      <x:c r="N3375" s="18"/>
      <x:c r="O3375" s="18"/>
      <x:c r="P3375" s="18"/>
      <x:c r="Q3375" s="18"/>
      <x:c r="R3375" s="18"/>
      <x:c r="S3375" s="18"/>
      <x:c r="T3375" s="18"/>
    </x:row>
    <x:row r="3376">
      <x:c r="D3376" s="18"/>
      <x:c r="E3376" s="18"/>
      <x:c r="F3376" s="18"/>
      <x:c r="G3376" s="59"/>
      <x:c r="H3376" s="59"/>
      <x:c r="I3376" s="59"/>
      <x:c r="J3376" s="59"/>
      <x:c r="K3376" s="18"/>
      <x:c r="L3376" s="18"/>
      <x:c r="M3376" s="18"/>
      <x:c r="N3376" s="18"/>
      <x:c r="O3376" s="18"/>
      <x:c r="P3376" s="18"/>
      <x:c r="Q3376" s="18"/>
      <x:c r="R3376" s="18"/>
      <x:c r="S3376" s="18"/>
      <x:c r="T3376" s="18"/>
    </x:row>
    <x:row r="3377">
      <x:c r="D3377" s="18"/>
      <x:c r="E3377" s="18"/>
      <x:c r="F3377" s="18"/>
      <x:c r="G3377" s="59"/>
      <x:c r="H3377" s="59"/>
      <x:c r="I3377" s="59"/>
      <x:c r="J3377" s="59"/>
      <x:c r="K3377" s="18"/>
      <x:c r="L3377" s="18"/>
      <x:c r="M3377" s="18"/>
      <x:c r="N3377" s="18"/>
      <x:c r="O3377" s="18"/>
      <x:c r="P3377" s="18"/>
      <x:c r="Q3377" s="18"/>
      <x:c r="R3377" s="18"/>
      <x:c r="S3377" s="18"/>
      <x:c r="T3377" s="18"/>
    </x:row>
    <x:row r="3378">
      <x:c r="D3378" s="18"/>
      <x:c r="E3378" s="18"/>
      <x:c r="F3378" s="18"/>
      <x:c r="G3378" s="59"/>
      <x:c r="H3378" s="59"/>
      <x:c r="I3378" s="59"/>
      <x:c r="J3378" s="59"/>
      <x:c r="K3378" s="18"/>
      <x:c r="L3378" s="18"/>
      <x:c r="M3378" s="18"/>
      <x:c r="N3378" s="18"/>
      <x:c r="O3378" s="18"/>
      <x:c r="P3378" s="18"/>
      <x:c r="Q3378" s="18"/>
      <x:c r="R3378" s="18"/>
      <x:c r="S3378" s="18"/>
      <x:c r="T3378" s="18"/>
    </x:row>
    <x:row r="3379">
      <x:c r="D3379" s="18"/>
      <x:c r="E3379" s="18"/>
      <x:c r="F3379" s="18"/>
      <x:c r="G3379" s="59"/>
      <x:c r="H3379" s="59"/>
      <x:c r="I3379" s="59"/>
      <x:c r="J3379" s="59"/>
      <x:c r="K3379" s="18"/>
      <x:c r="L3379" s="18"/>
      <x:c r="M3379" s="18"/>
      <x:c r="N3379" s="18"/>
      <x:c r="O3379" s="18"/>
      <x:c r="P3379" s="18"/>
      <x:c r="Q3379" s="18"/>
      <x:c r="R3379" s="18"/>
      <x:c r="S3379" s="18"/>
      <x:c r="T3379" s="18"/>
    </x:row>
    <x:row r="3380">
      <x:c r="D3380" s="18"/>
      <x:c r="E3380" s="18"/>
      <x:c r="F3380" s="18"/>
      <x:c r="G3380" s="59"/>
      <x:c r="H3380" s="59"/>
      <x:c r="I3380" s="59"/>
      <x:c r="J3380" s="59"/>
      <x:c r="K3380" s="18"/>
      <x:c r="L3380" s="18"/>
      <x:c r="M3380" s="18"/>
      <x:c r="N3380" s="18"/>
      <x:c r="O3380" s="18"/>
      <x:c r="P3380" s="18"/>
      <x:c r="Q3380" s="18"/>
      <x:c r="R3380" s="18"/>
      <x:c r="S3380" s="18"/>
      <x:c r="T3380" s="18"/>
    </x:row>
    <x:row r="3381">
      <x:c r="D3381" s="18"/>
      <x:c r="E3381" s="18"/>
      <x:c r="F3381" s="18"/>
      <x:c r="G3381" s="59"/>
      <x:c r="H3381" s="59"/>
      <x:c r="I3381" s="59"/>
      <x:c r="J3381" s="59"/>
      <x:c r="K3381" s="18"/>
      <x:c r="L3381" s="18"/>
      <x:c r="M3381" s="18"/>
      <x:c r="N3381" s="18"/>
      <x:c r="O3381" s="18"/>
      <x:c r="P3381" s="18"/>
      <x:c r="Q3381" s="18"/>
      <x:c r="R3381" s="18"/>
      <x:c r="S3381" s="18"/>
      <x:c r="T3381" s="18"/>
    </x:row>
    <x:row r="3382">
      <x:c r="D3382" s="18"/>
      <x:c r="E3382" s="18"/>
      <x:c r="F3382" s="18"/>
      <x:c r="G3382" s="59"/>
      <x:c r="H3382" s="59"/>
      <x:c r="I3382" s="59"/>
      <x:c r="J3382" s="59"/>
      <x:c r="K3382" s="18"/>
      <x:c r="L3382" s="18"/>
      <x:c r="M3382" s="18"/>
      <x:c r="N3382" s="18"/>
      <x:c r="O3382" s="18"/>
      <x:c r="P3382" s="18"/>
      <x:c r="Q3382" s="18"/>
      <x:c r="R3382" s="18"/>
      <x:c r="S3382" s="18"/>
      <x:c r="T3382" s="18"/>
    </x:row>
    <x:row r="3383">
      <x:c r="D3383" s="18"/>
      <x:c r="E3383" s="18"/>
      <x:c r="F3383" s="18"/>
      <x:c r="G3383" s="59"/>
      <x:c r="H3383" s="59"/>
      <x:c r="I3383" s="59"/>
      <x:c r="J3383" s="59"/>
      <x:c r="K3383" s="18"/>
      <x:c r="L3383" s="18"/>
      <x:c r="M3383" s="18"/>
      <x:c r="N3383" s="18"/>
      <x:c r="O3383" s="18"/>
      <x:c r="P3383" s="18"/>
      <x:c r="Q3383" s="18"/>
      <x:c r="R3383" s="18"/>
      <x:c r="S3383" s="18"/>
      <x:c r="T3383" s="18"/>
    </x:row>
    <x:row r="3384">
      <x:c r="D3384" s="18"/>
      <x:c r="E3384" s="18"/>
      <x:c r="F3384" s="18"/>
      <x:c r="G3384" s="59"/>
      <x:c r="H3384" s="59"/>
      <x:c r="I3384" s="59"/>
      <x:c r="J3384" s="59"/>
      <x:c r="K3384" s="18"/>
      <x:c r="L3384" s="18"/>
      <x:c r="M3384" s="18"/>
      <x:c r="N3384" s="18"/>
      <x:c r="O3384" s="18"/>
      <x:c r="P3384" s="18"/>
      <x:c r="Q3384" s="18"/>
      <x:c r="R3384" s="18"/>
      <x:c r="S3384" s="18"/>
      <x:c r="T3384" s="18"/>
    </x:row>
    <x:row r="3385">
      <x:c r="D3385" s="18"/>
      <x:c r="E3385" s="18"/>
      <x:c r="F3385" s="18"/>
      <x:c r="G3385" s="59"/>
      <x:c r="H3385" s="59"/>
      <x:c r="I3385" s="59"/>
      <x:c r="J3385" s="59"/>
      <x:c r="K3385" s="18"/>
      <x:c r="L3385" s="18"/>
      <x:c r="M3385" s="18"/>
      <x:c r="N3385" s="18"/>
      <x:c r="O3385" s="18"/>
      <x:c r="P3385" s="18"/>
      <x:c r="Q3385" s="18"/>
      <x:c r="R3385" s="18"/>
      <x:c r="S3385" s="18"/>
      <x:c r="T3385" s="18"/>
    </x:row>
    <x:row r="3386">
      <x:c r="D3386" s="18"/>
      <x:c r="E3386" s="18"/>
      <x:c r="F3386" s="18"/>
      <x:c r="G3386" s="59"/>
      <x:c r="H3386" s="59"/>
      <x:c r="I3386" s="59"/>
      <x:c r="J3386" s="59"/>
      <x:c r="K3386" s="18"/>
      <x:c r="L3386" s="18"/>
      <x:c r="M3386" s="18"/>
      <x:c r="N3386" s="18"/>
      <x:c r="O3386" s="18"/>
      <x:c r="P3386" s="18"/>
      <x:c r="Q3386" s="18"/>
      <x:c r="R3386" s="18"/>
      <x:c r="S3386" s="18"/>
      <x:c r="T3386" s="18"/>
    </x:row>
    <x:row r="3387">
      <x:c r="D3387" s="18"/>
      <x:c r="E3387" s="18"/>
      <x:c r="F3387" s="18"/>
      <x:c r="G3387" s="59"/>
      <x:c r="H3387" s="59"/>
      <x:c r="I3387" s="59"/>
      <x:c r="J3387" s="59"/>
      <x:c r="K3387" s="18"/>
      <x:c r="L3387" s="18"/>
      <x:c r="M3387" s="18"/>
      <x:c r="N3387" s="18"/>
      <x:c r="O3387" s="18"/>
      <x:c r="P3387" s="18"/>
      <x:c r="Q3387" s="18"/>
      <x:c r="R3387" s="18"/>
      <x:c r="S3387" s="18"/>
      <x:c r="T3387" s="18"/>
    </x:row>
    <x:row r="3388">
      <x:c r="D3388" s="18"/>
      <x:c r="E3388" s="18"/>
      <x:c r="F3388" s="18"/>
      <x:c r="G3388" s="59"/>
      <x:c r="H3388" s="59"/>
      <x:c r="I3388" s="59"/>
      <x:c r="J3388" s="59"/>
      <x:c r="K3388" s="18"/>
      <x:c r="L3388" s="18"/>
      <x:c r="M3388" s="18"/>
      <x:c r="N3388" s="18"/>
      <x:c r="O3388" s="18"/>
      <x:c r="P3388" s="18"/>
      <x:c r="Q3388" s="18"/>
      <x:c r="R3388" s="18"/>
      <x:c r="S3388" s="18"/>
      <x:c r="T3388" s="18"/>
    </x:row>
    <x:row r="3389">
      <x:c r="D3389" s="18"/>
      <x:c r="E3389" s="18"/>
      <x:c r="F3389" s="18"/>
      <x:c r="G3389" s="59"/>
      <x:c r="H3389" s="59"/>
      <x:c r="I3389" s="59"/>
      <x:c r="J3389" s="59"/>
      <x:c r="K3389" s="18"/>
      <x:c r="L3389" s="18"/>
      <x:c r="M3389" s="18"/>
      <x:c r="N3389" s="18"/>
      <x:c r="O3389" s="18"/>
      <x:c r="P3389" s="18"/>
      <x:c r="Q3389" s="18"/>
      <x:c r="R3389" s="18"/>
      <x:c r="S3389" s="18"/>
      <x:c r="T3389" s="18"/>
    </x:row>
    <x:row r="3390">
      <x:c r="D3390" s="18"/>
      <x:c r="E3390" s="18"/>
      <x:c r="F3390" s="18"/>
      <x:c r="G3390" s="59"/>
      <x:c r="H3390" s="59"/>
      <x:c r="I3390" s="59"/>
      <x:c r="J3390" s="59"/>
      <x:c r="K3390" s="18"/>
      <x:c r="L3390" s="18"/>
      <x:c r="M3390" s="18"/>
      <x:c r="N3390" s="18"/>
      <x:c r="O3390" s="18"/>
      <x:c r="P3390" s="18"/>
      <x:c r="Q3390" s="18"/>
      <x:c r="R3390" s="18"/>
      <x:c r="S3390" s="18"/>
      <x:c r="T3390" s="18"/>
    </x:row>
    <x:row r="3391">
      <x:c r="D3391" s="18"/>
      <x:c r="E3391" s="18"/>
      <x:c r="F3391" s="18"/>
      <x:c r="G3391" s="59"/>
      <x:c r="H3391" s="59"/>
      <x:c r="I3391" s="59"/>
      <x:c r="J3391" s="59"/>
      <x:c r="K3391" s="18"/>
      <x:c r="L3391" s="18"/>
      <x:c r="M3391" s="18"/>
      <x:c r="N3391" s="18"/>
      <x:c r="O3391" s="18"/>
      <x:c r="P3391" s="18"/>
      <x:c r="Q3391" s="18"/>
      <x:c r="R3391" s="18"/>
      <x:c r="S3391" s="18"/>
      <x:c r="T3391" s="18"/>
    </x:row>
    <x:row r="3392">
      <x:c r="D3392" s="18"/>
      <x:c r="E3392" s="18"/>
      <x:c r="F3392" s="18"/>
      <x:c r="G3392" s="59"/>
      <x:c r="H3392" s="59"/>
      <x:c r="I3392" s="59"/>
      <x:c r="J3392" s="59"/>
      <x:c r="K3392" s="18"/>
      <x:c r="L3392" s="18"/>
      <x:c r="M3392" s="18"/>
      <x:c r="N3392" s="18"/>
      <x:c r="O3392" s="18"/>
      <x:c r="P3392" s="18"/>
      <x:c r="Q3392" s="18"/>
      <x:c r="R3392" s="18"/>
      <x:c r="S3392" s="18"/>
      <x:c r="T3392" s="18"/>
    </x:row>
    <x:row r="3393">
      <x:c r="D3393" s="18"/>
      <x:c r="E3393" s="18"/>
      <x:c r="F3393" s="18"/>
      <x:c r="G3393" s="59"/>
      <x:c r="H3393" s="59"/>
      <x:c r="I3393" s="59"/>
      <x:c r="J3393" s="59"/>
      <x:c r="K3393" s="18"/>
      <x:c r="L3393" s="18"/>
      <x:c r="M3393" s="18"/>
      <x:c r="N3393" s="18"/>
      <x:c r="O3393" s="18"/>
      <x:c r="P3393" s="18"/>
      <x:c r="Q3393" s="18"/>
      <x:c r="R3393" s="18"/>
      <x:c r="S3393" s="18"/>
      <x:c r="T3393" s="18"/>
    </x:row>
    <x:row r="3394">
      <x:c r="D3394" s="18"/>
      <x:c r="E3394" s="18"/>
      <x:c r="F3394" s="18"/>
      <x:c r="G3394" s="59"/>
      <x:c r="H3394" s="59"/>
      <x:c r="I3394" s="59"/>
      <x:c r="J3394" s="59"/>
      <x:c r="K3394" s="18"/>
      <x:c r="L3394" s="18"/>
      <x:c r="M3394" s="18"/>
      <x:c r="N3394" s="18"/>
      <x:c r="O3394" s="18"/>
      <x:c r="P3394" s="18"/>
      <x:c r="Q3394" s="18"/>
      <x:c r="R3394" s="18"/>
      <x:c r="S3394" s="18"/>
      <x:c r="T3394" s="18"/>
    </x:row>
    <x:row r="3395">
      <x:c r="D3395" s="18"/>
      <x:c r="E3395" s="18"/>
      <x:c r="F3395" s="18"/>
      <x:c r="G3395" s="59"/>
      <x:c r="H3395" s="59"/>
      <x:c r="I3395" s="59"/>
      <x:c r="J3395" s="59"/>
      <x:c r="K3395" s="18"/>
      <x:c r="L3395" s="18"/>
      <x:c r="M3395" s="18"/>
      <x:c r="N3395" s="18"/>
      <x:c r="O3395" s="18"/>
      <x:c r="P3395" s="18"/>
      <x:c r="Q3395" s="18"/>
      <x:c r="R3395" s="18"/>
      <x:c r="S3395" s="18"/>
      <x:c r="T3395" s="18"/>
    </x:row>
    <x:row r="3396">
      <x:c r="D3396" s="18"/>
      <x:c r="E3396" s="18"/>
      <x:c r="F3396" s="18"/>
      <x:c r="G3396" s="59"/>
      <x:c r="H3396" s="59"/>
      <x:c r="I3396" s="59"/>
      <x:c r="J3396" s="59"/>
      <x:c r="K3396" s="18"/>
      <x:c r="L3396" s="18"/>
      <x:c r="M3396" s="18"/>
      <x:c r="N3396" s="18"/>
      <x:c r="O3396" s="18"/>
      <x:c r="P3396" s="18"/>
      <x:c r="Q3396" s="18"/>
      <x:c r="R3396" s="18"/>
      <x:c r="S3396" s="18"/>
      <x:c r="T3396" s="18"/>
    </x:row>
    <x:row r="3397">
      <x:c r="D3397" s="18"/>
      <x:c r="E3397" s="18"/>
      <x:c r="F3397" s="18"/>
      <x:c r="G3397" s="59"/>
      <x:c r="H3397" s="59"/>
      <x:c r="I3397" s="59"/>
      <x:c r="J3397" s="59"/>
      <x:c r="K3397" s="18"/>
      <x:c r="L3397" s="18"/>
      <x:c r="M3397" s="18"/>
      <x:c r="N3397" s="18"/>
      <x:c r="O3397" s="18"/>
      <x:c r="P3397" s="18"/>
      <x:c r="Q3397" s="18"/>
      <x:c r="R3397" s="18"/>
      <x:c r="S3397" s="18"/>
      <x:c r="T3397" s="18"/>
    </x:row>
    <x:row r="3398">
      <x:c r="D3398" s="18"/>
      <x:c r="E3398" s="18"/>
      <x:c r="F3398" s="18"/>
      <x:c r="G3398" s="59"/>
      <x:c r="H3398" s="59"/>
      <x:c r="I3398" s="59"/>
      <x:c r="J3398" s="59"/>
      <x:c r="K3398" s="18"/>
      <x:c r="L3398" s="18"/>
      <x:c r="M3398" s="18"/>
      <x:c r="N3398" s="18"/>
      <x:c r="O3398" s="18"/>
      <x:c r="P3398" s="18"/>
      <x:c r="Q3398" s="18"/>
      <x:c r="R3398" s="18"/>
      <x:c r="S3398" s="18"/>
      <x:c r="T3398" s="18"/>
    </x:row>
    <x:row r="3399">
      <x:c r="D3399" s="18"/>
      <x:c r="E3399" s="18"/>
      <x:c r="F3399" s="18"/>
      <x:c r="G3399" s="59"/>
      <x:c r="H3399" s="59"/>
      <x:c r="I3399" s="59"/>
      <x:c r="J3399" s="59"/>
      <x:c r="K3399" s="18"/>
      <x:c r="L3399" s="18"/>
      <x:c r="M3399" s="18"/>
      <x:c r="N3399" s="18"/>
      <x:c r="O3399" s="18"/>
      <x:c r="P3399" s="18"/>
      <x:c r="Q3399" s="18"/>
      <x:c r="R3399" s="18"/>
      <x:c r="S3399" s="18"/>
      <x:c r="T3399" s="18"/>
    </x:row>
    <x:row r="3400">
      <x:c r="D3400" s="18"/>
      <x:c r="E3400" s="18"/>
      <x:c r="F3400" s="18"/>
      <x:c r="G3400" s="59"/>
      <x:c r="H3400" s="59"/>
      <x:c r="I3400" s="59"/>
      <x:c r="J3400" s="59"/>
      <x:c r="K3400" s="18"/>
      <x:c r="L3400" s="18"/>
      <x:c r="M3400" s="18"/>
      <x:c r="N3400" s="18"/>
      <x:c r="O3400" s="18"/>
      <x:c r="P3400" s="18"/>
      <x:c r="Q3400" s="18"/>
      <x:c r="R3400" s="18"/>
      <x:c r="S3400" s="18"/>
      <x:c r="T3400" s="18"/>
    </x:row>
    <x:row r="3401">
      <x:c r="D3401" s="18"/>
      <x:c r="E3401" s="18"/>
      <x:c r="F3401" s="18"/>
      <x:c r="G3401" s="59"/>
      <x:c r="H3401" s="59"/>
      <x:c r="I3401" s="59"/>
      <x:c r="J3401" s="59"/>
      <x:c r="K3401" s="18"/>
      <x:c r="L3401" s="18"/>
      <x:c r="M3401" s="18"/>
      <x:c r="N3401" s="18"/>
      <x:c r="O3401" s="18"/>
      <x:c r="P3401" s="18"/>
      <x:c r="Q3401" s="18"/>
      <x:c r="R3401" s="18"/>
      <x:c r="S3401" s="18"/>
      <x:c r="T3401" s="18"/>
    </x:row>
    <x:row r="3402">
      <x:c r="D3402" s="18"/>
      <x:c r="E3402" s="18"/>
      <x:c r="F3402" s="18"/>
      <x:c r="G3402" s="59"/>
      <x:c r="H3402" s="59"/>
      <x:c r="I3402" s="59"/>
      <x:c r="J3402" s="59"/>
      <x:c r="K3402" s="18"/>
      <x:c r="L3402" s="18"/>
      <x:c r="M3402" s="18"/>
      <x:c r="N3402" s="18"/>
      <x:c r="O3402" s="18"/>
      <x:c r="P3402" s="18"/>
      <x:c r="Q3402" s="18"/>
      <x:c r="R3402" s="18"/>
      <x:c r="S3402" s="18"/>
      <x:c r="T3402" s="18"/>
    </x:row>
    <x:row r="3403">
      <x:c r="D3403" s="18"/>
      <x:c r="E3403" s="18"/>
      <x:c r="F3403" s="18"/>
      <x:c r="G3403" s="59"/>
      <x:c r="H3403" s="59"/>
      <x:c r="I3403" s="59"/>
      <x:c r="J3403" s="59"/>
      <x:c r="K3403" s="18"/>
      <x:c r="L3403" s="18"/>
      <x:c r="M3403" s="18"/>
      <x:c r="N3403" s="18"/>
      <x:c r="O3403" s="18"/>
      <x:c r="P3403" s="18"/>
      <x:c r="Q3403" s="18"/>
      <x:c r="R3403" s="18"/>
      <x:c r="S3403" s="18"/>
      <x:c r="T3403" s="18"/>
    </x:row>
    <x:row r="3404">
      <x:c r="D3404" s="18"/>
      <x:c r="E3404" s="18"/>
      <x:c r="F3404" s="18"/>
      <x:c r="G3404" s="59"/>
      <x:c r="H3404" s="59"/>
      <x:c r="I3404" s="59"/>
      <x:c r="J3404" s="59"/>
      <x:c r="K3404" s="18"/>
      <x:c r="L3404" s="18"/>
      <x:c r="M3404" s="18"/>
      <x:c r="N3404" s="18"/>
      <x:c r="O3404" s="18"/>
      <x:c r="P3404" s="18"/>
      <x:c r="Q3404" s="18"/>
      <x:c r="R3404" s="18"/>
      <x:c r="S3404" s="18"/>
      <x:c r="T3404" s="18"/>
    </x:row>
    <x:row r="3405">
      <x:c r="D3405" s="18"/>
      <x:c r="E3405" s="18"/>
      <x:c r="F3405" s="18"/>
      <x:c r="G3405" s="59"/>
      <x:c r="H3405" s="59"/>
      <x:c r="I3405" s="59"/>
      <x:c r="J3405" s="59"/>
      <x:c r="K3405" s="18"/>
      <x:c r="L3405" s="18"/>
      <x:c r="M3405" s="18"/>
      <x:c r="N3405" s="18"/>
      <x:c r="O3405" s="18"/>
      <x:c r="P3405" s="18"/>
      <x:c r="Q3405" s="18"/>
      <x:c r="R3405" s="18"/>
      <x:c r="S3405" s="18"/>
      <x:c r="T3405" s="18"/>
    </x:row>
    <x:row r="3406">
      <x:c r="D3406" s="18"/>
      <x:c r="E3406" s="18"/>
      <x:c r="F3406" s="18"/>
      <x:c r="G3406" s="59"/>
      <x:c r="H3406" s="59"/>
      <x:c r="I3406" s="59"/>
      <x:c r="J3406" s="59"/>
      <x:c r="K3406" s="18"/>
      <x:c r="L3406" s="18"/>
      <x:c r="M3406" s="18"/>
      <x:c r="N3406" s="18"/>
      <x:c r="O3406" s="18"/>
      <x:c r="P3406" s="18"/>
      <x:c r="Q3406" s="18"/>
      <x:c r="R3406" s="18"/>
      <x:c r="S3406" s="18"/>
      <x:c r="T3406" s="18"/>
    </x:row>
    <x:row r="3407">
      <x:c r="D3407" s="18"/>
      <x:c r="E3407" s="18"/>
      <x:c r="F3407" s="18"/>
      <x:c r="G3407" s="59"/>
      <x:c r="H3407" s="59"/>
      <x:c r="I3407" s="59"/>
      <x:c r="J3407" s="59"/>
      <x:c r="K3407" s="18"/>
      <x:c r="L3407" s="18"/>
      <x:c r="M3407" s="18"/>
      <x:c r="N3407" s="18"/>
      <x:c r="O3407" s="18"/>
      <x:c r="P3407" s="18"/>
      <x:c r="Q3407" s="18"/>
      <x:c r="R3407" s="18"/>
      <x:c r="S3407" s="18"/>
      <x:c r="T3407" s="18"/>
    </x:row>
    <x:row r="3408">
      <x:c r="D3408" s="18"/>
      <x:c r="E3408" s="18"/>
      <x:c r="F3408" s="18"/>
      <x:c r="G3408" s="59"/>
      <x:c r="H3408" s="59"/>
      <x:c r="I3408" s="59"/>
      <x:c r="J3408" s="59"/>
      <x:c r="K3408" s="18"/>
      <x:c r="L3408" s="18"/>
      <x:c r="M3408" s="18"/>
      <x:c r="N3408" s="18"/>
      <x:c r="O3408" s="18"/>
      <x:c r="P3408" s="18"/>
      <x:c r="Q3408" s="18"/>
      <x:c r="R3408" s="18"/>
      <x:c r="S3408" s="18"/>
      <x:c r="T3408" s="18"/>
    </x:row>
    <x:row r="3409">
      <x:c r="D3409" s="18"/>
      <x:c r="E3409" s="18"/>
      <x:c r="F3409" s="18"/>
      <x:c r="G3409" s="59"/>
      <x:c r="H3409" s="59"/>
      <x:c r="I3409" s="59"/>
      <x:c r="J3409" s="59"/>
      <x:c r="K3409" s="18"/>
      <x:c r="L3409" s="18"/>
      <x:c r="M3409" s="18"/>
      <x:c r="N3409" s="18"/>
      <x:c r="O3409" s="18"/>
      <x:c r="P3409" s="18"/>
      <x:c r="Q3409" s="18"/>
      <x:c r="R3409" s="18"/>
      <x:c r="S3409" s="18"/>
      <x:c r="T3409" s="18"/>
    </x:row>
    <x:row r="3410">
      <x:c r="D3410" s="18"/>
      <x:c r="E3410" s="18"/>
      <x:c r="F3410" s="18"/>
      <x:c r="G3410" s="59"/>
      <x:c r="H3410" s="59"/>
      <x:c r="I3410" s="59"/>
      <x:c r="J3410" s="59"/>
      <x:c r="K3410" s="18"/>
      <x:c r="L3410" s="18"/>
      <x:c r="M3410" s="18"/>
      <x:c r="N3410" s="18"/>
      <x:c r="O3410" s="18"/>
      <x:c r="P3410" s="18"/>
      <x:c r="Q3410" s="18"/>
      <x:c r="R3410" s="18"/>
      <x:c r="S3410" s="18"/>
      <x:c r="T3410" s="18"/>
    </x:row>
    <x:row r="3411">
      <x:c r="D3411" s="18"/>
      <x:c r="E3411" s="18"/>
      <x:c r="F3411" s="18"/>
      <x:c r="G3411" s="59"/>
      <x:c r="H3411" s="59"/>
      <x:c r="I3411" s="59"/>
      <x:c r="J3411" s="59"/>
      <x:c r="K3411" s="18"/>
      <x:c r="L3411" s="18"/>
      <x:c r="M3411" s="18"/>
      <x:c r="N3411" s="18"/>
      <x:c r="O3411" s="18"/>
      <x:c r="P3411" s="18"/>
      <x:c r="Q3411" s="18"/>
      <x:c r="R3411" s="18"/>
      <x:c r="S3411" s="18"/>
      <x:c r="T3411" s="18"/>
    </x:row>
    <x:row r="3412">
      <x:c r="D3412" s="18"/>
      <x:c r="E3412" s="18"/>
      <x:c r="F3412" s="18"/>
      <x:c r="G3412" s="59"/>
      <x:c r="H3412" s="59"/>
      <x:c r="I3412" s="59"/>
      <x:c r="J3412" s="59"/>
      <x:c r="K3412" s="18"/>
      <x:c r="L3412" s="18"/>
      <x:c r="M3412" s="18"/>
      <x:c r="N3412" s="18"/>
      <x:c r="O3412" s="18"/>
      <x:c r="P3412" s="18"/>
      <x:c r="Q3412" s="18"/>
      <x:c r="R3412" s="18"/>
      <x:c r="S3412" s="18"/>
      <x:c r="T3412" s="18"/>
    </x:row>
    <x:row r="3413">
      <x:c r="D3413" s="18"/>
      <x:c r="E3413" s="18"/>
      <x:c r="F3413" s="18"/>
      <x:c r="G3413" s="59"/>
      <x:c r="H3413" s="59"/>
      <x:c r="I3413" s="59"/>
      <x:c r="J3413" s="59"/>
      <x:c r="K3413" s="18"/>
      <x:c r="L3413" s="18"/>
      <x:c r="M3413" s="18"/>
      <x:c r="N3413" s="18"/>
      <x:c r="O3413" s="18"/>
      <x:c r="P3413" s="18"/>
      <x:c r="Q3413" s="18"/>
      <x:c r="R3413" s="18"/>
      <x:c r="S3413" s="18"/>
      <x:c r="T3413" s="18"/>
    </x:row>
    <x:row r="3414">
      <x:c r="D3414" s="18"/>
      <x:c r="E3414" s="18"/>
      <x:c r="F3414" s="18"/>
      <x:c r="G3414" s="59"/>
      <x:c r="H3414" s="59"/>
      <x:c r="I3414" s="59"/>
      <x:c r="J3414" s="59"/>
      <x:c r="K3414" s="18"/>
      <x:c r="L3414" s="18"/>
      <x:c r="M3414" s="18"/>
      <x:c r="N3414" s="18"/>
      <x:c r="O3414" s="18"/>
      <x:c r="P3414" s="18"/>
      <x:c r="Q3414" s="18"/>
      <x:c r="R3414" s="18"/>
      <x:c r="S3414" s="18"/>
      <x:c r="T3414" s="18"/>
    </x:row>
    <x:row r="3415">
      <x:c r="D3415" s="18"/>
      <x:c r="E3415" s="18"/>
      <x:c r="F3415" s="18"/>
      <x:c r="G3415" s="59"/>
      <x:c r="H3415" s="59"/>
      <x:c r="I3415" s="59"/>
      <x:c r="J3415" s="59"/>
      <x:c r="K3415" s="18"/>
      <x:c r="L3415" s="18"/>
      <x:c r="M3415" s="18"/>
      <x:c r="N3415" s="18"/>
      <x:c r="O3415" s="18"/>
      <x:c r="P3415" s="18"/>
      <x:c r="Q3415" s="18"/>
      <x:c r="R3415" s="18"/>
      <x:c r="S3415" s="18"/>
      <x:c r="T3415" s="18"/>
    </x:row>
    <x:row r="3416">
      <x:c r="D3416" s="18"/>
      <x:c r="E3416" s="18"/>
      <x:c r="F3416" s="18"/>
      <x:c r="G3416" s="59"/>
      <x:c r="H3416" s="59"/>
      <x:c r="I3416" s="59"/>
      <x:c r="J3416" s="59"/>
      <x:c r="K3416" s="18"/>
      <x:c r="L3416" s="18"/>
      <x:c r="M3416" s="18"/>
      <x:c r="N3416" s="18"/>
      <x:c r="O3416" s="18"/>
      <x:c r="P3416" s="18"/>
      <x:c r="Q3416" s="18"/>
      <x:c r="R3416" s="18"/>
      <x:c r="S3416" s="18"/>
      <x:c r="T3416" s="18"/>
    </x:row>
    <x:row r="3417">
      <x:c r="D3417" s="18"/>
      <x:c r="E3417" s="18"/>
      <x:c r="F3417" s="18"/>
      <x:c r="G3417" s="59"/>
      <x:c r="H3417" s="59"/>
      <x:c r="I3417" s="59"/>
      <x:c r="J3417" s="59"/>
      <x:c r="K3417" s="18"/>
      <x:c r="L3417" s="18"/>
      <x:c r="M3417" s="18"/>
      <x:c r="N3417" s="18"/>
      <x:c r="O3417" s="18"/>
      <x:c r="P3417" s="18"/>
      <x:c r="Q3417" s="18"/>
      <x:c r="R3417" s="18"/>
      <x:c r="S3417" s="18"/>
      <x:c r="T3417" s="18"/>
    </x:row>
    <x:row r="3418">
      <x:c r="D3418" s="18"/>
      <x:c r="E3418" s="18"/>
      <x:c r="F3418" s="18"/>
      <x:c r="G3418" s="59"/>
      <x:c r="H3418" s="59"/>
      <x:c r="I3418" s="59"/>
      <x:c r="J3418" s="59"/>
      <x:c r="K3418" s="18"/>
      <x:c r="L3418" s="18"/>
      <x:c r="M3418" s="18"/>
      <x:c r="N3418" s="18"/>
      <x:c r="O3418" s="18"/>
      <x:c r="P3418" s="18"/>
      <x:c r="Q3418" s="18"/>
      <x:c r="R3418" s="18"/>
      <x:c r="S3418" s="18"/>
      <x:c r="T3418" s="18"/>
    </x:row>
    <x:row r="3419">
      <x:c r="D3419" s="18"/>
      <x:c r="E3419" s="18"/>
      <x:c r="F3419" s="18"/>
      <x:c r="G3419" s="59"/>
      <x:c r="H3419" s="59"/>
      <x:c r="I3419" s="59"/>
      <x:c r="J3419" s="59"/>
      <x:c r="K3419" s="18"/>
      <x:c r="L3419" s="18"/>
      <x:c r="M3419" s="18"/>
      <x:c r="N3419" s="18"/>
      <x:c r="O3419" s="18"/>
      <x:c r="P3419" s="18"/>
      <x:c r="Q3419" s="18"/>
      <x:c r="R3419" s="18"/>
      <x:c r="S3419" s="18"/>
      <x:c r="T3419" s="18"/>
    </x:row>
    <x:row r="3420">
      <x:c r="D3420" s="18"/>
      <x:c r="E3420" s="18"/>
      <x:c r="F3420" s="18"/>
      <x:c r="G3420" s="59"/>
      <x:c r="H3420" s="59"/>
      <x:c r="I3420" s="59"/>
      <x:c r="J3420" s="59"/>
      <x:c r="K3420" s="18"/>
      <x:c r="L3420" s="18"/>
      <x:c r="M3420" s="18"/>
      <x:c r="N3420" s="18"/>
      <x:c r="O3420" s="18"/>
      <x:c r="P3420" s="18"/>
      <x:c r="Q3420" s="18"/>
      <x:c r="R3420" s="18"/>
      <x:c r="S3420" s="18"/>
      <x:c r="T3420" s="18"/>
    </x:row>
    <x:row r="3421">
      <x:c r="D3421" s="18"/>
      <x:c r="E3421" s="18"/>
      <x:c r="F3421" s="18"/>
      <x:c r="G3421" s="59"/>
      <x:c r="H3421" s="59"/>
      <x:c r="I3421" s="59"/>
      <x:c r="J3421" s="59"/>
      <x:c r="K3421" s="18"/>
      <x:c r="L3421" s="18"/>
      <x:c r="M3421" s="18"/>
      <x:c r="N3421" s="18"/>
      <x:c r="O3421" s="18"/>
      <x:c r="P3421" s="18"/>
      <x:c r="Q3421" s="18"/>
      <x:c r="R3421" s="18"/>
      <x:c r="S3421" s="18"/>
      <x:c r="T3421" s="18"/>
    </x:row>
    <x:row r="3422">
      <x:c r="D3422" s="18"/>
      <x:c r="E3422" s="18"/>
      <x:c r="F3422" s="18"/>
      <x:c r="G3422" s="59"/>
      <x:c r="H3422" s="59"/>
      <x:c r="I3422" s="59"/>
      <x:c r="J3422" s="59"/>
      <x:c r="K3422" s="18"/>
      <x:c r="L3422" s="18"/>
      <x:c r="M3422" s="18"/>
      <x:c r="N3422" s="18"/>
      <x:c r="O3422" s="18"/>
      <x:c r="P3422" s="18"/>
      <x:c r="Q3422" s="18"/>
      <x:c r="R3422" s="18"/>
      <x:c r="S3422" s="18"/>
      <x:c r="T3422" s="18"/>
    </x:row>
    <x:row r="3423">
      <x:c r="D3423" s="18"/>
      <x:c r="E3423" s="18"/>
      <x:c r="F3423" s="18"/>
      <x:c r="G3423" s="59"/>
      <x:c r="H3423" s="59"/>
      <x:c r="I3423" s="59"/>
      <x:c r="J3423" s="59"/>
      <x:c r="K3423" s="18"/>
      <x:c r="L3423" s="18"/>
      <x:c r="M3423" s="18"/>
      <x:c r="N3423" s="18"/>
      <x:c r="O3423" s="18"/>
      <x:c r="P3423" s="18"/>
      <x:c r="Q3423" s="18"/>
      <x:c r="R3423" s="18"/>
      <x:c r="S3423" s="18"/>
      <x:c r="T3423" s="18"/>
    </x:row>
    <x:row r="3424">
      <x:c r="D3424" s="18"/>
      <x:c r="E3424" s="18"/>
      <x:c r="F3424" s="18"/>
      <x:c r="G3424" s="59"/>
      <x:c r="H3424" s="59"/>
      <x:c r="I3424" s="59"/>
      <x:c r="J3424" s="59"/>
      <x:c r="K3424" s="18"/>
      <x:c r="L3424" s="18"/>
      <x:c r="M3424" s="18"/>
      <x:c r="N3424" s="18"/>
      <x:c r="O3424" s="18"/>
      <x:c r="P3424" s="18"/>
      <x:c r="Q3424" s="18"/>
      <x:c r="R3424" s="18"/>
      <x:c r="S3424" s="18"/>
      <x:c r="T3424" s="18"/>
    </x:row>
    <x:row r="3425">
      <x:c r="D3425" s="18"/>
      <x:c r="E3425" s="18"/>
      <x:c r="F3425" s="18"/>
      <x:c r="G3425" s="59"/>
      <x:c r="H3425" s="59"/>
      <x:c r="I3425" s="59"/>
      <x:c r="J3425" s="59"/>
      <x:c r="K3425" s="18"/>
      <x:c r="L3425" s="18"/>
      <x:c r="M3425" s="18"/>
      <x:c r="N3425" s="18"/>
      <x:c r="O3425" s="18"/>
      <x:c r="P3425" s="18"/>
      <x:c r="Q3425" s="18"/>
      <x:c r="R3425" s="18"/>
      <x:c r="S3425" s="18"/>
      <x:c r="T3425" s="18"/>
    </x:row>
    <x:row r="3426">
      <x:c r="D3426" s="18"/>
      <x:c r="E3426" s="18"/>
      <x:c r="F3426" s="18"/>
      <x:c r="G3426" s="59"/>
      <x:c r="H3426" s="59"/>
      <x:c r="I3426" s="59"/>
      <x:c r="J3426" s="59"/>
      <x:c r="K3426" s="18"/>
      <x:c r="L3426" s="18"/>
      <x:c r="M3426" s="18"/>
      <x:c r="N3426" s="18"/>
      <x:c r="O3426" s="18"/>
      <x:c r="P3426" s="18"/>
      <x:c r="Q3426" s="18"/>
      <x:c r="R3426" s="18"/>
      <x:c r="S3426" s="18"/>
      <x:c r="T3426" s="18"/>
    </x:row>
    <x:row r="3427">
      <x:c r="D3427" s="18"/>
      <x:c r="E3427" s="18"/>
      <x:c r="F3427" s="18"/>
      <x:c r="G3427" s="59"/>
      <x:c r="H3427" s="59"/>
      <x:c r="I3427" s="59"/>
      <x:c r="J3427" s="59"/>
      <x:c r="K3427" s="18"/>
      <x:c r="L3427" s="18"/>
      <x:c r="M3427" s="18"/>
      <x:c r="N3427" s="18"/>
      <x:c r="O3427" s="18"/>
      <x:c r="P3427" s="18"/>
      <x:c r="Q3427" s="18"/>
      <x:c r="R3427" s="18"/>
      <x:c r="S3427" s="18"/>
      <x:c r="T3427" s="18"/>
    </x:row>
    <x:row r="3428">
      <x:c r="D3428" s="18"/>
      <x:c r="E3428" s="18"/>
      <x:c r="F3428" s="18"/>
      <x:c r="G3428" s="59"/>
      <x:c r="H3428" s="59"/>
      <x:c r="I3428" s="59"/>
      <x:c r="J3428" s="59"/>
      <x:c r="K3428" s="18"/>
      <x:c r="L3428" s="18"/>
      <x:c r="M3428" s="18"/>
      <x:c r="N3428" s="18"/>
      <x:c r="O3428" s="18"/>
      <x:c r="P3428" s="18"/>
      <x:c r="Q3428" s="18"/>
      <x:c r="R3428" s="18"/>
      <x:c r="S3428" s="18"/>
      <x:c r="T3428" s="18"/>
    </x:row>
    <x:row r="3429">
      <x:c r="D3429" s="18"/>
      <x:c r="E3429" s="18"/>
      <x:c r="F3429" s="18"/>
      <x:c r="G3429" s="59"/>
      <x:c r="H3429" s="59"/>
      <x:c r="I3429" s="59"/>
      <x:c r="J3429" s="59"/>
      <x:c r="K3429" s="18"/>
      <x:c r="L3429" s="18"/>
      <x:c r="M3429" s="18"/>
      <x:c r="N3429" s="18"/>
      <x:c r="O3429" s="18"/>
      <x:c r="P3429" s="18"/>
      <x:c r="Q3429" s="18"/>
      <x:c r="R3429" s="18"/>
      <x:c r="S3429" s="18"/>
      <x:c r="T3429" s="18"/>
    </x:row>
    <x:row r="3430">
      <x:c r="D3430" s="18"/>
      <x:c r="E3430" s="18"/>
      <x:c r="F3430" s="18"/>
      <x:c r="G3430" s="59"/>
      <x:c r="H3430" s="59"/>
      <x:c r="I3430" s="59"/>
      <x:c r="J3430" s="59"/>
      <x:c r="K3430" s="18"/>
      <x:c r="L3430" s="18"/>
      <x:c r="M3430" s="18"/>
      <x:c r="N3430" s="18"/>
      <x:c r="O3430" s="18"/>
      <x:c r="P3430" s="18"/>
      <x:c r="Q3430" s="18"/>
      <x:c r="R3430" s="18"/>
      <x:c r="S3430" s="18"/>
      <x:c r="T3430" s="18"/>
    </x:row>
    <x:row r="3431">
      <x:c r="D3431" s="18"/>
      <x:c r="E3431" s="18"/>
      <x:c r="F3431" s="18"/>
      <x:c r="G3431" s="59"/>
      <x:c r="H3431" s="59"/>
      <x:c r="I3431" s="59"/>
      <x:c r="J3431" s="59"/>
      <x:c r="K3431" s="18"/>
      <x:c r="L3431" s="18"/>
      <x:c r="M3431" s="18"/>
      <x:c r="N3431" s="18"/>
      <x:c r="O3431" s="18"/>
      <x:c r="P3431" s="18"/>
      <x:c r="Q3431" s="18"/>
      <x:c r="R3431" s="18"/>
      <x:c r="S3431" s="18"/>
      <x:c r="T3431" s="18"/>
    </x:row>
    <x:row r="3432">
      <x:c r="D3432" s="18"/>
      <x:c r="E3432" s="18"/>
      <x:c r="F3432" s="18"/>
      <x:c r="G3432" s="59"/>
      <x:c r="H3432" s="59"/>
      <x:c r="I3432" s="59"/>
      <x:c r="J3432" s="59"/>
      <x:c r="K3432" s="18"/>
      <x:c r="L3432" s="18"/>
      <x:c r="M3432" s="18"/>
      <x:c r="N3432" s="18"/>
      <x:c r="O3432" s="18"/>
      <x:c r="P3432" s="18"/>
      <x:c r="Q3432" s="18"/>
      <x:c r="R3432" s="18"/>
      <x:c r="S3432" s="18"/>
      <x:c r="T3432" s="18"/>
    </x:row>
    <x:row r="3433">
      <x:c r="D3433" s="18"/>
      <x:c r="E3433" s="18"/>
      <x:c r="F3433" s="18"/>
      <x:c r="G3433" s="59"/>
      <x:c r="H3433" s="59"/>
      <x:c r="I3433" s="59"/>
      <x:c r="J3433" s="59"/>
      <x:c r="K3433" s="18"/>
      <x:c r="L3433" s="18"/>
      <x:c r="M3433" s="18"/>
      <x:c r="N3433" s="18"/>
      <x:c r="O3433" s="18"/>
      <x:c r="P3433" s="18"/>
      <x:c r="Q3433" s="18"/>
      <x:c r="R3433" s="18"/>
      <x:c r="S3433" s="18"/>
      <x:c r="T3433" s="18"/>
    </x:row>
    <x:row r="3434">
      <x:c r="D3434" s="18"/>
      <x:c r="E3434" s="18"/>
      <x:c r="F3434" s="18"/>
      <x:c r="G3434" s="59"/>
      <x:c r="H3434" s="59"/>
      <x:c r="I3434" s="59"/>
      <x:c r="J3434" s="59"/>
      <x:c r="K3434" s="18"/>
      <x:c r="L3434" s="18"/>
      <x:c r="M3434" s="18"/>
      <x:c r="N3434" s="18"/>
      <x:c r="O3434" s="18"/>
      <x:c r="P3434" s="18"/>
      <x:c r="Q3434" s="18"/>
      <x:c r="R3434" s="18"/>
      <x:c r="S3434" s="18"/>
      <x:c r="T3434" s="18"/>
    </x:row>
    <x:row r="3435">
      <x:c r="D3435" s="18"/>
      <x:c r="E3435" s="18"/>
      <x:c r="F3435" s="18"/>
      <x:c r="G3435" s="59"/>
      <x:c r="H3435" s="59"/>
      <x:c r="I3435" s="59"/>
      <x:c r="J3435" s="59"/>
      <x:c r="K3435" s="18"/>
      <x:c r="L3435" s="18"/>
      <x:c r="M3435" s="18"/>
      <x:c r="N3435" s="18"/>
      <x:c r="O3435" s="18"/>
      <x:c r="P3435" s="18"/>
      <x:c r="Q3435" s="18"/>
      <x:c r="R3435" s="18"/>
      <x:c r="S3435" s="18"/>
      <x:c r="T3435" s="18"/>
    </x:row>
    <x:row r="3436">
      <x:c r="D3436" s="18"/>
      <x:c r="E3436" s="18"/>
      <x:c r="F3436" s="18"/>
      <x:c r="G3436" s="59"/>
      <x:c r="H3436" s="59"/>
      <x:c r="I3436" s="59"/>
      <x:c r="J3436" s="59"/>
      <x:c r="K3436" s="18"/>
      <x:c r="L3436" s="18"/>
      <x:c r="M3436" s="18"/>
      <x:c r="N3436" s="18"/>
      <x:c r="O3436" s="18"/>
      <x:c r="P3436" s="18"/>
      <x:c r="Q3436" s="18"/>
      <x:c r="R3436" s="18"/>
      <x:c r="S3436" s="18"/>
      <x:c r="T3436" s="18"/>
    </x:row>
    <x:row r="3437">
      <x:c r="D3437" s="18"/>
      <x:c r="E3437" s="18"/>
      <x:c r="F3437" s="18"/>
      <x:c r="G3437" s="59"/>
      <x:c r="H3437" s="59"/>
      <x:c r="I3437" s="59"/>
      <x:c r="J3437" s="59"/>
      <x:c r="K3437" s="18"/>
      <x:c r="L3437" s="18"/>
      <x:c r="M3437" s="18"/>
      <x:c r="N3437" s="18"/>
      <x:c r="O3437" s="18"/>
      <x:c r="P3437" s="18"/>
      <x:c r="Q3437" s="18"/>
      <x:c r="R3437" s="18"/>
      <x:c r="S3437" s="18"/>
      <x:c r="T3437" s="18"/>
    </x:row>
    <x:row r="3438">
      <x:c r="D3438" s="18"/>
      <x:c r="E3438" s="18"/>
      <x:c r="F3438" s="18"/>
      <x:c r="G3438" s="59"/>
      <x:c r="H3438" s="59"/>
      <x:c r="I3438" s="59"/>
      <x:c r="J3438" s="59"/>
      <x:c r="K3438" s="18"/>
      <x:c r="L3438" s="18"/>
      <x:c r="M3438" s="18"/>
      <x:c r="N3438" s="18"/>
      <x:c r="O3438" s="18"/>
      <x:c r="P3438" s="18"/>
      <x:c r="Q3438" s="18"/>
      <x:c r="R3438" s="18"/>
      <x:c r="S3438" s="18"/>
      <x:c r="T3438" s="18"/>
    </x:row>
    <x:row r="3439">
      <x:c r="D3439" s="18"/>
      <x:c r="E3439" s="18"/>
      <x:c r="F3439" s="18"/>
      <x:c r="G3439" s="59"/>
      <x:c r="H3439" s="59"/>
      <x:c r="I3439" s="59"/>
      <x:c r="J3439" s="59"/>
      <x:c r="K3439" s="18"/>
      <x:c r="L3439" s="18"/>
      <x:c r="M3439" s="18"/>
      <x:c r="N3439" s="18"/>
      <x:c r="O3439" s="18"/>
      <x:c r="P3439" s="18"/>
      <x:c r="Q3439" s="18"/>
      <x:c r="R3439" s="18"/>
      <x:c r="S3439" s="18"/>
      <x:c r="T3439" s="18"/>
    </x:row>
    <x:row r="3440">
      <x:c r="D3440" s="18"/>
      <x:c r="E3440" s="18"/>
      <x:c r="F3440" s="18"/>
      <x:c r="G3440" s="59"/>
      <x:c r="H3440" s="59"/>
      <x:c r="I3440" s="59"/>
      <x:c r="J3440" s="59"/>
      <x:c r="K3440" s="18"/>
      <x:c r="L3440" s="18"/>
      <x:c r="M3440" s="18"/>
      <x:c r="N3440" s="18"/>
      <x:c r="O3440" s="18"/>
      <x:c r="P3440" s="18"/>
      <x:c r="Q3440" s="18"/>
      <x:c r="R3440" s="18"/>
      <x:c r="S3440" s="18"/>
      <x:c r="T3440" s="18"/>
    </x:row>
    <x:row r="3441">
      <x:c r="D3441" s="18"/>
      <x:c r="E3441" s="18"/>
      <x:c r="F3441" s="18"/>
      <x:c r="G3441" s="59"/>
      <x:c r="H3441" s="59"/>
      <x:c r="I3441" s="59"/>
      <x:c r="J3441" s="59"/>
      <x:c r="K3441" s="18"/>
      <x:c r="L3441" s="18"/>
      <x:c r="M3441" s="18"/>
      <x:c r="N3441" s="18"/>
      <x:c r="O3441" s="18"/>
      <x:c r="P3441" s="18"/>
      <x:c r="Q3441" s="18"/>
      <x:c r="R3441" s="18"/>
      <x:c r="S3441" s="18"/>
      <x:c r="T3441" s="18"/>
    </x:row>
    <x:row r="3442">
      <x:c r="D3442" s="18"/>
      <x:c r="E3442" s="18"/>
      <x:c r="F3442" s="18"/>
      <x:c r="G3442" s="59"/>
      <x:c r="H3442" s="59"/>
      <x:c r="I3442" s="59"/>
      <x:c r="J3442" s="59"/>
      <x:c r="K3442" s="18"/>
      <x:c r="L3442" s="18"/>
      <x:c r="M3442" s="18"/>
      <x:c r="N3442" s="18"/>
      <x:c r="O3442" s="18"/>
      <x:c r="P3442" s="18"/>
      <x:c r="Q3442" s="18"/>
      <x:c r="R3442" s="18"/>
      <x:c r="S3442" s="18"/>
      <x:c r="T3442" s="18"/>
    </x:row>
    <x:row r="3443">
      <x:c r="D3443" s="18"/>
      <x:c r="E3443" s="18"/>
      <x:c r="F3443" s="18"/>
      <x:c r="G3443" s="59"/>
      <x:c r="H3443" s="59"/>
      <x:c r="I3443" s="59"/>
      <x:c r="J3443" s="59"/>
      <x:c r="K3443" s="18"/>
      <x:c r="L3443" s="18"/>
      <x:c r="M3443" s="18"/>
      <x:c r="N3443" s="18"/>
      <x:c r="O3443" s="18"/>
      <x:c r="P3443" s="18"/>
      <x:c r="Q3443" s="18"/>
      <x:c r="R3443" s="18"/>
      <x:c r="S3443" s="18"/>
      <x:c r="T3443" s="18"/>
    </x:row>
    <x:row r="3444">
      <x:c r="D3444" s="18"/>
      <x:c r="E3444" s="18"/>
      <x:c r="F3444" s="18"/>
      <x:c r="G3444" s="59"/>
      <x:c r="H3444" s="59"/>
      <x:c r="I3444" s="59"/>
      <x:c r="J3444" s="59"/>
      <x:c r="K3444" s="18"/>
      <x:c r="L3444" s="18"/>
      <x:c r="M3444" s="18"/>
      <x:c r="N3444" s="18"/>
      <x:c r="O3444" s="18"/>
      <x:c r="P3444" s="18"/>
      <x:c r="Q3444" s="18"/>
      <x:c r="R3444" s="18"/>
      <x:c r="S3444" s="18"/>
      <x:c r="T3444" s="18"/>
    </x:row>
    <x:row r="3445">
      <x:c r="D3445" s="18"/>
      <x:c r="E3445" s="18"/>
      <x:c r="F3445" s="18"/>
      <x:c r="G3445" s="59"/>
      <x:c r="H3445" s="59"/>
      <x:c r="I3445" s="59"/>
      <x:c r="J3445" s="59"/>
      <x:c r="K3445" s="18"/>
      <x:c r="L3445" s="18"/>
      <x:c r="M3445" s="18"/>
      <x:c r="N3445" s="18"/>
      <x:c r="O3445" s="18"/>
      <x:c r="P3445" s="18"/>
      <x:c r="Q3445" s="18"/>
      <x:c r="R3445" s="18"/>
      <x:c r="S3445" s="18"/>
      <x:c r="T3445" s="18"/>
    </x:row>
    <x:row r="3446">
      <x:c r="D3446" s="18"/>
      <x:c r="E3446" s="18"/>
      <x:c r="F3446" s="18"/>
      <x:c r="G3446" s="59"/>
      <x:c r="H3446" s="59"/>
      <x:c r="I3446" s="59"/>
      <x:c r="J3446" s="59"/>
      <x:c r="K3446" s="18"/>
      <x:c r="L3446" s="18"/>
      <x:c r="M3446" s="18"/>
      <x:c r="N3446" s="18"/>
      <x:c r="O3446" s="18"/>
      <x:c r="P3446" s="18"/>
      <x:c r="Q3446" s="18"/>
      <x:c r="R3446" s="18"/>
      <x:c r="S3446" s="18"/>
      <x:c r="T3446" s="18"/>
    </x:row>
    <x:row r="3447">
      <x:c r="D3447" s="18"/>
      <x:c r="E3447" s="18"/>
      <x:c r="F3447" s="18"/>
      <x:c r="G3447" s="59"/>
      <x:c r="H3447" s="59"/>
      <x:c r="I3447" s="59"/>
      <x:c r="J3447" s="59"/>
      <x:c r="K3447" s="18"/>
      <x:c r="L3447" s="18"/>
      <x:c r="M3447" s="18"/>
      <x:c r="N3447" s="18"/>
      <x:c r="O3447" s="18"/>
      <x:c r="P3447" s="18"/>
      <x:c r="Q3447" s="18"/>
      <x:c r="R3447" s="18"/>
      <x:c r="S3447" s="18"/>
      <x:c r="T3447" s="18"/>
    </x:row>
    <x:row r="3448">
      <x:c r="D3448" s="18"/>
      <x:c r="E3448" s="18"/>
      <x:c r="F3448" s="18"/>
      <x:c r="G3448" s="59"/>
      <x:c r="H3448" s="59"/>
      <x:c r="I3448" s="59"/>
      <x:c r="J3448" s="59"/>
      <x:c r="K3448" s="18"/>
      <x:c r="L3448" s="18"/>
      <x:c r="M3448" s="18"/>
      <x:c r="N3448" s="18"/>
      <x:c r="O3448" s="18"/>
      <x:c r="P3448" s="18"/>
      <x:c r="Q3448" s="18"/>
      <x:c r="R3448" s="18"/>
      <x:c r="S3448" s="18"/>
      <x:c r="T3448" s="18"/>
    </x:row>
    <x:row r="3449">
      <x:c r="D3449" s="18"/>
      <x:c r="E3449" s="18"/>
      <x:c r="F3449" s="18"/>
      <x:c r="G3449" s="59"/>
      <x:c r="H3449" s="59"/>
      <x:c r="I3449" s="59"/>
      <x:c r="J3449" s="59"/>
      <x:c r="K3449" s="18"/>
      <x:c r="L3449" s="18"/>
      <x:c r="M3449" s="18"/>
      <x:c r="N3449" s="18"/>
      <x:c r="O3449" s="18"/>
      <x:c r="P3449" s="18"/>
      <x:c r="Q3449" s="18"/>
      <x:c r="R3449" s="18"/>
      <x:c r="S3449" s="18"/>
      <x:c r="T3449" s="18"/>
    </x:row>
    <x:row r="3450">
      <x:c r="D3450" s="18"/>
      <x:c r="E3450" s="18"/>
      <x:c r="F3450" s="18"/>
      <x:c r="G3450" s="59"/>
      <x:c r="H3450" s="59"/>
      <x:c r="I3450" s="59"/>
      <x:c r="J3450" s="59"/>
      <x:c r="K3450" s="18"/>
      <x:c r="L3450" s="18"/>
      <x:c r="M3450" s="18"/>
      <x:c r="N3450" s="18"/>
      <x:c r="O3450" s="18"/>
      <x:c r="P3450" s="18"/>
      <x:c r="Q3450" s="18"/>
      <x:c r="R3450" s="18"/>
      <x:c r="S3450" s="18"/>
      <x:c r="T3450" s="18"/>
    </x:row>
    <x:row r="3451">
      <x:c r="D3451" s="18"/>
      <x:c r="E3451" s="18"/>
      <x:c r="F3451" s="18"/>
      <x:c r="G3451" s="59"/>
      <x:c r="H3451" s="59"/>
      <x:c r="I3451" s="59"/>
      <x:c r="J3451" s="59"/>
      <x:c r="K3451" s="18"/>
      <x:c r="L3451" s="18"/>
      <x:c r="M3451" s="18"/>
      <x:c r="N3451" s="18"/>
      <x:c r="O3451" s="18"/>
      <x:c r="P3451" s="18"/>
      <x:c r="Q3451" s="18"/>
      <x:c r="R3451" s="18"/>
      <x:c r="S3451" s="18"/>
      <x:c r="T3451" s="18"/>
    </x:row>
    <x:row r="3452">
      <x:c r="D3452" s="18"/>
      <x:c r="E3452" s="18"/>
      <x:c r="F3452" s="18"/>
      <x:c r="G3452" s="59"/>
      <x:c r="H3452" s="59"/>
      <x:c r="I3452" s="59"/>
      <x:c r="J3452" s="59"/>
      <x:c r="K3452" s="18"/>
      <x:c r="L3452" s="18"/>
      <x:c r="M3452" s="18"/>
      <x:c r="N3452" s="18"/>
      <x:c r="O3452" s="18"/>
      <x:c r="P3452" s="18"/>
      <x:c r="Q3452" s="18"/>
      <x:c r="R3452" s="18"/>
      <x:c r="S3452" s="18"/>
      <x:c r="T3452" s="18"/>
    </x:row>
    <x:row r="3453">
      <x:c r="D3453" s="18"/>
      <x:c r="E3453" s="18"/>
      <x:c r="F3453" s="18"/>
      <x:c r="G3453" s="59"/>
      <x:c r="H3453" s="59"/>
      <x:c r="I3453" s="59"/>
      <x:c r="J3453" s="59"/>
      <x:c r="K3453" s="18"/>
      <x:c r="L3453" s="18"/>
      <x:c r="M3453" s="18"/>
      <x:c r="N3453" s="18"/>
      <x:c r="O3453" s="18"/>
      <x:c r="P3453" s="18"/>
      <x:c r="Q3453" s="18"/>
      <x:c r="R3453" s="18"/>
      <x:c r="S3453" s="18"/>
      <x:c r="T3453" s="18"/>
    </x:row>
    <x:row r="3454">
      <x:c r="D3454" s="18"/>
      <x:c r="E3454" s="18"/>
      <x:c r="F3454" s="18"/>
      <x:c r="G3454" s="59"/>
      <x:c r="H3454" s="59"/>
      <x:c r="I3454" s="59"/>
      <x:c r="J3454" s="59"/>
      <x:c r="K3454" s="18"/>
      <x:c r="L3454" s="18"/>
      <x:c r="M3454" s="18"/>
      <x:c r="N3454" s="18"/>
      <x:c r="O3454" s="18"/>
      <x:c r="P3454" s="18"/>
      <x:c r="Q3454" s="18"/>
      <x:c r="R3454" s="18"/>
      <x:c r="S3454" s="18"/>
      <x:c r="T3454" s="18"/>
    </x:row>
    <x:row r="3455">
      <x:c r="D3455" s="18"/>
      <x:c r="E3455" s="18"/>
      <x:c r="F3455" s="18"/>
      <x:c r="G3455" s="59"/>
      <x:c r="H3455" s="59"/>
      <x:c r="I3455" s="59"/>
      <x:c r="J3455" s="59"/>
      <x:c r="K3455" s="18"/>
      <x:c r="L3455" s="18"/>
      <x:c r="M3455" s="18"/>
      <x:c r="N3455" s="18"/>
      <x:c r="O3455" s="18"/>
      <x:c r="P3455" s="18"/>
      <x:c r="Q3455" s="18"/>
      <x:c r="R3455" s="18"/>
      <x:c r="S3455" s="18"/>
      <x:c r="T3455" s="18"/>
    </x:row>
    <x:row r="3456">
      <x:c r="D3456" s="18"/>
      <x:c r="E3456" s="18"/>
      <x:c r="F3456" s="18"/>
      <x:c r="G3456" s="59"/>
      <x:c r="H3456" s="59"/>
      <x:c r="I3456" s="59"/>
      <x:c r="J3456" s="59"/>
      <x:c r="K3456" s="18"/>
      <x:c r="L3456" s="18"/>
      <x:c r="M3456" s="18"/>
      <x:c r="N3456" s="18"/>
      <x:c r="O3456" s="18"/>
      <x:c r="P3456" s="18"/>
      <x:c r="Q3456" s="18"/>
      <x:c r="R3456" s="18"/>
      <x:c r="S3456" s="18"/>
      <x:c r="T3456" s="18"/>
    </x:row>
    <x:row r="3457">
      <x:c r="D3457" s="18"/>
      <x:c r="E3457" s="18"/>
      <x:c r="F3457" s="18"/>
      <x:c r="G3457" s="59"/>
      <x:c r="H3457" s="59"/>
      <x:c r="I3457" s="59"/>
      <x:c r="J3457" s="59"/>
      <x:c r="K3457" s="18"/>
      <x:c r="L3457" s="18"/>
      <x:c r="M3457" s="18"/>
      <x:c r="N3457" s="18"/>
      <x:c r="O3457" s="18"/>
      <x:c r="P3457" s="18"/>
      <x:c r="Q3457" s="18"/>
      <x:c r="R3457" s="18"/>
      <x:c r="S3457" s="18"/>
      <x:c r="T3457" s="18"/>
    </x:row>
    <x:row r="3458">
      <x:c r="D3458" s="18"/>
      <x:c r="E3458" s="18"/>
      <x:c r="F3458" s="18"/>
      <x:c r="G3458" s="59"/>
      <x:c r="H3458" s="59"/>
      <x:c r="I3458" s="59"/>
      <x:c r="J3458" s="59"/>
      <x:c r="K3458" s="18"/>
      <x:c r="L3458" s="18"/>
      <x:c r="M3458" s="18"/>
      <x:c r="N3458" s="18"/>
      <x:c r="O3458" s="18"/>
      <x:c r="P3458" s="18"/>
      <x:c r="Q3458" s="18"/>
      <x:c r="R3458" s="18"/>
      <x:c r="S3458" s="18"/>
      <x:c r="T3458" s="18"/>
    </x:row>
    <x:row r="3459">
      <x:c r="D3459" s="18"/>
      <x:c r="E3459" s="18"/>
      <x:c r="F3459" s="18"/>
      <x:c r="G3459" s="59"/>
      <x:c r="H3459" s="59"/>
      <x:c r="I3459" s="59"/>
      <x:c r="J3459" s="59"/>
      <x:c r="K3459" s="18"/>
      <x:c r="L3459" s="18"/>
      <x:c r="M3459" s="18"/>
      <x:c r="N3459" s="18"/>
      <x:c r="O3459" s="18"/>
      <x:c r="P3459" s="18"/>
      <x:c r="Q3459" s="18"/>
      <x:c r="R3459" s="18"/>
      <x:c r="S3459" s="18"/>
      <x:c r="T3459" s="18"/>
    </x:row>
    <x:row r="3460">
      <x:c r="D3460" s="18"/>
      <x:c r="E3460" s="18"/>
      <x:c r="F3460" s="18"/>
      <x:c r="G3460" s="59"/>
      <x:c r="H3460" s="59"/>
      <x:c r="I3460" s="59"/>
      <x:c r="J3460" s="59"/>
      <x:c r="K3460" s="18"/>
      <x:c r="L3460" s="18"/>
      <x:c r="M3460" s="18"/>
      <x:c r="N3460" s="18"/>
      <x:c r="O3460" s="18"/>
      <x:c r="P3460" s="18"/>
      <x:c r="Q3460" s="18"/>
      <x:c r="R3460" s="18"/>
      <x:c r="S3460" s="18"/>
      <x:c r="T3460" s="18"/>
    </x:row>
    <x:row r="3461">
      <x:c r="D3461" s="18"/>
      <x:c r="E3461" s="18"/>
      <x:c r="F3461" s="18"/>
      <x:c r="G3461" s="59"/>
      <x:c r="H3461" s="59"/>
      <x:c r="I3461" s="59"/>
      <x:c r="J3461" s="59"/>
      <x:c r="K3461" s="18"/>
      <x:c r="L3461" s="18"/>
      <x:c r="M3461" s="18"/>
      <x:c r="N3461" s="18"/>
      <x:c r="O3461" s="18"/>
      <x:c r="P3461" s="18"/>
      <x:c r="Q3461" s="18"/>
      <x:c r="R3461" s="18"/>
      <x:c r="S3461" s="18"/>
      <x:c r="T3461" s="18"/>
    </x:row>
    <x:row r="3462">
      <x:c r="D3462" s="18"/>
      <x:c r="E3462" s="18"/>
      <x:c r="F3462" s="18"/>
      <x:c r="G3462" s="59"/>
      <x:c r="H3462" s="59"/>
      <x:c r="I3462" s="59"/>
      <x:c r="J3462" s="59"/>
      <x:c r="K3462" s="18"/>
      <x:c r="L3462" s="18"/>
      <x:c r="M3462" s="18"/>
      <x:c r="N3462" s="18"/>
      <x:c r="O3462" s="18"/>
      <x:c r="P3462" s="18"/>
      <x:c r="Q3462" s="18"/>
      <x:c r="R3462" s="18"/>
      <x:c r="S3462" s="18"/>
      <x:c r="T3462" s="18"/>
    </x:row>
    <x:row r="3463">
      <x:c r="D3463" s="18"/>
      <x:c r="E3463" s="18"/>
      <x:c r="F3463" s="18"/>
      <x:c r="G3463" s="59"/>
      <x:c r="H3463" s="59"/>
      <x:c r="I3463" s="59"/>
      <x:c r="J3463" s="59"/>
      <x:c r="K3463" s="18"/>
      <x:c r="L3463" s="18"/>
      <x:c r="M3463" s="18"/>
      <x:c r="N3463" s="18"/>
      <x:c r="O3463" s="18"/>
      <x:c r="P3463" s="18"/>
      <x:c r="Q3463" s="18"/>
      <x:c r="R3463" s="18"/>
      <x:c r="S3463" s="18"/>
      <x:c r="T3463" s="18"/>
    </x:row>
    <x:row r="3464">
      <x:c r="D3464" s="18"/>
      <x:c r="E3464" s="18"/>
      <x:c r="F3464" s="18"/>
      <x:c r="G3464" s="59"/>
      <x:c r="H3464" s="59"/>
      <x:c r="I3464" s="59"/>
      <x:c r="J3464" s="59"/>
      <x:c r="K3464" s="18"/>
      <x:c r="L3464" s="18"/>
      <x:c r="M3464" s="18"/>
      <x:c r="N3464" s="18"/>
      <x:c r="O3464" s="18"/>
      <x:c r="P3464" s="18"/>
      <x:c r="Q3464" s="18"/>
      <x:c r="R3464" s="18"/>
      <x:c r="S3464" s="18"/>
      <x:c r="T3464" s="18"/>
    </x:row>
    <x:row r="3465">
      <x:c r="D3465" s="18"/>
      <x:c r="E3465" s="18"/>
      <x:c r="F3465" s="18"/>
      <x:c r="G3465" s="59"/>
      <x:c r="H3465" s="59"/>
      <x:c r="I3465" s="59"/>
      <x:c r="J3465" s="59"/>
      <x:c r="K3465" s="18"/>
      <x:c r="L3465" s="18"/>
      <x:c r="M3465" s="18"/>
      <x:c r="N3465" s="18"/>
      <x:c r="O3465" s="18"/>
      <x:c r="P3465" s="18"/>
      <x:c r="Q3465" s="18"/>
      <x:c r="R3465" s="18"/>
      <x:c r="S3465" s="18"/>
      <x:c r="T3465" s="18"/>
    </x:row>
    <x:row r="3466">
      <x:c r="D3466" s="18"/>
      <x:c r="E3466" s="18"/>
      <x:c r="F3466" s="18"/>
      <x:c r="G3466" s="59"/>
      <x:c r="H3466" s="59"/>
      <x:c r="I3466" s="59"/>
      <x:c r="J3466" s="59"/>
      <x:c r="K3466" s="18"/>
      <x:c r="L3466" s="18"/>
      <x:c r="M3466" s="18"/>
      <x:c r="N3466" s="18"/>
      <x:c r="O3466" s="18"/>
      <x:c r="P3466" s="18"/>
      <x:c r="Q3466" s="18"/>
      <x:c r="R3466" s="18"/>
      <x:c r="S3466" s="18"/>
      <x:c r="T3466" s="18"/>
    </x:row>
    <x:row r="3467">
      <x:c r="D3467" s="18"/>
      <x:c r="E3467" s="18"/>
      <x:c r="F3467" s="18"/>
      <x:c r="G3467" s="59"/>
      <x:c r="H3467" s="59"/>
      <x:c r="I3467" s="59"/>
      <x:c r="J3467" s="59"/>
      <x:c r="K3467" s="18"/>
      <x:c r="L3467" s="18"/>
      <x:c r="M3467" s="18"/>
      <x:c r="N3467" s="18"/>
      <x:c r="O3467" s="18"/>
      <x:c r="P3467" s="18"/>
      <x:c r="Q3467" s="18"/>
      <x:c r="R3467" s="18"/>
      <x:c r="S3467" s="18"/>
      <x:c r="T3467" s="18"/>
    </x:row>
    <x:row r="3468">
      <x:c r="D3468" s="18"/>
      <x:c r="E3468" s="18"/>
      <x:c r="F3468" s="18"/>
      <x:c r="G3468" s="59"/>
      <x:c r="H3468" s="59"/>
      <x:c r="I3468" s="59"/>
      <x:c r="J3468" s="59"/>
      <x:c r="K3468" s="18"/>
      <x:c r="L3468" s="18"/>
      <x:c r="M3468" s="18"/>
      <x:c r="N3468" s="18"/>
      <x:c r="O3468" s="18"/>
      <x:c r="P3468" s="18"/>
      <x:c r="Q3468" s="18"/>
      <x:c r="R3468" s="18"/>
      <x:c r="S3468" s="18"/>
      <x:c r="T3468" s="18"/>
    </x:row>
    <x:row r="3469">
      <x:c r="D3469" s="18"/>
      <x:c r="E3469" s="18"/>
      <x:c r="F3469" s="18"/>
      <x:c r="G3469" s="59"/>
      <x:c r="H3469" s="59"/>
      <x:c r="I3469" s="59"/>
      <x:c r="J3469" s="59"/>
      <x:c r="K3469" s="18"/>
      <x:c r="L3469" s="18"/>
      <x:c r="M3469" s="18"/>
      <x:c r="N3469" s="18"/>
      <x:c r="O3469" s="18"/>
      <x:c r="P3469" s="18"/>
      <x:c r="Q3469" s="18"/>
      <x:c r="R3469" s="18"/>
      <x:c r="S3469" s="18"/>
      <x:c r="T3469" s="18"/>
    </x:row>
    <x:row r="3470">
      <x:c r="D3470" s="18"/>
      <x:c r="E3470" s="18"/>
      <x:c r="F3470" s="18"/>
      <x:c r="G3470" s="59"/>
      <x:c r="H3470" s="59"/>
      <x:c r="I3470" s="59"/>
      <x:c r="J3470" s="59"/>
      <x:c r="K3470" s="18"/>
      <x:c r="L3470" s="18"/>
      <x:c r="M3470" s="18"/>
      <x:c r="N3470" s="18"/>
      <x:c r="O3470" s="18"/>
      <x:c r="P3470" s="18"/>
      <x:c r="Q3470" s="18"/>
      <x:c r="R3470" s="18"/>
      <x:c r="S3470" s="18"/>
      <x:c r="T3470" s="18"/>
    </x:row>
    <x:row r="3471">
      <x:c r="D3471" s="18"/>
      <x:c r="E3471" s="18"/>
      <x:c r="F3471" s="18"/>
      <x:c r="G3471" s="59"/>
      <x:c r="H3471" s="59"/>
      <x:c r="I3471" s="59"/>
      <x:c r="J3471" s="59"/>
      <x:c r="K3471" s="18"/>
      <x:c r="L3471" s="18"/>
      <x:c r="M3471" s="18"/>
      <x:c r="N3471" s="18"/>
      <x:c r="O3471" s="18"/>
      <x:c r="P3471" s="18"/>
      <x:c r="Q3471" s="18"/>
      <x:c r="R3471" s="18"/>
      <x:c r="S3471" s="18"/>
      <x:c r="T3471" s="18"/>
    </x:row>
    <x:row r="3472">
      <x:c r="D3472" s="18"/>
      <x:c r="E3472" s="18"/>
      <x:c r="F3472" s="18"/>
      <x:c r="G3472" s="59"/>
      <x:c r="H3472" s="59"/>
      <x:c r="I3472" s="59"/>
      <x:c r="J3472" s="59"/>
      <x:c r="K3472" s="18"/>
      <x:c r="L3472" s="18"/>
      <x:c r="M3472" s="18"/>
      <x:c r="N3472" s="18"/>
      <x:c r="O3472" s="18"/>
      <x:c r="P3472" s="18"/>
      <x:c r="Q3472" s="18"/>
      <x:c r="R3472" s="18"/>
      <x:c r="S3472" s="18"/>
      <x:c r="T3472" s="18"/>
    </x:row>
    <x:row r="3473">
      <x:c r="D3473" s="18"/>
      <x:c r="E3473" s="18"/>
      <x:c r="F3473" s="18"/>
      <x:c r="G3473" s="59"/>
      <x:c r="H3473" s="59"/>
      <x:c r="I3473" s="59"/>
      <x:c r="J3473" s="59"/>
      <x:c r="K3473" s="18"/>
      <x:c r="L3473" s="18"/>
      <x:c r="M3473" s="18"/>
      <x:c r="N3473" s="18"/>
      <x:c r="O3473" s="18"/>
      <x:c r="P3473" s="18"/>
      <x:c r="Q3473" s="18"/>
      <x:c r="R3473" s="18"/>
      <x:c r="S3473" s="18"/>
      <x:c r="T3473" s="18"/>
    </x:row>
    <x:row r="3474">
      <x:c r="D3474" s="18"/>
      <x:c r="E3474" s="18"/>
      <x:c r="F3474" s="18"/>
      <x:c r="G3474" s="59"/>
      <x:c r="H3474" s="59"/>
      <x:c r="I3474" s="59"/>
      <x:c r="J3474" s="59"/>
      <x:c r="K3474" s="18"/>
      <x:c r="L3474" s="18"/>
      <x:c r="M3474" s="18"/>
      <x:c r="N3474" s="18"/>
      <x:c r="O3474" s="18"/>
      <x:c r="P3474" s="18"/>
      <x:c r="Q3474" s="18"/>
      <x:c r="R3474" s="18"/>
      <x:c r="S3474" s="18"/>
      <x:c r="T3474" s="18"/>
    </x:row>
    <x:row r="3475">
      <x:c r="D3475" s="18"/>
      <x:c r="E3475" s="18"/>
      <x:c r="F3475" s="18"/>
      <x:c r="G3475" s="59"/>
      <x:c r="H3475" s="59"/>
      <x:c r="I3475" s="59"/>
      <x:c r="J3475" s="59"/>
      <x:c r="K3475" s="18"/>
      <x:c r="L3475" s="18"/>
      <x:c r="M3475" s="18"/>
      <x:c r="N3475" s="18"/>
      <x:c r="O3475" s="18"/>
      <x:c r="P3475" s="18"/>
      <x:c r="Q3475" s="18"/>
      <x:c r="R3475" s="18"/>
      <x:c r="S3475" s="18"/>
      <x:c r="T3475" s="18"/>
    </x:row>
    <x:row r="3476">
      <x:c r="D3476" s="18"/>
      <x:c r="E3476" s="18"/>
      <x:c r="F3476" s="18"/>
      <x:c r="G3476" s="59"/>
      <x:c r="H3476" s="59"/>
      <x:c r="I3476" s="59"/>
      <x:c r="J3476" s="59"/>
      <x:c r="K3476" s="18"/>
      <x:c r="L3476" s="18"/>
      <x:c r="M3476" s="18"/>
      <x:c r="N3476" s="18"/>
      <x:c r="O3476" s="18"/>
      <x:c r="P3476" s="18"/>
      <x:c r="Q3476" s="18"/>
      <x:c r="R3476" s="18"/>
      <x:c r="S3476" s="18"/>
      <x:c r="T3476" s="18"/>
    </x:row>
    <x:row r="3477">
      <x:c r="D3477" s="18"/>
      <x:c r="E3477" s="18"/>
      <x:c r="F3477" s="18"/>
      <x:c r="G3477" s="59"/>
      <x:c r="H3477" s="59"/>
      <x:c r="I3477" s="59"/>
      <x:c r="J3477" s="59"/>
      <x:c r="K3477" s="18"/>
      <x:c r="L3477" s="18"/>
      <x:c r="M3477" s="18"/>
      <x:c r="N3477" s="18"/>
      <x:c r="O3477" s="18"/>
      <x:c r="P3477" s="18"/>
      <x:c r="Q3477" s="18"/>
      <x:c r="R3477" s="18"/>
      <x:c r="S3477" s="18"/>
      <x:c r="T3477" s="18"/>
    </x:row>
    <x:row r="3478">
      <x:c r="D3478" s="18"/>
      <x:c r="E3478" s="18"/>
      <x:c r="F3478" s="18"/>
      <x:c r="G3478" s="59"/>
      <x:c r="H3478" s="59"/>
      <x:c r="I3478" s="59"/>
      <x:c r="J3478" s="59"/>
      <x:c r="K3478" s="18"/>
      <x:c r="L3478" s="18"/>
      <x:c r="M3478" s="18"/>
      <x:c r="N3478" s="18"/>
      <x:c r="O3478" s="18"/>
      <x:c r="P3478" s="18"/>
      <x:c r="Q3478" s="18"/>
      <x:c r="R3478" s="18"/>
      <x:c r="S3478" s="18"/>
      <x:c r="T3478" s="18"/>
    </x:row>
    <x:row r="3479">
      <x:c r="D3479" s="18"/>
      <x:c r="E3479" s="18"/>
      <x:c r="F3479" s="18"/>
      <x:c r="G3479" s="59"/>
      <x:c r="H3479" s="59"/>
      <x:c r="I3479" s="59"/>
      <x:c r="J3479" s="59"/>
      <x:c r="K3479" s="18"/>
      <x:c r="L3479" s="18"/>
      <x:c r="M3479" s="18"/>
      <x:c r="N3479" s="18"/>
      <x:c r="O3479" s="18"/>
      <x:c r="P3479" s="18"/>
      <x:c r="Q3479" s="18"/>
      <x:c r="R3479" s="18"/>
      <x:c r="S3479" s="18"/>
      <x:c r="T3479" s="18"/>
    </x:row>
    <x:row r="3480">
      <x:c r="D3480" s="18"/>
      <x:c r="E3480" s="18"/>
      <x:c r="F3480" s="18"/>
      <x:c r="G3480" s="59"/>
      <x:c r="H3480" s="59"/>
      <x:c r="I3480" s="59"/>
      <x:c r="J3480" s="59"/>
      <x:c r="K3480" s="18"/>
      <x:c r="L3480" s="18"/>
      <x:c r="M3480" s="18"/>
      <x:c r="N3480" s="18"/>
      <x:c r="O3480" s="18"/>
      <x:c r="P3480" s="18"/>
      <x:c r="Q3480" s="18"/>
      <x:c r="R3480" s="18"/>
      <x:c r="S3480" s="18"/>
      <x:c r="T3480" s="18"/>
    </x:row>
    <x:row r="3481">
      <x:c r="D3481" s="18"/>
      <x:c r="E3481" s="18"/>
      <x:c r="F3481" s="18"/>
      <x:c r="G3481" s="59"/>
      <x:c r="H3481" s="59"/>
      <x:c r="I3481" s="59"/>
      <x:c r="J3481" s="59"/>
      <x:c r="K3481" s="18"/>
      <x:c r="L3481" s="18"/>
      <x:c r="M3481" s="18"/>
      <x:c r="N3481" s="18"/>
      <x:c r="O3481" s="18"/>
      <x:c r="P3481" s="18"/>
      <x:c r="Q3481" s="18"/>
      <x:c r="R3481" s="18"/>
      <x:c r="S3481" s="18"/>
      <x:c r="T3481" s="18"/>
    </x:row>
    <x:row r="3482">
      <x:c r="D3482" s="18"/>
      <x:c r="E3482" s="18"/>
      <x:c r="F3482" s="18"/>
      <x:c r="G3482" s="59"/>
      <x:c r="H3482" s="59"/>
      <x:c r="I3482" s="59"/>
      <x:c r="J3482" s="59"/>
      <x:c r="K3482" s="18"/>
      <x:c r="L3482" s="18"/>
      <x:c r="M3482" s="18"/>
      <x:c r="N3482" s="18"/>
      <x:c r="O3482" s="18"/>
      <x:c r="P3482" s="18"/>
      <x:c r="Q3482" s="18"/>
      <x:c r="R3482" s="18"/>
      <x:c r="S3482" s="18"/>
      <x:c r="T3482" s="18"/>
    </x:row>
    <x:row r="3483">
      <x:c r="D3483" s="18"/>
      <x:c r="E3483" s="18"/>
      <x:c r="F3483" s="18"/>
      <x:c r="G3483" s="59"/>
      <x:c r="H3483" s="59"/>
      <x:c r="I3483" s="59"/>
      <x:c r="J3483" s="59"/>
      <x:c r="K3483" s="18"/>
      <x:c r="L3483" s="18"/>
      <x:c r="M3483" s="18"/>
      <x:c r="N3483" s="18"/>
      <x:c r="O3483" s="18"/>
      <x:c r="P3483" s="18"/>
      <x:c r="Q3483" s="18"/>
      <x:c r="R3483" s="18"/>
      <x:c r="S3483" s="18"/>
      <x:c r="T3483" s="18"/>
    </x:row>
    <x:row r="3484">
      <x:c r="D3484" s="18"/>
      <x:c r="E3484" s="18"/>
      <x:c r="F3484" s="18"/>
      <x:c r="G3484" s="59"/>
      <x:c r="H3484" s="59"/>
      <x:c r="I3484" s="59"/>
      <x:c r="J3484" s="59"/>
      <x:c r="K3484" s="18"/>
      <x:c r="L3484" s="18"/>
      <x:c r="M3484" s="18"/>
      <x:c r="N3484" s="18"/>
      <x:c r="O3484" s="18"/>
      <x:c r="P3484" s="18"/>
      <x:c r="Q3484" s="18"/>
      <x:c r="R3484" s="18"/>
      <x:c r="S3484" s="18"/>
      <x:c r="T3484" s="18"/>
    </x:row>
    <x:row r="3485">
      <x:c r="D3485" s="18"/>
      <x:c r="E3485" s="18"/>
      <x:c r="F3485" s="18"/>
      <x:c r="G3485" s="59"/>
      <x:c r="H3485" s="59"/>
      <x:c r="I3485" s="59"/>
      <x:c r="J3485" s="59"/>
      <x:c r="K3485" s="18"/>
      <x:c r="L3485" s="18"/>
      <x:c r="M3485" s="18"/>
      <x:c r="N3485" s="18"/>
      <x:c r="O3485" s="18"/>
      <x:c r="P3485" s="18"/>
      <x:c r="Q3485" s="18"/>
      <x:c r="R3485" s="18"/>
      <x:c r="S3485" s="18"/>
      <x:c r="T3485" s="18"/>
    </x:row>
    <x:row r="3486">
      <x:c r="D3486" s="18"/>
      <x:c r="E3486" s="18"/>
      <x:c r="F3486" s="18"/>
      <x:c r="G3486" s="59"/>
      <x:c r="H3486" s="59"/>
      <x:c r="I3486" s="59"/>
      <x:c r="J3486" s="59"/>
      <x:c r="K3486" s="18"/>
      <x:c r="L3486" s="18"/>
      <x:c r="M3486" s="18"/>
      <x:c r="N3486" s="18"/>
      <x:c r="O3486" s="18"/>
      <x:c r="P3486" s="18"/>
      <x:c r="Q3486" s="18"/>
      <x:c r="R3486" s="18"/>
      <x:c r="S3486" s="18"/>
      <x:c r="T3486" s="18"/>
    </x:row>
    <x:row r="3487">
      <x:c r="D3487" s="18"/>
      <x:c r="E3487" s="18"/>
      <x:c r="F3487" s="18"/>
      <x:c r="G3487" s="59"/>
      <x:c r="H3487" s="59"/>
      <x:c r="I3487" s="59"/>
      <x:c r="J3487" s="59"/>
      <x:c r="K3487" s="18"/>
      <x:c r="L3487" s="18"/>
      <x:c r="M3487" s="18"/>
      <x:c r="N3487" s="18"/>
      <x:c r="O3487" s="18"/>
      <x:c r="P3487" s="18"/>
      <x:c r="Q3487" s="18"/>
      <x:c r="R3487" s="18"/>
      <x:c r="S3487" s="18"/>
      <x:c r="T3487" s="18"/>
    </x:row>
    <x:row r="3488">
      <x:c r="D3488" s="18"/>
      <x:c r="E3488" s="18"/>
      <x:c r="F3488" s="18"/>
      <x:c r="G3488" s="59"/>
      <x:c r="H3488" s="59"/>
      <x:c r="I3488" s="59"/>
      <x:c r="J3488" s="59"/>
      <x:c r="K3488" s="18"/>
      <x:c r="L3488" s="18"/>
      <x:c r="M3488" s="18"/>
      <x:c r="N3488" s="18"/>
      <x:c r="O3488" s="18"/>
      <x:c r="P3488" s="18"/>
      <x:c r="Q3488" s="18"/>
      <x:c r="R3488" s="18"/>
      <x:c r="S3488" s="18"/>
      <x:c r="T3488" s="18"/>
    </x:row>
    <x:row r="3489">
      <x:c r="D3489" s="18"/>
      <x:c r="E3489" s="18"/>
      <x:c r="F3489" s="18"/>
      <x:c r="G3489" s="59"/>
      <x:c r="H3489" s="59"/>
      <x:c r="I3489" s="59"/>
      <x:c r="J3489" s="59"/>
      <x:c r="K3489" s="18"/>
      <x:c r="L3489" s="18"/>
      <x:c r="M3489" s="18"/>
      <x:c r="N3489" s="18"/>
      <x:c r="O3489" s="18"/>
      <x:c r="P3489" s="18"/>
      <x:c r="Q3489" s="18"/>
      <x:c r="R3489" s="18"/>
      <x:c r="S3489" s="18"/>
      <x:c r="T3489" s="18"/>
    </x:row>
    <x:row r="3490">
      <x:c r="D3490" s="18"/>
      <x:c r="E3490" s="18"/>
      <x:c r="F3490" s="18"/>
      <x:c r="G3490" s="59"/>
      <x:c r="H3490" s="59"/>
      <x:c r="I3490" s="59"/>
      <x:c r="J3490" s="59"/>
      <x:c r="K3490" s="18"/>
      <x:c r="L3490" s="18"/>
      <x:c r="M3490" s="18"/>
      <x:c r="N3490" s="18"/>
      <x:c r="O3490" s="18"/>
      <x:c r="P3490" s="18"/>
      <x:c r="Q3490" s="18"/>
      <x:c r="R3490" s="18"/>
      <x:c r="S3490" s="18"/>
      <x:c r="T3490" s="18"/>
    </x:row>
    <x:row r="3491">
      <x:c r="D3491" s="18"/>
      <x:c r="E3491" s="18"/>
      <x:c r="F3491" s="18"/>
      <x:c r="G3491" s="59"/>
      <x:c r="H3491" s="59"/>
      <x:c r="I3491" s="59"/>
      <x:c r="J3491" s="59"/>
      <x:c r="K3491" s="18"/>
      <x:c r="L3491" s="18"/>
      <x:c r="M3491" s="18"/>
      <x:c r="N3491" s="18"/>
      <x:c r="O3491" s="18"/>
      <x:c r="P3491" s="18"/>
      <x:c r="Q3491" s="18"/>
      <x:c r="R3491" s="18"/>
      <x:c r="S3491" s="18"/>
      <x:c r="T3491" s="18"/>
    </x:row>
    <x:row r="3492">
      <x:c r="D3492" s="18"/>
      <x:c r="E3492" s="18"/>
      <x:c r="F3492" s="18"/>
      <x:c r="G3492" s="59"/>
      <x:c r="H3492" s="59"/>
      <x:c r="I3492" s="59"/>
      <x:c r="J3492" s="59"/>
      <x:c r="K3492" s="18"/>
      <x:c r="L3492" s="18"/>
      <x:c r="M3492" s="18"/>
      <x:c r="N3492" s="18"/>
      <x:c r="O3492" s="18"/>
      <x:c r="P3492" s="18"/>
      <x:c r="Q3492" s="18"/>
      <x:c r="R3492" s="18"/>
      <x:c r="S3492" s="18"/>
      <x:c r="T3492" s="18"/>
    </x:row>
    <x:row r="3493">
      <x:c r="D3493" s="18"/>
      <x:c r="E3493" s="18"/>
      <x:c r="F3493" s="18"/>
      <x:c r="G3493" s="59"/>
      <x:c r="H3493" s="59"/>
      <x:c r="I3493" s="59"/>
      <x:c r="J3493" s="59"/>
      <x:c r="K3493" s="18"/>
      <x:c r="L3493" s="18"/>
      <x:c r="M3493" s="18"/>
      <x:c r="N3493" s="18"/>
      <x:c r="O3493" s="18"/>
      <x:c r="P3493" s="18"/>
      <x:c r="Q3493" s="18"/>
      <x:c r="R3493" s="18"/>
      <x:c r="S3493" s="18"/>
      <x:c r="T3493" s="18"/>
    </x:row>
    <x:row r="3494">
      <x:c r="D3494" s="18"/>
      <x:c r="E3494" s="18"/>
      <x:c r="F3494" s="18"/>
      <x:c r="G3494" s="59"/>
      <x:c r="H3494" s="59"/>
      <x:c r="I3494" s="59"/>
      <x:c r="J3494" s="59"/>
      <x:c r="K3494" s="18"/>
      <x:c r="L3494" s="18"/>
      <x:c r="M3494" s="18"/>
      <x:c r="N3494" s="18"/>
      <x:c r="O3494" s="18"/>
      <x:c r="P3494" s="18"/>
      <x:c r="Q3494" s="18"/>
      <x:c r="R3494" s="18"/>
      <x:c r="S3494" s="18"/>
      <x:c r="T3494" s="18"/>
    </x:row>
    <x:row r="3495">
      <x:c r="D3495" s="18"/>
      <x:c r="E3495" s="18"/>
      <x:c r="F3495" s="18"/>
      <x:c r="G3495" s="59"/>
      <x:c r="H3495" s="59"/>
      <x:c r="I3495" s="59"/>
      <x:c r="J3495" s="59"/>
      <x:c r="K3495" s="18"/>
      <x:c r="L3495" s="18"/>
      <x:c r="M3495" s="18"/>
      <x:c r="N3495" s="18"/>
      <x:c r="O3495" s="18"/>
      <x:c r="P3495" s="18"/>
      <x:c r="Q3495" s="18"/>
      <x:c r="R3495" s="18"/>
      <x:c r="S3495" s="18"/>
      <x:c r="T3495" s="18"/>
    </x:row>
    <x:row r="3496">
      <x:c r="D3496" s="18"/>
      <x:c r="E3496" s="18"/>
      <x:c r="F3496" s="18"/>
      <x:c r="G3496" s="59"/>
      <x:c r="H3496" s="59"/>
      <x:c r="I3496" s="59"/>
      <x:c r="J3496" s="59"/>
      <x:c r="K3496" s="18"/>
      <x:c r="L3496" s="18"/>
      <x:c r="M3496" s="18"/>
      <x:c r="N3496" s="18"/>
      <x:c r="O3496" s="18"/>
      <x:c r="P3496" s="18"/>
      <x:c r="Q3496" s="18"/>
      <x:c r="R3496" s="18"/>
      <x:c r="S3496" s="18"/>
      <x:c r="T3496" s="18"/>
    </x:row>
    <x:row r="3497">
      <x:c r="D3497" s="18"/>
      <x:c r="E3497" s="18"/>
      <x:c r="F3497" s="18"/>
      <x:c r="G3497" s="59"/>
      <x:c r="H3497" s="59"/>
      <x:c r="I3497" s="59"/>
      <x:c r="J3497" s="59"/>
      <x:c r="K3497" s="18"/>
      <x:c r="L3497" s="18"/>
      <x:c r="M3497" s="18"/>
      <x:c r="N3497" s="18"/>
      <x:c r="O3497" s="18"/>
      <x:c r="P3497" s="18"/>
      <x:c r="Q3497" s="18"/>
      <x:c r="R3497" s="18"/>
      <x:c r="S3497" s="18"/>
      <x:c r="T3497" s="18"/>
    </x:row>
    <x:row r="3498">
      <x:c r="D3498" s="18"/>
      <x:c r="E3498" s="18"/>
      <x:c r="F3498" s="18"/>
      <x:c r="G3498" s="59"/>
      <x:c r="H3498" s="59"/>
      <x:c r="I3498" s="59"/>
      <x:c r="J3498" s="59"/>
      <x:c r="K3498" s="18"/>
      <x:c r="L3498" s="18"/>
      <x:c r="M3498" s="18"/>
      <x:c r="N3498" s="18"/>
      <x:c r="O3498" s="18"/>
      <x:c r="P3498" s="18"/>
      <x:c r="Q3498" s="18"/>
      <x:c r="R3498" s="18"/>
      <x:c r="S3498" s="18"/>
      <x:c r="T3498" s="18"/>
    </x:row>
    <x:row r="3499">
      <x:c r="D3499" s="18"/>
      <x:c r="E3499" s="18"/>
      <x:c r="F3499" s="18"/>
      <x:c r="G3499" s="59"/>
      <x:c r="H3499" s="59"/>
      <x:c r="I3499" s="59"/>
      <x:c r="J3499" s="59"/>
      <x:c r="K3499" s="18"/>
      <x:c r="L3499" s="18"/>
      <x:c r="M3499" s="18"/>
      <x:c r="N3499" s="18"/>
      <x:c r="O3499" s="18"/>
      <x:c r="P3499" s="18"/>
      <x:c r="Q3499" s="18"/>
      <x:c r="R3499" s="18"/>
      <x:c r="S3499" s="18"/>
      <x:c r="T3499" s="18"/>
    </x:row>
    <x:row r="3500">
      <x:c r="D3500" s="18"/>
      <x:c r="E3500" s="18"/>
      <x:c r="F3500" s="18"/>
      <x:c r="G3500" s="59"/>
      <x:c r="H3500" s="59"/>
      <x:c r="I3500" s="59"/>
      <x:c r="J3500" s="59"/>
      <x:c r="K3500" s="18"/>
      <x:c r="L3500" s="18"/>
      <x:c r="M3500" s="18"/>
      <x:c r="N3500" s="18"/>
      <x:c r="O3500" s="18"/>
      <x:c r="P3500" s="18"/>
      <x:c r="Q3500" s="18"/>
      <x:c r="R3500" s="18"/>
      <x:c r="S3500" s="18"/>
      <x:c r="T3500" s="18"/>
    </x:row>
    <x:row r="3501">
      <x:c r="D3501" s="18"/>
      <x:c r="E3501" s="18"/>
      <x:c r="F3501" s="18"/>
      <x:c r="G3501" s="59"/>
      <x:c r="H3501" s="59"/>
      <x:c r="I3501" s="59"/>
      <x:c r="J3501" s="59"/>
      <x:c r="K3501" s="18"/>
      <x:c r="L3501" s="18"/>
      <x:c r="M3501" s="18"/>
      <x:c r="N3501" s="18"/>
      <x:c r="O3501" s="18"/>
      <x:c r="P3501" s="18"/>
      <x:c r="Q3501" s="18"/>
      <x:c r="R3501" s="18"/>
      <x:c r="S3501" s="18"/>
      <x:c r="T3501" s="18"/>
    </x:row>
    <x:row r="3502">
      <x:c r="D3502" s="18"/>
      <x:c r="E3502" s="18"/>
      <x:c r="F3502" s="18"/>
      <x:c r="G3502" s="59"/>
      <x:c r="H3502" s="59"/>
      <x:c r="I3502" s="59"/>
      <x:c r="J3502" s="59"/>
      <x:c r="K3502" s="18"/>
      <x:c r="L3502" s="18"/>
      <x:c r="M3502" s="18"/>
      <x:c r="N3502" s="18"/>
      <x:c r="O3502" s="18"/>
      <x:c r="P3502" s="18"/>
      <x:c r="Q3502" s="18"/>
      <x:c r="R3502" s="18"/>
      <x:c r="S3502" s="18"/>
      <x:c r="T3502" s="18"/>
    </x:row>
    <x:row r="3503">
      <x:c r="D3503" s="18"/>
      <x:c r="E3503" s="18"/>
      <x:c r="F3503" s="18"/>
      <x:c r="G3503" s="59"/>
      <x:c r="H3503" s="59"/>
      <x:c r="I3503" s="59"/>
      <x:c r="J3503" s="59"/>
      <x:c r="K3503" s="18"/>
      <x:c r="L3503" s="18"/>
      <x:c r="M3503" s="18"/>
      <x:c r="N3503" s="18"/>
      <x:c r="O3503" s="18"/>
      <x:c r="P3503" s="18"/>
      <x:c r="Q3503" s="18"/>
      <x:c r="R3503" s="18"/>
      <x:c r="S3503" s="18"/>
      <x:c r="T3503" s="18"/>
    </x:row>
    <x:row r="3504">
      <x:c r="D3504" s="18"/>
      <x:c r="E3504" s="18"/>
      <x:c r="F3504" s="18"/>
      <x:c r="G3504" s="59"/>
      <x:c r="H3504" s="59"/>
      <x:c r="I3504" s="59"/>
      <x:c r="J3504" s="59"/>
      <x:c r="K3504" s="18"/>
      <x:c r="L3504" s="18"/>
      <x:c r="M3504" s="18"/>
      <x:c r="N3504" s="18"/>
      <x:c r="O3504" s="18"/>
      <x:c r="P3504" s="18"/>
      <x:c r="Q3504" s="18"/>
      <x:c r="R3504" s="18"/>
      <x:c r="S3504" s="18"/>
      <x:c r="T3504" s="18"/>
    </x:row>
    <x:row r="3505">
      <x:c r="D3505" s="18"/>
      <x:c r="E3505" s="18"/>
      <x:c r="F3505" s="18"/>
      <x:c r="G3505" s="59"/>
      <x:c r="H3505" s="59"/>
      <x:c r="I3505" s="59"/>
      <x:c r="J3505" s="59"/>
      <x:c r="K3505" s="18"/>
      <x:c r="L3505" s="18"/>
      <x:c r="M3505" s="18"/>
      <x:c r="N3505" s="18"/>
      <x:c r="O3505" s="18"/>
      <x:c r="P3505" s="18"/>
      <x:c r="Q3505" s="18"/>
      <x:c r="R3505" s="18"/>
      <x:c r="S3505" s="18"/>
      <x:c r="T3505" s="18"/>
    </x:row>
    <x:row r="3506">
      <x:c r="D3506" s="18"/>
      <x:c r="E3506" s="18"/>
      <x:c r="F3506" s="18"/>
      <x:c r="G3506" s="59"/>
      <x:c r="H3506" s="59"/>
      <x:c r="I3506" s="59"/>
      <x:c r="J3506" s="59"/>
      <x:c r="K3506" s="18"/>
      <x:c r="L3506" s="18"/>
      <x:c r="M3506" s="18"/>
      <x:c r="N3506" s="18"/>
      <x:c r="O3506" s="18"/>
      <x:c r="P3506" s="18"/>
      <x:c r="Q3506" s="18"/>
      <x:c r="R3506" s="18"/>
      <x:c r="S3506" s="18"/>
      <x:c r="T3506" s="18"/>
    </x:row>
    <x:row r="3507">
      <x:c r="D3507" s="18"/>
      <x:c r="E3507" s="18"/>
      <x:c r="F3507" s="18"/>
      <x:c r="G3507" s="59"/>
      <x:c r="H3507" s="59"/>
      <x:c r="I3507" s="59"/>
      <x:c r="J3507" s="59"/>
      <x:c r="K3507" s="18"/>
      <x:c r="L3507" s="18"/>
      <x:c r="M3507" s="18"/>
      <x:c r="N3507" s="18"/>
      <x:c r="O3507" s="18"/>
      <x:c r="P3507" s="18"/>
      <x:c r="Q3507" s="18"/>
      <x:c r="R3507" s="18"/>
      <x:c r="S3507" s="18"/>
      <x:c r="T3507" s="18"/>
    </x:row>
    <x:row r="3508">
      <x:c r="D3508" s="18"/>
      <x:c r="E3508" s="18"/>
      <x:c r="F3508" s="18"/>
      <x:c r="G3508" s="59"/>
      <x:c r="H3508" s="59"/>
      <x:c r="I3508" s="59"/>
      <x:c r="J3508" s="59"/>
      <x:c r="K3508" s="18"/>
      <x:c r="L3508" s="18"/>
      <x:c r="M3508" s="18"/>
      <x:c r="N3508" s="18"/>
      <x:c r="O3508" s="18"/>
      <x:c r="P3508" s="18"/>
      <x:c r="Q3508" s="18"/>
      <x:c r="R3508" s="18"/>
      <x:c r="S3508" s="18"/>
      <x:c r="T3508" s="18"/>
    </x:row>
    <x:row r="3509">
      <x:c r="D3509" s="18"/>
      <x:c r="E3509" s="18"/>
      <x:c r="F3509" s="18"/>
      <x:c r="G3509" s="59"/>
      <x:c r="H3509" s="59"/>
      <x:c r="I3509" s="59"/>
      <x:c r="J3509" s="59"/>
      <x:c r="K3509" s="18"/>
      <x:c r="L3509" s="18"/>
      <x:c r="M3509" s="18"/>
      <x:c r="N3509" s="18"/>
      <x:c r="O3509" s="18"/>
      <x:c r="P3509" s="18"/>
      <x:c r="Q3509" s="18"/>
      <x:c r="R3509" s="18"/>
      <x:c r="S3509" s="18"/>
      <x:c r="T3509" s="18"/>
    </x:row>
    <x:row r="3510">
      <x:c r="D3510" s="18"/>
      <x:c r="E3510" s="18"/>
      <x:c r="F3510" s="18"/>
      <x:c r="G3510" s="59"/>
      <x:c r="H3510" s="59"/>
      <x:c r="I3510" s="59"/>
      <x:c r="J3510" s="59"/>
      <x:c r="K3510" s="18"/>
      <x:c r="L3510" s="18"/>
      <x:c r="M3510" s="18"/>
      <x:c r="N3510" s="18"/>
      <x:c r="O3510" s="18"/>
      <x:c r="P3510" s="18"/>
      <x:c r="Q3510" s="18"/>
      <x:c r="R3510" s="18"/>
      <x:c r="S3510" s="18"/>
      <x:c r="T3510" s="18"/>
    </x:row>
    <x:row r="3511">
      <x:c r="D3511" s="18"/>
      <x:c r="E3511" s="18"/>
      <x:c r="F3511" s="18"/>
      <x:c r="G3511" s="59"/>
      <x:c r="H3511" s="59"/>
      <x:c r="I3511" s="59"/>
      <x:c r="J3511" s="59"/>
      <x:c r="K3511" s="18"/>
      <x:c r="L3511" s="18"/>
      <x:c r="M3511" s="18"/>
      <x:c r="N3511" s="18"/>
      <x:c r="O3511" s="18"/>
      <x:c r="P3511" s="18"/>
      <x:c r="Q3511" s="18"/>
      <x:c r="R3511" s="18"/>
      <x:c r="S3511" s="18"/>
      <x:c r="T3511" s="18"/>
    </x:row>
    <x:row r="3512">
      <x:c r="D3512" s="18"/>
      <x:c r="E3512" s="18"/>
      <x:c r="F3512" s="18"/>
      <x:c r="G3512" s="59"/>
      <x:c r="H3512" s="59"/>
      <x:c r="I3512" s="59"/>
      <x:c r="J3512" s="59"/>
      <x:c r="K3512" s="18"/>
      <x:c r="L3512" s="18"/>
      <x:c r="M3512" s="18"/>
      <x:c r="N3512" s="18"/>
      <x:c r="O3512" s="18"/>
      <x:c r="P3512" s="18"/>
      <x:c r="Q3512" s="18"/>
      <x:c r="R3512" s="18"/>
      <x:c r="S3512" s="18"/>
      <x:c r="T3512" s="18"/>
    </x:row>
    <x:row r="3513">
      <x:c r="D3513" s="18"/>
      <x:c r="E3513" s="18"/>
      <x:c r="F3513" s="18"/>
      <x:c r="G3513" s="59"/>
      <x:c r="H3513" s="59"/>
      <x:c r="I3513" s="59"/>
      <x:c r="J3513" s="59"/>
      <x:c r="K3513" s="18"/>
      <x:c r="L3513" s="18"/>
      <x:c r="M3513" s="18"/>
      <x:c r="N3513" s="18"/>
      <x:c r="O3513" s="18"/>
      <x:c r="P3513" s="18"/>
      <x:c r="Q3513" s="18"/>
      <x:c r="R3513" s="18"/>
      <x:c r="S3513" s="18"/>
      <x:c r="T3513" s="18"/>
    </x:row>
    <x:row r="3514">
      <x:c r="D3514" s="18"/>
      <x:c r="E3514" s="18"/>
      <x:c r="F3514" s="18"/>
      <x:c r="G3514" s="59"/>
      <x:c r="H3514" s="59"/>
      <x:c r="I3514" s="59"/>
      <x:c r="J3514" s="59"/>
      <x:c r="K3514" s="18"/>
      <x:c r="L3514" s="18"/>
      <x:c r="M3514" s="18"/>
      <x:c r="N3514" s="18"/>
      <x:c r="O3514" s="18"/>
      <x:c r="P3514" s="18"/>
      <x:c r="Q3514" s="18"/>
      <x:c r="R3514" s="18"/>
      <x:c r="S3514" s="18"/>
      <x:c r="T3514" s="18"/>
    </x:row>
    <x:row r="3515">
      <x:c r="D3515" s="18"/>
      <x:c r="E3515" s="18"/>
      <x:c r="F3515" s="18"/>
      <x:c r="G3515" s="59"/>
      <x:c r="H3515" s="59"/>
      <x:c r="I3515" s="59"/>
      <x:c r="J3515" s="59"/>
      <x:c r="K3515" s="18"/>
      <x:c r="L3515" s="18"/>
      <x:c r="M3515" s="18"/>
      <x:c r="N3515" s="18"/>
      <x:c r="O3515" s="18"/>
      <x:c r="P3515" s="18"/>
      <x:c r="Q3515" s="18"/>
      <x:c r="R3515" s="18"/>
      <x:c r="S3515" s="18"/>
      <x:c r="T3515" s="18"/>
    </x:row>
    <x:row r="3516">
      <x:c r="D3516" s="18"/>
      <x:c r="E3516" s="18"/>
      <x:c r="F3516" s="18"/>
      <x:c r="G3516" s="59"/>
      <x:c r="H3516" s="59"/>
      <x:c r="I3516" s="59"/>
      <x:c r="J3516" s="59"/>
      <x:c r="K3516" s="18"/>
      <x:c r="L3516" s="18"/>
      <x:c r="M3516" s="18"/>
      <x:c r="N3516" s="18"/>
      <x:c r="O3516" s="18"/>
      <x:c r="P3516" s="18"/>
      <x:c r="Q3516" s="18"/>
      <x:c r="R3516" s="18"/>
      <x:c r="S3516" s="18"/>
      <x:c r="T3516" s="18"/>
    </x:row>
    <x:row r="3517">
      <x:c r="D3517" s="18"/>
      <x:c r="E3517" s="18"/>
      <x:c r="F3517" s="18"/>
      <x:c r="G3517" s="59"/>
      <x:c r="H3517" s="59"/>
      <x:c r="I3517" s="59"/>
      <x:c r="J3517" s="59"/>
      <x:c r="K3517" s="18"/>
      <x:c r="L3517" s="18"/>
      <x:c r="M3517" s="18"/>
      <x:c r="N3517" s="18"/>
      <x:c r="O3517" s="18"/>
      <x:c r="P3517" s="18"/>
      <x:c r="Q3517" s="18"/>
      <x:c r="R3517" s="18"/>
      <x:c r="S3517" s="18"/>
      <x:c r="T3517" s="18"/>
    </x:row>
    <x:row r="3518">
      <x:c r="D3518" s="18"/>
      <x:c r="E3518" s="18"/>
      <x:c r="F3518" s="18"/>
      <x:c r="G3518" s="59"/>
      <x:c r="H3518" s="59"/>
      <x:c r="I3518" s="59"/>
      <x:c r="J3518" s="59"/>
      <x:c r="K3518" s="18"/>
      <x:c r="L3518" s="18"/>
      <x:c r="M3518" s="18"/>
      <x:c r="N3518" s="18"/>
      <x:c r="O3518" s="18"/>
      <x:c r="P3518" s="18"/>
      <x:c r="Q3518" s="18"/>
      <x:c r="R3518" s="18"/>
      <x:c r="S3518" s="18"/>
      <x:c r="T3518" s="18"/>
    </x:row>
    <x:row r="3519">
      <x:c r="D3519" s="18"/>
      <x:c r="E3519" s="18"/>
      <x:c r="F3519" s="18"/>
      <x:c r="G3519" s="59"/>
      <x:c r="H3519" s="59"/>
      <x:c r="I3519" s="59"/>
      <x:c r="J3519" s="59"/>
      <x:c r="K3519" s="18"/>
      <x:c r="L3519" s="18"/>
      <x:c r="M3519" s="18"/>
      <x:c r="N3519" s="18"/>
      <x:c r="O3519" s="18"/>
      <x:c r="P3519" s="18"/>
      <x:c r="Q3519" s="18"/>
      <x:c r="R3519" s="18"/>
      <x:c r="S3519" s="18"/>
      <x:c r="T3519" s="18"/>
    </x:row>
    <x:row r="3520">
      <x:c r="D3520" s="18"/>
      <x:c r="E3520" s="18"/>
      <x:c r="F3520" s="18"/>
      <x:c r="G3520" s="59"/>
      <x:c r="H3520" s="59"/>
      <x:c r="I3520" s="59"/>
      <x:c r="J3520" s="59"/>
      <x:c r="K3520" s="18"/>
      <x:c r="L3520" s="18"/>
      <x:c r="M3520" s="18"/>
      <x:c r="N3520" s="18"/>
      <x:c r="O3520" s="18"/>
      <x:c r="P3520" s="18"/>
      <x:c r="Q3520" s="18"/>
      <x:c r="R3520" s="18"/>
      <x:c r="S3520" s="18"/>
      <x:c r="T3520" s="18"/>
    </x:row>
    <x:row r="3521">
      <x:c r="D3521" s="18"/>
      <x:c r="E3521" s="18"/>
      <x:c r="F3521" s="18"/>
      <x:c r="G3521" s="59"/>
      <x:c r="H3521" s="59"/>
      <x:c r="I3521" s="59"/>
      <x:c r="J3521" s="59"/>
      <x:c r="K3521" s="18"/>
      <x:c r="L3521" s="18"/>
      <x:c r="M3521" s="18"/>
      <x:c r="N3521" s="18"/>
      <x:c r="O3521" s="18"/>
      <x:c r="P3521" s="18"/>
      <x:c r="Q3521" s="18"/>
      <x:c r="R3521" s="18"/>
      <x:c r="S3521" s="18"/>
      <x:c r="T3521" s="18"/>
    </x:row>
    <x:row r="3522">
      <x:c r="D3522" s="18"/>
      <x:c r="E3522" s="18"/>
      <x:c r="F3522" s="18"/>
      <x:c r="G3522" s="59"/>
      <x:c r="H3522" s="59"/>
      <x:c r="I3522" s="59"/>
      <x:c r="J3522" s="59"/>
      <x:c r="K3522" s="18"/>
      <x:c r="L3522" s="18"/>
      <x:c r="M3522" s="18"/>
      <x:c r="N3522" s="18"/>
      <x:c r="O3522" s="18"/>
      <x:c r="P3522" s="18"/>
      <x:c r="Q3522" s="18"/>
      <x:c r="R3522" s="18"/>
      <x:c r="S3522" s="18"/>
      <x:c r="T3522" s="18"/>
    </x:row>
    <x:row r="3523">
      <x:c r="D3523" s="18"/>
      <x:c r="E3523" s="18"/>
      <x:c r="F3523" s="18"/>
      <x:c r="G3523" s="59"/>
      <x:c r="H3523" s="59"/>
      <x:c r="I3523" s="59"/>
      <x:c r="J3523" s="59"/>
      <x:c r="K3523" s="18"/>
      <x:c r="L3523" s="18"/>
      <x:c r="M3523" s="18"/>
      <x:c r="N3523" s="18"/>
      <x:c r="O3523" s="18"/>
      <x:c r="P3523" s="18"/>
      <x:c r="Q3523" s="18"/>
      <x:c r="R3523" s="18"/>
      <x:c r="S3523" s="18"/>
      <x:c r="T3523" s="18"/>
    </x:row>
    <x:row r="3524">
      <x:c r="D3524" s="18"/>
      <x:c r="E3524" s="18"/>
      <x:c r="F3524" s="18"/>
      <x:c r="G3524" s="59"/>
      <x:c r="H3524" s="59"/>
      <x:c r="I3524" s="59"/>
      <x:c r="J3524" s="59"/>
      <x:c r="K3524" s="18"/>
      <x:c r="L3524" s="18"/>
      <x:c r="M3524" s="18"/>
      <x:c r="N3524" s="18"/>
      <x:c r="O3524" s="18"/>
      <x:c r="P3524" s="18"/>
      <x:c r="Q3524" s="18"/>
      <x:c r="R3524" s="18"/>
      <x:c r="S3524" s="18"/>
      <x:c r="T3524" s="18"/>
    </x:row>
    <x:row r="3525">
      <x:c r="D3525" s="18"/>
      <x:c r="E3525" s="18"/>
      <x:c r="F3525" s="18"/>
      <x:c r="G3525" s="59"/>
      <x:c r="H3525" s="59"/>
      <x:c r="I3525" s="59"/>
      <x:c r="J3525" s="59"/>
      <x:c r="K3525" s="18"/>
      <x:c r="L3525" s="18"/>
      <x:c r="M3525" s="18"/>
      <x:c r="N3525" s="18"/>
      <x:c r="O3525" s="18"/>
      <x:c r="P3525" s="18"/>
      <x:c r="Q3525" s="18"/>
      <x:c r="R3525" s="18"/>
      <x:c r="S3525" s="18"/>
      <x:c r="T3525" s="18"/>
    </x:row>
    <x:row r="3526">
      <x:c r="D3526" s="18"/>
      <x:c r="E3526" s="18"/>
      <x:c r="F3526" s="18"/>
      <x:c r="G3526" s="59"/>
      <x:c r="H3526" s="59"/>
      <x:c r="I3526" s="59"/>
      <x:c r="J3526" s="59"/>
      <x:c r="K3526" s="18"/>
      <x:c r="L3526" s="18"/>
      <x:c r="M3526" s="18"/>
      <x:c r="N3526" s="18"/>
      <x:c r="O3526" s="18"/>
      <x:c r="P3526" s="18"/>
      <x:c r="Q3526" s="18"/>
      <x:c r="R3526" s="18"/>
      <x:c r="S3526" s="18"/>
      <x:c r="T3526" s="18"/>
    </x:row>
    <x:row r="3527">
      <x:c r="D3527" s="18"/>
      <x:c r="E3527" s="18"/>
      <x:c r="F3527" s="18"/>
      <x:c r="G3527" s="59"/>
      <x:c r="H3527" s="59"/>
      <x:c r="I3527" s="59"/>
      <x:c r="J3527" s="59"/>
      <x:c r="K3527" s="18"/>
      <x:c r="L3527" s="18"/>
      <x:c r="M3527" s="18"/>
      <x:c r="N3527" s="18"/>
      <x:c r="O3527" s="18"/>
      <x:c r="P3527" s="18"/>
      <x:c r="Q3527" s="18"/>
      <x:c r="R3527" s="18"/>
      <x:c r="S3527" s="18"/>
      <x:c r="T3527" s="18"/>
    </x:row>
    <x:row r="3528">
      <x:c r="D3528" s="18"/>
      <x:c r="E3528" s="18"/>
      <x:c r="F3528" s="18"/>
      <x:c r="G3528" s="59"/>
      <x:c r="H3528" s="59"/>
      <x:c r="I3528" s="59"/>
      <x:c r="J3528" s="59"/>
      <x:c r="K3528" s="18"/>
      <x:c r="L3528" s="18"/>
      <x:c r="M3528" s="18"/>
      <x:c r="N3528" s="18"/>
      <x:c r="O3528" s="18"/>
      <x:c r="P3528" s="18"/>
      <x:c r="Q3528" s="18"/>
      <x:c r="R3528" s="18"/>
      <x:c r="S3528" s="18"/>
      <x:c r="T3528" s="18"/>
    </x:row>
    <x:row r="3529">
      <x:c r="D3529" s="18"/>
      <x:c r="E3529" s="18"/>
      <x:c r="F3529" s="18"/>
      <x:c r="G3529" s="59"/>
      <x:c r="H3529" s="59"/>
      <x:c r="I3529" s="59"/>
      <x:c r="J3529" s="59"/>
      <x:c r="K3529" s="18"/>
      <x:c r="L3529" s="18"/>
      <x:c r="M3529" s="18"/>
      <x:c r="N3529" s="18"/>
      <x:c r="O3529" s="18"/>
      <x:c r="P3529" s="18"/>
      <x:c r="Q3529" s="18"/>
      <x:c r="R3529" s="18"/>
      <x:c r="S3529" s="18"/>
      <x:c r="T3529" s="18"/>
    </x:row>
    <x:row r="3530">
      <x:c r="D3530" s="18"/>
      <x:c r="E3530" s="18"/>
      <x:c r="F3530" s="18"/>
      <x:c r="G3530" s="59"/>
      <x:c r="H3530" s="59"/>
      <x:c r="I3530" s="59"/>
      <x:c r="J3530" s="59"/>
      <x:c r="K3530" s="18"/>
      <x:c r="L3530" s="18"/>
      <x:c r="M3530" s="18"/>
      <x:c r="N3530" s="18"/>
      <x:c r="O3530" s="18"/>
      <x:c r="P3530" s="18"/>
      <x:c r="Q3530" s="18"/>
      <x:c r="R3530" s="18"/>
      <x:c r="S3530" s="18"/>
      <x:c r="T3530" s="18"/>
    </x:row>
    <x:row r="3531">
      <x:c r="D3531" s="18"/>
      <x:c r="E3531" s="18"/>
      <x:c r="F3531" s="18"/>
      <x:c r="G3531" s="59"/>
      <x:c r="H3531" s="59"/>
      <x:c r="I3531" s="59"/>
      <x:c r="J3531" s="59"/>
      <x:c r="K3531" s="18"/>
      <x:c r="L3531" s="18"/>
      <x:c r="M3531" s="18"/>
      <x:c r="N3531" s="18"/>
      <x:c r="O3531" s="18"/>
      <x:c r="P3531" s="18"/>
      <x:c r="Q3531" s="18"/>
      <x:c r="R3531" s="18"/>
      <x:c r="S3531" s="18"/>
      <x:c r="T3531" s="18"/>
    </x:row>
    <x:row r="3532">
      <x:c r="D3532" s="18"/>
      <x:c r="E3532" s="18"/>
      <x:c r="F3532" s="18"/>
      <x:c r="G3532" s="59"/>
      <x:c r="H3532" s="59"/>
      <x:c r="I3532" s="59"/>
      <x:c r="J3532" s="59"/>
      <x:c r="K3532" s="18"/>
      <x:c r="L3532" s="18"/>
      <x:c r="M3532" s="18"/>
      <x:c r="N3532" s="18"/>
      <x:c r="O3532" s="18"/>
      <x:c r="P3532" s="18"/>
      <x:c r="Q3532" s="18"/>
      <x:c r="R3532" s="18"/>
      <x:c r="S3532" s="18"/>
      <x:c r="T3532" s="18"/>
    </x:row>
    <x:row r="3533">
      <x:c r="D3533" s="18"/>
      <x:c r="E3533" s="18"/>
      <x:c r="F3533" s="18"/>
      <x:c r="G3533" s="59"/>
      <x:c r="H3533" s="59"/>
      <x:c r="I3533" s="59"/>
      <x:c r="J3533" s="59"/>
      <x:c r="K3533" s="18"/>
      <x:c r="L3533" s="18"/>
      <x:c r="M3533" s="18"/>
      <x:c r="N3533" s="18"/>
      <x:c r="O3533" s="18"/>
      <x:c r="P3533" s="18"/>
      <x:c r="Q3533" s="18"/>
      <x:c r="R3533" s="18"/>
      <x:c r="S3533" s="18"/>
      <x:c r="T3533" s="18"/>
    </x:row>
    <x:row r="3534">
      <x:c r="D3534" s="18"/>
      <x:c r="E3534" s="18"/>
      <x:c r="F3534" s="18"/>
      <x:c r="G3534" s="59"/>
      <x:c r="H3534" s="59"/>
      <x:c r="I3534" s="59"/>
      <x:c r="J3534" s="59"/>
      <x:c r="K3534" s="18"/>
      <x:c r="L3534" s="18"/>
      <x:c r="M3534" s="18"/>
      <x:c r="N3534" s="18"/>
      <x:c r="O3534" s="18"/>
      <x:c r="P3534" s="18"/>
      <x:c r="Q3534" s="18"/>
      <x:c r="R3534" s="18"/>
      <x:c r="S3534" s="18"/>
      <x:c r="T3534" s="18"/>
    </x:row>
    <x:row r="3535">
      <x:c r="D3535" s="18"/>
      <x:c r="E3535" s="18"/>
      <x:c r="F3535" s="18"/>
      <x:c r="G3535" s="59"/>
      <x:c r="H3535" s="59"/>
      <x:c r="I3535" s="59"/>
      <x:c r="J3535" s="59"/>
      <x:c r="K3535" s="18"/>
      <x:c r="L3535" s="18"/>
      <x:c r="M3535" s="18"/>
      <x:c r="N3535" s="18"/>
      <x:c r="O3535" s="18"/>
      <x:c r="P3535" s="18"/>
      <x:c r="Q3535" s="18"/>
      <x:c r="R3535" s="18"/>
      <x:c r="S3535" s="18"/>
      <x:c r="T3535" s="18"/>
    </x:row>
    <x:row r="3536">
      <x:c r="D3536" s="18"/>
      <x:c r="E3536" s="18"/>
      <x:c r="F3536" s="18"/>
      <x:c r="G3536" s="59"/>
      <x:c r="H3536" s="59"/>
      <x:c r="I3536" s="59"/>
      <x:c r="J3536" s="59"/>
      <x:c r="K3536" s="18"/>
      <x:c r="L3536" s="18"/>
      <x:c r="M3536" s="18"/>
      <x:c r="N3536" s="18"/>
      <x:c r="O3536" s="18"/>
      <x:c r="P3536" s="18"/>
      <x:c r="Q3536" s="18"/>
      <x:c r="R3536" s="18"/>
      <x:c r="S3536" s="18"/>
      <x:c r="T3536" s="18"/>
    </x:row>
    <x:row r="3537">
      <x:c r="D3537" s="18"/>
      <x:c r="E3537" s="18"/>
      <x:c r="F3537" s="18"/>
      <x:c r="G3537" s="59"/>
      <x:c r="H3537" s="59"/>
      <x:c r="I3537" s="59"/>
      <x:c r="J3537" s="59"/>
      <x:c r="K3537" s="18"/>
      <x:c r="L3537" s="18"/>
      <x:c r="M3537" s="18"/>
      <x:c r="N3537" s="18"/>
      <x:c r="O3537" s="18"/>
      <x:c r="P3537" s="18"/>
      <x:c r="Q3537" s="18"/>
      <x:c r="R3537" s="18"/>
      <x:c r="S3537" s="18"/>
      <x:c r="T3537" s="18"/>
    </x:row>
    <x:row r="3538">
      <x:c r="D3538" s="18"/>
      <x:c r="E3538" s="18"/>
      <x:c r="F3538" s="18"/>
      <x:c r="G3538" s="59"/>
      <x:c r="H3538" s="59"/>
      <x:c r="I3538" s="59"/>
      <x:c r="J3538" s="59"/>
      <x:c r="K3538" s="18"/>
      <x:c r="L3538" s="18"/>
      <x:c r="M3538" s="18"/>
      <x:c r="N3538" s="18"/>
      <x:c r="O3538" s="18"/>
      <x:c r="P3538" s="18"/>
      <x:c r="Q3538" s="18"/>
      <x:c r="R3538" s="18"/>
      <x:c r="S3538" s="18"/>
      <x:c r="T3538" s="18"/>
    </x:row>
    <x:row r="3539">
      <x:c r="D3539" s="18"/>
      <x:c r="E3539" s="18"/>
      <x:c r="F3539" s="18"/>
      <x:c r="G3539" s="59"/>
      <x:c r="H3539" s="59"/>
      <x:c r="I3539" s="59"/>
      <x:c r="J3539" s="59"/>
      <x:c r="K3539" s="18"/>
      <x:c r="L3539" s="18"/>
      <x:c r="M3539" s="18"/>
      <x:c r="N3539" s="18"/>
      <x:c r="O3539" s="18"/>
      <x:c r="P3539" s="18"/>
      <x:c r="Q3539" s="18"/>
      <x:c r="R3539" s="18"/>
      <x:c r="S3539" s="18"/>
      <x:c r="T3539" s="18"/>
    </x:row>
    <x:row r="3540">
      <x:c r="D3540" s="18"/>
      <x:c r="E3540" s="18"/>
      <x:c r="F3540" s="18"/>
      <x:c r="G3540" s="59"/>
      <x:c r="H3540" s="59"/>
      <x:c r="I3540" s="59"/>
      <x:c r="J3540" s="59"/>
      <x:c r="K3540" s="18"/>
      <x:c r="L3540" s="18"/>
      <x:c r="M3540" s="18"/>
      <x:c r="N3540" s="18"/>
      <x:c r="O3540" s="18"/>
      <x:c r="P3540" s="18"/>
      <x:c r="Q3540" s="18"/>
      <x:c r="R3540" s="18"/>
      <x:c r="S3540" s="18"/>
      <x:c r="T3540" s="18"/>
    </x:row>
    <x:row r="3541">
      <x:c r="D3541" s="18"/>
      <x:c r="E3541" s="18"/>
      <x:c r="F3541" s="18"/>
      <x:c r="G3541" s="59"/>
      <x:c r="H3541" s="59"/>
      <x:c r="I3541" s="59"/>
      <x:c r="J3541" s="59"/>
      <x:c r="K3541" s="18"/>
      <x:c r="L3541" s="18"/>
      <x:c r="M3541" s="18"/>
      <x:c r="N3541" s="18"/>
      <x:c r="O3541" s="18"/>
      <x:c r="P3541" s="18"/>
      <x:c r="Q3541" s="18"/>
      <x:c r="R3541" s="18"/>
      <x:c r="S3541" s="18"/>
      <x:c r="T3541" s="18"/>
    </x:row>
    <x:row r="3542">
      <x:c r="D3542" s="18"/>
      <x:c r="E3542" s="18"/>
      <x:c r="F3542" s="18"/>
      <x:c r="G3542" s="59"/>
      <x:c r="H3542" s="59"/>
      <x:c r="I3542" s="59"/>
      <x:c r="J3542" s="59"/>
      <x:c r="K3542" s="18"/>
      <x:c r="L3542" s="18"/>
      <x:c r="M3542" s="18"/>
      <x:c r="N3542" s="18"/>
      <x:c r="O3542" s="18"/>
      <x:c r="P3542" s="18"/>
      <x:c r="Q3542" s="18"/>
      <x:c r="R3542" s="18"/>
      <x:c r="S3542" s="18"/>
      <x:c r="T3542" s="18"/>
    </x:row>
    <x:row r="3543">
      <x:c r="D3543" s="18"/>
      <x:c r="E3543" s="18"/>
      <x:c r="F3543" s="18"/>
      <x:c r="G3543" s="59"/>
      <x:c r="H3543" s="59"/>
      <x:c r="I3543" s="59"/>
      <x:c r="J3543" s="59"/>
      <x:c r="K3543" s="18"/>
      <x:c r="L3543" s="18"/>
      <x:c r="M3543" s="18"/>
      <x:c r="N3543" s="18"/>
      <x:c r="O3543" s="18"/>
      <x:c r="P3543" s="18"/>
      <x:c r="Q3543" s="18"/>
      <x:c r="R3543" s="18"/>
      <x:c r="S3543" s="18"/>
      <x:c r="T3543" s="18"/>
    </x:row>
    <x:row r="3544">
      <x:c r="D3544" s="18"/>
      <x:c r="E3544" s="18"/>
      <x:c r="F3544" s="18"/>
      <x:c r="G3544" s="59"/>
      <x:c r="H3544" s="59"/>
      <x:c r="I3544" s="59"/>
      <x:c r="J3544" s="59"/>
      <x:c r="K3544" s="18"/>
      <x:c r="L3544" s="18"/>
      <x:c r="M3544" s="18"/>
      <x:c r="N3544" s="18"/>
      <x:c r="O3544" s="18"/>
      <x:c r="P3544" s="18"/>
      <x:c r="Q3544" s="18"/>
      <x:c r="R3544" s="18"/>
      <x:c r="S3544" s="18"/>
      <x:c r="T3544" s="18"/>
    </x:row>
    <x:row r="3545">
      <x:c r="D3545" s="18"/>
      <x:c r="E3545" s="18"/>
      <x:c r="F3545" s="18"/>
      <x:c r="G3545" s="59"/>
      <x:c r="H3545" s="59"/>
      <x:c r="I3545" s="59"/>
      <x:c r="J3545" s="59"/>
      <x:c r="K3545" s="18"/>
      <x:c r="L3545" s="18"/>
      <x:c r="M3545" s="18"/>
      <x:c r="N3545" s="18"/>
      <x:c r="O3545" s="18"/>
      <x:c r="P3545" s="18"/>
      <x:c r="Q3545" s="18"/>
      <x:c r="R3545" s="18"/>
      <x:c r="S3545" s="18"/>
      <x:c r="T3545" s="18"/>
    </x:row>
    <x:row r="3546">
      <x:c r="D3546" s="18"/>
      <x:c r="E3546" s="18"/>
      <x:c r="F3546" s="18"/>
      <x:c r="G3546" s="59"/>
      <x:c r="H3546" s="59"/>
      <x:c r="I3546" s="59"/>
      <x:c r="J3546" s="59"/>
      <x:c r="K3546" s="18"/>
      <x:c r="L3546" s="18"/>
      <x:c r="M3546" s="18"/>
      <x:c r="N3546" s="18"/>
      <x:c r="O3546" s="18"/>
      <x:c r="P3546" s="18"/>
      <x:c r="Q3546" s="18"/>
      <x:c r="R3546" s="18"/>
      <x:c r="S3546" s="18"/>
      <x:c r="T3546" s="18"/>
    </x:row>
    <x:row r="3547">
      <x:c r="D3547" s="18"/>
      <x:c r="E3547" s="18"/>
      <x:c r="F3547" s="18"/>
      <x:c r="G3547" s="59"/>
      <x:c r="H3547" s="59"/>
      <x:c r="I3547" s="59"/>
      <x:c r="J3547" s="59"/>
      <x:c r="K3547" s="18"/>
      <x:c r="L3547" s="18"/>
      <x:c r="M3547" s="18"/>
      <x:c r="N3547" s="18"/>
      <x:c r="O3547" s="18"/>
      <x:c r="P3547" s="18"/>
      <x:c r="Q3547" s="18"/>
      <x:c r="R3547" s="18"/>
      <x:c r="S3547" s="18"/>
      <x:c r="T3547" s="18"/>
    </x:row>
    <x:row r="3548">
      <x:c r="D3548" s="18"/>
      <x:c r="E3548" s="18"/>
      <x:c r="F3548" s="18"/>
      <x:c r="G3548" s="59"/>
      <x:c r="H3548" s="59"/>
      <x:c r="I3548" s="59"/>
      <x:c r="J3548" s="59"/>
      <x:c r="K3548" s="18"/>
      <x:c r="L3548" s="18"/>
      <x:c r="M3548" s="18"/>
      <x:c r="N3548" s="18"/>
      <x:c r="O3548" s="18"/>
      <x:c r="P3548" s="18"/>
      <x:c r="Q3548" s="18"/>
      <x:c r="R3548" s="18"/>
      <x:c r="S3548" s="18"/>
      <x:c r="T3548" s="18"/>
    </x:row>
    <x:row r="3549">
      <x:c r="D3549" s="18"/>
      <x:c r="E3549" s="18"/>
      <x:c r="F3549" s="18"/>
      <x:c r="G3549" s="59"/>
      <x:c r="H3549" s="59"/>
      <x:c r="I3549" s="59"/>
      <x:c r="J3549" s="59"/>
      <x:c r="K3549" s="18"/>
      <x:c r="L3549" s="18"/>
      <x:c r="M3549" s="18"/>
      <x:c r="N3549" s="18"/>
      <x:c r="O3549" s="18"/>
      <x:c r="P3549" s="18"/>
      <x:c r="Q3549" s="18"/>
      <x:c r="R3549" s="18"/>
      <x:c r="S3549" s="18"/>
      <x:c r="T3549" s="18"/>
    </x:row>
    <x:row r="3550">
      <x:c r="D3550" s="18"/>
      <x:c r="E3550" s="18"/>
      <x:c r="F3550" s="18"/>
      <x:c r="G3550" s="59"/>
      <x:c r="H3550" s="59"/>
      <x:c r="I3550" s="59"/>
      <x:c r="J3550" s="59"/>
      <x:c r="K3550" s="18"/>
      <x:c r="L3550" s="18"/>
      <x:c r="M3550" s="18"/>
      <x:c r="N3550" s="18"/>
      <x:c r="O3550" s="18"/>
      <x:c r="P3550" s="18"/>
      <x:c r="Q3550" s="18"/>
      <x:c r="R3550" s="18"/>
      <x:c r="S3550" s="18"/>
      <x:c r="T3550" s="18"/>
    </x:row>
    <x:row r="3551">
      <x:c r="D3551" s="18"/>
      <x:c r="E3551" s="18"/>
      <x:c r="F3551" s="18"/>
      <x:c r="G3551" s="59"/>
      <x:c r="H3551" s="59"/>
      <x:c r="I3551" s="59"/>
      <x:c r="J3551" s="59"/>
      <x:c r="K3551" s="18"/>
      <x:c r="L3551" s="18"/>
      <x:c r="M3551" s="18"/>
      <x:c r="N3551" s="18"/>
      <x:c r="O3551" s="18"/>
      <x:c r="P3551" s="18"/>
      <x:c r="Q3551" s="18"/>
      <x:c r="R3551" s="18"/>
      <x:c r="S3551" s="18"/>
      <x:c r="T3551" s="18"/>
    </x:row>
    <x:row r="3552">
      <x:c r="D3552" s="18"/>
      <x:c r="E3552" s="18"/>
      <x:c r="F3552" s="18"/>
      <x:c r="G3552" s="59"/>
      <x:c r="H3552" s="59"/>
      <x:c r="I3552" s="59"/>
      <x:c r="J3552" s="59"/>
      <x:c r="K3552" s="18"/>
      <x:c r="L3552" s="18"/>
      <x:c r="M3552" s="18"/>
      <x:c r="N3552" s="18"/>
      <x:c r="O3552" s="18"/>
      <x:c r="P3552" s="18"/>
      <x:c r="Q3552" s="18"/>
      <x:c r="R3552" s="18"/>
      <x:c r="S3552" s="18"/>
      <x:c r="T3552" s="18"/>
    </x:row>
    <x:row r="3553">
      <x:c r="D3553" s="18"/>
      <x:c r="E3553" s="18"/>
      <x:c r="F3553" s="18"/>
      <x:c r="G3553" s="59"/>
      <x:c r="H3553" s="59"/>
      <x:c r="I3553" s="59"/>
      <x:c r="J3553" s="59"/>
      <x:c r="K3553" s="18"/>
      <x:c r="L3553" s="18"/>
      <x:c r="M3553" s="18"/>
      <x:c r="N3553" s="18"/>
      <x:c r="O3553" s="18"/>
      <x:c r="P3553" s="18"/>
      <x:c r="Q3553" s="18"/>
      <x:c r="R3553" s="18"/>
      <x:c r="S3553" s="18"/>
      <x:c r="T3553" s="18"/>
    </x:row>
    <x:row r="3554">
      <x:c r="D3554" s="18"/>
      <x:c r="E3554" s="18"/>
      <x:c r="F3554" s="18"/>
      <x:c r="G3554" s="59"/>
      <x:c r="H3554" s="59"/>
      <x:c r="I3554" s="59"/>
      <x:c r="J3554" s="59"/>
      <x:c r="K3554" s="18"/>
      <x:c r="L3554" s="18"/>
      <x:c r="M3554" s="18"/>
      <x:c r="N3554" s="18"/>
      <x:c r="O3554" s="18"/>
      <x:c r="P3554" s="18"/>
      <x:c r="Q3554" s="18"/>
      <x:c r="R3554" s="18"/>
      <x:c r="S3554" s="18"/>
      <x:c r="T3554" s="18"/>
    </x:row>
    <x:row r="3555">
      <x:c r="D3555" s="18"/>
      <x:c r="E3555" s="18"/>
      <x:c r="F3555" s="18"/>
      <x:c r="G3555" s="59"/>
      <x:c r="H3555" s="59"/>
      <x:c r="I3555" s="59"/>
      <x:c r="J3555" s="59"/>
      <x:c r="K3555" s="18"/>
      <x:c r="L3555" s="18"/>
      <x:c r="M3555" s="18"/>
      <x:c r="N3555" s="18"/>
      <x:c r="O3555" s="18"/>
      <x:c r="P3555" s="18"/>
      <x:c r="Q3555" s="18"/>
      <x:c r="R3555" s="18"/>
      <x:c r="S3555" s="18"/>
      <x:c r="T3555" s="18"/>
    </x:row>
    <x:row r="3556">
      <x:c r="D3556" s="18"/>
      <x:c r="E3556" s="18"/>
      <x:c r="F3556" s="18"/>
      <x:c r="G3556" s="59"/>
      <x:c r="H3556" s="59"/>
      <x:c r="I3556" s="59"/>
      <x:c r="J3556" s="59"/>
      <x:c r="K3556" s="18"/>
      <x:c r="L3556" s="18"/>
      <x:c r="M3556" s="18"/>
      <x:c r="N3556" s="18"/>
      <x:c r="O3556" s="18"/>
      <x:c r="P3556" s="18"/>
      <x:c r="Q3556" s="18"/>
      <x:c r="R3556" s="18"/>
      <x:c r="S3556" s="18"/>
      <x:c r="T3556" s="18"/>
    </x:row>
    <x:row r="3557">
      <x:c r="D3557" s="18"/>
      <x:c r="E3557" s="18"/>
      <x:c r="F3557" s="18"/>
      <x:c r="G3557" s="59"/>
      <x:c r="H3557" s="59"/>
      <x:c r="I3557" s="59"/>
      <x:c r="J3557" s="59"/>
      <x:c r="K3557" s="18"/>
      <x:c r="L3557" s="18"/>
      <x:c r="M3557" s="18"/>
      <x:c r="N3557" s="18"/>
      <x:c r="O3557" s="18"/>
      <x:c r="P3557" s="18"/>
      <x:c r="Q3557" s="18"/>
      <x:c r="R3557" s="18"/>
      <x:c r="S3557" s="18"/>
      <x:c r="T3557" s="18"/>
    </x:row>
    <x:row r="3558">
      <x:c r="D3558" s="18"/>
      <x:c r="E3558" s="18"/>
      <x:c r="F3558" s="18"/>
      <x:c r="G3558" s="59"/>
      <x:c r="H3558" s="59"/>
      <x:c r="I3558" s="59"/>
      <x:c r="J3558" s="59"/>
      <x:c r="K3558" s="18"/>
      <x:c r="L3558" s="18"/>
      <x:c r="M3558" s="18"/>
      <x:c r="N3558" s="18"/>
      <x:c r="O3558" s="18"/>
      <x:c r="P3558" s="18"/>
      <x:c r="Q3558" s="18"/>
      <x:c r="R3558" s="18"/>
      <x:c r="S3558" s="18"/>
      <x:c r="T3558" s="18"/>
    </x:row>
    <x:row r="3559">
      <x:c r="D3559" s="18"/>
      <x:c r="E3559" s="18"/>
      <x:c r="F3559" s="18"/>
      <x:c r="G3559" s="59"/>
      <x:c r="H3559" s="59"/>
      <x:c r="I3559" s="59"/>
      <x:c r="J3559" s="59"/>
      <x:c r="K3559" s="18"/>
      <x:c r="L3559" s="18"/>
      <x:c r="M3559" s="18"/>
      <x:c r="N3559" s="18"/>
      <x:c r="O3559" s="18"/>
      <x:c r="P3559" s="18"/>
      <x:c r="Q3559" s="18"/>
      <x:c r="R3559" s="18"/>
      <x:c r="S3559" s="18"/>
      <x:c r="T3559" s="18"/>
    </x:row>
    <x:row r="3560">
      <x:c r="D3560" s="18"/>
      <x:c r="E3560" s="18"/>
      <x:c r="F3560" s="18"/>
      <x:c r="G3560" s="59"/>
      <x:c r="H3560" s="59"/>
      <x:c r="I3560" s="59"/>
      <x:c r="J3560" s="59"/>
      <x:c r="K3560" s="18"/>
      <x:c r="L3560" s="18"/>
      <x:c r="M3560" s="18"/>
      <x:c r="N3560" s="18"/>
      <x:c r="O3560" s="18"/>
      <x:c r="P3560" s="18"/>
      <x:c r="Q3560" s="18"/>
      <x:c r="R3560" s="18"/>
      <x:c r="S3560" s="18"/>
      <x:c r="T3560" s="18"/>
    </x:row>
    <x:row r="3561">
      <x:c r="D3561" s="18"/>
      <x:c r="E3561" s="18"/>
      <x:c r="F3561" s="18"/>
      <x:c r="G3561" s="59"/>
      <x:c r="H3561" s="59"/>
      <x:c r="I3561" s="59"/>
      <x:c r="J3561" s="59"/>
      <x:c r="K3561" s="18"/>
      <x:c r="L3561" s="18"/>
      <x:c r="M3561" s="18"/>
      <x:c r="N3561" s="18"/>
      <x:c r="O3561" s="18"/>
      <x:c r="P3561" s="18"/>
      <x:c r="Q3561" s="18"/>
      <x:c r="R3561" s="18"/>
      <x:c r="S3561" s="18"/>
      <x:c r="T3561" s="18"/>
    </x:row>
    <x:row r="3562">
      <x:c r="D3562" s="18"/>
      <x:c r="E3562" s="18"/>
      <x:c r="F3562" s="18"/>
      <x:c r="G3562" s="59"/>
      <x:c r="H3562" s="59"/>
      <x:c r="I3562" s="59"/>
      <x:c r="J3562" s="59"/>
      <x:c r="K3562" s="18"/>
      <x:c r="L3562" s="18"/>
      <x:c r="M3562" s="18"/>
      <x:c r="N3562" s="18"/>
      <x:c r="O3562" s="18"/>
      <x:c r="P3562" s="18"/>
      <x:c r="Q3562" s="18"/>
      <x:c r="R3562" s="18"/>
      <x:c r="S3562" s="18"/>
      <x:c r="T3562" s="18"/>
    </x:row>
    <x:row r="3563">
      <x:c r="D3563" s="18"/>
      <x:c r="E3563" s="18"/>
      <x:c r="F3563" s="18"/>
      <x:c r="G3563" s="59"/>
      <x:c r="H3563" s="59"/>
      <x:c r="I3563" s="59"/>
      <x:c r="J3563" s="59"/>
      <x:c r="K3563" s="18"/>
      <x:c r="L3563" s="18"/>
      <x:c r="M3563" s="18"/>
      <x:c r="N3563" s="18"/>
      <x:c r="O3563" s="18"/>
      <x:c r="P3563" s="18"/>
      <x:c r="Q3563" s="18"/>
      <x:c r="R3563" s="18"/>
      <x:c r="S3563" s="18"/>
      <x:c r="T3563" s="18"/>
    </x:row>
    <x:row r="3564">
      <x:c r="D3564" s="18"/>
      <x:c r="E3564" s="18"/>
      <x:c r="F3564" s="18"/>
      <x:c r="G3564" s="59"/>
      <x:c r="H3564" s="59"/>
      <x:c r="I3564" s="59"/>
      <x:c r="J3564" s="59"/>
      <x:c r="K3564" s="18"/>
      <x:c r="L3564" s="18"/>
      <x:c r="M3564" s="18"/>
      <x:c r="N3564" s="18"/>
      <x:c r="O3564" s="18"/>
      <x:c r="P3564" s="18"/>
      <x:c r="Q3564" s="18"/>
      <x:c r="R3564" s="18"/>
      <x:c r="S3564" s="18"/>
      <x:c r="T3564" s="18"/>
    </x:row>
    <x:row r="3565">
      <x:c r="D3565" s="18"/>
      <x:c r="E3565" s="18"/>
      <x:c r="F3565" s="18"/>
      <x:c r="G3565" s="59"/>
      <x:c r="H3565" s="59"/>
      <x:c r="I3565" s="59"/>
      <x:c r="J3565" s="59"/>
      <x:c r="K3565" s="18"/>
      <x:c r="L3565" s="18"/>
      <x:c r="M3565" s="18"/>
      <x:c r="N3565" s="18"/>
      <x:c r="O3565" s="18"/>
      <x:c r="P3565" s="18"/>
      <x:c r="Q3565" s="18"/>
      <x:c r="R3565" s="18"/>
      <x:c r="S3565" s="18"/>
      <x:c r="T3565" s="18"/>
    </x:row>
    <x:row r="3566">
      <x:c r="D3566" s="18"/>
      <x:c r="E3566" s="18"/>
      <x:c r="F3566" s="18"/>
      <x:c r="G3566" s="59"/>
      <x:c r="H3566" s="59"/>
      <x:c r="I3566" s="59"/>
      <x:c r="J3566" s="59"/>
      <x:c r="K3566" s="18"/>
      <x:c r="L3566" s="18"/>
      <x:c r="M3566" s="18"/>
      <x:c r="N3566" s="18"/>
      <x:c r="O3566" s="18"/>
      <x:c r="P3566" s="18"/>
      <x:c r="Q3566" s="18"/>
      <x:c r="R3566" s="18"/>
      <x:c r="S3566" s="18"/>
      <x:c r="T3566" s="18"/>
    </x:row>
    <x:row r="3567">
      <x:c r="D3567" s="18"/>
      <x:c r="E3567" s="18"/>
      <x:c r="F3567" s="18"/>
      <x:c r="G3567" s="59"/>
      <x:c r="H3567" s="59"/>
      <x:c r="I3567" s="59"/>
      <x:c r="J3567" s="59"/>
      <x:c r="K3567" s="18"/>
      <x:c r="L3567" s="18"/>
      <x:c r="M3567" s="18"/>
      <x:c r="N3567" s="18"/>
      <x:c r="O3567" s="18"/>
      <x:c r="P3567" s="18"/>
      <x:c r="Q3567" s="18"/>
      <x:c r="R3567" s="18"/>
      <x:c r="S3567" s="18"/>
      <x:c r="T3567" s="18"/>
    </x:row>
    <x:row r="3568">
      <x:c r="D3568" s="18"/>
      <x:c r="E3568" s="18"/>
      <x:c r="F3568" s="18"/>
      <x:c r="G3568" s="59"/>
      <x:c r="H3568" s="59"/>
      <x:c r="I3568" s="59"/>
      <x:c r="J3568" s="59"/>
      <x:c r="K3568" s="18"/>
      <x:c r="L3568" s="18"/>
      <x:c r="M3568" s="18"/>
      <x:c r="N3568" s="18"/>
      <x:c r="O3568" s="18"/>
      <x:c r="P3568" s="18"/>
      <x:c r="Q3568" s="18"/>
      <x:c r="R3568" s="18"/>
      <x:c r="S3568" s="18"/>
      <x:c r="T3568" s="18"/>
    </x:row>
    <x:row r="3569">
      <x:c r="D3569" s="18"/>
      <x:c r="E3569" s="18"/>
      <x:c r="F3569" s="18"/>
      <x:c r="G3569" s="59"/>
      <x:c r="H3569" s="59"/>
      <x:c r="I3569" s="59"/>
      <x:c r="J3569" s="59"/>
      <x:c r="K3569" s="18"/>
      <x:c r="L3569" s="18"/>
      <x:c r="M3569" s="18"/>
      <x:c r="N3569" s="18"/>
      <x:c r="O3569" s="18"/>
      <x:c r="P3569" s="18"/>
      <x:c r="Q3569" s="18"/>
      <x:c r="R3569" s="18"/>
      <x:c r="S3569" s="18"/>
      <x:c r="T3569" s="18"/>
    </x:row>
    <x:row r="3570">
      <x:c r="D3570" s="18"/>
      <x:c r="E3570" s="18"/>
      <x:c r="F3570" s="18"/>
      <x:c r="G3570" s="59"/>
      <x:c r="H3570" s="59"/>
      <x:c r="I3570" s="59"/>
      <x:c r="J3570" s="59"/>
      <x:c r="K3570" s="18"/>
      <x:c r="L3570" s="18"/>
      <x:c r="M3570" s="18"/>
      <x:c r="N3570" s="18"/>
      <x:c r="O3570" s="18"/>
      <x:c r="P3570" s="18"/>
      <x:c r="Q3570" s="18"/>
      <x:c r="R3570" s="18"/>
      <x:c r="S3570" s="18"/>
      <x:c r="T3570" s="18"/>
    </x:row>
    <x:row r="3571">
      <x:c r="D3571" s="18"/>
      <x:c r="E3571" s="18"/>
      <x:c r="F3571" s="18"/>
      <x:c r="G3571" s="59"/>
      <x:c r="H3571" s="59"/>
      <x:c r="I3571" s="59"/>
      <x:c r="J3571" s="59"/>
      <x:c r="K3571" s="18"/>
      <x:c r="L3571" s="18"/>
      <x:c r="M3571" s="18"/>
      <x:c r="N3571" s="18"/>
      <x:c r="O3571" s="18"/>
      <x:c r="P3571" s="18"/>
      <x:c r="Q3571" s="18"/>
      <x:c r="R3571" s="18"/>
      <x:c r="S3571" s="18"/>
      <x:c r="T3571" s="18"/>
    </x:row>
    <x:row r="3572">
      <x:c r="D3572" s="18"/>
      <x:c r="E3572" s="18"/>
      <x:c r="F3572" s="18"/>
      <x:c r="G3572" s="59"/>
      <x:c r="H3572" s="59"/>
      <x:c r="I3572" s="59"/>
      <x:c r="J3572" s="59"/>
      <x:c r="K3572" s="18"/>
      <x:c r="L3572" s="18"/>
      <x:c r="M3572" s="18"/>
      <x:c r="N3572" s="18"/>
      <x:c r="O3572" s="18"/>
      <x:c r="P3572" s="18"/>
      <x:c r="Q3572" s="18"/>
      <x:c r="R3572" s="18"/>
      <x:c r="S3572" s="18"/>
      <x:c r="T3572" s="18"/>
    </x:row>
    <x:row r="3573">
      <x:c r="D3573" s="18"/>
      <x:c r="E3573" s="18"/>
      <x:c r="F3573" s="18"/>
      <x:c r="G3573" s="59"/>
      <x:c r="H3573" s="59"/>
      <x:c r="I3573" s="59"/>
      <x:c r="J3573" s="59"/>
      <x:c r="K3573" s="18"/>
      <x:c r="L3573" s="18"/>
      <x:c r="M3573" s="18"/>
      <x:c r="N3573" s="18"/>
      <x:c r="O3573" s="18"/>
      <x:c r="P3573" s="18"/>
      <x:c r="Q3573" s="18"/>
      <x:c r="R3573" s="18"/>
      <x:c r="S3573" s="18"/>
      <x:c r="T3573" s="18"/>
    </x:row>
    <x:row r="3574">
      <x:c r="D3574" s="18"/>
      <x:c r="E3574" s="18"/>
      <x:c r="F3574" s="18"/>
      <x:c r="G3574" s="59"/>
      <x:c r="H3574" s="59"/>
      <x:c r="I3574" s="59"/>
      <x:c r="J3574" s="59"/>
      <x:c r="K3574" s="18"/>
      <x:c r="L3574" s="18"/>
      <x:c r="M3574" s="18"/>
      <x:c r="N3574" s="18"/>
      <x:c r="O3574" s="18"/>
      <x:c r="P3574" s="18"/>
      <x:c r="Q3574" s="18"/>
      <x:c r="R3574" s="18"/>
      <x:c r="S3574" s="18"/>
      <x:c r="T3574" s="18"/>
    </x:row>
    <x:row r="3575">
      <x:c r="D3575" s="18"/>
      <x:c r="E3575" s="18"/>
      <x:c r="F3575" s="18"/>
      <x:c r="G3575" s="59"/>
      <x:c r="H3575" s="59"/>
      <x:c r="I3575" s="59"/>
      <x:c r="J3575" s="59"/>
      <x:c r="K3575" s="18"/>
      <x:c r="L3575" s="18"/>
      <x:c r="M3575" s="18"/>
      <x:c r="N3575" s="18"/>
      <x:c r="O3575" s="18"/>
      <x:c r="P3575" s="18"/>
      <x:c r="Q3575" s="18"/>
      <x:c r="R3575" s="18"/>
      <x:c r="S3575" s="18"/>
      <x:c r="T3575" s="18"/>
    </x:row>
    <x:row r="3576">
      <x:c r="D3576" s="18"/>
      <x:c r="E3576" s="18"/>
      <x:c r="F3576" s="18"/>
      <x:c r="G3576" s="59"/>
      <x:c r="H3576" s="59"/>
      <x:c r="I3576" s="59"/>
      <x:c r="J3576" s="59"/>
      <x:c r="K3576" s="18"/>
      <x:c r="L3576" s="18"/>
      <x:c r="M3576" s="18"/>
      <x:c r="N3576" s="18"/>
      <x:c r="O3576" s="18"/>
      <x:c r="P3576" s="18"/>
      <x:c r="Q3576" s="18"/>
      <x:c r="R3576" s="18"/>
      <x:c r="S3576" s="18"/>
      <x:c r="T3576" s="18"/>
    </x:row>
    <x:row r="3577">
      <x:c r="D3577" s="18"/>
      <x:c r="E3577" s="18"/>
      <x:c r="F3577" s="18"/>
      <x:c r="G3577" s="59"/>
      <x:c r="H3577" s="59"/>
      <x:c r="I3577" s="59"/>
      <x:c r="J3577" s="59"/>
      <x:c r="K3577" s="18"/>
      <x:c r="L3577" s="18"/>
      <x:c r="M3577" s="18"/>
      <x:c r="N3577" s="18"/>
      <x:c r="O3577" s="18"/>
      <x:c r="P3577" s="18"/>
      <x:c r="Q3577" s="18"/>
      <x:c r="R3577" s="18"/>
      <x:c r="S3577" s="18"/>
      <x:c r="T3577" s="18"/>
    </x:row>
    <x:row r="3578">
      <x:c r="D3578" s="18"/>
      <x:c r="E3578" s="18"/>
      <x:c r="F3578" s="18"/>
      <x:c r="G3578" s="59"/>
      <x:c r="H3578" s="59"/>
      <x:c r="I3578" s="59"/>
      <x:c r="J3578" s="59"/>
      <x:c r="K3578" s="18"/>
      <x:c r="L3578" s="18"/>
      <x:c r="M3578" s="18"/>
      <x:c r="N3578" s="18"/>
      <x:c r="O3578" s="18"/>
      <x:c r="P3578" s="18"/>
      <x:c r="Q3578" s="18"/>
      <x:c r="R3578" s="18"/>
      <x:c r="S3578" s="18"/>
      <x:c r="T3578" s="18"/>
    </x:row>
    <x:row r="3579">
      <x:c r="D3579" s="18"/>
      <x:c r="E3579" s="18"/>
      <x:c r="F3579" s="18"/>
      <x:c r="G3579" s="59"/>
      <x:c r="H3579" s="59"/>
      <x:c r="I3579" s="59"/>
      <x:c r="J3579" s="59"/>
      <x:c r="K3579" s="18"/>
      <x:c r="L3579" s="18"/>
      <x:c r="M3579" s="18"/>
      <x:c r="N3579" s="18"/>
      <x:c r="O3579" s="18"/>
      <x:c r="P3579" s="18"/>
      <x:c r="Q3579" s="18"/>
      <x:c r="R3579" s="18"/>
      <x:c r="S3579" s="18"/>
      <x:c r="T3579" s="18"/>
    </x:row>
    <x:row r="3580">
      <x:c r="D3580" s="18"/>
      <x:c r="E3580" s="18"/>
      <x:c r="F3580" s="18"/>
      <x:c r="G3580" s="59"/>
      <x:c r="H3580" s="59"/>
      <x:c r="I3580" s="59"/>
      <x:c r="J3580" s="59"/>
      <x:c r="K3580" s="18"/>
      <x:c r="L3580" s="18"/>
      <x:c r="M3580" s="18"/>
      <x:c r="N3580" s="18"/>
      <x:c r="O3580" s="18"/>
      <x:c r="P3580" s="18"/>
      <x:c r="Q3580" s="18"/>
      <x:c r="R3580" s="18"/>
      <x:c r="S3580" s="18"/>
      <x:c r="T3580" s="18"/>
    </x:row>
    <x:row r="3581">
      <x:c r="D3581" s="18"/>
      <x:c r="E3581" s="18"/>
      <x:c r="F3581" s="18"/>
      <x:c r="G3581" s="59"/>
      <x:c r="H3581" s="59"/>
      <x:c r="I3581" s="59"/>
      <x:c r="J3581" s="59"/>
      <x:c r="K3581" s="18"/>
      <x:c r="L3581" s="18"/>
      <x:c r="M3581" s="18"/>
      <x:c r="N3581" s="18"/>
      <x:c r="O3581" s="18"/>
      <x:c r="P3581" s="18"/>
      <x:c r="Q3581" s="18"/>
      <x:c r="R3581" s="18"/>
      <x:c r="S3581" s="18"/>
      <x:c r="T3581" s="18"/>
    </x:row>
    <x:row r="3582">
      <x:c r="D3582" s="18"/>
      <x:c r="E3582" s="18"/>
      <x:c r="F3582" s="18"/>
      <x:c r="G3582" s="59"/>
      <x:c r="H3582" s="59"/>
      <x:c r="I3582" s="59"/>
      <x:c r="J3582" s="59"/>
      <x:c r="K3582" s="18"/>
      <x:c r="L3582" s="18"/>
      <x:c r="M3582" s="18"/>
      <x:c r="N3582" s="18"/>
      <x:c r="O3582" s="18"/>
      <x:c r="P3582" s="18"/>
      <x:c r="Q3582" s="18"/>
      <x:c r="R3582" s="18"/>
      <x:c r="S3582" s="18"/>
      <x:c r="T3582" s="18"/>
    </x:row>
    <x:row r="3583">
      <x:c r="D3583" s="18"/>
      <x:c r="E3583" s="18"/>
      <x:c r="F3583" s="18"/>
      <x:c r="G3583" s="59"/>
      <x:c r="H3583" s="59"/>
      <x:c r="I3583" s="59"/>
      <x:c r="J3583" s="59"/>
      <x:c r="K3583" s="18"/>
      <x:c r="L3583" s="18"/>
      <x:c r="M3583" s="18"/>
      <x:c r="N3583" s="18"/>
      <x:c r="O3583" s="18"/>
      <x:c r="P3583" s="18"/>
      <x:c r="Q3583" s="18"/>
      <x:c r="R3583" s="18"/>
      <x:c r="S3583" s="18"/>
      <x:c r="T3583" s="18"/>
    </x:row>
    <x:row r="3584">
      <x:c r="D3584" s="18"/>
      <x:c r="E3584" s="18"/>
      <x:c r="F3584" s="18"/>
      <x:c r="G3584" s="59"/>
      <x:c r="H3584" s="59"/>
      <x:c r="I3584" s="59"/>
      <x:c r="J3584" s="59"/>
      <x:c r="K3584" s="18"/>
      <x:c r="L3584" s="18"/>
      <x:c r="M3584" s="18"/>
      <x:c r="N3584" s="18"/>
      <x:c r="O3584" s="18"/>
      <x:c r="P3584" s="18"/>
      <x:c r="Q3584" s="18"/>
      <x:c r="R3584" s="18"/>
      <x:c r="S3584" s="18"/>
      <x:c r="T3584" s="18"/>
    </x:row>
    <x:row r="3585">
      <x:c r="D3585" s="18"/>
      <x:c r="E3585" s="18"/>
      <x:c r="F3585" s="18"/>
      <x:c r="G3585" s="59"/>
      <x:c r="H3585" s="59"/>
      <x:c r="I3585" s="59"/>
      <x:c r="J3585" s="59"/>
      <x:c r="K3585" s="18"/>
      <x:c r="L3585" s="18"/>
      <x:c r="M3585" s="18"/>
      <x:c r="N3585" s="18"/>
      <x:c r="O3585" s="18"/>
      <x:c r="P3585" s="18"/>
      <x:c r="Q3585" s="18"/>
      <x:c r="R3585" s="18"/>
      <x:c r="S3585" s="18"/>
      <x:c r="T3585" s="18"/>
    </x:row>
    <x:row r="3586">
      <x:c r="D3586" s="18"/>
      <x:c r="E3586" s="18"/>
      <x:c r="F3586" s="18"/>
      <x:c r="G3586" s="59"/>
      <x:c r="H3586" s="59"/>
      <x:c r="I3586" s="59"/>
      <x:c r="J3586" s="59"/>
      <x:c r="K3586" s="18"/>
      <x:c r="L3586" s="18"/>
      <x:c r="M3586" s="18"/>
      <x:c r="N3586" s="18"/>
      <x:c r="O3586" s="18"/>
      <x:c r="P3586" s="18"/>
      <x:c r="Q3586" s="18"/>
      <x:c r="R3586" s="18"/>
      <x:c r="S3586" s="18"/>
      <x:c r="T3586" s="18"/>
    </x:row>
    <x:row r="3587">
      <x:c r="D3587" s="18"/>
      <x:c r="E3587" s="18"/>
      <x:c r="F3587" s="18"/>
      <x:c r="G3587" s="59"/>
      <x:c r="H3587" s="59"/>
      <x:c r="I3587" s="59"/>
      <x:c r="J3587" s="59"/>
      <x:c r="K3587" s="18"/>
      <x:c r="L3587" s="18"/>
      <x:c r="M3587" s="18"/>
      <x:c r="N3587" s="18"/>
      <x:c r="O3587" s="18"/>
      <x:c r="P3587" s="18"/>
      <x:c r="Q3587" s="18"/>
      <x:c r="R3587" s="18"/>
      <x:c r="S3587" s="18"/>
      <x:c r="T3587" s="18"/>
    </x:row>
    <x:row r="3588">
      <x:c r="D3588" s="18"/>
      <x:c r="E3588" s="18"/>
      <x:c r="F3588" s="18"/>
      <x:c r="G3588" s="59"/>
      <x:c r="H3588" s="59"/>
      <x:c r="I3588" s="59"/>
      <x:c r="J3588" s="59"/>
      <x:c r="K3588" s="18"/>
      <x:c r="L3588" s="18"/>
      <x:c r="M3588" s="18"/>
      <x:c r="N3588" s="18"/>
      <x:c r="O3588" s="18"/>
      <x:c r="P3588" s="18"/>
      <x:c r="Q3588" s="18"/>
      <x:c r="R3588" s="18"/>
      <x:c r="S3588" s="18"/>
      <x:c r="T3588" s="18"/>
    </x:row>
    <x:row r="3589">
      <x:c r="D3589" s="18"/>
      <x:c r="E3589" s="18"/>
      <x:c r="F3589" s="18"/>
      <x:c r="G3589" s="59"/>
      <x:c r="H3589" s="59"/>
      <x:c r="I3589" s="59"/>
      <x:c r="J3589" s="59"/>
      <x:c r="K3589" s="18"/>
      <x:c r="L3589" s="18"/>
      <x:c r="M3589" s="18"/>
      <x:c r="N3589" s="18"/>
      <x:c r="O3589" s="18"/>
      <x:c r="P3589" s="18"/>
      <x:c r="Q3589" s="18"/>
      <x:c r="R3589" s="18"/>
      <x:c r="S3589" s="18"/>
      <x:c r="T3589" s="18"/>
    </x:row>
    <x:row r="3590">
      <x:c r="D3590" s="18"/>
      <x:c r="E3590" s="18"/>
      <x:c r="F3590" s="18"/>
      <x:c r="G3590" s="59"/>
      <x:c r="H3590" s="59"/>
      <x:c r="I3590" s="59"/>
      <x:c r="J3590" s="59"/>
      <x:c r="K3590" s="18"/>
      <x:c r="L3590" s="18"/>
      <x:c r="M3590" s="18"/>
      <x:c r="N3590" s="18"/>
      <x:c r="O3590" s="18"/>
      <x:c r="P3590" s="18"/>
      <x:c r="Q3590" s="18"/>
      <x:c r="R3590" s="18"/>
      <x:c r="S3590" s="18"/>
      <x:c r="T3590" s="18"/>
    </x:row>
    <x:row r="3591">
      <x:c r="D3591" s="18"/>
      <x:c r="E3591" s="18"/>
      <x:c r="F3591" s="18"/>
      <x:c r="G3591" s="59"/>
      <x:c r="H3591" s="59"/>
      <x:c r="I3591" s="59"/>
      <x:c r="J3591" s="59"/>
      <x:c r="K3591" s="18"/>
      <x:c r="L3591" s="18"/>
      <x:c r="M3591" s="18"/>
      <x:c r="N3591" s="18"/>
      <x:c r="O3591" s="18"/>
      <x:c r="P3591" s="18"/>
      <x:c r="Q3591" s="18"/>
      <x:c r="R3591" s="18"/>
      <x:c r="S3591" s="18"/>
      <x:c r="T3591" s="18"/>
    </x:row>
    <x:row r="3592">
      <x:c r="D3592" s="18"/>
      <x:c r="E3592" s="18"/>
      <x:c r="F3592" s="18"/>
      <x:c r="G3592" s="59"/>
      <x:c r="H3592" s="59"/>
      <x:c r="I3592" s="59"/>
      <x:c r="J3592" s="59"/>
      <x:c r="K3592" s="18"/>
      <x:c r="L3592" s="18"/>
      <x:c r="M3592" s="18"/>
      <x:c r="N3592" s="18"/>
      <x:c r="O3592" s="18"/>
      <x:c r="P3592" s="18"/>
      <x:c r="Q3592" s="18"/>
      <x:c r="R3592" s="18"/>
      <x:c r="S3592" s="18"/>
      <x:c r="T3592" s="18"/>
    </x:row>
    <x:row r="3593">
      <x:c r="D3593" s="18"/>
      <x:c r="E3593" s="18"/>
      <x:c r="F3593" s="18"/>
      <x:c r="G3593" s="59"/>
      <x:c r="H3593" s="59"/>
      <x:c r="I3593" s="59"/>
      <x:c r="J3593" s="59"/>
      <x:c r="K3593" s="18"/>
      <x:c r="L3593" s="18"/>
      <x:c r="M3593" s="18"/>
      <x:c r="N3593" s="18"/>
      <x:c r="O3593" s="18"/>
      <x:c r="P3593" s="18"/>
      <x:c r="Q3593" s="18"/>
      <x:c r="R3593" s="18"/>
      <x:c r="S3593" s="18"/>
      <x:c r="T3593" s="18"/>
    </x:row>
    <x:row r="3594">
      <x:c r="D3594" s="18"/>
      <x:c r="E3594" s="18"/>
      <x:c r="F3594" s="18"/>
      <x:c r="G3594" s="59"/>
      <x:c r="H3594" s="59"/>
      <x:c r="I3594" s="59"/>
      <x:c r="J3594" s="59"/>
      <x:c r="K3594" s="18"/>
      <x:c r="L3594" s="18"/>
      <x:c r="M3594" s="18"/>
      <x:c r="N3594" s="18"/>
      <x:c r="O3594" s="18"/>
      <x:c r="P3594" s="18"/>
      <x:c r="Q3594" s="18"/>
      <x:c r="R3594" s="18"/>
      <x:c r="S3594" s="18"/>
      <x:c r="T3594" s="18"/>
    </x:row>
    <x:row r="3595">
      <x:c r="D3595" s="18"/>
      <x:c r="E3595" s="18"/>
      <x:c r="F3595" s="18"/>
      <x:c r="G3595" s="59"/>
      <x:c r="H3595" s="59"/>
      <x:c r="I3595" s="59"/>
      <x:c r="J3595" s="59"/>
      <x:c r="K3595" s="18"/>
      <x:c r="L3595" s="18"/>
      <x:c r="M3595" s="18"/>
      <x:c r="N3595" s="18"/>
      <x:c r="O3595" s="18"/>
      <x:c r="P3595" s="18"/>
      <x:c r="Q3595" s="18"/>
      <x:c r="R3595" s="18"/>
      <x:c r="S3595" s="18"/>
      <x:c r="T3595" s="18"/>
    </x:row>
    <x:row r="3596">
      <x:c r="D3596" s="18"/>
      <x:c r="E3596" s="18"/>
      <x:c r="F3596" s="18"/>
      <x:c r="G3596" s="59"/>
      <x:c r="H3596" s="59"/>
      <x:c r="I3596" s="59"/>
      <x:c r="J3596" s="59"/>
      <x:c r="K3596" s="18"/>
      <x:c r="L3596" s="18"/>
      <x:c r="M3596" s="18"/>
      <x:c r="N3596" s="18"/>
      <x:c r="O3596" s="18"/>
      <x:c r="P3596" s="18"/>
      <x:c r="Q3596" s="18"/>
      <x:c r="R3596" s="18"/>
      <x:c r="S3596" s="18"/>
      <x:c r="T3596" s="18"/>
    </x:row>
    <x:row r="3597">
      <x:c r="D3597" s="18"/>
      <x:c r="E3597" s="18"/>
      <x:c r="F3597" s="18"/>
      <x:c r="G3597" s="59"/>
      <x:c r="H3597" s="59"/>
      <x:c r="I3597" s="59"/>
      <x:c r="J3597" s="59"/>
      <x:c r="K3597" s="18"/>
      <x:c r="L3597" s="18"/>
      <x:c r="M3597" s="18"/>
      <x:c r="N3597" s="18"/>
      <x:c r="O3597" s="18"/>
      <x:c r="P3597" s="18"/>
      <x:c r="Q3597" s="18"/>
      <x:c r="R3597" s="18"/>
      <x:c r="S3597" s="18"/>
      <x:c r="T3597" s="18"/>
    </x:row>
    <x:row r="3598">
      <x:c r="D3598" s="18"/>
      <x:c r="E3598" s="18"/>
      <x:c r="F3598" s="18"/>
      <x:c r="G3598" s="59"/>
      <x:c r="H3598" s="59"/>
      <x:c r="I3598" s="59"/>
      <x:c r="J3598" s="59"/>
      <x:c r="K3598" s="18"/>
      <x:c r="L3598" s="18"/>
      <x:c r="M3598" s="18"/>
      <x:c r="N3598" s="18"/>
      <x:c r="O3598" s="18"/>
      <x:c r="P3598" s="18"/>
      <x:c r="Q3598" s="18"/>
      <x:c r="R3598" s="18"/>
      <x:c r="S3598" s="18"/>
      <x:c r="T3598" s="18"/>
    </x:row>
    <x:row r="3599">
      <x:c r="D3599" s="18"/>
      <x:c r="E3599" s="18"/>
      <x:c r="F3599" s="18"/>
      <x:c r="G3599" s="59"/>
      <x:c r="H3599" s="59"/>
      <x:c r="I3599" s="59"/>
      <x:c r="J3599" s="59"/>
      <x:c r="K3599" s="18"/>
      <x:c r="L3599" s="18"/>
      <x:c r="M3599" s="18"/>
      <x:c r="N3599" s="18"/>
      <x:c r="O3599" s="18"/>
      <x:c r="P3599" s="18"/>
      <x:c r="Q3599" s="18"/>
      <x:c r="R3599" s="18"/>
      <x:c r="S3599" s="18"/>
      <x:c r="T3599" s="18"/>
    </x:row>
    <x:row r="3600">
      <x:c r="D3600" s="18"/>
      <x:c r="E3600" s="18"/>
      <x:c r="F3600" s="18"/>
      <x:c r="G3600" s="59"/>
      <x:c r="H3600" s="59"/>
      <x:c r="I3600" s="59"/>
      <x:c r="J3600" s="59"/>
      <x:c r="K3600" s="18"/>
      <x:c r="L3600" s="18"/>
      <x:c r="M3600" s="18"/>
      <x:c r="N3600" s="18"/>
      <x:c r="O3600" s="18"/>
      <x:c r="P3600" s="18"/>
      <x:c r="Q3600" s="18"/>
      <x:c r="R3600" s="18"/>
      <x:c r="S3600" s="18"/>
      <x:c r="T3600" s="18"/>
    </x:row>
    <x:row r="3601">
      <x:c r="D3601" s="18"/>
      <x:c r="E3601" s="18"/>
      <x:c r="F3601" s="18"/>
      <x:c r="G3601" s="59"/>
      <x:c r="H3601" s="59"/>
      <x:c r="I3601" s="59"/>
      <x:c r="J3601" s="59"/>
      <x:c r="K3601" s="18"/>
      <x:c r="L3601" s="18"/>
      <x:c r="M3601" s="18"/>
      <x:c r="N3601" s="18"/>
      <x:c r="O3601" s="18"/>
      <x:c r="P3601" s="18"/>
      <x:c r="Q3601" s="18"/>
      <x:c r="R3601" s="18"/>
      <x:c r="S3601" s="18"/>
      <x:c r="T3601" s="18"/>
    </x:row>
    <x:row r="3602">
      <x:c r="D3602" s="18"/>
      <x:c r="E3602" s="18"/>
      <x:c r="F3602" s="18"/>
      <x:c r="G3602" s="59"/>
      <x:c r="H3602" s="59"/>
      <x:c r="I3602" s="59"/>
      <x:c r="J3602" s="59"/>
      <x:c r="K3602" s="18"/>
      <x:c r="L3602" s="18"/>
      <x:c r="M3602" s="18"/>
      <x:c r="N3602" s="18"/>
      <x:c r="O3602" s="18"/>
      <x:c r="P3602" s="18"/>
      <x:c r="Q3602" s="18"/>
      <x:c r="R3602" s="18"/>
      <x:c r="S3602" s="18"/>
      <x:c r="T3602" s="18"/>
    </x:row>
    <x:row r="3603">
      <x:c r="D3603" s="18"/>
      <x:c r="E3603" s="18"/>
      <x:c r="F3603" s="18"/>
      <x:c r="G3603" s="59"/>
      <x:c r="H3603" s="59"/>
      <x:c r="I3603" s="59"/>
      <x:c r="J3603" s="59"/>
      <x:c r="K3603" s="18"/>
      <x:c r="L3603" s="18"/>
      <x:c r="M3603" s="18"/>
      <x:c r="N3603" s="18"/>
      <x:c r="O3603" s="18"/>
      <x:c r="P3603" s="18"/>
      <x:c r="Q3603" s="18"/>
      <x:c r="R3603" s="18"/>
      <x:c r="S3603" s="18"/>
      <x:c r="T3603" s="18"/>
    </x:row>
    <x:row r="3604">
      <x:c r="D3604" s="18"/>
      <x:c r="E3604" s="18"/>
      <x:c r="F3604" s="18"/>
      <x:c r="G3604" s="59"/>
      <x:c r="H3604" s="59"/>
      <x:c r="I3604" s="59"/>
      <x:c r="J3604" s="59"/>
      <x:c r="K3604" s="18"/>
      <x:c r="L3604" s="18"/>
      <x:c r="M3604" s="18"/>
      <x:c r="N3604" s="18"/>
      <x:c r="O3604" s="18"/>
      <x:c r="P3604" s="18"/>
      <x:c r="Q3604" s="18"/>
      <x:c r="R3604" s="18"/>
      <x:c r="S3604" s="18"/>
      <x:c r="T3604" s="18"/>
    </x:row>
    <x:row r="3605">
      <x:c r="D3605" s="18"/>
      <x:c r="E3605" s="18"/>
      <x:c r="F3605" s="18"/>
      <x:c r="G3605" s="59"/>
      <x:c r="H3605" s="59"/>
      <x:c r="I3605" s="59"/>
      <x:c r="J3605" s="59"/>
      <x:c r="K3605" s="18"/>
      <x:c r="L3605" s="18"/>
      <x:c r="M3605" s="18"/>
      <x:c r="N3605" s="18"/>
      <x:c r="O3605" s="18"/>
      <x:c r="P3605" s="18"/>
      <x:c r="Q3605" s="18"/>
      <x:c r="R3605" s="18"/>
      <x:c r="S3605" s="18"/>
      <x:c r="T3605" s="18"/>
    </x:row>
    <x:row r="3606">
      <x:c r="D3606" s="18"/>
      <x:c r="E3606" s="18"/>
      <x:c r="F3606" s="18"/>
      <x:c r="G3606" s="59"/>
      <x:c r="H3606" s="59"/>
      <x:c r="I3606" s="59"/>
      <x:c r="J3606" s="59"/>
      <x:c r="K3606" s="18"/>
      <x:c r="L3606" s="18"/>
      <x:c r="M3606" s="18"/>
      <x:c r="N3606" s="18"/>
      <x:c r="O3606" s="18"/>
      <x:c r="P3606" s="18"/>
      <x:c r="Q3606" s="18"/>
      <x:c r="R3606" s="18"/>
      <x:c r="S3606" s="18"/>
      <x:c r="T3606" s="18"/>
    </x:row>
    <x:row r="3607">
      <x:c r="D3607" s="18"/>
      <x:c r="E3607" s="18"/>
      <x:c r="F3607" s="18"/>
      <x:c r="G3607" s="59"/>
      <x:c r="H3607" s="59"/>
      <x:c r="I3607" s="59"/>
      <x:c r="J3607" s="59"/>
      <x:c r="K3607" s="18"/>
      <x:c r="L3607" s="18"/>
      <x:c r="M3607" s="18"/>
      <x:c r="N3607" s="18"/>
      <x:c r="O3607" s="18"/>
      <x:c r="P3607" s="18"/>
      <x:c r="Q3607" s="18"/>
      <x:c r="R3607" s="18"/>
      <x:c r="S3607" s="18"/>
      <x:c r="T3607" s="18"/>
    </x:row>
    <x:row r="3608">
      <x:c r="D3608" s="18"/>
      <x:c r="E3608" s="18"/>
      <x:c r="F3608" s="18"/>
      <x:c r="G3608" s="59"/>
      <x:c r="H3608" s="59"/>
      <x:c r="I3608" s="59"/>
      <x:c r="J3608" s="59"/>
      <x:c r="K3608" s="18"/>
      <x:c r="L3608" s="18"/>
      <x:c r="M3608" s="18"/>
      <x:c r="N3608" s="18"/>
      <x:c r="O3608" s="18"/>
      <x:c r="P3608" s="18"/>
      <x:c r="Q3608" s="18"/>
      <x:c r="R3608" s="18"/>
      <x:c r="S3608" s="18"/>
      <x:c r="T3608" s="18"/>
    </x:row>
    <x:row r="3609">
      <x:c r="D3609" s="18"/>
      <x:c r="E3609" s="18"/>
      <x:c r="F3609" s="18"/>
      <x:c r="G3609" s="59"/>
      <x:c r="H3609" s="59"/>
      <x:c r="I3609" s="59"/>
      <x:c r="J3609" s="59"/>
      <x:c r="K3609" s="18"/>
      <x:c r="L3609" s="18"/>
      <x:c r="M3609" s="18"/>
      <x:c r="N3609" s="18"/>
      <x:c r="O3609" s="18"/>
      <x:c r="P3609" s="18"/>
      <x:c r="Q3609" s="18"/>
      <x:c r="R3609" s="18"/>
      <x:c r="S3609" s="18"/>
      <x:c r="T3609" s="18"/>
    </x:row>
    <x:row r="3610">
      <x:c r="D3610" s="18"/>
      <x:c r="E3610" s="18"/>
      <x:c r="F3610" s="18"/>
      <x:c r="G3610" s="59"/>
      <x:c r="H3610" s="59"/>
      <x:c r="I3610" s="59"/>
      <x:c r="J3610" s="59"/>
      <x:c r="K3610" s="18"/>
      <x:c r="L3610" s="18"/>
      <x:c r="M3610" s="18"/>
      <x:c r="N3610" s="18"/>
      <x:c r="O3610" s="18"/>
      <x:c r="P3610" s="18"/>
      <x:c r="Q3610" s="18"/>
      <x:c r="R3610" s="18"/>
      <x:c r="S3610" s="18"/>
      <x:c r="T3610" s="18"/>
    </x:row>
    <x:row r="3611">
      <x:c r="D3611" s="18"/>
      <x:c r="E3611" s="18"/>
      <x:c r="F3611" s="18"/>
      <x:c r="G3611" s="59"/>
      <x:c r="H3611" s="59"/>
      <x:c r="I3611" s="59"/>
      <x:c r="J3611" s="59"/>
      <x:c r="K3611" s="18"/>
      <x:c r="L3611" s="18"/>
      <x:c r="M3611" s="18"/>
      <x:c r="N3611" s="18"/>
      <x:c r="O3611" s="18"/>
      <x:c r="P3611" s="18"/>
      <x:c r="Q3611" s="18"/>
      <x:c r="R3611" s="18"/>
      <x:c r="S3611" s="18"/>
      <x:c r="T3611" s="18"/>
    </x:row>
    <x:row r="3612">
      <x:c r="D3612" s="18"/>
      <x:c r="E3612" s="18"/>
      <x:c r="F3612" s="18"/>
      <x:c r="G3612" s="59"/>
      <x:c r="H3612" s="59"/>
      <x:c r="I3612" s="59"/>
      <x:c r="J3612" s="59"/>
      <x:c r="K3612" s="18"/>
      <x:c r="L3612" s="18"/>
      <x:c r="M3612" s="18"/>
      <x:c r="N3612" s="18"/>
      <x:c r="O3612" s="18"/>
      <x:c r="P3612" s="18"/>
      <x:c r="Q3612" s="18"/>
      <x:c r="R3612" s="18"/>
      <x:c r="S3612" s="18"/>
      <x:c r="T3612" s="18"/>
    </x:row>
    <x:row r="3613">
      <x:c r="D3613" s="18"/>
      <x:c r="E3613" s="18"/>
      <x:c r="F3613" s="18"/>
      <x:c r="G3613" s="59"/>
      <x:c r="H3613" s="59"/>
      <x:c r="I3613" s="59"/>
      <x:c r="J3613" s="59"/>
      <x:c r="K3613" s="18"/>
      <x:c r="L3613" s="18"/>
      <x:c r="M3613" s="18"/>
      <x:c r="N3613" s="18"/>
      <x:c r="O3613" s="18"/>
      <x:c r="P3613" s="18"/>
      <x:c r="Q3613" s="18"/>
      <x:c r="R3613" s="18"/>
      <x:c r="S3613" s="18"/>
      <x:c r="T3613" s="18"/>
    </x:row>
    <x:row r="3614">
      <x:c r="D3614" s="18"/>
      <x:c r="E3614" s="18"/>
      <x:c r="F3614" s="18"/>
      <x:c r="G3614" s="59"/>
      <x:c r="H3614" s="59"/>
      <x:c r="I3614" s="59"/>
      <x:c r="J3614" s="59"/>
      <x:c r="K3614" s="18"/>
      <x:c r="L3614" s="18"/>
      <x:c r="M3614" s="18"/>
      <x:c r="N3614" s="18"/>
      <x:c r="O3614" s="18"/>
      <x:c r="P3614" s="18"/>
      <x:c r="Q3614" s="18"/>
      <x:c r="R3614" s="18"/>
      <x:c r="S3614" s="18"/>
      <x:c r="T3614" s="18"/>
    </x:row>
    <x:row r="3615">
      <x:c r="D3615" s="18"/>
      <x:c r="E3615" s="18"/>
      <x:c r="F3615" s="18"/>
      <x:c r="G3615" s="59"/>
      <x:c r="H3615" s="59"/>
      <x:c r="I3615" s="59"/>
      <x:c r="J3615" s="59"/>
      <x:c r="K3615" s="18"/>
      <x:c r="L3615" s="18"/>
      <x:c r="M3615" s="18"/>
      <x:c r="N3615" s="18"/>
      <x:c r="O3615" s="18"/>
      <x:c r="P3615" s="18"/>
      <x:c r="Q3615" s="18"/>
      <x:c r="R3615" s="18"/>
      <x:c r="S3615" s="18"/>
      <x:c r="T3615" s="18"/>
    </x:row>
    <x:row r="3616">
      <x:c r="D3616" s="18"/>
      <x:c r="E3616" s="18"/>
      <x:c r="F3616" s="18"/>
      <x:c r="G3616" s="59"/>
      <x:c r="H3616" s="59"/>
      <x:c r="I3616" s="59"/>
      <x:c r="J3616" s="59"/>
      <x:c r="K3616" s="18"/>
      <x:c r="L3616" s="18"/>
      <x:c r="M3616" s="18"/>
      <x:c r="N3616" s="18"/>
      <x:c r="O3616" s="18"/>
      <x:c r="P3616" s="18"/>
      <x:c r="Q3616" s="18"/>
      <x:c r="R3616" s="18"/>
      <x:c r="S3616" s="18"/>
      <x:c r="T3616" s="18"/>
    </x:row>
    <x:row r="3617">
      <x:c r="D3617" s="18"/>
      <x:c r="E3617" s="18"/>
      <x:c r="F3617" s="18"/>
      <x:c r="G3617" s="59"/>
      <x:c r="H3617" s="59"/>
      <x:c r="I3617" s="59"/>
      <x:c r="J3617" s="59"/>
      <x:c r="K3617" s="18"/>
      <x:c r="L3617" s="18"/>
      <x:c r="M3617" s="18"/>
      <x:c r="N3617" s="18"/>
      <x:c r="O3617" s="18"/>
      <x:c r="P3617" s="18"/>
      <x:c r="Q3617" s="18"/>
      <x:c r="R3617" s="18"/>
      <x:c r="S3617" s="18"/>
      <x:c r="T3617" s="18"/>
    </x:row>
    <x:row r="3618">
      <x:c r="D3618" s="18"/>
      <x:c r="E3618" s="18"/>
      <x:c r="F3618" s="18"/>
      <x:c r="G3618" s="59"/>
      <x:c r="H3618" s="59"/>
      <x:c r="I3618" s="59"/>
      <x:c r="J3618" s="59"/>
      <x:c r="K3618" s="18"/>
      <x:c r="L3618" s="18"/>
      <x:c r="M3618" s="18"/>
      <x:c r="N3618" s="18"/>
      <x:c r="O3618" s="18"/>
      <x:c r="P3618" s="18"/>
      <x:c r="Q3618" s="18"/>
      <x:c r="R3618" s="18"/>
      <x:c r="S3618" s="18"/>
      <x:c r="T3618" s="18"/>
    </x:row>
    <x:row r="3619">
      <x:c r="D3619" s="18"/>
      <x:c r="E3619" s="18"/>
      <x:c r="F3619" s="18"/>
      <x:c r="G3619" s="59"/>
      <x:c r="H3619" s="59"/>
      <x:c r="I3619" s="59"/>
      <x:c r="J3619" s="59"/>
      <x:c r="K3619" s="18"/>
      <x:c r="L3619" s="18"/>
      <x:c r="M3619" s="18"/>
      <x:c r="N3619" s="18"/>
      <x:c r="O3619" s="18"/>
      <x:c r="P3619" s="18"/>
      <x:c r="Q3619" s="18"/>
      <x:c r="R3619" s="18"/>
      <x:c r="S3619" s="18"/>
      <x:c r="T3619" s="18"/>
    </x:row>
    <x:row r="3620">
      <x:c r="D3620" s="18"/>
      <x:c r="E3620" s="18"/>
      <x:c r="F3620" s="18"/>
      <x:c r="G3620" s="59"/>
      <x:c r="H3620" s="59"/>
      <x:c r="I3620" s="59"/>
      <x:c r="J3620" s="59"/>
      <x:c r="K3620" s="18"/>
      <x:c r="L3620" s="18"/>
      <x:c r="M3620" s="18"/>
      <x:c r="N3620" s="18"/>
      <x:c r="O3620" s="18"/>
      <x:c r="P3620" s="18"/>
      <x:c r="Q3620" s="18"/>
      <x:c r="R3620" s="18"/>
      <x:c r="S3620" s="18"/>
      <x:c r="T3620" s="18"/>
    </x:row>
    <x:row r="3621">
      <x:c r="D3621" s="18"/>
      <x:c r="E3621" s="18"/>
      <x:c r="F3621" s="18"/>
      <x:c r="G3621" s="59"/>
      <x:c r="H3621" s="59"/>
      <x:c r="I3621" s="59"/>
      <x:c r="J3621" s="59"/>
      <x:c r="K3621" s="18"/>
      <x:c r="L3621" s="18"/>
      <x:c r="M3621" s="18"/>
      <x:c r="N3621" s="18"/>
      <x:c r="O3621" s="18"/>
      <x:c r="P3621" s="18"/>
      <x:c r="Q3621" s="18"/>
      <x:c r="R3621" s="18"/>
      <x:c r="S3621" s="18"/>
      <x:c r="T3621" s="18"/>
    </x:row>
    <x:row r="3622">
      <x:c r="D3622" s="18"/>
      <x:c r="E3622" s="18"/>
      <x:c r="F3622" s="18"/>
      <x:c r="G3622" s="59"/>
      <x:c r="H3622" s="59"/>
      <x:c r="I3622" s="59"/>
      <x:c r="J3622" s="59"/>
      <x:c r="K3622" s="18"/>
      <x:c r="L3622" s="18"/>
      <x:c r="M3622" s="18"/>
      <x:c r="N3622" s="18"/>
      <x:c r="O3622" s="18"/>
      <x:c r="P3622" s="18"/>
      <x:c r="Q3622" s="18"/>
      <x:c r="R3622" s="18"/>
      <x:c r="S3622" s="18"/>
      <x:c r="T3622" s="18"/>
    </x:row>
    <x:row r="3623">
      <x:c r="D3623" s="18"/>
      <x:c r="E3623" s="18"/>
      <x:c r="F3623" s="18"/>
      <x:c r="G3623" s="59"/>
      <x:c r="H3623" s="59"/>
      <x:c r="I3623" s="59"/>
      <x:c r="J3623" s="59"/>
      <x:c r="K3623" s="18"/>
      <x:c r="L3623" s="18"/>
      <x:c r="M3623" s="18"/>
      <x:c r="N3623" s="18"/>
      <x:c r="O3623" s="18"/>
      <x:c r="P3623" s="18"/>
      <x:c r="Q3623" s="18"/>
      <x:c r="R3623" s="18"/>
      <x:c r="S3623" s="18"/>
      <x:c r="T3623" s="18"/>
    </x:row>
    <x:row r="3624">
      <x:c r="D3624" s="18"/>
      <x:c r="E3624" s="18"/>
      <x:c r="F3624" s="18"/>
      <x:c r="G3624" s="59"/>
      <x:c r="H3624" s="59"/>
      <x:c r="I3624" s="59"/>
      <x:c r="J3624" s="59"/>
      <x:c r="K3624" s="18"/>
      <x:c r="L3624" s="18"/>
      <x:c r="M3624" s="18"/>
      <x:c r="N3624" s="18"/>
      <x:c r="O3624" s="18"/>
      <x:c r="P3624" s="18"/>
      <x:c r="Q3624" s="18"/>
      <x:c r="R3624" s="18"/>
      <x:c r="S3624" s="18"/>
      <x:c r="T3624" s="18"/>
    </x:row>
    <x:row r="3625">
      <x:c r="D3625" s="18"/>
      <x:c r="E3625" s="18"/>
      <x:c r="F3625" s="18"/>
      <x:c r="G3625" s="59"/>
      <x:c r="H3625" s="59"/>
      <x:c r="I3625" s="59"/>
      <x:c r="J3625" s="59"/>
      <x:c r="K3625" s="18"/>
      <x:c r="L3625" s="18"/>
      <x:c r="M3625" s="18"/>
      <x:c r="N3625" s="18"/>
      <x:c r="O3625" s="18"/>
      <x:c r="P3625" s="18"/>
      <x:c r="Q3625" s="18"/>
      <x:c r="R3625" s="18"/>
      <x:c r="S3625" s="18"/>
      <x:c r="T3625" s="18"/>
    </x:row>
    <x:row r="3626">
      <x:c r="D3626" s="18"/>
      <x:c r="E3626" s="18"/>
      <x:c r="F3626" s="18"/>
      <x:c r="G3626" s="59"/>
      <x:c r="H3626" s="59"/>
      <x:c r="I3626" s="59"/>
      <x:c r="J3626" s="59"/>
      <x:c r="K3626" s="18"/>
      <x:c r="L3626" s="18"/>
      <x:c r="M3626" s="18"/>
      <x:c r="N3626" s="18"/>
      <x:c r="O3626" s="18"/>
      <x:c r="P3626" s="18"/>
      <x:c r="Q3626" s="18"/>
      <x:c r="R3626" s="18"/>
      <x:c r="S3626" s="18"/>
      <x:c r="T3626" s="18"/>
    </x:row>
    <x:row r="3627">
      <x:c r="D3627" s="18"/>
      <x:c r="E3627" s="18"/>
      <x:c r="F3627" s="18"/>
      <x:c r="G3627" s="59"/>
      <x:c r="H3627" s="59"/>
      <x:c r="I3627" s="59"/>
      <x:c r="J3627" s="59"/>
      <x:c r="K3627" s="18"/>
      <x:c r="L3627" s="18"/>
      <x:c r="M3627" s="18"/>
      <x:c r="N3627" s="18"/>
      <x:c r="O3627" s="18"/>
      <x:c r="P3627" s="18"/>
      <x:c r="Q3627" s="18"/>
      <x:c r="R3627" s="18"/>
      <x:c r="S3627" s="18"/>
      <x:c r="T3627" s="18"/>
    </x:row>
    <x:row r="3628">
      <x:c r="D3628" s="18"/>
      <x:c r="E3628" s="18"/>
      <x:c r="F3628" s="18"/>
      <x:c r="G3628" s="59"/>
      <x:c r="H3628" s="59"/>
      <x:c r="I3628" s="59"/>
      <x:c r="J3628" s="59"/>
      <x:c r="K3628" s="18"/>
      <x:c r="L3628" s="18"/>
      <x:c r="M3628" s="18"/>
      <x:c r="N3628" s="18"/>
      <x:c r="O3628" s="18"/>
      <x:c r="P3628" s="18"/>
      <x:c r="Q3628" s="18"/>
      <x:c r="R3628" s="18"/>
      <x:c r="S3628" s="18"/>
      <x:c r="T3628" s="18"/>
    </x:row>
    <x:row r="3629">
      <x:c r="D3629" s="18"/>
      <x:c r="E3629" s="18"/>
      <x:c r="F3629" s="18"/>
      <x:c r="G3629" s="59"/>
      <x:c r="H3629" s="59"/>
      <x:c r="I3629" s="59"/>
      <x:c r="J3629" s="59"/>
      <x:c r="K3629" s="18"/>
      <x:c r="L3629" s="18"/>
      <x:c r="M3629" s="18"/>
      <x:c r="N3629" s="18"/>
      <x:c r="O3629" s="18"/>
      <x:c r="P3629" s="18"/>
      <x:c r="Q3629" s="18"/>
      <x:c r="R3629" s="18"/>
      <x:c r="S3629" s="18"/>
      <x:c r="T3629" s="18"/>
    </x:row>
    <x:row r="3630">
      <x:c r="D3630" s="18"/>
      <x:c r="E3630" s="18"/>
      <x:c r="F3630" s="18"/>
      <x:c r="G3630" s="59"/>
      <x:c r="H3630" s="59"/>
      <x:c r="I3630" s="59"/>
      <x:c r="J3630" s="59"/>
      <x:c r="K3630" s="18"/>
      <x:c r="L3630" s="18"/>
      <x:c r="M3630" s="18"/>
      <x:c r="N3630" s="18"/>
      <x:c r="O3630" s="18"/>
      <x:c r="P3630" s="18"/>
      <x:c r="Q3630" s="18"/>
      <x:c r="R3630" s="18"/>
      <x:c r="S3630" s="18"/>
      <x:c r="T3630" s="18"/>
    </x:row>
    <x:row r="3631">
      <x:c r="D3631" s="18"/>
      <x:c r="E3631" s="18"/>
      <x:c r="F3631" s="18"/>
      <x:c r="G3631" s="59"/>
      <x:c r="H3631" s="59"/>
      <x:c r="I3631" s="59"/>
      <x:c r="J3631" s="59"/>
      <x:c r="K3631" s="18"/>
      <x:c r="L3631" s="18"/>
      <x:c r="M3631" s="18"/>
      <x:c r="N3631" s="18"/>
      <x:c r="O3631" s="18"/>
      <x:c r="P3631" s="18"/>
      <x:c r="Q3631" s="18"/>
      <x:c r="R3631" s="18"/>
      <x:c r="S3631" s="18"/>
      <x:c r="T3631" s="18"/>
    </x:row>
    <x:row r="3632">
      <x:c r="D3632" s="18"/>
      <x:c r="E3632" s="18"/>
      <x:c r="F3632" s="18"/>
      <x:c r="G3632" s="59"/>
      <x:c r="H3632" s="59"/>
      <x:c r="I3632" s="59"/>
      <x:c r="J3632" s="59"/>
      <x:c r="K3632" s="18"/>
      <x:c r="L3632" s="18"/>
      <x:c r="M3632" s="18"/>
      <x:c r="N3632" s="18"/>
      <x:c r="O3632" s="18"/>
      <x:c r="P3632" s="18"/>
      <x:c r="Q3632" s="18"/>
      <x:c r="R3632" s="18"/>
      <x:c r="S3632" s="18"/>
      <x:c r="T3632" s="18"/>
    </x:row>
    <x:row r="3633">
      <x:c r="D3633" s="18"/>
      <x:c r="E3633" s="18"/>
      <x:c r="F3633" s="18"/>
      <x:c r="G3633" s="59"/>
      <x:c r="H3633" s="59"/>
      <x:c r="I3633" s="59"/>
      <x:c r="J3633" s="59"/>
      <x:c r="K3633" s="18"/>
      <x:c r="L3633" s="18"/>
      <x:c r="M3633" s="18"/>
      <x:c r="N3633" s="18"/>
      <x:c r="O3633" s="18"/>
      <x:c r="P3633" s="18"/>
      <x:c r="Q3633" s="18"/>
      <x:c r="R3633" s="18"/>
      <x:c r="S3633" s="18"/>
      <x:c r="T3633" s="18"/>
    </x:row>
    <x:row r="3634">
      <x:c r="D3634" s="18"/>
      <x:c r="E3634" s="18"/>
      <x:c r="F3634" s="18"/>
      <x:c r="G3634" s="59"/>
      <x:c r="H3634" s="59"/>
      <x:c r="I3634" s="59"/>
      <x:c r="J3634" s="59"/>
      <x:c r="K3634" s="18"/>
      <x:c r="L3634" s="18"/>
      <x:c r="M3634" s="18"/>
      <x:c r="N3634" s="18"/>
      <x:c r="O3634" s="18"/>
      <x:c r="P3634" s="18"/>
      <x:c r="Q3634" s="18"/>
      <x:c r="R3634" s="18"/>
      <x:c r="S3634" s="18"/>
      <x:c r="T3634" s="18"/>
    </x:row>
    <x:row r="3635">
      <x:c r="D3635" s="18"/>
      <x:c r="E3635" s="18"/>
      <x:c r="F3635" s="18"/>
      <x:c r="G3635" s="59"/>
      <x:c r="H3635" s="59"/>
      <x:c r="I3635" s="59"/>
      <x:c r="J3635" s="59"/>
      <x:c r="K3635" s="18"/>
      <x:c r="L3635" s="18"/>
      <x:c r="M3635" s="18"/>
      <x:c r="N3635" s="18"/>
      <x:c r="O3635" s="18"/>
      <x:c r="P3635" s="18"/>
      <x:c r="Q3635" s="18"/>
      <x:c r="R3635" s="18"/>
      <x:c r="S3635" s="18"/>
      <x:c r="T3635" s="18"/>
    </x:row>
    <x:row r="3636">
      <x:c r="D3636" s="18"/>
      <x:c r="E3636" s="18"/>
      <x:c r="F3636" s="18"/>
      <x:c r="G3636" s="59"/>
      <x:c r="H3636" s="59"/>
      <x:c r="I3636" s="59"/>
      <x:c r="J3636" s="59"/>
      <x:c r="K3636" s="18"/>
      <x:c r="L3636" s="18"/>
      <x:c r="M3636" s="18"/>
      <x:c r="N3636" s="18"/>
      <x:c r="O3636" s="18"/>
      <x:c r="P3636" s="18"/>
      <x:c r="Q3636" s="18"/>
      <x:c r="R3636" s="18"/>
      <x:c r="S3636" s="18"/>
      <x:c r="T3636" s="18"/>
    </x:row>
    <x:row r="3637">
      <x:c r="D3637" s="18"/>
      <x:c r="E3637" s="18"/>
      <x:c r="F3637" s="18"/>
      <x:c r="G3637" s="59"/>
      <x:c r="H3637" s="59"/>
      <x:c r="I3637" s="59"/>
      <x:c r="J3637" s="59"/>
      <x:c r="K3637" s="18"/>
      <x:c r="L3637" s="18"/>
      <x:c r="M3637" s="18"/>
      <x:c r="N3637" s="18"/>
      <x:c r="O3637" s="18"/>
      <x:c r="P3637" s="18"/>
      <x:c r="Q3637" s="18"/>
      <x:c r="R3637" s="18"/>
      <x:c r="S3637" s="18"/>
      <x:c r="T3637" s="18"/>
    </x:row>
    <x:row r="3638">
      <x:c r="D3638" s="18"/>
      <x:c r="E3638" s="18"/>
      <x:c r="F3638" s="18"/>
      <x:c r="G3638" s="59"/>
      <x:c r="H3638" s="59"/>
      <x:c r="I3638" s="59"/>
      <x:c r="J3638" s="59"/>
      <x:c r="K3638" s="18"/>
      <x:c r="L3638" s="18"/>
      <x:c r="M3638" s="18"/>
      <x:c r="N3638" s="18"/>
      <x:c r="O3638" s="18"/>
      <x:c r="P3638" s="18"/>
      <x:c r="Q3638" s="18"/>
      <x:c r="R3638" s="18"/>
      <x:c r="S3638" s="18"/>
      <x:c r="T3638" s="18"/>
    </x:row>
    <x:row r="3639">
      <x:c r="D3639" s="18"/>
      <x:c r="E3639" s="18"/>
      <x:c r="F3639" s="18"/>
      <x:c r="G3639" s="59"/>
      <x:c r="H3639" s="59"/>
      <x:c r="I3639" s="59"/>
      <x:c r="J3639" s="59"/>
      <x:c r="K3639" s="18"/>
      <x:c r="L3639" s="18"/>
      <x:c r="M3639" s="18"/>
      <x:c r="N3639" s="18"/>
      <x:c r="O3639" s="18"/>
      <x:c r="P3639" s="18"/>
      <x:c r="Q3639" s="18"/>
      <x:c r="R3639" s="18"/>
      <x:c r="S3639" s="18"/>
      <x:c r="T3639" s="18"/>
    </x:row>
    <x:row r="3640">
      <x:c r="D3640" s="18"/>
      <x:c r="E3640" s="18"/>
      <x:c r="F3640" s="18"/>
      <x:c r="G3640" s="59"/>
      <x:c r="H3640" s="59"/>
      <x:c r="I3640" s="59"/>
      <x:c r="J3640" s="59"/>
      <x:c r="K3640" s="18"/>
      <x:c r="L3640" s="18"/>
      <x:c r="M3640" s="18"/>
      <x:c r="N3640" s="18"/>
      <x:c r="O3640" s="18"/>
      <x:c r="P3640" s="18"/>
      <x:c r="Q3640" s="18"/>
      <x:c r="R3640" s="18"/>
      <x:c r="S3640" s="18"/>
      <x:c r="T3640" s="18"/>
    </x:row>
    <x:row r="3641">
      <x:c r="D3641" s="18"/>
      <x:c r="E3641" s="18"/>
      <x:c r="F3641" s="18"/>
      <x:c r="G3641" s="59"/>
      <x:c r="H3641" s="59"/>
      <x:c r="I3641" s="59"/>
      <x:c r="J3641" s="59"/>
      <x:c r="K3641" s="18"/>
      <x:c r="L3641" s="18"/>
      <x:c r="M3641" s="18"/>
      <x:c r="N3641" s="18"/>
      <x:c r="O3641" s="18"/>
      <x:c r="P3641" s="18"/>
      <x:c r="Q3641" s="18"/>
      <x:c r="R3641" s="18"/>
      <x:c r="S3641" s="18"/>
      <x:c r="T3641" s="18"/>
    </x:row>
    <x:row r="3642">
      <x:c r="D3642" s="18"/>
      <x:c r="E3642" s="18"/>
      <x:c r="F3642" s="18"/>
      <x:c r="G3642" s="59"/>
      <x:c r="H3642" s="59"/>
      <x:c r="I3642" s="59"/>
      <x:c r="J3642" s="59"/>
      <x:c r="K3642" s="18"/>
      <x:c r="L3642" s="18"/>
      <x:c r="M3642" s="18"/>
      <x:c r="N3642" s="18"/>
      <x:c r="O3642" s="18"/>
      <x:c r="P3642" s="18"/>
      <x:c r="Q3642" s="18"/>
      <x:c r="R3642" s="18"/>
      <x:c r="S3642" s="18"/>
      <x:c r="T3642" s="18"/>
    </x:row>
    <x:row r="3643">
      <x:c r="D3643" s="18"/>
      <x:c r="E3643" s="18"/>
      <x:c r="F3643" s="18"/>
      <x:c r="G3643" s="59"/>
      <x:c r="H3643" s="59"/>
      <x:c r="I3643" s="59"/>
      <x:c r="J3643" s="59"/>
      <x:c r="K3643" s="18"/>
      <x:c r="L3643" s="18"/>
      <x:c r="M3643" s="18"/>
      <x:c r="N3643" s="18"/>
      <x:c r="O3643" s="18"/>
      <x:c r="P3643" s="18"/>
      <x:c r="Q3643" s="18"/>
      <x:c r="R3643" s="18"/>
      <x:c r="S3643" s="18"/>
      <x:c r="T3643" s="18"/>
    </x:row>
    <x:row r="3644">
      <x:c r="D3644" s="18"/>
      <x:c r="E3644" s="18"/>
      <x:c r="F3644" s="18"/>
      <x:c r="G3644" s="59"/>
      <x:c r="H3644" s="59"/>
      <x:c r="I3644" s="59"/>
      <x:c r="J3644" s="59"/>
      <x:c r="K3644" s="18"/>
      <x:c r="L3644" s="18"/>
      <x:c r="M3644" s="18"/>
      <x:c r="N3644" s="18"/>
      <x:c r="O3644" s="18"/>
      <x:c r="P3644" s="18"/>
      <x:c r="Q3644" s="18"/>
      <x:c r="R3644" s="18"/>
      <x:c r="S3644" s="18"/>
      <x:c r="T3644" s="18"/>
    </x:row>
    <x:row r="3645">
      <x:c r="D3645" s="18"/>
      <x:c r="E3645" s="18"/>
      <x:c r="F3645" s="18"/>
      <x:c r="G3645" s="59"/>
      <x:c r="H3645" s="59"/>
      <x:c r="I3645" s="59"/>
      <x:c r="J3645" s="59"/>
      <x:c r="K3645" s="18"/>
      <x:c r="L3645" s="18"/>
      <x:c r="M3645" s="18"/>
      <x:c r="N3645" s="18"/>
      <x:c r="O3645" s="18"/>
      <x:c r="P3645" s="18"/>
      <x:c r="Q3645" s="18"/>
      <x:c r="R3645" s="18"/>
      <x:c r="S3645" s="18"/>
      <x:c r="T3645" s="18"/>
    </x:row>
    <x:row r="3646">
      <x:c r="D3646" s="18"/>
      <x:c r="E3646" s="18"/>
      <x:c r="F3646" s="18"/>
      <x:c r="G3646" s="59"/>
      <x:c r="H3646" s="59"/>
      <x:c r="I3646" s="59"/>
      <x:c r="J3646" s="59"/>
      <x:c r="K3646" s="18"/>
      <x:c r="L3646" s="18"/>
      <x:c r="M3646" s="18"/>
      <x:c r="N3646" s="18"/>
      <x:c r="O3646" s="18"/>
      <x:c r="P3646" s="18"/>
      <x:c r="Q3646" s="18"/>
      <x:c r="R3646" s="18"/>
      <x:c r="S3646" s="18"/>
      <x:c r="T3646" s="18"/>
    </x:row>
    <x:row r="3647">
      <x:c r="D3647" s="18"/>
      <x:c r="E3647" s="18"/>
      <x:c r="F3647" s="18"/>
      <x:c r="G3647" s="59"/>
      <x:c r="H3647" s="59"/>
      <x:c r="I3647" s="59"/>
      <x:c r="J3647" s="59"/>
      <x:c r="K3647" s="18"/>
      <x:c r="L3647" s="18"/>
      <x:c r="M3647" s="18"/>
      <x:c r="N3647" s="18"/>
      <x:c r="O3647" s="18"/>
      <x:c r="P3647" s="18"/>
      <x:c r="Q3647" s="18"/>
      <x:c r="R3647" s="18"/>
      <x:c r="S3647" s="18"/>
      <x:c r="T3647" s="18"/>
    </x:row>
    <x:row r="3648">
      <x:c r="D3648" s="18"/>
      <x:c r="E3648" s="18"/>
      <x:c r="F3648" s="18"/>
      <x:c r="G3648" s="59"/>
      <x:c r="H3648" s="59"/>
      <x:c r="I3648" s="59"/>
      <x:c r="J3648" s="59"/>
      <x:c r="K3648" s="18"/>
      <x:c r="L3648" s="18"/>
      <x:c r="M3648" s="18"/>
      <x:c r="N3648" s="18"/>
      <x:c r="O3648" s="18"/>
      <x:c r="P3648" s="18"/>
      <x:c r="Q3648" s="18"/>
      <x:c r="R3648" s="18"/>
      <x:c r="S3648" s="18"/>
      <x:c r="T3648" s="18"/>
    </x:row>
    <x:row r="3649">
      <x:c r="D3649" s="18"/>
      <x:c r="E3649" s="18"/>
      <x:c r="F3649" s="18"/>
      <x:c r="G3649" s="59"/>
      <x:c r="H3649" s="59"/>
      <x:c r="I3649" s="59"/>
      <x:c r="J3649" s="59"/>
      <x:c r="K3649" s="18"/>
      <x:c r="L3649" s="18"/>
      <x:c r="M3649" s="18"/>
      <x:c r="N3649" s="18"/>
      <x:c r="O3649" s="18"/>
      <x:c r="P3649" s="18"/>
      <x:c r="Q3649" s="18"/>
      <x:c r="R3649" s="18"/>
      <x:c r="S3649" s="18"/>
      <x:c r="T3649" s="18"/>
    </x:row>
    <x:row r="3650">
      <x:c r="D3650" s="18"/>
      <x:c r="E3650" s="18"/>
      <x:c r="F3650" s="18"/>
      <x:c r="G3650" s="59"/>
      <x:c r="H3650" s="59"/>
      <x:c r="I3650" s="59"/>
      <x:c r="J3650" s="59"/>
      <x:c r="K3650" s="18"/>
      <x:c r="L3650" s="18"/>
      <x:c r="M3650" s="18"/>
      <x:c r="N3650" s="18"/>
      <x:c r="O3650" s="18"/>
      <x:c r="P3650" s="18"/>
      <x:c r="Q3650" s="18"/>
      <x:c r="R3650" s="18"/>
      <x:c r="S3650" s="18"/>
      <x:c r="T3650" s="18"/>
    </x:row>
    <x:row r="3651">
      <x:c r="D3651" s="18"/>
      <x:c r="E3651" s="18"/>
      <x:c r="F3651" s="18"/>
      <x:c r="G3651" s="59"/>
      <x:c r="H3651" s="59"/>
      <x:c r="I3651" s="59"/>
      <x:c r="J3651" s="59"/>
      <x:c r="K3651" s="18"/>
      <x:c r="L3651" s="18"/>
      <x:c r="M3651" s="18"/>
      <x:c r="N3651" s="18"/>
      <x:c r="O3651" s="18"/>
      <x:c r="P3651" s="18"/>
      <x:c r="Q3651" s="18"/>
      <x:c r="R3651" s="18"/>
      <x:c r="S3651" s="18"/>
      <x:c r="T3651" s="18"/>
    </x:row>
    <x:row r="3652">
      <x:c r="D3652" s="18"/>
      <x:c r="E3652" s="18"/>
      <x:c r="F3652" s="18"/>
      <x:c r="G3652" s="59"/>
      <x:c r="H3652" s="59"/>
      <x:c r="I3652" s="59"/>
      <x:c r="J3652" s="59"/>
      <x:c r="K3652" s="18"/>
      <x:c r="L3652" s="18"/>
      <x:c r="M3652" s="18"/>
      <x:c r="N3652" s="18"/>
      <x:c r="O3652" s="18"/>
      <x:c r="P3652" s="18"/>
      <x:c r="Q3652" s="18"/>
      <x:c r="R3652" s="18"/>
      <x:c r="S3652" s="18"/>
      <x:c r="T3652" s="18"/>
    </x:row>
    <x:row r="3653">
      <x:c r="D3653" s="18"/>
      <x:c r="E3653" s="18"/>
      <x:c r="F3653" s="18"/>
      <x:c r="G3653" s="59"/>
      <x:c r="H3653" s="59"/>
      <x:c r="I3653" s="59"/>
      <x:c r="J3653" s="59"/>
      <x:c r="K3653" s="18"/>
      <x:c r="L3653" s="18"/>
      <x:c r="M3653" s="18"/>
      <x:c r="N3653" s="18"/>
      <x:c r="O3653" s="18"/>
      <x:c r="P3653" s="18"/>
      <x:c r="Q3653" s="18"/>
      <x:c r="R3653" s="18"/>
      <x:c r="S3653" s="18"/>
      <x:c r="T3653" s="18"/>
    </x:row>
    <x:row r="3654">
      <x:c r="D3654" s="18"/>
      <x:c r="E3654" s="18"/>
      <x:c r="F3654" s="18"/>
      <x:c r="G3654" s="59"/>
      <x:c r="H3654" s="59"/>
      <x:c r="I3654" s="59"/>
      <x:c r="J3654" s="59"/>
      <x:c r="K3654" s="18"/>
      <x:c r="L3654" s="18"/>
      <x:c r="M3654" s="18"/>
      <x:c r="N3654" s="18"/>
      <x:c r="O3654" s="18"/>
      <x:c r="P3654" s="18"/>
      <x:c r="Q3654" s="18"/>
      <x:c r="R3654" s="18"/>
      <x:c r="S3654" s="18"/>
      <x:c r="T3654" s="18"/>
    </x:row>
    <x:row r="3655">
      <x:c r="D3655" s="18"/>
      <x:c r="E3655" s="18"/>
      <x:c r="F3655" s="18"/>
      <x:c r="G3655" s="59"/>
      <x:c r="H3655" s="59"/>
      <x:c r="I3655" s="59"/>
      <x:c r="J3655" s="59"/>
      <x:c r="K3655" s="18"/>
      <x:c r="L3655" s="18"/>
      <x:c r="M3655" s="18"/>
      <x:c r="N3655" s="18"/>
      <x:c r="O3655" s="18"/>
      <x:c r="P3655" s="18"/>
      <x:c r="Q3655" s="18"/>
      <x:c r="R3655" s="18"/>
      <x:c r="S3655" s="18"/>
      <x:c r="T3655" s="18"/>
    </x:row>
    <x:row r="3656">
      <x:c r="D3656" s="18"/>
      <x:c r="E3656" s="18"/>
      <x:c r="F3656" s="18"/>
      <x:c r="G3656" s="59"/>
      <x:c r="H3656" s="59"/>
      <x:c r="I3656" s="59"/>
      <x:c r="J3656" s="59"/>
      <x:c r="K3656" s="18"/>
      <x:c r="L3656" s="18"/>
      <x:c r="M3656" s="18"/>
      <x:c r="N3656" s="18"/>
      <x:c r="O3656" s="18"/>
      <x:c r="P3656" s="18"/>
      <x:c r="Q3656" s="18"/>
      <x:c r="R3656" s="18"/>
      <x:c r="S3656" s="18"/>
      <x:c r="T3656" s="18"/>
    </x:row>
    <x:row r="3657">
      <x:c r="D3657" s="18"/>
      <x:c r="E3657" s="18"/>
      <x:c r="F3657" s="18"/>
      <x:c r="G3657" s="59"/>
      <x:c r="H3657" s="59"/>
      <x:c r="I3657" s="59"/>
      <x:c r="J3657" s="59"/>
      <x:c r="K3657" s="18"/>
      <x:c r="L3657" s="18"/>
      <x:c r="M3657" s="18"/>
      <x:c r="N3657" s="18"/>
      <x:c r="O3657" s="18"/>
      <x:c r="P3657" s="18"/>
      <x:c r="Q3657" s="18"/>
      <x:c r="R3657" s="18"/>
      <x:c r="S3657" s="18"/>
      <x:c r="T3657" s="18"/>
    </x:row>
    <x:row r="3658">
      <x:c r="D3658" s="18"/>
      <x:c r="E3658" s="18"/>
      <x:c r="F3658" s="18"/>
      <x:c r="G3658" s="59"/>
      <x:c r="H3658" s="59"/>
      <x:c r="I3658" s="59"/>
      <x:c r="J3658" s="59"/>
      <x:c r="K3658" s="18"/>
      <x:c r="L3658" s="18"/>
      <x:c r="M3658" s="18"/>
      <x:c r="N3658" s="18"/>
      <x:c r="O3658" s="18"/>
      <x:c r="P3658" s="18"/>
      <x:c r="Q3658" s="18"/>
      <x:c r="R3658" s="18"/>
      <x:c r="S3658" s="18"/>
      <x:c r="T3658" s="18"/>
    </x:row>
    <x:row r="3659">
      <x:c r="D3659" s="18"/>
      <x:c r="E3659" s="18"/>
      <x:c r="F3659" s="18"/>
      <x:c r="G3659" s="59"/>
      <x:c r="H3659" s="59"/>
      <x:c r="I3659" s="59"/>
      <x:c r="J3659" s="59"/>
      <x:c r="K3659" s="18"/>
      <x:c r="L3659" s="18"/>
      <x:c r="M3659" s="18"/>
      <x:c r="N3659" s="18"/>
      <x:c r="O3659" s="18"/>
      <x:c r="P3659" s="18"/>
      <x:c r="Q3659" s="18"/>
      <x:c r="R3659" s="18"/>
      <x:c r="S3659" s="18"/>
      <x:c r="T3659" s="18"/>
    </x:row>
    <x:row r="3660">
      <x:c r="D3660" s="18"/>
      <x:c r="E3660" s="18"/>
      <x:c r="F3660" s="18"/>
      <x:c r="G3660" s="59"/>
      <x:c r="H3660" s="59"/>
      <x:c r="I3660" s="59"/>
      <x:c r="J3660" s="59"/>
      <x:c r="K3660" s="18"/>
      <x:c r="L3660" s="18"/>
      <x:c r="M3660" s="18"/>
      <x:c r="N3660" s="18"/>
      <x:c r="O3660" s="18"/>
      <x:c r="P3660" s="18"/>
      <x:c r="Q3660" s="18"/>
      <x:c r="R3660" s="18"/>
      <x:c r="S3660" s="18"/>
      <x:c r="T3660" s="18"/>
    </x:row>
    <x:row r="3661">
      <x:c r="D3661" s="18"/>
      <x:c r="E3661" s="18"/>
      <x:c r="F3661" s="18"/>
      <x:c r="G3661" s="59"/>
      <x:c r="H3661" s="59"/>
      <x:c r="I3661" s="59"/>
      <x:c r="J3661" s="59"/>
      <x:c r="K3661" s="18"/>
      <x:c r="L3661" s="18"/>
      <x:c r="M3661" s="18"/>
      <x:c r="N3661" s="18"/>
      <x:c r="O3661" s="18"/>
      <x:c r="P3661" s="18"/>
      <x:c r="Q3661" s="18"/>
      <x:c r="R3661" s="18"/>
      <x:c r="S3661" s="18"/>
      <x:c r="T3661" s="18"/>
    </x:row>
    <x:row r="3662">
      <x:c r="D3662" s="18"/>
      <x:c r="E3662" s="18"/>
      <x:c r="F3662" s="18"/>
      <x:c r="G3662" s="59"/>
      <x:c r="H3662" s="59"/>
      <x:c r="I3662" s="59"/>
      <x:c r="J3662" s="59"/>
      <x:c r="K3662" s="18"/>
      <x:c r="L3662" s="18"/>
      <x:c r="M3662" s="18"/>
      <x:c r="N3662" s="18"/>
      <x:c r="O3662" s="18"/>
      <x:c r="P3662" s="18"/>
      <x:c r="Q3662" s="18"/>
      <x:c r="R3662" s="18"/>
      <x:c r="S3662" s="18"/>
      <x:c r="T3662" s="18"/>
    </x:row>
    <x:row r="3663">
      <x:c r="D3663" s="18"/>
      <x:c r="E3663" s="18"/>
      <x:c r="F3663" s="18"/>
      <x:c r="G3663" s="59"/>
      <x:c r="H3663" s="59"/>
      <x:c r="I3663" s="59"/>
      <x:c r="J3663" s="59"/>
      <x:c r="K3663" s="18"/>
      <x:c r="L3663" s="18"/>
      <x:c r="M3663" s="18"/>
      <x:c r="N3663" s="18"/>
      <x:c r="O3663" s="18"/>
      <x:c r="P3663" s="18"/>
      <x:c r="Q3663" s="18"/>
      <x:c r="R3663" s="18"/>
      <x:c r="S3663" s="18"/>
      <x:c r="T3663" s="18"/>
    </x:row>
    <x:row r="3664">
      <x:c r="D3664" s="18"/>
      <x:c r="E3664" s="18"/>
      <x:c r="F3664" s="18"/>
      <x:c r="G3664" s="59"/>
      <x:c r="H3664" s="59"/>
      <x:c r="I3664" s="59"/>
      <x:c r="J3664" s="59"/>
      <x:c r="K3664" s="18"/>
      <x:c r="L3664" s="18"/>
      <x:c r="M3664" s="18"/>
      <x:c r="N3664" s="18"/>
      <x:c r="O3664" s="18"/>
      <x:c r="P3664" s="18"/>
      <x:c r="Q3664" s="18"/>
      <x:c r="R3664" s="18"/>
      <x:c r="S3664" s="18"/>
      <x:c r="T3664" s="18"/>
    </x:row>
    <x:row r="3665">
      <x:c r="D3665" s="18"/>
      <x:c r="E3665" s="18"/>
      <x:c r="F3665" s="18"/>
      <x:c r="G3665" s="59"/>
      <x:c r="H3665" s="59"/>
      <x:c r="I3665" s="59"/>
      <x:c r="J3665" s="59"/>
      <x:c r="K3665" s="18"/>
      <x:c r="L3665" s="18"/>
      <x:c r="M3665" s="18"/>
      <x:c r="N3665" s="18"/>
      <x:c r="O3665" s="18"/>
      <x:c r="P3665" s="18"/>
      <x:c r="Q3665" s="18"/>
      <x:c r="R3665" s="18"/>
      <x:c r="S3665" s="18"/>
      <x:c r="T3665" s="18"/>
    </x:row>
    <x:row r="3666">
      <x:c r="D3666" s="18"/>
      <x:c r="E3666" s="18"/>
      <x:c r="F3666" s="18"/>
      <x:c r="G3666" s="59"/>
      <x:c r="H3666" s="59"/>
      <x:c r="I3666" s="59"/>
      <x:c r="J3666" s="59"/>
      <x:c r="K3666" s="18"/>
      <x:c r="L3666" s="18"/>
      <x:c r="M3666" s="18"/>
      <x:c r="N3666" s="18"/>
      <x:c r="O3666" s="18"/>
      <x:c r="P3666" s="18"/>
      <x:c r="Q3666" s="18"/>
      <x:c r="R3666" s="18"/>
      <x:c r="S3666" s="18"/>
      <x:c r="T3666" s="18"/>
    </x:row>
    <x:row r="3667">
      <x:c r="D3667" s="18"/>
      <x:c r="E3667" s="18"/>
      <x:c r="F3667" s="18"/>
      <x:c r="G3667" s="59"/>
      <x:c r="H3667" s="59"/>
      <x:c r="I3667" s="59"/>
      <x:c r="J3667" s="59"/>
      <x:c r="K3667" s="18"/>
      <x:c r="L3667" s="18"/>
      <x:c r="M3667" s="18"/>
      <x:c r="N3667" s="18"/>
      <x:c r="O3667" s="18"/>
      <x:c r="P3667" s="18"/>
      <x:c r="Q3667" s="18"/>
      <x:c r="R3667" s="18"/>
      <x:c r="S3667" s="18"/>
      <x:c r="T3667" s="18"/>
    </x:row>
    <x:row r="3668">
      <x:c r="D3668" s="18"/>
      <x:c r="E3668" s="18"/>
      <x:c r="F3668" s="18"/>
      <x:c r="G3668" s="59"/>
      <x:c r="H3668" s="59"/>
      <x:c r="I3668" s="59"/>
      <x:c r="J3668" s="59"/>
      <x:c r="K3668" s="18"/>
      <x:c r="L3668" s="18"/>
      <x:c r="M3668" s="18"/>
      <x:c r="N3668" s="18"/>
      <x:c r="O3668" s="18"/>
      <x:c r="P3668" s="18"/>
      <x:c r="Q3668" s="18"/>
      <x:c r="R3668" s="18"/>
      <x:c r="S3668" s="18"/>
      <x:c r="T3668" s="18"/>
    </x:row>
    <x:row r="3669">
      <x:c r="D3669" s="18"/>
      <x:c r="E3669" s="18"/>
      <x:c r="F3669" s="18"/>
      <x:c r="G3669" s="59"/>
      <x:c r="H3669" s="59"/>
      <x:c r="I3669" s="59"/>
      <x:c r="J3669" s="59"/>
      <x:c r="K3669" s="18"/>
      <x:c r="L3669" s="18"/>
      <x:c r="M3669" s="18"/>
      <x:c r="N3669" s="18"/>
      <x:c r="O3669" s="18"/>
      <x:c r="P3669" s="18"/>
      <x:c r="Q3669" s="18"/>
      <x:c r="R3669" s="18"/>
      <x:c r="S3669" s="18"/>
      <x:c r="T3669" s="18"/>
    </x:row>
    <x:row r="3670">
      <x:c r="D3670" s="18"/>
      <x:c r="E3670" s="18"/>
      <x:c r="F3670" s="18"/>
      <x:c r="G3670" s="59"/>
      <x:c r="H3670" s="59"/>
      <x:c r="I3670" s="59"/>
      <x:c r="J3670" s="59"/>
      <x:c r="K3670" s="18"/>
      <x:c r="L3670" s="18"/>
      <x:c r="M3670" s="18"/>
      <x:c r="N3670" s="18"/>
      <x:c r="O3670" s="18"/>
      <x:c r="P3670" s="18"/>
      <x:c r="Q3670" s="18"/>
      <x:c r="R3670" s="18"/>
      <x:c r="S3670" s="18"/>
      <x:c r="T3670" s="18"/>
    </x:row>
    <x:row r="3671">
      <x:c r="D3671" s="18"/>
      <x:c r="E3671" s="18"/>
      <x:c r="F3671" s="18"/>
      <x:c r="G3671" s="59"/>
      <x:c r="H3671" s="59"/>
      <x:c r="I3671" s="59"/>
      <x:c r="J3671" s="59"/>
      <x:c r="K3671" s="18"/>
      <x:c r="L3671" s="18"/>
      <x:c r="M3671" s="18"/>
      <x:c r="N3671" s="18"/>
      <x:c r="O3671" s="18"/>
      <x:c r="P3671" s="18"/>
      <x:c r="Q3671" s="18"/>
      <x:c r="R3671" s="18"/>
      <x:c r="S3671" s="18"/>
      <x:c r="T3671" s="18"/>
    </x:row>
    <x:row r="3672">
      <x:c r="D3672" s="18"/>
      <x:c r="E3672" s="18"/>
      <x:c r="F3672" s="18"/>
      <x:c r="G3672" s="59"/>
      <x:c r="H3672" s="59"/>
      <x:c r="I3672" s="59"/>
      <x:c r="J3672" s="59"/>
      <x:c r="K3672" s="18"/>
      <x:c r="L3672" s="18"/>
      <x:c r="M3672" s="18"/>
      <x:c r="N3672" s="18"/>
      <x:c r="O3672" s="18"/>
      <x:c r="P3672" s="18"/>
      <x:c r="Q3672" s="18"/>
      <x:c r="R3672" s="18"/>
      <x:c r="S3672" s="18"/>
      <x:c r="T3672" s="18"/>
    </x:row>
    <x:row r="3673">
      <x:c r="D3673" s="18"/>
      <x:c r="E3673" s="18"/>
      <x:c r="F3673" s="18"/>
      <x:c r="G3673" s="59"/>
      <x:c r="H3673" s="59"/>
      <x:c r="I3673" s="59"/>
      <x:c r="J3673" s="59"/>
      <x:c r="K3673" s="18"/>
      <x:c r="L3673" s="18"/>
      <x:c r="M3673" s="18"/>
      <x:c r="N3673" s="18"/>
      <x:c r="O3673" s="18"/>
      <x:c r="P3673" s="18"/>
      <x:c r="Q3673" s="18"/>
      <x:c r="R3673" s="18"/>
      <x:c r="S3673" s="18"/>
      <x:c r="T3673" s="18"/>
    </x:row>
    <x:row r="3674">
      <x:c r="D3674" s="18"/>
      <x:c r="E3674" s="18"/>
      <x:c r="F3674" s="18"/>
      <x:c r="G3674" s="59"/>
      <x:c r="H3674" s="59"/>
      <x:c r="I3674" s="59"/>
      <x:c r="J3674" s="59"/>
      <x:c r="K3674" s="18"/>
      <x:c r="L3674" s="18"/>
      <x:c r="M3674" s="18"/>
      <x:c r="N3674" s="18"/>
      <x:c r="O3674" s="18"/>
      <x:c r="P3674" s="18"/>
      <x:c r="Q3674" s="18"/>
      <x:c r="R3674" s="18"/>
      <x:c r="S3674" s="18"/>
      <x:c r="T3674" s="18"/>
    </x:row>
    <x:row r="3675">
      <x:c r="D3675" s="18"/>
      <x:c r="E3675" s="18"/>
      <x:c r="F3675" s="18"/>
      <x:c r="G3675" s="59"/>
      <x:c r="H3675" s="59"/>
      <x:c r="I3675" s="59"/>
      <x:c r="J3675" s="59"/>
      <x:c r="K3675" s="18"/>
      <x:c r="L3675" s="18"/>
      <x:c r="M3675" s="18"/>
      <x:c r="N3675" s="18"/>
      <x:c r="O3675" s="18"/>
      <x:c r="P3675" s="18"/>
      <x:c r="Q3675" s="18"/>
      <x:c r="R3675" s="18"/>
      <x:c r="S3675" s="18"/>
      <x:c r="T3675" s="18"/>
    </x:row>
    <x:row r="3676">
      <x:c r="D3676" s="18"/>
      <x:c r="E3676" s="18"/>
      <x:c r="F3676" s="18"/>
      <x:c r="G3676" s="59"/>
      <x:c r="H3676" s="59"/>
      <x:c r="I3676" s="59"/>
      <x:c r="J3676" s="59"/>
      <x:c r="K3676" s="18"/>
      <x:c r="L3676" s="18"/>
      <x:c r="M3676" s="18"/>
      <x:c r="N3676" s="18"/>
      <x:c r="O3676" s="18"/>
      <x:c r="P3676" s="18"/>
      <x:c r="Q3676" s="18"/>
      <x:c r="R3676" s="18"/>
      <x:c r="S3676" s="18"/>
      <x:c r="T3676" s="18"/>
    </x:row>
    <x:row r="3677">
      <x:c r="D3677" s="18"/>
      <x:c r="E3677" s="18"/>
      <x:c r="F3677" s="18"/>
      <x:c r="G3677" s="59"/>
      <x:c r="H3677" s="59"/>
      <x:c r="I3677" s="59"/>
      <x:c r="J3677" s="59"/>
      <x:c r="K3677" s="18"/>
      <x:c r="L3677" s="18"/>
      <x:c r="M3677" s="18"/>
      <x:c r="N3677" s="18"/>
      <x:c r="O3677" s="18"/>
      <x:c r="P3677" s="18"/>
      <x:c r="Q3677" s="18"/>
      <x:c r="R3677" s="18"/>
      <x:c r="S3677" s="18"/>
      <x:c r="T3677" s="18"/>
    </x:row>
    <x:row r="3678">
      <x:c r="D3678" s="18"/>
      <x:c r="E3678" s="18"/>
      <x:c r="F3678" s="18"/>
      <x:c r="G3678" s="59"/>
      <x:c r="H3678" s="59"/>
      <x:c r="I3678" s="59"/>
      <x:c r="J3678" s="59"/>
      <x:c r="K3678" s="18"/>
      <x:c r="L3678" s="18"/>
      <x:c r="M3678" s="18"/>
      <x:c r="N3678" s="18"/>
      <x:c r="O3678" s="18"/>
      <x:c r="P3678" s="18"/>
      <x:c r="Q3678" s="18"/>
      <x:c r="R3678" s="18"/>
      <x:c r="S3678" s="18"/>
      <x:c r="T3678" s="18"/>
    </x:row>
    <x:row r="3679">
      <x:c r="D3679" s="18"/>
      <x:c r="E3679" s="18"/>
      <x:c r="F3679" s="18"/>
      <x:c r="G3679" s="59"/>
      <x:c r="H3679" s="59"/>
      <x:c r="I3679" s="59"/>
      <x:c r="J3679" s="59"/>
      <x:c r="K3679" s="18"/>
      <x:c r="L3679" s="18"/>
      <x:c r="M3679" s="18"/>
      <x:c r="N3679" s="18"/>
      <x:c r="O3679" s="18"/>
      <x:c r="P3679" s="18"/>
      <x:c r="Q3679" s="18"/>
      <x:c r="R3679" s="18"/>
      <x:c r="S3679" s="18"/>
      <x:c r="T3679" s="18"/>
    </x:row>
    <x:row r="3680">
      <x:c r="D3680" s="18"/>
      <x:c r="E3680" s="18"/>
      <x:c r="F3680" s="18"/>
      <x:c r="G3680" s="59"/>
      <x:c r="H3680" s="59"/>
      <x:c r="I3680" s="59"/>
      <x:c r="J3680" s="59"/>
      <x:c r="K3680" s="18"/>
      <x:c r="L3680" s="18"/>
      <x:c r="M3680" s="18"/>
      <x:c r="N3680" s="18"/>
      <x:c r="O3680" s="18"/>
      <x:c r="P3680" s="18"/>
      <x:c r="Q3680" s="18"/>
      <x:c r="R3680" s="18"/>
      <x:c r="S3680" s="18"/>
      <x:c r="T3680" s="18"/>
    </x:row>
    <x:row r="3681">
      <x:c r="D3681" s="18"/>
      <x:c r="E3681" s="18"/>
      <x:c r="F3681" s="18"/>
      <x:c r="G3681" s="59"/>
      <x:c r="H3681" s="59"/>
      <x:c r="I3681" s="59"/>
      <x:c r="J3681" s="59"/>
      <x:c r="K3681" s="18"/>
      <x:c r="L3681" s="18"/>
      <x:c r="M3681" s="18"/>
      <x:c r="N3681" s="18"/>
      <x:c r="O3681" s="18"/>
      <x:c r="P3681" s="18"/>
      <x:c r="Q3681" s="18"/>
      <x:c r="R3681" s="18"/>
      <x:c r="S3681" s="18"/>
      <x:c r="T3681" s="18"/>
    </x:row>
    <x:row r="3682">
      <x:c r="D3682" s="18"/>
      <x:c r="E3682" s="18"/>
      <x:c r="F3682" s="18"/>
      <x:c r="G3682" s="59"/>
      <x:c r="H3682" s="59"/>
      <x:c r="I3682" s="59"/>
      <x:c r="J3682" s="59"/>
      <x:c r="K3682" s="18"/>
      <x:c r="L3682" s="18"/>
      <x:c r="M3682" s="18"/>
      <x:c r="N3682" s="18"/>
      <x:c r="O3682" s="18"/>
      <x:c r="P3682" s="18"/>
      <x:c r="Q3682" s="18"/>
      <x:c r="R3682" s="18"/>
      <x:c r="S3682" s="18"/>
      <x:c r="T3682" s="18"/>
    </x:row>
    <x:row r="3683">
      <x:c r="D3683" s="18"/>
      <x:c r="E3683" s="18"/>
      <x:c r="F3683" s="18"/>
      <x:c r="G3683" s="59"/>
      <x:c r="H3683" s="59"/>
      <x:c r="I3683" s="59"/>
      <x:c r="J3683" s="59"/>
      <x:c r="K3683" s="18"/>
      <x:c r="L3683" s="18"/>
      <x:c r="M3683" s="18"/>
      <x:c r="N3683" s="18"/>
      <x:c r="O3683" s="18"/>
      <x:c r="P3683" s="18"/>
      <x:c r="Q3683" s="18"/>
      <x:c r="R3683" s="18"/>
      <x:c r="S3683" s="18"/>
      <x:c r="T3683" s="18"/>
    </x:row>
    <x:row r="3684">
      <x:c r="D3684" s="18"/>
      <x:c r="E3684" s="18"/>
      <x:c r="F3684" s="18"/>
      <x:c r="G3684" s="59"/>
      <x:c r="H3684" s="59"/>
      <x:c r="I3684" s="59"/>
      <x:c r="J3684" s="59"/>
      <x:c r="K3684" s="18"/>
      <x:c r="L3684" s="18"/>
      <x:c r="M3684" s="18"/>
      <x:c r="N3684" s="18"/>
      <x:c r="O3684" s="18"/>
      <x:c r="P3684" s="18"/>
      <x:c r="Q3684" s="18"/>
      <x:c r="R3684" s="18"/>
      <x:c r="S3684" s="18"/>
      <x:c r="T3684" s="18"/>
    </x:row>
    <x:row r="3685">
      <x:c r="D3685" s="18"/>
      <x:c r="E3685" s="18"/>
      <x:c r="F3685" s="18"/>
      <x:c r="G3685" s="59"/>
      <x:c r="H3685" s="59"/>
      <x:c r="I3685" s="59"/>
      <x:c r="J3685" s="59"/>
      <x:c r="K3685" s="18"/>
      <x:c r="L3685" s="18"/>
      <x:c r="M3685" s="18"/>
      <x:c r="N3685" s="18"/>
      <x:c r="O3685" s="18"/>
      <x:c r="P3685" s="18"/>
      <x:c r="Q3685" s="18"/>
      <x:c r="R3685" s="18"/>
      <x:c r="S3685" s="18"/>
      <x:c r="T3685" s="18"/>
    </x:row>
    <x:row r="3686">
      <x:c r="D3686" s="18"/>
      <x:c r="E3686" s="18"/>
      <x:c r="F3686" s="18"/>
      <x:c r="G3686" s="59"/>
      <x:c r="H3686" s="59"/>
      <x:c r="I3686" s="59"/>
      <x:c r="J3686" s="59"/>
      <x:c r="K3686" s="18"/>
      <x:c r="L3686" s="18"/>
      <x:c r="M3686" s="18"/>
      <x:c r="N3686" s="18"/>
      <x:c r="O3686" s="18"/>
      <x:c r="P3686" s="18"/>
      <x:c r="Q3686" s="18"/>
      <x:c r="R3686" s="18"/>
      <x:c r="S3686" s="18"/>
      <x:c r="T3686" s="18"/>
    </x:row>
    <x:row r="3687">
      <x:c r="D3687" s="18"/>
      <x:c r="E3687" s="18"/>
      <x:c r="F3687" s="18"/>
      <x:c r="G3687" s="59"/>
      <x:c r="H3687" s="59"/>
      <x:c r="I3687" s="59"/>
      <x:c r="J3687" s="59"/>
      <x:c r="K3687" s="18"/>
      <x:c r="L3687" s="18"/>
      <x:c r="M3687" s="18"/>
      <x:c r="N3687" s="18"/>
      <x:c r="O3687" s="18"/>
      <x:c r="P3687" s="18"/>
      <x:c r="Q3687" s="18"/>
      <x:c r="R3687" s="18"/>
      <x:c r="S3687" s="18"/>
      <x:c r="T3687" s="18"/>
    </x:row>
    <x:row r="3688">
      <x:c r="D3688" s="18"/>
      <x:c r="E3688" s="18"/>
      <x:c r="F3688" s="18"/>
      <x:c r="G3688" s="59"/>
      <x:c r="H3688" s="59"/>
      <x:c r="I3688" s="59"/>
      <x:c r="J3688" s="59"/>
      <x:c r="K3688" s="18"/>
      <x:c r="L3688" s="18"/>
      <x:c r="M3688" s="18"/>
      <x:c r="N3688" s="18"/>
      <x:c r="O3688" s="18"/>
      <x:c r="P3688" s="18"/>
      <x:c r="Q3688" s="18"/>
      <x:c r="R3688" s="18"/>
      <x:c r="S3688" s="18"/>
      <x:c r="T3688" s="18"/>
    </x:row>
    <x:row r="3689">
      <x:c r="D3689" s="18"/>
      <x:c r="E3689" s="18"/>
      <x:c r="F3689" s="18"/>
      <x:c r="G3689" s="59"/>
      <x:c r="H3689" s="59"/>
      <x:c r="I3689" s="59"/>
      <x:c r="J3689" s="59"/>
      <x:c r="K3689" s="18"/>
      <x:c r="L3689" s="18"/>
      <x:c r="M3689" s="18"/>
      <x:c r="N3689" s="18"/>
      <x:c r="O3689" s="18"/>
      <x:c r="P3689" s="18"/>
      <x:c r="Q3689" s="18"/>
      <x:c r="R3689" s="18"/>
      <x:c r="S3689" s="18"/>
      <x:c r="T3689" s="18"/>
    </x:row>
    <x:row r="3690">
      <x:c r="D3690" s="18"/>
      <x:c r="E3690" s="18"/>
      <x:c r="F3690" s="18"/>
      <x:c r="G3690" s="59"/>
      <x:c r="H3690" s="59"/>
      <x:c r="I3690" s="59"/>
      <x:c r="J3690" s="59"/>
      <x:c r="K3690" s="18"/>
      <x:c r="L3690" s="18"/>
      <x:c r="M3690" s="18"/>
      <x:c r="N3690" s="18"/>
      <x:c r="O3690" s="18"/>
      <x:c r="P3690" s="18"/>
      <x:c r="Q3690" s="18"/>
      <x:c r="R3690" s="18"/>
      <x:c r="S3690" s="18"/>
      <x:c r="T3690" s="18"/>
    </x:row>
    <x:row r="3691">
      <x:c r="D3691" s="18"/>
      <x:c r="E3691" s="18"/>
      <x:c r="F3691" s="18"/>
      <x:c r="G3691" s="59"/>
      <x:c r="H3691" s="59"/>
      <x:c r="I3691" s="59"/>
      <x:c r="J3691" s="59"/>
      <x:c r="K3691" s="18"/>
      <x:c r="L3691" s="18"/>
      <x:c r="M3691" s="18"/>
      <x:c r="N3691" s="18"/>
      <x:c r="O3691" s="18"/>
      <x:c r="P3691" s="18"/>
      <x:c r="Q3691" s="18"/>
      <x:c r="R3691" s="18"/>
      <x:c r="S3691" s="18"/>
      <x:c r="T3691" s="18"/>
    </x:row>
    <x:row r="3692">
      <x:c r="D3692" s="18"/>
      <x:c r="E3692" s="18"/>
      <x:c r="F3692" s="18"/>
      <x:c r="G3692" s="59"/>
      <x:c r="H3692" s="59"/>
      <x:c r="I3692" s="59"/>
      <x:c r="J3692" s="59"/>
      <x:c r="K3692" s="18"/>
      <x:c r="L3692" s="18"/>
      <x:c r="M3692" s="18"/>
      <x:c r="N3692" s="18"/>
      <x:c r="O3692" s="18"/>
      <x:c r="P3692" s="18"/>
      <x:c r="Q3692" s="18"/>
      <x:c r="R3692" s="18"/>
      <x:c r="S3692" s="18"/>
      <x:c r="T3692" s="18"/>
    </x:row>
    <x:row r="3693">
      <x:c r="D3693" s="18"/>
      <x:c r="E3693" s="18"/>
      <x:c r="F3693" s="18"/>
      <x:c r="G3693" s="59"/>
      <x:c r="H3693" s="59"/>
      <x:c r="I3693" s="59"/>
      <x:c r="J3693" s="59"/>
      <x:c r="K3693" s="18"/>
      <x:c r="L3693" s="18"/>
      <x:c r="M3693" s="18"/>
      <x:c r="N3693" s="18"/>
      <x:c r="O3693" s="18"/>
      <x:c r="P3693" s="18"/>
      <x:c r="Q3693" s="18"/>
      <x:c r="R3693" s="18"/>
      <x:c r="S3693" s="18"/>
      <x:c r="T3693" s="18"/>
    </x:row>
    <x:row r="3694">
      <x:c r="D3694" s="18"/>
      <x:c r="E3694" s="18"/>
      <x:c r="F3694" s="18"/>
      <x:c r="G3694" s="59"/>
      <x:c r="H3694" s="59"/>
      <x:c r="I3694" s="59"/>
      <x:c r="J3694" s="59"/>
      <x:c r="K3694" s="18"/>
      <x:c r="L3694" s="18"/>
      <x:c r="M3694" s="18"/>
      <x:c r="N3694" s="18"/>
      <x:c r="O3694" s="18"/>
      <x:c r="P3694" s="18"/>
      <x:c r="Q3694" s="18"/>
      <x:c r="R3694" s="18"/>
      <x:c r="S3694" s="18"/>
      <x:c r="T3694" s="18"/>
    </x:row>
    <x:row r="3695">
      <x:c r="D3695" s="18"/>
      <x:c r="E3695" s="18"/>
      <x:c r="F3695" s="18"/>
      <x:c r="G3695" s="59"/>
      <x:c r="H3695" s="59"/>
      <x:c r="I3695" s="59"/>
      <x:c r="J3695" s="59"/>
      <x:c r="K3695" s="18"/>
      <x:c r="L3695" s="18"/>
      <x:c r="M3695" s="18"/>
      <x:c r="N3695" s="18"/>
      <x:c r="O3695" s="18"/>
      <x:c r="P3695" s="18"/>
      <x:c r="Q3695" s="18"/>
      <x:c r="R3695" s="18"/>
      <x:c r="S3695" s="18"/>
      <x:c r="T3695" s="18"/>
    </x:row>
    <x:row r="3696">
      <x:c r="D3696" s="18"/>
      <x:c r="E3696" s="18"/>
      <x:c r="F3696" s="18"/>
      <x:c r="G3696" s="59"/>
      <x:c r="H3696" s="59"/>
      <x:c r="I3696" s="59"/>
      <x:c r="J3696" s="59"/>
      <x:c r="K3696" s="18"/>
      <x:c r="L3696" s="18"/>
      <x:c r="M3696" s="18"/>
      <x:c r="N3696" s="18"/>
      <x:c r="O3696" s="18"/>
      <x:c r="P3696" s="18"/>
      <x:c r="Q3696" s="18"/>
      <x:c r="R3696" s="18"/>
      <x:c r="S3696" s="18"/>
      <x:c r="T3696" s="18"/>
    </x:row>
    <x:row r="3697">
      <x:c r="D3697" s="18"/>
      <x:c r="E3697" s="18"/>
      <x:c r="F3697" s="18"/>
      <x:c r="G3697" s="59"/>
      <x:c r="H3697" s="59"/>
      <x:c r="I3697" s="59"/>
      <x:c r="J3697" s="59"/>
      <x:c r="K3697" s="18"/>
      <x:c r="L3697" s="18"/>
      <x:c r="M3697" s="18"/>
      <x:c r="N3697" s="18"/>
      <x:c r="O3697" s="18"/>
      <x:c r="P3697" s="18"/>
      <x:c r="Q3697" s="18"/>
      <x:c r="R3697" s="18"/>
      <x:c r="S3697" s="18"/>
      <x:c r="T3697" s="18"/>
    </x:row>
    <x:row r="3698">
      <x:c r="D3698" s="18"/>
      <x:c r="E3698" s="18"/>
      <x:c r="F3698" s="18"/>
      <x:c r="G3698" s="59"/>
      <x:c r="H3698" s="59"/>
      <x:c r="I3698" s="59"/>
      <x:c r="J3698" s="59"/>
      <x:c r="K3698" s="18"/>
      <x:c r="L3698" s="18"/>
      <x:c r="M3698" s="18"/>
      <x:c r="N3698" s="18"/>
      <x:c r="O3698" s="18"/>
      <x:c r="P3698" s="18"/>
      <x:c r="Q3698" s="18"/>
      <x:c r="R3698" s="18"/>
      <x:c r="S3698" s="18"/>
      <x:c r="T3698" s="18"/>
    </x:row>
    <x:row r="3699">
      <x:c r="D3699" s="18"/>
      <x:c r="E3699" s="18"/>
      <x:c r="F3699" s="18"/>
      <x:c r="G3699" s="59"/>
      <x:c r="H3699" s="59"/>
      <x:c r="I3699" s="59"/>
      <x:c r="J3699" s="59"/>
      <x:c r="K3699" s="18"/>
      <x:c r="L3699" s="18"/>
      <x:c r="M3699" s="18"/>
      <x:c r="N3699" s="18"/>
      <x:c r="O3699" s="18"/>
      <x:c r="P3699" s="18"/>
      <x:c r="Q3699" s="18"/>
      <x:c r="R3699" s="18"/>
      <x:c r="S3699" s="18"/>
      <x:c r="T3699" s="18"/>
    </x:row>
    <x:row r="3700">
      <x:c r="D3700" s="18"/>
      <x:c r="E3700" s="18"/>
      <x:c r="F3700" s="18"/>
      <x:c r="G3700" s="59"/>
      <x:c r="H3700" s="59"/>
      <x:c r="I3700" s="59"/>
      <x:c r="J3700" s="59"/>
      <x:c r="K3700" s="18"/>
      <x:c r="L3700" s="18"/>
      <x:c r="M3700" s="18"/>
      <x:c r="N3700" s="18"/>
      <x:c r="O3700" s="18"/>
      <x:c r="P3700" s="18"/>
      <x:c r="Q3700" s="18"/>
      <x:c r="R3700" s="18"/>
      <x:c r="S3700" s="18"/>
      <x:c r="T3700" s="18"/>
    </x:row>
    <x:row r="3701">
      <x:c r="D3701" s="18"/>
      <x:c r="E3701" s="18"/>
      <x:c r="F3701" s="18"/>
      <x:c r="G3701" s="59"/>
      <x:c r="H3701" s="59"/>
      <x:c r="I3701" s="59"/>
      <x:c r="J3701" s="59"/>
      <x:c r="K3701" s="18"/>
      <x:c r="L3701" s="18"/>
      <x:c r="M3701" s="18"/>
      <x:c r="N3701" s="18"/>
      <x:c r="O3701" s="18"/>
      <x:c r="P3701" s="18"/>
      <x:c r="Q3701" s="18"/>
      <x:c r="R3701" s="18"/>
      <x:c r="S3701" s="18"/>
      <x:c r="T3701" s="18"/>
    </x:row>
    <x:row r="3702">
      <x:c r="D3702" s="18"/>
      <x:c r="E3702" s="18"/>
      <x:c r="F3702" s="18"/>
      <x:c r="G3702" s="59"/>
      <x:c r="H3702" s="59"/>
      <x:c r="I3702" s="59"/>
      <x:c r="J3702" s="59"/>
      <x:c r="K3702" s="18"/>
      <x:c r="L3702" s="18"/>
      <x:c r="M3702" s="18"/>
      <x:c r="N3702" s="18"/>
      <x:c r="O3702" s="18"/>
      <x:c r="P3702" s="18"/>
      <x:c r="Q3702" s="18"/>
      <x:c r="R3702" s="18"/>
      <x:c r="S3702" s="18"/>
      <x:c r="T3702" s="18"/>
    </x:row>
    <x:row r="3703">
      <x:c r="D3703" s="18"/>
      <x:c r="E3703" s="18"/>
      <x:c r="F3703" s="18"/>
      <x:c r="G3703" s="59"/>
      <x:c r="H3703" s="59"/>
      <x:c r="I3703" s="59"/>
      <x:c r="J3703" s="59"/>
      <x:c r="K3703" s="18"/>
      <x:c r="L3703" s="18"/>
      <x:c r="M3703" s="18"/>
      <x:c r="N3703" s="18"/>
      <x:c r="O3703" s="18"/>
      <x:c r="P3703" s="18"/>
      <x:c r="Q3703" s="18"/>
      <x:c r="R3703" s="18"/>
      <x:c r="S3703" s="18"/>
      <x:c r="T3703" s="18"/>
    </x:row>
    <x:row r="3704">
      <x:c r="D3704" s="18"/>
      <x:c r="E3704" s="18"/>
      <x:c r="F3704" s="18"/>
      <x:c r="G3704" s="59"/>
      <x:c r="H3704" s="59"/>
      <x:c r="I3704" s="59"/>
      <x:c r="J3704" s="59"/>
      <x:c r="K3704" s="18"/>
      <x:c r="L3704" s="18"/>
      <x:c r="M3704" s="18"/>
      <x:c r="N3704" s="18"/>
      <x:c r="O3704" s="18"/>
      <x:c r="P3704" s="18"/>
      <x:c r="Q3704" s="18"/>
      <x:c r="R3704" s="18"/>
      <x:c r="S3704" s="18"/>
      <x:c r="T3704" s="18"/>
    </x:row>
    <x:row r="3705">
      <x:c r="D3705" s="18"/>
      <x:c r="E3705" s="18"/>
      <x:c r="F3705" s="18"/>
      <x:c r="G3705" s="59"/>
      <x:c r="H3705" s="59"/>
      <x:c r="I3705" s="59"/>
      <x:c r="J3705" s="59"/>
      <x:c r="K3705" s="18"/>
      <x:c r="L3705" s="18"/>
      <x:c r="M3705" s="18"/>
      <x:c r="N3705" s="18"/>
      <x:c r="O3705" s="18"/>
      <x:c r="P3705" s="18"/>
      <x:c r="Q3705" s="18"/>
      <x:c r="R3705" s="18"/>
      <x:c r="S3705" s="18"/>
      <x:c r="T3705" s="18"/>
    </x:row>
    <x:row r="3706">
      <x:c r="D3706" s="18"/>
      <x:c r="E3706" s="18"/>
      <x:c r="F3706" s="18"/>
      <x:c r="G3706" s="59"/>
      <x:c r="H3706" s="59"/>
      <x:c r="I3706" s="59"/>
      <x:c r="J3706" s="59"/>
      <x:c r="K3706" s="18"/>
      <x:c r="L3706" s="18"/>
      <x:c r="M3706" s="18"/>
      <x:c r="N3706" s="18"/>
      <x:c r="O3706" s="18"/>
      <x:c r="P3706" s="18"/>
      <x:c r="Q3706" s="18"/>
      <x:c r="R3706" s="18"/>
      <x:c r="S3706" s="18"/>
      <x:c r="T3706" s="18"/>
    </x:row>
    <x:row r="3707">
      <x:c r="D3707" s="18"/>
      <x:c r="E3707" s="18"/>
      <x:c r="F3707" s="18"/>
      <x:c r="G3707" s="59"/>
      <x:c r="H3707" s="59"/>
      <x:c r="I3707" s="59"/>
      <x:c r="J3707" s="59"/>
      <x:c r="K3707" s="18"/>
      <x:c r="L3707" s="18"/>
      <x:c r="M3707" s="18"/>
      <x:c r="N3707" s="18"/>
      <x:c r="O3707" s="18"/>
      <x:c r="P3707" s="18"/>
      <x:c r="Q3707" s="18"/>
      <x:c r="R3707" s="18"/>
      <x:c r="S3707" s="18"/>
      <x:c r="T3707" s="18"/>
    </x:row>
    <x:row r="3708">
      <x:c r="D3708" s="18"/>
      <x:c r="E3708" s="18"/>
      <x:c r="F3708" s="18"/>
      <x:c r="G3708" s="59"/>
      <x:c r="H3708" s="59"/>
      <x:c r="I3708" s="59"/>
      <x:c r="J3708" s="59"/>
      <x:c r="K3708" s="18"/>
      <x:c r="L3708" s="18"/>
      <x:c r="M3708" s="18"/>
      <x:c r="N3708" s="18"/>
      <x:c r="O3708" s="18"/>
      <x:c r="P3708" s="18"/>
      <x:c r="Q3708" s="18"/>
      <x:c r="R3708" s="18"/>
      <x:c r="S3708" s="18"/>
      <x:c r="T3708" s="18"/>
    </x:row>
    <x:row r="3709">
      <x:c r="D3709" s="18"/>
      <x:c r="E3709" s="18"/>
      <x:c r="F3709" s="18"/>
      <x:c r="G3709" s="59"/>
      <x:c r="H3709" s="59"/>
      <x:c r="I3709" s="59"/>
      <x:c r="J3709" s="59"/>
      <x:c r="K3709" s="18"/>
      <x:c r="L3709" s="18"/>
      <x:c r="M3709" s="18"/>
      <x:c r="N3709" s="18"/>
      <x:c r="O3709" s="18"/>
      <x:c r="P3709" s="18"/>
      <x:c r="Q3709" s="18"/>
      <x:c r="R3709" s="18"/>
      <x:c r="S3709" s="18"/>
      <x:c r="T3709" s="18"/>
    </x:row>
    <x:row r="3710">
      <x:c r="D3710" s="18"/>
      <x:c r="E3710" s="18"/>
      <x:c r="F3710" s="18"/>
      <x:c r="G3710" s="59"/>
      <x:c r="H3710" s="59"/>
      <x:c r="I3710" s="59"/>
      <x:c r="J3710" s="59"/>
      <x:c r="K3710" s="18"/>
      <x:c r="L3710" s="18"/>
      <x:c r="M3710" s="18"/>
      <x:c r="N3710" s="18"/>
      <x:c r="O3710" s="18"/>
      <x:c r="P3710" s="18"/>
      <x:c r="Q3710" s="18"/>
      <x:c r="R3710" s="18"/>
      <x:c r="S3710" s="18"/>
      <x:c r="T3710" s="18"/>
    </x:row>
    <x:row r="3711">
      <x:c r="D3711" s="18"/>
      <x:c r="E3711" s="18"/>
      <x:c r="F3711" s="18"/>
      <x:c r="G3711" s="59"/>
      <x:c r="H3711" s="59"/>
      <x:c r="I3711" s="59"/>
      <x:c r="J3711" s="59"/>
      <x:c r="K3711" s="18"/>
      <x:c r="L3711" s="18"/>
      <x:c r="M3711" s="18"/>
      <x:c r="N3711" s="18"/>
      <x:c r="O3711" s="18"/>
      <x:c r="P3711" s="18"/>
      <x:c r="Q3711" s="18"/>
      <x:c r="R3711" s="18"/>
      <x:c r="S3711" s="18"/>
      <x:c r="T3711" s="18"/>
    </x:row>
    <x:row r="3712">
      <x:c r="D3712" s="18"/>
      <x:c r="E3712" s="18"/>
      <x:c r="F3712" s="18"/>
      <x:c r="G3712" s="59"/>
      <x:c r="H3712" s="59"/>
      <x:c r="I3712" s="59"/>
      <x:c r="J3712" s="59"/>
      <x:c r="K3712" s="18"/>
      <x:c r="L3712" s="18"/>
      <x:c r="M3712" s="18"/>
      <x:c r="N3712" s="18"/>
      <x:c r="O3712" s="18"/>
      <x:c r="P3712" s="18"/>
      <x:c r="Q3712" s="18"/>
      <x:c r="R3712" s="18"/>
      <x:c r="S3712" s="18"/>
      <x:c r="T3712" s="18"/>
    </x:row>
    <x:row r="3713">
      <x:c r="D3713" s="18"/>
      <x:c r="E3713" s="18"/>
      <x:c r="F3713" s="18"/>
      <x:c r="G3713" s="59"/>
      <x:c r="H3713" s="59"/>
      <x:c r="I3713" s="59"/>
      <x:c r="J3713" s="59"/>
      <x:c r="K3713" s="18"/>
      <x:c r="L3713" s="18"/>
      <x:c r="M3713" s="18"/>
      <x:c r="N3713" s="18"/>
      <x:c r="O3713" s="18"/>
      <x:c r="P3713" s="18"/>
      <x:c r="Q3713" s="18"/>
      <x:c r="R3713" s="18"/>
      <x:c r="S3713" s="18"/>
      <x:c r="T3713" s="18"/>
    </x:row>
    <x:row r="3714">
      <x:c r="D3714" s="18"/>
      <x:c r="E3714" s="18"/>
      <x:c r="F3714" s="18"/>
      <x:c r="G3714" s="59"/>
      <x:c r="H3714" s="59"/>
      <x:c r="I3714" s="59"/>
      <x:c r="J3714" s="59"/>
      <x:c r="K3714" s="18"/>
      <x:c r="L3714" s="18"/>
      <x:c r="M3714" s="18"/>
      <x:c r="N3714" s="18"/>
      <x:c r="O3714" s="18"/>
      <x:c r="P3714" s="18"/>
      <x:c r="Q3714" s="18"/>
      <x:c r="R3714" s="18"/>
      <x:c r="S3714" s="18"/>
      <x:c r="T3714" s="18"/>
    </x:row>
    <x:row r="3715">
      <x:c r="D3715" s="18"/>
      <x:c r="E3715" s="18"/>
      <x:c r="F3715" s="18"/>
      <x:c r="G3715" s="59"/>
      <x:c r="H3715" s="59"/>
      <x:c r="I3715" s="59"/>
      <x:c r="J3715" s="59"/>
      <x:c r="K3715" s="18"/>
      <x:c r="L3715" s="18"/>
      <x:c r="M3715" s="18"/>
      <x:c r="N3715" s="18"/>
      <x:c r="O3715" s="18"/>
      <x:c r="P3715" s="18"/>
      <x:c r="Q3715" s="18"/>
      <x:c r="R3715" s="18"/>
      <x:c r="S3715" s="18"/>
      <x:c r="T3715" s="18"/>
    </x:row>
    <x:row r="3716">
      <x:c r="D3716" s="18"/>
      <x:c r="E3716" s="18"/>
      <x:c r="F3716" s="18"/>
      <x:c r="G3716" s="59"/>
      <x:c r="H3716" s="59"/>
      <x:c r="I3716" s="59"/>
      <x:c r="J3716" s="59"/>
      <x:c r="K3716" s="18"/>
      <x:c r="L3716" s="18"/>
      <x:c r="M3716" s="18"/>
      <x:c r="N3716" s="18"/>
      <x:c r="O3716" s="18"/>
      <x:c r="P3716" s="18"/>
      <x:c r="Q3716" s="18"/>
      <x:c r="R3716" s="18"/>
      <x:c r="S3716" s="18"/>
      <x:c r="T3716" s="18"/>
    </x:row>
    <x:row r="3717">
      <x:c r="D3717" s="18"/>
      <x:c r="E3717" s="18"/>
      <x:c r="F3717" s="18"/>
      <x:c r="G3717" s="59"/>
      <x:c r="H3717" s="59"/>
      <x:c r="I3717" s="59"/>
      <x:c r="J3717" s="59"/>
      <x:c r="K3717" s="18"/>
      <x:c r="L3717" s="18"/>
      <x:c r="M3717" s="18"/>
      <x:c r="N3717" s="18"/>
      <x:c r="O3717" s="18"/>
      <x:c r="P3717" s="18"/>
      <x:c r="Q3717" s="18"/>
      <x:c r="R3717" s="18"/>
      <x:c r="S3717" s="18"/>
      <x:c r="T3717" s="18"/>
    </x:row>
    <x:row r="3718">
      <x:c r="D3718" s="18"/>
      <x:c r="E3718" s="18"/>
      <x:c r="F3718" s="18"/>
      <x:c r="G3718" s="59"/>
      <x:c r="H3718" s="59"/>
      <x:c r="I3718" s="59"/>
      <x:c r="J3718" s="59"/>
      <x:c r="K3718" s="18"/>
      <x:c r="L3718" s="18"/>
      <x:c r="M3718" s="18"/>
      <x:c r="N3718" s="18"/>
      <x:c r="O3718" s="18"/>
      <x:c r="P3718" s="18"/>
      <x:c r="Q3718" s="18"/>
      <x:c r="R3718" s="18"/>
      <x:c r="S3718" s="18"/>
      <x:c r="T3718" s="18"/>
    </x:row>
    <x:row r="3719">
      <x:c r="D3719" s="18"/>
      <x:c r="E3719" s="18"/>
      <x:c r="F3719" s="18"/>
      <x:c r="G3719" s="59"/>
      <x:c r="H3719" s="59"/>
      <x:c r="I3719" s="59"/>
      <x:c r="J3719" s="59"/>
      <x:c r="K3719" s="18"/>
      <x:c r="L3719" s="18"/>
      <x:c r="M3719" s="18"/>
      <x:c r="N3719" s="18"/>
      <x:c r="O3719" s="18"/>
      <x:c r="P3719" s="18"/>
      <x:c r="Q3719" s="18"/>
      <x:c r="R3719" s="18"/>
      <x:c r="S3719" s="18"/>
      <x:c r="T3719" s="18"/>
    </x:row>
    <x:row r="3720">
      <x:c r="D3720" s="18"/>
      <x:c r="E3720" s="18"/>
      <x:c r="F3720" s="18"/>
      <x:c r="G3720" s="59"/>
      <x:c r="H3720" s="59"/>
      <x:c r="I3720" s="59"/>
      <x:c r="J3720" s="59"/>
      <x:c r="K3720" s="18"/>
      <x:c r="L3720" s="18"/>
      <x:c r="M3720" s="18"/>
      <x:c r="N3720" s="18"/>
      <x:c r="O3720" s="18"/>
      <x:c r="P3720" s="18"/>
      <x:c r="Q3720" s="18"/>
      <x:c r="R3720" s="18"/>
      <x:c r="S3720" s="18"/>
      <x:c r="T3720" s="18"/>
    </x:row>
    <x:row r="3721">
      <x:c r="D3721" s="18"/>
      <x:c r="E3721" s="18"/>
      <x:c r="F3721" s="18"/>
      <x:c r="G3721" s="59"/>
      <x:c r="H3721" s="59"/>
      <x:c r="I3721" s="59"/>
      <x:c r="J3721" s="59"/>
      <x:c r="K3721" s="18"/>
      <x:c r="L3721" s="18"/>
      <x:c r="M3721" s="18"/>
      <x:c r="N3721" s="18"/>
      <x:c r="O3721" s="18"/>
      <x:c r="P3721" s="18"/>
      <x:c r="Q3721" s="18"/>
      <x:c r="R3721" s="18"/>
      <x:c r="S3721" s="18"/>
      <x:c r="T3721" s="18"/>
    </x:row>
    <x:row r="3722">
      <x:c r="D3722" s="18"/>
      <x:c r="E3722" s="18"/>
      <x:c r="F3722" s="18"/>
      <x:c r="G3722" s="59"/>
      <x:c r="H3722" s="59"/>
      <x:c r="I3722" s="59"/>
      <x:c r="J3722" s="59"/>
      <x:c r="K3722" s="18"/>
      <x:c r="L3722" s="18"/>
      <x:c r="M3722" s="18"/>
      <x:c r="N3722" s="18"/>
      <x:c r="O3722" s="18"/>
      <x:c r="P3722" s="18"/>
      <x:c r="Q3722" s="18"/>
      <x:c r="R3722" s="18"/>
      <x:c r="S3722" s="18"/>
      <x:c r="T3722" s="18"/>
    </x:row>
    <x:row r="3723">
      <x:c r="D3723" s="18"/>
      <x:c r="E3723" s="18"/>
      <x:c r="F3723" s="18"/>
      <x:c r="G3723" s="59"/>
      <x:c r="H3723" s="59"/>
      <x:c r="I3723" s="59"/>
      <x:c r="J3723" s="59"/>
      <x:c r="K3723" s="18"/>
      <x:c r="L3723" s="18"/>
      <x:c r="M3723" s="18"/>
      <x:c r="N3723" s="18"/>
      <x:c r="O3723" s="18"/>
      <x:c r="P3723" s="18"/>
      <x:c r="Q3723" s="18"/>
      <x:c r="R3723" s="18"/>
      <x:c r="S3723" s="18"/>
      <x:c r="T3723" s="18"/>
    </x:row>
    <x:row r="3724">
      <x:c r="D3724" s="18"/>
      <x:c r="E3724" s="18"/>
      <x:c r="F3724" s="18"/>
      <x:c r="G3724" s="59"/>
      <x:c r="H3724" s="59"/>
      <x:c r="I3724" s="59"/>
      <x:c r="J3724" s="59"/>
      <x:c r="K3724" s="18"/>
      <x:c r="L3724" s="18"/>
      <x:c r="M3724" s="18"/>
      <x:c r="N3724" s="18"/>
      <x:c r="O3724" s="18"/>
      <x:c r="P3724" s="18"/>
      <x:c r="Q3724" s="18"/>
      <x:c r="R3724" s="18"/>
      <x:c r="S3724" s="18"/>
      <x:c r="T3724" s="18"/>
    </x:row>
    <x:row r="3725">
      <x:c r="D3725" s="18"/>
      <x:c r="E3725" s="18"/>
      <x:c r="F3725" s="18"/>
      <x:c r="G3725" s="59"/>
      <x:c r="H3725" s="59"/>
      <x:c r="I3725" s="59"/>
      <x:c r="J3725" s="59"/>
      <x:c r="K3725" s="18"/>
      <x:c r="L3725" s="18"/>
      <x:c r="M3725" s="18"/>
      <x:c r="N3725" s="18"/>
      <x:c r="O3725" s="18"/>
      <x:c r="P3725" s="18"/>
      <x:c r="Q3725" s="18"/>
      <x:c r="R3725" s="18"/>
      <x:c r="S3725" s="18"/>
      <x:c r="T3725" s="18"/>
    </x:row>
    <x:row r="3726">
      <x:c r="D3726" s="18"/>
      <x:c r="E3726" s="18"/>
      <x:c r="F3726" s="18"/>
      <x:c r="G3726" s="59"/>
      <x:c r="H3726" s="59"/>
      <x:c r="I3726" s="59"/>
      <x:c r="J3726" s="59"/>
      <x:c r="K3726" s="18"/>
      <x:c r="L3726" s="18"/>
      <x:c r="M3726" s="18"/>
      <x:c r="N3726" s="18"/>
      <x:c r="O3726" s="18"/>
      <x:c r="P3726" s="18"/>
      <x:c r="Q3726" s="18"/>
      <x:c r="R3726" s="18"/>
      <x:c r="S3726" s="18"/>
      <x:c r="T3726" s="18"/>
    </x:row>
    <x:row r="3727">
      <x:c r="D3727" s="18"/>
      <x:c r="E3727" s="18"/>
      <x:c r="F3727" s="18"/>
      <x:c r="G3727" s="59"/>
      <x:c r="H3727" s="59"/>
      <x:c r="I3727" s="59"/>
      <x:c r="J3727" s="59"/>
      <x:c r="K3727" s="18"/>
      <x:c r="L3727" s="18"/>
      <x:c r="M3727" s="18"/>
      <x:c r="N3727" s="18"/>
      <x:c r="O3727" s="18"/>
      <x:c r="P3727" s="18"/>
      <x:c r="Q3727" s="18"/>
      <x:c r="R3727" s="18"/>
      <x:c r="S3727" s="18"/>
      <x:c r="T3727" s="18"/>
    </x:row>
    <x:row r="3728">
      <x:c r="D3728" s="18"/>
      <x:c r="E3728" s="18"/>
      <x:c r="F3728" s="18"/>
      <x:c r="G3728" s="59"/>
      <x:c r="H3728" s="59"/>
      <x:c r="I3728" s="59"/>
      <x:c r="J3728" s="59"/>
      <x:c r="K3728" s="18"/>
      <x:c r="L3728" s="18"/>
      <x:c r="M3728" s="18"/>
      <x:c r="N3728" s="18"/>
      <x:c r="O3728" s="18"/>
      <x:c r="P3728" s="18"/>
      <x:c r="Q3728" s="18"/>
      <x:c r="R3728" s="18"/>
      <x:c r="S3728" s="18"/>
      <x:c r="T3728" s="18"/>
    </x:row>
    <x:row r="3729">
      <x:c r="D3729" s="18"/>
      <x:c r="E3729" s="18"/>
      <x:c r="F3729" s="18"/>
      <x:c r="G3729" s="59"/>
      <x:c r="H3729" s="59"/>
      <x:c r="I3729" s="59"/>
      <x:c r="J3729" s="59"/>
      <x:c r="K3729" s="18"/>
      <x:c r="L3729" s="18"/>
      <x:c r="M3729" s="18"/>
      <x:c r="N3729" s="18"/>
      <x:c r="O3729" s="18"/>
      <x:c r="P3729" s="18"/>
      <x:c r="Q3729" s="18"/>
      <x:c r="R3729" s="18"/>
      <x:c r="S3729" s="18"/>
      <x:c r="T3729" s="18"/>
    </x:row>
    <x:row r="3730">
      <x:c r="D3730" s="18"/>
      <x:c r="E3730" s="18"/>
      <x:c r="F3730" s="18"/>
      <x:c r="G3730" s="59"/>
      <x:c r="H3730" s="59"/>
      <x:c r="I3730" s="59"/>
      <x:c r="J3730" s="59"/>
      <x:c r="K3730" s="18"/>
      <x:c r="L3730" s="18"/>
      <x:c r="M3730" s="18"/>
      <x:c r="N3730" s="18"/>
      <x:c r="O3730" s="18"/>
      <x:c r="P3730" s="18"/>
      <x:c r="Q3730" s="18"/>
      <x:c r="R3730" s="18"/>
      <x:c r="S3730" s="18"/>
      <x:c r="T3730" s="18"/>
    </x:row>
    <x:row r="3731">
      <x:c r="D3731" s="18"/>
      <x:c r="E3731" s="18"/>
      <x:c r="F3731" s="18"/>
      <x:c r="G3731" s="59"/>
      <x:c r="H3731" s="59"/>
      <x:c r="I3731" s="59"/>
      <x:c r="J3731" s="59"/>
      <x:c r="K3731" s="18"/>
      <x:c r="L3731" s="18"/>
      <x:c r="M3731" s="18"/>
      <x:c r="N3731" s="18"/>
      <x:c r="O3731" s="18"/>
      <x:c r="P3731" s="18"/>
      <x:c r="Q3731" s="18"/>
      <x:c r="R3731" s="18"/>
      <x:c r="S3731" s="18"/>
      <x:c r="T3731" s="18"/>
    </x:row>
    <x:row r="3732">
      <x:c r="D3732" s="18"/>
      <x:c r="E3732" s="18"/>
      <x:c r="F3732" s="18"/>
      <x:c r="G3732" s="59"/>
      <x:c r="H3732" s="59"/>
      <x:c r="I3732" s="59"/>
      <x:c r="J3732" s="59"/>
      <x:c r="K3732" s="18"/>
      <x:c r="L3732" s="18"/>
      <x:c r="M3732" s="18"/>
      <x:c r="N3732" s="18"/>
      <x:c r="O3732" s="18"/>
      <x:c r="P3732" s="18"/>
      <x:c r="Q3732" s="18"/>
      <x:c r="R3732" s="18"/>
      <x:c r="S3732" s="18"/>
      <x:c r="T3732" s="18"/>
    </x:row>
    <x:row r="3733">
      <x:c r="D3733" s="18"/>
      <x:c r="E3733" s="18"/>
      <x:c r="F3733" s="18"/>
      <x:c r="G3733" s="59"/>
      <x:c r="H3733" s="59"/>
      <x:c r="I3733" s="59"/>
      <x:c r="J3733" s="59"/>
      <x:c r="K3733" s="18"/>
      <x:c r="L3733" s="18"/>
      <x:c r="M3733" s="18"/>
      <x:c r="N3733" s="18"/>
      <x:c r="O3733" s="18"/>
      <x:c r="P3733" s="18"/>
      <x:c r="Q3733" s="18"/>
      <x:c r="R3733" s="18"/>
      <x:c r="S3733" s="18"/>
      <x:c r="T3733" s="18"/>
    </x:row>
    <x:row r="3734">
      <x:c r="D3734" s="18"/>
      <x:c r="E3734" s="18"/>
      <x:c r="F3734" s="18"/>
      <x:c r="G3734" s="59"/>
      <x:c r="H3734" s="59"/>
      <x:c r="I3734" s="59"/>
      <x:c r="J3734" s="59"/>
      <x:c r="K3734" s="18"/>
      <x:c r="L3734" s="18"/>
      <x:c r="M3734" s="18"/>
      <x:c r="N3734" s="18"/>
      <x:c r="O3734" s="18"/>
      <x:c r="P3734" s="18"/>
      <x:c r="Q3734" s="18"/>
      <x:c r="R3734" s="18"/>
      <x:c r="S3734" s="18"/>
      <x:c r="T3734" s="18"/>
    </x:row>
    <x:row r="3735">
      <x:c r="D3735" s="18"/>
      <x:c r="E3735" s="18"/>
      <x:c r="F3735" s="18"/>
      <x:c r="G3735" s="59"/>
      <x:c r="H3735" s="59"/>
      <x:c r="I3735" s="59"/>
      <x:c r="J3735" s="59"/>
      <x:c r="K3735" s="18"/>
      <x:c r="L3735" s="18"/>
      <x:c r="M3735" s="18"/>
      <x:c r="N3735" s="18"/>
      <x:c r="O3735" s="18"/>
      <x:c r="P3735" s="18"/>
      <x:c r="Q3735" s="18"/>
      <x:c r="R3735" s="18"/>
      <x:c r="S3735" s="18"/>
      <x:c r="T3735" s="18"/>
    </x:row>
    <x:row r="3736">
      <x:c r="D3736" s="18"/>
      <x:c r="E3736" s="18"/>
      <x:c r="F3736" s="18"/>
      <x:c r="G3736" s="59"/>
      <x:c r="H3736" s="59"/>
      <x:c r="I3736" s="59"/>
      <x:c r="J3736" s="59"/>
      <x:c r="K3736" s="18"/>
      <x:c r="L3736" s="18"/>
      <x:c r="M3736" s="18"/>
      <x:c r="N3736" s="18"/>
      <x:c r="O3736" s="18"/>
      <x:c r="P3736" s="18"/>
      <x:c r="Q3736" s="18"/>
      <x:c r="R3736" s="18"/>
      <x:c r="S3736" s="18"/>
      <x:c r="T3736" s="18"/>
    </x:row>
    <x:row r="3737">
      <x:c r="D3737" s="18"/>
      <x:c r="E3737" s="18"/>
      <x:c r="F3737" s="18"/>
      <x:c r="G3737" s="59"/>
      <x:c r="H3737" s="59"/>
      <x:c r="I3737" s="59"/>
      <x:c r="J3737" s="59"/>
      <x:c r="K3737" s="18"/>
      <x:c r="L3737" s="18"/>
      <x:c r="M3737" s="18"/>
      <x:c r="N3737" s="18"/>
      <x:c r="O3737" s="18"/>
      <x:c r="P3737" s="18"/>
      <x:c r="Q3737" s="18"/>
      <x:c r="R3737" s="18"/>
      <x:c r="S3737" s="18"/>
      <x:c r="T3737" s="18"/>
    </x:row>
    <x:row r="3738">
      <x:c r="D3738" s="18"/>
      <x:c r="E3738" s="18"/>
      <x:c r="F3738" s="18"/>
      <x:c r="G3738" s="59"/>
      <x:c r="H3738" s="59"/>
      <x:c r="I3738" s="59"/>
      <x:c r="J3738" s="59"/>
      <x:c r="K3738" s="18"/>
      <x:c r="L3738" s="18"/>
      <x:c r="M3738" s="18"/>
      <x:c r="N3738" s="18"/>
      <x:c r="O3738" s="18"/>
      <x:c r="P3738" s="18"/>
      <x:c r="Q3738" s="18"/>
      <x:c r="R3738" s="18"/>
      <x:c r="S3738" s="18"/>
      <x:c r="T3738" s="18"/>
    </x:row>
    <x:row r="3739">
      <x:c r="D3739" s="18"/>
      <x:c r="E3739" s="18"/>
      <x:c r="F3739" s="18"/>
      <x:c r="G3739" s="59"/>
      <x:c r="H3739" s="59"/>
      <x:c r="I3739" s="59"/>
      <x:c r="J3739" s="59"/>
      <x:c r="K3739" s="18"/>
      <x:c r="L3739" s="18"/>
      <x:c r="M3739" s="18"/>
      <x:c r="N3739" s="18"/>
      <x:c r="O3739" s="18"/>
      <x:c r="P3739" s="18"/>
      <x:c r="Q3739" s="18"/>
      <x:c r="R3739" s="18"/>
      <x:c r="S3739" s="18"/>
      <x:c r="T3739" s="18"/>
    </x:row>
    <x:row r="3740">
      <x:c r="D3740" s="18"/>
      <x:c r="E3740" s="18"/>
      <x:c r="F3740" s="18"/>
      <x:c r="G3740" s="59"/>
      <x:c r="H3740" s="59"/>
      <x:c r="I3740" s="59"/>
      <x:c r="J3740" s="59"/>
      <x:c r="K3740" s="18"/>
      <x:c r="L3740" s="18"/>
      <x:c r="M3740" s="18"/>
      <x:c r="N3740" s="18"/>
      <x:c r="O3740" s="18"/>
      <x:c r="P3740" s="18"/>
      <x:c r="Q3740" s="18"/>
      <x:c r="R3740" s="18"/>
      <x:c r="S3740" s="18"/>
      <x:c r="T3740" s="18"/>
    </x:row>
    <x:row r="3741">
      <x:c r="D3741" s="18"/>
      <x:c r="E3741" s="18"/>
      <x:c r="F3741" s="18"/>
      <x:c r="G3741" s="59"/>
      <x:c r="H3741" s="59"/>
      <x:c r="I3741" s="59"/>
      <x:c r="J3741" s="59"/>
      <x:c r="K3741" s="18"/>
      <x:c r="L3741" s="18"/>
      <x:c r="M3741" s="18"/>
      <x:c r="N3741" s="18"/>
      <x:c r="O3741" s="18"/>
      <x:c r="P3741" s="18"/>
      <x:c r="Q3741" s="18"/>
      <x:c r="R3741" s="18"/>
      <x:c r="S3741" s="18"/>
      <x:c r="T3741" s="18"/>
    </x:row>
    <x:row r="3742">
      <x:c r="D3742" s="18"/>
      <x:c r="E3742" s="18"/>
      <x:c r="F3742" s="18"/>
      <x:c r="G3742" s="59"/>
      <x:c r="H3742" s="59"/>
      <x:c r="I3742" s="59"/>
      <x:c r="J3742" s="59"/>
      <x:c r="K3742" s="18"/>
      <x:c r="L3742" s="18"/>
      <x:c r="M3742" s="18"/>
      <x:c r="N3742" s="18"/>
      <x:c r="O3742" s="18"/>
      <x:c r="P3742" s="18"/>
      <x:c r="Q3742" s="18"/>
      <x:c r="R3742" s="18"/>
      <x:c r="S3742" s="18"/>
      <x:c r="T3742" s="18"/>
    </x:row>
    <x:row r="3743">
      <x:c r="D3743" s="18"/>
      <x:c r="E3743" s="18"/>
      <x:c r="F3743" s="18"/>
      <x:c r="G3743" s="59"/>
      <x:c r="H3743" s="59"/>
      <x:c r="I3743" s="59"/>
      <x:c r="J3743" s="59"/>
      <x:c r="K3743" s="18"/>
      <x:c r="L3743" s="18"/>
      <x:c r="M3743" s="18"/>
      <x:c r="N3743" s="18"/>
      <x:c r="O3743" s="18"/>
      <x:c r="P3743" s="18"/>
      <x:c r="Q3743" s="18"/>
      <x:c r="R3743" s="18"/>
      <x:c r="S3743" s="18"/>
      <x:c r="T3743" s="18"/>
    </x:row>
    <x:row r="3744">
      <x:c r="D3744" s="18"/>
      <x:c r="E3744" s="18"/>
      <x:c r="F3744" s="18"/>
      <x:c r="G3744" s="59"/>
      <x:c r="H3744" s="59"/>
      <x:c r="I3744" s="59"/>
      <x:c r="J3744" s="59"/>
      <x:c r="K3744" s="18"/>
      <x:c r="L3744" s="18"/>
      <x:c r="M3744" s="18"/>
      <x:c r="N3744" s="18"/>
      <x:c r="O3744" s="18"/>
      <x:c r="P3744" s="18"/>
      <x:c r="Q3744" s="18"/>
      <x:c r="R3744" s="18"/>
      <x:c r="S3744" s="18"/>
      <x:c r="T3744" s="18"/>
    </x:row>
    <x:row r="3745">
      <x:c r="D3745" s="18"/>
      <x:c r="E3745" s="18"/>
      <x:c r="F3745" s="18"/>
      <x:c r="G3745" s="59"/>
      <x:c r="H3745" s="59"/>
      <x:c r="I3745" s="59"/>
      <x:c r="J3745" s="59"/>
      <x:c r="K3745" s="18"/>
      <x:c r="L3745" s="18"/>
      <x:c r="M3745" s="18"/>
      <x:c r="N3745" s="18"/>
      <x:c r="O3745" s="18"/>
      <x:c r="P3745" s="18"/>
      <x:c r="Q3745" s="18"/>
      <x:c r="R3745" s="18"/>
      <x:c r="S3745" s="18"/>
      <x:c r="T3745" s="18"/>
    </x:row>
    <x:row r="3746">
      <x:c r="D3746" s="18"/>
      <x:c r="E3746" s="18"/>
      <x:c r="F3746" s="18"/>
      <x:c r="G3746" s="59"/>
      <x:c r="H3746" s="59"/>
      <x:c r="I3746" s="59"/>
      <x:c r="J3746" s="59"/>
      <x:c r="K3746" s="18"/>
      <x:c r="L3746" s="18"/>
      <x:c r="M3746" s="18"/>
      <x:c r="N3746" s="18"/>
      <x:c r="O3746" s="18"/>
      <x:c r="P3746" s="18"/>
      <x:c r="Q3746" s="18"/>
      <x:c r="R3746" s="18"/>
      <x:c r="S3746" s="18"/>
      <x:c r="T3746" s="18"/>
    </x:row>
    <x:row r="3747">
      <x:c r="D3747" s="18"/>
      <x:c r="E3747" s="18"/>
      <x:c r="F3747" s="18"/>
      <x:c r="G3747" s="59"/>
      <x:c r="H3747" s="59"/>
      <x:c r="I3747" s="59"/>
      <x:c r="J3747" s="59"/>
      <x:c r="K3747" s="18"/>
      <x:c r="L3747" s="18"/>
      <x:c r="M3747" s="18"/>
      <x:c r="N3747" s="18"/>
      <x:c r="O3747" s="18"/>
      <x:c r="P3747" s="18"/>
      <x:c r="Q3747" s="18"/>
      <x:c r="R3747" s="18"/>
      <x:c r="S3747" s="18"/>
      <x:c r="T3747" s="18"/>
    </x:row>
    <x:row r="3748">
      <x:c r="D3748" s="18"/>
      <x:c r="E3748" s="18"/>
      <x:c r="F3748" s="18"/>
      <x:c r="G3748" s="59"/>
      <x:c r="H3748" s="59"/>
      <x:c r="I3748" s="59"/>
      <x:c r="J3748" s="59"/>
      <x:c r="K3748" s="18"/>
      <x:c r="L3748" s="18"/>
      <x:c r="M3748" s="18"/>
      <x:c r="N3748" s="18"/>
      <x:c r="O3748" s="18"/>
      <x:c r="P3748" s="18"/>
      <x:c r="Q3748" s="18"/>
      <x:c r="R3748" s="18"/>
      <x:c r="S3748" s="18"/>
      <x:c r="T3748" s="18"/>
    </x:row>
    <x:row r="3749">
      <x:c r="D3749" s="18"/>
      <x:c r="E3749" s="18"/>
      <x:c r="F3749" s="18"/>
      <x:c r="G3749" s="59"/>
      <x:c r="H3749" s="59"/>
      <x:c r="I3749" s="59"/>
      <x:c r="J3749" s="59"/>
      <x:c r="K3749" s="18"/>
      <x:c r="L3749" s="18"/>
      <x:c r="M3749" s="18"/>
      <x:c r="N3749" s="18"/>
      <x:c r="O3749" s="18"/>
      <x:c r="P3749" s="18"/>
      <x:c r="Q3749" s="18"/>
      <x:c r="R3749" s="18"/>
      <x:c r="S3749" s="18"/>
      <x:c r="T3749" s="18"/>
    </x:row>
    <x:row r="3750">
      <x:c r="D3750" s="18"/>
      <x:c r="E3750" s="18"/>
      <x:c r="F3750" s="18"/>
      <x:c r="G3750" s="59"/>
      <x:c r="H3750" s="59"/>
      <x:c r="I3750" s="59"/>
      <x:c r="J3750" s="59"/>
      <x:c r="K3750" s="18"/>
      <x:c r="L3750" s="18"/>
      <x:c r="M3750" s="18"/>
      <x:c r="N3750" s="18"/>
      <x:c r="O3750" s="18"/>
      <x:c r="P3750" s="18"/>
      <x:c r="Q3750" s="18"/>
      <x:c r="R3750" s="18"/>
      <x:c r="S3750" s="18"/>
      <x:c r="T3750" s="18"/>
    </x:row>
    <x:row r="3751">
      <x:c r="D3751" s="18"/>
      <x:c r="E3751" s="18"/>
      <x:c r="F3751" s="18"/>
      <x:c r="G3751" s="59"/>
      <x:c r="H3751" s="59"/>
      <x:c r="I3751" s="59"/>
      <x:c r="J3751" s="59"/>
      <x:c r="K3751" s="18"/>
      <x:c r="L3751" s="18"/>
      <x:c r="M3751" s="18"/>
      <x:c r="N3751" s="18"/>
      <x:c r="O3751" s="18"/>
      <x:c r="P3751" s="18"/>
      <x:c r="Q3751" s="18"/>
      <x:c r="R3751" s="18"/>
      <x:c r="S3751" s="18"/>
      <x:c r="T3751" s="18"/>
    </x:row>
    <x:row r="3752">
      <x:c r="D3752" s="18"/>
      <x:c r="E3752" s="18"/>
      <x:c r="F3752" s="18"/>
      <x:c r="G3752" s="59"/>
      <x:c r="H3752" s="59"/>
      <x:c r="I3752" s="59"/>
      <x:c r="J3752" s="59"/>
      <x:c r="K3752" s="18"/>
      <x:c r="L3752" s="18"/>
      <x:c r="M3752" s="18"/>
      <x:c r="N3752" s="18"/>
      <x:c r="O3752" s="18"/>
      <x:c r="P3752" s="18"/>
      <x:c r="Q3752" s="18"/>
      <x:c r="R3752" s="18"/>
      <x:c r="S3752" s="18"/>
      <x:c r="T3752" s="18"/>
    </x:row>
    <x:row r="3753">
      <x:c r="D3753" s="18"/>
      <x:c r="E3753" s="18"/>
      <x:c r="F3753" s="18"/>
      <x:c r="G3753" s="59"/>
      <x:c r="H3753" s="59"/>
      <x:c r="I3753" s="59"/>
      <x:c r="J3753" s="59"/>
      <x:c r="K3753" s="18"/>
      <x:c r="L3753" s="18"/>
      <x:c r="M3753" s="18"/>
      <x:c r="N3753" s="18"/>
      <x:c r="O3753" s="18"/>
      <x:c r="P3753" s="18"/>
      <x:c r="Q3753" s="18"/>
      <x:c r="R3753" s="18"/>
      <x:c r="S3753" s="18"/>
      <x:c r="T3753" s="18"/>
    </x:row>
    <x:row r="3754">
      <x:c r="D3754" s="18"/>
      <x:c r="E3754" s="18"/>
      <x:c r="F3754" s="18"/>
      <x:c r="G3754" s="59"/>
      <x:c r="H3754" s="59"/>
      <x:c r="I3754" s="59"/>
      <x:c r="J3754" s="59"/>
      <x:c r="K3754" s="18"/>
      <x:c r="L3754" s="18"/>
      <x:c r="M3754" s="18"/>
      <x:c r="N3754" s="18"/>
      <x:c r="O3754" s="18"/>
      <x:c r="P3754" s="18"/>
      <x:c r="Q3754" s="18"/>
      <x:c r="R3754" s="18"/>
      <x:c r="S3754" s="18"/>
      <x:c r="T3754" s="18"/>
    </x:row>
    <x:row r="3755">
      <x:c r="D3755" s="18"/>
      <x:c r="E3755" s="18"/>
      <x:c r="F3755" s="18"/>
      <x:c r="G3755" s="59"/>
      <x:c r="H3755" s="59"/>
      <x:c r="I3755" s="59"/>
      <x:c r="J3755" s="59"/>
      <x:c r="K3755" s="18"/>
      <x:c r="L3755" s="18"/>
      <x:c r="M3755" s="18"/>
      <x:c r="N3755" s="18"/>
      <x:c r="O3755" s="18"/>
      <x:c r="P3755" s="18"/>
      <x:c r="Q3755" s="18"/>
      <x:c r="R3755" s="18"/>
      <x:c r="S3755" s="18"/>
      <x:c r="T3755" s="18"/>
    </x:row>
    <x:row r="3756">
      <x:c r="D3756" s="18"/>
      <x:c r="E3756" s="18"/>
      <x:c r="F3756" s="18"/>
      <x:c r="G3756" s="59"/>
      <x:c r="H3756" s="59"/>
      <x:c r="I3756" s="59"/>
      <x:c r="J3756" s="59"/>
      <x:c r="K3756" s="18"/>
      <x:c r="L3756" s="18"/>
      <x:c r="M3756" s="18"/>
      <x:c r="N3756" s="18"/>
      <x:c r="O3756" s="18"/>
      <x:c r="P3756" s="18"/>
      <x:c r="Q3756" s="18"/>
      <x:c r="R3756" s="18"/>
      <x:c r="S3756" s="18"/>
      <x:c r="T3756" s="18"/>
    </x:row>
    <x:row r="3757">
      <x:c r="D3757" s="18"/>
      <x:c r="E3757" s="18"/>
      <x:c r="F3757" s="18"/>
      <x:c r="G3757" s="59"/>
      <x:c r="H3757" s="59"/>
      <x:c r="I3757" s="59"/>
      <x:c r="J3757" s="59"/>
      <x:c r="K3757" s="18"/>
      <x:c r="L3757" s="18"/>
      <x:c r="M3757" s="18"/>
      <x:c r="N3757" s="18"/>
      <x:c r="O3757" s="18"/>
      <x:c r="P3757" s="18"/>
      <x:c r="Q3757" s="18"/>
      <x:c r="R3757" s="18"/>
      <x:c r="S3757" s="18"/>
      <x:c r="T3757" s="18"/>
    </x:row>
    <x:row r="3758">
      <x:c r="D3758" s="18"/>
      <x:c r="E3758" s="18"/>
      <x:c r="F3758" s="18"/>
      <x:c r="G3758" s="59"/>
      <x:c r="H3758" s="59"/>
      <x:c r="I3758" s="59"/>
      <x:c r="J3758" s="59"/>
      <x:c r="K3758" s="18"/>
      <x:c r="L3758" s="18"/>
      <x:c r="M3758" s="18"/>
      <x:c r="N3758" s="18"/>
      <x:c r="O3758" s="18"/>
      <x:c r="P3758" s="18"/>
      <x:c r="Q3758" s="18"/>
      <x:c r="R3758" s="18"/>
      <x:c r="S3758" s="18"/>
      <x:c r="T3758" s="18"/>
    </x:row>
    <x:row r="3759">
      <x:c r="D3759" s="18"/>
      <x:c r="E3759" s="18"/>
      <x:c r="F3759" s="18"/>
      <x:c r="G3759" s="59"/>
      <x:c r="H3759" s="59"/>
      <x:c r="I3759" s="59"/>
      <x:c r="J3759" s="59"/>
      <x:c r="K3759" s="18"/>
      <x:c r="L3759" s="18"/>
      <x:c r="M3759" s="18"/>
      <x:c r="N3759" s="18"/>
      <x:c r="O3759" s="18"/>
      <x:c r="P3759" s="18"/>
      <x:c r="Q3759" s="18"/>
      <x:c r="R3759" s="18"/>
      <x:c r="S3759" s="18"/>
      <x:c r="T3759" s="18"/>
    </x:row>
    <x:row r="3760">
      <x:c r="D3760" s="18"/>
      <x:c r="E3760" s="18"/>
      <x:c r="F3760" s="18"/>
      <x:c r="G3760" s="59"/>
      <x:c r="H3760" s="59"/>
      <x:c r="I3760" s="59"/>
      <x:c r="J3760" s="59"/>
      <x:c r="K3760" s="18"/>
      <x:c r="L3760" s="18"/>
      <x:c r="M3760" s="18"/>
      <x:c r="N3760" s="18"/>
      <x:c r="O3760" s="18"/>
      <x:c r="P3760" s="18"/>
      <x:c r="Q3760" s="18"/>
      <x:c r="R3760" s="18"/>
      <x:c r="S3760" s="18"/>
      <x:c r="T3760" s="18"/>
    </x:row>
    <x:row r="3761">
      <x:c r="D3761" s="18"/>
      <x:c r="E3761" s="18"/>
      <x:c r="F3761" s="18"/>
      <x:c r="G3761" s="59"/>
      <x:c r="H3761" s="59"/>
      <x:c r="I3761" s="59"/>
      <x:c r="J3761" s="59"/>
      <x:c r="K3761" s="18"/>
      <x:c r="L3761" s="18"/>
      <x:c r="M3761" s="18"/>
      <x:c r="N3761" s="18"/>
      <x:c r="O3761" s="18"/>
      <x:c r="P3761" s="18"/>
      <x:c r="Q3761" s="18"/>
      <x:c r="R3761" s="18"/>
      <x:c r="S3761" s="18"/>
      <x:c r="T3761" s="18"/>
    </x:row>
    <x:row r="3762">
      <x:c r="D3762" s="18"/>
      <x:c r="E3762" s="18"/>
      <x:c r="F3762" s="18"/>
      <x:c r="G3762" s="59"/>
      <x:c r="H3762" s="59"/>
      <x:c r="I3762" s="59"/>
      <x:c r="J3762" s="59"/>
      <x:c r="K3762" s="18"/>
      <x:c r="L3762" s="18"/>
      <x:c r="M3762" s="18"/>
      <x:c r="N3762" s="18"/>
      <x:c r="O3762" s="18"/>
      <x:c r="P3762" s="18"/>
      <x:c r="Q3762" s="18"/>
      <x:c r="R3762" s="18"/>
      <x:c r="S3762" s="18"/>
      <x:c r="T3762" s="18"/>
    </x:row>
    <x:row r="3763">
      <x:c r="D3763" s="18"/>
      <x:c r="E3763" s="18"/>
      <x:c r="F3763" s="18"/>
      <x:c r="G3763" s="59"/>
      <x:c r="H3763" s="59"/>
      <x:c r="I3763" s="59"/>
      <x:c r="J3763" s="59"/>
      <x:c r="K3763" s="18"/>
      <x:c r="L3763" s="18"/>
      <x:c r="M3763" s="18"/>
      <x:c r="N3763" s="18"/>
      <x:c r="O3763" s="18"/>
      <x:c r="P3763" s="18"/>
      <x:c r="Q3763" s="18"/>
      <x:c r="R3763" s="18"/>
      <x:c r="S3763" s="18"/>
      <x:c r="T3763" s="18"/>
    </x:row>
    <x:row r="3764">
      <x:c r="D3764" s="18"/>
      <x:c r="E3764" s="18"/>
      <x:c r="F3764" s="18"/>
      <x:c r="G3764" s="59"/>
      <x:c r="H3764" s="59"/>
      <x:c r="I3764" s="59"/>
      <x:c r="J3764" s="59"/>
      <x:c r="K3764" s="18"/>
      <x:c r="L3764" s="18"/>
      <x:c r="M3764" s="18"/>
      <x:c r="N3764" s="18"/>
      <x:c r="O3764" s="18"/>
      <x:c r="P3764" s="18"/>
      <x:c r="Q3764" s="18"/>
      <x:c r="R3764" s="18"/>
      <x:c r="S3764" s="18"/>
      <x:c r="T3764" s="18"/>
    </x:row>
    <x:row r="3765">
      <x:c r="D3765" s="18"/>
      <x:c r="E3765" s="18"/>
      <x:c r="F3765" s="18"/>
      <x:c r="G3765" s="59"/>
      <x:c r="H3765" s="59"/>
      <x:c r="I3765" s="59"/>
      <x:c r="J3765" s="59"/>
      <x:c r="K3765" s="18"/>
      <x:c r="L3765" s="18"/>
      <x:c r="M3765" s="18"/>
      <x:c r="N3765" s="18"/>
      <x:c r="O3765" s="18"/>
      <x:c r="P3765" s="18"/>
      <x:c r="Q3765" s="18"/>
      <x:c r="R3765" s="18"/>
      <x:c r="S3765" s="18"/>
      <x:c r="T3765" s="18"/>
    </x:row>
    <x:row r="3766">
      <x:c r="D3766" s="18"/>
      <x:c r="E3766" s="18"/>
      <x:c r="F3766" s="18"/>
      <x:c r="G3766" s="59"/>
      <x:c r="H3766" s="59"/>
      <x:c r="I3766" s="59"/>
      <x:c r="J3766" s="59"/>
      <x:c r="K3766" s="18"/>
      <x:c r="L3766" s="18"/>
      <x:c r="M3766" s="18"/>
      <x:c r="N3766" s="18"/>
      <x:c r="O3766" s="18"/>
      <x:c r="P3766" s="18"/>
      <x:c r="Q3766" s="18"/>
      <x:c r="R3766" s="18"/>
      <x:c r="S3766" s="18"/>
      <x:c r="T3766" s="18"/>
    </x:row>
    <x:row r="3767">
      <x:c r="D3767" s="18"/>
      <x:c r="E3767" s="18"/>
      <x:c r="F3767" s="18"/>
      <x:c r="G3767" s="59"/>
      <x:c r="H3767" s="59"/>
      <x:c r="I3767" s="59"/>
      <x:c r="J3767" s="59"/>
      <x:c r="K3767" s="18"/>
      <x:c r="L3767" s="18"/>
      <x:c r="M3767" s="18"/>
      <x:c r="N3767" s="18"/>
      <x:c r="O3767" s="18"/>
      <x:c r="P3767" s="18"/>
      <x:c r="Q3767" s="18"/>
      <x:c r="R3767" s="18"/>
      <x:c r="S3767" s="18"/>
      <x:c r="T3767" s="18"/>
    </x:row>
    <x:row r="3768">
      <x:c r="D3768" s="18"/>
      <x:c r="E3768" s="18"/>
      <x:c r="F3768" s="18"/>
      <x:c r="G3768" s="59"/>
      <x:c r="H3768" s="59"/>
      <x:c r="I3768" s="59"/>
      <x:c r="J3768" s="59"/>
      <x:c r="K3768" s="18"/>
      <x:c r="L3768" s="18"/>
      <x:c r="M3768" s="18"/>
      <x:c r="N3768" s="18"/>
      <x:c r="O3768" s="18"/>
      <x:c r="P3768" s="18"/>
      <x:c r="Q3768" s="18"/>
      <x:c r="R3768" s="18"/>
      <x:c r="S3768" s="18"/>
      <x:c r="T3768" s="18"/>
    </x:row>
    <x:row r="3769">
      <x:c r="D3769" s="18"/>
      <x:c r="E3769" s="18"/>
      <x:c r="F3769" s="18"/>
      <x:c r="G3769" s="59"/>
      <x:c r="H3769" s="59"/>
      <x:c r="I3769" s="59"/>
      <x:c r="J3769" s="59"/>
      <x:c r="K3769" s="18"/>
      <x:c r="L3769" s="18"/>
      <x:c r="M3769" s="18"/>
      <x:c r="N3769" s="18"/>
      <x:c r="O3769" s="18"/>
      <x:c r="P3769" s="18"/>
      <x:c r="Q3769" s="18"/>
      <x:c r="R3769" s="18"/>
      <x:c r="S3769" s="18"/>
      <x:c r="T3769" s="18"/>
    </x:row>
    <x:row r="3770">
      <x:c r="D3770" s="18"/>
      <x:c r="E3770" s="18"/>
      <x:c r="F3770" s="18"/>
      <x:c r="G3770" s="59"/>
      <x:c r="H3770" s="59"/>
      <x:c r="I3770" s="59"/>
      <x:c r="J3770" s="59"/>
      <x:c r="K3770" s="18"/>
      <x:c r="L3770" s="18"/>
      <x:c r="M3770" s="18"/>
      <x:c r="N3770" s="18"/>
      <x:c r="O3770" s="18"/>
      <x:c r="P3770" s="18"/>
      <x:c r="Q3770" s="18"/>
      <x:c r="R3770" s="18"/>
      <x:c r="S3770" s="18"/>
      <x:c r="T3770" s="18"/>
    </x:row>
    <x:row r="3771">
      <x:c r="D3771" s="18"/>
      <x:c r="E3771" s="18"/>
      <x:c r="F3771" s="18"/>
      <x:c r="G3771" s="59"/>
      <x:c r="H3771" s="59"/>
      <x:c r="I3771" s="59"/>
      <x:c r="J3771" s="59"/>
      <x:c r="K3771" s="18"/>
      <x:c r="L3771" s="18"/>
      <x:c r="M3771" s="18"/>
      <x:c r="N3771" s="18"/>
      <x:c r="O3771" s="18"/>
      <x:c r="P3771" s="18"/>
      <x:c r="Q3771" s="18"/>
      <x:c r="R3771" s="18"/>
      <x:c r="S3771" s="18"/>
      <x:c r="T3771" s="18"/>
    </x:row>
    <x:row r="3772">
      <x:c r="D3772" s="18"/>
      <x:c r="E3772" s="18"/>
      <x:c r="F3772" s="18"/>
      <x:c r="G3772" s="59"/>
      <x:c r="H3772" s="59"/>
      <x:c r="I3772" s="59"/>
      <x:c r="J3772" s="59"/>
      <x:c r="K3772" s="18"/>
      <x:c r="L3772" s="18"/>
      <x:c r="M3772" s="18"/>
      <x:c r="N3772" s="18"/>
      <x:c r="O3772" s="18"/>
      <x:c r="P3772" s="18"/>
      <x:c r="Q3772" s="18"/>
      <x:c r="R3772" s="18"/>
      <x:c r="S3772" s="18"/>
      <x:c r="T3772" s="18"/>
    </x:row>
    <x:row r="3773">
      <x:c r="D3773" s="18"/>
      <x:c r="E3773" s="18"/>
      <x:c r="F3773" s="18"/>
      <x:c r="G3773" s="59"/>
      <x:c r="H3773" s="59"/>
      <x:c r="I3773" s="59"/>
      <x:c r="J3773" s="59"/>
      <x:c r="K3773" s="18"/>
      <x:c r="L3773" s="18"/>
      <x:c r="M3773" s="18"/>
      <x:c r="N3773" s="18"/>
      <x:c r="O3773" s="18"/>
      <x:c r="P3773" s="18"/>
      <x:c r="Q3773" s="18"/>
      <x:c r="R3773" s="18"/>
      <x:c r="S3773" s="18"/>
      <x:c r="T3773" s="18"/>
    </x:row>
    <x:row r="3774">
      <x:c r="D3774" s="18"/>
      <x:c r="E3774" s="18"/>
      <x:c r="F3774" s="18"/>
      <x:c r="G3774" s="59"/>
      <x:c r="H3774" s="59"/>
      <x:c r="I3774" s="59"/>
      <x:c r="J3774" s="59"/>
      <x:c r="K3774" s="18"/>
      <x:c r="L3774" s="18"/>
      <x:c r="M3774" s="18"/>
      <x:c r="N3774" s="18"/>
      <x:c r="O3774" s="18"/>
      <x:c r="P3774" s="18"/>
      <x:c r="Q3774" s="18"/>
      <x:c r="R3774" s="18"/>
      <x:c r="S3774" s="18"/>
      <x:c r="T3774" s="18"/>
    </x:row>
    <x:row r="3775">
      <x:c r="D3775" s="18"/>
      <x:c r="E3775" s="18"/>
      <x:c r="F3775" s="18"/>
      <x:c r="G3775" s="59"/>
      <x:c r="H3775" s="59"/>
      <x:c r="I3775" s="59"/>
      <x:c r="J3775" s="59"/>
      <x:c r="K3775" s="18"/>
      <x:c r="L3775" s="18"/>
      <x:c r="M3775" s="18"/>
      <x:c r="N3775" s="18"/>
      <x:c r="O3775" s="18"/>
      <x:c r="P3775" s="18"/>
      <x:c r="Q3775" s="18"/>
      <x:c r="R3775" s="18"/>
      <x:c r="S3775" s="18"/>
      <x:c r="T3775" s="18"/>
    </x:row>
    <x:row r="3776">
      <x:c r="D3776" s="18"/>
      <x:c r="E3776" s="18"/>
      <x:c r="F3776" s="18"/>
      <x:c r="G3776" s="59"/>
      <x:c r="H3776" s="59"/>
      <x:c r="I3776" s="59"/>
      <x:c r="J3776" s="59"/>
      <x:c r="K3776" s="18"/>
      <x:c r="L3776" s="18"/>
      <x:c r="M3776" s="18"/>
      <x:c r="N3776" s="18"/>
      <x:c r="O3776" s="18"/>
      <x:c r="P3776" s="18"/>
      <x:c r="Q3776" s="18"/>
      <x:c r="R3776" s="18"/>
      <x:c r="S3776" s="18"/>
      <x:c r="T3776" s="18"/>
    </x:row>
    <x:row r="3777">
      <x:c r="D3777" s="18"/>
      <x:c r="E3777" s="18"/>
      <x:c r="F3777" s="18"/>
      <x:c r="G3777" s="59"/>
      <x:c r="H3777" s="59"/>
      <x:c r="I3777" s="59"/>
      <x:c r="J3777" s="59"/>
      <x:c r="K3777" s="18"/>
      <x:c r="L3777" s="18"/>
      <x:c r="M3777" s="18"/>
      <x:c r="N3777" s="18"/>
      <x:c r="O3777" s="18"/>
      <x:c r="P3777" s="18"/>
      <x:c r="Q3777" s="18"/>
      <x:c r="R3777" s="18"/>
      <x:c r="S3777" s="18"/>
      <x:c r="T3777" s="18"/>
    </x:row>
    <x:row r="3778">
      <x:c r="D3778" s="18"/>
      <x:c r="E3778" s="18"/>
      <x:c r="F3778" s="18"/>
      <x:c r="G3778" s="59"/>
      <x:c r="H3778" s="59"/>
      <x:c r="I3778" s="59"/>
      <x:c r="J3778" s="59"/>
      <x:c r="K3778" s="18"/>
      <x:c r="L3778" s="18"/>
      <x:c r="M3778" s="18"/>
      <x:c r="N3778" s="18"/>
      <x:c r="O3778" s="18"/>
      <x:c r="P3778" s="18"/>
      <x:c r="Q3778" s="18"/>
      <x:c r="R3778" s="18"/>
      <x:c r="S3778" s="18"/>
      <x:c r="T3778" s="18"/>
    </x:row>
    <x:row r="3779">
      <x:c r="D3779" s="18"/>
      <x:c r="E3779" s="18"/>
      <x:c r="F3779" s="18"/>
      <x:c r="G3779" s="59"/>
      <x:c r="H3779" s="59"/>
      <x:c r="I3779" s="59"/>
      <x:c r="J3779" s="59"/>
      <x:c r="K3779" s="18"/>
      <x:c r="L3779" s="18"/>
      <x:c r="M3779" s="18"/>
      <x:c r="N3779" s="18"/>
      <x:c r="O3779" s="18"/>
      <x:c r="P3779" s="18"/>
      <x:c r="Q3779" s="18"/>
      <x:c r="R3779" s="18"/>
      <x:c r="S3779" s="18"/>
      <x:c r="T3779" s="18"/>
    </x:row>
    <x:row r="3780">
      <x:c r="D3780" s="18"/>
      <x:c r="E3780" s="18"/>
      <x:c r="F3780" s="18"/>
      <x:c r="G3780" s="59"/>
      <x:c r="H3780" s="59"/>
      <x:c r="I3780" s="59"/>
      <x:c r="J3780" s="59"/>
      <x:c r="K3780" s="18"/>
      <x:c r="L3780" s="18"/>
      <x:c r="M3780" s="18"/>
      <x:c r="N3780" s="18"/>
      <x:c r="O3780" s="18"/>
      <x:c r="P3780" s="18"/>
      <x:c r="Q3780" s="18"/>
      <x:c r="R3780" s="18"/>
      <x:c r="S3780" s="18"/>
      <x:c r="T3780" s="18"/>
    </x:row>
    <x:row r="3781">
      <x:c r="D3781" s="18"/>
      <x:c r="E3781" s="18"/>
      <x:c r="F3781" s="18"/>
      <x:c r="G3781" s="59"/>
      <x:c r="H3781" s="59"/>
      <x:c r="I3781" s="59"/>
      <x:c r="J3781" s="59"/>
      <x:c r="K3781" s="18"/>
      <x:c r="L3781" s="18"/>
      <x:c r="M3781" s="18"/>
      <x:c r="N3781" s="18"/>
      <x:c r="O3781" s="18"/>
      <x:c r="P3781" s="18"/>
      <x:c r="Q3781" s="18"/>
      <x:c r="R3781" s="18"/>
      <x:c r="S3781" s="18"/>
      <x:c r="T3781" s="18"/>
    </x:row>
    <x:row r="3782">
      <x:c r="D3782" s="18"/>
      <x:c r="E3782" s="18"/>
      <x:c r="F3782" s="18"/>
      <x:c r="G3782" s="59"/>
      <x:c r="H3782" s="59"/>
      <x:c r="I3782" s="59"/>
      <x:c r="J3782" s="59"/>
      <x:c r="K3782" s="18"/>
      <x:c r="L3782" s="18"/>
      <x:c r="M3782" s="18"/>
      <x:c r="N3782" s="18"/>
      <x:c r="O3782" s="18"/>
      <x:c r="P3782" s="18"/>
      <x:c r="Q3782" s="18"/>
      <x:c r="R3782" s="18"/>
      <x:c r="S3782" s="18"/>
      <x:c r="T3782" s="18"/>
    </x:row>
    <x:row r="3783">
      <x:c r="D3783" s="18"/>
      <x:c r="E3783" s="18"/>
      <x:c r="F3783" s="18"/>
      <x:c r="G3783" s="59"/>
      <x:c r="H3783" s="59"/>
      <x:c r="I3783" s="59"/>
      <x:c r="J3783" s="59"/>
      <x:c r="K3783" s="18"/>
      <x:c r="L3783" s="18"/>
      <x:c r="M3783" s="18"/>
      <x:c r="N3783" s="18"/>
      <x:c r="O3783" s="18"/>
      <x:c r="P3783" s="18"/>
      <x:c r="Q3783" s="18"/>
      <x:c r="R3783" s="18"/>
      <x:c r="S3783" s="18"/>
      <x:c r="T3783" s="18"/>
    </x:row>
    <x:row r="3784">
      <x:c r="D3784" s="18"/>
      <x:c r="E3784" s="18"/>
      <x:c r="F3784" s="18"/>
      <x:c r="G3784" s="59"/>
      <x:c r="H3784" s="59"/>
      <x:c r="I3784" s="59"/>
      <x:c r="J3784" s="59"/>
      <x:c r="K3784" s="18"/>
      <x:c r="L3784" s="18"/>
      <x:c r="M3784" s="18"/>
      <x:c r="N3784" s="18"/>
      <x:c r="O3784" s="18"/>
      <x:c r="P3784" s="18"/>
      <x:c r="Q3784" s="18"/>
      <x:c r="R3784" s="18"/>
      <x:c r="S3784" s="18"/>
      <x:c r="T3784" s="18"/>
    </x:row>
    <x:row r="3785">
      <x:c r="D3785" s="18"/>
      <x:c r="E3785" s="18"/>
      <x:c r="F3785" s="18"/>
      <x:c r="G3785" s="59"/>
      <x:c r="H3785" s="59"/>
      <x:c r="I3785" s="59"/>
      <x:c r="J3785" s="59"/>
      <x:c r="K3785" s="18"/>
      <x:c r="L3785" s="18"/>
      <x:c r="M3785" s="18"/>
      <x:c r="N3785" s="18"/>
      <x:c r="O3785" s="18"/>
      <x:c r="P3785" s="18"/>
      <x:c r="Q3785" s="18"/>
      <x:c r="R3785" s="18"/>
      <x:c r="S3785" s="18"/>
      <x:c r="T3785" s="18"/>
    </x:row>
    <x:row r="3786">
      <x:c r="D3786" s="18"/>
      <x:c r="E3786" s="18"/>
      <x:c r="F3786" s="18"/>
      <x:c r="G3786" s="59"/>
      <x:c r="H3786" s="59"/>
      <x:c r="I3786" s="59"/>
      <x:c r="J3786" s="59"/>
      <x:c r="K3786" s="18"/>
      <x:c r="L3786" s="18"/>
      <x:c r="M3786" s="18"/>
      <x:c r="N3786" s="18"/>
      <x:c r="O3786" s="18"/>
      <x:c r="P3786" s="18"/>
      <x:c r="Q3786" s="18"/>
      <x:c r="R3786" s="18"/>
      <x:c r="S3786" s="18"/>
      <x:c r="T3786" s="18"/>
    </x:row>
    <x:row r="3787">
      <x:c r="D3787" s="18"/>
      <x:c r="E3787" s="18"/>
      <x:c r="F3787" s="18"/>
      <x:c r="G3787" s="59"/>
      <x:c r="H3787" s="59"/>
      <x:c r="I3787" s="59"/>
      <x:c r="J3787" s="59"/>
      <x:c r="K3787" s="18"/>
      <x:c r="L3787" s="18"/>
      <x:c r="M3787" s="18"/>
      <x:c r="N3787" s="18"/>
      <x:c r="O3787" s="18"/>
      <x:c r="P3787" s="18"/>
      <x:c r="Q3787" s="18"/>
      <x:c r="R3787" s="18"/>
      <x:c r="S3787" s="18"/>
      <x:c r="T3787" s="18"/>
    </x:row>
    <x:row r="3788">
      <x:c r="D3788" s="18"/>
      <x:c r="E3788" s="18"/>
      <x:c r="F3788" s="18"/>
      <x:c r="G3788" s="59"/>
      <x:c r="H3788" s="59"/>
      <x:c r="I3788" s="59"/>
      <x:c r="J3788" s="59"/>
      <x:c r="K3788" s="18"/>
      <x:c r="L3788" s="18"/>
      <x:c r="M3788" s="18"/>
      <x:c r="N3788" s="18"/>
      <x:c r="O3788" s="18"/>
      <x:c r="P3788" s="18"/>
      <x:c r="Q3788" s="18"/>
      <x:c r="R3788" s="18"/>
      <x:c r="S3788" s="18"/>
      <x:c r="T3788" s="18"/>
    </x:row>
    <x:row r="3789">
      <x:c r="D3789" s="18"/>
      <x:c r="E3789" s="18"/>
      <x:c r="F3789" s="18"/>
      <x:c r="G3789" s="59"/>
      <x:c r="H3789" s="59"/>
      <x:c r="I3789" s="59"/>
      <x:c r="J3789" s="59"/>
      <x:c r="K3789" s="18"/>
      <x:c r="L3789" s="18"/>
      <x:c r="M3789" s="18"/>
      <x:c r="N3789" s="18"/>
      <x:c r="O3789" s="18"/>
      <x:c r="P3789" s="18"/>
      <x:c r="Q3789" s="18"/>
      <x:c r="R3789" s="18"/>
      <x:c r="S3789" s="18"/>
      <x:c r="T3789" s="18"/>
    </x:row>
    <x:row r="3790">
      <x:c r="D3790" s="18"/>
      <x:c r="E3790" s="18"/>
      <x:c r="F3790" s="18"/>
      <x:c r="G3790" s="59"/>
      <x:c r="H3790" s="59"/>
      <x:c r="I3790" s="59"/>
      <x:c r="J3790" s="59"/>
      <x:c r="K3790" s="18"/>
      <x:c r="L3790" s="18"/>
      <x:c r="M3790" s="18"/>
      <x:c r="N3790" s="18"/>
      <x:c r="O3790" s="18"/>
      <x:c r="P3790" s="18"/>
      <x:c r="Q3790" s="18"/>
      <x:c r="R3790" s="18"/>
      <x:c r="S3790" s="18"/>
      <x:c r="T3790" s="18"/>
    </x:row>
    <x:row r="3791">
      <x:c r="D3791" s="18"/>
      <x:c r="E3791" s="18"/>
      <x:c r="F3791" s="18"/>
      <x:c r="G3791" s="59"/>
      <x:c r="H3791" s="59"/>
      <x:c r="I3791" s="59"/>
      <x:c r="J3791" s="59"/>
      <x:c r="K3791" s="18"/>
      <x:c r="L3791" s="18"/>
      <x:c r="M3791" s="18"/>
      <x:c r="N3791" s="18"/>
      <x:c r="O3791" s="18"/>
      <x:c r="P3791" s="18"/>
      <x:c r="Q3791" s="18"/>
      <x:c r="R3791" s="18"/>
      <x:c r="S3791" s="18"/>
      <x:c r="T3791" s="18"/>
    </x:row>
    <x:row r="3792">
      <x:c r="D3792" s="18"/>
      <x:c r="E3792" s="18"/>
      <x:c r="F3792" s="18"/>
      <x:c r="G3792" s="59"/>
      <x:c r="H3792" s="59"/>
      <x:c r="I3792" s="59"/>
      <x:c r="J3792" s="59"/>
      <x:c r="K3792" s="18"/>
      <x:c r="L3792" s="18"/>
      <x:c r="M3792" s="18"/>
      <x:c r="N3792" s="18"/>
      <x:c r="O3792" s="18"/>
      <x:c r="P3792" s="18"/>
      <x:c r="Q3792" s="18"/>
      <x:c r="R3792" s="18"/>
      <x:c r="S3792" s="18"/>
      <x:c r="T3792" s="18"/>
    </x:row>
    <x:row r="3793">
      <x:c r="D3793" s="18"/>
      <x:c r="E3793" s="18"/>
      <x:c r="F3793" s="18"/>
      <x:c r="G3793" s="59"/>
      <x:c r="H3793" s="59"/>
      <x:c r="I3793" s="59"/>
      <x:c r="J3793" s="59"/>
      <x:c r="K3793" s="18"/>
      <x:c r="L3793" s="18"/>
      <x:c r="M3793" s="18"/>
      <x:c r="N3793" s="18"/>
      <x:c r="O3793" s="18"/>
      <x:c r="P3793" s="18"/>
      <x:c r="Q3793" s="18"/>
      <x:c r="R3793" s="18"/>
      <x:c r="S3793" s="18"/>
      <x:c r="T3793" s="18"/>
    </x:row>
    <x:row r="3794">
      <x:c r="D3794" s="18"/>
      <x:c r="E3794" s="18"/>
      <x:c r="F3794" s="18"/>
      <x:c r="G3794" s="59"/>
      <x:c r="H3794" s="59"/>
      <x:c r="I3794" s="59"/>
      <x:c r="J3794" s="59"/>
      <x:c r="K3794" s="18"/>
      <x:c r="L3794" s="18"/>
      <x:c r="M3794" s="18"/>
      <x:c r="N3794" s="18"/>
      <x:c r="O3794" s="18"/>
      <x:c r="P3794" s="18"/>
      <x:c r="Q3794" s="18"/>
      <x:c r="R3794" s="18"/>
      <x:c r="S3794" s="18"/>
      <x:c r="T3794" s="18"/>
    </x:row>
    <x:row r="3795">
      <x:c r="D3795" s="18"/>
      <x:c r="E3795" s="18"/>
      <x:c r="F3795" s="18"/>
      <x:c r="G3795" s="59"/>
      <x:c r="H3795" s="59"/>
      <x:c r="I3795" s="59"/>
      <x:c r="J3795" s="59"/>
      <x:c r="K3795" s="18"/>
      <x:c r="L3795" s="18"/>
      <x:c r="M3795" s="18"/>
      <x:c r="N3795" s="18"/>
      <x:c r="O3795" s="18"/>
      <x:c r="P3795" s="18"/>
      <x:c r="Q3795" s="18"/>
      <x:c r="R3795" s="18"/>
      <x:c r="S3795" s="18"/>
      <x:c r="T3795" s="18"/>
    </x:row>
    <x:row r="3796">
      <x:c r="D3796" s="18"/>
      <x:c r="E3796" s="18"/>
      <x:c r="F3796" s="18"/>
      <x:c r="G3796" s="59"/>
      <x:c r="H3796" s="59"/>
      <x:c r="I3796" s="59"/>
      <x:c r="J3796" s="59"/>
      <x:c r="K3796" s="18"/>
      <x:c r="L3796" s="18"/>
      <x:c r="M3796" s="18"/>
      <x:c r="N3796" s="18"/>
      <x:c r="O3796" s="18"/>
      <x:c r="P3796" s="18"/>
      <x:c r="Q3796" s="18"/>
      <x:c r="R3796" s="18"/>
      <x:c r="S3796" s="18"/>
      <x:c r="T3796" s="18"/>
    </x:row>
    <x:row r="3797">
      <x:c r="D3797" s="18"/>
      <x:c r="E3797" s="18"/>
      <x:c r="F3797" s="18"/>
      <x:c r="G3797" s="59"/>
      <x:c r="H3797" s="59"/>
      <x:c r="I3797" s="59"/>
      <x:c r="J3797" s="59"/>
      <x:c r="K3797" s="18"/>
      <x:c r="L3797" s="18"/>
      <x:c r="M3797" s="18"/>
      <x:c r="N3797" s="18"/>
      <x:c r="O3797" s="18"/>
      <x:c r="P3797" s="18"/>
      <x:c r="Q3797" s="18"/>
      <x:c r="R3797" s="18"/>
      <x:c r="S3797" s="18"/>
      <x:c r="T3797" s="18"/>
    </x:row>
    <x:row r="3798">
      <x:c r="D3798" s="18"/>
      <x:c r="E3798" s="18"/>
      <x:c r="F3798" s="18"/>
      <x:c r="G3798" s="59"/>
      <x:c r="H3798" s="59"/>
      <x:c r="I3798" s="59"/>
      <x:c r="J3798" s="59"/>
      <x:c r="K3798" s="18"/>
      <x:c r="L3798" s="18"/>
      <x:c r="M3798" s="18"/>
      <x:c r="N3798" s="18"/>
      <x:c r="O3798" s="18"/>
      <x:c r="P3798" s="18"/>
      <x:c r="Q3798" s="18"/>
      <x:c r="R3798" s="18"/>
      <x:c r="S3798" s="18"/>
      <x:c r="T3798" s="18"/>
    </x:row>
    <x:row r="3799">
      <x:c r="D3799" s="18"/>
      <x:c r="E3799" s="18"/>
      <x:c r="F3799" s="18"/>
      <x:c r="G3799" s="59"/>
      <x:c r="H3799" s="59"/>
      <x:c r="I3799" s="59"/>
      <x:c r="J3799" s="59"/>
      <x:c r="K3799" s="18"/>
      <x:c r="L3799" s="18"/>
      <x:c r="M3799" s="18"/>
      <x:c r="N3799" s="18"/>
      <x:c r="O3799" s="18"/>
      <x:c r="P3799" s="18"/>
      <x:c r="Q3799" s="18"/>
      <x:c r="R3799" s="18"/>
      <x:c r="S3799" s="18"/>
      <x:c r="T3799" s="18"/>
    </x:row>
    <x:row r="3800">
      <x:c r="D3800" s="18"/>
      <x:c r="E3800" s="18"/>
      <x:c r="F3800" s="18"/>
      <x:c r="G3800" s="59"/>
      <x:c r="H3800" s="59"/>
      <x:c r="I3800" s="59"/>
      <x:c r="J3800" s="59"/>
      <x:c r="K3800" s="18"/>
      <x:c r="L3800" s="18"/>
      <x:c r="M3800" s="18"/>
      <x:c r="N3800" s="18"/>
      <x:c r="O3800" s="18"/>
      <x:c r="P3800" s="18"/>
      <x:c r="Q3800" s="18"/>
      <x:c r="R3800" s="18"/>
      <x:c r="S3800" s="18"/>
      <x:c r="T3800" s="18"/>
    </x:row>
    <x:row r="3801">
      <x:c r="D3801" s="18"/>
      <x:c r="E3801" s="18"/>
      <x:c r="F3801" s="18"/>
      <x:c r="G3801" s="59"/>
      <x:c r="H3801" s="59"/>
      <x:c r="I3801" s="59"/>
      <x:c r="J3801" s="59"/>
      <x:c r="K3801" s="18"/>
      <x:c r="L3801" s="18"/>
      <x:c r="M3801" s="18"/>
      <x:c r="N3801" s="18"/>
      <x:c r="O3801" s="18"/>
      <x:c r="P3801" s="18"/>
      <x:c r="Q3801" s="18"/>
      <x:c r="R3801" s="18"/>
      <x:c r="S3801" s="18"/>
      <x:c r="T3801" s="18"/>
    </x:row>
    <x:row r="3802">
      <x:c r="D3802" s="18"/>
      <x:c r="E3802" s="18"/>
      <x:c r="F3802" s="18"/>
      <x:c r="G3802" s="59"/>
      <x:c r="H3802" s="59"/>
      <x:c r="I3802" s="59"/>
      <x:c r="J3802" s="59"/>
      <x:c r="K3802" s="18"/>
      <x:c r="L3802" s="18"/>
      <x:c r="M3802" s="18"/>
      <x:c r="N3802" s="18"/>
      <x:c r="O3802" s="18"/>
      <x:c r="P3802" s="18"/>
      <x:c r="Q3802" s="18"/>
      <x:c r="R3802" s="18"/>
      <x:c r="S3802" s="18"/>
      <x:c r="T3802" s="18"/>
    </x:row>
    <x:row r="3803">
      <x:c r="D3803" s="18"/>
      <x:c r="E3803" s="18"/>
      <x:c r="F3803" s="18"/>
      <x:c r="G3803" s="59"/>
      <x:c r="H3803" s="59"/>
      <x:c r="I3803" s="59"/>
      <x:c r="J3803" s="59"/>
      <x:c r="K3803" s="18"/>
      <x:c r="L3803" s="18"/>
      <x:c r="M3803" s="18"/>
      <x:c r="N3803" s="18"/>
      <x:c r="O3803" s="18"/>
      <x:c r="P3803" s="18"/>
      <x:c r="Q3803" s="18"/>
      <x:c r="R3803" s="18"/>
      <x:c r="S3803" s="18"/>
      <x:c r="T3803" s="18"/>
    </x:row>
    <x:row r="3804">
      <x:c r="D3804" s="18"/>
      <x:c r="E3804" s="18"/>
      <x:c r="F3804" s="18"/>
      <x:c r="G3804" s="59"/>
      <x:c r="H3804" s="59"/>
      <x:c r="I3804" s="59"/>
      <x:c r="J3804" s="59"/>
      <x:c r="K3804" s="18"/>
      <x:c r="L3804" s="18"/>
      <x:c r="M3804" s="18"/>
      <x:c r="N3804" s="18"/>
      <x:c r="O3804" s="18"/>
      <x:c r="P3804" s="18"/>
      <x:c r="Q3804" s="18"/>
      <x:c r="R3804" s="18"/>
      <x:c r="S3804" s="18"/>
      <x:c r="T3804" s="18"/>
    </x:row>
    <x:row r="3805">
      <x:c r="D3805" s="18"/>
      <x:c r="E3805" s="18"/>
      <x:c r="F3805" s="18"/>
      <x:c r="G3805" s="59"/>
      <x:c r="H3805" s="59"/>
      <x:c r="I3805" s="59"/>
      <x:c r="J3805" s="59"/>
      <x:c r="K3805" s="18"/>
      <x:c r="L3805" s="18"/>
      <x:c r="M3805" s="18"/>
      <x:c r="N3805" s="18"/>
      <x:c r="O3805" s="18"/>
      <x:c r="P3805" s="18"/>
      <x:c r="Q3805" s="18"/>
      <x:c r="R3805" s="18"/>
      <x:c r="S3805" s="18"/>
      <x:c r="T3805" s="18"/>
    </x:row>
    <x:row r="3806">
      <x:c r="D3806" s="18"/>
      <x:c r="E3806" s="18"/>
      <x:c r="F3806" s="18"/>
      <x:c r="G3806" s="59"/>
      <x:c r="H3806" s="59"/>
      <x:c r="I3806" s="59"/>
      <x:c r="J3806" s="59"/>
      <x:c r="K3806" s="18"/>
      <x:c r="L3806" s="18"/>
      <x:c r="M3806" s="18"/>
      <x:c r="N3806" s="18"/>
      <x:c r="O3806" s="18"/>
      <x:c r="P3806" s="18"/>
      <x:c r="Q3806" s="18"/>
      <x:c r="R3806" s="18"/>
      <x:c r="S3806" s="18"/>
      <x:c r="T3806" s="18"/>
    </x:row>
    <x:row r="3807">
      <x:c r="D3807" s="18"/>
      <x:c r="E3807" s="18"/>
      <x:c r="F3807" s="18"/>
      <x:c r="G3807" s="59"/>
      <x:c r="H3807" s="59"/>
      <x:c r="I3807" s="59"/>
      <x:c r="J3807" s="59"/>
      <x:c r="K3807" s="18"/>
      <x:c r="L3807" s="18"/>
      <x:c r="M3807" s="18"/>
      <x:c r="N3807" s="18"/>
      <x:c r="O3807" s="18"/>
      <x:c r="P3807" s="18"/>
      <x:c r="Q3807" s="18"/>
      <x:c r="R3807" s="18"/>
      <x:c r="S3807" s="18"/>
      <x:c r="T3807" s="18"/>
    </x:row>
    <x:row r="3808">
      <x:c r="D3808" s="18"/>
      <x:c r="E3808" s="18"/>
      <x:c r="F3808" s="18"/>
      <x:c r="G3808" s="59"/>
      <x:c r="H3808" s="59"/>
      <x:c r="I3808" s="59"/>
      <x:c r="J3808" s="59"/>
      <x:c r="K3808" s="18"/>
      <x:c r="L3808" s="18"/>
      <x:c r="M3808" s="18"/>
      <x:c r="N3808" s="18"/>
      <x:c r="O3808" s="18"/>
      <x:c r="P3808" s="18"/>
      <x:c r="Q3808" s="18"/>
      <x:c r="R3808" s="18"/>
      <x:c r="S3808" s="18"/>
      <x:c r="T3808" s="18"/>
    </x:row>
    <x:row r="3809">
      <x:c r="D3809" s="18"/>
      <x:c r="E3809" s="18"/>
      <x:c r="F3809" s="18"/>
      <x:c r="G3809" s="59"/>
      <x:c r="H3809" s="59"/>
      <x:c r="I3809" s="59"/>
      <x:c r="J3809" s="59"/>
      <x:c r="K3809" s="18"/>
      <x:c r="L3809" s="18"/>
      <x:c r="M3809" s="18"/>
      <x:c r="N3809" s="18"/>
      <x:c r="O3809" s="18"/>
      <x:c r="P3809" s="18"/>
      <x:c r="Q3809" s="18"/>
      <x:c r="R3809" s="18"/>
      <x:c r="S3809" s="18"/>
      <x:c r="T3809" s="18"/>
    </x:row>
    <x:row r="3810">
      <x:c r="D3810" s="18"/>
      <x:c r="E3810" s="18"/>
      <x:c r="F3810" s="18"/>
      <x:c r="G3810" s="59"/>
      <x:c r="H3810" s="59"/>
      <x:c r="I3810" s="59"/>
      <x:c r="J3810" s="59"/>
      <x:c r="K3810" s="18"/>
      <x:c r="L3810" s="18"/>
      <x:c r="M3810" s="18"/>
      <x:c r="N3810" s="18"/>
      <x:c r="O3810" s="18"/>
      <x:c r="P3810" s="18"/>
      <x:c r="Q3810" s="18"/>
      <x:c r="R3810" s="18"/>
      <x:c r="S3810" s="18"/>
      <x:c r="T3810" s="18"/>
    </x:row>
    <x:row r="3811">
      <x:c r="D3811" s="18"/>
      <x:c r="E3811" s="18"/>
      <x:c r="F3811" s="18"/>
      <x:c r="G3811" s="59"/>
      <x:c r="H3811" s="59"/>
      <x:c r="I3811" s="59"/>
      <x:c r="J3811" s="59"/>
      <x:c r="K3811" s="18"/>
      <x:c r="L3811" s="18"/>
      <x:c r="M3811" s="18"/>
      <x:c r="N3811" s="18"/>
      <x:c r="O3811" s="18"/>
      <x:c r="P3811" s="18"/>
      <x:c r="Q3811" s="18"/>
      <x:c r="R3811" s="18"/>
      <x:c r="S3811" s="18"/>
      <x:c r="T3811" s="18"/>
    </x:row>
    <x:row r="3812">
      <x:c r="D3812" s="18"/>
      <x:c r="E3812" s="18"/>
      <x:c r="F3812" s="18"/>
      <x:c r="G3812" s="59"/>
      <x:c r="H3812" s="59"/>
      <x:c r="I3812" s="59"/>
      <x:c r="J3812" s="59"/>
      <x:c r="K3812" s="18"/>
      <x:c r="L3812" s="18"/>
      <x:c r="M3812" s="18"/>
      <x:c r="N3812" s="18"/>
      <x:c r="O3812" s="18"/>
      <x:c r="P3812" s="18"/>
      <x:c r="Q3812" s="18"/>
      <x:c r="R3812" s="18"/>
      <x:c r="S3812" s="18"/>
      <x:c r="T3812" s="18"/>
    </x:row>
    <x:row r="3813">
      <x:c r="D3813" s="18"/>
      <x:c r="E3813" s="18"/>
      <x:c r="F3813" s="18"/>
      <x:c r="G3813" s="59"/>
      <x:c r="H3813" s="59"/>
      <x:c r="I3813" s="59"/>
      <x:c r="J3813" s="59"/>
      <x:c r="K3813" s="18"/>
      <x:c r="L3813" s="18"/>
      <x:c r="M3813" s="18"/>
      <x:c r="N3813" s="18"/>
      <x:c r="O3813" s="18"/>
      <x:c r="P3813" s="18"/>
      <x:c r="Q3813" s="18"/>
      <x:c r="R3813" s="18"/>
      <x:c r="S3813" s="18"/>
      <x:c r="T3813" s="18"/>
    </x:row>
    <x:row r="3814">
      <x:c r="D3814" s="18"/>
      <x:c r="E3814" s="18"/>
      <x:c r="F3814" s="18"/>
      <x:c r="G3814" s="59"/>
      <x:c r="H3814" s="59"/>
      <x:c r="I3814" s="59"/>
      <x:c r="J3814" s="59"/>
      <x:c r="K3814" s="18"/>
      <x:c r="L3814" s="18"/>
      <x:c r="M3814" s="18"/>
      <x:c r="N3814" s="18"/>
      <x:c r="O3814" s="18"/>
      <x:c r="P3814" s="18"/>
      <x:c r="Q3814" s="18"/>
      <x:c r="R3814" s="18"/>
      <x:c r="S3814" s="18"/>
      <x:c r="T3814" s="18"/>
    </x:row>
    <x:row r="3815">
      <x:c r="D3815" s="18"/>
      <x:c r="E3815" s="18"/>
      <x:c r="F3815" s="18"/>
      <x:c r="G3815" s="59"/>
      <x:c r="H3815" s="59"/>
      <x:c r="I3815" s="59"/>
      <x:c r="J3815" s="59"/>
      <x:c r="K3815" s="18"/>
      <x:c r="L3815" s="18"/>
      <x:c r="M3815" s="18"/>
      <x:c r="N3815" s="18"/>
      <x:c r="O3815" s="18"/>
      <x:c r="P3815" s="18"/>
      <x:c r="Q3815" s="18"/>
      <x:c r="R3815" s="18"/>
      <x:c r="S3815" s="18"/>
      <x:c r="T3815" s="18"/>
    </x:row>
    <x:row r="3816">
      <x:c r="D3816" s="18"/>
      <x:c r="E3816" s="18"/>
      <x:c r="F3816" s="18"/>
      <x:c r="G3816" s="59"/>
      <x:c r="H3816" s="59"/>
      <x:c r="I3816" s="59"/>
      <x:c r="J3816" s="59"/>
      <x:c r="K3816" s="18"/>
      <x:c r="L3816" s="18"/>
      <x:c r="M3816" s="18"/>
      <x:c r="N3816" s="18"/>
      <x:c r="O3816" s="18"/>
      <x:c r="P3816" s="18"/>
      <x:c r="Q3816" s="18"/>
      <x:c r="R3816" s="18"/>
      <x:c r="S3816" s="18"/>
      <x:c r="T3816" s="18"/>
    </x:row>
    <x:row r="3817">
      <x:c r="D3817" s="18"/>
      <x:c r="E3817" s="18"/>
      <x:c r="F3817" s="18"/>
      <x:c r="G3817" s="59"/>
      <x:c r="H3817" s="59"/>
      <x:c r="I3817" s="59"/>
      <x:c r="J3817" s="59"/>
      <x:c r="K3817" s="18"/>
      <x:c r="L3817" s="18"/>
      <x:c r="M3817" s="18"/>
      <x:c r="N3817" s="18"/>
      <x:c r="O3817" s="18"/>
      <x:c r="P3817" s="18"/>
      <x:c r="Q3817" s="18"/>
      <x:c r="R3817" s="18"/>
      <x:c r="S3817" s="18"/>
      <x:c r="T3817" s="18"/>
    </x:row>
    <x:row r="3818">
      <x:c r="D3818" s="18"/>
      <x:c r="E3818" s="18"/>
      <x:c r="F3818" s="18"/>
      <x:c r="G3818" s="59"/>
      <x:c r="H3818" s="59"/>
      <x:c r="I3818" s="59"/>
      <x:c r="J3818" s="59"/>
      <x:c r="K3818" s="18"/>
      <x:c r="L3818" s="18"/>
      <x:c r="M3818" s="18"/>
      <x:c r="N3818" s="18"/>
      <x:c r="O3818" s="18"/>
      <x:c r="P3818" s="18"/>
      <x:c r="Q3818" s="18"/>
      <x:c r="R3818" s="18"/>
      <x:c r="S3818" s="18"/>
      <x:c r="T3818" s="18"/>
    </x:row>
    <x:row r="3819">
      <x:c r="D3819" s="18"/>
      <x:c r="E3819" s="18"/>
      <x:c r="F3819" s="18"/>
      <x:c r="G3819" s="59"/>
      <x:c r="H3819" s="59"/>
      <x:c r="I3819" s="59"/>
      <x:c r="J3819" s="59"/>
      <x:c r="K3819" s="18"/>
      <x:c r="L3819" s="18"/>
      <x:c r="M3819" s="18"/>
      <x:c r="N3819" s="18"/>
      <x:c r="O3819" s="18"/>
      <x:c r="P3819" s="18"/>
      <x:c r="Q3819" s="18"/>
      <x:c r="R3819" s="18"/>
      <x:c r="S3819" s="18"/>
      <x:c r="T3819" s="18"/>
    </x:row>
    <x:row r="3820">
      <x:c r="D3820" s="18"/>
      <x:c r="E3820" s="18"/>
      <x:c r="F3820" s="18"/>
      <x:c r="G3820" s="59"/>
      <x:c r="H3820" s="59"/>
      <x:c r="I3820" s="59"/>
      <x:c r="J3820" s="59"/>
      <x:c r="K3820" s="18"/>
      <x:c r="L3820" s="18"/>
      <x:c r="M3820" s="18"/>
      <x:c r="N3820" s="18"/>
      <x:c r="O3820" s="18"/>
      <x:c r="P3820" s="18"/>
      <x:c r="Q3820" s="18"/>
      <x:c r="R3820" s="18"/>
      <x:c r="S3820" s="18"/>
      <x:c r="T3820" s="18"/>
    </x:row>
    <x:row r="3821">
      <x:c r="D3821" s="18"/>
      <x:c r="E3821" s="18"/>
      <x:c r="F3821" s="18"/>
      <x:c r="G3821" s="59"/>
      <x:c r="H3821" s="59"/>
      <x:c r="I3821" s="59"/>
      <x:c r="J3821" s="59"/>
      <x:c r="K3821" s="18"/>
      <x:c r="L3821" s="18"/>
      <x:c r="M3821" s="18"/>
      <x:c r="N3821" s="18"/>
      <x:c r="O3821" s="18"/>
      <x:c r="P3821" s="18"/>
      <x:c r="Q3821" s="18"/>
      <x:c r="R3821" s="18"/>
      <x:c r="S3821" s="18"/>
      <x:c r="T3821" s="18"/>
    </x:row>
    <x:row r="3822">
      <x:c r="D3822" s="18"/>
      <x:c r="E3822" s="18"/>
      <x:c r="F3822" s="18"/>
      <x:c r="G3822" s="59"/>
      <x:c r="H3822" s="59"/>
      <x:c r="I3822" s="59"/>
      <x:c r="J3822" s="59"/>
      <x:c r="K3822" s="18"/>
      <x:c r="L3822" s="18"/>
      <x:c r="M3822" s="18"/>
      <x:c r="N3822" s="18"/>
      <x:c r="O3822" s="18"/>
      <x:c r="P3822" s="18"/>
      <x:c r="Q3822" s="18"/>
      <x:c r="R3822" s="18"/>
      <x:c r="S3822" s="18"/>
      <x:c r="T3822" s="18"/>
    </x:row>
    <x:row r="3823">
      <x:c r="D3823" s="18"/>
      <x:c r="E3823" s="18"/>
      <x:c r="F3823" s="18"/>
      <x:c r="G3823" s="59"/>
      <x:c r="H3823" s="59"/>
      <x:c r="I3823" s="59"/>
      <x:c r="J3823" s="59"/>
      <x:c r="K3823" s="18"/>
      <x:c r="L3823" s="18"/>
      <x:c r="M3823" s="18"/>
      <x:c r="N3823" s="18"/>
      <x:c r="O3823" s="18"/>
      <x:c r="P3823" s="18"/>
      <x:c r="Q3823" s="18"/>
      <x:c r="R3823" s="18"/>
      <x:c r="S3823" s="18"/>
      <x:c r="T3823" s="18"/>
    </x:row>
    <x:row r="3824">
      <x:c r="D3824" s="18"/>
      <x:c r="E3824" s="18"/>
      <x:c r="F3824" s="18"/>
      <x:c r="G3824" s="59"/>
      <x:c r="H3824" s="59"/>
      <x:c r="I3824" s="59"/>
      <x:c r="J3824" s="59"/>
      <x:c r="K3824" s="18"/>
      <x:c r="L3824" s="18"/>
      <x:c r="M3824" s="18"/>
      <x:c r="N3824" s="18"/>
      <x:c r="O3824" s="18"/>
      <x:c r="P3824" s="18"/>
      <x:c r="Q3824" s="18"/>
      <x:c r="R3824" s="18"/>
      <x:c r="S3824" s="18"/>
      <x:c r="T3824" s="18"/>
    </x:row>
    <x:row r="3825">
      <x:c r="D3825" s="18"/>
      <x:c r="E3825" s="18"/>
      <x:c r="F3825" s="18"/>
      <x:c r="G3825" s="59"/>
      <x:c r="H3825" s="59"/>
      <x:c r="I3825" s="59"/>
      <x:c r="J3825" s="59"/>
      <x:c r="K3825" s="18"/>
      <x:c r="L3825" s="18"/>
      <x:c r="M3825" s="18"/>
      <x:c r="N3825" s="18"/>
      <x:c r="O3825" s="18"/>
      <x:c r="P3825" s="18"/>
      <x:c r="Q3825" s="18"/>
      <x:c r="R3825" s="18"/>
      <x:c r="S3825" s="18"/>
      <x:c r="T3825" s="18"/>
    </x:row>
    <x:row r="3826">
      <x:c r="D3826" s="18"/>
      <x:c r="E3826" s="18"/>
      <x:c r="F3826" s="18"/>
      <x:c r="G3826" s="59"/>
      <x:c r="H3826" s="59"/>
      <x:c r="I3826" s="59"/>
      <x:c r="J3826" s="59"/>
      <x:c r="K3826" s="18"/>
      <x:c r="L3826" s="18"/>
      <x:c r="M3826" s="18"/>
      <x:c r="N3826" s="18"/>
      <x:c r="O3826" s="18"/>
      <x:c r="P3826" s="18"/>
      <x:c r="Q3826" s="18"/>
      <x:c r="R3826" s="18"/>
      <x:c r="S3826" s="18"/>
      <x:c r="T3826" s="18"/>
    </x:row>
    <x:row r="3827">
      <x:c r="D3827" s="18"/>
      <x:c r="E3827" s="18"/>
      <x:c r="F3827" s="18"/>
      <x:c r="G3827" s="59"/>
      <x:c r="H3827" s="59"/>
      <x:c r="I3827" s="59"/>
      <x:c r="J3827" s="59"/>
      <x:c r="K3827" s="18"/>
      <x:c r="L3827" s="18"/>
      <x:c r="M3827" s="18"/>
      <x:c r="N3827" s="18"/>
      <x:c r="O3827" s="18"/>
      <x:c r="P3827" s="18"/>
      <x:c r="Q3827" s="18"/>
      <x:c r="R3827" s="18"/>
      <x:c r="S3827" s="18"/>
      <x:c r="T3827" s="18"/>
    </x:row>
    <x:row r="3828">
      <x:c r="D3828" s="18"/>
      <x:c r="E3828" s="18"/>
      <x:c r="F3828" s="18"/>
      <x:c r="G3828" s="59"/>
      <x:c r="H3828" s="59"/>
      <x:c r="I3828" s="59"/>
      <x:c r="J3828" s="59"/>
      <x:c r="K3828" s="18"/>
      <x:c r="L3828" s="18"/>
      <x:c r="M3828" s="18"/>
      <x:c r="N3828" s="18"/>
      <x:c r="O3828" s="18"/>
      <x:c r="P3828" s="18"/>
      <x:c r="Q3828" s="18"/>
      <x:c r="R3828" s="18"/>
      <x:c r="S3828" s="18"/>
      <x:c r="T3828" s="18"/>
    </x:row>
    <x:row r="3829">
      <x:c r="D3829" s="18"/>
      <x:c r="E3829" s="18"/>
      <x:c r="F3829" s="18"/>
      <x:c r="G3829" s="59"/>
      <x:c r="H3829" s="59"/>
      <x:c r="I3829" s="59"/>
      <x:c r="J3829" s="59"/>
      <x:c r="K3829" s="18"/>
      <x:c r="L3829" s="18"/>
      <x:c r="M3829" s="18"/>
      <x:c r="N3829" s="18"/>
      <x:c r="O3829" s="18"/>
      <x:c r="P3829" s="18"/>
      <x:c r="Q3829" s="18"/>
      <x:c r="R3829" s="18"/>
      <x:c r="S3829" s="18"/>
      <x:c r="T3829" s="18"/>
    </x:row>
    <x:row r="3830">
      <x:c r="D3830" s="18"/>
      <x:c r="E3830" s="18"/>
      <x:c r="F3830" s="18"/>
      <x:c r="G3830" s="59"/>
      <x:c r="H3830" s="59"/>
      <x:c r="I3830" s="59"/>
      <x:c r="J3830" s="59"/>
      <x:c r="K3830" s="18"/>
      <x:c r="L3830" s="18"/>
      <x:c r="M3830" s="18"/>
      <x:c r="N3830" s="18"/>
      <x:c r="O3830" s="18"/>
      <x:c r="P3830" s="18"/>
      <x:c r="Q3830" s="18"/>
      <x:c r="R3830" s="18"/>
      <x:c r="S3830" s="18"/>
      <x:c r="T3830" s="18"/>
    </x:row>
    <x:row r="3831">
      <x:c r="D3831" s="18"/>
      <x:c r="E3831" s="18"/>
      <x:c r="F3831" s="18"/>
      <x:c r="G3831" s="59"/>
      <x:c r="H3831" s="59"/>
      <x:c r="I3831" s="59"/>
      <x:c r="J3831" s="59"/>
      <x:c r="K3831" s="18"/>
      <x:c r="L3831" s="18"/>
      <x:c r="M3831" s="18"/>
      <x:c r="N3831" s="18"/>
      <x:c r="O3831" s="18"/>
      <x:c r="P3831" s="18"/>
      <x:c r="Q3831" s="18"/>
      <x:c r="R3831" s="18"/>
      <x:c r="S3831" s="18"/>
      <x:c r="T3831" s="18"/>
    </x:row>
    <x:row r="3832">
      <x:c r="D3832" s="18"/>
      <x:c r="E3832" s="18"/>
      <x:c r="F3832" s="18"/>
      <x:c r="G3832" s="59"/>
      <x:c r="H3832" s="59"/>
      <x:c r="I3832" s="59"/>
      <x:c r="J3832" s="59"/>
      <x:c r="K3832" s="18"/>
      <x:c r="L3832" s="18"/>
      <x:c r="M3832" s="18"/>
      <x:c r="N3832" s="18"/>
      <x:c r="O3832" s="18"/>
      <x:c r="P3832" s="18"/>
      <x:c r="Q3832" s="18"/>
      <x:c r="R3832" s="18"/>
      <x:c r="S3832" s="18"/>
      <x:c r="T3832" s="18"/>
    </x:row>
    <x:row r="3833">
      <x:c r="D3833" s="18"/>
      <x:c r="E3833" s="18"/>
      <x:c r="F3833" s="18"/>
      <x:c r="G3833" s="59"/>
      <x:c r="H3833" s="59"/>
      <x:c r="I3833" s="59"/>
      <x:c r="J3833" s="59"/>
      <x:c r="K3833" s="18"/>
      <x:c r="L3833" s="18"/>
      <x:c r="M3833" s="18"/>
      <x:c r="N3833" s="18"/>
      <x:c r="O3833" s="18"/>
      <x:c r="P3833" s="18"/>
      <x:c r="Q3833" s="18"/>
      <x:c r="R3833" s="18"/>
      <x:c r="S3833" s="18"/>
      <x:c r="T3833" s="18"/>
    </x:row>
    <x:row r="3834">
      <x:c r="D3834" s="18"/>
      <x:c r="E3834" s="18"/>
      <x:c r="F3834" s="18"/>
      <x:c r="G3834" s="59"/>
      <x:c r="H3834" s="59"/>
      <x:c r="I3834" s="59"/>
      <x:c r="J3834" s="59"/>
      <x:c r="K3834" s="18"/>
      <x:c r="L3834" s="18"/>
      <x:c r="M3834" s="18"/>
      <x:c r="N3834" s="18"/>
      <x:c r="O3834" s="18"/>
      <x:c r="P3834" s="18"/>
      <x:c r="Q3834" s="18"/>
      <x:c r="R3834" s="18"/>
      <x:c r="S3834" s="18"/>
      <x:c r="T3834" s="18"/>
    </x:row>
    <x:row r="3835">
      <x:c r="D3835" s="18"/>
      <x:c r="E3835" s="18"/>
      <x:c r="F3835" s="18"/>
      <x:c r="G3835" s="59"/>
      <x:c r="H3835" s="59"/>
      <x:c r="I3835" s="59"/>
      <x:c r="J3835" s="59"/>
      <x:c r="K3835" s="18"/>
      <x:c r="L3835" s="18"/>
      <x:c r="M3835" s="18"/>
      <x:c r="N3835" s="18"/>
      <x:c r="O3835" s="18"/>
      <x:c r="P3835" s="18"/>
      <x:c r="Q3835" s="18"/>
      <x:c r="R3835" s="18"/>
      <x:c r="S3835" s="18"/>
      <x:c r="T3835" s="18"/>
    </x:row>
    <x:row r="3836">
      <x:c r="D3836" s="18"/>
      <x:c r="E3836" s="18"/>
      <x:c r="F3836" s="18"/>
      <x:c r="G3836" s="59"/>
      <x:c r="H3836" s="59"/>
      <x:c r="I3836" s="59"/>
      <x:c r="J3836" s="59"/>
      <x:c r="K3836" s="18"/>
      <x:c r="L3836" s="18"/>
      <x:c r="M3836" s="18"/>
      <x:c r="N3836" s="18"/>
      <x:c r="O3836" s="18"/>
      <x:c r="P3836" s="18"/>
      <x:c r="Q3836" s="18"/>
      <x:c r="R3836" s="18"/>
      <x:c r="S3836" s="18"/>
      <x:c r="T3836" s="18"/>
    </x:row>
    <x:row r="3837">
      <x:c r="D3837" s="18"/>
      <x:c r="E3837" s="18"/>
      <x:c r="F3837" s="18"/>
      <x:c r="G3837" s="59"/>
      <x:c r="H3837" s="59"/>
      <x:c r="I3837" s="59"/>
      <x:c r="J3837" s="59"/>
      <x:c r="K3837" s="18"/>
      <x:c r="L3837" s="18"/>
      <x:c r="M3837" s="18"/>
      <x:c r="N3837" s="18"/>
      <x:c r="O3837" s="18"/>
      <x:c r="P3837" s="18"/>
      <x:c r="Q3837" s="18"/>
      <x:c r="R3837" s="18"/>
      <x:c r="S3837" s="18"/>
      <x:c r="T3837" s="18"/>
    </x:row>
    <x:row r="3838">
      <x:c r="D3838" s="18"/>
      <x:c r="E3838" s="18"/>
      <x:c r="F3838" s="18"/>
      <x:c r="G3838" s="59"/>
      <x:c r="H3838" s="59"/>
      <x:c r="I3838" s="59"/>
      <x:c r="J3838" s="59"/>
      <x:c r="K3838" s="18"/>
      <x:c r="L3838" s="18"/>
      <x:c r="M3838" s="18"/>
      <x:c r="N3838" s="18"/>
      <x:c r="O3838" s="18"/>
      <x:c r="P3838" s="18"/>
      <x:c r="Q3838" s="18"/>
      <x:c r="R3838" s="18"/>
      <x:c r="S3838" s="18"/>
      <x:c r="T3838" s="18"/>
    </x:row>
    <x:row r="3839">
      <x:c r="D3839" s="18"/>
      <x:c r="E3839" s="18"/>
      <x:c r="F3839" s="18"/>
      <x:c r="G3839" s="59"/>
      <x:c r="H3839" s="59"/>
      <x:c r="I3839" s="59"/>
      <x:c r="J3839" s="59"/>
      <x:c r="K3839" s="18"/>
      <x:c r="L3839" s="18"/>
      <x:c r="M3839" s="18"/>
      <x:c r="N3839" s="18"/>
      <x:c r="O3839" s="18"/>
      <x:c r="P3839" s="18"/>
      <x:c r="Q3839" s="18"/>
      <x:c r="R3839" s="18"/>
      <x:c r="S3839" s="18"/>
      <x:c r="T3839" s="18"/>
    </x:row>
    <x:row r="3840">
      <x:c r="D3840" s="18"/>
      <x:c r="E3840" s="18"/>
      <x:c r="F3840" s="18"/>
      <x:c r="G3840" s="59"/>
      <x:c r="H3840" s="59"/>
      <x:c r="I3840" s="59"/>
      <x:c r="J3840" s="59"/>
      <x:c r="K3840" s="18"/>
      <x:c r="L3840" s="18"/>
      <x:c r="M3840" s="18"/>
      <x:c r="N3840" s="18"/>
      <x:c r="O3840" s="18"/>
      <x:c r="P3840" s="18"/>
      <x:c r="Q3840" s="18"/>
      <x:c r="R3840" s="18"/>
      <x:c r="S3840" s="18"/>
      <x:c r="T3840" s="18"/>
    </x:row>
    <x:row r="3841">
      <x:c r="D3841" s="18"/>
      <x:c r="E3841" s="18"/>
      <x:c r="F3841" s="18"/>
      <x:c r="G3841" s="59"/>
      <x:c r="H3841" s="59"/>
      <x:c r="I3841" s="59"/>
      <x:c r="J3841" s="59"/>
      <x:c r="K3841" s="18"/>
      <x:c r="L3841" s="18"/>
      <x:c r="M3841" s="18"/>
      <x:c r="N3841" s="18"/>
      <x:c r="O3841" s="18"/>
      <x:c r="P3841" s="18"/>
      <x:c r="Q3841" s="18"/>
      <x:c r="R3841" s="18"/>
      <x:c r="S3841" s="18"/>
      <x:c r="T3841" s="18"/>
    </x:row>
    <x:row r="3842">
      <x:c r="D3842" s="18"/>
      <x:c r="E3842" s="18"/>
      <x:c r="F3842" s="18"/>
      <x:c r="G3842" s="59"/>
      <x:c r="H3842" s="59"/>
      <x:c r="I3842" s="59"/>
      <x:c r="J3842" s="59"/>
      <x:c r="K3842" s="18"/>
      <x:c r="L3842" s="18"/>
      <x:c r="M3842" s="18"/>
      <x:c r="N3842" s="18"/>
      <x:c r="O3842" s="18"/>
      <x:c r="P3842" s="18"/>
      <x:c r="Q3842" s="18"/>
      <x:c r="R3842" s="18"/>
      <x:c r="S3842" s="18"/>
      <x:c r="T3842" s="18"/>
    </x:row>
    <x:row r="3843">
      <x:c r="D3843" s="18"/>
      <x:c r="E3843" s="18"/>
      <x:c r="F3843" s="18"/>
      <x:c r="G3843" s="59"/>
      <x:c r="H3843" s="59"/>
      <x:c r="I3843" s="59"/>
      <x:c r="J3843" s="59"/>
      <x:c r="K3843" s="18"/>
      <x:c r="L3843" s="18"/>
      <x:c r="M3843" s="18"/>
      <x:c r="N3843" s="18"/>
      <x:c r="O3843" s="18"/>
      <x:c r="P3843" s="18"/>
      <x:c r="Q3843" s="18"/>
      <x:c r="R3843" s="18"/>
      <x:c r="S3843" s="18"/>
      <x:c r="T3843" s="18"/>
    </x:row>
    <x:row r="3844">
      <x:c r="D3844" s="18"/>
      <x:c r="E3844" s="18"/>
      <x:c r="F3844" s="18"/>
      <x:c r="G3844" s="59"/>
      <x:c r="H3844" s="59"/>
      <x:c r="I3844" s="59"/>
      <x:c r="J3844" s="59"/>
      <x:c r="K3844" s="18"/>
      <x:c r="L3844" s="18"/>
      <x:c r="M3844" s="18"/>
      <x:c r="N3844" s="18"/>
      <x:c r="O3844" s="18"/>
      <x:c r="P3844" s="18"/>
      <x:c r="Q3844" s="18"/>
      <x:c r="R3844" s="18"/>
      <x:c r="S3844" s="18"/>
      <x:c r="T3844" s="18"/>
    </x:row>
    <x:row r="3845">
      <x:c r="D3845" s="18"/>
      <x:c r="E3845" s="18"/>
      <x:c r="F3845" s="18"/>
      <x:c r="G3845" s="59"/>
      <x:c r="H3845" s="59"/>
      <x:c r="I3845" s="59"/>
      <x:c r="J3845" s="59"/>
      <x:c r="K3845" s="18"/>
      <x:c r="L3845" s="18"/>
      <x:c r="M3845" s="18"/>
      <x:c r="N3845" s="18"/>
      <x:c r="O3845" s="18"/>
      <x:c r="P3845" s="18"/>
      <x:c r="Q3845" s="18"/>
      <x:c r="R3845" s="18"/>
      <x:c r="S3845" s="18"/>
      <x:c r="T3845" s="18"/>
    </x:row>
    <x:row r="3846">
      <x:c r="D3846" s="18"/>
      <x:c r="E3846" s="18"/>
      <x:c r="F3846" s="18"/>
      <x:c r="G3846" s="59"/>
      <x:c r="H3846" s="59"/>
      <x:c r="I3846" s="59"/>
      <x:c r="J3846" s="59"/>
      <x:c r="K3846" s="18"/>
      <x:c r="L3846" s="18"/>
      <x:c r="M3846" s="18"/>
      <x:c r="N3846" s="18"/>
      <x:c r="O3846" s="18"/>
      <x:c r="P3846" s="18"/>
      <x:c r="Q3846" s="18"/>
      <x:c r="R3846" s="18"/>
      <x:c r="S3846" s="18"/>
      <x:c r="T3846" s="18"/>
    </x:row>
    <x:row r="3847">
      <x:c r="D3847" s="18"/>
      <x:c r="E3847" s="18"/>
      <x:c r="F3847" s="18"/>
      <x:c r="G3847" s="59"/>
      <x:c r="H3847" s="59"/>
      <x:c r="I3847" s="59"/>
      <x:c r="J3847" s="59"/>
      <x:c r="K3847" s="18"/>
      <x:c r="L3847" s="18"/>
      <x:c r="M3847" s="18"/>
      <x:c r="N3847" s="18"/>
      <x:c r="O3847" s="18"/>
      <x:c r="P3847" s="18"/>
      <x:c r="Q3847" s="18"/>
      <x:c r="R3847" s="18"/>
      <x:c r="S3847" s="18"/>
      <x:c r="T3847" s="18"/>
    </x:row>
    <x:row r="3848">
      <x:c r="D3848" s="18"/>
      <x:c r="E3848" s="18"/>
      <x:c r="F3848" s="18"/>
      <x:c r="G3848" s="59"/>
      <x:c r="H3848" s="59"/>
      <x:c r="I3848" s="59"/>
      <x:c r="J3848" s="59"/>
      <x:c r="K3848" s="18"/>
      <x:c r="L3848" s="18"/>
      <x:c r="M3848" s="18"/>
      <x:c r="N3848" s="18"/>
      <x:c r="O3848" s="18"/>
      <x:c r="P3848" s="18"/>
      <x:c r="Q3848" s="18"/>
      <x:c r="R3848" s="18"/>
      <x:c r="S3848" s="18"/>
      <x:c r="T3848" s="18"/>
    </x:row>
    <x:row r="3849">
      <x:c r="D3849" s="18"/>
      <x:c r="E3849" s="18"/>
      <x:c r="F3849" s="18"/>
      <x:c r="G3849" s="59"/>
      <x:c r="H3849" s="59"/>
      <x:c r="I3849" s="59"/>
      <x:c r="J3849" s="59"/>
      <x:c r="K3849" s="18"/>
      <x:c r="L3849" s="18"/>
      <x:c r="M3849" s="18"/>
      <x:c r="N3849" s="18"/>
      <x:c r="O3849" s="18"/>
      <x:c r="P3849" s="18"/>
      <x:c r="Q3849" s="18"/>
      <x:c r="R3849" s="18"/>
      <x:c r="S3849" s="18"/>
      <x:c r="T3849" s="18"/>
    </x:row>
    <x:row r="3850">
      <x:c r="D3850" s="18"/>
      <x:c r="E3850" s="18"/>
      <x:c r="F3850" s="18"/>
      <x:c r="G3850" s="59"/>
      <x:c r="H3850" s="59"/>
      <x:c r="I3850" s="59"/>
      <x:c r="J3850" s="59"/>
      <x:c r="K3850" s="18"/>
      <x:c r="L3850" s="18"/>
      <x:c r="M3850" s="18"/>
      <x:c r="N3850" s="18"/>
      <x:c r="O3850" s="18"/>
      <x:c r="P3850" s="18"/>
      <x:c r="Q3850" s="18"/>
      <x:c r="R3850" s="18"/>
      <x:c r="S3850" s="18"/>
      <x:c r="T3850" s="18"/>
    </x:row>
    <x:row r="3851">
      <x:c r="D3851" s="18"/>
      <x:c r="E3851" s="18"/>
      <x:c r="F3851" s="18"/>
      <x:c r="G3851" s="59"/>
      <x:c r="H3851" s="59"/>
      <x:c r="I3851" s="59"/>
      <x:c r="J3851" s="59"/>
      <x:c r="K3851" s="18"/>
      <x:c r="L3851" s="18"/>
      <x:c r="M3851" s="18"/>
      <x:c r="N3851" s="18"/>
      <x:c r="O3851" s="18"/>
      <x:c r="P3851" s="18"/>
      <x:c r="Q3851" s="18"/>
      <x:c r="R3851" s="18"/>
      <x:c r="S3851" s="18"/>
      <x:c r="T3851" s="18"/>
    </x:row>
    <x:row r="3852">
      <x:c r="D3852" s="18"/>
      <x:c r="E3852" s="18"/>
      <x:c r="F3852" s="18"/>
      <x:c r="G3852" s="59"/>
      <x:c r="H3852" s="59"/>
      <x:c r="I3852" s="59"/>
      <x:c r="J3852" s="59"/>
      <x:c r="K3852" s="18"/>
      <x:c r="L3852" s="18"/>
      <x:c r="M3852" s="18"/>
      <x:c r="N3852" s="18"/>
      <x:c r="O3852" s="18"/>
      <x:c r="P3852" s="18"/>
      <x:c r="Q3852" s="18"/>
      <x:c r="R3852" s="18"/>
      <x:c r="S3852" s="18"/>
      <x:c r="T3852" s="18"/>
    </x:row>
    <x:row r="3853">
      <x:c r="D3853" s="18"/>
      <x:c r="E3853" s="18"/>
      <x:c r="F3853" s="18"/>
      <x:c r="G3853" s="59"/>
      <x:c r="H3853" s="59"/>
      <x:c r="I3853" s="59"/>
      <x:c r="J3853" s="59"/>
      <x:c r="K3853" s="18"/>
      <x:c r="L3853" s="18"/>
      <x:c r="M3853" s="18"/>
      <x:c r="N3853" s="18"/>
      <x:c r="O3853" s="18"/>
      <x:c r="P3853" s="18"/>
      <x:c r="Q3853" s="18"/>
      <x:c r="R3853" s="18"/>
      <x:c r="S3853" s="18"/>
      <x:c r="T3853" s="18"/>
    </x:row>
    <x:row r="3854">
      <x:c r="D3854" s="18"/>
      <x:c r="E3854" s="18"/>
      <x:c r="F3854" s="18"/>
      <x:c r="G3854" s="59"/>
      <x:c r="H3854" s="59"/>
      <x:c r="I3854" s="59"/>
      <x:c r="J3854" s="59"/>
      <x:c r="K3854" s="18"/>
      <x:c r="L3854" s="18"/>
      <x:c r="M3854" s="18"/>
      <x:c r="N3854" s="18"/>
      <x:c r="O3854" s="18"/>
      <x:c r="P3854" s="18"/>
      <x:c r="Q3854" s="18"/>
      <x:c r="R3854" s="18"/>
      <x:c r="S3854" s="18"/>
      <x:c r="T3854" s="18"/>
    </x:row>
    <x:row r="3855">
      <x:c r="D3855" s="18"/>
      <x:c r="E3855" s="18"/>
      <x:c r="F3855" s="18"/>
      <x:c r="G3855" s="59"/>
      <x:c r="H3855" s="59"/>
      <x:c r="I3855" s="59"/>
      <x:c r="J3855" s="59"/>
      <x:c r="K3855" s="18"/>
      <x:c r="L3855" s="18"/>
      <x:c r="M3855" s="18"/>
      <x:c r="N3855" s="18"/>
      <x:c r="O3855" s="18"/>
      <x:c r="P3855" s="18"/>
      <x:c r="Q3855" s="18"/>
      <x:c r="R3855" s="18"/>
      <x:c r="S3855" s="18"/>
      <x:c r="T3855" s="18"/>
    </x:row>
    <x:row r="3856">
      <x:c r="D3856" s="18"/>
      <x:c r="E3856" s="18"/>
      <x:c r="F3856" s="18"/>
      <x:c r="G3856" s="59"/>
      <x:c r="H3856" s="59"/>
      <x:c r="I3856" s="59"/>
      <x:c r="J3856" s="59"/>
      <x:c r="K3856" s="18"/>
      <x:c r="L3856" s="18"/>
      <x:c r="M3856" s="18"/>
      <x:c r="N3856" s="18"/>
      <x:c r="O3856" s="18"/>
      <x:c r="P3856" s="18"/>
      <x:c r="Q3856" s="18"/>
      <x:c r="R3856" s="18"/>
      <x:c r="S3856" s="18"/>
      <x:c r="T3856" s="18"/>
    </x:row>
    <x:row r="3857">
      <x:c r="D3857" s="18"/>
      <x:c r="E3857" s="18"/>
      <x:c r="F3857" s="18"/>
      <x:c r="G3857" s="59"/>
      <x:c r="H3857" s="59"/>
      <x:c r="I3857" s="59"/>
      <x:c r="J3857" s="59"/>
      <x:c r="K3857" s="18"/>
      <x:c r="L3857" s="18"/>
      <x:c r="M3857" s="18"/>
      <x:c r="N3857" s="18"/>
      <x:c r="O3857" s="18"/>
      <x:c r="P3857" s="18"/>
      <x:c r="Q3857" s="18"/>
      <x:c r="R3857" s="18"/>
      <x:c r="S3857" s="18"/>
      <x:c r="T3857" s="18"/>
    </x:row>
    <x:row r="3858">
      <x:c r="D3858" s="18"/>
      <x:c r="E3858" s="18"/>
      <x:c r="F3858" s="18"/>
      <x:c r="G3858" s="59"/>
      <x:c r="H3858" s="59"/>
      <x:c r="I3858" s="59"/>
      <x:c r="J3858" s="59"/>
      <x:c r="K3858" s="18"/>
      <x:c r="L3858" s="18"/>
      <x:c r="M3858" s="18"/>
      <x:c r="N3858" s="18"/>
      <x:c r="O3858" s="18"/>
      <x:c r="P3858" s="18"/>
      <x:c r="Q3858" s="18"/>
      <x:c r="R3858" s="18"/>
      <x:c r="S3858" s="18"/>
      <x:c r="T3858" s="18"/>
    </x:row>
    <x:row r="3859">
      <x:c r="D3859" s="18"/>
      <x:c r="E3859" s="18"/>
      <x:c r="F3859" s="18"/>
      <x:c r="G3859" s="59"/>
      <x:c r="H3859" s="59"/>
      <x:c r="I3859" s="59"/>
      <x:c r="J3859" s="59"/>
      <x:c r="K3859" s="18"/>
      <x:c r="L3859" s="18"/>
      <x:c r="M3859" s="18"/>
      <x:c r="N3859" s="18"/>
      <x:c r="O3859" s="18"/>
      <x:c r="P3859" s="18"/>
      <x:c r="Q3859" s="18"/>
      <x:c r="R3859" s="18"/>
      <x:c r="S3859" s="18"/>
      <x:c r="T3859" s="18"/>
    </x:row>
    <x:row r="3860">
      <x:c r="D3860" s="18"/>
      <x:c r="E3860" s="18"/>
      <x:c r="F3860" s="18"/>
      <x:c r="G3860" s="59"/>
      <x:c r="H3860" s="59"/>
      <x:c r="I3860" s="59"/>
      <x:c r="J3860" s="59"/>
      <x:c r="K3860" s="18"/>
      <x:c r="L3860" s="18"/>
      <x:c r="M3860" s="18"/>
      <x:c r="N3860" s="18"/>
      <x:c r="O3860" s="18"/>
      <x:c r="P3860" s="18"/>
      <x:c r="Q3860" s="18"/>
      <x:c r="R3860" s="18"/>
      <x:c r="S3860" s="18"/>
      <x:c r="T3860" s="18"/>
    </x:row>
    <x:row r="3861">
      <x:c r="D3861" s="18"/>
      <x:c r="E3861" s="18"/>
      <x:c r="F3861" s="18"/>
      <x:c r="G3861" s="59"/>
      <x:c r="H3861" s="59"/>
      <x:c r="I3861" s="59"/>
      <x:c r="J3861" s="59"/>
      <x:c r="K3861" s="18"/>
      <x:c r="L3861" s="18"/>
      <x:c r="M3861" s="18"/>
      <x:c r="N3861" s="18"/>
      <x:c r="O3861" s="18"/>
      <x:c r="P3861" s="18"/>
      <x:c r="Q3861" s="18"/>
      <x:c r="R3861" s="18"/>
      <x:c r="S3861" s="18"/>
      <x:c r="T3861" s="18"/>
    </x:row>
    <x:row r="3862">
      <x:c r="D3862" s="18"/>
      <x:c r="E3862" s="18"/>
      <x:c r="F3862" s="18"/>
      <x:c r="G3862" s="59"/>
      <x:c r="H3862" s="59"/>
      <x:c r="I3862" s="59"/>
      <x:c r="J3862" s="59"/>
      <x:c r="K3862" s="18"/>
      <x:c r="L3862" s="18"/>
      <x:c r="M3862" s="18"/>
      <x:c r="N3862" s="18"/>
      <x:c r="O3862" s="18"/>
      <x:c r="P3862" s="18"/>
      <x:c r="Q3862" s="18"/>
      <x:c r="R3862" s="18"/>
      <x:c r="S3862" s="18"/>
      <x:c r="T3862" s="18"/>
    </x:row>
    <x:row r="3863">
      <x:c r="D3863" s="18"/>
      <x:c r="E3863" s="18"/>
      <x:c r="F3863" s="18"/>
      <x:c r="G3863" s="59"/>
      <x:c r="H3863" s="59"/>
      <x:c r="I3863" s="59"/>
      <x:c r="J3863" s="59"/>
      <x:c r="K3863" s="18"/>
      <x:c r="L3863" s="18"/>
      <x:c r="M3863" s="18"/>
      <x:c r="N3863" s="18"/>
      <x:c r="O3863" s="18"/>
      <x:c r="P3863" s="18"/>
      <x:c r="Q3863" s="18"/>
      <x:c r="R3863" s="18"/>
      <x:c r="S3863" s="18"/>
      <x:c r="T3863" s="18"/>
    </x:row>
    <x:row r="3864">
      <x:c r="D3864" s="18"/>
      <x:c r="E3864" s="18"/>
      <x:c r="F3864" s="18"/>
      <x:c r="G3864" s="59"/>
      <x:c r="H3864" s="59"/>
      <x:c r="I3864" s="59"/>
      <x:c r="J3864" s="59"/>
      <x:c r="K3864" s="18"/>
      <x:c r="L3864" s="18"/>
      <x:c r="M3864" s="18"/>
      <x:c r="N3864" s="18"/>
      <x:c r="O3864" s="18"/>
      <x:c r="P3864" s="18"/>
      <x:c r="Q3864" s="18"/>
      <x:c r="R3864" s="18"/>
      <x:c r="S3864" s="18"/>
      <x:c r="T3864" s="18"/>
    </x:row>
    <x:row r="3865">
      <x:c r="D3865" s="18"/>
      <x:c r="E3865" s="18"/>
      <x:c r="F3865" s="18"/>
      <x:c r="G3865" s="59"/>
      <x:c r="H3865" s="59"/>
      <x:c r="I3865" s="59"/>
      <x:c r="J3865" s="59"/>
      <x:c r="K3865" s="18"/>
      <x:c r="L3865" s="18"/>
      <x:c r="M3865" s="18"/>
      <x:c r="N3865" s="18"/>
      <x:c r="O3865" s="18"/>
      <x:c r="P3865" s="18"/>
      <x:c r="Q3865" s="18"/>
      <x:c r="R3865" s="18"/>
      <x:c r="S3865" s="18"/>
      <x:c r="T3865" s="18"/>
    </x:row>
    <x:row r="3866">
      <x:c r="D3866" s="18"/>
      <x:c r="E3866" s="18"/>
      <x:c r="F3866" s="18"/>
      <x:c r="G3866" s="59"/>
      <x:c r="H3866" s="59"/>
      <x:c r="I3866" s="59"/>
      <x:c r="J3866" s="59"/>
      <x:c r="K3866" s="18"/>
      <x:c r="L3866" s="18"/>
      <x:c r="M3866" s="18"/>
      <x:c r="N3866" s="18"/>
      <x:c r="O3866" s="18"/>
      <x:c r="P3866" s="18"/>
      <x:c r="Q3866" s="18"/>
      <x:c r="R3866" s="18"/>
      <x:c r="S3866" s="18"/>
      <x:c r="T3866" s="18"/>
    </x:row>
    <x:row r="3867">
      <x:c r="D3867" s="18"/>
      <x:c r="E3867" s="18"/>
      <x:c r="F3867" s="18"/>
      <x:c r="G3867" s="59"/>
      <x:c r="H3867" s="59"/>
      <x:c r="I3867" s="59"/>
      <x:c r="J3867" s="59"/>
      <x:c r="K3867" s="18"/>
      <x:c r="L3867" s="18"/>
      <x:c r="M3867" s="18"/>
      <x:c r="N3867" s="18"/>
      <x:c r="O3867" s="18"/>
      <x:c r="P3867" s="18"/>
      <x:c r="Q3867" s="18"/>
      <x:c r="R3867" s="18"/>
      <x:c r="S3867" s="18"/>
      <x:c r="T3867" s="18"/>
    </x:row>
    <x:row r="3868">
      <x:c r="D3868" s="18"/>
      <x:c r="E3868" s="18"/>
      <x:c r="F3868" s="18"/>
      <x:c r="G3868" s="59"/>
      <x:c r="H3868" s="59"/>
      <x:c r="I3868" s="59"/>
      <x:c r="J3868" s="59"/>
      <x:c r="K3868" s="18"/>
      <x:c r="L3868" s="18"/>
      <x:c r="M3868" s="18"/>
      <x:c r="N3868" s="18"/>
      <x:c r="O3868" s="18"/>
      <x:c r="P3868" s="18"/>
      <x:c r="Q3868" s="18"/>
      <x:c r="R3868" s="18"/>
      <x:c r="S3868" s="18"/>
      <x:c r="T3868" s="18"/>
    </x:row>
    <x:row r="3869">
      <x:c r="D3869" s="18"/>
      <x:c r="E3869" s="18"/>
      <x:c r="F3869" s="18"/>
      <x:c r="G3869" s="59"/>
      <x:c r="H3869" s="59"/>
      <x:c r="I3869" s="59"/>
      <x:c r="J3869" s="59"/>
      <x:c r="K3869" s="18"/>
      <x:c r="L3869" s="18"/>
      <x:c r="M3869" s="18"/>
      <x:c r="N3869" s="18"/>
      <x:c r="O3869" s="18"/>
      <x:c r="P3869" s="18"/>
      <x:c r="Q3869" s="18"/>
      <x:c r="R3869" s="18"/>
      <x:c r="S3869" s="18"/>
      <x:c r="T3869" s="18"/>
    </x:row>
    <x:row r="3870">
      <x:c r="D3870" s="18"/>
      <x:c r="E3870" s="18"/>
      <x:c r="F3870" s="18"/>
      <x:c r="G3870" s="59"/>
      <x:c r="H3870" s="59"/>
      <x:c r="I3870" s="59"/>
      <x:c r="J3870" s="59"/>
      <x:c r="K3870" s="18"/>
      <x:c r="L3870" s="18"/>
      <x:c r="M3870" s="18"/>
      <x:c r="N3870" s="18"/>
      <x:c r="O3870" s="18"/>
      <x:c r="P3870" s="18"/>
      <x:c r="Q3870" s="18"/>
      <x:c r="R3870" s="18"/>
      <x:c r="S3870" s="18"/>
      <x:c r="T3870" s="18"/>
    </x:row>
    <x:row r="3871">
      <x:c r="D3871" s="18"/>
      <x:c r="E3871" s="18"/>
      <x:c r="F3871" s="18"/>
      <x:c r="G3871" s="59"/>
      <x:c r="H3871" s="59"/>
      <x:c r="I3871" s="59"/>
      <x:c r="J3871" s="59"/>
      <x:c r="K3871" s="18"/>
      <x:c r="L3871" s="18"/>
      <x:c r="M3871" s="18"/>
      <x:c r="N3871" s="18"/>
      <x:c r="O3871" s="18"/>
      <x:c r="P3871" s="18"/>
      <x:c r="Q3871" s="18"/>
      <x:c r="R3871" s="18"/>
      <x:c r="S3871" s="18"/>
      <x:c r="T3871" s="18"/>
    </x:row>
    <x:row r="3872">
      <x:c r="D3872" s="18"/>
      <x:c r="E3872" s="18"/>
      <x:c r="F3872" s="18"/>
      <x:c r="G3872" s="59"/>
      <x:c r="H3872" s="59"/>
      <x:c r="I3872" s="59"/>
      <x:c r="J3872" s="59"/>
      <x:c r="K3872" s="18"/>
      <x:c r="L3872" s="18"/>
      <x:c r="M3872" s="18"/>
      <x:c r="N3872" s="18"/>
      <x:c r="O3872" s="18"/>
      <x:c r="P3872" s="18"/>
      <x:c r="Q3872" s="18"/>
      <x:c r="R3872" s="18"/>
      <x:c r="S3872" s="18"/>
      <x:c r="T3872" s="18"/>
    </x:row>
    <x:row r="3873">
      <x:c r="D3873" s="18"/>
      <x:c r="E3873" s="18"/>
      <x:c r="F3873" s="18"/>
      <x:c r="G3873" s="59"/>
      <x:c r="H3873" s="59"/>
      <x:c r="I3873" s="59"/>
      <x:c r="J3873" s="59"/>
      <x:c r="K3873" s="18"/>
      <x:c r="L3873" s="18"/>
      <x:c r="M3873" s="18"/>
      <x:c r="N3873" s="18"/>
      <x:c r="O3873" s="18"/>
      <x:c r="P3873" s="18"/>
      <x:c r="Q3873" s="18"/>
      <x:c r="R3873" s="18"/>
      <x:c r="S3873" s="18"/>
      <x:c r="T3873" s="18"/>
    </x:row>
    <x:row r="3874">
      <x:c r="D3874" s="18"/>
      <x:c r="E3874" s="18"/>
      <x:c r="F3874" s="18"/>
      <x:c r="G3874" s="59"/>
      <x:c r="H3874" s="59"/>
      <x:c r="I3874" s="59"/>
      <x:c r="J3874" s="59"/>
      <x:c r="K3874" s="18"/>
      <x:c r="L3874" s="18"/>
      <x:c r="M3874" s="18"/>
      <x:c r="N3874" s="18"/>
      <x:c r="O3874" s="18"/>
      <x:c r="P3874" s="18"/>
      <x:c r="Q3874" s="18"/>
      <x:c r="R3874" s="18"/>
      <x:c r="S3874" s="18"/>
      <x:c r="T3874" s="18"/>
    </x:row>
    <x:row r="3875">
      <x:c r="D3875" s="18"/>
      <x:c r="E3875" s="18"/>
      <x:c r="F3875" s="18"/>
      <x:c r="G3875" s="59"/>
      <x:c r="H3875" s="59"/>
      <x:c r="I3875" s="59"/>
      <x:c r="J3875" s="59"/>
      <x:c r="K3875" s="18"/>
      <x:c r="L3875" s="18"/>
      <x:c r="M3875" s="18"/>
      <x:c r="N3875" s="18"/>
      <x:c r="O3875" s="18"/>
      <x:c r="P3875" s="18"/>
      <x:c r="Q3875" s="18"/>
      <x:c r="R3875" s="18"/>
      <x:c r="S3875" s="18"/>
      <x:c r="T3875" s="18"/>
    </x:row>
    <x:row r="3876">
      <x:c r="D3876" s="18"/>
      <x:c r="E3876" s="18"/>
      <x:c r="F3876" s="18"/>
      <x:c r="G3876" s="59"/>
      <x:c r="H3876" s="59"/>
      <x:c r="I3876" s="59"/>
      <x:c r="J3876" s="59"/>
      <x:c r="K3876" s="18"/>
      <x:c r="L3876" s="18"/>
      <x:c r="M3876" s="18"/>
      <x:c r="N3876" s="18"/>
      <x:c r="O3876" s="18"/>
      <x:c r="P3876" s="18"/>
      <x:c r="Q3876" s="18"/>
      <x:c r="R3876" s="18"/>
      <x:c r="S3876" s="18"/>
      <x:c r="T3876" s="18"/>
    </x:row>
    <x:row r="3877">
      <x:c r="D3877" s="18"/>
      <x:c r="E3877" s="18"/>
      <x:c r="F3877" s="18"/>
      <x:c r="G3877" s="59"/>
      <x:c r="H3877" s="59"/>
      <x:c r="I3877" s="59"/>
      <x:c r="J3877" s="59"/>
      <x:c r="K3877" s="18"/>
      <x:c r="L3877" s="18"/>
      <x:c r="M3877" s="18"/>
      <x:c r="N3877" s="18"/>
      <x:c r="O3877" s="18"/>
      <x:c r="P3877" s="18"/>
      <x:c r="Q3877" s="18"/>
      <x:c r="R3877" s="18"/>
      <x:c r="S3877" s="18"/>
      <x:c r="T3877" s="18"/>
    </x:row>
    <x:row r="3878">
      <x:c r="D3878" s="18"/>
      <x:c r="E3878" s="18"/>
      <x:c r="F3878" s="18"/>
      <x:c r="G3878" s="59"/>
      <x:c r="H3878" s="59"/>
      <x:c r="I3878" s="59"/>
      <x:c r="J3878" s="59"/>
      <x:c r="K3878" s="18"/>
      <x:c r="L3878" s="18"/>
      <x:c r="M3878" s="18"/>
      <x:c r="N3878" s="18"/>
      <x:c r="O3878" s="18"/>
      <x:c r="P3878" s="18"/>
      <x:c r="Q3878" s="18"/>
      <x:c r="R3878" s="18"/>
      <x:c r="S3878" s="18"/>
      <x:c r="T3878" s="18"/>
    </x:row>
    <x:row r="3879">
      <x:c r="D3879" s="18"/>
      <x:c r="E3879" s="18"/>
      <x:c r="F3879" s="18"/>
      <x:c r="G3879" s="59"/>
      <x:c r="H3879" s="59"/>
      <x:c r="I3879" s="59"/>
      <x:c r="J3879" s="59"/>
      <x:c r="K3879" s="18"/>
      <x:c r="L3879" s="18"/>
      <x:c r="M3879" s="18"/>
      <x:c r="N3879" s="18"/>
      <x:c r="O3879" s="18"/>
      <x:c r="P3879" s="18"/>
      <x:c r="Q3879" s="18"/>
      <x:c r="R3879" s="18"/>
      <x:c r="S3879" s="18"/>
      <x:c r="T3879" s="18"/>
    </x:row>
    <x:row r="3880">
      <x:c r="D3880" s="18"/>
      <x:c r="E3880" s="18"/>
      <x:c r="F3880" s="18"/>
      <x:c r="G3880" s="59"/>
      <x:c r="H3880" s="59"/>
      <x:c r="I3880" s="59"/>
      <x:c r="J3880" s="59"/>
      <x:c r="K3880" s="18"/>
      <x:c r="L3880" s="18"/>
      <x:c r="M3880" s="18"/>
      <x:c r="N3880" s="18"/>
      <x:c r="O3880" s="18"/>
      <x:c r="P3880" s="18"/>
      <x:c r="Q3880" s="18"/>
      <x:c r="R3880" s="18"/>
      <x:c r="S3880" s="18"/>
      <x:c r="T3880" s="18"/>
    </x:row>
    <x:row r="3881">
      <x:c r="D3881" s="18"/>
      <x:c r="E3881" s="18"/>
      <x:c r="F3881" s="18"/>
      <x:c r="G3881" s="59"/>
      <x:c r="H3881" s="59"/>
      <x:c r="I3881" s="59"/>
      <x:c r="J3881" s="59"/>
      <x:c r="K3881" s="18"/>
      <x:c r="L3881" s="18"/>
      <x:c r="M3881" s="18"/>
      <x:c r="N3881" s="18"/>
      <x:c r="O3881" s="18"/>
      <x:c r="P3881" s="18"/>
      <x:c r="Q3881" s="18"/>
      <x:c r="R3881" s="18"/>
      <x:c r="S3881" s="18"/>
      <x:c r="T3881" s="18"/>
    </x:row>
    <x:row r="3882">
      <x:c r="D3882" s="18"/>
      <x:c r="E3882" s="18"/>
      <x:c r="F3882" s="18"/>
      <x:c r="G3882" s="59"/>
      <x:c r="H3882" s="59"/>
      <x:c r="I3882" s="59"/>
      <x:c r="J3882" s="59"/>
      <x:c r="K3882" s="18"/>
      <x:c r="L3882" s="18"/>
      <x:c r="M3882" s="18"/>
      <x:c r="N3882" s="18"/>
      <x:c r="O3882" s="18"/>
      <x:c r="P3882" s="18"/>
      <x:c r="Q3882" s="18"/>
      <x:c r="R3882" s="18"/>
      <x:c r="S3882" s="18"/>
      <x:c r="T3882" s="18"/>
    </x:row>
    <x:row r="3883">
      <x:c r="D3883" s="18"/>
      <x:c r="E3883" s="18"/>
      <x:c r="F3883" s="18"/>
      <x:c r="G3883" s="59"/>
      <x:c r="H3883" s="59"/>
      <x:c r="I3883" s="59"/>
      <x:c r="J3883" s="59"/>
      <x:c r="K3883" s="18"/>
      <x:c r="L3883" s="18"/>
      <x:c r="M3883" s="18"/>
      <x:c r="N3883" s="18"/>
      <x:c r="O3883" s="18"/>
      <x:c r="P3883" s="18"/>
      <x:c r="Q3883" s="18"/>
      <x:c r="R3883" s="18"/>
      <x:c r="S3883" s="18"/>
      <x:c r="T3883" s="18"/>
    </x:row>
    <x:row r="3884">
      <x:c r="D3884" s="18"/>
      <x:c r="E3884" s="18"/>
      <x:c r="F3884" s="18"/>
      <x:c r="G3884" s="59"/>
      <x:c r="H3884" s="59"/>
      <x:c r="I3884" s="59"/>
      <x:c r="J3884" s="59"/>
      <x:c r="K3884" s="18"/>
      <x:c r="L3884" s="18"/>
      <x:c r="M3884" s="18"/>
      <x:c r="N3884" s="18"/>
      <x:c r="O3884" s="18"/>
      <x:c r="P3884" s="18"/>
      <x:c r="Q3884" s="18"/>
      <x:c r="R3884" s="18"/>
      <x:c r="S3884" s="18"/>
      <x:c r="T3884" s="18"/>
    </x:row>
    <x:row r="3885">
      <x:c r="D3885" s="18"/>
      <x:c r="E3885" s="18"/>
      <x:c r="F3885" s="18"/>
      <x:c r="G3885" s="59"/>
      <x:c r="H3885" s="59"/>
      <x:c r="I3885" s="59"/>
      <x:c r="J3885" s="59"/>
      <x:c r="K3885" s="18"/>
      <x:c r="L3885" s="18"/>
      <x:c r="M3885" s="18"/>
      <x:c r="N3885" s="18"/>
      <x:c r="O3885" s="18"/>
      <x:c r="P3885" s="18"/>
      <x:c r="Q3885" s="18"/>
      <x:c r="R3885" s="18"/>
      <x:c r="S3885" s="18"/>
      <x:c r="T3885" s="18"/>
    </x:row>
    <x:row r="3886">
      <x:c r="D3886" s="18"/>
      <x:c r="E3886" s="18"/>
      <x:c r="F3886" s="18"/>
      <x:c r="G3886" s="59"/>
      <x:c r="H3886" s="59"/>
      <x:c r="I3886" s="59"/>
      <x:c r="J3886" s="59"/>
      <x:c r="K3886" s="18"/>
      <x:c r="L3886" s="18"/>
      <x:c r="M3886" s="18"/>
      <x:c r="N3886" s="18"/>
      <x:c r="O3886" s="18"/>
      <x:c r="P3886" s="18"/>
      <x:c r="Q3886" s="18"/>
      <x:c r="R3886" s="18"/>
      <x:c r="S3886" s="18"/>
      <x:c r="T3886" s="18"/>
    </x:row>
    <x:row r="3887">
      <x:c r="D3887" s="18"/>
      <x:c r="E3887" s="18"/>
      <x:c r="F3887" s="18"/>
      <x:c r="G3887" s="59"/>
      <x:c r="H3887" s="59"/>
      <x:c r="I3887" s="59"/>
      <x:c r="J3887" s="59"/>
      <x:c r="K3887" s="18"/>
      <x:c r="L3887" s="18"/>
      <x:c r="M3887" s="18"/>
      <x:c r="N3887" s="18"/>
      <x:c r="O3887" s="18"/>
      <x:c r="P3887" s="18"/>
      <x:c r="Q3887" s="18"/>
      <x:c r="R3887" s="18"/>
      <x:c r="S3887" s="18"/>
      <x:c r="T3887" s="18"/>
    </x:row>
    <x:row r="3888">
      <x:c r="D3888" s="18"/>
      <x:c r="E3888" s="18"/>
      <x:c r="F3888" s="18"/>
      <x:c r="G3888" s="59"/>
      <x:c r="H3888" s="59"/>
      <x:c r="I3888" s="59"/>
      <x:c r="J3888" s="59"/>
      <x:c r="K3888" s="18"/>
      <x:c r="L3888" s="18"/>
      <x:c r="M3888" s="18"/>
      <x:c r="N3888" s="18"/>
      <x:c r="O3888" s="18"/>
      <x:c r="P3888" s="18"/>
      <x:c r="Q3888" s="18"/>
      <x:c r="R3888" s="18"/>
      <x:c r="S3888" s="18"/>
      <x:c r="T3888" s="18"/>
    </x:row>
    <x:row r="3889">
      <x:c r="D3889" s="18"/>
      <x:c r="E3889" s="18"/>
      <x:c r="F3889" s="18"/>
      <x:c r="G3889" s="59"/>
      <x:c r="H3889" s="59"/>
      <x:c r="I3889" s="59"/>
      <x:c r="J3889" s="59"/>
      <x:c r="K3889" s="18"/>
      <x:c r="L3889" s="18"/>
      <x:c r="M3889" s="18"/>
      <x:c r="N3889" s="18"/>
      <x:c r="O3889" s="18"/>
      <x:c r="P3889" s="18"/>
      <x:c r="Q3889" s="18"/>
      <x:c r="R3889" s="18"/>
      <x:c r="S3889" s="18"/>
      <x:c r="T3889" s="18"/>
    </x:row>
    <x:row r="3890">
      <x:c r="D3890" s="18"/>
      <x:c r="E3890" s="18"/>
      <x:c r="F3890" s="18"/>
      <x:c r="G3890" s="59"/>
      <x:c r="H3890" s="59"/>
      <x:c r="I3890" s="59"/>
      <x:c r="J3890" s="59"/>
      <x:c r="K3890" s="18"/>
      <x:c r="L3890" s="18"/>
      <x:c r="M3890" s="18"/>
      <x:c r="N3890" s="18"/>
      <x:c r="O3890" s="18"/>
      <x:c r="P3890" s="18"/>
      <x:c r="Q3890" s="18"/>
      <x:c r="R3890" s="18"/>
      <x:c r="S3890" s="18"/>
      <x:c r="T3890" s="18"/>
    </x:row>
    <x:row r="3891">
      <x:c r="D3891" s="18"/>
      <x:c r="E3891" s="18"/>
      <x:c r="F3891" s="18"/>
      <x:c r="G3891" s="59"/>
      <x:c r="H3891" s="59"/>
      <x:c r="I3891" s="59"/>
      <x:c r="J3891" s="59"/>
      <x:c r="K3891" s="18"/>
      <x:c r="L3891" s="18"/>
      <x:c r="M3891" s="18"/>
      <x:c r="N3891" s="18"/>
      <x:c r="O3891" s="18"/>
      <x:c r="P3891" s="18"/>
      <x:c r="Q3891" s="18"/>
      <x:c r="R3891" s="18"/>
      <x:c r="S3891" s="18"/>
      <x:c r="T3891" s="18"/>
    </x:row>
    <x:row r="3892">
      <x:c r="D3892" s="18"/>
      <x:c r="E3892" s="18"/>
      <x:c r="F3892" s="18"/>
      <x:c r="G3892" s="59"/>
      <x:c r="H3892" s="59"/>
      <x:c r="I3892" s="59"/>
      <x:c r="J3892" s="59"/>
      <x:c r="K3892" s="18"/>
      <x:c r="L3892" s="18"/>
      <x:c r="M3892" s="18"/>
      <x:c r="N3892" s="18"/>
      <x:c r="O3892" s="18"/>
      <x:c r="P3892" s="18"/>
      <x:c r="Q3892" s="18"/>
      <x:c r="R3892" s="18"/>
      <x:c r="S3892" s="18"/>
      <x:c r="T3892" s="18"/>
    </x:row>
    <x:row r="3893">
      <x:c r="D3893" s="18"/>
      <x:c r="E3893" s="18"/>
      <x:c r="F3893" s="18"/>
      <x:c r="G3893" s="59"/>
      <x:c r="H3893" s="59"/>
      <x:c r="I3893" s="59"/>
      <x:c r="J3893" s="59"/>
      <x:c r="K3893" s="18"/>
      <x:c r="L3893" s="18"/>
      <x:c r="M3893" s="18"/>
      <x:c r="N3893" s="18"/>
      <x:c r="O3893" s="18"/>
      <x:c r="P3893" s="18"/>
      <x:c r="Q3893" s="18"/>
      <x:c r="R3893" s="18"/>
      <x:c r="S3893" s="18"/>
      <x:c r="T3893" s="18"/>
    </x:row>
    <x:row r="3894">
      <x:c r="D3894" s="18"/>
      <x:c r="E3894" s="18"/>
      <x:c r="F3894" s="18"/>
      <x:c r="G3894" s="59"/>
      <x:c r="H3894" s="59"/>
      <x:c r="I3894" s="59"/>
      <x:c r="J3894" s="59"/>
      <x:c r="K3894" s="18"/>
      <x:c r="L3894" s="18"/>
      <x:c r="M3894" s="18"/>
      <x:c r="N3894" s="18"/>
      <x:c r="O3894" s="18"/>
      <x:c r="P3894" s="18"/>
      <x:c r="Q3894" s="18"/>
      <x:c r="R3894" s="18"/>
      <x:c r="S3894" s="18"/>
      <x:c r="T3894" s="18"/>
    </x:row>
    <x:row r="3895">
      <x:c r="D3895" s="18"/>
      <x:c r="E3895" s="18"/>
      <x:c r="F3895" s="18"/>
      <x:c r="G3895" s="59"/>
      <x:c r="H3895" s="59"/>
      <x:c r="I3895" s="59"/>
      <x:c r="J3895" s="59"/>
      <x:c r="K3895" s="18"/>
      <x:c r="L3895" s="18"/>
      <x:c r="M3895" s="18"/>
      <x:c r="N3895" s="18"/>
      <x:c r="O3895" s="18"/>
      <x:c r="P3895" s="18"/>
      <x:c r="Q3895" s="18"/>
      <x:c r="R3895" s="18"/>
      <x:c r="S3895" s="18"/>
      <x:c r="T3895" s="18"/>
    </x:row>
    <x:row r="3896">
      <x:c r="D3896" s="18"/>
      <x:c r="E3896" s="18"/>
      <x:c r="F3896" s="18"/>
      <x:c r="G3896" s="59"/>
      <x:c r="H3896" s="59"/>
      <x:c r="I3896" s="59"/>
      <x:c r="J3896" s="59"/>
      <x:c r="K3896" s="18"/>
      <x:c r="L3896" s="18"/>
      <x:c r="M3896" s="18"/>
      <x:c r="N3896" s="18"/>
      <x:c r="O3896" s="18"/>
      <x:c r="P3896" s="18"/>
      <x:c r="Q3896" s="18"/>
      <x:c r="R3896" s="18"/>
      <x:c r="S3896" s="18"/>
      <x:c r="T3896" s="18"/>
    </x:row>
    <x:row r="3897">
      <x:c r="D3897" s="18"/>
      <x:c r="E3897" s="18"/>
      <x:c r="F3897" s="18"/>
      <x:c r="G3897" s="59"/>
      <x:c r="H3897" s="59"/>
      <x:c r="I3897" s="59"/>
      <x:c r="J3897" s="59"/>
      <x:c r="K3897" s="18"/>
      <x:c r="L3897" s="18"/>
      <x:c r="M3897" s="18"/>
      <x:c r="N3897" s="18"/>
      <x:c r="O3897" s="18"/>
      <x:c r="P3897" s="18"/>
      <x:c r="Q3897" s="18"/>
      <x:c r="R3897" s="18"/>
      <x:c r="S3897" s="18"/>
      <x:c r="T3897" s="18"/>
    </x:row>
    <x:row r="3898">
      <x:c r="D3898" s="18"/>
      <x:c r="E3898" s="18"/>
      <x:c r="F3898" s="18"/>
      <x:c r="G3898" s="59"/>
      <x:c r="H3898" s="59"/>
      <x:c r="I3898" s="59"/>
      <x:c r="J3898" s="59"/>
      <x:c r="K3898" s="18"/>
      <x:c r="L3898" s="18"/>
      <x:c r="M3898" s="18"/>
      <x:c r="N3898" s="18"/>
      <x:c r="O3898" s="18"/>
      <x:c r="P3898" s="18"/>
      <x:c r="Q3898" s="18"/>
      <x:c r="R3898" s="18"/>
      <x:c r="S3898" s="18"/>
      <x:c r="T3898" s="18"/>
    </x:row>
    <x:row r="3899">
      <x:c r="D3899" s="18"/>
      <x:c r="E3899" s="18"/>
      <x:c r="F3899" s="18"/>
      <x:c r="G3899" s="59"/>
      <x:c r="H3899" s="59"/>
      <x:c r="I3899" s="59"/>
      <x:c r="J3899" s="59"/>
      <x:c r="K3899" s="18"/>
      <x:c r="L3899" s="18"/>
      <x:c r="M3899" s="18"/>
      <x:c r="N3899" s="18"/>
      <x:c r="O3899" s="18"/>
      <x:c r="P3899" s="18"/>
      <x:c r="Q3899" s="18"/>
      <x:c r="R3899" s="18"/>
      <x:c r="S3899" s="18"/>
      <x:c r="T3899" s="18"/>
    </x:row>
    <x:row r="3900">
      <x:c r="D3900" s="18"/>
      <x:c r="E3900" s="18"/>
      <x:c r="F3900" s="18"/>
      <x:c r="G3900" s="59"/>
      <x:c r="H3900" s="59"/>
      <x:c r="I3900" s="59"/>
      <x:c r="J3900" s="59"/>
      <x:c r="K3900" s="18"/>
      <x:c r="L3900" s="18"/>
      <x:c r="M3900" s="18"/>
      <x:c r="N3900" s="18"/>
      <x:c r="O3900" s="18"/>
      <x:c r="P3900" s="18"/>
      <x:c r="Q3900" s="18"/>
      <x:c r="R3900" s="18"/>
      <x:c r="S3900" s="18"/>
      <x:c r="T3900" s="18"/>
    </x:row>
    <x:row r="3901">
      <x:c r="D3901" s="18"/>
      <x:c r="E3901" s="18"/>
      <x:c r="F3901" s="18"/>
      <x:c r="G3901" s="59"/>
      <x:c r="H3901" s="59"/>
      <x:c r="I3901" s="59"/>
      <x:c r="J3901" s="59"/>
      <x:c r="K3901" s="18"/>
      <x:c r="L3901" s="18"/>
      <x:c r="M3901" s="18"/>
      <x:c r="N3901" s="18"/>
      <x:c r="O3901" s="18"/>
      <x:c r="P3901" s="18"/>
      <x:c r="Q3901" s="18"/>
      <x:c r="R3901" s="18"/>
      <x:c r="S3901" s="18"/>
      <x:c r="T3901" s="18"/>
    </x:row>
    <x:row r="3902">
      <x:c r="D3902" s="18"/>
      <x:c r="E3902" s="18"/>
      <x:c r="F3902" s="18"/>
      <x:c r="G3902" s="59"/>
      <x:c r="H3902" s="59"/>
      <x:c r="I3902" s="59"/>
      <x:c r="J3902" s="59"/>
      <x:c r="K3902" s="18"/>
      <x:c r="L3902" s="18"/>
      <x:c r="M3902" s="18"/>
      <x:c r="N3902" s="18"/>
      <x:c r="O3902" s="18"/>
      <x:c r="P3902" s="18"/>
      <x:c r="Q3902" s="18"/>
      <x:c r="R3902" s="18"/>
      <x:c r="S3902" s="18"/>
      <x:c r="T3902" s="18"/>
    </x:row>
    <x:row r="3903">
      <x:c r="D3903" s="18"/>
      <x:c r="E3903" s="18"/>
      <x:c r="F3903" s="18"/>
      <x:c r="G3903" s="59"/>
      <x:c r="H3903" s="59"/>
      <x:c r="I3903" s="59"/>
      <x:c r="J3903" s="59"/>
      <x:c r="K3903" s="18"/>
      <x:c r="L3903" s="18"/>
      <x:c r="M3903" s="18"/>
      <x:c r="N3903" s="18"/>
      <x:c r="O3903" s="18"/>
      <x:c r="P3903" s="18"/>
      <x:c r="Q3903" s="18"/>
      <x:c r="R3903" s="18"/>
      <x:c r="S3903" s="18"/>
      <x:c r="T3903" s="18"/>
    </x:row>
    <x:row r="3904">
      <x:c r="D3904" s="18"/>
      <x:c r="E3904" s="18"/>
      <x:c r="F3904" s="18"/>
      <x:c r="G3904" s="59"/>
      <x:c r="H3904" s="59"/>
      <x:c r="I3904" s="59"/>
      <x:c r="J3904" s="59"/>
      <x:c r="K3904" s="18"/>
      <x:c r="L3904" s="18"/>
      <x:c r="M3904" s="18"/>
      <x:c r="N3904" s="18"/>
      <x:c r="O3904" s="18"/>
      <x:c r="P3904" s="18"/>
      <x:c r="Q3904" s="18"/>
      <x:c r="R3904" s="18"/>
      <x:c r="S3904" s="18"/>
      <x:c r="T3904" s="18"/>
    </x:row>
    <x:row r="3905">
      <x:c r="D3905" s="18"/>
      <x:c r="E3905" s="18"/>
      <x:c r="F3905" s="18"/>
      <x:c r="G3905" s="59"/>
      <x:c r="H3905" s="59"/>
      <x:c r="I3905" s="59"/>
      <x:c r="J3905" s="59"/>
      <x:c r="K3905" s="18"/>
      <x:c r="L3905" s="18"/>
      <x:c r="M3905" s="18"/>
      <x:c r="N3905" s="18"/>
      <x:c r="O3905" s="18"/>
      <x:c r="P3905" s="18"/>
      <x:c r="Q3905" s="18"/>
      <x:c r="R3905" s="18"/>
      <x:c r="S3905" s="18"/>
      <x:c r="T3905" s="18"/>
    </x:row>
    <x:row r="3906">
      <x:c r="D3906" s="18"/>
      <x:c r="E3906" s="18"/>
      <x:c r="F3906" s="18"/>
      <x:c r="G3906" s="59"/>
      <x:c r="H3906" s="59"/>
      <x:c r="I3906" s="59"/>
      <x:c r="J3906" s="59"/>
      <x:c r="K3906" s="18"/>
      <x:c r="L3906" s="18"/>
      <x:c r="M3906" s="18"/>
      <x:c r="N3906" s="18"/>
      <x:c r="O3906" s="18"/>
      <x:c r="P3906" s="18"/>
      <x:c r="Q3906" s="18"/>
      <x:c r="R3906" s="18"/>
      <x:c r="S3906" s="18"/>
      <x:c r="T3906" s="18"/>
    </x:row>
    <x:row r="3907">
      <x:c r="D3907" s="18"/>
      <x:c r="E3907" s="18"/>
      <x:c r="F3907" s="18"/>
      <x:c r="G3907" s="59"/>
      <x:c r="H3907" s="59"/>
      <x:c r="I3907" s="59"/>
      <x:c r="J3907" s="59"/>
      <x:c r="K3907" s="18"/>
      <x:c r="L3907" s="18"/>
      <x:c r="M3907" s="18"/>
      <x:c r="N3907" s="18"/>
      <x:c r="O3907" s="18"/>
      <x:c r="P3907" s="18"/>
      <x:c r="Q3907" s="18"/>
      <x:c r="R3907" s="18"/>
      <x:c r="S3907" s="18"/>
      <x:c r="T3907" s="18"/>
    </x:row>
    <x:row r="3908">
      <x:c r="D3908" s="18"/>
      <x:c r="E3908" s="18"/>
      <x:c r="F3908" s="18"/>
      <x:c r="G3908" s="59"/>
      <x:c r="H3908" s="59"/>
      <x:c r="I3908" s="59"/>
      <x:c r="J3908" s="59"/>
      <x:c r="K3908" s="18"/>
      <x:c r="L3908" s="18"/>
      <x:c r="M3908" s="18"/>
      <x:c r="N3908" s="18"/>
      <x:c r="O3908" s="18"/>
      <x:c r="P3908" s="18"/>
      <x:c r="Q3908" s="18"/>
      <x:c r="R3908" s="18"/>
      <x:c r="S3908" s="18"/>
      <x:c r="T3908" s="18"/>
    </x:row>
    <x:row r="3909">
      <x:c r="D3909" s="18"/>
      <x:c r="E3909" s="18"/>
      <x:c r="F3909" s="18"/>
      <x:c r="G3909" s="59"/>
      <x:c r="H3909" s="59"/>
      <x:c r="I3909" s="59"/>
      <x:c r="J3909" s="59"/>
      <x:c r="K3909" s="18"/>
      <x:c r="L3909" s="18"/>
      <x:c r="M3909" s="18"/>
      <x:c r="N3909" s="18"/>
      <x:c r="O3909" s="18"/>
      <x:c r="P3909" s="18"/>
      <x:c r="Q3909" s="18"/>
      <x:c r="R3909" s="18"/>
      <x:c r="S3909" s="18"/>
      <x:c r="T3909" s="18"/>
    </x:row>
    <x:row r="3910">
      <x:c r="D3910" s="18"/>
      <x:c r="E3910" s="18"/>
      <x:c r="F3910" s="18"/>
      <x:c r="G3910" s="59"/>
      <x:c r="H3910" s="59"/>
      <x:c r="I3910" s="59"/>
      <x:c r="J3910" s="59"/>
      <x:c r="K3910" s="18"/>
      <x:c r="L3910" s="18"/>
      <x:c r="M3910" s="18"/>
      <x:c r="N3910" s="18"/>
      <x:c r="O3910" s="18"/>
      <x:c r="P3910" s="18"/>
      <x:c r="Q3910" s="18"/>
      <x:c r="R3910" s="18"/>
      <x:c r="S3910" s="18"/>
      <x:c r="T3910" s="18"/>
    </x:row>
    <x:row r="3911">
      <x:c r="D3911" s="18"/>
      <x:c r="E3911" s="18"/>
      <x:c r="F3911" s="18"/>
      <x:c r="G3911" s="59"/>
      <x:c r="H3911" s="59"/>
      <x:c r="I3911" s="59"/>
      <x:c r="J3911" s="59"/>
      <x:c r="K3911" s="18"/>
      <x:c r="L3911" s="18"/>
      <x:c r="M3911" s="18"/>
      <x:c r="N3911" s="18"/>
      <x:c r="O3911" s="18"/>
      <x:c r="P3911" s="18"/>
      <x:c r="Q3911" s="18"/>
      <x:c r="R3911" s="18"/>
      <x:c r="S3911" s="18"/>
      <x:c r="T3911" s="18"/>
    </x:row>
    <x:row r="3912">
      <x:c r="D3912" s="18"/>
      <x:c r="E3912" s="18"/>
      <x:c r="F3912" s="18"/>
      <x:c r="G3912" s="59"/>
      <x:c r="H3912" s="59"/>
      <x:c r="I3912" s="59"/>
      <x:c r="J3912" s="59"/>
      <x:c r="K3912" s="18"/>
      <x:c r="L3912" s="18"/>
      <x:c r="M3912" s="18"/>
      <x:c r="N3912" s="18"/>
      <x:c r="O3912" s="18"/>
      <x:c r="P3912" s="18"/>
      <x:c r="Q3912" s="18"/>
      <x:c r="R3912" s="18"/>
      <x:c r="S3912" s="18"/>
      <x:c r="T3912" s="18"/>
    </x:row>
    <x:row r="3913">
      <x:c r="D3913" s="18"/>
      <x:c r="E3913" s="18"/>
      <x:c r="F3913" s="18"/>
      <x:c r="G3913" s="59"/>
      <x:c r="H3913" s="59"/>
      <x:c r="I3913" s="59"/>
      <x:c r="J3913" s="59"/>
      <x:c r="K3913" s="18"/>
      <x:c r="L3913" s="18"/>
      <x:c r="M3913" s="18"/>
      <x:c r="N3913" s="18"/>
      <x:c r="O3913" s="18"/>
      <x:c r="P3913" s="18"/>
      <x:c r="Q3913" s="18"/>
      <x:c r="R3913" s="18"/>
      <x:c r="S3913" s="18"/>
      <x:c r="T3913" s="18"/>
    </x:row>
    <x:row r="3914">
      <x:c r="D3914" s="18"/>
      <x:c r="E3914" s="18"/>
      <x:c r="F3914" s="18"/>
      <x:c r="G3914" s="59"/>
      <x:c r="H3914" s="59"/>
      <x:c r="I3914" s="59"/>
      <x:c r="J3914" s="59"/>
      <x:c r="K3914" s="18"/>
      <x:c r="L3914" s="18"/>
      <x:c r="M3914" s="18"/>
      <x:c r="N3914" s="18"/>
      <x:c r="O3914" s="18"/>
      <x:c r="P3914" s="18"/>
      <x:c r="Q3914" s="18"/>
      <x:c r="R3914" s="18"/>
      <x:c r="S3914" s="18"/>
      <x:c r="T3914" s="18"/>
    </x:row>
    <x:row r="3915">
      <x:c r="D3915" s="18"/>
      <x:c r="E3915" s="18"/>
      <x:c r="F3915" s="18"/>
      <x:c r="G3915" s="59"/>
      <x:c r="H3915" s="59"/>
      <x:c r="I3915" s="59"/>
      <x:c r="J3915" s="59"/>
      <x:c r="K3915" s="18"/>
      <x:c r="L3915" s="18"/>
      <x:c r="M3915" s="18"/>
      <x:c r="N3915" s="18"/>
      <x:c r="O3915" s="18"/>
      <x:c r="P3915" s="18"/>
      <x:c r="Q3915" s="18"/>
      <x:c r="R3915" s="18"/>
      <x:c r="S3915" s="18"/>
      <x:c r="T3915" s="18"/>
    </x:row>
    <x:row r="3916">
      <x:c r="D3916" s="18"/>
      <x:c r="E3916" s="18"/>
      <x:c r="F3916" s="18"/>
      <x:c r="G3916" s="59"/>
      <x:c r="H3916" s="59"/>
      <x:c r="I3916" s="59"/>
      <x:c r="J3916" s="59"/>
      <x:c r="K3916" s="18"/>
      <x:c r="L3916" s="18"/>
      <x:c r="M3916" s="18"/>
      <x:c r="N3916" s="18"/>
      <x:c r="O3916" s="18"/>
      <x:c r="P3916" s="18"/>
      <x:c r="Q3916" s="18"/>
      <x:c r="R3916" s="18"/>
      <x:c r="S3916" s="18"/>
      <x:c r="T3916" s="18"/>
    </x:row>
    <x:row r="3917">
      <x:c r="D3917" s="18"/>
      <x:c r="E3917" s="18"/>
      <x:c r="F3917" s="18"/>
      <x:c r="G3917" s="59"/>
      <x:c r="H3917" s="59"/>
      <x:c r="I3917" s="59"/>
      <x:c r="J3917" s="59"/>
      <x:c r="K3917" s="18"/>
      <x:c r="L3917" s="18"/>
      <x:c r="M3917" s="18"/>
      <x:c r="N3917" s="18"/>
      <x:c r="O3917" s="18"/>
      <x:c r="P3917" s="18"/>
      <x:c r="Q3917" s="18"/>
      <x:c r="R3917" s="18"/>
      <x:c r="S3917" s="18"/>
      <x:c r="T3917" s="18"/>
    </x:row>
    <x:row r="3918">
      <x:c r="D3918" s="18"/>
      <x:c r="E3918" s="18"/>
      <x:c r="F3918" s="18"/>
      <x:c r="G3918" s="59"/>
      <x:c r="H3918" s="59"/>
      <x:c r="I3918" s="59"/>
      <x:c r="J3918" s="59"/>
      <x:c r="K3918" s="18"/>
      <x:c r="L3918" s="18"/>
      <x:c r="M3918" s="18"/>
      <x:c r="N3918" s="18"/>
      <x:c r="O3918" s="18"/>
      <x:c r="P3918" s="18"/>
      <x:c r="Q3918" s="18"/>
      <x:c r="R3918" s="18"/>
      <x:c r="S3918" s="18"/>
      <x:c r="T3918" s="18"/>
    </x:row>
    <x:row r="3919">
      <x:c r="D3919" s="18"/>
      <x:c r="E3919" s="18"/>
      <x:c r="F3919" s="18"/>
      <x:c r="G3919" s="59"/>
      <x:c r="H3919" s="59"/>
      <x:c r="I3919" s="59"/>
      <x:c r="J3919" s="59"/>
      <x:c r="K3919" s="18"/>
      <x:c r="L3919" s="18"/>
      <x:c r="M3919" s="18"/>
      <x:c r="N3919" s="18"/>
      <x:c r="O3919" s="18"/>
      <x:c r="P3919" s="18"/>
      <x:c r="Q3919" s="18"/>
      <x:c r="R3919" s="18"/>
      <x:c r="S3919" s="18"/>
      <x:c r="T3919" s="18"/>
    </x:row>
    <x:row r="3920">
      <x:c r="D3920" s="18"/>
      <x:c r="E3920" s="18"/>
      <x:c r="F3920" s="18"/>
      <x:c r="G3920" s="59"/>
      <x:c r="H3920" s="59"/>
      <x:c r="I3920" s="59"/>
      <x:c r="J3920" s="59"/>
      <x:c r="K3920" s="18"/>
      <x:c r="L3920" s="18"/>
      <x:c r="M3920" s="18"/>
      <x:c r="N3920" s="18"/>
      <x:c r="O3920" s="18"/>
      <x:c r="P3920" s="18"/>
      <x:c r="Q3920" s="18"/>
      <x:c r="R3920" s="18"/>
      <x:c r="S3920" s="18"/>
      <x:c r="T3920" s="18"/>
    </x:row>
    <x:row r="3921">
      <x:c r="D3921" s="18"/>
      <x:c r="E3921" s="18"/>
      <x:c r="F3921" s="18"/>
      <x:c r="G3921" s="59"/>
      <x:c r="H3921" s="59"/>
      <x:c r="I3921" s="59"/>
      <x:c r="J3921" s="59"/>
      <x:c r="K3921" s="18"/>
      <x:c r="L3921" s="18"/>
      <x:c r="M3921" s="18"/>
      <x:c r="N3921" s="18"/>
      <x:c r="O3921" s="18"/>
      <x:c r="P3921" s="18"/>
      <x:c r="Q3921" s="18"/>
      <x:c r="R3921" s="18"/>
      <x:c r="S3921" s="18"/>
      <x:c r="T3921" s="18"/>
    </x:row>
    <x:row r="3922">
      <x:c r="D3922" s="18"/>
      <x:c r="E3922" s="18"/>
      <x:c r="F3922" s="18"/>
      <x:c r="G3922" s="59"/>
      <x:c r="H3922" s="59"/>
      <x:c r="I3922" s="59"/>
      <x:c r="J3922" s="59"/>
      <x:c r="K3922" s="18"/>
      <x:c r="L3922" s="18"/>
      <x:c r="M3922" s="18"/>
      <x:c r="N3922" s="18"/>
      <x:c r="O3922" s="18"/>
      <x:c r="P3922" s="18"/>
      <x:c r="Q3922" s="18"/>
      <x:c r="R3922" s="18"/>
      <x:c r="S3922" s="18"/>
      <x:c r="T3922" s="18"/>
    </x:row>
    <x:row r="3923">
      <x:c r="D3923" s="18"/>
      <x:c r="E3923" s="18"/>
      <x:c r="F3923" s="18"/>
      <x:c r="G3923" s="59"/>
      <x:c r="H3923" s="59"/>
      <x:c r="I3923" s="59"/>
      <x:c r="J3923" s="59"/>
      <x:c r="K3923" s="18"/>
      <x:c r="L3923" s="18"/>
      <x:c r="M3923" s="18"/>
      <x:c r="N3923" s="18"/>
      <x:c r="O3923" s="18"/>
      <x:c r="P3923" s="18"/>
      <x:c r="Q3923" s="18"/>
      <x:c r="R3923" s="18"/>
      <x:c r="S3923" s="18"/>
      <x:c r="T3923" s="18"/>
    </x:row>
    <x:row r="3924">
      <x:c r="D3924" s="18"/>
      <x:c r="E3924" s="18"/>
      <x:c r="F3924" s="18"/>
      <x:c r="G3924" s="59"/>
      <x:c r="H3924" s="59"/>
      <x:c r="I3924" s="59"/>
      <x:c r="J3924" s="59"/>
      <x:c r="K3924" s="18"/>
      <x:c r="L3924" s="18"/>
      <x:c r="M3924" s="18"/>
      <x:c r="N3924" s="18"/>
      <x:c r="O3924" s="18"/>
      <x:c r="P3924" s="18"/>
      <x:c r="Q3924" s="18"/>
      <x:c r="R3924" s="18"/>
      <x:c r="S3924" s="18"/>
      <x:c r="T3924" s="18"/>
    </x:row>
    <x:row r="3925">
      <x:c r="D3925" s="18"/>
      <x:c r="E3925" s="18"/>
      <x:c r="F3925" s="18"/>
      <x:c r="G3925" s="59"/>
      <x:c r="H3925" s="59"/>
      <x:c r="I3925" s="59"/>
      <x:c r="J3925" s="59"/>
      <x:c r="K3925" s="18"/>
      <x:c r="L3925" s="18"/>
      <x:c r="M3925" s="18"/>
      <x:c r="N3925" s="18"/>
      <x:c r="O3925" s="18"/>
      <x:c r="P3925" s="18"/>
      <x:c r="Q3925" s="18"/>
      <x:c r="R3925" s="18"/>
      <x:c r="S3925" s="18"/>
      <x:c r="T3925" s="18"/>
    </x:row>
    <x:row r="3926">
      <x:c r="D3926" s="18"/>
      <x:c r="E3926" s="18"/>
      <x:c r="F3926" s="18"/>
      <x:c r="G3926" s="59"/>
      <x:c r="H3926" s="59"/>
      <x:c r="I3926" s="59"/>
      <x:c r="J3926" s="59"/>
      <x:c r="K3926" s="18"/>
      <x:c r="L3926" s="18"/>
      <x:c r="M3926" s="18"/>
      <x:c r="N3926" s="18"/>
      <x:c r="O3926" s="18"/>
      <x:c r="P3926" s="18"/>
      <x:c r="Q3926" s="18"/>
      <x:c r="R3926" s="18"/>
      <x:c r="S3926" s="18"/>
      <x:c r="T3926" s="18"/>
    </x:row>
    <x:row r="3927">
      <x:c r="D3927" s="18"/>
      <x:c r="E3927" s="18"/>
      <x:c r="F3927" s="18"/>
      <x:c r="G3927" s="59"/>
      <x:c r="H3927" s="59"/>
      <x:c r="I3927" s="59"/>
      <x:c r="J3927" s="59"/>
      <x:c r="K3927" s="18"/>
      <x:c r="L3927" s="18"/>
      <x:c r="M3927" s="18"/>
      <x:c r="N3927" s="18"/>
      <x:c r="O3927" s="18"/>
      <x:c r="P3927" s="18"/>
      <x:c r="Q3927" s="18"/>
      <x:c r="R3927" s="18"/>
      <x:c r="S3927" s="18"/>
      <x:c r="T3927" s="18"/>
    </x:row>
    <x:row r="3928">
      <x:c r="D3928" s="18"/>
      <x:c r="E3928" s="18"/>
      <x:c r="F3928" s="18"/>
      <x:c r="G3928" s="59"/>
      <x:c r="H3928" s="59"/>
      <x:c r="I3928" s="59"/>
      <x:c r="J3928" s="59"/>
      <x:c r="K3928" s="18"/>
      <x:c r="L3928" s="18"/>
      <x:c r="M3928" s="18"/>
      <x:c r="N3928" s="18"/>
      <x:c r="O3928" s="18"/>
      <x:c r="P3928" s="18"/>
      <x:c r="Q3928" s="18"/>
      <x:c r="R3928" s="18"/>
      <x:c r="S3928" s="18"/>
      <x:c r="T3928" s="18"/>
    </x:row>
    <x:row r="3929">
      <x:c r="D3929" s="18"/>
      <x:c r="E3929" s="18"/>
      <x:c r="F3929" s="18"/>
      <x:c r="G3929" s="59"/>
      <x:c r="H3929" s="59"/>
      <x:c r="I3929" s="59"/>
      <x:c r="J3929" s="59"/>
      <x:c r="K3929" s="18"/>
      <x:c r="L3929" s="18"/>
      <x:c r="M3929" s="18"/>
      <x:c r="N3929" s="18"/>
      <x:c r="O3929" s="18"/>
      <x:c r="P3929" s="18"/>
      <x:c r="Q3929" s="18"/>
      <x:c r="R3929" s="18"/>
      <x:c r="S3929" s="18"/>
      <x:c r="T3929" s="18"/>
    </x:row>
    <x:row r="3930">
      <x:c r="D3930" s="18"/>
      <x:c r="E3930" s="18"/>
      <x:c r="F3930" s="18"/>
      <x:c r="G3930" s="59"/>
      <x:c r="H3930" s="59"/>
      <x:c r="I3930" s="59"/>
      <x:c r="J3930" s="59"/>
      <x:c r="K3930" s="18"/>
      <x:c r="L3930" s="18"/>
      <x:c r="M3930" s="18"/>
      <x:c r="N3930" s="18"/>
      <x:c r="O3930" s="18"/>
      <x:c r="P3930" s="18"/>
      <x:c r="Q3930" s="18"/>
      <x:c r="R3930" s="18"/>
      <x:c r="S3930" s="18"/>
      <x:c r="T3930" s="18"/>
    </x:row>
    <x:row r="3931">
      <x:c r="D3931" s="18"/>
      <x:c r="E3931" s="18"/>
      <x:c r="F3931" s="18"/>
      <x:c r="G3931" s="59"/>
      <x:c r="H3931" s="59"/>
      <x:c r="I3931" s="59"/>
      <x:c r="J3931" s="59"/>
      <x:c r="K3931" s="18"/>
      <x:c r="L3931" s="18"/>
      <x:c r="M3931" s="18"/>
      <x:c r="N3931" s="18"/>
      <x:c r="O3931" s="18"/>
      <x:c r="P3931" s="18"/>
      <x:c r="Q3931" s="18"/>
      <x:c r="R3931" s="18"/>
      <x:c r="S3931" s="18"/>
      <x:c r="T3931" s="18"/>
    </x:row>
    <x:row r="3932">
      <x:c r="D3932" s="18"/>
      <x:c r="E3932" s="18"/>
      <x:c r="F3932" s="18"/>
      <x:c r="G3932" s="59"/>
      <x:c r="H3932" s="59"/>
      <x:c r="I3932" s="59"/>
      <x:c r="J3932" s="59"/>
      <x:c r="K3932" s="18"/>
      <x:c r="L3932" s="18"/>
      <x:c r="M3932" s="18"/>
      <x:c r="N3932" s="18"/>
      <x:c r="O3932" s="18"/>
      <x:c r="P3932" s="18"/>
      <x:c r="Q3932" s="18"/>
      <x:c r="R3932" s="18"/>
      <x:c r="S3932" s="18"/>
      <x:c r="T3932" s="18"/>
    </x:row>
    <x:row r="3933">
      <x:c r="D3933" s="18"/>
      <x:c r="E3933" s="18"/>
      <x:c r="F3933" s="18"/>
      <x:c r="G3933" s="59"/>
      <x:c r="H3933" s="59"/>
      <x:c r="I3933" s="59"/>
      <x:c r="J3933" s="59"/>
      <x:c r="K3933" s="18"/>
      <x:c r="L3933" s="18"/>
      <x:c r="M3933" s="18"/>
      <x:c r="N3933" s="18"/>
      <x:c r="O3933" s="18"/>
      <x:c r="P3933" s="18"/>
      <x:c r="Q3933" s="18"/>
      <x:c r="R3933" s="18"/>
      <x:c r="S3933" s="18"/>
      <x:c r="T3933" s="18"/>
    </x:row>
    <x:row r="3934">
      <x:c r="D3934" s="18"/>
      <x:c r="E3934" s="18"/>
      <x:c r="F3934" s="18"/>
      <x:c r="G3934" s="59"/>
      <x:c r="H3934" s="59"/>
      <x:c r="I3934" s="59"/>
      <x:c r="J3934" s="59"/>
      <x:c r="K3934" s="18"/>
      <x:c r="L3934" s="18"/>
      <x:c r="M3934" s="18"/>
      <x:c r="N3934" s="18"/>
      <x:c r="O3934" s="18"/>
      <x:c r="P3934" s="18"/>
      <x:c r="Q3934" s="18"/>
      <x:c r="R3934" s="18"/>
      <x:c r="S3934" s="18"/>
      <x:c r="T3934" s="18"/>
    </x:row>
    <x:row r="3935">
      <x:c r="D3935" s="18"/>
      <x:c r="E3935" s="18"/>
      <x:c r="F3935" s="18"/>
      <x:c r="G3935" s="59"/>
      <x:c r="H3935" s="59"/>
      <x:c r="I3935" s="59"/>
      <x:c r="J3935" s="59"/>
      <x:c r="K3935" s="18"/>
      <x:c r="L3935" s="18"/>
      <x:c r="M3935" s="18"/>
      <x:c r="N3935" s="18"/>
      <x:c r="O3935" s="18"/>
      <x:c r="P3935" s="18"/>
      <x:c r="Q3935" s="18"/>
      <x:c r="R3935" s="18"/>
      <x:c r="S3935" s="18"/>
      <x:c r="T3935" s="18"/>
    </x:row>
    <x:row r="3936">
      <x:c r="D3936" s="18"/>
      <x:c r="E3936" s="18"/>
      <x:c r="F3936" s="18"/>
      <x:c r="G3936" s="59"/>
      <x:c r="H3936" s="59"/>
      <x:c r="I3936" s="59"/>
      <x:c r="J3936" s="59"/>
      <x:c r="K3936" s="18"/>
      <x:c r="L3936" s="18"/>
      <x:c r="M3936" s="18"/>
      <x:c r="N3936" s="18"/>
      <x:c r="O3936" s="18"/>
      <x:c r="P3936" s="18"/>
      <x:c r="Q3936" s="18"/>
      <x:c r="R3936" s="18"/>
      <x:c r="S3936" s="18"/>
      <x:c r="T3936" s="18"/>
    </x:row>
    <x:row r="3937">
      <x:c r="D3937" s="18"/>
      <x:c r="E3937" s="18"/>
      <x:c r="F3937" s="18"/>
      <x:c r="G3937" s="59"/>
      <x:c r="H3937" s="59"/>
      <x:c r="I3937" s="59"/>
      <x:c r="J3937" s="59"/>
      <x:c r="K3937" s="18"/>
      <x:c r="L3937" s="18"/>
      <x:c r="M3937" s="18"/>
      <x:c r="N3937" s="18"/>
      <x:c r="O3937" s="18"/>
      <x:c r="P3937" s="18"/>
      <x:c r="Q3937" s="18"/>
      <x:c r="R3937" s="18"/>
      <x:c r="S3937" s="18"/>
      <x:c r="T3937" s="18"/>
    </x:row>
    <x:row r="3938">
      <x:c r="D3938" s="18"/>
      <x:c r="E3938" s="18"/>
      <x:c r="F3938" s="18"/>
      <x:c r="G3938" s="59"/>
      <x:c r="H3938" s="59"/>
      <x:c r="I3938" s="59"/>
      <x:c r="J3938" s="59"/>
      <x:c r="K3938" s="18"/>
      <x:c r="L3938" s="18"/>
      <x:c r="M3938" s="18"/>
      <x:c r="N3938" s="18"/>
      <x:c r="O3938" s="18"/>
      <x:c r="P3938" s="18"/>
      <x:c r="Q3938" s="18"/>
      <x:c r="R3938" s="18"/>
      <x:c r="S3938" s="18"/>
      <x:c r="T3938" s="18"/>
    </x:row>
    <x:row r="3939">
      <x:c r="D3939" s="18"/>
      <x:c r="E3939" s="18"/>
      <x:c r="F3939" s="18"/>
      <x:c r="G3939" s="59"/>
      <x:c r="H3939" s="59"/>
      <x:c r="I3939" s="59"/>
      <x:c r="J3939" s="59"/>
      <x:c r="K3939" s="18"/>
      <x:c r="L3939" s="18"/>
      <x:c r="M3939" s="18"/>
      <x:c r="N3939" s="18"/>
      <x:c r="O3939" s="18"/>
      <x:c r="P3939" s="18"/>
      <x:c r="Q3939" s="18"/>
      <x:c r="R3939" s="18"/>
      <x:c r="S3939" s="18"/>
      <x:c r="T3939" s="18"/>
    </x:row>
    <x:row r="3940">
      <x:c r="D3940" s="18"/>
      <x:c r="E3940" s="18"/>
      <x:c r="F3940" s="18"/>
      <x:c r="G3940" s="59"/>
      <x:c r="H3940" s="59"/>
      <x:c r="I3940" s="59"/>
      <x:c r="J3940" s="59"/>
      <x:c r="K3940" s="18"/>
      <x:c r="L3940" s="18"/>
      <x:c r="M3940" s="18"/>
      <x:c r="N3940" s="18"/>
      <x:c r="O3940" s="18"/>
      <x:c r="P3940" s="18"/>
      <x:c r="Q3940" s="18"/>
      <x:c r="R3940" s="18"/>
      <x:c r="S3940" s="18"/>
      <x:c r="T3940" s="18"/>
    </x:row>
    <x:row r="3941">
      <x:c r="D3941" s="18"/>
      <x:c r="E3941" s="18"/>
      <x:c r="F3941" s="18"/>
      <x:c r="G3941" s="59"/>
      <x:c r="H3941" s="59"/>
      <x:c r="I3941" s="59"/>
      <x:c r="J3941" s="59"/>
      <x:c r="K3941" s="18"/>
      <x:c r="L3941" s="18"/>
      <x:c r="M3941" s="18"/>
      <x:c r="N3941" s="18"/>
      <x:c r="O3941" s="18"/>
      <x:c r="P3941" s="18"/>
      <x:c r="Q3941" s="18"/>
      <x:c r="R3941" s="18"/>
      <x:c r="S3941" s="18"/>
      <x:c r="T3941" s="18"/>
    </x:row>
    <x:row r="3942">
      <x:c r="D3942" s="18"/>
      <x:c r="E3942" s="18"/>
      <x:c r="F3942" s="18"/>
      <x:c r="G3942" s="59"/>
      <x:c r="H3942" s="59"/>
      <x:c r="I3942" s="59"/>
      <x:c r="J3942" s="59"/>
      <x:c r="K3942" s="18"/>
      <x:c r="L3942" s="18"/>
      <x:c r="M3942" s="18"/>
      <x:c r="N3942" s="18"/>
      <x:c r="O3942" s="18"/>
      <x:c r="P3942" s="18"/>
      <x:c r="Q3942" s="18"/>
      <x:c r="R3942" s="18"/>
      <x:c r="S3942" s="18"/>
      <x:c r="T3942" s="18"/>
    </x:row>
    <x:row r="3943">
      <x:c r="D3943" s="18"/>
      <x:c r="E3943" s="18"/>
      <x:c r="F3943" s="18"/>
      <x:c r="G3943" s="59"/>
      <x:c r="H3943" s="59"/>
      <x:c r="I3943" s="59"/>
      <x:c r="J3943" s="59"/>
      <x:c r="K3943" s="18"/>
      <x:c r="L3943" s="18"/>
      <x:c r="M3943" s="18"/>
      <x:c r="N3943" s="18"/>
      <x:c r="O3943" s="18"/>
      <x:c r="P3943" s="18"/>
      <x:c r="Q3943" s="18"/>
      <x:c r="R3943" s="18"/>
      <x:c r="S3943" s="18"/>
      <x:c r="T3943" s="18"/>
    </x:row>
    <x:row r="3944">
      <x:c r="D3944" s="18"/>
      <x:c r="E3944" s="18"/>
      <x:c r="F3944" s="18"/>
      <x:c r="G3944" s="59"/>
      <x:c r="H3944" s="59"/>
      <x:c r="I3944" s="59"/>
      <x:c r="J3944" s="59"/>
      <x:c r="K3944" s="18"/>
      <x:c r="L3944" s="18"/>
      <x:c r="M3944" s="18"/>
      <x:c r="N3944" s="18"/>
      <x:c r="O3944" s="18"/>
      <x:c r="P3944" s="18"/>
      <x:c r="Q3944" s="18"/>
      <x:c r="R3944" s="18"/>
      <x:c r="S3944" s="18"/>
      <x:c r="T3944" s="18"/>
    </x:row>
    <x:row r="3945">
      <x:c r="D3945" s="18"/>
      <x:c r="E3945" s="18"/>
      <x:c r="F3945" s="18"/>
      <x:c r="G3945" s="59"/>
      <x:c r="H3945" s="59"/>
      <x:c r="I3945" s="59"/>
      <x:c r="J3945" s="59"/>
      <x:c r="K3945" s="18"/>
      <x:c r="L3945" s="18"/>
      <x:c r="M3945" s="18"/>
      <x:c r="N3945" s="18"/>
      <x:c r="O3945" s="18"/>
      <x:c r="P3945" s="18"/>
      <x:c r="Q3945" s="18"/>
      <x:c r="R3945" s="18"/>
      <x:c r="S3945" s="18"/>
      <x:c r="T3945" s="18"/>
    </x:row>
    <x:row r="3946">
      <x:c r="D3946" s="18"/>
      <x:c r="E3946" s="18"/>
      <x:c r="F3946" s="18"/>
      <x:c r="G3946" s="59"/>
      <x:c r="H3946" s="59"/>
      <x:c r="I3946" s="59"/>
      <x:c r="J3946" s="59"/>
      <x:c r="K3946" s="18"/>
      <x:c r="L3946" s="18"/>
      <x:c r="M3946" s="18"/>
      <x:c r="N3946" s="18"/>
      <x:c r="O3946" s="18"/>
      <x:c r="P3946" s="18"/>
      <x:c r="Q3946" s="18"/>
      <x:c r="R3946" s="18"/>
      <x:c r="S3946" s="18"/>
      <x:c r="T3946" s="18"/>
    </x:row>
    <x:row r="3947">
      <x:c r="D3947" s="18"/>
      <x:c r="E3947" s="18"/>
      <x:c r="F3947" s="18"/>
      <x:c r="G3947" s="59"/>
      <x:c r="H3947" s="59"/>
      <x:c r="I3947" s="59"/>
      <x:c r="J3947" s="59"/>
      <x:c r="K3947" s="18"/>
      <x:c r="L3947" s="18"/>
      <x:c r="M3947" s="18"/>
      <x:c r="N3947" s="18"/>
      <x:c r="O3947" s="18"/>
      <x:c r="P3947" s="18"/>
      <x:c r="Q3947" s="18"/>
      <x:c r="R3947" s="18"/>
      <x:c r="S3947" s="18"/>
      <x:c r="T3947" s="18"/>
    </x:row>
    <x:row r="3948">
      <x:c r="D3948" s="18"/>
      <x:c r="E3948" s="18"/>
      <x:c r="F3948" s="18"/>
      <x:c r="G3948" s="59"/>
      <x:c r="H3948" s="59"/>
      <x:c r="I3948" s="59"/>
      <x:c r="J3948" s="59"/>
      <x:c r="K3948" s="18"/>
      <x:c r="L3948" s="18"/>
      <x:c r="M3948" s="18"/>
      <x:c r="N3948" s="18"/>
      <x:c r="O3948" s="18"/>
      <x:c r="P3948" s="18"/>
      <x:c r="Q3948" s="18"/>
      <x:c r="R3948" s="18"/>
      <x:c r="S3948" s="18"/>
      <x:c r="T3948" s="18"/>
    </x:row>
    <x:row r="3949">
      <x:c r="D3949" s="18"/>
      <x:c r="E3949" s="18"/>
      <x:c r="F3949" s="18"/>
      <x:c r="G3949" s="59"/>
      <x:c r="H3949" s="59"/>
      <x:c r="I3949" s="59"/>
      <x:c r="J3949" s="59"/>
      <x:c r="K3949" s="18"/>
      <x:c r="L3949" s="18"/>
      <x:c r="M3949" s="18"/>
      <x:c r="N3949" s="18"/>
      <x:c r="O3949" s="18"/>
      <x:c r="P3949" s="18"/>
      <x:c r="Q3949" s="18"/>
      <x:c r="R3949" s="18"/>
      <x:c r="S3949" s="18"/>
      <x:c r="T3949" s="18"/>
    </x:row>
    <x:row r="3950">
      <x:c r="D3950" s="18"/>
      <x:c r="E3950" s="18"/>
      <x:c r="F3950" s="18"/>
      <x:c r="G3950" s="59"/>
      <x:c r="H3950" s="59"/>
      <x:c r="I3950" s="59"/>
      <x:c r="J3950" s="59"/>
      <x:c r="K3950" s="18"/>
      <x:c r="L3950" s="18"/>
      <x:c r="M3950" s="18"/>
      <x:c r="N3950" s="18"/>
      <x:c r="O3950" s="18"/>
      <x:c r="P3950" s="18"/>
      <x:c r="Q3950" s="18"/>
      <x:c r="R3950" s="18"/>
      <x:c r="S3950" s="18"/>
      <x:c r="T3950" s="18"/>
    </x:row>
    <x:row r="3951">
      <x:c r="D3951" s="18"/>
      <x:c r="E3951" s="18"/>
      <x:c r="F3951" s="18"/>
      <x:c r="G3951" s="59"/>
      <x:c r="H3951" s="59"/>
      <x:c r="I3951" s="59"/>
      <x:c r="J3951" s="59"/>
      <x:c r="K3951" s="18"/>
      <x:c r="L3951" s="18"/>
      <x:c r="M3951" s="18"/>
      <x:c r="N3951" s="18"/>
      <x:c r="O3951" s="18"/>
      <x:c r="P3951" s="18"/>
      <x:c r="Q3951" s="18"/>
      <x:c r="R3951" s="18"/>
      <x:c r="S3951" s="18"/>
      <x:c r="T3951" s="18"/>
    </x:row>
    <x:row r="3952">
      <x:c r="D3952" s="18"/>
      <x:c r="E3952" s="18"/>
      <x:c r="F3952" s="18"/>
      <x:c r="G3952" s="59"/>
      <x:c r="H3952" s="59"/>
      <x:c r="I3952" s="59"/>
      <x:c r="J3952" s="59"/>
      <x:c r="K3952" s="18"/>
      <x:c r="L3952" s="18"/>
      <x:c r="M3952" s="18"/>
      <x:c r="N3952" s="18"/>
      <x:c r="O3952" s="18"/>
      <x:c r="P3952" s="18"/>
      <x:c r="Q3952" s="18"/>
      <x:c r="R3952" s="18"/>
      <x:c r="S3952" s="18"/>
      <x:c r="T3952" s="18"/>
    </x:row>
    <x:row r="3953">
      <x:c r="D3953" s="18"/>
      <x:c r="E3953" s="18"/>
      <x:c r="F3953" s="18"/>
      <x:c r="G3953" s="59"/>
      <x:c r="H3953" s="59"/>
      <x:c r="I3953" s="59"/>
      <x:c r="J3953" s="59"/>
      <x:c r="K3953" s="18"/>
      <x:c r="L3953" s="18"/>
      <x:c r="M3953" s="18"/>
      <x:c r="N3953" s="18"/>
      <x:c r="O3953" s="18"/>
      <x:c r="P3953" s="18"/>
      <x:c r="Q3953" s="18"/>
      <x:c r="R3953" s="18"/>
      <x:c r="S3953" s="18"/>
      <x:c r="T3953" s="18"/>
    </x:row>
    <x:row r="3954">
      <x:c r="D3954" s="18"/>
      <x:c r="E3954" s="18"/>
      <x:c r="F3954" s="18"/>
      <x:c r="G3954" s="59"/>
      <x:c r="H3954" s="59"/>
      <x:c r="I3954" s="59"/>
      <x:c r="J3954" s="59"/>
      <x:c r="K3954" s="18"/>
      <x:c r="L3954" s="18"/>
      <x:c r="M3954" s="18"/>
      <x:c r="N3954" s="18"/>
      <x:c r="O3954" s="18"/>
      <x:c r="P3954" s="18"/>
      <x:c r="Q3954" s="18"/>
      <x:c r="R3954" s="18"/>
      <x:c r="S3954" s="18"/>
      <x:c r="T3954" s="18"/>
    </x:row>
    <x:row r="3955">
      <x:c r="D3955" s="18"/>
      <x:c r="E3955" s="18"/>
      <x:c r="F3955" s="18"/>
      <x:c r="G3955" s="59"/>
      <x:c r="H3955" s="59"/>
      <x:c r="I3955" s="59"/>
      <x:c r="J3955" s="59"/>
      <x:c r="K3955" s="18"/>
      <x:c r="L3955" s="18"/>
      <x:c r="M3955" s="18"/>
      <x:c r="N3955" s="18"/>
      <x:c r="O3955" s="18"/>
      <x:c r="P3955" s="18"/>
      <x:c r="Q3955" s="18"/>
      <x:c r="R3955" s="18"/>
      <x:c r="S3955" s="18"/>
      <x:c r="T3955" s="18"/>
    </x:row>
    <x:row r="3956">
      <x:c r="D3956" s="18"/>
      <x:c r="E3956" s="18"/>
      <x:c r="F3956" s="18"/>
      <x:c r="G3956" s="59"/>
      <x:c r="H3956" s="59"/>
      <x:c r="I3956" s="59"/>
      <x:c r="J3956" s="59"/>
      <x:c r="K3956" s="18"/>
      <x:c r="L3956" s="18"/>
      <x:c r="M3956" s="18"/>
      <x:c r="N3956" s="18"/>
      <x:c r="O3956" s="18"/>
      <x:c r="P3956" s="18"/>
      <x:c r="Q3956" s="18"/>
      <x:c r="R3956" s="18"/>
      <x:c r="S3956" s="18"/>
      <x:c r="T3956" s="18"/>
    </x:row>
    <x:row r="3957">
      <x:c r="D3957" s="18"/>
      <x:c r="E3957" s="18"/>
      <x:c r="F3957" s="18"/>
      <x:c r="G3957" s="59"/>
      <x:c r="H3957" s="59"/>
      <x:c r="I3957" s="59"/>
      <x:c r="J3957" s="59"/>
      <x:c r="K3957" s="18"/>
      <x:c r="L3957" s="18"/>
      <x:c r="M3957" s="18"/>
      <x:c r="N3957" s="18"/>
      <x:c r="O3957" s="18"/>
      <x:c r="P3957" s="18"/>
      <x:c r="Q3957" s="18"/>
      <x:c r="R3957" s="18"/>
      <x:c r="S3957" s="18"/>
      <x:c r="T3957" s="18"/>
    </x:row>
    <x:row r="3958">
      <x:c r="D3958" s="18"/>
      <x:c r="E3958" s="18"/>
      <x:c r="F3958" s="18"/>
      <x:c r="G3958" s="59"/>
      <x:c r="H3958" s="59"/>
      <x:c r="I3958" s="59"/>
      <x:c r="J3958" s="59"/>
      <x:c r="K3958" s="18"/>
      <x:c r="L3958" s="18"/>
      <x:c r="M3958" s="18"/>
      <x:c r="N3958" s="18"/>
      <x:c r="O3958" s="18"/>
      <x:c r="P3958" s="18"/>
      <x:c r="Q3958" s="18"/>
      <x:c r="R3958" s="18"/>
      <x:c r="S3958" s="18"/>
      <x:c r="T3958" s="18"/>
    </x:row>
    <x:row r="3959">
      <x:c r="D3959" s="18"/>
      <x:c r="E3959" s="18"/>
      <x:c r="F3959" s="18"/>
      <x:c r="G3959" s="59"/>
      <x:c r="H3959" s="59"/>
      <x:c r="I3959" s="59"/>
      <x:c r="J3959" s="59"/>
      <x:c r="K3959" s="18"/>
      <x:c r="L3959" s="18"/>
      <x:c r="M3959" s="18"/>
      <x:c r="N3959" s="18"/>
      <x:c r="O3959" s="18"/>
      <x:c r="P3959" s="18"/>
      <x:c r="Q3959" s="18"/>
      <x:c r="R3959" s="18"/>
      <x:c r="S3959" s="18"/>
      <x:c r="T3959" s="18"/>
    </x:row>
    <x:row r="3960">
      <x:c r="D3960" s="18"/>
      <x:c r="E3960" s="18"/>
      <x:c r="F3960" s="18"/>
      <x:c r="G3960" s="59"/>
      <x:c r="H3960" s="59"/>
      <x:c r="I3960" s="59"/>
      <x:c r="J3960" s="59"/>
      <x:c r="K3960" s="18"/>
      <x:c r="L3960" s="18"/>
      <x:c r="M3960" s="18"/>
      <x:c r="N3960" s="18"/>
      <x:c r="O3960" s="18"/>
      <x:c r="P3960" s="18"/>
      <x:c r="Q3960" s="18"/>
      <x:c r="R3960" s="18"/>
      <x:c r="S3960" s="18"/>
      <x:c r="T3960" s="18"/>
    </x:row>
    <x:row r="3961">
      <x:c r="D3961" s="18"/>
      <x:c r="E3961" s="18"/>
      <x:c r="F3961" s="18"/>
      <x:c r="G3961" s="59"/>
      <x:c r="H3961" s="59"/>
      <x:c r="I3961" s="59"/>
      <x:c r="J3961" s="59"/>
      <x:c r="K3961" s="18"/>
      <x:c r="L3961" s="18"/>
      <x:c r="M3961" s="18"/>
      <x:c r="N3961" s="18"/>
      <x:c r="O3961" s="18"/>
      <x:c r="P3961" s="18"/>
      <x:c r="Q3961" s="18"/>
      <x:c r="R3961" s="18"/>
      <x:c r="S3961" s="18"/>
      <x:c r="T3961" s="18"/>
    </x:row>
    <x:row r="3962">
      <x:c r="D3962" s="18"/>
      <x:c r="E3962" s="18"/>
      <x:c r="F3962" s="18"/>
      <x:c r="G3962" s="59"/>
      <x:c r="H3962" s="59"/>
      <x:c r="I3962" s="59"/>
      <x:c r="J3962" s="59"/>
      <x:c r="K3962" s="18"/>
      <x:c r="L3962" s="18"/>
      <x:c r="M3962" s="18"/>
      <x:c r="N3962" s="18"/>
      <x:c r="O3962" s="18"/>
      <x:c r="P3962" s="18"/>
      <x:c r="Q3962" s="18"/>
      <x:c r="R3962" s="18"/>
      <x:c r="S3962" s="18"/>
      <x:c r="T3962" s="18"/>
    </x:row>
    <x:row r="3963">
      <x:c r="D3963" s="18"/>
      <x:c r="E3963" s="18"/>
      <x:c r="F3963" s="18"/>
      <x:c r="G3963" s="59"/>
      <x:c r="H3963" s="59"/>
      <x:c r="I3963" s="59"/>
      <x:c r="J3963" s="59"/>
      <x:c r="K3963" s="18"/>
      <x:c r="L3963" s="18"/>
      <x:c r="M3963" s="18"/>
      <x:c r="N3963" s="18"/>
      <x:c r="O3963" s="18"/>
      <x:c r="P3963" s="18"/>
      <x:c r="Q3963" s="18"/>
      <x:c r="R3963" s="18"/>
      <x:c r="S3963" s="18"/>
      <x:c r="T3963" s="18"/>
    </x:row>
    <x:row r="3964">
      <x:c r="D3964" s="18"/>
      <x:c r="E3964" s="18"/>
      <x:c r="F3964" s="18"/>
      <x:c r="G3964" s="59"/>
      <x:c r="H3964" s="59"/>
      <x:c r="I3964" s="59"/>
      <x:c r="J3964" s="59"/>
      <x:c r="K3964" s="18"/>
      <x:c r="L3964" s="18"/>
      <x:c r="M3964" s="18"/>
      <x:c r="N3964" s="18"/>
      <x:c r="O3964" s="18"/>
      <x:c r="P3964" s="18"/>
      <x:c r="Q3964" s="18"/>
      <x:c r="R3964" s="18"/>
      <x:c r="S3964" s="18"/>
      <x:c r="T3964" s="18"/>
    </x:row>
    <x:row r="3965">
      <x:c r="D3965" s="18"/>
      <x:c r="E3965" s="18"/>
      <x:c r="F3965" s="18"/>
      <x:c r="G3965" s="59"/>
      <x:c r="H3965" s="59"/>
      <x:c r="I3965" s="59"/>
      <x:c r="J3965" s="59"/>
      <x:c r="K3965" s="18"/>
      <x:c r="L3965" s="18"/>
      <x:c r="M3965" s="18"/>
      <x:c r="N3965" s="18"/>
      <x:c r="O3965" s="18"/>
      <x:c r="P3965" s="18"/>
      <x:c r="Q3965" s="18"/>
      <x:c r="R3965" s="18"/>
      <x:c r="S3965" s="18"/>
      <x:c r="T3965" s="18"/>
    </x:row>
    <x:row r="3966">
      <x:c r="D3966" s="18"/>
      <x:c r="E3966" s="18"/>
      <x:c r="F3966" s="18"/>
      <x:c r="G3966" s="59"/>
      <x:c r="H3966" s="59"/>
      <x:c r="I3966" s="59"/>
      <x:c r="J3966" s="59"/>
      <x:c r="K3966" s="18"/>
      <x:c r="L3966" s="18"/>
      <x:c r="M3966" s="18"/>
      <x:c r="N3966" s="18"/>
      <x:c r="O3966" s="18"/>
      <x:c r="P3966" s="18"/>
      <x:c r="Q3966" s="18"/>
      <x:c r="R3966" s="18"/>
      <x:c r="S3966" s="18"/>
      <x:c r="T3966" s="18"/>
    </x:row>
    <x:row r="3967">
      <x:c r="D3967" s="18"/>
      <x:c r="E3967" s="18"/>
      <x:c r="F3967" s="18"/>
      <x:c r="G3967" s="59"/>
      <x:c r="H3967" s="59"/>
      <x:c r="I3967" s="59"/>
      <x:c r="J3967" s="59"/>
      <x:c r="K3967" s="18"/>
      <x:c r="L3967" s="18"/>
      <x:c r="M3967" s="18"/>
      <x:c r="N3967" s="18"/>
      <x:c r="O3967" s="18"/>
      <x:c r="P3967" s="18"/>
      <x:c r="Q3967" s="18"/>
      <x:c r="R3967" s="18"/>
      <x:c r="S3967" s="18"/>
      <x:c r="T3967" s="18"/>
    </x:row>
    <x:row r="3968">
      <x:c r="D3968" s="18"/>
      <x:c r="E3968" s="18"/>
      <x:c r="F3968" s="18"/>
      <x:c r="G3968" s="59"/>
      <x:c r="H3968" s="59"/>
      <x:c r="I3968" s="59"/>
      <x:c r="J3968" s="59"/>
      <x:c r="K3968" s="18"/>
      <x:c r="L3968" s="18"/>
      <x:c r="M3968" s="18"/>
      <x:c r="N3968" s="18"/>
      <x:c r="O3968" s="18"/>
      <x:c r="P3968" s="18"/>
      <x:c r="Q3968" s="18"/>
      <x:c r="R3968" s="18"/>
      <x:c r="S3968" s="18"/>
      <x:c r="T3968" s="18"/>
    </x:row>
    <x:row r="3969">
      <x:c r="D3969" s="18"/>
      <x:c r="E3969" s="18"/>
      <x:c r="F3969" s="18"/>
      <x:c r="G3969" s="59"/>
      <x:c r="H3969" s="59"/>
      <x:c r="I3969" s="59"/>
      <x:c r="J3969" s="59"/>
      <x:c r="K3969" s="18"/>
      <x:c r="L3969" s="18"/>
      <x:c r="M3969" s="18"/>
      <x:c r="N3969" s="18"/>
      <x:c r="O3969" s="18"/>
      <x:c r="P3969" s="18"/>
      <x:c r="Q3969" s="18"/>
      <x:c r="R3969" s="18"/>
      <x:c r="S3969" s="18"/>
      <x:c r="T3969" s="18"/>
    </x:row>
    <x:row r="3970">
      <x:c r="D3970" s="18"/>
      <x:c r="E3970" s="18"/>
      <x:c r="F3970" s="18"/>
      <x:c r="G3970" s="59"/>
      <x:c r="H3970" s="59"/>
      <x:c r="I3970" s="59"/>
      <x:c r="J3970" s="59"/>
      <x:c r="K3970" s="18"/>
      <x:c r="L3970" s="18"/>
      <x:c r="M3970" s="18"/>
      <x:c r="N3970" s="18"/>
      <x:c r="O3970" s="18"/>
      <x:c r="P3970" s="18"/>
      <x:c r="Q3970" s="18"/>
      <x:c r="R3970" s="18"/>
      <x:c r="S3970" s="18"/>
      <x:c r="T3970" s="18"/>
    </x:row>
    <x:row r="3971">
      <x:c r="D3971" s="18"/>
      <x:c r="E3971" s="18"/>
      <x:c r="F3971" s="18"/>
      <x:c r="G3971" s="59"/>
      <x:c r="H3971" s="59"/>
      <x:c r="I3971" s="59"/>
      <x:c r="J3971" s="59"/>
      <x:c r="K3971" s="18"/>
      <x:c r="L3971" s="18"/>
      <x:c r="M3971" s="18"/>
      <x:c r="N3971" s="18"/>
      <x:c r="O3971" s="18"/>
      <x:c r="P3971" s="18"/>
      <x:c r="Q3971" s="18"/>
      <x:c r="R3971" s="18"/>
      <x:c r="S3971" s="18"/>
      <x:c r="T3971" s="18"/>
    </x:row>
    <x:row r="3972">
      <x:c r="D3972" s="18"/>
      <x:c r="E3972" s="18"/>
      <x:c r="F3972" s="18"/>
      <x:c r="G3972" s="59"/>
      <x:c r="H3972" s="59"/>
      <x:c r="I3972" s="59"/>
      <x:c r="J3972" s="59"/>
      <x:c r="K3972" s="18"/>
      <x:c r="L3972" s="18"/>
      <x:c r="M3972" s="18"/>
      <x:c r="N3972" s="18"/>
      <x:c r="O3972" s="18"/>
      <x:c r="P3972" s="18"/>
      <x:c r="Q3972" s="18"/>
      <x:c r="R3972" s="18"/>
      <x:c r="S3972" s="18"/>
      <x:c r="T3972" s="18"/>
    </x:row>
    <x:row r="3973">
      <x:c r="D3973" s="18"/>
      <x:c r="E3973" s="18"/>
      <x:c r="F3973" s="18"/>
      <x:c r="G3973" s="59"/>
      <x:c r="H3973" s="59"/>
      <x:c r="I3973" s="59"/>
      <x:c r="J3973" s="59"/>
      <x:c r="K3973" s="18"/>
      <x:c r="L3973" s="18"/>
      <x:c r="M3973" s="18"/>
      <x:c r="N3973" s="18"/>
      <x:c r="O3973" s="18"/>
      <x:c r="P3973" s="18"/>
      <x:c r="Q3973" s="18"/>
      <x:c r="R3973" s="18"/>
      <x:c r="S3973" s="18"/>
      <x:c r="T3973" s="18"/>
    </x:row>
    <x:row r="3974">
      <x:c r="D3974" s="18"/>
      <x:c r="E3974" s="18"/>
      <x:c r="F3974" s="18"/>
      <x:c r="G3974" s="59"/>
      <x:c r="H3974" s="59"/>
      <x:c r="I3974" s="59"/>
      <x:c r="J3974" s="59"/>
      <x:c r="K3974" s="18"/>
      <x:c r="L3974" s="18"/>
      <x:c r="M3974" s="18"/>
      <x:c r="N3974" s="18"/>
      <x:c r="O3974" s="18"/>
      <x:c r="P3974" s="18"/>
      <x:c r="Q3974" s="18"/>
      <x:c r="R3974" s="18"/>
      <x:c r="S3974" s="18"/>
      <x:c r="T3974" s="18"/>
    </x:row>
    <x:row r="3975">
      <x:c r="D3975" s="18"/>
      <x:c r="E3975" s="18"/>
      <x:c r="F3975" s="18"/>
      <x:c r="G3975" s="59"/>
      <x:c r="H3975" s="59"/>
      <x:c r="I3975" s="59"/>
      <x:c r="J3975" s="59"/>
      <x:c r="K3975" s="18"/>
      <x:c r="L3975" s="18"/>
      <x:c r="M3975" s="18"/>
      <x:c r="N3975" s="18"/>
      <x:c r="O3975" s="18"/>
      <x:c r="P3975" s="18"/>
      <x:c r="Q3975" s="18"/>
      <x:c r="R3975" s="18"/>
      <x:c r="S3975" s="18"/>
      <x:c r="T3975" s="18"/>
    </x:row>
    <x:row r="3976">
      <x:c r="D3976" s="18"/>
      <x:c r="E3976" s="18"/>
      <x:c r="F3976" s="18"/>
      <x:c r="G3976" s="59"/>
      <x:c r="H3976" s="59"/>
      <x:c r="I3976" s="59"/>
      <x:c r="J3976" s="59"/>
      <x:c r="K3976" s="18"/>
      <x:c r="L3976" s="18"/>
      <x:c r="M3976" s="18"/>
      <x:c r="N3976" s="18"/>
      <x:c r="O3976" s="18"/>
      <x:c r="P3976" s="18"/>
      <x:c r="Q3976" s="18"/>
      <x:c r="R3976" s="18"/>
      <x:c r="S3976" s="18"/>
      <x:c r="T3976" s="18"/>
    </x:row>
    <x:row r="3977">
      <x:c r="D3977" s="18"/>
      <x:c r="E3977" s="18"/>
      <x:c r="F3977" s="18"/>
      <x:c r="G3977" s="59"/>
      <x:c r="H3977" s="59"/>
      <x:c r="I3977" s="59"/>
      <x:c r="J3977" s="59"/>
      <x:c r="K3977" s="18"/>
      <x:c r="L3977" s="18"/>
      <x:c r="M3977" s="18"/>
      <x:c r="N3977" s="18"/>
      <x:c r="O3977" s="18"/>
      <x:c r="P3977" s="18"/>
      <x:c r="Q3977" s="18"/>
      <x:c r="R3977" s="18"/>
      <x:c r="S3977" s="18"/>
      <x:c r="T3977" s="18"/>
    </x:row>
    <x:row r="3978">
      <x:c r="D3978" s="18"/>
      <x:c r="E3978" s="18"/>
      <x:c r="F3978" s="18"/>
      <x:c r="G3978" s="59"/>
      <x:c r="H3978" s="59"/>
      <x:c r="I3978" s="59"/>
      <x:c r="J3978" s="59"/>
      <x:c r="K3978" s="18"/>
      <x:c r="L3978" s="18"/>
      <x:c r="M3978" s="18"/>
      <x:c r="N3978" s="18"/>
      <x:c r="O3978" s="18"/>
      <x:c r="P3978" s="18"/>
      <x:c r="Q3978" s="18"/>
      <x:c r="R3978" s="18"/>
      <x:c r="S3978" s="18"/>
      <x:c r="T3978" s="18"/>
    </x:row>
    <x:row r="3979">
      <x:c r="D3979" s="18"/>
      <x:c r="E3979" s="18"/>
      <x:c r="F3979" s="18"/>
      <x:c r="G3979" s="59"/>
      <x:c r="H3979" s="59"/>
      <x:c r="I3979" s="59"/>
      <x:c r="J3979" s="59"/>
      <x:c r="K3979" s="18"/>
      <x:c r="L3979" s="18"/>
      <x:c r="M3979" s="18"/>
      <x:c r="N3979" s="18"/>
      <x:c r="O3979" s="18"/>
      <x:c r="P3979" s="18"/>
      <x:c r="Q3979" s="18"/>
      <x:c r="R3979" s="18"/>
      <x:c r="S3979" s="18"/>
      <x:c r="T3979" s="18"/>
    </x:row>
    <x:row r="3980">
      <x:c r="D3980" s="18"/>
      <x:c r="E3980" s="18"/>
      <x:c r="F3980" s="18"/>
      <x:c r="G3980" s="59"/>
      <x:c r="H3980" s="59"/>
      <x:c r="I3980" s="59"/>
      <x:c r="J3980" s="59"/>
      <x:c r="K3980" s="18"/>
      <x:c r="L3980" s="18"/>
      <x:c r="M3980" s="18"/>
      <x:c r="N3980" s="18"/>
      <x:c r="O3980" s="18"/>
      <x:c r="P3980" s="18"/>
      <x:c r="Q3980" s="18"/>
      <x:c r="R3980" s="18"/>
      <x:c r="S3980" s="18"/>
      <x:c r="T3980" s="18"/>
    </x:row>
    <x:row r="3981">
      <x:c r="D3981" s="18"/>
      <x:c r="E3981" s="18"/>
      <x:c r="F3981" s="18"/>
      <x:c r="G3981" s="59"/>
      <x:c r="H3981" s="59"/>
      <x:c r="I3981" s="59"/>
      <x:c r="J3981" s="59"/>
      <x:c r="K3981" s="18"/>
      <x:c r="L3981" s="18"/>
      <x:c r="M3981" s="18"/>
      <x:c r="N3981" s="18"/>
      <x:c r="O3981" s="18"/>
      <x:c r="P3981" s="18"/>
      <x:c r="Q3981" s="18"/>
      <x:c r="R3981" s="18"/>
      <x:c r="S3981" s="18"/>
      <x:c r="T3981" s="18"/>
    </x:row>
    <x:row r="3982">
      <x:c r="D3982" s="18"/>
      <x:c r="E3982" s="18"/>
      <x:c r="F3982" s="18"/>
      <x:c r="G3982" s="59"/>
      <x:c r="H3982" s="59"/>
      <x:c r="I3982" s="59"/>
      <x:c r="J3982" s="59"/>
      <x:c r="K3982" s="18"/>
      <x:c r="L3982" s="18"/>
      <x:c r="M3982" s="18"/>
      <x:c r="N3982" s="18"/>
      <x:c r="O3982" s="18"/>
      <x:c r="P3982" s="18"/>
      <x:c r="Q3982" s="18"/>
      <x:c r="R3982" s="18"/>
      <x:c r="S3982" s="18"/>
      <x:c r="T3982" s="18"/>
    </x:row>
    <x:row r="3983">
      <x:c r="D3983" s="18"/>
      <x:c r="E3983" s="18"/>
      <x:c r="F3983" s="18"/>
      <x:c r="G3983" s="59"/>
      <x:c r="H3983" s="59"/>
      <x:c r="I3983" s="59"/>
      <x:c r="J3983" s="59"/>
      <x:c r="K3983" s="18"/>
      <x:c r="L3983" s="18"/>
      <x:c r="M3983" s="18"/>
      <x:c r="N3983" s="18"/>
      <x:c r="O3983" s="18"/>
      <x:c r="P3983" s="18"/>
      <x:c r="Q3983" s="18"/>
      <x:c r="R3983" s="18"/>
      <x:c r="S3983" s="18"/>
      <x:c r="T3983" s="18"/>
    </x:row>
    <x:row r="3984">
      <x:c r="D3984" s="18"/>
      <x:c r="E3984" s="18"/>
      <x:c r="F3984" s="18"/>
      <x:c r="G3984" s="59"/>
      <x:c r="H3984" s="59"/>
      <x:c r="I3984" s="59"/>
      <x:c r="J3984" s="59"/>
      <x:c r="K3984" s="18"/>
      <x:c r="L3984" s="18"/>
      <x:c r="M3984" s="18"/>
      <x:c r="N3984" s="18"/>
      <x:c r="O3984" s="18"/>
      <x:c r="P3984" s="18"/>
      <x:c r="Q3984" s="18"/>
      <x:c r="R3984" s="18"/>
      <x:c r="S3984" s="18"/>
      <x:c r="T3984" s="18"/>
    </x:row>
    <x:row r="3985">
      <x:c r="D3985" s="18"/>
      <x:c r="E3985" s="18"/>
      <x:c r="F3985" s="18"/>
      <x:c r="G3985" s="59"/>
      <x:c r="H3985" s="59"/>
      <x:c r="I3985" s="59"/>
      <x:c r="J3985" s="59"/>
      <x:c r="K3985" s="18"/>
      <x:c r="L3985" s="18"/>
      <x:c r="M3985" s="18"/>
      <x:c r="N3985" s="18"/>
      <x:c r="O3985" s="18"/>
      <x:c r="P3985" s="18"/>
      <x:c r="Q3985" s="18"/>
      <x:c r="R3985" s="18"/>
      <x:c r="S3985" s="18"/>
      <x:c r="T3985" s="18"/>
    </x:row>
    <x:row r="3986">
      <x:c r="D3986" s="18"/>
      <x:c r="E3986" s="18"/>
      <x:c r="F3986" s="18"/>
      <x:c r="G3986" s="59"/>
      <x:c r="H3986" s="59"/>
      <x:c r="I3986" s="59"/>
      <x:c r="J3986" s="59"/>
      <x:c r="K3986" s="18"/>
      <x:c r="L3986" s="18"/>
      <x:c r="M3986" s="18"/>
      <x:c r="N3986" s="18"/>
      <x:c r="O3986" s="18"/>
      <x:c r="P3986" s="18"/>
      <x:c r="Q3986" s="18"/>
      <x:c r="R3986" s="18"/>
      <x:c r="S3986" s="18"/>
      <x:c r="T3986" s="18"/>
    </x:row>
    <x:row r="3987">
      <x:c r="D3987" s="18"/>
      <x:c r="E3987" s="18"/>
      <x:c r="F3987" s="18"/>
      <x:c r="G3987" s="59"/>
      <x:c r="H3987" s="59"/>
      <x:c r="I3987" s="59"/>
      <x:c r="J3987" s="59"/>
      <x:c r="K3987" s="18"/>
      <x:c r="L3987" s="18"/>
      <x:c r="M3987" s="18"/>
      <x:c r="N3987" s="18"/>
      <x:c r="O3987" s="18"/>
      <x:c r="P3987" s="18"/>
      <x:c r="Q3987" s="18"/>
      <x:c r="R3987" s="18"/>
      <x:c r="S3987" s="18"/>
      <x:c r="T3987" s="18"/>
    </x:row>
    <x:row r="3988">
      <x:c r="D3988" s="18"/>
      <x:c r="E3988" s="18"/>
      <x:c r="F3988" s="18"/>
      <x:c r="G3988" s="59"/>
      <x:c r="H3988" s="59"/>
      <x:c r="I3988" s="59"/>
      <x:c r="J3988" s="59"/>
      <x:c r="K3988" s="18"/>
      <x:c r="L3988" s="18"/>
      <x:c r="M3988" s="18"/>
      <x:c r="N3988" s="18"/>
      <x:c r="O3988" s="18"/>
      <x:c r="P3988" s="18"/>
      <x:c r="Q3988" s="18"/>
      <x:c r="R3988" s="18"/>
      <x:c r="S3988" s="18"/>
      <x:c r="T3988" s="18"/>
    </x:row>
    <x:row r="3989">
      <x:c r="D3989" s="18"/>
      <x:c r="E3989" s="18"/>
      <x:c r="F3989" s="18"/>
      <x:c r="G3989" s="59"/>
      <x:c r="H3989" s="59"/>
      <x:c r="I3989" s="59"/>
      <x:c r="J3989" s="59"/>
      <x:c r="K3989" s="18"/>
      <x:c r="L3989" s="18"/>
      <x:c r="M3989" s="18"/>
      <x:c r="N3989" s="18"/>
      <x:c r="O3989" s="18"/>
      <x:c r="P3989" s="18"/>
      <x:c r="Q3989" s="18"/>
      <x:c r="R3989" s="18"/>
      <x:c r="S3989" s="18"/>
      <x:c r="T3989" s="18"/>
    </x:row>
    <x:row r="3990">
      <x:c r="D3990" s="18"/>
      <x:c r="E3990" s="18"/>
      <x:c r="F3990" s="18"/>
      <x:c r="G3990" s="59"/>
      <x:c r="H3990" s="59"/>
      <x:c r="I3990" s="59"/>
      <x:c r="J3990" s="59"/>
      <x:c r="K3990" s="18"/>
      <x:c r="L3990" s="18"/>
      <x:c r="M3990" s="18"/>
      <x:c r="N3990" s="18"/>
      <x:c r="O3990" s="18"/>
      <x:c r="P3990" s="18"/>
      <x:c r="Q3990" s="18"/>
      <x:c r="R3990" s="18"/>
      <x:c r="S3990" s="18"/>
      <x:c r="T3990" s="18"/>
    </x:row>
    <x:row r="3991">
      <x:c r="D3991" s="18"/>
      <x:c r="E3991" s="18"/>
      <x:c r="F3991" s="18"/>
      <x:c r="G3991" s="59"/>
      <x:c r="H3991" s="59"/>
      <x:c r="I3991" s="59"/>
      <x:c r="J3991" s="59"/>
      <x:c r="K3991" s="18"/>
      <x:c r="L3991" s="18"/>
      <x:c r="M3991" s="18"/>
      <x:c r="N3991" s="18"/>
      <x:c r="O3991" s="18"/>
      <x:c r="P3991" s="18"/>
      <x:c r="Q3991" s="18"/>
      <x:c r="R3991" s="18"/>
      <x:c r="S3991" s="18"/>
      <x:c r="T3991" s="18"/>
    </x:row>
    <x:row r="3992">
      <x:c r="D3992" s="18"/>
      <x:c r="E3992" s="18"/>
      <x:c r="F3992" s="18"/>
      <x:c r="G3992" s="59"/>
      <x:c r="H3992" s="59"/>
      <x:c r="I3992" s="59"/>
      <x:c r="J3992" s="59"/>
      <x:c r="K3992" s="18"/>
      <x:c r="L3992" s="18"/>
      <x:c r="M3992" s="18"/>
      <x:c r="N3992" s="18"/>
      <x:c r="O3992" s="18"/>
      <x:c r="P3992" s="18"/>
      <x:c r="Q3992" s="18"/>
      <x:c r="R3992" s="18"/>
      <x:c r="S3992" s="18"/>
      <x:c r="T3992" s="18"/>
    </x:row>
    <x:row r="3993">
      <x:c r="D3993" s="18"/>
      <x:c r="E3993" s="18"/>
      <x:c r="F3993" s="18"/>
      <x:c r="G3993" s="59"/>
      <x:c r="H3993" s="59"/>
      <x:c r="I3993" s="59"/>
      <x:c r="J3993" s="59"/>
      <x:c r="K3993" s="18"/>
      <x:c r="L3993" s="18"/>
      <x:c r="M3993" s="18"/>
      <x:c r="N3993" s="18"/>
      <x:c r="O3993" s="18"/>
      <x:c r="P3993" s="18"/>
      <x:c r="Q3993" s="18"/>
      <x:c r="R3993" s="18"/>
      <x:c r="S3993" s="18"/>
      <x:c r="T3993" s="18"/>
    </x:row>
    <x:row r="3994">
      <x:c r="D3994" s="18"/>
      <x:c r="E3994" s="18"/>
      <x:c r="F3994" s="18"/>
      <x:c r="G3994" s="59"/>
      <x:c r="H3994" s="59"/>
      <x:c r="I3994" s="59"/>
      <x:c r="J3994" s="59"/>
      <x:c r="K3994" s="18"/>
      <x:c r="L3994" s="18"/>
      <x:c r="M3994" s="18"/>
      <x:c r="N3994" s="18"/>
      <x:c r="O3994" s="18"/>
      <x:c r="P3994" s="18"/>
      <x:c r="Q3994" s="18"/>
      <x:c r="R3994" s="18"/>
      <x:c r="S3994" s="18"/>
      <x:c r="T3994" s="18"/>
    </x:row>
    <x:row r="3995">
      <x:c r="D3995" s="18"/>
      <x:c r="E3995" s="18"/>
      <x:c r="F3995" s="18"/>
      <x:c r="G3995" s="59"/>
      <x:c r="H3995" s="59"/>
      <x:c r="I3995" s="59"/>
      <x:c r="J3995" s="59"/>
      <x:c r="K3995" s="18"/>
      <x:c r="L3995" s="18"/>
      <x:c r="M3995" s="18"/>
      <x:c r="N3995" s="18"/>
      <x:c r="O3995" s="18"/>
      <x:c r="P3995" s="18"/>
      <x:c r="Q3995" s="18"/>
      <x:c r="R3995" s="18"/>
      <x:c r="S3995" s="18"/>
      <x:c r="T3995" s="18"/>
    </x:row>
    <x:row r="3996">
      <x:c r="D3996" s="18"/>
      <x:c r="E3996" s="18"/>
      <x:c r="F3996" s="18"/>
      <x:c r="G3996" s="59"/>
      <x:c r="H3996" s="59"/>
      <x:c r="I3996" s="59"/>
      <x:c r="J3996" s="59"/>
      <x:c r="K3996" s="18"/>
      <x:c r="L3996" s="18"/>
      <x:c r="M3996" s="18"/>
      <x:c r="N3996" s="18"/>
      <x:c r="O3996" s="18"/>
      <x:c r="P3996" s="18"/>
      <x:c r="Q3996" s="18"/>
      <x:c r="R3996" s="18"/>
      <x:c r="S3996" s="18"/>
      <x:c r="T3996" s="18"/>
    </x:row>
    <x:row r="3997">
      <x:c r="D3997" s="18"/>
      <x:c r="E3997" s="18"/>
      <x:c r="F3997" s="18"/>
      <x:c r="G3997" s="59"/>
      <x:c r="H3997" s="59"/>
      <x:c r="I3997" s="59"/>
      <x:c r="J3997" s="59"/>
      <x:c r="K3997" s="18"/>
      <x:c r="L3997" s="18"/>
      <x:c r="M3997" s="18"/>
      <x:c r="N3997" s="18"/>
      <x:c r="O3997" s="18"/>
      <x:c r="P3997" s="18"/>
      <x:c r="Q3997" s="18"/>
      <x:c r="R3997" s="18"/>
      <x:c r="S3997" s="18"/>
      <x:c r="T3997" s="18"/>
    </x:row>
    <x:row r="3998">
      <x:c r="D3998" s="18"/>
      <x:c r="E3998" s="18"/>
      <x:c r="F3998" s="18"/>
      <x:c r="G3998" s="59"/>
      <x:c r="H3998" s="59"/>
      <x:c r="I3998" s="59"/>
      <x:c r="J3998" s="59"/>
      <x:c r="K3998" s="18"/>
      <x:c r="L3998" s="18"/>
      <x:c r="M3998" s="18"/>
      <x:c r="N3998" s="18"/>
      <x:c r="O3998" s="18"/>
      <x:c r="P3998" s="18"/>
      <x:c r="Q3998" s="18"/>
      <x:c r="R3998" s="18"/>
      <x:c r="S3998" s="18"/>
      <x:c r="T3998" s="18"/>
    </x:row>
    <x:row r="3999">
      <x:c r="D3999" s="18"/>
      <x:c r="E3999" s="18"/>
      <x:c r="F3999" s="18"/>
      <x:c r="G3999" s="59"/>
      <x:c r="H3999" s="59"/>
      <x:c r="I3999" s="59"/>
      <x:c r="J3999" s="59"/>
      <x:c r="K3999" s="18"/>
      <x:c r="L3999" s="18"/>
      <x:c r="M3999" s="18"/>
      <x:c r="N3999" s="18"/>
      <x:c r="O3999" s="18"/>
      <x:c r="P3999" s="18"/>
      <x:c r="Q3999" s="18"/>
      <x:c r="R3999" s="18"/>
      <x:c r="S3999" s="18"/>
      <x:c r="T3999" s="18"/>
    </x:row>
    <x:row r="4000">
      <x:c r="D4000" s="18"/>
      <x:c r="E4000" s="18"/>
      <x:c r="F4000" s="18"/>
      <x:c r="G4000" s="59"/>
      <x:c r="H4000" s="59"/>
      <x:c r="I4000" s="59"/>
      <x:c r="J4000" s="59"/>
      <x:c r="K4000" s="18"/>
      <x:c r="L4000" s="18"/>
      <x:c r="M4000" s="18"/>
      <x:c r="N4000" s="18"/>
      <x:c r="O4000" s="18"/>
      <x:c r="P4000" s="18"/>
      <x:c r="Q4000" s="18"/>
      <x:c r="R4000" s="18"/>
      <x:c r="S4000" s="18"/>
      <x:c r="T4000" s="18"/>
    </x:row>
    <x:row r="4001">
      <x:c r="D4001" s="18"/>
      <x:c r="E4001" s="18"/>
      <x:c r="F4001" s="18"/>
      <x:c r="G4001" s="59"/>
      <x:c r="H4001" s="59"/>
      <x:c r="I4001" s="59"/>
      <x:c r="J4001" s="59"/>
      <x:c r="K4001" s="18"/>
      <x:c r="L4001" s="18"/>
      <x:c r="M4001" s="18"/>
      <x:c r="N4001" s="18"/>
      <x:c r="O4001" s="18"/>
      <x:c r="P4001" s="18"/>
      <x:c r="Q4001" s="18"/>
      <x:c r="R4001" s="18"/>
      <x:c r="S4001" s="18"/>
      <x:c r="T4001" s="18"/>
    </x:row>
    <x:row r="4002">
      <x:c r="D4002" s="18"/>
      <x:c r="E4002" s="18"/>
      <x:c r="F4002" s="18"/>
      <x:c r="G4002" s="59"/>
      <x:c r="H4002" s="59"/>
      <x:c r="I4002" s="59"/>
      <x:c r="J4002" s="59"/>
      <x:c r="K4002" s="18"/>
      <x:c r="L4002" s="18"/>
      <x:c r="M4002" s="18"/>
      <x:c r="N4002" s="18"/>
      <x:c r="O4002" s="18"/>
      <x:c r="P4002" s="18"/>
      <x:c r="Q4002" s="18"/>
      <x:c r="R4002" s="18"/>
      <x:c r="S4002" s="18"/>
      <x:c r="T4002" s="18"/>
    </x:row>
    <x:row r="4003">
      <x:c r="D4003" s="18"/>
      <x:c r="E4003" s="18"/>
      <x:c r="F4003" s="18"/>
      <x:c r="G4003" s="59"/>
      <x:c r="H4003" s="59"/>
      <x:c r="I4003" s="59"/>
      <x:c r="J4003" s="59"/>
      <x:c r="K4003" s="18"/>
      <x:c r="L4003" s="18"/>
      <x:c r="M4003" s="18"/>
      <x:c r="N4003" s="18"/>
      <x:c r="O4003" s="18"/>
      <x:c r="P4003" s="18"/>
      <x:c r="Q4003" s="18"/>
      <x:c r="R4003" s="18"/>
      <x:c r="S4003" s="18"/>
      <x:c r="T4003" s="18"/>
    </x:row>
    <x:row r="4004">
      <x:c r="D4004" s="18"/>
      <x:c r="E4004" s="18"/>
      <x:c r="F4004" s="18"/>
      <x:c r="G4004" s="59"/>
      <x:c r="H4004" s="59"/>
      <x:c r="I4004" s="59"/>
      <x:c r="J4004" s="59"/>
      <x:c r="K4004" s="18"/>
      <x:c r="L4004" s="18"/>
      <x:c r="M4004" s="18"/>
      <x:c r="N4004" s="18"/>
      <x:c r="O4004" s="18"/>
      <x:c r="P4004" s="18"/>
      <x:c r="Q4004" s="18"/>
      <x:c r="R4004" s="18"/>
      <x:c r="S4004" s="18"/>
      <x:c r="T4004" s="18"/>
    </x:row>
    <x:row r="4005">
      <x:c r="D4005" s="18"/>
      <x:c r="E4005" s="18"/>
      <x:c r="F4005" s="18"/>
      <x:c r="G4005" s="59"/>
      <x:c r="H4005" s="59"/>
      <x:c r="I4005" s="59"/>
      <x:c r="J4005" s="59"/>
      <x:c r="K4005" s="18"/>
      <x:c r="L4005" s="18"/>
      <x:c r="M4005" s="18"/>
      <x:c r="N4005" s="18"/>
      <x:c r="O4005" s="18"/>
      <x:c r="P4005" s="18"/>
      <x:c r="Q4005" s="18"/>
      <x:c r="R4005" s="18"/>
      <x:c r="S4005" s="18"/>
      <x:c r="T4005" s="18"/>
    </x:row>
    <x:row r="4006">
      <x:c r="D4006" s="18"/>
      <x:c r="E4006" s="18"/>
      <x:c r="F4006" s="18"/>
      <x:c r="G4006" s="59"/>
      <x:c r="H4006" s="59"/>
      <x:c r="I4006" s="59"/>
      <x:c r="J4006" s="59"/>
      <x:c r="K4006" s="18"/>
      <x:c r="L4006" s="18"/>
      <x:c r="M4006" s="18"/>
      <x:c r="N4006" s="18"/>
      <x:c r="O4006" s="18"/>
      <x:c r="P4006" s="18"/>
      <x:c r="Q4006" s="18"/>
      <x:c r="R4006" s="18"/>
      <x:c r="S4006" s="18"/>
      <x:c r="T4006" s="18"/>
    </x:row>
    <x:row r="4007">
      <x:c r="D4007" s="18"/>
      <x:c r="E4007" s="18"/>
      <x:c r="F4007" s="18"/>
      <x:c r="G4007" s="59"/>
      <x:c r="H4007" s="59"/>
      <x:c r="I4007" s="59"/>
      <x:c r="J4007" s="59"/>
      <x:c r="K4007" s="18"/>
      <x:c r="L4007" s="18"/>
      <x:c r="M4007" s="18"/>
      <x:c r="N4007" s="18"/>
      <x:c r="O4007" s="18"/>
      <x:c r="P4007" s="18"/>
      <x:c r="Q4007" s="18"/>
      <x:c r="R4007" s="18"/>
      <x:c r="S4007" s="18"/>
      <x:c r="T4007" s="18"/>
    </x:row>
    <x:row r="4008">
      <x:c r="D4008" s="18"/>
      <x:c r="E4008" s="18"/>
      <x:c r="F4008" s="18"/>
      <x:c r="G4008" s="59"/>
      <x:c r="H4008" s="59"/>
      <x:c r="I4008" s="59"/>
      <x:c r="J4008" s="59"/>
      <x:c r="K4008" s="18"/>
      <x:c r="L4008" s="18"/>
      <x:c r="M4008" s="18"/>
      <x:c r="N4008" s="18"/>
      <x:c r="O4008" s="18"/>
      <x:c r="P4008" s="18"/>
      <x:c r="Q4008" s="18"/>
      <x:c r="R4008" s="18"/>
      <x:c r="S4008" s="18"/>
      <x:c r="T4008" s="18"/>
    </x:row>
    <x:row r="4009">
      <x:c r="D4009" s="18"/>
      <x:c r="E4009" s="18"/>
      <x:c r="F4009" s="18"/>
      <x:c r="G4009" s="59"/>
      <x:c r="H4009" s="59"/>
      <x:c r="I4009" s="59"/>
      <x:c r="J4009" s="59"/>
      <x:c r="K4009" s="18"/>
      <x:c r="L4009" s="18"/>
      <x:c r="M4009" s="18"/>
      <x:c r="N4009" s="18"/>
      <x:c r="O4009" s="18"/>
      <x:c r="P4009" s="18"/>
      <x:c r="Q4009" s="18"/>
      <x:c r="R4009" s="18"/>
      <x:c r="S4009" s="18"/>
      <x:c r="T4009" s="18"/>
    </x:row>
    <x:row r="4010">
      <x:c r="D4010" s="18"/>
      <x:c r="E4010" s="18"/>
      <x:c r="F4010" s="18"/>
      <x:c r="G4010" s="59"/>
      <x:c r="H4010" s="59"/>
      <x:c r="I4010" s="59"/>
      <x:c r="J4010" s="59"/>
      <x:c r="K4010" s="18"/>
      <x:c r="L4010" s="18"/>
      <x:c r="M4010" s="18"/>
      <x:c r="N4010" s="18"/>
      <x:c r="O4010" s="18"/>
      <x:c r="P4010" s="18"/>
      <x:c r="Q4010" s="18"/>
      <x:c r="R4010" s="18"/>
      <x:c r="S4010" s="18"/>
      <x:c r="T4010" s="18"/>
    </x:row>
    <x:row r="4011">
      <x:c r="D4011" s="18"/>
      <x:c r="E4011" s="18"/>
      <x:c r="F4011" s="18"/>
      <x:c r="G4011" s="59"/>
      <x:c r="H4011" s="59"/>
      <x:c r="I4011" s="59"/>
      <x:c r="J4011" s="59"/>
      <x:c r="K4011" s="18"/>
      <x:c r="L4011" s="18"/>
      <x:c r="M4011" s="18"/>
      <x:c r="N4011" s="18"/>
      <x:c r="O4011" s="18"/>
      <x:c r="P4011" s="18"/>
      <x:c r="Q4011" s="18"/>
      <x:c r="R4011" s="18"/>
      <x:c r="S4011" s="18"/>
      <x:c r="T4011" s="18"/>
    </x:row>
    <x:row r="4012">
      <x:c r="D4012" s="18"/>
      <x:c r="E4012" s="18"/>
      <x:c r="F4012" s="18"/>
      <x:c r="G4012" s="59"/>
      <x:c r="H4012" s="59"/>
      <x:c r="I4012" s="59"/>
      <x:c r="J4012" s="59"/>
      <x:c r="K4012" s="18"/>
      <x:c r="L4012" s="18"/>
      <x:c r="M4012" s="18"/>
      <x:c r="N4012" s="18"/>
      <x:c r="O4012" s="18"/>
      <x:c r="P4012" s="18"/>
      <x:c r="Q4012" s="18"/>
      <x:c r="R4012" s="18"/>
      <x:c r="S4012" s="18"/>
      <x:c r="T4012" s="18"/>
    </x:row>
    <x:row r="4013">
      <x:c r="D4013" s="18"/>
      <x:c r="E4013" s="18"/>
      <x:c r="F4013" s="18"/>
      <x:c r="G4013" s="59"/>
      <x:c r="H4013" s="59"/>
      <x:c r="I4013" s="59"/>
      <x:c r="J4013" s="59"/>
      <x:c r="K4013" s="18"/>
      <x:c r="L4013" s="18"/>
      <x:c r="M4013" s="18"/>
      <x:c r="N4013" s="18"/>
      <x:c r="O4013" s="18"/>
      <x:c r="P4013" s="18"/>
      <x:c r="Q4013" s="18"/>
      <x:c r="R4013" s="18"/>
      <x:c r="S4013" s="18"/>
      <x:c r="T4013" s="18"/>
    </x:row>
    <x:row r="4014">
      <x:c r="D4014" s="18"/>
      <x:c r="E4014" s="18"/>
      <x:c r="F4014" s="18"/>
      <x:c r="G4014" s="59"/>
      <x:c r="H4014" s="59"/>
      <x:c r="I4014" s="59"/>
      <x:c r="J4014" s="59"/>
      <x:c r="K4014" s="18"/>
      <x:c r="L4014" s="18"/>
      <x:c r="M4014" s="18"/>
      <x:c r="N4014" s="18"/>
      <x:c r="O4014" s="18"/>
      <x:c r="P4014" s="18"/>
      <x:c r="Q4014" s="18"/>
      <x:c r="R4014" s="18"/>
      <x:c r="S4014" s="18"/>
      <x:c r="T4014" s="18"/>
    </x:row>
    <x:row r="4015">
      <x:c r="D4015" s="18"/>
      <x:c r="E4015" s="18"/>
      <x:c r="F4015" s="18"/>
      <x:c r="G4015" s="59"/>
      <x:c r="H4015" s="59"/>
      <x:c r="I4015" s="59"/>
      <x:c r="J4015" s="59"/>
      <x:c r="K4015" s="18"/>
      <x:c r="L4015" s="18"/>
      <x:c r="M4015" s="18"/>
      <x:c r="N4015" s="18"/>
      <x:c r="O4015" s="18"/>
      <x:c r="P4015" s="18"/>
      <x:c r="Q4015" s="18"/>
      <x:c r="R4015" s="18"/>
      <x:c r="S4015" s="18"/>
      <x:c r="T4015" s="18"/>
    </x:row>
    <x:row r="4016">
      <x:c r="D4016" s="18"/>
      <x:c r="E4016" s="18"/>
      <x:c r="F4016" s="18"/>
      <x:c r="G4016" s="59"/>
      <x:c r="H4016" s="59"/>
      <x:c r="I4016" s="59"/>
      <x:c r="J4016" s="59"/>
      <x:c r="K4016" s="18"/>
      <x:c r="L4016" s="18"/>
      <x:c r="M4016" s="18"/>
      <x:c r="N4016" s="18"/>
      <x:c r="O4016" s="18"/>
      <x:c r="P4016" s="18"/>
      <x:c r="Q4016" s="18"/>
      <x:c r="R4016" s="18"/>
      <x:c r="S4016" s="18"/>
      <x:c r="T4016" s="18"/>
    </x:row>
    <x:row r="4017">
      <x:c r="D4017" s="18"/>
      <x:c r="E4017" s="18"/>
      <x:c r="F4017" s="18"/>
      <x:c r="G4017" s="59"/>
      <x:c r="H4017" s="59"/>
      <x:c r="I4017" s="59"/>
      <x:c r="J4017" s="59"/>
      <x:c r="K4017" s="18"/>
      <x:c r="L4017" s="18"/>
      <x:c r="M4017" s="18"/>
      <x:c r="N4017" s="18"/>
      <x:c r="O4017" s="18"/>
      <x:c r="P4017" s="18"/>
      <x:c r="Q4017" s="18"/>
      <x:c r="R4017" s="18"/>
      <x:c r="S4017" s="18"/>
      <x:c r="T4017" s="18"/>
    </x:row>
    <x:row r="4018">
      <x:c r="D4018" s="18"/>
      <x:c r="E4018" s="18"/>
      <x:c r="F4018" s="18"/>
      <x:c r="G4018" s="59"/>
      <x:c r="H4018" s="59"/>
      <x:c r="I4018" s="59"/>
      <x:c r="J4018" s="59"/>
      <x:c r="K4018" s="18"/>
      <x:c r="L4018" s="18"/>
      <x:c r="M4018" s="18"/>
      <x:c r="N4018" s="18"/>
      <x:c r="O4018" s="18"/>
      <x:c r="P4018" s="18"/>
      <x:c r="Q4018" s="18"/>
      <x:c r="R4018" s="18"/>
      <x:c r="S4018" s="18"/>
      <x:c r="T4018" s="18"/>
    </x:row>
    <x:row r="4019">
      <x:c r="D4019" s="18"/>
      <x:c r="E4019" s="18"/>
      <x:c r="F4019" s="18"/>
      <x:c r="G4019" s="59"/>
      <x:c r="H4019" s="59"/>
      <x:c r="I4019" s="59"/>
      <x:c r="J4019" s="59"/>
      <x:c r="K4019" s="18"/>
      <x:c r="L4019" s="18"/>
      <x:c r="M4019" s="18"/>
      <x:c r="N4019" s="18"/>
      <x:c r="O4019" s="18"/>
      <x:c r="P4019" s="18"/>
      <x:c r="Q4019" s="18"/>
      <x:c r="R4019" s="18"/>
      <x:c r="S4019" s="18"/>
      <x:c r="T4019" s="18"/>
    </x:row>
    <x:row r="4020">
      <x:c r="D4020" s="18"/>
      <x:c r="E4020" s="18"/>
      <x:c r="F4020" s="18"/>
      <x:c r="G4020" s="59"/>
      <x:c r="H4020" s="59"/>
      <x:c r="I4020" s="59"/>
      <x:c r="J4020" s="59"/>
      <x:c r="K4020" s="18"/>
      <x:c r="L4020" s="18"/>
      <x:c r="M4020" s="18"/>
      <x:c r="N4020" s="18"/>
      <x:c r="O4020" s="18"/>
      <x:c r="P4020" s="18"/>
      <x:c r="Q4020" s="18"/>
      <x:c r="R4020" s="18"/>
      <x:c r="S4020" s="18"/>
      <x:c r="T4020" s="18"/>
    </x:row>
    <x:row r="4021">
      <x:c r="D4021" s="18"/>
      <x:c r="E4021" s="18"/>
      <x:c r="F4021" s="18"/>
      <x:c r="G4021" s="59"/>
      <x:c r="H4021" s="59"/>
      <x:c r="I4021" s="59"/>
      <x:c r="J4021" s="59"/>
      <x:c r="K4021" s="18"/>
      <x:c r="L4021" s="18"/>
      <x:c r="M4021" s="18"/>
      <x:c r="N4021" s="18"/>
      <x:c r="O4021" s="18"/>
      <x:c r="P4021" s="18"/>
      <x:c r="Q4021" s="18"/>
      <x:c r="R4021" s="18"/>
      <x:c r="S4021" s="18"/>
      <x:c r="T4021" s="18"/>
    </x:row>
    <x:row r="4022">
      <x:c r="D4022" s="18"/>
      <x:c r="E4022" s="18"/>
      <x:c r="F4022" s="18"/>
      <x:c r="G4022" s="59"/>
      <x:c r="H4022" s="59"/>
      <x:c r="I4022" s="59"/>
      <x:c r="J4022" s="59"/>
      <x:c r="K4022" s="18"/>
      <x:c r="L4022" s="18"/>
      <x:c r="M4022" s="18"/>
      <x:c r="N4022" s="18"/>
      <x:c r="O4022" s="18"/>
      <x:c r="P4022" s="18"/>
      <x:c r="Q4022" s="18"/>
      <x:c r="R4022" s="18"/>
      <x:c r="S4022" s="18"/>
      <x:c r="T4022" s="18"/>
    </x:row>
    <x:row r="4023">
      <x:c r="D4023" s="18"/>
      <x:c r="E4023" s="18"/>
      <x:c r="F4023" s="18"/>
      <x:c r="G4023" s="59"/>
      <x:c r="H4023" s="59"/>
      <x:c r="I4023" s="59"/>
      <x:c r="J4023" s="59"/>
      <x:c r="K4023" s="18"/>
      <x:c r="L4023" s="18"/>
      <x:c r="M4023" s="18"/>
      <x:c r="N4023" s="18"/>
      <x:c r="O4023" s="18"/>
      <x:c r="P4023" s="18"/>
      <x:c r="Q4023" s="18"/>
      <x:c r="R4023" s="18"/>
      <x:c r="S4023" s="18"/>
      <x:c r="T4023" s="18"/>
    </x:row>
    <x:row r="4024">
      <x:c r="D4024" s="18"/>
      <x:c r="E4024" s="18"/>
      <x:c r="F4024" s="18"/>
      <x:c r="G4024" s="59"/>
      <x:c r="H4024" s="59"/>
      <x:c r="I4024" s="59"/>
      <x:c r="J4024" s="59"/>
      <x:c r="K4024" s="18"/>
      <x:c r="L4024" s="18"/>
      <x:c r="M4024" s="18"/>
      <x:c r="N4024" s="18"/>
      <x:c r="O4024" s="18"/>
      <x:c r="P4024" s="18"/>
      <x:c r="Q4024" s="18"/>
      <x:c r="R4024" s="18"/>
      <x:c r="S4024" s="18"/>
      <x:c r="T4024" s="18"/>
    </x:row>
    <x:row r="4025">
      <x:c r="D4025" s="18"/>
      <x:c r="E4025" s="18"/>
      <x:c r="F4025" s="18"/>
      <x:c r="G4025" s="59"/>
      <x:c r="H4025" s="59"/>
      <x:c r="I4025" s="59"/>
      <x:c r="J4025" s="59"/>
      <x:c r="K4025" s="18"/>
      <x:c r="L4025" s="18"/>
      <x:c r="M4025" s="18"/>
      <x:c r="N4025" s="18"/>
      <x:c r="O4025" s="18"/>
      <x:c r="P4025" s="18"/>
      <x:c r="Q4025" s="18"/>
      <x:c r="R4025" s="18"/>
      <x:c r="S4025" s="18"/>
      <x:c r="T4025" s="18"/>
    </x:row>
    <x:row r="4026">
      <x:c r="D4026" s="18"/>
      <x:c r="E4026" s="18"/>
      <x:c r="F4026" s="18"/>
      <x:c r="G4026" s="59"/>
      <x:c r="H4026" s="59"/>
      <x:c r="I4026" s="59"/>
      <x:c r="J4026" s="59"/>
      <x:c r="K4026" s="18"/>
      <x:c r="L4026" s="18"/>
      <x:c r="M4026" s="18"/>
      <x:c r="N4026" s="18"/>
      <x:c r="O4026" s="18"/>
      <x:c r="P4026" s="18"/>
      <x:c r="Q4026" s="18"/>
      <x:c r="R4026" s="18"/>
      <x:c r="S4026" s="18"/>
      <x:c r="T4026" s="18"/>
    </x:row>
    <x:row r="4027">
      <x:c r="D4027" s="18"/>
      <x:c r="E4027" s="18"/>
      <x:c r="F4027" s="18"/>
      <x:c r="G4027" s="59"/>
      <x:c r="H4027" s="59"/>
      <x:c r="I4027" s="59"/>
      <x:c r="J4027" s="59"/>
      <x:c r="K4027" s="18"/>
      <x:c r="L4027" s="18"/>
      <x:c r="M4027" s="18"/>
      <x:c r="N4027" s="18"/>
      <x:c r="O4027" s="18"/>
      <x:c r="P4027" s="18"/>
      <x:c r="Q4027" s="18"/>
      <x:c r="R4027" s="18"/>
      <x:c r="S4027" s="18"/>
      <x:c r="T4027" s="18"/>
    </x:row>
    <x:row r="4028">
      <x:c r="D4028" s="18"/>
      <x:c r="E4028" s="18"/>
      <x:c r="F4028" s="18"/>
      <x:c r="G4028" s="59"/>
      <x:c r="H4028" s="59"/>
      <x:c r="I4028" s="59"/>
      <x:c r="J4028" s="59"/>
      <x:c r="K4028" s="18"/>
      <x:c r="L4028" s="18"/>
      <x:c r="M4028" s="18"/>
      <x:c r="N4028" s="18"/>
      <x:c r="O4028" s="18"/>
      <x:c r="P4028" s="18"/>
      <x:c r="Q4028" s="18"/>
      <x:c r="R4028" s="18"/>
      <x:c r="S4028" s="18"/>
      <x:c r="T4028" s="18"/>
    </x:row>
    <x:row r="4029">
      <x:c r="D4029" s="18"/>
      <x:c r="E4029" s="18"/>
      <x:c r="F4029" s="18"/>
      <x:c r="G4029" s="59"/>
      <x:c r="H4029" s="59"/>
      <x:c r="I4029" s="59"/>
      <x:c r="J4029" s="59"/>
      <x:c r="K4029" s="18"/>
      <x:c r="L4029" s="18"/>
      <x:c r="M4029" s="18"/>
      <x:c r="N4029" s="18"/>
      <x:c r="O4029" s="18"/>
      <x:c r="P4029" s="18"/>
      <x:c r="Q4029" s="18"/>
      <x:c r="R4029" s="18"/>
      <x:c r="S4029" s="18"/>
      <x:c r="T4029" s="18"/>
    </x:row>
    <x:row r="4030">
      <x:c r="D4030" s="18"/>
      <x:c r="E4030" s="18"/>
      <x:c r="F4030" s="18"/>
      <x:c r="G4030" s="59"/>
      <x:c r="H4030" s="59"/>
      <x:c r="I4030" s="59"/>
      <x:c r="J4030" s="59"/>
      <x:c r="K4030" s="18"/>
      <x:c r="L4030" s="18"/>
      <x:c r="M4030" s="18"/>
      <x:c r="N4030" s="18"/>
      <x:c r="O4030" s="18"/>
      <x:c r="P4030" s="18"/>
      <x:c r="Q4030" s="18"/>
      <x:c r="R4030" s="18"/>
      <x:c r="S4030" s="18"/>
      <x:c r="T4030" s="18"/>
    </x:row>
    <x:row r="4031">
      <x:c r="D4031" s="18"/>
      <x:c r="E4031" s="18"/>
      <x:c r="F4031" s="18"/>
      <x:c r="G4031" s="59"/>
      <x:c r="H4031" s="59"/>
      <x:c r="I4031" s="59"/>
      <x:c r="J4031" s="59"/>
      <x:c r="K4031" s="18"/>
      <x:c r="L4031" s="18"/>
      <x:c r="M4031" s="18"/>
      <x:c r="N4031" s="18"/>
      <x:c r="O4031" s="18"/>
      <x:c r="P4031" s="18"/>
      <x:c r="Q4031" s="18"/>
      <x:c r="R4031" s="18"/>
      <x:c r="S4031" s="18"/>
      <x:c r="T4031" s="18"/>
    </x:row>
    <x:row r="4032">
      <x:c r="D4032" s="18"/>
      <x:c r="E4032" s="18"/>
      <x:c r="F4032" s="18"/>
      <x:c r="G4032" s="59"/>
      <x:c r="H4032" s="59"/>
      <x:c r="I4032" s="59"/>
      <x:c r="J4032" s="59"/>
      <x:c r="K4032" s="18"/>
      <x:c r="L4032" s="18"/>
      <x:c r="M4032" s="18"/>
      <x:c r="N4032" s="18"/>
      <x:c r="O4032" s="18"/>
      <x:c r="P4032" s="18"/>
      <x:c r="Q4032" s="18"/>
      <x:c r="R4032" s="18"/>
      <x:c r="S4032" s="18"/>
      <x:c r="T4032" s="18"/>
    </x:row>
    <x:row r="4033">
      <x:c r="D4033" s="18"/>
      <x:c r="E4033" s="18"/>
      <x:c r="F4033" s="18"/>
      <x:c r="G4033" s="59"/>
      <x:c r="H4033" s="59"/>
      <x:c r="I4033" s="59"/>
      <x:c r="J4033" s="59"/>
      <x:c r="K4033" s="18"/>
      <x:c r="L4033" s="18"/>
      <x:c r="M4033" s="18"/>
      <x:c r="N4033" s="18"/>
      <x:c r="O4033" s="18"/>
      <x:c r="P4033" s="18"/>
      <x:c r="Q4033" s="18"/>
      <x:c r="R4033" s="18"/>
      <x:c r="S4033" s="18"/>
      <x:c r="T4033" s="18"/>
    </x:row>
    <x:row r="4034">
      <x:c r="D4034" s="18"/>
      <x:c r="E4034" s="18"/>
      <x:c r="F4034" s="18"/>
      <x:c r="G4034" s="59"/>
      <x:c r="H4034" s="59"/>
      <x:c r="I4034" s="59"/>
      <x:c r="J4034" s="59"/>
      <x:c r="K4034" s="18"/>
      <x:c r="L4034" s="18"/>
      <x:c r="M4034" s="18"/>
      <x:c r="N4034" s="18"/>
      <x:c r="O4034" s="18"/>
      <x:c r="P4034" s="18"/>
      <x:c r="Q4034" s="18"/>
      <x:c r="R4034" s="18"/>
      <x:c r="S4034" s="18"/>
      <x:c r="T4034" s="18"/>
    </x:row>
    <x:row r="4035">
      <x:c r="D4035" s="18"/>
      <x:c r="E4035" s="18"/>
      <x:c r="F4035" s="18"/>
      <x:c r="G4035" s="59"/>
      <x:c r="H4035" s="59"/>
      <x:c r="I4035" s="59"/>
      <x:c r="J4035" s="59"/>
      <x:c r="K4035" s="18"/>
      <x:c r="L4035" s="18"/>
      <x:c r="M4035" s="18"/>
      <x:c r="N4035" s="18"/>
      <x:c r="O4035" s="18"/>
      <x:c r="P4035" s="18"/>
      <x:c r="Q4035" s="18"/>
      <x:c r="R4035" s="18"/>
      <x:c r="S4035" s="18"/>
      <x:c r="T4035" s="18"/>
    </x:row>
    <x:row r="4036">
      <x:c r="D4036" s="18"/>
      <x:c r="E4036" s="18"/>
      <x:c r="F4036" s="18"/>
      <x:c r="G4036" s="59"/>
      <x:c r="H4036" s="59"/>
      <x:c r="I4036" s="59"/>
      <x:c r="J4036" s="59"/>
      <x:c r="K4036" s="18"/>
      <x:c r="L4036" s="18"/>
      <x:c r="M4036" s="18"/>
      <x:c r="N4036" s="18"/>
      <x:c r="O4036" s="18"/>
      <x:c r="P4036" s="18"/>
      <x:c r="Q4036" s="18"/>
      <x:c r="R4036" s="18"/>
      <x:c r="S4036" s="18"/>
      <x:c r="T4036" s="18"/>
    </x:row>
    <x:row r="4037">
      <x:c r="D4037" s="18"/>
      <x:c r="E4037" s="18"/>
      <x:c r="F4037" s="18"/>
      <x:c r="G4037" s="59"/>
      <x:c r="H4037" s="59"/>
      <x:c r="I4037" s="59"/>
      <x:c r="J4037" s="59"/>
      <x:c r="K4037" s="18"/>
      <x:c r="L4037" s="18"/>
      <x:c r="M4037" s="18"/>
      <x:c r="N4037" s="18"/>
      <x:c r="O4037" s="18"/>
      <x:c r="P4037" s="18"/>
      <x:c r="Q4037" s="18"/>
      <x:c r="R4037" s="18"/>
      <x:c r="S4037" s="18"/>
      <x:c r="T4037" s="18"/>
    </x:row>
    <x:row r="4038">
      <x:c r="D4038" s="18"/>
      <x:c r="E4038" s="18"/>
      <x:c r="F4038" s="18"/>
      <x:c r="G4038" s="59"/>
      <x:c r="H4038" s="59"/>
      <x:c r="I4038" s="59"/>
      <x:c r="J4038" s="59"/>
      <x:c r="K4038" s="18"/>
      <x:c r="L4038" s="18"/>
      <x:c r="M4038" s="18"/>
      <x:c r="N4038" s="18"/>
      <x:c r="O4038" s="18"/>
      <x:c r="P4038" s="18"/>
      <x:c r="Q4038" s="18"/>
      <x:c r="R4038" s="18"/>
      <x:c r="S4038" s="18"/>
      <x:c r="T4038" s="18"/>
    </x:row>
    <x:row r="4039">
      <x:c r="D4039" s="18"/>
      <x:c r="E4039" s="18"/>
      <x:c r="F4039" s="18"/>
      <x:c r="G4039" s="59"/>
      <x:c r="H4039" s="59"/>
      <x:c r="I4039" s="59"/>
      <x:c r="J4039" s="59"/>
      <x:c r="K4039" s="18"/>
      <x:c r="L4039" s="18"/>
      <x:c r="M4039" s="18"/>
      <x:c r="N4039" s="18"/>
      <x:c r="O4039" s="18"/>
      <x:c r="P4039" s="18"/>
      <x:c r="Q4039" s="18"/>
      <x:c r="R4039" s="18"/>
      <x:c r="S4039" s="18"/>
      <x:c r="T4039" s="18"/>
    </x:row>
    <x:row r="4040">
      <x:c r="D4040" s="18"/>
      <x:c r="E4040" s="18"/>
      <x:c r="F4040" s="18"/>
      <x:c r="G4040" s="59"/>
      <x:c r="H4040" s="59"/>
      <x:c r="I4040" s="59"/>
      <x:c r="J4040" s="59"/>
      <x:c r="K4040" s="18"/>
      <x:c r="L4040" s="18"/>
      <x:c r="M4040" s="18"/>
      <x:c r="N4040" s="18"/>
      <x:c r="O4040" s="18"/>
      <x:c r="P4040" s="18"/>
      <x:c r="Q4040" s="18"/>
      <x:c r="R4040" s="18"/>
      <x:c r="S4040" s="18"/>
      <x:c r="T4040" s="18"/>
    </x:row>
    <x:row r="4041">
      <x:c r="D4041" s="18"/>
      <x:c r="E4041" s="18"/>
      <x:c r="F4041" s="18"/>
      <x:c r="G4041" s="59"/>
      <x:c r="H4041" s="59"/>
      <x:c r="I4041" s="59"/>
      <x:c r="J4041" s="59"/>
      <x:c r="K4041" s="18"/>
      <x:c r="L4041" s="18"/>
      <x:c r="M4041" s="18"/>
      <x:c r="N4041" s="18"/>
      <x:c r="O4041" s="18"/>
      <x:c r="P4041" s="18"/>
      <x:c r="Q4041" s="18"/>
      <x:c r="R4041" s="18"/>
      <x:c r="S4041" s="18"/>
      <x:c r="T4041" s="18"/>
    </x:row>
    <x:row r="4042">
      <x:c r="D4042" s="18"/>
      <x:c r="E4042" s="18"/>
      <x:c r="F4042" s="18"/>
      <x:c r="G4042" s="59"/>
      <x:c r="H4042" s="59"/>
      <x:c r="I4042" s="59"/>
      <x:c r="J4042" s="59"/>
      <x:c r="K4042" s="18"/>
      <x:c r="L4042" s="18"/>
      <x:c r="M4042" s="18"/>
      <x:c r="N4042" s="18"/>
      <x:c r="O4042" s="18"/>
      <x:c r="P4042" s="18"/>
      <x:c r="Q4042" s="18"/>
      <x:c r="R4042" s="18"/>
      <x:c r="S4042" s="18"/>
      <x:c r="T4042" s="18"/>
    </x:row>
    <x:row r="4043">
      <x:c r="D4043" s="18"/>
      <x:c r="E4043" s="18"/>
      <x:c r="F4043" s="18"/>
      <x:c r="G4043" s="59"/>
      <x:c r="H4043" s="59"/>
      <x:c r="I4043" s="59"/>
      <x:c r="J4043" s="59"/>
      <x:c r="K4043" s="18"/>
      <x:c r="L4043" s="18"/>
      <x:c r="M4043" s="18"/>
      <x:c r="N4043" s="18"/>
      <x:c r="O4043" s="18"/>
      <x:c r="P4043" s="18"/>
      <x:c r="Q4043" s="18"/>
      <x:c r="R4043" s="18"/>
      <x:c r="S4043" s="18"/>
      <x:c r="T4043" s="18"/>
    </x:row>
    <x:row r="4044">
      <x:c r="D4044" s="18"/>
      <x:c r="E4044" s="18"/>
      <x:c r="F4044" s="18"/>
      <x:c r="G4044" s="59"/>
      <x:c r="H4044" s="59"/>
      <x:c r="I4044" s="59"/>
      <x:c r="J4044" s="59"/>
      <x:c r="K4044" s="18"/>
      <x:c r="L4044" s="18"/>
      <x:c r="M4044" s="18"/>
      <x:c r="N4044" s="18"/>
      <x:c r="O4044" s="18"/>
      <x:c r="P4044" s="18"/>
      <x:c r="Q4044" s="18"/>
      <x:c r="R4044" s="18"/>
      <x:c r="S4044" s="18"/>
      <x:c r="T4044" s="18"/>
    </x:row>
    <x:row r="4045">
      <x:c r="D4045" s="18"/>
      <x:c r="E4045" s="18"/>
      <x:c r="F4045" s="18"/>
      <x:c r="G4045" s="59"/>
      <x:c r="H4045" s="59"/>
      <x:c r="I4045" s="59"/>
      <x:c r="J4045" s="59"/>
      <x:c r="K4045" s="18"/>
      <x:c r="L4045" s="18"/>
      <x:c r="M4045" s="18"/>
      <x:c r="N4045" s="18"/>
      <x:c r="O4045" s="18"/>
      <x:c r="P4045" s="18"/>
      <x:c r="Q4045" s="18"/>
      <x:c r="R4045" s="18"/>
      <x:c r="S4045" s="18"/>
      <x:c r="T4045" s="18"/>
    </x:row>
    <x:row r="4046">
      <x:c r="D4046" s="18"/>
      <x:c r="E4046" s="18"/>
      <x:c r="F4046" s="18"/>
      <x:c r="G4046" s="59"/>
      <x:c r="H4046" s="59"/>
      <x:c r="I4046" s="59"/>
      <x:c r="J4046" s="59"/>
      <x:c r="K4046" s="18"/>
      <x:c r="L4046" s="18"/>
      <x:c r="M4046" s="18"/>
      <x:c r="N4046" s="18"/>
      <x:c r="O4046" s="18"/>
      <x:c r="P4046" s="18"/>
      <x:c r="Q4046" s="18"/>
      <x:c r="R4046" s="18"/>
      <x:c r="S4046" s="18"/>
      <x:c r="T4046" s="18"/>
    </x:row>
    <x:row r="4047">
      <x:c r="D4047" s="18"/>
      <x:c r="E4047" s="18"/>
      <x:c r="F4047" s="18"/>
      <x:c r="G4047" s="59"/>
      <x:c r="H4047" s="59"/>
      <x:c r="I4047" s="59"/>
      <x:c r="J4047" s="59"/>
      <x:c r="K4047" s="18"/>
      <x:c r="L4047" s="18"/>
      <x:c r="M4047" s="18"/>
      <x:c r="N4047" s="18"/>
      <x:c r="O4047" s="18"/>
      <x:c r="P4047" s="18"/>
      <x:c r="Q4047" s="18"/>
      <x:c r="R4047" s="18"/>
      <x:c r="S4047" s="18"/>
      <x:c r="T4047" s="18"/>
    </x:row>
    <x:row r="4048">
      <x:c r="D4048" s="18"/>
      <x:c r="E4048" s="18"/>
      <x:c r="F4048" s="18"/>
      <x:c r="G4048" s="59"/>
      <x:c r="H4048" s="59"/>
      <x:c r="I4048" s="59"/>
      <x:c r="J4048" s="59"/>
      <x:c r="K4048" s="18"/>
      <x:c r="L4048" s="18"/>
      <x:c r="M4048" s="18"/>
      <x:c r="N4048" s="18"/>
      <x:c r="O4048" s="18"/>
      <x:c r="P4048" s="18"/>
      <x:c r="Q4048" s="18"/>
      <x:c r="R4048" s="18"/>
      <x:c r="S4048" s="18"/>
      <x:c r="T4048" s="18"/>
    </x:row>
    <x:row r="4049">
      <x:c r="D4049" s="18"/>
      <x:c r="E4049" s="18"/>
      <x:c r="F4049" s="18"/>
      <x:c r="G4049" s="59"/>
      <x:c r="H4049" s="59"/>
      <x:c r="I4049" s="59"/>
      <x:c r="J4049" s="59"/>
      <x:c r="K4049" s="18"/>
      <x:c r="L4049" s="18"/>
      <x:c r="M4049" s="18"/>
      <x:c r="N4049" s="18"/>
      <x:c r="O4049" s="18"/>
      <x:c r="P4049" s="18"/>
      <x:c r="Q4049" s="18"/>
      <x:c r="R4049" s="18"/>
      <x:c r="S4049" s="18"/>
      <x:c r="T4049" s="18"/>
    </x:row>
    <x:row r="4050">
      <x:c r="D4050" s="18"/>
      <x:c r="E4050" s="18"/>
      <x:c r="F4050" s="18"/>
      <x:c r="G4050" s="59"/>
      <x:c r="H4050" s="59"/>
      <x:c r="I4050" s="59"/>
      <x:c r="J4050" s="59"/>
      <x:c r="K4050" s="18"/>
      <x:c r="L4050" s="18"/>
      <x:c r="M4050" s="18"/>
      <x:c r="N4050" s="18"/>
      <x:c r="O4050" s="18"/>
      <x:c r="P4050" s="18"/>
      <x:c r="Q4050" s="18"/>
      <x:c r="R4050" s="18"/>
      <x:c r="S4050" s="18"/>
      <x:c r="T4050" s="18"/>
    </x:row>
    <x:row r="4051">
      <x:c r="D4051" s="18"/>
      <x:c r="E4051" s="18"/>
      <x:c r="F4051" s="18"/>
      <x:c r="G4051" s="59"/>
      <x:c r="H4051" s="59"/>
      <x:c r="I4051" s="59"/>
      <x:c r="J4051" s="59"/>
      <x:c r="K4051" s="18"/>
      <x:c r="L4051" s="18"/>
      <x:c r="M4051" s="18"/>
      <x:c r="N4051" s="18"/>
      <x:c r="O4051" s="18"/>
      <x:c r="P4051" s="18"/>
      <x:c r="Q4051" s="18"/>
      <x:c r="R4051" s="18"/>
      <x:c r="S4051" s="18"/>
      <x:c r="T4051" s="18"/>
    </x:row>
    <x:row r="4052">
      <x:c r="D4052" s="18"/>
      <x:c r="E4052" s="18"/>
      <x:c r="F4052" s="18"/>
      <x:c r="G4052" s="59"/>
      <x:c r="H4052" s="59"/>
      <x:c r="I4052" s="59"/>
      <x:c r="J4052" s="59"/>
      <x:c r="K4052" s="18"/>
      <x:c r="L4052" s="18"/>
      <x:c r="M4052" s="18"/>
      <x:c r="N4052" s="18"/>
      <x:c r="O4052" s="18"/>
      <x:c r="P4052" s="18"/>
      <x:c r="Q4052" s="18"/>
      <x:c r="R4052" s="18"/>
      <x:c r="S4052" s="18"/>
      <x:c r="T4052" s="18"/>
    </x:row>
    <x:row r="4053">
      <x:c r="D4053" s="18"/>
      <x:c r="E4053" s="18"/>
      <x:c r="F4053" s="18"/>
      <x:c r="G4053" s="59"/>
      <x:c r="H4053" s="59"/>
      <x:c r="I4053" s="59"/>
      <x:c r="J4053" s="59"/>
      <x:c r="K4053" s="18"/>
      <x:c r="L4053" s="18"/>
      <x:c r="M4053" s="18"/>
      <x:c r="N4053" s="18"/>
      <x:c r="O4053" s="18"/>
      <x:c r="P4053" s="18"/>
      <x:c r="Q4053" s="18"/>
      <x:c r="R4053" s="18"/>
      <x:c r="S4053" s="18"/>
      <x:c r="T4053" s="18"/>
    </x:row>
    <x:row r="4054">
      <x:c r="D4054" s="18"/>
      <x:c r="E4054" s="18"/>
      <x:c r="F4054" s="18"/>
      <x:c r="G4054" s="59"/>
      <x:c r="H4054" s="59"/>
      <x:c r="I4054" s="59"/>
      <x:c r="J4054" s="59"/>
      <x:c r="K4054" s="18"/>
      <x:c r="L4054" s="18"/>
      <x:c r="M4054" s="18"/>
      <x:c r="N4054" s="18"/>
      <x:c r="O4054" s="18"/>
      <x:c r="P4054" s="18"/>
      <x:c r="Q4054" s="18"/>
      <x:c r="R4054" s="18"/>
      <x:c r="S4054" s="18"/>
      <x:c r="T4054" s="18"/>
    </x:row>
    <x:row r="4055">
      <x:c r="D4055" s="18"/>
      <x:c r="E4055" s="18"/>
      <x:c r="F4055" s="18"/>
      <x:c r="G4055" s="59"/>
      <x:c r="H4055" s="59"/>
      <x:c r="I4055" s="59"/>
      <x:c r="J4055" s="59"/>
      <x:c r="K4055" s="18"/>
      <x:c r="L4055" s="18"/>
      <x:c r="M4055" s="18"/>
      <x:c r="N4055" s="18"/>
      <x:c r="O4055" s="18"/>
      <x:c r="P4055" s="18"/>
      <x:c r="Q4055" s="18"/>
      <x:c r="R4055" s="18"/>
      <x:c r="S4055" s="18"/>
      <x:c r="T4055" s="18"/>
    </x:row>
    <x:row r="4056">
      <x:c r="D4056" s="18"/>
      <x:c r="E4056" s="18"/>
      <x:c r="F4056" s="18"/>
      <x:c r="G4056" s="59"/>
      <x:c r="H4056" s="59"/>
      <x:c r="I4056" s="59"/>
      <x:c r="J4056" s="59"/>
      <x:c r="K4056" s="18"/>
      <x:c r="L4056" s="18"/>
      <x:c r="M4056" s="18"/>
      <x:c r="N4056" s="18"/>
      <x:c r="O4056" s="18"/>
      <x:c r="P4056" s="18"/>
      <x:c r="Q4056" s="18"/>
      <x:c r="R4056" s="18"/>
      <x:c r="S4056" s="18"/>
      <x:c r="T4056" s="18"/>
    </x:row>
    <x:row r="4057">
      <x:c r="D4057" s="18"/>
      <x:c r="E4057" s="18"/>
      <x:c r="F4057" s="18"/>
      <x:c r="G4057" s="59"/>
      <x:c r="H4057" s="59"/>
      <x:c r="I4057" s="59"/>
      <x:c r="J4057" s="59"/>
      <x:c r="K4057" s="18"/>
      <x:c r="L4057" s="18"/>
      <x:c r="M4057" s="18"/>
      <x:c r="N4057" s="18"/>
      <x:c r="O4057" s="18"/>
      <x:c r="P4057" s="18"/>
      <x:c r="Q4057" s="18"/>
      <x:c r="R4057" s="18"/>
      <x:c r="S4057" s="18"/>
      <x:c r="T4057" s="18"/>
    </x:row>
    <x:row r="4058">
      <x:c r="D4058" s="18"/>
      <x:c r="E4058" s="18"/>
      <x:c r="F4058" s="18"/>
      <x:c r="G4058" s="59"/>
      <x:c r="H4058" s="59"/>
      <x:c r="I4058" s="59"/>
      <x:c r="J4058" s="59"/>
      <x:c r="K4058" s="18"/>
      <x:c r="L4058" s="18"/>
      <x:c r="M4058" s="18"/>
      <x:c r="N4058" s="18"/>
      <x:c r="O4058" s="18"/>
      <x:c r="P4058" s="18"/>
      <x:c r="Q4058" s="18"/>
      <x:c r="R4058" s="18"/>
      <x:c r="S4058" s="18"/>
      <x:c r="T4058" s="18"/>
    </x:row>
    <x:row r="4059">
      <x:c r="D4059" s="18"/>
      <x:c r="E4059" s="18"/>
      <x:c r="F4059" s="18"/>
      <x:c r="G4059" s="59"/>
      <x:c r="H4059" s="59"/>
      <x:c r="I4059" s="59"/>
      <x:c r="J4059" s="59"/>
      <x:c r="K4059" s="18"/>
      <x:c r="L4059" s="18"/>
      <x:c r="M4059" s="18"/>
      <x:c r="N4059" s="18"/>
      <x:c r="O4059" s="18"/>
      <x:c r="P4059" s="18"/>
      <x:c r="Q4059" s="18"/>
      <x:c r="R4059" s="18"/>
      <x:c r="S4059" s="18"/>
      <x:c r="T4059" s="18"/>
    </x:row>
    <x:row r="4060">
      <x:c r="D4060" s="18"/>
      <x:c r="E4060" s="18"/>
      <x:c r="F4060" s="18"/>
      <x:c r="G4060" s="59"/>
      <x:c r="H4060" s="59"/>
      <x:c r="I4060" s="59"/>
      <x:c r="J4060" s="59"/>
      <x:c r="K4060" s="18"/>
      <x:c r="L4060" s="18"/>
      <x:c r="M4060" s="18"/>
      <x:c r="N4060" s="18"/>
      <x:c r="O4060" s="18"/>
      <x:c r="P4060" s="18"/>
      <x:c r="Q4060" s="18"/>
      <x:c r="R4060" s="18"/>
      <x:c r="S4060" s="18"/>
      <x:c r="T4060" s="18"/>
    </x:row>
    <x:row r="4061">
      <x:c r="D4061" s="18"/>
      <x:c r="E4061" s="18"/>
      <x:c r="F4061" s="18"/>
      <x:c r="G4061" s="59"/>
      <x:c r="H4061" s="59"/>
      <x:c r="I4061" s="59"/>
      <x:c r="J4061" s="59"/>
      <x:c r="K4061" s="18"/>
      <x:c r="L4061" s="18"/>
      <x:c r="M4061" s="18"/>
      <x:c r="N4061" s="18"/>
      <x:c r="O4061" s="18"/>
      <x:c r="P4061" s="18"/>
      <x:c r="Q4061" s="18"/>
      <x:c r="R4061" s="18"/>
      <x:c r="S4061" s="18"/>
      <x:c r="T4061" s="18"/>
    </x:row>
    <x:row r="4062">
      <x:c r="D4062" s="18"/>
      <x:c r="E4062" s="18"/>
      <x:c r="F4062" s="18"/>
      <x:c r="G4062" s="59"/>
      <x:c r="H4062" s="59"/>
      <x:c r="I4062" s="59"/>
      <x:c r="J4062" s="59"/>
      <x:c r="K4062" s="18"/>
      <x:c r="L4062" s="18"/>
      <x:c r="M4062" s="18"/>
      <x:c r="N4062" s="18"/>
      <x:c r="O4062" s="18"/>
      <x:c r="P4062" s="18"/>
      <x:c r="Q4062" s="18"/>
      <x:c r="R4062" s="18"/>
      <x:c r="S4062" s="18"/>
      <x:c r="T4062" s="18"/>
    </x:row>
    <x:row r="4063">
      <x:c r="D4063" s="18"/>
      <x:c r="E4063" s="18"/>
      <x:c r="F4063" s="18"/>
      <x:c r="G4063" s="59"/>
      <x:c r="H4063" s="59"/>
      <x:c r="I4063" s="59"/>
      <x:c r="J4063" s="59"/>
      <x:c r="K4063" s="18"/>
      <x:c r="L4063" s="18"/>
      <x:c r="M4063" s="18"/>
      <x:c r="N4063" s="18"/>
      <x:c r="O4063" s="18"/>
      <x:c r="P4063" s="18"/>
      <x:c r="Q4063" s="18"/>
      <x:c r="R4063" s="18"/>
      <x:c r="S4063" s="18"/>
      <x:c r="T4063" s="18"/>
    </x:row>
    <x:row r="4064">
      <x:c r="D4064" s="18"/>
      <x:c r="E4064" s="18"/>
      <x:c r="F4064" s="18"/>
      <x:c r="G4064" s="59"/>
      <x:c r="H4064" s="59"/>
      <x:c r="I4064" s="59"/>
      <x:c r="J4064" s="59"/>
      <x:c r="K4064" s="18"/>
      <x:c r="L4064" s="18"/>
      <x:c r="M4064" s="18"/>
      <x:c r="N4064" s="18"/>
      <x:c r="O4064" s="18"/>
      <x:c r="P4064" s="18"/>
      <x:c r="Q4064" s="18"/>
      <x:c r="R4064" s="18"/>
      <x:c r="S4064" s="18"/>
      <x:c r="T4064" s="18"/>
    </x:row>
    <x:row r="4065">
      <x:c r="D4065" s="18"/>
      <x:c r="E4065" s="18"/>
      <x:c r="F4065" s="18"/>
      <x:c r="G4065" s="59"/>
      <x:c r="H4065" s="59"/>
      <x:c r="I4065" s="59"/>
      <x:c r="J4065" s="59"/>
      <x:c r="K4065" s="18"/>
      <x:c r="L4065" s="18"/>
      <x:c r="M4065" s="18"/>
      <x:c r="N4065" s="18"/>
      <x:c r="O4065" s="18"/>
      <x:c r="P4065" s="18"/>
      <x:c r="Q4065" s="18"/>
      <x:c r="R4065" s="18"/>
      <x:c r="S4065" s="18"/>
      <x:c r="T4065" s="18"/>
    </x:row>
    <x:row r="4066">
      <x:c r="D4066" s="18"/>
      <x:c r="E4066" s="18"/>
      <x:c r="F4066" s="18"/>
      <x:c r="G4066" s="59"/>
      <x:c r="H4066" s="59"/>
      <x:c r="I4066" s="59"/>
      <x:c r="J4066" s="59"/>
      <x:c r="K4066" s="18"/>
      <x:c r="L4066" s="18"/>
      <x:c r="M4066" s="18"/>
      <x:c r="N4066" s="18"/>
      <x:c r="O4066" s="18"/>
      <x:c r="P4066" s="18"/>
      <x:c r="Q4066" s="18"/>
      <x:c r="R4066" s="18"/>
      <x:c r="S4066" s="18"/>
      <x:c r="T4066" s="18"/>
    </x:row>
    <x:row r="4067">
      <x:c r="D4067" s="18"/>
      <x:c r="E4067" s="18"/>
      <x:c r="F4067" s="18"/>
      <x:c r="G4067" s="59"/>
      <x:c r="H4067" s="59"/>
      <x:c r="I4067" s="59"/>
      <x:c r="J4067" s="59"/>
      <x:c r="K4067" s="18"/>
      <x:c r="L4067" s="18"/>
      <x:c r="M4067" s="18"/>
      <x:c r="N4067" s="18"/>
      <x:c r="O4067" s="18"/>
      <x:c r="P4067" s="18"/>
      <x:c r="Q4067" s="18"/>
      <x:c r="R4067" s="18"/>
      <x:c r="S4067" s="18"/>
      <x:c r="T4067" s="18"/>
    </x:row>
    <x:row r="4068">
      <x:c r="D4068" s="18"/>
      <x:c r="E4068" s="18"/>
      <x:c r="F4068" s="18"/>
      <x:c r="G4068" s="59"/>
      <x:c r="H4068" s="59"/>
      <x:c r="I4068" s="59"/>
      <x:c r="J4068" s="59"/>
      <x:c r="K4068" s="18"/>
      <x:c r="L4068" s="18"/>
      <x:c r="M4068" s="18"/>
      <x:c r="N4068" s="18"/>
      <x:c r="O4068" s="18"/>
      <x:c r="P4068" s="18"/>
      <x:c r="Q4068" s="18"/>
      <x:c r="R4068" s="18"/>
      <x:c r="S4068" s="18"/>
      <x:c r="T4068" s="18"/>
    </x:row>
    <x:row r="4069">
      <x:c r="D4069" s="18"/>
      <x:c r="E4069" s="18"/>
      <x:c r="F4069" s="18"/>
      <x:c r="G4069" s="59"/>
      <x:c r="H4069" s="59"/>
      <x:c r="I4069" s="59"/>
      <x:c r="J4069" s="59"/>
      <x:c r="K4069" s="18"/>
      <x:c r="L4069" s="18"/>
      <x:c r="M4069" s="18"/>
      <x:c r="N4069" s="18"/>
      <x:c r="O4069" s="18"/>
      <x:c r="P4069" s="18"/>
      <x:c r="Q4069" s="18"/>
      <x:c r="R4069" s="18"/>
      <x:c r="S4069" s="18"/>
      <x:c r="T4069" s="18"/>
    </x:row>
    <x:row r="4070">
      <x:c r="D4070" s="18"/>
      <x:c r="E4070" s="18"/>
      <x:c r="F4070" s="18"/>
      <x:c r="G4070" s="59"/>
      <x:c r="H4070" s="59"/>
      <x:c r="I4070" s="59"/>
      <x:c r="J4070" s="59"/>
      <x:c r="K4070" s="18"/>
      <x:c r="L4070" s="18"/>
      <x:c r="M4070" s="18"/>
      <x:c r="N4070" s="18"/>
      <x:c r="O4070" s="18"/>
      <x:c r="P4070" s="18"/>
      <x:c r="Q4070" s="18"/>
      <x:c r="R4070" s="18"/>
      <x:c r="S4070" s="18"/>
      <x:c r="T4070" s="18"/>
    </x:row>
    <x:row r="4071">
      <x:c r="D4071" s="18"/>
      <x:c r="E4071" s="18"/>
      <x:c r="F4071" s="18"/>
      <x:c r="G4071" s="59"/>
      <x:c r="H4071" s="59"/>
      <x:c r="I4071" s="59"/>
      <x:c r="J4071" s="59"/>
      <x:c r="K4071" s="18"/>
      <x:c r="L4071" s="18"/>
      <x:c r="M4071" s="18"/>
      <x:c r="N4071" s="18"/>
      <x:c r="O4071" s="18"/>
      <x:c r="P4071" s="18"/>
      <x:c r="Q4071" s="18"/>
      <x:c r="R4071" s="18"/>
      <x:c r="S4071" s="18"/>
      <x:c r="T4071" s="18"/>
    </x:row>
    <x:row r="4072">
      <x:c r="D4072" s="18"/>
      <x:c r="E4072" s="18"/>
      <x:c r="F4072" s="18"/>
      <x:c r="G4072" s="59"/>
      <x:c r="H4072" s="59"/>
      <x:c r="I4072" s="59"/>
      <x:c r="J4072" s="59"/>
      <x:c r="K4072" s="18"/>
      <x:c r="L4072" s="18"/>
      <x:c r="M4072" s="18"/>
      <x:c r="N4072" s="18"/>
      <x:c r="O4072" s="18"/>
      <x:c r="P4072" s="18"/>
      <x:c r="Q4072" s="18"/>
      <x:c r="R4072" s="18"/>
      <x:c r="S4072" s="18"/>
      <x:c r="T4072" s="18"/>
    </x:row>
    <x:row r="4073">
      <x:c r="D4073" s="18"/>
      <x:c r="E4073" s="18"/>
      <x:c r="F4073" s="18"/>
      <x:c r="G4073" s="59"/>
      <x:c r="H4073" s="59"/>
      <x:c r="I4073" s="59"/>
      <x:c r="J4073" s="59"/>
      <x:c r="K4073" s="18"/>
      <x:c r="L4073" s="18"/>
      <x:c r="M4073" s="18"/>
      <x:c r="N4073" s="18"/>
      <x:c r="O4073" s="18"/>
      <x:c r="P4073" s="18"/>
      <x:c r="Q4073" s="18"/>
      <x:c r="R4073" s="18"/>
      <x:c r="S4073" s="18"/>
      <x:c r="T4073" s="18"/>
    </x:row>
    <x:row r="4074">
      <x:c r="D4074" s="18"/>
      <x:c r="E4074" s="18"/>
      <x:c r="F4074" s="18"/>
      <x:c r="G4074" s="59"/>
      <x:c r="H4074" s="59"/>
      <x:c r="I4074" s="59"/>
      <x:c r="J4074" s="59"/>
      <x:c r="K4074" s="18"/>
      <x:c r="L4074" s="18"/>
      <x:c r="M4074" s="18"/>
      <x:c r="N4074" s="18"/>
      <x:c r="O4074" s="18"/>
      <x:c r="P4074" s="18"/>
      <x:c r="Q4074" s="18"/>
      <x:c r="R4074" s="18"/>
      <x:c r="S4074" s="18"/>
      <x:c r="T4074" s="18"/>
    </x:row>
    <x:row r="4075">
      <x:c r="D4075" s="18"/>
      <x:c r="E4075" s="18"/>
      <x:c r="F4075" s="18"/>
      <x:c r="G4075" s="59"/>
      <x:c r="H4075" s="59"/>
      <x:c r="I4075" s="59"/>
      <x:c r="J4075" s="59"/>
      <x:c r="K4075" s="18"/>
      <x:c r="L4075" s="18"/>
      <x:c r="M4075" s="18"/>
      <x:c r="N4075" s="18"/>
      <x:c r="O4075" s="18"/>
      <x:c r="P4075" s="18"/>
      <x:c r="Q4075" s="18"/>
      <x:c r="R4075" s="18"/>
      <x:c r="S4075" s="18"/>
      <x:c r="T4075" s="18"/>
    </x:row>
    <x:row r="4076">
      <x:c r="D4076" s="18"/>
      <x:c r="E4076" s="18"/>
      <x:c r="F4076" s="18"/>
      <x:c r="G4076" s="59"/>
      <x:c r="H4076" s="59"/>
      <x:c r="I4076" s="59"/>
      <x:c r="J4076" s="59"/>
      <x:c r="K4076" s="18"/>
      <x:c r="L4076" s="18"/>
      <x:c r="M4076" s="18"/>
      <x:c r="N4076" s="18"/>
      <x:c r="O4076" s="18"/>
      <x:c r="P4076" s="18"/>
      <x:c r="Q4076" s="18"/>
      <x:c r="R4076" s="18"/>
      <x:c r="S4076" s="18"/>
      <x:c r="T4076" s="18"/>
    </x:row>
    <x:row r="4077">
      <x:c r="D4077" s="18"/>
      <x:c r="E4077" s="18"/>
      <x:c r="F4077" s="18"/>
      <x:c r="G4077" s="59"/>
      <x:c r="H4077" s="59"/>
      <x:c r="I4077" s="59"/>
      <x:c r="J4077" s="59"/>
      <x:c r="K4077" s="18"/>
      <x:c r="L4077" s="18"/>
      <x:c r="M4077" s="18"/>
      <x:c r="N4077" s="18"/>
      <x:c r="O4077" s="18"/>
      <x:c r="P4077" s="18"/>
      <x:c r="Q4077" s="18"/>
      <x:c r="R4077" s="18"/>
      <x:c r="S4077" s="18"/>
      <x:c r="T4077" s="18"/>
    </x:row>
    <x:row r="4078">
      <x:c r="D4078" s="18"/>
      <x:c r="E4078" s="18"/>
      <x:c r="F4078" s="18"/>
      <x:c r="G4078" s="59"/>
      <x:c r="H4078" s="59"/>
      <x:c r="I4078" s="59"/>
      <x:c r="J4078" s="59"/>
      <x:c r="K4078" s="18"/>
      <x:c r="L4078" s="18"/>
      <x:c r="M4078" s="18"/>
      <x:c r="N4078" s="18"/>
      <x:c r="O4078" s="18"/>
      <x:c r="P4078" s="18"/>
      <x:c r="Q4078" s="18"/>
      <x:c r="R4078" s="18"/>
      <x:c r="S4078" s="18"/>
      <x:c r="T4078" s="18"/>
    </x:row>
    <x:row r="4079">
      <x:c r="D4079" s="18"/>
      <x:c r="E4079" s="18"/>
      <x:c r="F4079" s="18"/>
      <x:c r="G4079" s="59"/>
      <x:c r="H4079" s="59"/>
      <x:c r="I4079" s="59"/>
      <x:c r="J4079" s="59"/>
      <x:c r="K4079" s="18"/>
      <x:c r="L4079" s="18"/>
      <x:c r="M4079" s="18"/>
      <x:c r="N4079" s="18"/>
      <x:c r="O4079" s="18"/>
      <x:c r="P4079" s="18"/>
      <x:c r="Q4079" s="18"/>
      <x:c r="R4079" s="18"/>
      <x:c r="S4079" s="18"/>
      <x:c r="T4079" s="18"/>
    </x:row>
    <x:row r="4080">
      <x:c r="D4080" s="18"/>
      <x:c r="E4080" s="18"/>
      <x:c r="F4080" s="18"/>
      <x:c r="G4080" s="59"/>
      <x:c r="H4080" s="59"/>
      <x:c r="I4080" s="59"/>
      <x:c r="J4080" s="59"/>
      <x:c r="K4080" s="18"/>
      <x:c r="L4080" s="18"/>
      <x:c r="M4080" s="18"/>
      <x:c r="N4080" s="18"/>
      <x:c r="O4080" s="18"/>
      <x:c r="P4080" s="18"/>
      <x:c r="Q4080" s="18"/>
      <x:c r="R4080" s="18"/>
      <x:c r="S4080" s="18"/>
      <x:c r="T4080" s="18"/>
    </x:row>
    <x:row r="4081">
      <x:c r="D4081" s="18"/>
      <x:c r="E4081" s="18"/>
      <x:c r="F4081" s="18"/>
      <x:c r="G4081" s="59"/>
      <x:c r="H4081" s="59"/>
      <x:c r="I4081" s="59"/>
      <x:c r="J4081" s="59"/>
      <x:c r="K4081" s="18"/>
      <x:c r="L4081" s="18"/>
      <x:c r="M4081" s="18"/>
      <x:c r="N4081" s="18"/>
      <x:c r="O4081" s="18"/>
      <x:c r="P4081" s="18"/>
      <x:c r="Q4081" s="18"/>
      <x:c r="R4081" s="18"/>
      <x:c r="S4081" s="18"/>
      <x:c r="T4081" s="18"/>
    </x:row>
    <x:row r="4082">
      <x:c r="D4082" s="18"/>
      <x:c r="E4082" s="18"/>
      <x:c r="F4082" s="18"/>
      <x:c r="G4082" s="59"/>
      <x:c r="H4082" s="59"/>
      <x:c r="I4082" s="59"/>
      <x:c r="J4082" s="59"/>
      <x:c r="K4082" s="18"/>
      <x:c r="L4082" s="18"/>
      <x:c r="M4082" s="18"/>
      <x:c r="N4082" s="18"/>
      <x:c r="O4082" s="18"/>
      <x:c r="P4082" s="18"/>
      <x:c r="Q4082" s="18"/>
      <x:c r="R4082" s="18"/>
      <x:c r="S4082" s="18"/>
      <x:c r="T4082" s="18"/>
    </x:row>
    <x:row r="4083">
      <x:c r="D4083" s="18"/>
      <x:c r="E4083" s="18"/>
      <x:c r="F4083" s="18"/>
      <x:c r="G4083" s="59"/>
      <x:c r="H4083" s="59"/>
      <x:c r="I4083" s="59"/>
      <x:c r="J4083" s="59"/>
      <x:c r="K4083" s="18"/>
      <x:c r="L4083" s="18"/>
      <x:c r="M4083" s="18"/>
      <x:c r="N4083" s="18"/>
      <x:c r="O4083" s="18"/>
      <x:c r="P4083" s="18"/>
      <x:c r="Q4083" s="18"/>
      <x:c r="R4083" s="18"/>
      <x:c r="S4083" s="18"/>
      <x:c r="T4083" s="18"/>
    </x:row>
    <x:row r="4084">
      <x:c r="D4084" s="18"/>
      <x:c r="E4084" s="18"/>
      <x:c r="F4084" s="18"/>
      <x:c r="G4084" s="59"/>
      <x:c r="H4084" s="59"/>
      <x:c r="I4084" s="59"/>
      <x:c r="J4084" s="59"/>
      <x:c r="K4084" s="18"/>
      <x:c r="L4084" s="18"/>
      <x:c r="M4084" s="18"/>
      <x:c r="N4084" s="18"/>
      <x:c r="O4084" s="18"/>
      <x:c r="P4084" s="18"/>
      <x:c r="Q4084" s="18"/>
      <x:c r="R4084" s="18"/>
      <x:c r="S4084" s="18"/>
      <x:c r="T4084" s="18"/>
    </x:row>
    <x:row r="4085">
      <x:c r="D4085" s="18"/>
      <x:c r="E4085" s="18"/>
      <x:c r="F4085" s="18"/>
      <x:c r="G4085" s="59"/>
      <x:c r="H4085" s="59"/>
      <x:c r="I4085" s="59"/>
      <x:c r="J4085" s="59"/>
      <x:c r="K4085" s="18"/>
      <x:c r="L4085" s="18"/>
      <x:c r="M4085" s="18"/>
      <x:c r="N4085" s="18"/>
      <x:c r="O4085" s="18"/>
      <x:c r="P4085" s="18"/>
      <x:c r="Q4085" s="18"/>
      <x:c r="R4085" s="18"/>
      <x:c r="S4085" s="18"/>
      <x:c r="T4085" s="18"/>
    </x:row>
    <x:row r="4086">
      <x:c r="D4086" s="18"/>
      <x:c r="E4086" s="18"/>
      <x:c r="F4086" s="18"/>
      <x:c r="G4086" s="59"/>
      <x:c r="H4086" s="59"/>
      <x:c r="I4086" s="59"/>
      <x:c r="J4086" s="59"/>
      <x:c r="K4086" s="18"/>
      <x:c r="L4086" s="18"/>
      <x:c r="M4086" s="18"/>
      <x:c r="N4086" s="18"/>
      <x:c r="O4086" s="18"/>
      <x:c r="P4086" s="18"/>
      <x:c r="Q4086" s="18"/>
      <x:c r="R4086" s="18"/>
      <x:c r="S4086" s="18"/>
      <x:c r="T4086" s="18"/>
    </x:row>
    <x:row r="4087">
      <x:c r="D4087" s="18"/>
      <x:c r="E4087" s="18"/>
      <x:c r="F4087" s="18"/>
      <x:c r="G4087" s="59"/>
      <x:c r="H4087" s="59"/>
      <x:c r="I4087" s="59"/>
      <x:c r="J4087" s="59"/>
      <x:c r="K4087" s="18"/>
      <x:c r="L4087" s="18"/>
      <x:c r="M4087" s="18"/>
      <x:c r="N4087" s="18"/>
      <x:c r="O4087" s="18"/>
      <x:c r="P4087" s="18"/>
      <x:c r="Q4087" s="18"/>
      <x:c r="R4087" s="18"/>
      <x:c r="S4087" s="18"/>
      <x:c r="T4087" s="18"/>
    </x:row>
    <x:row r="4088">
      <x:c r="D4088" s="18"/>
      <x:c r="E4088" s="18"/>
      <x:c r="F4088" s="18"/>
      <x:c r="G4088" s="59"/>
      <x:c r="H4088" s="59"/>
      <x:c r="I4088" s="59"/>
      <x:c r="J4088" s="59"/>
      <x:c r="K4088" s="18"/>
      <x:c r="L4088" s="18"/>
      <x:c r="M4088" s="18"/>
      <x:c r="N4088" s="18"/>
      <x:c r="O4088" s="18"/>
      <x:c r="P4088" s="18"/>
      <x:c r="Q4088" s="18"/>
      <x:c r="R4088" s="18"/>
      <x:c r="S4088" s="18"/>
      <x:c r="T4088" s="18"/>
    </x:row>
    <x:row r="4089">
      <x:c r="D4089" s="18"/>
      <x:c r="E4089" s="18"/>
      <x:c r="F4089" s="18"/>
      <x:c r="G4089" s="59"/>
      <x:c r="H4089" s="59"/>
      <x:c r="I4089" s="59"/>
      <x:c r="J4089" s="59"/>
      <x:c r="K4089" s="18"/>
      <x:c r="L4089" s="18"/>
      <x:c r="M4089" s="18"/>
      <x:c r="N4089" s="18"/>
      <x:c r="O4089" s="18"/>
      <x:c r="P4089" s="18"/>
      <x:c r="Q4089" s="18"/>
      <x:c r="R4089" s="18"/>
      <x:c r="S4089" s="18"/>
      <x:c r="T4089" s="18"/>
    </x:row>
    <x:row r="4090">
      <x:c r="D4090" s="18"/>
      <x:c r="E4090" s="18"/>
      <x:c r="F4090" s="18"/>
      <x:c r="G4090" s="59"/>
      <x:c r="H4090" s="59"/>
      <x:c r="I4090" s="59"/>
      <x:c r="J4090" s="59"/>
      <x:c r="K4090" s="18"/>
      <x:c r="L4090" s="18"/>
      <x:c r="M4090" s="18"/>
      <x:c r="N4090" s="18"/>
      <x:c r="O4090" s="18"/>
      <x:c r="P4090" s="18"/>
      <x:c r="Q4090" s="18"/>
      <x:c r="R4090" s="18"/>
      <x:c r="S4090" s="18"/>
      <x:c r="T4090" s="18"/>
    </x:row>
    <x:row r="4091">
      <x:c r="D4091" s="18"/>
      <x:c r="E4091" s="18"/>
      <x:c r="F4091" s="18"/>
      <x:c r="G4091" s="59"/>
      <x:c r="H4091" s="59"/>
      <x:c r="I4091" s="59"/>
      <x:c r="J4091" s="59"/>
      <x:c r="K4091" s="18"/>
      <x:c r="L4091" s="18"/>
      <x:c r="M4091" s="18"/>
      <x:c r="N4091" s="18"/>
      <x:c r="O4091" s="18"/>
      <x:c r="P4091" s="18"/>
      <x:c r="Q4091" s="18"/>
      <x:c r="R4091" s="18"/>
      <x:c r="S4091" s="18"/>
      <x:c r="T4091" s="18"/>
    </x:row>
    <x:row r="4092">
      <x:c r="D4092" s="18"/>
      <x:c r="E4092" s="18"/>
      <x:c r="F4092" s="18"/>
      <x:c r="G4092" s="59"/>
      <x:c r="H4092" s="59"/>
      <x:c r="I4092" s="59"/>
      <x:c r="J4092" s="59"/>
      <x:c r="K4092" s="18"/>
      <x:c r="L4092" s="18"/>
      <x:c r="M4092" s="18"/>
      <x:c r="N4092" s="18"/>
      <x:c r="O4092" s="18"/>
      <x:c r="P4092" s="18"/>
      <x:c r="Q4092" s="18"/>
      <x:c r="R4092" s="18"/>
      <x:c r="S4092" s="18"/>
      <x:c r="T4092" s="18"/>
    </x:row>
    <x:row r="4093">
      <x:c r="D4093" s="18"/>
      <x:c r="E4093" s="18"/>
      <x:c r="F4093" s="18"/>
      <x:c r="G4093" s="59"/>
      <x:c r="H4093" s="59"/>
      <x:c r="I4093" s="59"/>
      <x:c r="J4093" s="59"/>
      <x:c r="K4093" s="18"/>
      <x:c r="L4093" s="18"/>
      <x:c r="M4093" s="18"/>
      <x:c r="N4093" s="18"/>
      <x:c r="O4093" s="18"/>
      <x:c r="P4093" s="18"/>
      <x:c r="Q4093" s="18"/>
      <x:c r="R4093" s="18"/>
      <x:c r="S4093" s="18"/>
      <x:c r="T4093" s="18"/>
    </x:row>
    <x:row r="4094">
      <x:c r="D4094" s="18"/>
      <x:c r="E4094" s="18"/>
      <x:c r="F4094" s="18"/>
      <x:c r="G4094" s="59"/>
      <x:c r="H4094" s="59"/>
      <x:c r="I4094" s="59"/>
      <x:c r="J4094" s="59"/>
      <x:c r="K4094" s="18"/>
      <x:c r="L4094" s="18"/>
      <x:c r="M4094" s="18"/>
      <x:c r="N4094" s="18"/>
      <x:c r="O4094" s="18"/>
      <x:c r="P4094" s="18"/>
      <x:c r="Q4094" s="18"/>
      <x:c r="R4094" s="18"/>
      <x:c r="S4094" s="18"/>
      <x:c r="T4094" s="18"/>
    </x:row>
    <x:row r="4095">
      <x:c r="D4095" s="18"/>
      <x:c r="E4095" s="18"/>
      <x:c r="F4095" s="18"/>
      <x:c r="G4095" s="59"/>
      <x:c r="H4095" s="59"/>
      <x:c r="I4095" s="59"/>
      <x:c r="J4095" s="59"/>
      <x:c r="K4095" s="18"/>
      <x:c r="L4095" s="18"/>
      <x:c r="M4095" s="18"/>
      <x:c r="N4095" s="18"/>
      <x:c r="O4095" s="18"/>
      <x:c r="P4095" s="18"/>
      <x:c r="Q4095" s="18"/>
      <x:c r="R4095" s="18"/>
      <x:c r="S4095" s="18"/>
      <x:c r="T4095" s="18"/>
    </x:row>
    <x:row r="4096">
      <x:c r="D4096" s="18"/>
      <x:c r="E4096" s="18"/>
      <x:c r="F4096" s="18"/>
      <x:c r="G4096" s="59"/>
      <x:c r="H4096" s="59"/>
      <x:c r="I4096" s="59"/>
      <x:c r="J4096" s="59"/>
      <x:c r="K4096" s="18"/>
      <x:c r="L4096" s="18"/>
      <x:c r="M4096" s="18"/>
      <x:c r="N4096" s="18"/>
      <x:c r="O4096" s="18"/>
      <x:c r="P4096" s="18"/>
      <x:c r="Q4096" s="18"/>
      <x:c r="R4096" s="18"/>
      <x:c r="S4096" s="18"/>
      <x:c r="T4096" s="18"/>
    </x:row>
    <x:row r="4097">
      <x:c r="D4097" s="18"/>
      <x:c r="E4097" s="18"/>
      <x:c r="F4097" s="18"/>
      <x:c r="G4097" s="59"/>
      <x:c r="H4097" s="59"/>
      <x:c r="I4097" s="59"/>
      <x:c r="J4097" s="59"/>
      <x:c r="K4097" s="18"/>
      <x:c r="L4097" s="18"/>
      <x:c r="M4097" s="18"/>
      <x:c r="N4097" s="18"/>
      <x:c r="O4097" s="18"/>
      <x:c r="P4097" s="18"/>
      <x:c r="Q4097" s="18"/>
      <x:c r="R4097" s="18"/>
      <x:c r="S4097" s="18"/>
      <x:c r="T4097" s="18"/>
    </x:row>
    <x:row r="4098">
      <x:c r="D4098" s="18"/>
      <x:c r="E4098" s="18"/>
      <x:c r="F4098" s="18"/>
      <x:c r="G4098" s="59"/>
      <x:c r="H4098" s="59"/>
      <x:c r="I4098" s="59"/>
      <x:c r="J4098" s="59"/>
      <x:c r="K4098" s="18"/>
      <x:c r="L4098" s="18"/>
      <x:c r="M4098" s="18"/>
      <x:c r="N4098" s="18"/>
      <x:c r="O4098" s="18"/>
      <x:c r="P4098" s="18"/>
      <x:c r="Q4098" s="18"/>
      <x:c r="R4098" s="18"/>
      <x:c r="S4098" s="18"/>
      <x:c r="T4098" s="18"/>
    </x:row>
    <x:row r="4099">
      <x:c r="D4099" s="18"/>
      <x:c r="E4099" s="18"/>
      <x:c r="F4099" s="18"/>
      <x:c r="G4099" s="59"/>
      <x:c r="H4099" s="59"/>
      <x:c r="I4099" s="59"/>
      <x:c r="J4099" s="59"/>
      <x:c r="K4099" s="18"/>
      <x:c r="L4099" s="18"/>
      <x:c r="M4099" s="18"/>
      <x:c r="N4099" s="18"/>
      <x:c r="O4099" s="18"/>
      <x:c r="P4099" s="18"/>
      <x:c r="Q4099" s="18"/>
      <x:c r="R4099" s="18"/>
      <x:c r="S4099" s="18"/>
      <x:c r="T4099" s="18"/>
    </x:row>
    <x:row r="4100">
      <x:c r="D4100" s="18"/>
      <x:c r="E4100" s="18"/>
      <x:c r="F4100" s="18"/>
      <x:c r="G4100" s="59"/>
      <x:c r="H4100" s="59"/>
      <x:c r="I4100" s="59"/>
      <x:c r="J4100" s="59"/>
      <x:c r="K4100" s="18"/>
      <x:c r="L4100" s="18"/>
      <x:c r="M4100" s="18"/>
      <x:c r="N4100" s="18"/>
      <x:c r="O4100" s="18"/>
      <x:c r="P4100" s="18"/>
      <x:c r="Q4100" s="18"/>
      <x:c r="R4100" s="18"/>
      <x:c r="S4100" s="18"/>
      <x:c r="T4100" s="18"/>
    </x:row>
    <x:row r="4101">
      <x:c r="D4101" s="18"/>
      <x:c r="E4101" s="18"/>
      <x:c r="F4101" s="18"/>
      <x:c r="G4101" s="59"/>
      <x:c r="H4101" s="59"/>
      <x:c r="I4101" s="59"/>
      <x:c r="J4101" s="59"/>
      <x:c r="K4101" s="18"/>
      <x:c r="L4101" s="18"/>
      <x:c r="M4101" s="18"/>
      <x:c r="N4101" s="18"/>
      <x:c r="O4101" s="18"/>
      <x:c r="P4101" s="18"/>
      <x:c r="Q4101" s="18"/>
      <x:c r="R4101" s="18"/>
      <x:c r="S4101" s="18"/>
      <x:c r="T4101" s="18"/>
    </x:row>
    <x:row r="4102">
      <x:c r="D4102" s="18"/>
      <x:c r="E4102" s="18"/>
      <x:c r="F4102" s="18"/>
      <x:c r="G4102" s="59"/>
      <x:c r="H4102" s="59"/>
      <x:c r="I4102" s="59"/>
      <x:c r="J4102" s="59"/>
      <x:c r="K4102" s="18"/>
      <x:c r="L4102" s="18"/>
      <x:c r="M4102" s="18"/>
      <x:c r="N4102" s="18"/>
      <x:c r="O4102" s="18"/>
      <x:c r="P4102" s="18"/>
      <x:c r="Q4102" s="18"/>
      <x:c r="R4102" s="18"/>
      <x:c r="S4102" s="18"/>
      <x:c r="T4102" s="18"/>
    </x:row>
    <x:row r="4103">
      <x:c r="D4103" s="18"/>
      <x:c r="E4103" s="18"/>
      <x:c r="F4103" s="18"/>
      <x:c r="G4103" s="59"/>
      <x:c r="H4103" s="59"/>
      <x:c r="I4103" s="59"/>
      <x:c r="J4103" s="59"/>
      <x:c r="K4103" s="18"/>
      <x:c r="L4103" s="18"/>
      <x:c r="M4103" s="18"/>
      <x:c r="N4103" s="18"/>
      <x:c r="O4103" s="18"/>
      <x:c r="P4103" s="18"/>
      <x:c r="Q4103" s="18"/>
      <x:c r="R4103" s="18"/>
      <x:c r="S4103" s="18"/>
      <x:c r="T4103" s="18"/>
    </x:row>
    <x:row r="4104">
      <x:c r="D4104" s="18"/>
      <x:c r="E4104" s="18"/>
      <x:c r="F4104" s="18"/>
      <x:c r="G4104" s="59"/>
      <x:c r="H4104" s="59"/>
      <x:c r="I4104" s="59"/>
      <x:c r="J4104" s="59"/>
      <x:c r="K4104" s="18"/>
      <x:c r="L4104" s="18"/>
      <x:c r="M4104" s="18"/>
      <x:c r="N4104" s="18"/>
      <x:c r="O4104" s="18"/>
      <x:c r="P4104" s="18"/>
      <x:c r="Q4104" s="18"/>
      <x:c r="R4104" s="18"/>
      <x:c r="S4104" s="18"/>
      <x:c r="T4104" s="18"/>
    </x:row>
    <x:row r="4105">
      <x:c r="D4105" s="18"/>
      <x:c r="E4105" s="18"/>
      <x:c r="F4105" s="18"/>
      <x:c r="G4105" s="59"/>
      <x:c r="H4105" s="59"/>
      <x:c r="I4105" s="59"/>
      <x:c r="J4105" s="59"/>
      <x:c r="K4105" s="18"/>
      <x:c r="L4105" s="18"/>
      <x:c r="M4105" s="18"/>
      <x:c r="N4105" s="18"/>
      <x:c r="O4105" s="18"/>
      <x:c r="P4105" s="18"/>
      <x:c r="Q4105" s="18"/>
      <x:c r="R4105" s="18"/>
      <x:c r="S4105" s="18"/>
      <x:c r="T4105" s="18"/>
    </x:row>
    <x:row r="4106">
      <x:c r="D4106" s="18"/>
      <x:c r="E4106" s="18"/>
      <x:c r="F4106" s="18"/>
      <x:c r="G4106" s="59"/>
      <x:c r="H4106" s="59"/>
      <x:c r="I4106" s="59"/>
      <x:c r="J4106" s="59"/>
      <x:c r="K4106" s="18"/>
      <x:c r="L4106" s="18"/>
      <x:c r="M4106" s="18"/>
      <x:c r="N4106" s="18"/>
      <x:c r="O4106" s="18"/>
      <x:c r="P4106" s="18"/>
      <x:c r="Q4106" s="18"/>
      <x:c r="R4106" s="18"/>
      <x:c r="S4106" s="18"/>
      <x:c r="T4106" s="18"/>
    </x:row>
    <x:row r="4107">
      <x:c r="D4107" s="18"/>
      <x:c r="E4107" s="18"/>
      <x:c r="F4107" s="18"/>
      <x:c r="G4107" s="59"/>
      <x:c r="H4107" s="59"/>
      <x:c r="I4107" s="59"/>
      <x:c r="J4107" s="59"/>
      <x:c r="K4107" s="18"/>
      <x:c r="L4107" s="18"/>
      <x:c r="M4107" s="18"/>
      <x:c r="N4107" s="18"/>
      <x:c r="O4107" s="18"/>
      <x:c r="P4107" s="18"/>
      <x:c r="Q4107" s="18"/>
      <x:c r="R4107" s="18"/>
      <x:c r="S4107" s="18"/>
      <x:c r="T4107" s="18"/>
    </x:row>
    <x:row r="4108">
      <x:c r="D4108" s="18"/>
      <x:c r="E4108" s="18"/>
      <x:c r="F4108" s="18"/>
      <x:c r="G4108" s="59"/>
      <x:c r="H4108" s="59"/>
      <x:c r="I4108" s="59"/>
      <x:c r="J4108" s="59"/>
      <x:c r="K4108" s="18"/>
      <x:c r="L4108" s="18"/>
      <x:c r="M4108" s="18"/>
      <x:c r="N4108" s="18"/>
      <x:c r="O4108" s="18"/>
      <x:c r="P4108" s="18"/>
      <x:c r="Q4108" s="18"/>
      <x:c r="R4108" s="18"/>
      <x:c r="S4108" s="18"/>
      <x:c r="T4108" s="18"/>
    </x:row>
    <x:row r="4109">
      <x:c r="D4109" s="18"/>
      <x:c r="E4109" s="18"/>
      <x:c r="F4109" s="18"/>
      <x:c r="G4109" s="59"/>
      <x:c r="H4109" s="59"/>
      <x:c r="I4109" s="59"/>
      <x:c r="J4109" s="59"/>
      <x:c r="K4109" s="18"/>
      <x:c r="L4109" s="18"/>
      <x:c r="M4109" s="18"/>
      <x:c r="N4109" s="18"/>
      <x:c r="O4109" s="18"/>
      <x:c r="P4109" s="18"/>
      <x:c r="Q4109" s="18"/>
      <x:c r="R4109" s="18"/>
      <x:c r="S4109" s="18"/>
      <x:c r="T4109" s="18"/>
    </x:row>
    <x:row r="4110">
      <x:c r="D4110" s="18"/>
      <x:c r="E4110" s="18"/>
      <x:c r="F4110" s="18"/>
      <x:c r="G4110" s="59"/>
      <x:c r="H4110" s="59"/>
      <x:c r="I4110" s="59"/>
      <x:c r="J4110" s="59"/>
      <x:c r="K4110" s="18"/>
      <x:c r="L4110" s="18"/>
      <x:c r="M4110" s="18"/>
      <x:c r="N4110" s="18"/>
      <x:c r="O4110" s="18"/>
      <x:c r="P4110" s="18"/>
      <x:c r="Q4110" s="18"/>
      <x:c r="R4110" s="18"/>
      <x:c r="S4110" s="18"/>
      <x:c r="T4110" s="18"/>
    </x:row>
    <x:row r="4111">
      <x:c r="D4111" s="18"/>
      <x:c r="E4111" s="18"/>
      <x:c r="F4111" s="18"/>
      <x:c r="G4111" s="59"/>
      <x:c r="H4111" s="59"/>
      <x:c r="I4111" s="59"/>
      <x:c r="J4111" s="59"/>
      <x:c r="K4111" s="18"/>
      <x:c r="L4111" s="18"/>
      <x:c r="M4111" s="18"/>
      <x:c r="N4111" s="18"/>
      <x:c r="O4111" s="18"/>
      <x:c r="P4111" s="18"/>
      <x:c r="Q4111" s="18"/>
      <x:c r="R4111" s="18"/>
      <x:c r="S4111" s="18"/>
      <x:c r="T4111" s="18"/>
    </x:row>
    <x:row r="4112">
      <x:c r="D4112" s="18"/>
      <x:c r="E4112" s="18"/>
      <x:c r="F4112" s="18"/>
      <x:c r="G4112" s="59"/>
      <x:c r="H4112" s="59"/>
      <x:c r="I4112" s="59"/>
      <x:c r="J4112" s="59"/>
      <x:c r="K4112" s="18"/>
      <x:c r="L4112" s="18"/>
      <x:c r="M4112" s="18"/>
      <x:c r="N4112" s="18"/>
      <x:c r="O4112" s="18"/>
      <x:c r="P4112" s="18"/>
      <x:c r="Q4112" s="18"/>
      <x:c r="R4112" s="18"/>
      <x:c r="S4112" s="18"/>
      <x:c r="T4112" s="18"/>
    </x:row>
    <x:row r="4113">
      <x:c r="D4113" s="18"/>
      <x:c r="E4113" s="18"/>
      <x:c r="F4113" s="18"/>
      <x:c r="G4113" s="59"/>
      <x:c r="H4113" s="59"/>
      <x:c r="I4113" s="59"/>
      <x:c r="J4113" s="59"/>
      <x:c r="K4113" s="18"/>
      <x:c r="L4113" s="18"/>
      <x:c r="M4113" s="18"/>
      <x:c r="N4113" s="18"/>
      <x:c r="O4113" s="18"/>
      <x:c r="P4113" s="18"/>
      <x:c r="Q4113" s="18"/>
      <x:c r="R4113" s="18"/>
      <x:c r="S4113" s="18"/>
      <x:c r="T4113" s="18"/>
    </x:row>
    <x:row r="4114">
      <x:c r="D4114" s="18"/>
      <x:c r="E4114" s="18"/>
      <x:c r="F4114" s="18"/>
      <x:c r="G4114" s="59"/>
      <x:c r="H4114" s="59"/>
      <x:c r="I4114" s="59"/>
      <x:c r="J4114" s="59"/>
      <x:c r="K4114" s="18"/>
      <x:c r="L4114" s="18"/>
      <x:c r="M4114" s="18"/>
      <x:c r="N4114" s="18"/>
      <x:c r="O4114" s="18"/>
      <x:c r="P4114" s="18"/>
      <x:c r="Q4114" s="18"/>
      <x:c r="R4114" s="18"/>
      <x:c r="S4114" s="18"/>
      <x:c r="T4114" s="18"/>
    </x:row>
    <x:row r="4115">
      <x:c r="D4115" s="18"/>
      <x:c r="E4115" s="18"/>
      <x:c r="F4115" s="18"/>
      <x:c r="G4115" s="59"/>
      <x:c r="H4115" s="59"/>
      <x:c r="I4115" s="59"/>
      <x:c r="J4115" s="59"/>
      <x:c r="K4115" s="18"/>
      <x:c r="L4115" s="18"/>
      <x:c r="M4115" s="18"/>
      <x:c r="N4115" s="18"/>
      <x:c r="O4115" s="18"/>
      <x:c r="P4115" s="18"/>
      <x:c r="Q4115" s="18"/>
      <x:c r="R4115" s="18"/>
      <x:c r="S4115" s="18"/>
      <x:c r="T4115" s="18"/>
    </x:row>
    <x:row r="4116">
      <x:c r="D4116" s="18"/>
      <x:c r="E4116" s="18"/>
      <x:c r="F4116" s="18"/>
      <x:c r="G4116" s="59"/>
      <x:c r="H4116" s="59"/>
      <x:c r="I4116" s="59"/>
      <x:c r="J4116" s="59"/>
      <x:c r="K4116" s="18"/>
      <x:c r="L4116" s="18"/>
      <x:c r="M4116" s="18"/>
      <x:c r="N4116" s="18"/>
      <x:c r="O4116" s="18"/>
      <x:c r="P4116" s="18"/>
      <x:c r="Q4116" s="18"/>
      <x:c r="R4116" s="18"/>
      <x:c r="S4116" s="18"/>
      <x:c r="T4116" s="18"/>
    </x:row>
    <x:row r="4117">
      <x:c r="D4117" s="18"/>
      <x:c r="E4117" s="18"/>
      <x:c r="F4117" s="18"/>
      <x:c r="G4117" s="59"/>
      <x:c r="H4117" s="59"/>
      <x:c r="I4117" s="59"/>
      <x:c r="J4117" s="59"/>
      <x:c r="K4117" s="18"/>
      <x:c r="L4117" s="18"/>
      <x:c r="M4117" s="18"/>
      <x:c r="N4117" s="18"/>
      <x:c r="O4117" s="18"/>
      <x:c r="P4117" s="18"/>
      <x:c r="Q4117" s="18"/>
      <x:c r="R4117" s="18"/>
      <x:c r="S4117" s="18"/>
      <x:c r="T4117" s="18"/>
    </x:row>
    <x:row r="4118">
      <x:c r="D4118" s="18"/>
      <x:c r="E4118" s="18"/>
      <x:c r="F4118" s="18"/>
      <x:c r="G4118" s="59"/>
      <x:c r="H4118" s="59"/>
      <x:c r="I4118" s="59"/>
      <x:c r="J4118" s="59"/>
      <x:c r="K4118" s="18"/>
      <x:c r="L4118" s="18"/>
      <x:c r="M4118" s="18"/>
      <x:c r="N4118" s="18"/>
      <x:c r="O4118" s="18"/>
      <x:c r="P4118" s="18"/>
      <x:c r="Q4118" s="18"/>
      <x:c r="R4118" s="18"/>
      <x:c r="S4118" s="18"/>
      <x:c r="T4118" s="18"/>
    </x:row>
    <x:row r="4119">
      <x:c r="D4119" s="18"/>
      <x:c r="E4119" s="18"/>
      <x:c r="F4119" s="18"/>
      <x:c r="G4119" s="59"/>
      <x:c r="H4119" s="59"/>
      <x:c r="I4119" s="59"/>
      <x:c r="J4119" s="59"/>
      <x:c r="K4119" s="18"/>
      <x:c r="L4119" s="18"/>
      <x:c r="M4119" s="18"/>
      <x:c r="N4119" s="18"/>
      <x:c r="O4119" s="18"/>
      <x:c r="P4119" s="18"/>
      <x:c r="Q4119" s="18"/>
      <x:c r="R4119" s="18"/>
      <x:c r="S4119" s="18"/>
      <x:c r="T4119" s="18"/>
    </x:row>
    <x:row r="4120">
      <x:c r="D4120" s="18"/>
      <x:c r="E4120" s="18"/>
      <x:c r="F4120" s="18"/>
      <x:c r="G4120" s="59"/>
      <x:c r="H4120" s="59"/>
      <x:c r="I4120" s="59"/>
      <x:c r="J4120" s="59"/>
      <x:c r="K4120" s="18"/>
      <x:c r="L4120" s="18"/>
      <x:c r="M4120" s="18"/>
      <x:c r="N4120" s="18"/>
      <x:c r="O4120" s="18"/>
      <x:c r="P4120" s="18"/>
      <x:c r="Q4120" s="18"/>
      <x:c r="R4120" s="18"/>
      <x:c r="S4120" s="18"/>
      <x:c r="T4120" s="18"/>
    </x:row>
    <x:row r="4121">
      <x:c r="D4121" s="18"/>
      <x:c r="E4121" s="18"/>
      <x:c r="F4121" s="18"/>
      <x:c r="G4121" s="59"/>
      <x:c r="H4121" s="59"/>
      <x:c r="I4121" s="59"/>
      <x:c r="J4121" s="59"/>
      <x:c r="K4121" s="18"/>
      <x:c r="L4121" s="18"/>
      <x:c r="M4121" s="18"/>
      <x:c r="N4121" s="18"/>
      <x:c r="O4121" s="18"/>
      <x:c r="P4121" s="18"/>
      <x:c r="Q4121" s="18"/>
      <x:c r="R4121" s="18"/>
      <x:c r="S4121" s="18"/>
      <x:c r="T4121" s="18"/>
    </x:row>
    <x:row r="4122">
      <x:c r="D4122" s="18"/>
      <x:c r="E4122" s="18"/>
      <x:c r="F4122" s="18"/>
      <x:c r="G4122" s="59"/>
      <x:c r="H4122" s="59"/>
      <x:c r="I4122" s="59"/>
      <x:c r="J4122" s="59"/>
      <x:c r="K4122" s="18"/>
      <x:c r="L4122" s="18"/>
      <x:c r="M4122" s="18"/>
      <x:c r="N4122" s="18"/>
      <x:c r="O4122" s="18"/>
      <x:c r="P4122" s="18"/>
      <x:c r="Q4122" s="18"/>
      <x:c r="R4122" s="18"/>
      <x:c r="S4122" s="18"/>
      <x:c r="T4122" s="18"/>
    </x:row>
    <x:row r="4123">
      <x:c r="D4123" s="18"/>
      <x:c r="E4123" s="18"/>
      <x:c r="F4123" s="18"/>
      <x:c r="G4123" s="59"/>
      <x:c r="H4123" s="59"/>
      <x:c r="I4123" s="59"/>
      <x:c r="J4123" s="59"/>
      <x:c r="K4123" s="18"/>
      <x:c r="L4123" s="18"/>
      <x:c r="M4123" s="18"/>
      <x:c r="N4123" s="18"/>
      <x:c r="O4123" s="18"/>
      <x:c r="P4123" s="18"/>
      <x:c r="Q4123" s="18"/>
      <x:c r="R4123" s="18"/>
      <x:c r="S4123" s="18"/>
      <x:c r="T4123" s="18"/>
    </x:row>
    <x:row r="4124">
      <x:c r="D4124" s="18"/>
      <x:c r="E4124" s="18"/>
      <x:c r="F4124" s="18"/>
      <x:c r="G4124" s="59"/>
      <x:c r="H4124" s="59"/>
      <x:c r="I4124" s="59"/>
      <x:c r="J4124" s="59"/>
      <x:c r="K4124" s="18"/>
      <x:c r="L4124" s="18"/>
      <x:c r="M4124" s="18"/>
      <x:c r="N4124" s="18"/>
      <x:c r="O4124" s="18"/>
      <x:c r="P4124" s="18"/>
      <x:c r="Q4124" s="18"/>
      <x:c r="R4124" s="18"/>
      <x:c r="S4124" s="18"/>
      <x:c r="T4124" s="18"/>
    </x:row>
    <x:row r="4125">
      <x:c r="D4125" s="18"/>
      <x:c r="E4125" s="18"/>
      <x:c r="F4125" s="18"/>
      <x:c r="G4125" s="59"/>
      <x:c r="H4125" s="59"/>
      <x:c r="I4125" s="59"/>
      <x:c r="J4125" s="59"/>
      <x:c r="K4125" s="18"/>
      <x:c r="L4125" s="18"/>
      <x:c r="M4125" s="18"/>
      <x:c r="N4125" s="18"/>
      <x:c r="O4125" s="18"/>
      <x:c r="P4125" s="18"/>
      <x:c r="Q4125" s="18"/>
      <x:c r="R4125" s="18"/>
      <x:c r="S4125" s="18"/>
      <x:c r="T4125" s="18"/>
    </x:row>
    <x:row r="4126">
      <x:c r="D4126" s="18"/>
      <x:c r="E4126" s="18"/>
      <x:c r="F4126" s="18"/>
      <x:c r="G4126" s="59"/>
      <x:c r="H4126" s="59"/>
      <x:c r="I4126" s="59"/>
      <x:c r="J4126" s="59"/>
      <x:c r="K4126" s="18"/>
      <x:c r="L4126" s="18"/>
      <x:c r="M4126" s="18"/>
      <x:c r="N4126" s="18"/>
      <x:c r="O4126" s="18"/>
      <x:c r="P4126" s="18"/>
      <x:c r="Q4126" s="18"/>
      <x:c r="R4126" s="18"/>
      <x:c r="S4126" s="18"/>
      <x:c r="T4126" s="18"/>
    </x:row>
    <x:row r="4127">
      <x:c r="D4127" s="18"/>
      <x:c r="E4127" s="18"/>
      <x:c r="F4127" s="18"/>
      <x:c r="G4127" s="59"/>
      <x:c r="H4127" s="59"/>
      <x:c r="I4127" s="59"/>
      <x:c r="J4127" s="59"/>
      <x:c r="K4127" s="18"/>
      <x:c r="L4127" s="18"/>
      <x:c r="M4127" s="18"/>
      <x:c r="N4127" s="18"/>
      <x:c r="O4127" s="18"/>
      <x:c r="P4127" s="18"/>
      <x:c r="Q4127" s="18"/>
      <x:c r="R4127" s="18"/>
      <x:c r="S4127" s="18"/>
      <x:c r="T4127" s="18"/>
    </x:row>
    <x:row r="4128">
      <x:c r="D4128" s="18"/>
      <x:c r="E4128" s="18"/>
      <x:c r="F4128" s="18"/>
      <x:c r="G4128" s="59"/>
      <x:c r="H4128" s="59"/>
      <x:c r="I4128" s="59"/>
      <x:c r="J4128" s="59"/>
      <x:c r="K4128" s="18"/>
      <x:c r="L4128" s="18"/>
      <x:c r="M4128" s="18"/>
      <x:c r="N4128" s="18"/>
      <x:c r="O4128" s="18"/>
      <x:c r="P4128" s="18"/>
      <x:c r="Q4128" s="18"/>
      <x:c r="R4128" s="18"/>
      <x:c r="S4128" s="18"/>
      <x:c r="T4128" s="18"/>
    </x:row>
    <x:row r="4129">
      <x:c r="D4129" s="18"/>
      <x:c r="E4129" s="18"/>
      <x:c r="F4129" s="18"/>
      <x:c r="G4129" s="59"/>
      <x:c r="H4129" s="59"/>
      <x:c r="I4129" s="59"/>
      <x:c r="J4129" s="59"/>
      <x:c r="K4129" s="18"/>
      <x:c r="L4129" s="18"/>
      <x:c r="M4129" s="18"/>
      <x:c r="N4129" s="18"/>
      <x:c r="O4129" s="18"/>
      <x:c r="P4129" s="18"/>
      <x:c r="Q4129" s="18"/>
      <x:c r="R4129" s="18"/>
      <x:c r="S4129" s="18"/>
      <x:c r="T4129" s="18"/>
    </x:row>
    <x:row r="4130">
      <x:c r="D4130" s="18"/>
      <x:c r="E4130" s="18"/>
      <x:c r="F4130" s="18"/>
      <x:c r="G4130" s="59"/>
      <x:c r="H4130" s="59"/>
      <x:c r="I4130" s="59"/>
      <x:c r="J4130" s="59"/>
      <x:c r="K4130" s="18"/>
      <x:c r="L4130" s="18"/>
      <x:c r="M4130" s="18"/>
      <x:c r="N4130" s="18"/>
      <x:c r="O4130" s="18"/>
      <x:c r="P4130" s="18"/>
      <x:c r="Q4130" s="18"/>
      <x:c r="R4130" s="18"/>
      <x:c r="S4130" s="18"/>
      <x:c r="T4130" s="18"/>
    </x:row>
    <x:row r="4131">
      <x:c r="D4131" s="18"/>
      <x:c r="E4131" s="18"/>
      <x:c r="F4131" s="18"/>
      <x:c r="G4131" s="59"/>
      <x:c r="H4131" s="59"/>
      <x:c r="I4131" s="59"/>
      <x:c r="J4131" s="59"/>
      <x:c r="K4131" s="18"/>
      <x:c r="L4131" s="18"/>
      <x:c r="M4131" s="18"/>
      <x:c r="N4131" s="18"/>
      <x:c r="O4131" s="18"/>
      <x:c r="P4131" s="18"/>
      <x:c r="Q4131" s="18"/>
      <x:c r="R4131" s="18"/>
      <x:c r="S4131" s="18"/>
      <x:c r="T4131" s="18"/>
    </x:row>
    <x:row r="4132">
      <x:c r="D4132" s="18"/>
      <x:c r="E4132" s="18"/>
      <x:c r="F4132" s="18"/>
      <x:c r="G4132" s="59"/>
      <x:c r="H4132" s="59"/>
      <x:c r="I4132" s="59"/>
      <x:c r="J4132" s="59"/>
      <x:c r="K4132" s="18"/>
      <x:c r="L4132" s="18"/>
      <x:c r="M4132" s="18"/>
      <x:c r="N4132" s="18"/>
      <x:c r="O4132" s="18"/>
      <x:c r="P4132" s="18"/>
      <x:c r="Q4132" s="18"/>
      <x:c r="R4132" s="18"/>
      <x:c r="S4132" s="18"/>
      <x:c r="T4132" s="18"/>
    </x:row>
    <x:row r="4133">
      <x:c r="D4133" s="18"/>
      <x:c r="E4133" s="18"/>
      <x:c r="F4133" s="18"/>
      <x:c r="G4133" s="59"/>
      <x:c r="H4133" s="59"/>
      <x:c r="I4133" s="59"/>
      <x:c r="J4133" s="59"/>
      <x:c r="K4133" s="18"/>
      <x:c r="L4133" s="18"/>
      <x:c r="M4133" s="18"/>
      <x:c r="N4133" s="18"/>
      <x:c r="O4133" s="18"/>
      <x:c r="P4133" s="18"/>
      <x:c r="Q4133" s="18"/>
      <x:c r="R4133" s="18"/>
      <x:c r="S4133" s="18"/>
      <x:c r="T4133" s="18"/>
    </x:row>
    <x:row r="4134">
      <x:c r="D4134" s="18"/>
      <x:c r="E4134" s="18"/>
      <x:c r="F4134" s="18"/>
      <x:c r="G4134" s="59"/>
      <x:c r="H4134" s="59"/>
      <x:c r="I4134" s="59"/>
      <x:c r="J4134" s="59"/>
      <x:c r="K4134" s="18"/>
      <x:c r="L4134" s="18"/>
      <x:c r="M4134" s="18"/>
      <x:c r="N4134" s="18"/>
      <x:c r="O4134" s="18"/>
      <x:c r="P4134" s="18"/>
      <x:c r="Q4134" s="18"/>
      <x:c r="R4134" s="18"/>
      <x:c r="S4134" s="18"/>
      <x:c r="T4134" s="18"/>
    </x:row>
    <x:row r="4135">
      <x:c r="D4135" s="18"/>
      <x:c r="E4135" s="18"/>
      <x:c r="F4135" s="18"/>
      <x:c r="G4135" s="59"/>
      <x:c r="H4135" s="59"/>
      <x:c r="I4135" s="59"/>
      <x:c r="J4135" s="59"/>
      <x:c r="K4135" s="18"/>
      <x:c r="L4135" s="18"/>
      <x:c r="M4135" s="18"/>
      <x:c r="N4135" s="18"/>
      <x:c r="O4135" s="18"/>
      <x:c r="P4135" s="18"/>
      <x:c r="Q4135" s="18"/>
      <x:c r="R4135" s="18"/>
      <x:c r="S4135" s="18"/>
      <x:c r="T4135" s="18"/>
    </x:row>
    <x:row r="4136">
      <x:c r="D4136" s="18"/>
      <x:c r="E4136" s="18"/>
      <x:c r="F4136" s="18"/>
      <x:c r="G4136" s="59"/>
      <x:c r="H4136" s="59"/>
      <x:c r="I4136" s="59"/>
      <x:c r="J4136" s="59"/>
      <x:c r="K4136" s="18"/>
      <x:c r="L4136" s="18"/>
      <x:c r="M4136" s="18"/>
      <x:c r="N4136" s="18"/>
      <x:c r="O4136" s="18"/>
      <x:c r="P4136" s="18"/>
      <x:c r="Q4136" s="18"/>
      <x:c r="R4136" s="18"/>
      <x:c r="S4136" s="18"/>
      <x:c r="T4136" s="18"/>
    </x:row>
    <x:row r="4137">
      <x:c r="D4137" s="18"/>
      <x:c r="E4137" s="18"/>
      <x:c r="F4137" s="18"/>
      <x:c r="G4137" s="59"/>
      <x:c r="H4137" s="59"/>
      <x:c r="I4137" s="59"/>
      <x:c r="J4137" s="59"/>
      <x:c r="K4137" s="18"/>
      <x:c r="L4137" s="18"/>
      <x:c r="M4137" s="18"/>
      <x:c r="N4137" s="18"/>
      <x:c r="O4137" s="18"/>
      <x:c r="P4137" s="18"/>
      <x:c r="Q4137" s="18"/>
      <x:c r="R4137" s="18"/>
      <x:c r="S4137" s="18"/>
      <x:c r="T4137" s="18"/>
    </x:row>
    <x:row r="4138">
      <x:c r="D4138" s="18"/>
      <x:c r="E4138" s="18"/>
      <x:c r="F4138" s="18"/>
      <x:c r="G4138" s="59"/>
      <x:c r="H4138" s="59"/>
      <x:c r="I4138" s="59"/>
      <x:c r="J4138" s="59"/>
      <x:c r="K4138" s="18"/>
      <x:c r="L4138" s="18"/>
      <x:c r="M4138" s="18"/>
      <x:c r="N4138" s="18"/>
      <x:c r="O4138" s="18"/>
      <x:c r="P4138" s="18"/>
      <x:c r="Q4138" s="18"/>
      <x:c r="R4138" s="18"/>
      <x:c r="S4138" s="18"/>
      <x:c r="T4138" s="18"/>
    </x:row>
    <x:row r="4139">
      <x:c r="D4139" s="18"/>
      <x:c r="E4139" s="18"/>
      <x:c r="F4139" s="18"/>
      <x:c r="G4139" s="59"/>
      <x:c r="H4139" s="59"/>
      <x:c r="I4139" s="59"/>
      <x:c r="J4139" s="59"/>
      <x:c r="K4139" s="18"/>
      <x:c r="L4139" s="18"/>
      <x:c r="M4139" s="18"/>
      <x:c r="N4139" s="18"/>
      <x:c r="O4139" s="18"/>
      <x:c r="P4139" s="18"/>
      <x:c r="Q4139" s="18"/>
      <x:c r="R4139" s="18"/>
      <x:c r="S4139" s="18"/>
      <x:c r="T4139" s="18"/>
    </x:row>
    <x:row r="4140">
      <x:c r="D4140" s="18"/>
      <x:c r="E4140" s="18"/>
      <x:c r="F4140" s="18"/>
      <x:c r="G4140" s="59"/>
      <x:c r="H4140" s="59"/>
      <x:c r="I4140" s="59"/>
      <x:c r="J4140" s="59"/>
      <x:c r="K4140" s="18"/>
      <x:c r="L4140" s="18"/>
      <x:c r="M4140" s="18"/>
      <x:c r="N4140" s="18"/>
      <x:c r="O4140" s="18"/>
      <x:c r="P4140" s="18"/>
      <x:c r="Q4140" s="18"/>
      <x:c r="R4140" s="18"/>
      <x:c r="S4140" s="18"/>
      <x:c r="T4140" s="18"/>
    </x:row>
    <x:row r="4141">
      <x:c r="D4141" s="18"/>
      <x:c r="E4141" s="18"/>
      <x:c r="F4141" s="18"/>
      <x:c r="G4141" s="59"/>
      <x:c r="H4141" s="59"/>
      <x:c r="I4141" s="59"/>
      <x:c r="J4141" s="59"/>
      <x:c r="K4141" s="18"/>
      <x:c r="L4141" s="18"/>
      <x:c r="M4141" s="18"/>
      <x:c r="N4141" s="18"/>
      <x:c r="O4141" s="18"/>
      <x:c r="P4141" s="18"/>
      <x:c r="Q4141" s="18"/>
      <x:c r="R4141" s="18"/>
      <x:c r="S4141" s="18"/>
      <x:c r="T4141" s="18"/>
    </x:row>
    <x:row r="4142">
      <x:c r="D4142" s="18"/>
      <x:c r="E4142" s="18"/>
      <x:c r="F4142" s="18"/>
      <x:c r="G4142" s="59"/>
      <x:c r="H4142" s="59"/>
      <x:c r="I4142" s="59"/>
      <x:c r="J4142" s="59"/>
      <x:c r="K4142" s="18"/>
      <x:c r="L4142" s="18"/>
      <x:c r="M4142" s="18"/>
      <x:c r="N4142" s="18"/>
      <x:c r="O4142" s="18"/>
      <x:c r="P4142" s="18"/>
      <x:c r="Q4142" s="18"/>
      <x:c r="R4142" s="18"/>
      <x:c r="S4142" s="18"/>
      <x:c r="T4142" s="18"/>
    </x:row>
    <x:row r="4143">
      <x:c r="D4143" s="18"/>
      <x:c r="E4143" s="18"/>
      <x:c r="F4143" s="18"/>
      <x:c r="G4143" s="59"/>
      <x:c r="H4143" s="59"/>
      <x:c r="I4143" s="59"/>
      <x:c r="J4143" s="59"/>
      <x:c r="K4143" s="18"/>
      <x:c r="L4143" s="18"/>
      <x:c r="M4143" s="18"/>
      <x:c r="N4143" s="18"/>
      <x:c r="O4143" s="18"/>
      <x:c r="P4143" s="18"/>
      <x:c r="Q4143" s="18"/>
      <x:c r="R4143" s="18"/>
      <x:c r="S4143" s="18"/>
      <x:c r="T4143" s="18"/>
    </x:row>
    <x:row r="4144">
      <x:c r="D4144" s="18"/>
      <x:c r="E4144" s="18"/>
      <x:c r="F4144" s="18"/>
      <x:c r="G4144" s="59"/>
      <x:c r="H4144" s="59"/>
      <x:c r="I4144" s="59"/>
      <x:c r="J4144" s="59"/>
      <x:c r="K4144" s="18"/>
      <x:c r="L4144" s="18"/>
      <x:c r="M4144" s="18"/>
      <x:c r="N4144" s="18"/>
      <x:c r="O4144" s="18"/>
      <x:c r="P4144" s="18"/>
      <x:c r="Q4144" s="18"/>
      <x:c r="R4144" s="18"/>
      <x:c r="S4144" s="18"/>
      <x:c r="T4144" s="18"/>
    </x:row>
    <x:row r="4145">
      <x:c r="D4145" s="18"/>
      <x:c r="E4145" s="18"/>
      <x:c r="F4145" s="18"/>
      <x:c r="G4145" s="59"/>
      <x:c r="H4145" s="59"/>
      <x:c r="I4145" s="59"/>
      <x:c r="J4145" s="59"/>
      <x:c r="K4145" s="18"/>
      <x:c r="L4145" s="18"/>
      <x:c r="M4145" s="18"/>
      <x:c r="N4145" s="18"/>
      <x:c r="O4145" s="18"/>
      <x:c r="P4145" s="18"/>
      <x:c r="Q4145" s="18"/>
      <x:c r="R4145" s="18"/>
      <x:c r="S4145" s="18"/>
      <x:c r="T4145" s="18"/>
    </x:row>
    <x:row r="4146">
      <x:c r="D4146" s="18"/>
      <x:c r="E4146" s="18"/>
      <x:c r="F4146" s="18"/>
      <x:c r="G4146" s="59"/>
      <x:c r="H4146" s="59"/>
      <x:c r="I4146" s="59"/>
      <x:c r="J4146" s="59"/>
      <x:c r="K4146" s="18"/>
      <x:c r="L4146" s="18"/>
      <x:c r="M4146" s="18"/>
      <x:c r="N4146" s="18"/>
      <x:c r="O4146" s="18"/>
      <x:c r="P4146" s="18"/>
      <x:c r="Q4146" s="18"/>
      <x:c r="R4146" s="18"/>
      <x:c r="S4146" s="18"/>
      <x:c r="T4146" s="18"/>
    </x:row>
    <x:row r="4147">
      <x:c r="D4147" s="18"/>
      <x:c r="E4147" s="18"/>
      <x:c r="F4147" s="18"/>
      <x:c r="G4147" s="59"/>
      <x:c r="H4147" s="59"/>
      <x:c r="I4147" s="59"/>
      <x:c r="J4147" s="59"/>
      <x:c r="K4147" s="18"/>
      <x:c r="L4147" s="18"/>
      <x:c r="M4147" s="18"/>
      <x:c r="N4147" s="18"/>
      <x:c r="O4147" s="18"/>
      <x:c r="P4147" s="18"/>
      <x:c r="Q4147" s="18"/>
      <x:c r="R4147" s="18"/>
      <x:c r="S4147" s="18"/>
      <x:c r="T4147" s="18"/>
    </x:row>
    <x:row r="4148">
      <x:c r="D4148" s="18"/>
      <x:c r="E4148" s="18"/>
      <x:c r="F4148" s="18"/>
      <x:c r="G4148" s="59"/>
      <x:c r="H4148" s="59"/>
      <x:c r="I4148" s="59"/>
      <x:c r="J4148" s="59"/>
      <x:c r="K4148" s="18"/>
      <x:c r="L4148" s="18"/>
      <x:c r="M4148" s="18"/>
      <x:c r="N4148" s="18"/>
      <x:c r="O4148" s="18"/>
      <x:c r="P4148" s="18"/>
      <x:c r="Q4148" s="18"/>
      <x:c r="R4148" s="18"/>
      <x:c r="S4148" s="18"/>
      <x:c r="T4148" s="18"/>
    </x:row>
    <x:row r="4149">
      <x:c r="D4149" s="18"/>
      <x:c r="E4149" s="18"/>
      <x:c r="F4149" s="18"/>
      <x:c r="G4149" s="59"/>
      <x:c r="H4149" s="59"/>
      <x:c r="I4149" s="59"/>
      <x:c r="J4149" s="59"/>
      <x:c r="K4149" s="18"/>
      <x:c r="L4149" s="18"/>
      <x:c r="M4149" s="18"/>
      <x:c r="N4149" s="18"/>
      <x:c r="O4149" s="18"/>
      <x:c r="P4149" s="18"/>
      <x:c r="Q4149" s="18"/>
      <x:c r="R4149" s="18"/>
      <x:c r="S4149" s="18"/>
      <x:c r="T4149" s="18"/>
    </x:row>
    <x:row r="4150">
      <x:c r="D4150" s="18"/>
      <x:c r="E4150" s="18"/>
      <x:c r="F4150" s="18"/>
      <x:c r="G4150" s="59"/>
      <x:c r="H4150" s="59"/>
      <x:c r="I4150" s="59"/>
      <x:c r="J4150" s="59"/>
      <x:c r="K4150" s="18"/>
      <x:c r="L4150" s="18"/>
      <x:c r="M4150" s="18"/>
      <x:c r="N4150" s="18"/>
      <x:c r="O4150" s="18"/>
      <x:c r="P4150" s="18"/>
      <x:c r="Q4150" s="18"/>
      <x:c r="R4150" s="18"/>
      <x:c r="S4150" s="18"/>
      <x:c r="T4150" s="18"/>
    </x:row>
    <x:row r="4151">
      <x:c r="D4151" s="18"/>
      <x:c r="E4151" s="18"/>
      <x:c r="F4151" s="18"/>
      <x:c r="G4151" s="59"/>
      <x:c r="H4151" s="59"/>
      <x:c r="I4151" s="59"/>
      <x:c r="J4151" s="59"/>
      <x:c r="K4151" s="18"/>
      <x:c r="L4151" s="18"/>
      <x:c r="M4151" s="18"/>
      <x:c r="N4151" s="18"/>
      <x:c r="O4151" s="18"/>
      <x:c r="P4151" s="18"/>
      <x:c r="Q4151" s="18"/>
      <x:c r="R4151" s="18"/>
      <x:c r="S4151" s="18"/>
      <x:c r="T4151" s="18"/>
    </x:row>
    <x:row r="4152">
      <x:c r="D4152" s="18"/>
      <x:c r="E4152" s="18"/>
      <x:c r="F4152" s="18"/>
      <x:c r="G4152" s="59"/>
      <x:c r="H4152" s="59"/>
      <x:c r="I4152" s="59"/>
      <x:c r="J4152" s="59"/>
      <x:c r="K4152" s="18"/>
      <x:c r="L4152" s="18"/>
      <x:c r="M4152" s="18"/>
      <x:c r="N4152" s="18"/>
      <x:c r="O4152" s="18"/>
      <x:c r="P4152" s="18"/>
      <x:c r="Q4152" s="18"/>
      <x:c r="R4152" s="18"/>
      <x:c r="S4152" s="18"/>
      <x:c r="T4152" s="18"/>
    </x:row>
    <x:row r="4153">
      <x:c r="D4153" s="18"/>
      <x:c r="E4153" s="18"/>
      <x:c r="F4153" s="18"/>
      <x:c r="G4153" s="59"/>
      <x:c r="H4153" s="59"/>
      <x:c r="I4153" s="59"/>
      <x:c r="J4153" s="59"/>
      <x:c r="K4153" s="18"/>
      <x:c r="L4153" s="18"/>
      <x:c r="M4153" s="18"/>
      <x:c r="N4153" s="18"/>
      <x:c r="O4153" s="18"/>
      <x:c r="P4153" s="18"/>
      <x:c r="Q4153" s="18"/>
      <x:c r="R4153" s="18"/>
      <x:c r="S4153" s="18"/>
      <x:c r="T4153" s="18"/>
    </x:row>
    <x:row r="4154">
      <x:c r="D4154" s="18"/>
      <x:c r="E4154" s="18"/>
      <x:c r="F4154" s="18"/>
      <x:c r="G4154" s="59"/>
      <x:c r="H4154" s="59"/>
      <x:c r="I4154" s="59"/>
      <x:c r="J4154" s="59"/>
      <x:c r="K4154" s="18"/>
      <x:c r="L4154" s="18"/>
      <x:c r="M4154" s="18"/>
      <x:c r="N4154" s="18"/>
      <x:c r="O4154" s="18"/>
      <x:c r="P4154" s="18"/>
      <x:c r="Q4154" s="18"/>
      <x:c r="R4154" s="18"/>
      <x:c r="S4154" s="18"/>
      <x:c r="T4154" s="18"/>
    </x:row>
    <x:row r="4155">
      <x:c r="D4155" s="18"/>
      <x:c r="E4155" s="18"/>
      <x:c r="F4155" s="18"/>
      <x:c r="G4155" s="59"/>
      <x:c r="H4155" s="59"/>
      <x:c r="I4155" s="59"/>
      <x:c r="J4155" s="59"/>
      <x:c r="K4155" s="18"/>
      <x:c r="L4155" s="18"/>
      <x:c r="M4155" s="18"/>
      <x:c r="N4155" s="18"/>
      <x:c r="O4155" s="18"/>
      <x:c r="P4155" s="18"/>
      <x:c r="Q4155" s="18"/>
      <x:c r="R4155" s="18"/>
      <x:c r="S4155" s="18"/>
      <x:c r="T4155" s="18"/>
    </x:row>
    <x:row r="4156">
      <x:c r="D4156" s="18"/>
      <x:c r="E4156" s="18"/>
      <x:c r="F4156" s="18"/>
      <x:c r="G4156" s="59"/>
      <x:c r="H4156" s="59"/>
      <x:c r="I4156" s="59"/>
      <x:c r="J4156" s="59"/>
      <x:c r="K4156" s="18"/>
      <x:c r="L4156" s="18"/>
      <x:c r="M4156" s="18"/>
      <x:c r="N4156" s="18"/>
      <x:c r="O4156" s="18"/>
      <x:c r="P4156" s="18"/>
      <x:c r="Q4156" s="18"/>
      <x:c r="R4156" s="18"/>
      <x:c r="S4156" s="18"/>
      <x:c r="T4156" s="18"/>
    </x:row>
    <x:row r="4157">
      <x:c r="D4157" s="18"/>
      <x:c r="E4157" s="18"/>
      <x:c r="F4157" s="18"/>
      <x:c r="G4157" s="59"/>
      <x:c r="H4157" s="59"/>
      <x:c r="I4157" s="59"/>
      <x:c r="J4157" s="59"/>
      <x:c r="K4157" s="18"/>
      <x:c r="L4157" s="18"/>
      <x:c r="M4157" s="18"/>
      <x:c r="N4157" s="18"/>
      <x:c r="O4157" s="18"/>
      <x:c r="P4157" s="18"/>
      <x:c r="Q4157" s="18"/>
      <x:c r="R4157" s="18"/>
      <x:c r="S4157" s="18"/>
      <x:c r="T4157" s="18"/>
    </x:row>
    <x:row r="4158">
      <x:c r="D4158" s="18"/>
      <x:c r="E4158" s="18"/>
      <x:c r="F4158" s="18"/>
      <x:c r="G4158" s="59"/>
      <x:c r="H4158" s="59"/>
      <x:c r="I4158" s="59"/>
      <x:c r="J4158" s="59"/>
      <x:c r="K4158" s="18"/>
      <x:c r="L4158" s="18"/>
      <x:c r="M4158" s="18"/>
      <x:c r="N4158" s="18"/>
      <x:c r="O4158" s="18"/>
      <x:c r="P4158" s="18"/>
      <x:c r="Q4158" s="18"/>
      <x:c r="R4158" s="18"/>
      <x:c r="S4158" s="18"/>
      <x:c r="T4158" s="18"/>
    </x:row>
    <x:row r="4159">
      <x:c r="D4159" s="18"/>
      <x:c r="E4159" s="18"/>
      <x:c r="F4159" s="18"/>
      <x:c r="G4159" s="59"/>
      <x:c r="H4159" s="59"/>
      <x:c r="I4159" s="59"/>
      <x:c r="J4159" s="59"/>
      <x:c r="K4159" s="18"/>
      <x:c r="L4159" s="18"/>
      <x:c r="M4159" s="18"/>
      <x:c r="N4159" s="18"/>
      <x:c r="O4159" s="18"/>
      <x:c r="P4159" s="18"/>
      <x:c r="Q4159" s="18"/>
      <x:c r="R4159" s="18"/>
      <x:c r="S4159" s="18"/>
      <x:c r="T4159" s="18"/>
    </x:row>
    <x:row r="4160">
      <x:c r="D4160" s="18"/>
      <x:c r="E4160" s="18"/>
      <x:c r="F4160" s="18"/>
      <x:c r="G4160" s="59"/>
      <x:c r="H4160" s="59"/>
      <x:c r="I4160" s="59"/>
      <x:c r="J4160" s="59"/>
      <x:c r="K4160" s="18"/>
      <x:c r="L4160" s="18"/>
      <x:c r="M4160" s="18"/>
      <x:c r="N4160" s="18"/>
      <x:c r="O4160" s="18"/>
      <x:c r="P4160" s="18"/>
      <x:c r="Q4160" s="18"/>
      <x:c r="R4160" s="18"/>
      <x:c r="S4160" s="18"/>
      <x:c r="T4160" s="18"/>
    </x:row>
    <x:row r="4161">
      <x:c r="D4161" s="18"/>
      <x:c r="E4161" s="18"/>
      <x:c r="F4161" s="18"/>
      <x:c r="G4161" s="59"/>
      <x:c r="H4161" s="59"/>
      <x:c r="I4161" s="59"/>
      <x:c r="J4161" s="59"/>
      <x:c r="K4161" s="18"/>
      <x:c r="L4161" s="18"/>
      <x:c r="M4161" s="18"/>
      <x:c r="N4161" s="18"/>
      <x:c r="O4161" s="18"/>
      <x:c r="P4161" s="18"/>
      <x:c r="Q4161" s="18"/>
      <x:c r="R4161" s="18"/>
      <x:c r="S4161" s="18"/>
      <x:c r="T4161" s="18"/>
    </x:row>
    <x:row r="4162">
      <x:c r="D4162" s="18"/>
      <x:c r="E4162" s="18"/>
      <x:c r="F4162" s="18"/>
      <x:c r="G4162" s="59"/>
      <x:c r="H4162" s="59"/>
      <x:c r="I4162" s="59"/>
      <x:c r="J4162" s="59"/>
      <x:c r="K4162" s="18"/>
      <x:c r="L4162" s="18"/>
      <x:c r="M4162" s="18"/>
      <x:c r="N4162" s="18"/>
      <x:c r="O4162" s="18"/>
      <x:c r="P4162" s="18"/>
      <x:c r="Q4162" s="18"/>
      <x:c r="R4162" s="18"/>
      <x:c r="S4162" s="18"/>
      <x:c r="T4162" s="18"/>
    </x:row>
    <x:row r="4163">
      <x:c r="D4163" s="18"/>
      <x:c r="E4163" s="18"/>
      <x:c r="F4163" s="18"/>
      <x:c r="G4163" s="59"/>
      <x:c r="H4163" s="59"/>
      <x:c r="I4163" s="59"/>
      <x:c r="J4163" s="59"/>
      <x:c r="K4163" s="18"/>
      <x:c r="L4163" s="18"/>
      <x:c r="M4163" s="18"/>
      <x:c r="N4163" s="18"/>
      <x:c r="O4163" s="18"/>
      <x:c r="P4163" s="18"/>
      <x:c r="Q4163" s="18"/>
      <x:c r="R4163" s="18"/>
      <x:c r="S4163" s="18"/>
      <x:c r="T4163" s="18"/>
    </x:row>
    <x:row r="4164">
      <x:c r="D4164" s="18"/>
      <x:c r="E4164" s="18"/>
      <x:c r="F4164" s="18"/>
      <x:c r="G4164" s="59"/>
      <x:c r="H4164" s="59"/>
      <x:c r="I4164" s="59"/>
      <x:c r="J4164" s="59"/>
      <x:c r="K4164" s="18"/>
      <x:c r="L4164" s="18"/>
      <x:c r="M4164" s="18"/>
      <x:c r="N4164" s="18"/>
      <x:c r="O4164" s="18"/>
      <x:c r="P4164" s="18"/>
      <x:c r="Q4164" s="18"/>
      <x:c r="R4164" s="18"/>
      <x:c r="S4164" s="18"/>
      <x:c r="T4164" s="18"/>
    </x:row>
    <x:row r="4165">
      <x:c r="D4165" s="18"/>
      <x:c r="E4165" s="18"/>
      <x:c r="F4165" s="18"/>
      <x:c r="G4165" s="59"/>
      <x:c r="H4165" s="59"/>
      <x:c r="I4165" s="59"/>
      <x:c r="J4165" s="59"/>
      <x:c r="K4165" s="18"/>
      <x:c r="L4165" s="18"/>
      <x:c r="M4165" s="18"/>
      <x:c r="N4165" s="18"/>
      <x:c r="O4165" s="18"/>
      <x:c r="P4165" s="18"/>
      <x:c r="Q4165" s="18"/>
      <x:c r="R4165" s="18"/>
      <x:c r="S4165" s="18"/>
      <x:c r="T4165" s="18"/>
    </x:row>
    <x:row r="4166">
      <x:c r="D4166" s="18"/>
      <x:c r="E4166" s="18"/>
      <x:c r="F4166" s="18"/>
      <x:c r="G4166" s="59"/>
      <x:c r="H4166" s="59"/>
      <x:c r="I4166" s="59"/>
      <x:c r="J4166" s="59"/>
      <x:c r="K4166" s="18"/>
      <x:c r="L4166" s="18"/>
      <x:c r="M4166" s="18"/>
      <x:c r="N4166" s="18"/>
      <x:c r="O4166" s="18"/>
      <x:c r="P4166" s="18"/>
      <x:c r="Q4166" s="18"/>
      <x:c r="R4166" s="18"/>
      <x:c r="S4166" s="18"/>
      <x:c r="T4166" s="18"/>
    </x:row>
    <x:row r="4167">
      <x:c r="D4167" s="18"/>
      <x:c r="E4167" s="18"/>
      <x:c r="F4167" s="18"/>
      <x:c r="G4167" s="59"/>
      <x:c r="H4167" s="59"/>
      <x:c r="I4167" s="59"/>
      <x:c r="J4167" s="59"/>
      <x:c r="K4167" s="18"/>
      <x:c r="L4167" s="18"/>
      <x:c r="M4167" s="18"/>
      <x:c r="N4167" s="18"/>
      <x:c r="O4167" s="18"/>
      <x:c r="P4167" s="18"/>
      <x:c r="Q4167" s="18"/>
      <x:c r="R4167" s="18"/>
      <x:c r="S4167" s="18"/>
      <x:c r="T4167" s="18"/>
    </x:row>
    <x:row r="4168">
      <x:c r="D4168" s="18"/>
      <x:c r="E4168" s="18"/>
      <x:c r="F4168" s="18"/>
      <x:c r="G4168" s="59"/>
      <x:c r="H4168" s="59"/>
      <x:c r="I4168" s="59"/>
      <x:c r="J4168" s="59"/>
      <x:c r="K4168" s="18"/>
      <x:c r="L4168" s="18"/>
      <x:c r="M4168" s="18"/>
      <x:c r="N4168" s="18"/>
      <x:c r="O4168" s="18"/>
      <x:c r="P4168" s="18"/>
      <x:c r="Q4168" s="18"/>
      <x:c r="R4168" s="18"/>
      <x:c r="S4168" s="18"/>
      <x:c r="T4168" s="18"/>
    </x:row>
    <x:row r="4169">
      <x:c r="D4169" s="18"/>
      <x:c r="E4169" s="18"/>
      <x:c r="F4169" s="18"/>
      <x:c r="G4169" s="59"/>
      <x:c r="H4169" s="59"/>
      <x:c r="I4169" s="59"/>
      <x:c r="J4169" s="59"/>
      <x:c r="K4169" s="18"/>
      <x:c r="L4169" s="18"/>
      <x:c r="M4169" s="18"/>
      <x:c r="N4169" s="18"/>
      <x:c r="O4169" s="18"/>
      <x:c r="P4169" s="18"/>
      <x:c r="Q4169" s="18"/>
      <x:c r="R4169" s="18"/>
      <x:c r="S4169" s="18"/>
      <x:c r="T4169" s="18"/>
    </x:row>
    <x:row r="4170">
      <x:c r="D4170" s="18"/>
      <x:c r="E4170" s="18"/>
      <x:c r="F4170" s="18"/>
      <x:c r="G4170" s="59"/>
      <x:c r="H4170" s="59"/>
      <x:c r="I4170" s="59"/>
      <x:c r="J4170" s="59"/>
      <x:c r="K4170" s="18"/>
      <x:c r="L4170" s="18"/>
      <x:c r="M4170" s="18"/>
      <x:c r="N4170" s="18"/>
      <x:c r="O4170" s="18"/>
      <x:c r="P4170" s="18"/>
      <x:c r="Q4170" s="18"/>
      <x:c r="R4170" s="18"/>
      <x:c r="S4170" s="18"/>
      <x:c r="T4170" s="18"/>
    </x:row>
    <x:row r="4171">
      <x:c r="D4171" s="18"/>
      <x:c r="E4171" s="18"/>
      <x:c r="F4171" s="18"/>
      <x:c r="G4171" s="59"/>
      <x:c r="H4171" s="59"/>
      <x:c r="I4171" s="59"/>
      <x:c r="J4171" s="59"/>
      <x:c r="K4171" s="18"/>
      <x:c r="L4171" s="18"/>
      <x:c r="M4171" s="18"/>
      <x:c r="N4171" s="18"/>
      <x:c r="O4171" s="18"/>
      <x:c r="P4171" s="18"/>
      <x:c r="Q4171" s="18"/>
      <x:c r="R4171" s="18"/>
      <x:c r="S4171" s="18"/>
      <x:c r="T4171" s="18"/>
    </x:row>
    <x:row r="4172">
      <x:c r="D4172" s="18"/>
      <x:c r="E4172" s="18"/>
      <x:c r="F4172" s="18"/>
      <x:c r="G4172" s="59"/>
      <x:c r="H4172" s="59"/>
      <x:c r="I4172" s="59"/>
      <x:c r="J4172" s="59"/>
      <x:c r="K4172" s="18"/>
      <x:c r="L4172" s="18"/>
      <x:c r="M4172" s="18"/>
      <x:c r="N4172" s="18"/>
      <x:c r="O4172" s="18"/>
      <x:c r="P4172" s="18"/>
      <x:c r="Q4172" s="18"/>
      <x:c r="R4172" s="18"/>
      <x:c r="S4172" s="18"/>
      <x:c r="T4172" s="18"/>
    </x:row>
    <x:row r="4173">
      <x:c r="D4173" s="18"/>
      <x:c r="E4173" s="18"/>
      <x:c r="F4173" s="18"/>
      <x:c r="G4173" s="59"/>
      <x:c r="H4173" s="59"/>
      <x:c r="I4173" s="59"/>
      <x:c r="J4173" s="59"/>
      <x:c r="K4173" s="18"/>
      <x:c r="L4173" s="18"/>
      <x:c r="M4173" s="18"/>
      <x:c r="N4173" s="18"/>
      <x:c r="O4173" s="18"/>
      <x:c r="P4173" s="18"/>
      <x:c r="Q4173" s="18"/>
      <x:c r="R4173" s="18"/>
      <x:c r="S4173" s="18"/>
      <x:c r="T4173" s="18"/>
    </x:row>
    <x:row r="4174">
      <x:c r="D4174" s="18"/>
      <x:c r="E4174" s="18"/>
      <x:c r="F4174" s="18"/>
      <x:c r="G4174" s="59"/>
      <x:c r="H4174" s="59"/>
      <x:c r="I4174" s="59"/>
      <x:c r="J4174" s="59"/>
      <x:c r="K4174" s="18"/>
      <x:c r="L4174" s="18"/>
      <x:c r="M4174" s="18"/>
      <x:c r="N4174" s="18"/>
      <x:c r="O4174" s="18"/>
      <x:c r="P4174" s="18"/>
      <x:c r="Q4174" s="18"/>
      <x:c r="R4174" s="18"/>
      <x:c r="S4174" s="18"/>
      <x:c r="T4174" s="18"/>
    </x:row>
    <x:row r="4175">
      <x:c r="D4175" s="18"/>
      <x:c r="E4175" s="18"/>
      <x:c r="F4175" s="18"/>
      <x:c r="G4175" s="59"/>
      <x:c r="H4175" s="59"/>
      <x:c r="I4175" s="59"/>
      <x:c r="J4175" s="59"/>
      <x:c r="K4175" s="18"/>
      <x:c r="L4175" s="18"/>
      <x:c r="M4175" s="18"/>
      <x:c r="N4175" s="18"/>
      <x:c r="O4175" s="18"/>
      <x:c r="P4175" s="18"/>
      <x:c r="Q4175" s="18"/>
      <x:c r="R4175" s="18"/>
      <x:c r="S4175" s="18"/>
      <x:c r="T4175" s="18"/>
    </x:row>
    <x:row r="4176">
      <x:c r="D4176" s="18"/>
      <x:c r="E4176" s="18"/>
      <x:c r="F4176" s="18"/>
      <x:c r="G4176" s="59"/>
      <x:c r="H4176" s="59"/>
      <x:c r="I4176" s="59"/>
      <x:c r="J4176" s="59"/>
      <x:c r="K4176" s="18"/>
      <x:c r="L4176" s="18"/>
      <x:c r="M4176" s="18"/>
      <x:c r="N4176" s="18"/>
      <x:c r="O4176" s="18"/>
      <x:c r="P4176" s="18"/>
      <x:c r="Q4176" s="18"/>
      <x:c r="R4176" s="18"/>
      <x:c r="S4176" s="18"/>
      <x:c r="T4176" s="18"/>
    </x:row>
    <x:row r="4177">
      <x:c r="D4177" s="18"/>
      <x:c r="E4177" s="18"/>
      <x:c r="F4177" s="18"/>
      <x:c r="G4177" s="59"/>
      <x:c r="H4177" s="59"/>
      <x:c r="I4177" s="59"/>
      <x:c r="J4177" s="59"/>
      <x:c r="K4177" s="18"/>
      <x:c r="L4177" s="18"/>
      <x:c r="M4177" s="18"/>
      <x:c r="N4177" s="18"/>
      <x:c r="O4177" s="18"/>
      <x:c r="P4177" s="18"/>
      <x:c r="Q4177" s="18"/>
      <x:c r="R4177" s="18"/>
      <x:c r="S4177" s="18"/>
      <x:c r="T4177" s="18"/>
    </x:row>
    <x:row r="4178">
      <x:c r="D4178" s="18"/>
      <x:c r="E4178" s="18"/>
      <x:c r="F4178" s="18"/>
      <x:c r="G4178" s="59"/>
      <x:c r="H4178" s="59"/>
      <x:c r="I4178" s="59"/>
      <x:c r="J4178" s="59"/>
      <x:c r="K4178" s="18"/>
      <x:c r="L4178" s="18"/>
      <x:c r="M4178" s="18"/>
      <x:c r="N4178" s="18"/>
      <x:c r="O4178" s="18"/>
      <x:c r="P4178" s="18"/>
      <x:c r="Q4178" s="18"/>
      <x:c r="R4178" s="18"/>
      <x:c r="S4178" s="18"/>
      <x:c r="T4178" s="18"/>
    </x:row>
    <x:row r="4179">
      <x:c r="D4179" s="18"/>
      <x:c r="E4179" s="18"/>
      <x:c r="F4179" s="18"/>
      <x:c r="G4179" s="59"/>
      <x:c r="H4179" s="59"/>
      <x:c r="I4179" s="59"/>
      <x:c r="J4179" s="59"/>
      <x:c r="K4179" s="18"/>
      <x:c r="L4179" s="18"/>
      <x:c r="M4179" s="18"/>
      <x:c r="N4179" s="18"/>
      <x:c r="O4179" s="18"/>
      <x:c r="P4179" s="18"/>
      <x:c r="Q4179" s="18"/>
      <x:c r="R4179" s="18"/>
      <x:c r="S4179" s="18"/>
      <x:c r="T4179" s="18"/>
    </x:row>
    <x:row r="4180">
      <x:c r="D4180" s="18"/>
      <x:c r="E4180" s="18"/>
      <x:c r="F4180" s="18"/>
      <x:c r="G4180" s="59"/>
      <x:c r="H4180" s="59"/>
      <x:c r="I4180" s="59"/>
      <x:c r="J4180" s="59"/>
      <x:c r="K4180" s="18"/>
      <x:c r="L4180" s="18"/>
      <x:c r="M4180" s="18"/>
      <x:c r="N4180" s="18"/>
      <x:c r="O4180" s="18"/>
      <x:c r="P4180" s="18"/>
      <x:c r="Q4180" s="18"/>
      <x:c r="R4180" s="18"/>
      <x:c r="S4180" s="18"/>
      <x:c r="T4180" s="18"/>
    </x:row>
    <x:row r="4181">
      <x:c r="D4181" s="18"/>
      <x:c r="E4181" s="18"/>
      <x:c r="F4181" s="18"/>
      <x:c r="G4181" s="59"/>
      <x:c r="H4181" s="59"/>
      <x:c r="I4181" s="59"/>
      <x:c r="J4181" s="59"/>
      <x:c r="K4181" s="18"/>
      <x:c r="L4181" s="18"/>
      <x:c r="M4181" s="18"/>
      <x:c r="N4181" s="18"/>
      <x:c r="O4181" s="18"/>
      <x:c r="P4181" s="18"/>
      <x:c r="Q4181" s="18"/>
      <x:c r="R4181" s="18"/>
      <x:c r="S4181" s="18"/>
      <x:c r="T4181" s="18"/>
    </x:row>
    <x:row r="4182">
      <x:c r="D4182" s="18"/>
      <x:c r="E4182" s="18"/>
      <x:c r="F4182" s="18"/>
      <x:c r="G4182" s="59"/>
      <x:c r="H4182" s="59"/>
      <x:c r="I4182" s="59"/>
      <x:c r="J4182" s="59"/>
      <x:c r="K4182" s="18"/>
      <x:c r="L4182" s="18"/>
      <x:c r="M4182" s="18"/>
      <x:c r="N4182" s="18"/>
      <x:c r="O4182" s="18"/>
      <x:c r="P4182" s="18"/>
      <x:c r="Q4182" s="18"/>
      <x:c r="R4182" s="18"/>
      <x:c r="S4182" s="18"/>
      <x:c r="T4182" s="18"/>
    </x:row>
    <x:row r="4183">
      <x:c r="D4183" s="18"/>
      <x:c r="E4183" s="18"/>
      <x:c r="F4183" s="18"/>
      <x:c r="G4183" s="59"/>
      <x:c r="H4183" s="59"/>
      <x:c r="I4183" s="59"/>
      <x:c r="J4183" s="59"/>
      <x:c r="K4183" s="18"/>
      <x:c r="L4183" s="18"/>
      <x:c r="M4183" s="18"/>
      <x:c r="N4183" s="18"/>
      <x:c r="O4183" s="18"/>
      <x:c r="P4183" s="18"/>
      <x:c r="Q4183" s="18"/>
      <x:c r="R4183" s="18"/>
      <x:c r="S4183" s="18"/>
      <x:c r="T4183" s="18"/>
    </x:row>
    <x:row r="4184">
      <x:c r="D4184" s="18"/>
      <x:c r="E4184" s="18"/>
      <x:c r="F4184" s="18"/>
      <x:c r="G4184" s="59"/>
      <x:c r="H4184" s="59"/>
      <x:c r="I4184" s="59"/>
      <x:c r="J4184" s="59"/>
      <x:c r="K4184" s="18"/>
      <x:c r="L4184" s="18"/>
      <x:c r="M4184" s="18"/>
      <x:c r="N4184" s="18"/>
      <x:c r="O4184" s="18"/>
      <x:c r="P4184" s="18"/>
      <x:c r="Q4184" s="18"/>
      <x:c r="R4184" s="18"/>
      <x:c r="S4184" s="18"/>
      <x:c r="T4184" s="18"/>
    </x:row>
    <x:row r="4185">
      <x:c r="D4185" s="18"/>
      <x:c r="E4185" s="18"/>
      <x:c r="F4185" s="18"/>
      <x:c r="G4185" s="59"/>
      <x:c r="H4185" s="59"/>
      <x:c r="I4185" s="59"/>
      <x:c r="J4185" s="59"/>
      <x:c r="K4185" s="18"/>
      <x:c r="L4185" s="18"/>
      <x:c r="M4185" s="18"/>
      <x:c r="N4185" s="18"/>
      <x:c r="O4185" s="18"/>
      <x:c r="P4185" s="18"/>
      <x:c r="Q4185" s="18"/>
      <x:c r="R4185" s="18"/>
      <x:c r="S4185" s="18"/>
      <x:c r="T4185" s="18"/>
    </x:row>
    <x:row r="4186">
      <x:c r="D4186" s="18"/>
      <x:c r="E4186" s="18"/>
      <x:c r="F4186" s="18"/>
      <x:c r="G4186" s="59"/>
      <x:c r="H4186" s="59"/>
      <x:c r="I4186" s="59"/>
      <x:c r="J4186" s="59"/>
      <x:c r="K4186" s="18"/>
      <x:c r="L4186" s="18"/>
      <x:c r="M4186" s="18"/>
      <x:c r="N4186" s="18"/>
      <x:c r="O4186" s="18"/>
      <x:c r="P4186" s="18"/>
      <x:c r="Q4186" s="18"/>
      <x:c r="R4186" s="18"/>
      <x:c r="S4186" s="18"/>
      <x:c r="T4186" s="18"/>
    </x:row>
    <x:row r="4187">
      <x:c r="D4187" s="18"/>
      <x:c r="E4187" s="18"/>
      <x:c r="F4187" s="18"/>
      <x:c r="G4187" s="59"/>
      <x:c r="H4187" s="59"/>
      <x:c r="I4187" s="59"/>
      <x:c r="J4187" s="59"/>
      <x:c r="K4187" s="18"/>
      <x:c r="L4187" s="18"/>
      <x:c r="M4187" s="18"/>
      <x:c r="N4187" s="18"/>
      <x:c r="O4187" s="18"/>
      <x:c r="P4187" s="18"/>
      <x:c r="Q4187" s="18"/>
      <x:c r="R4187" s="18"/>
      <x:c r="S4187" s="18"/>
      <x:c r="T4187" s="18"/>
    </x:row>
    <x:row r="4188">
      <x:c r="D4188" s="18"/>
      <x:c r="E4188" s="18"/>
      <x:c r="F4188" s="18"/>
      <x:c r="G4188" s="59"/>
      <x:c r="H4188" s="59"/>
      <x:c r="I4188" s="59"/>
      <x:c r="J4188" s="59"/>
      <x:c r="K4188" s="18"/>
      <x:c r="L4188" s="18"/>
      <x:c r="M4188" s="18"/>
      <x:c r="N4188" s="18"/>
      <x:c r="O4188" s="18"/>
      <x:c r="P4188" s="18"/>
      <x:c r="Q4188" s="18"/>
      <x:c r="R4188" s="18"/>
      <x:c r="S4188" s="18"/>
      <x:c r="T4188" s="18"/>
    </x:row>
    <x:row r="4189">
      <x:c r="D4189" s="18"/>
      <x:c r="E4189" s="18"/>
      <x:c r="F4189" s="18"/>
      <x:c r="G4189" s="59"/>
      <x:c r="H4189" s="59"/>
      <x:c r="I4189" s="59"/>
      <x:c r="J4189" s="59"/>
      <x:c r="K4189" s="18"/>
      <x:c r="L4189" s="18"/>
      <x:c r="M4189" s="18"/>
      <x:c r="N4189" s="18"/>
      <x:c r="O4189" s="18"/>
      <x:c r="P4189" s="18"/>
      <x:c r="Q4189" s="18"/>
      <x:c r="R4189" s="18"/>
      <x:c r="S4189" s="18"/>
      <x:c r="T4189" s="18"/>
    </x:row>
    <x:row r="4190">
      <x:c r="D4190" s="18"/>
      <x:c r="E4190" s="18"/>
      <x:c r="F4190" s="18"/>
      <x:c r="G4190" s="59"/>
      <x:c r="H4190" s="59"/>
      <x:c r="I4190" s="59"/>
      <x:c r="J4190" s="59"/>
      <x:c r="K4190" s="18"/>
      <x:c r="L4190" s="18"/>
      <x:c r="M4190" s="18"/>
      <x:c r="N4190" s="18"/>
      <x:c r="O4190" s="18"/>
      <x:c r="P4190" s="18"/>
      <x:c r="Q4190" s="18"/>
      <x:c r="R4190" s="18"/>
      <x:c r="S4190" s="18"/>
      <x:c r="T4190" s="18"/>
    </x:row>
    <x:row r="4191">
      <x:c r="D4191" s="18"/>
      <x:c r="E4191" s="18"/>
      <x:c r="F4191" s="18"/>
      <x:c r="G4191" s="59"/>
      <x:c r="H4191" s="59"/>
      <x:c r="I4191" s="59"/>
      <x:c r="J4191" s="59"/>
      <x:c r="K4191" s="18"/>
      <x:c r="L4191" s="18"/>
      <x:c r="M4191" s="18"/>
      <x:c r="N4191" s="18"/>
      <x:c r="O4191" s="18"/>
      <x:c r="P4191" s="18"/>
      <x:c r="Q4191" s="18"/>
      <x:c r="R4191" s="18"/>
      <x:c r="S4191" s="18"/>
      <x:c r="T4191" s="18"/>
    </x:row>
    <x:row r="4192">
      <x:c r="D4192" s="18"/>
      <x:c r="E4192" s="18"/>
      <x:c r="F4192" s="18"/>
      <x:c r="G4192" s="59"/>
      <x:c r="H4192" s="59"/>
      <x:c r="I4192" s="59"/>
      <x:c r="J4192" s="59"/>
      <x:c r="K4192" s="18"/>
      <x:c r="L4192" s="18"/>
      <x:c r="M4192" s="18"/>
      <x:c r="N4192" s="18"/>
      <x:c r="O4192" s="18"/>
      <x:c r="P4192" s="18"/>
      <x:c r="Q4192" s="18"/>
      <x:c r="R4192" s="18"/>
      <x:c r="S4192" s="18"/>
      <x:c r="T4192" s="18"/>
    </x:row>
    <x:row r="4193">
      <x:c r="D4193" s="18"/>
      <x:c r="E4193" s="18"/>
      <x:c r="F4193" s="18"/>
      <x:c r="G4193" s="59"/>
      <x:c r="H4193" s="59"/>
      <x:c r="I4193" s="59"/>
      <x:c r="J4193" s="59"/>
      <x:c r="K4193" s="18"/>
      <x:c r="L4193" s="18"/>
      <x:c r="M4193" s="18"/>
      <x:c r="N4193" s="18"/>
      <x:c r="O4193" s="18"/>
      <x:c r="P4193" s="18"/>
      <x:c r="Q4193" s="18"/>
      <x:c r="R4193" s="18"/>
      <x:c r="S4193" s="18"/>
      <x:c r="T4193" s="18"/>
    </x:row>
    <x:row r="4194">
      <x:c r="D4194" s="18"/>
      <x:c r="E4194" s="18"/>
      <x:c r="F4194" s="18"/>
      <x:c r="G4194" s="59"/>
      <x:c r="H4194" s="59"/>
      <x:c r="I4194" s="59"/>
      <x:c r="J4194" s="59"/>
      <x:c r="K4194" s="18"/>
      <x:c r="L4194" s="18"/>
      <x:c r="M4194" s="18"/>
      <x:c r="N4194" s="18"/>
      <x:c r="O4194" s="18"/>
      <x:c r="P4194" s="18"/>
      <x:c r="Q4194" s="18"/>
      <x:c r="R4194" s="18"/>
      <x:c r="S4194" s="18"/>
      <x:c r="T4194" s="18"/>
    </x:row>
    <x:row r="4195">
      <x:c r="D4195" s="18"/>
      <x:c r="E4195" s="18"/>
      <x:c r="F4195" s="18"/>
      <x:c r="G4195" s="59"/>
      <x:c r="H4195" s="59"/>
      <x:c r="I4195" s="59"/>
      <x:c r="J4195" s="59"/>
      <x:c r="K4195" s="18"/>
      <x:c r="L4195" s="18"/>
      <x:c r="M4195" s="18"/>
      <x:c r="N4195" s="18"/>
      <x:c r="O4195" s="18"/>
      <x:c r="P4195" s="18"/>
      <x:c r="Q4195" s="18"/>
      <x:c r="R4195" s="18"/>
      <x:c r="S4195" s="18"/>
      <x:c r="T4195" s="18"/>
    </x:row>
    <x:row r="4196">
      <x:c r="D4196" s="18"/>
      <x:c r="E4196" s="18"/>
      <x:c r="F4196" s="18"/>
      <x:c r="G4196" s="59"/>
      <x:c r="H4196" s="59"/>
      <x:c r="I4196" s="59"/>
      <x:c r="J4196" s="59"/>
      <x:c r="K4196" s="18"/>
      <x:c r="L4196" s="18"/>
      <x:c r="M4196" s="18"/>
      <x:c r="N4196" s="18"/>
      <x:c r="O4196" s="18"/>
      <x:c r="P4196" s="18"/>
      <x:c r="Q4196" s="18"/>
      <x:c r="R4196" s="18"/>
      <x:c r="S4196" s="18"/>
      <x:c r="T4196" s="18"/>
    </x:row>
    <x:row r="4197">
      <x:c r="D4197" s="18"/>
      <x:c r="E4197" s="18"/>
      <x:c r="F4197" s="18"/>
      <x:c r="G4197" s="59"/>
      <x:c r="H4197" s="59"/>
      <x:c r="I4197" s="59"/>
      <x:c r="J4197" s="59"/>
      <x:c r="K4197" s="18"/>
      <x:c r="L4197" s="18"/>
      <x:c r="M4197" s="18"/>
      <x:c r="N4197" s="18"/>
      <x:c r="O4197" s="18"/>
      <x:c r="P4197" s="18"/>
      <x:c r="Q4197" s="18"/>
      <x:c r="R4197" s="18"/>
      <x:c r="S4197" s="18"/>
      <x:c r="T4197" s="18"/>
    </x:row>
    <x:row r="4198">
      <x:c r="D4198" s="18"/>
      <x:c r="E4198" s="18"/>
      <x:c r="F4198" s="18"/>
      <x:c r="G4198" s="59"/>
      <x:c r="H4198" s="59"/>
      <x:c r="I4198" s="59"/>
      <x:c r="J4198" s="59"/>
      <x:c r="K4198" s="18"/>
      <x:c r="L4198" s="18"/>
      <x:c r="M4198" s="18"/>
      <x:c r="N4198" s="18"/>
      <x:c r="O4198" s="18"/>
      <x:c r="P4198" s="18"/>
      <x:c r="Q4198" s="18"/>
      <x:c r="R4198" s="18"/>
      <x:c r="S4198" s="18"/>
      <x:c r="T4198" s="18"/>
    </x:row>
    <x:row r="4199">
      <x:c r="D4199" s="18"/>
      <x:c r="E4199" s="18"/>
      <x:c r="F4199" s="18"/>
      <x:c r="G4199" s="59"/>
      <x:c r="H4199" s="59"/>
      <x:c r="I4199" s="59"/>
      <x:c r="J4199" s="59"/>
      <x:c r="K4199" s="18"/>
      <x:c r="L4199" s="18"/>
      <x:c r="M4199" s="18"/>
      <x:c r="N4199" s="18"/>
      <x:c r="O4199" s="18"/>
      <x:c r="P4199" s="18"/>
      <x:c r="Q4199" s="18"/>
      <x:c r="R4199" s="18"/>
      <x:c r="S4199" s="18"/>
      <x:c r="T4199" s="18"/>
    </x:row>
    <x:row r="4200">
      <x:c r="D4200" s="18"/>
      <x:c r="E4200" s="18"/>
      <x:c r="F4200" s="18"/>
      <x:c r="G4200" s="59"/>
      <x:c r="H4200" s="59"/>
      <x:c r="I4200" s="59"/>
      <x:c r="J4200" s="59"/>
      <x:c r="K4200" s="18"/>
      <x:c r="L4200" s="18"/>
      <x:c r="M4200" s="18"/>
      <x:c r="N4200" s="18"/>
      <x:c r="O4200" s="18"/>
      <x:c r="P4200" s="18"/>
      <x:c r="Q4200" s="18"/>
      <x:c r="R4200" s="18"/>
      <x:c r="S4200" s="18"/>
      <x:c r="T4200" s="18"/>
    </x:row>
    <x:row r="4201">
      <x:c r="D4201" s="18"/>
      <x:c r="E4201" s="18"/>
      <x:c r="F4201" s="18"/>
      <x:c r="G4201" s="59"/>
      <x:c r="H4201" s="59"/>
      <x:c r="I4201" s="59"/>
      <x:c r="J4201" s="59"/>
      <x:c r="K4201" s="18"/>
      <x:c r="L4201" s="18"/>
      <x:c r="M4201" s="18"/>
      <x:c r="N4201" s="18"/>
      <x:c r="O4201" s="18"/>
      <x:c r="P4201" s="18"/>
      <x:c r="Q4201" s="18"/>
      <x:c r="R4201" s="18"/>
      <x:c r="S4201" s="18"/>
      <x:c r="T4201" s="18"/>
    </x:row>
    <x:row r="4202">
      <x:c r="D4202" s="18"/>
      <x:c r="E4202" s="18"/>
      <x:c r="F4202" s="18"/>
      <x:c r="G4202" s="59"/>
      <x:c r="H4202" s="59"/>
      <x:c r="I4202" s="59"/>
      <x:c r="J4202" s="59"/>
      <x:c r="K4202" s="18"/>
      <x:c r="L4202" s="18"/>
      <x:c r="M4202" s="18"/>
      <x:c r="N4202" s="18"/>
      <x:c r="O4202" s="18"/>
      <x:c r="P4202" s="18"/>
      <x:c r="Q4202" s="18"/>
      <x:c r="R4202" s="18"/>
      <x:c r="S4202" s="18"/>
      <x:c r="T4202" s="18"/>
    </x:row>
    <x:row r="4203">
      <x:c r="D4203" s="18"/>
      <x:c r="E4203" s="18"/>
      <x:c r="F4203" s="18"/>
      <x:c r="G4203" s="59"/>
      <x:c r="H4203" s="59"/>
      <x:c r="I4203" s="59"/>
      <x:c r="J4203" s="59"/>
      <x:c r="K4203" s="18"/>
      <x:c r="L4203" s="18"/>
      <x:c r="M4203" s="18"/>
      <x:c r="N4203" s="18"/>
      <x:c r="O4203" s="18"/>
      <x:c r="P4203" s="18"/>
      <x:c r="Q4203" s="18"/>
      <x:c r="R4203" s="18"/>
      <x:c r="S4203" s="18"/>
      <x:c r="T4203" s="18"/>
    </x:row>
    <x:row r="4204">
      <x:c r="D4204" s="18"/>
      <x:c r="E4204" s="18"/>
      <x:c r="F4204" s="18"/>
      <x:c r="G4204" s="59"/>
      <x:c r="H4204" s="59"/>
      <x:c r="I4204" s="59"/>
      <x:c r="J4204" s="59"/>
      <x:c r="K4204" s="18"/>
      <x:c r="L4204" s="18"/>
      <x:c r="M4204" s="18"/>
      <x:c r="N4204" s="18"/>
      <x:c r="O4204" s="18"/>
      <x:c r="P4204" s="18"/>
      <x:c r="Q4204" s="18"/>
      <x:c r="R4204" s="18"/>
      <x:c r="S4204" s="18"/>
      <x:c r="T4204" s="18"/>
    </x:row>
    <x:row r="4205">
      <x:c r="D4205" s="18"/>
      <x:c r="E4205" s="18"/>
      <x:c r="F4205" s="18"/>
      <x:c r="G4205" s="59"/>
      <x:c r="H4205" s="59"/>
      <x:c r="I4205" s="59"/>
      <x:c r="J4205" s="59"/>
      <x:c r="K4205" s="18"/>
      <x:c r="L4205" s="18"/>
      <x:c r="M4205" s="18"/>
      <x:c r="N4205" s="18"/>
      <x:c r="O4205" s="18"/>
      <x:c r="P4205" s="18"/>
      <x:c r="Q4205" s="18"/>
      <x:c r="R4205" s="18"/>
      <x:c r="S4205" s="18"/>
      <x:c r="T4205" s="18"/>
    </x:row>
    <x:row r="4206">
      <x:c r="D4206" s="18"/>
      <x:c r="E4206" s="18"/>
      <x:c r="F4206" s="18"/>
      <x:c r="G4206" s="59"/>
      <x:c r="H4206" s="59"/>
      <x:c r="I4206" s="59"/>
      <x:c r="J4206" s="59"/>
      <x:c r="K4206" s="18"/>
      <x:c r="L4206" s="18"/>
      <x:c r="M4206" s="18"/>
      <x:c r="N4206" s="18"/>
      <x:c r="O4206" s="18"/>
      <x:c r="P4206" s="18"/>
      <x:c r="Q4206" s="18"/>
      <x:c r="R4206" s="18"/>
      <x:c r="S4206" s="18"/>
      <x:c r="T4206" s="18"/>
    </x:row>
    <x:row r="4207">
      <x:c r="D4207" s="18"/>
      <x:c r="E4207" s="18"/>
      <x:c r="F4207" s="18"/>
      <x:c r="G4207" s="59"/>
      <x:c r="H4207" s="59"/>
      <x:c r="I4207" s="59"/>
      <x:c r="J4207" s="59"/>
      <x:c r="K4207" s="18"/>
      <x:c r="L4207" s="18"/>
      <x:c r="M4207" s="18"/>
      <x:c r="N4207" s="18"/>
      <x:c r="O4207" s="18"/>
      <x:c r="P4207" s="18"/>
      <x:c r="Q4207" s="18"/>
      <x:c r="R4207" s="18"/>
      <x:c r="S4207" s="18"/>
      <x:c r="T4207" s="18"/>
    </x:row>
    <x:row r="4208">
      <x:c r="D4208" s="18"/>
      <x:c r="E4208" s="18"/>
      <x:c r="F4208" s="18"/>
      <x:c r="G4208" s="59"/>
      <x:c r="H4208" s="59"/>
      <x:c r="I4208" s="59"/>
      <x:c r="J4208" s="59"/>
      <x:c r="K4208" s="18"/>
      <x:c r="L4208" s="18"/>
      <x:c r="M4208" s="18"/>
      <x:c r="N4208" s="18"/>
      <x:c r="O4208" s="18"/>
      <x:c r="P4208" s="18"/>
      <x:c r="Q4208" s="18"/>
      <x:c r="R4208" s="18"/>
      <x:c r="S4208" s="18"/>
      <x:c r="T4208" s="18"/>
    </x:row>
    <x:row r="4209">
      <x:c r="D4209" s="18"/>
      <x:c r="E4209" s="18"/>
      <x:c r="F4209" s="18"/>
      <x:c r="G4209" s="59"/>
      <x:c r="H4209" s="59"/>
      <x:c r="I4209" s="59"/>
      <x:c r="J4209" s="59"/>
      <x:c r="K4209" s="18"/>
      <x:c r="L4209" s="18"/>
      <x:c r="M4209" s="18"/>
      <x:c r="N4209" s="18"/>
      <x:c r="O4209" s="18"/>
      <x:c r="P4209" s="18"/>
      <x:c r="Q4209" s="18"/>
      <x:c r="R4209" s="18"/>
      <x:c r="S4209" s="18"/>
      <x:c r="T4209" s="18"/>
    </x:row>
    <x:row r="4210">
      <x:c r="D4210" s="18"/>
      <x:c r="E4210" s="18"/>
      <x:c r="F4210" s="18"/>
      <x:c r="G4210" s="59"/>
      <x:c r="H4210" s="59"/>
      <x:c r="I4210" s="59"/>
      <x:c r="J4210" s="59"/>
      <x:c r="K4210" s="18"/>
      <x:c r="L4210" s="18"/>
      <x:c r="M4210" s="18"/>
      <x:c r="N4210" s="18"/>
      <x:c r="O4210" s="18"/>
      <x:c r="P4210" s="18"/>
      <x:c r="Q4210" s="18"/>
      <x:c r="R4210" s="18"/>
      <x:c r="S4210" s="18"/>
      <x:c r="T4210" s="18"/>
    </x:row>
    <x:row r="4211">
      <x:c r="D4211" s="18"/>
      <x:c r="E4211" s="18"/>
      <x:c r="F4211" s="18"/>
      <x:c r="G4211" s="59"/>
      <x:c r="H4211" s="59"/>
      <x:c r="I4211" s="59"/>
      <x:c r="J4211" s="59"/>
      <x:c r="K4211" s="18"/>
      <x:c r="L4211" s="18"/>
      <x:c r="M4211" s="18"/>
      <x:c r="N4211" s="18"/>
      <x:c r="O4211" s="18"/>
      <x:c r="P4211" s="18"/>
      <x:c r="Q4211" s="18"/>
      <x:c r="R4211" s="18"/>
      <x:c r="S4211" s="18"/>
      <x:c r="T4211" s="18"/>
    </x:row>
    <x:row r="4212">
      <x:c r="D4212" s="18"/>
      <x:c r="E4212" s="18"/>
      <x:c r="F4212" s="18"/>
      <x:c r="G4212" s="59"/>
      <x:c r="H4212" s="59"/>
      <x:c r="I4212" s="59"/>
      <x:c r="J4212" s="59"/>
      <x:c r="K4212" s="18"/>
      <x:c r="L4212" s="18"/>
      <x:c r="M4212" s="18"/>
      <x:c r="N4212" s="18"/>
      <x:c r="O4212" s="18"/>
      <x:c r="P4212" s="18"/>
      <x:c r="Q4212" s="18"/>
      <x:c r="R4212" s="18"/>
      <x:c r="S4212" s="18"/>
      <x:c r="T4212" s="18"/>
    </x:row>
    <x:row r="4213">
      <x:c r="D4213" s="18"/>
      <x:c r="E4213" s="18"/>
      <x:c r="F4213" s="18"/>
      <x:c r="G4213" s="59"/>
      <x:c r="H4213" s="59"/>
      <x:c r="I4213" s="59"/>
      <x:c r="J4213" s="59"/>
      <x:c r="K4213" s="18"/>
      <x:c r="L4213" s="18"/>
      <x:c r="M4213" s="18"/>
      <x:c r="N4213" s="18"/>
      <x:c r="O4213" s="18"/>
      <x:c r="P4213" s="18"/>
      <x:c r="Q4213" s="18"/>
      <x:c r="R4213" s="18"/>
      <x:c r="S4213" s="18"/>
      <x:c r="T4213" s="18"/>
    </x:row>
    <x:row r="4214">
      <x:c r="D4214" s="18"/>
      <x:c r="E4214" s="18"/>
      <x:c r="F4214" s="18"/>
      <x:c r="G4214" s="59"/>
      <x:c r="H4214" s="59"/>
      <x:c r="I4214" s="59"/>
      <x:c r="J4214" s="59"/>
      <x:c r="K4214" s="18"/>
      <x:c r="L4214" s="18"/>
      <x:c r="M4214" s="18"/>
      <x:c r="N4214" s="18"/>
      <x:c r="O4214" s="18"/>
      <x:c r="P4214" s="18"/>
      <x:c r="Q4214" s="18"/>
      <x:c r="R4214" s="18"/>
      <x:c r="S4214" s="18"/>
      <x:c r="T4214" s="18"/>
    </x:row>
    <x:row r="4215">
      <x:c r="D4215" s="18"/>
      <x:c r="E4215" s="18"/>
      <x:c r="F4215" s="18"/>
      <x:c r="G4215" s="59"/>
      <x:c r="H4215" s="59"/>
      <x:c r="I4215" s="59"/>
      <x:c r="J4215" s="59"/>
      <x:c r="K4215" s="18"/>
      <x:c r="L4215" s="18"/>
      <x:c r="M4215" s="18"/>
      <x:c r="N4215" s="18"/>
      <x:c r="O4215" s="18"/>
      <x:c r="P4215" s="18"/>
      <x:c r="Q4215" s="18"/>
      <x:c r="R4215" s="18"/>
      <x:c r="S4215" s="18"/>
      <x:c r="T4215" s="18"/>
    </x:row>
    <x:row r="4216">
      <x:c r="D4216" s="18"/>
      <x:c r="E4216" s="18"/>
      <x:c r="F4216" s="18"/>
      <x:c r="G4216" s="59"/>
      <x:c r="H4216" s="59"/>
      <x:c r="I4216" s="59"/>
      <x:c r="J4216" s="59"/>
      <x:c r="K4216" s="18"/>
      <x:c r="L4216" s="18"/>
      <x:c r="M4216" s="18"/>
      <x:c r="N4216" s="18"/>
      <x:c r="O4216" s="18"/>
      <x:c r="P4216" s="18"/>
      <x:c r="Q4216" s="18"/>
      <x:c r="R4216" s="18"/>
      <x:c r="S4216" s="18"/>
      <x:c r="T4216" s="18"/>
    </x:row>
    <x:row r="4217">
      <x:c r="D4217" s="18"/>
      <x:c r="E4217" s="18"/>
      <x:c r="F4217" s="18"/>
      <x:c r="G4217" s="59"/>
      <x:c r="H4217" s="59"/>
      <x:c r="I4217" s="59"/>
      <x:c r="J4217" s="59"/>
      <x:c r="K4217" s="18"/>
      <x:c r="L4217" s="18"/>
      <x:c r="M4217" s="18"/>
      <x:c r="N4217" s="18"/>
      <x:c r="O4217" s="18"/>
      <x:c r="P4217" s="18"/>
      <x:c r="Q4217" s="18"/>
      <x:c r="R4217" s="18"/>
      <x:c r="S4217" s="18"/>
      <x:c r="T4217" s="18"/>
    </x:row>
    <x:row r="4218">
      <x:c r="D4218" s="18"/>
      <x:c r="E4218" s="18"/>
      <x:c r="F4218" s="18"/>
      <x:c r="G4218" s="59"/>
      <x:c r="H4218" s="59"/>
      <x:c r="I4218" s="59"/>
      <x:c r="J4218" s="59"/>
      <x:c r="K4218" s="18"/>
      <x:c r="L4218" s="18"/>
      <x:c r="M4218" s="18"/>
      <x:c r="N4218" s="18"/>
      <x:c r="O4218" s="18"/>
      <x:c r="P4218" s="18"/>
      <x:c r="Q4218" s="18"/>
      <x:c r="R4218" s="18"/>
      <x:c r="S4218" s="18"/>
      <x:c r="T4218" s="18"/>
    </x:row>
    <x:row r="4219">
      <x:c r="D4219" s="18"/>
      <x:c r="E4219" s="18"/>
      <x:c r="F4219" s="18"/>
      <x:c r="G4219" s="59"/>
      <x:c r="H4219" s="59"/>
      <x:c r="I4219" s="59"/>
      <x:c r="J4219" s="59"/>
      <x:c r="K4219" s="18"/>
      <x:c r="L4219" s="18"/>
      <x:c r="M4219" s="18"/>
      <x:c r="N4219" s="18"/>
      <x:c r="O4219" s="18"/>
      <x:c r="P4219" s="18"/>
      <x:c r="Q4219" s="18"/>
      <x:c r="R4219" s="18"/>
      <x:c r="S4219" s="18"/>
      <x:c r="T4219" s="18"/>
    </x:row>
    <x:row r="4220">
      <x:c r="D4220" s="18"/>
      <x:c r="E4220" s="18"/>
      <x:c r="F4220" s="18"/>
      <x:c r="G4220" s="59"/>
      <x:c r="H4220" s="59"/>
      <x:c r="I4220" s="59"/>
      <x:c r="J4220" s="59"/>
      <x:c r="K4220" s="18"/>
      <x:c r="L4220" s="18"/>
      <x:c r="M4220" s="18"/>
      <x:c r="N4220" s="18"/>
      <x:c r="O4220" s="18"/>
      <x:c r="P4220" s="18"/>
      <x:c r="Q4220" s="18"/>
      <x:c r="R4220" s="18"/>
      <x:c r="S4220" s="18"/>
      <x:c r="T4220" s="18"/>
    </x:row>
    <x:row r="4221">
      <x:c r="D4221" s="18"/>
      <x:c r="E4221" s="18"/>
      <x:c r="F4221" s="18"/>
      <x:c r="G4221" s="59"/>
      <x:c r="H4221" s="59"/>
      <x:c r="I4221" s="59"/>
      <x:c r="J4221" s="59"/>
      <x:c r="K4221" s="18"/>
      <x:c r="L4221" s="18"/>
      <x:c r="M4221" s="18"/>
      <x:c r="N4221" s="18"/>
      <x:c r="O4221" s="18"/>
      <x:c r="P4221" s="18"/>
      <x:c r="Q4221" s="18"/>
      <x:c r="R4221" s="18"/>
      <x:c r="S4221" s="18"/>
      <x:c r="T4221" s="18"/>
    </x:row>
    <x:row r="4222">
      <x:c r="D4222" s="18"/>
      <x:c r="E4222" s="18"/>
      <x:c r="F4222" s="18"/>
      <x:c r="G4222" s="59"/>
      <x:c r="H4222" s="59"/>
      <x:c r="I4222" s="59"/>
      <x:c r="J4222" s="59"/>
      <x:c r="K4222" s="18"/>
      <x:c r="L4222" s="18"/>
      <x:c r="M4222" s="18"/>
      <x:c r="N4222" s="18"/>
      <x:c r="O4222" s="18"/>
      <x:c r="P4222" s="18"/>
      <x:c r="Q4222" s="18"/>
      <x:c r="R4222" s="18"/>
      <x:c r="S4222" s="18"/>
      <x:c r="T4222" s="18"/>
    </x:row>
    <x:row r="4223">
      <x:c r="D4223" s="18"/>
      <x:c r="E4223" s="18"/>
      <x:c r="F4223" s="18"/>
      <x:c r="G4223" s="59"/>
      <x:c r="H4223" s="59"/>
      <x:c r="I4223" s="59"/>
      <x:c r="J4223" s="59"/>
      <x:c r="K4223" s="18"/>
      <x:c r="L4223" s="18"/>
      <x:c r="M4223" s="18"/>
      <x:c r="N4223" s="18"/>
      <x:c r="O4223" s="18"/>
      <x:c r="P4223" s="18"/>
      <x:c r="Q4223" s="18"/>
      <x:c r="R4223" s="18"/>
      <x:c r="S4223" s="18"/>
      <x:c r="T4223" s="18"/>
    </x:row>
    <x:row r="4224">
      <x:c r="D4224" s="18"/>
      <x:c r="E4224" s="18"/>
      <x:c r="F4224" s="18"/>
      <x:c r="G4224" s="59"/>
      <x:c r="H4224" s="59"/>
      <x:c r="I4224" s="59"/>
      <x:c r="J4224" s="59"/>
      <x:c r="K4224" s="18"/>
      <x:c r="L4224" s="18"/>
      <x:c r="M4224" s="18"/>
      <x:c r="N4224" s="18"/>
      <x:c r="O4224" s="18"/>
      <x:c r="P4224" s="18"/>
      <x:c r="Q4224" s="18"/>
      <x:c r="R4224" s="18"/>
      <x:c r="S4224" s="18"/>
      <x:c r="T4224" s="18"/>
    </x:row>
    <x:row r="4225">
      <x:c r="D4225" s="18"/>
      <x:c r="E4225" s="18"/>
      <x:c r="F4225" s="18"/>
      <x:c r="G4225" s="59"/>
      <x:c r="H4225" s="59"/>
      <x:c r="I4225" s="59"/>
      <x:c r="J4225" s="59"/>
      <x:c r="K4225" s="18"/>
      <x:c r="L4225" s="18"/>
      <x:c r="M4225" s="18"/>
      <x:c r="N4225" s="18"/>
      <x:c r="O4225" s="18"/>
      <x:c r="P4225" s="18"/>
      <x:c r="Q4225" s="18"/>
      <x:c r="R4225" s="18"/>
      <x:c r="S4225" s="18"/>
      <x:c r="T4225" s="18"/>
    </x:row>
    <x:row r="4226">
      <x:c r="D4226" s="18"/>
      <x:c r="E4226" s="18"/>
      <x:c r="F4226" s="18"/>
      <x:c r="G4226" s="59"/>
      <x:c r="H4226" s="59"/>
      <x:c r="I4226" s="59"/>
      <x:c r="J4226" s="59"/>
      <x:c r="K4226" s="18"/>
      <x:c r="L4226" s="18"/>
      <x:c r="M4226" s="18"/>
      <x:c r="N4226" s="18"/>
      <x:c r="O4226" s="18"/>
      <x:c r="P4226" s="18"/>
      <x:c r="Q4226" s="18"/>
      <x:c r="R4226" s="18"/>
      <x:c r="S4226" s="18"/>
      <x:c r="T4226" s="18"/>
    </x:row>
    <x:row r="4227">
      <x:c r="D4227" s="18"/>
      <x:c r="E4227" s="18"/>
      <x:c r="F4227" s="18"/>
      <x:c r="G4227" s="59"/>
      <x:c r="H4227" s="59"/>
      <x:c r="I4227" s="59"/>
      <x:c r="J4227" s="59"/>
      <x:c r="K4227" s="18"/>
      <x:c r="L4227" s="18"/>
      <x:c r="M4227" s="18"/>
      <x:c r="N4227" s="18"/>
      <x:c r="O4227" s="18"/>
      <x:c r="P4227" s="18"/>
      <x:c r="Q4227" s="18"/>
      <x:c r="R4227" s="18"/>
      <x:c r="S4227" s="18"/>
      <x:c r="T4227" s="18"/>
    </x:row>
    <x:row r="4228">
      <x:c r="D4228" s="18"/>
      <x:c r="E4228" s="18"/>
      <x:c r="F4228" s="18"/>
      <x:c r="G4228" s="59"/>
      <x:c r="H4228" s="59"/>
      <x:c r="I4228" s="59"/>
      <x:c r="J4228" s="59"/>
      <x:c r="K4228" s="18"/>
      <x:c r="L4228" s="18"/>
      <x:c r="M4228" s="18"/>
      <x:c r="N4228" s="18"/>
      <x:c r="O4228" s="18"/>
      <x:c r="P4228" s="18"/>
      <x:c r="Q4228" s="18"/>
      <x:c r="R4228" s="18"/>
      <x:c r="S4228" s="18"/>
      <x:c r="T4228" s="18"/>
    </x:row>
    <x:row r="4229">
      <x:c r="D4229" s="18"/>
      <x:c r="E4229" s="18"/>
      <x:c r="F4229" s="18"/>
      <x:c r="G4229" s="59"/>
      <x:c r="H4229" s="59"/>
      <x:c r="I4229" s="59"/>
      <x:c r="J4229" s="59"/>
      <x:c r="K4229" s="18"/>
      <x:c r="L4229" s="18"/>
      <x:c r="M4229" s="18"/>
      <x:c r="N4229" s="18"/>
      <x:c r="O4229" s="18"/>
      <x:c r="P4229" s="18"/>
      <x:c r="Q4229" s="18"/>
      <x:c r="R4229" s="18"/>
      <x:c r="S4229" s="18"/>
      <x:c r="T4229" s="18"/>
    </x:row>
    <x:row r="4230">
      <x:c r="D4230" s="18"/>
      <x:c r="E4230" s="18"/>
      <x:c r="F4230" s="18"/>
      <x:c r="G4230" s="59"/>
      <x:c r="H4230" s="59"/>
      <x:c r="I4230" s="59"/>
      <x:c r="J4230" s="59"/>
      <x:c r="K4230" s="18"/>
      <x:c r="L4230" s="18"/>
      <x:c r="M4230" s="18"/>
      <x:c r="N4230" s="18"/>
      <x:c r="O4230" s="18"/>
      <x:c r="P4230" s="18"/>
      <x:c r="Q4230" s="18"/>
      <x:c r="R4230" s="18"/>
      <x:c r="S4230" s="18"/>
      <x:c r="T4230" s="18"/>
    </x:row>
    <x:row r="4231">
      <x:c r="D4231" s="18"/>
      <x:c r="E4231" s="18"/>
      <x:c r="F4231" s="18"/>
      <x:c r="G4231" s="59"/>
      <x:c r="H4231" s="59"/>
      <x:c r="I4231" s="59"/>
      <x:c r="J4231" s="59"/>
      <x:c r="K4231" s="18"/>
      <x:c r="L4231" s="18"/>
      <x:c r="M4231" s="18"/>
      <x:c r="N4231" s="18"/>
      <x:c r="O4231" s="18"/>
      <x:c r="P4231" s="18"/>
      <x:c r="Q4231" s="18"/>
      <x:c r="R4231" s="18"/>
      <x:c r="S4231" s="18"/>
      <x:c r="T4231" s="18"/>
    </x:row>
    <x:row r="4232">
      <x:c r="D4232" s="18"/>
      <x:c r="E4232" s="18"/>
      <x:c r="F4232" s="18"/>
      <x:c r="G4232" s="59"/>
      <x:c r="H4232" s="59"/>
      <x:c r="I4232" s="59"/>
      <x:c r="J4232" s="59"/>
      <x:c r="K4232" s="18"/>
      <x:c r="L4232" s="18"/>
      <x:c r="M4232" s="18"/>
      <x:c r="N4232" s="18"/>
      <x:c r="O4232" s="18"/>
      <x:c r="P4232" s="18"/>
      <x:c r="Q4232" s="18"/>
      <x:c r="R4232" s="18"/>
      <x:c r="S4232" s="18"/>
      <x:c r="T4232" s="18"/>
    </x:row>
    <x:row r="4233">
      <x:c r="D4233" s="18"/>
      <x:c r="E4233" s="18"/>
      <x:c r="F4233" s="18"/>
      <x:c r="G4233" s="59"/>
      <x:c r="H4233" s="59"/>
      <x:c r="I4233" s="59"/>
      <x:c r="J4233" s="59"/>
      <x:c r="K4233" s="18"/>
      <x:c r="L4233" s="18"/>
      <x:c r="M4233" s="18"/>
      <x:c r="N4233" s="18"/>
      <x:c r="O4233" s="18"/>
      <x:c r="P4233" s="18"/>
      <x:c r="Q4233" s="18"/>
      <x:c r="R4233" s="18"/>
      <x:c r="S4233" s="18"/>
      <x:c r="T4233" s="18"/>
    </x:row>
    <x:row r="4234">
      <x:c r="D4234" s="18"/>
      <x:c r="E4234" s="18"/>
      <x:c r="F4234" s="18"/>
      <x:c r="G4234" s="59"/>
      <x:c r="H4234" s="59"/>
      <x:c r="I4234" s="59"/>
      <x:c r="J4234" s="59"/>
      <x:c r="K4234" s="18"/>
      <x:c r="L4234" s="18"/>
      <x:c r="M4234" s="18"/>
      <x:c r="N4234" s="18"/>
      <x:c r="O4234" s="18"/>
      <x:c r="P4234" s="18"/>
      <x:c r="Q4234" s="18"/>
      <x:c r="R4234" s="18"/>
      <x:c r="S4234" s="18"/>
      <x:c r="T4234" s="18"/>
    </x:row>
    <x:row r="4235">
      <x:c r="D4235" s="18"/>
      <x:c r="E4235" s="18"/>
      <x:c r="F4235" s="18"/>
      <x:c r="G4235" s="59"/>
      <x:c r="H4235" s="59"/>
      <x:c r="I4235" s="59"/>
      <x:c r="J4235" s="59"/>
      <x:c r="K4235" s="18"/>
      <x:c r="L4235" s="18"/>
      <x:c r="M4235" s="18"/>
      <x:c r="N4235" s="18"/>
      <x:c r="O4235" s="18"/>
      <x:c r="P4235" s="18"/>
      <x:c r="Q4235" s="18"/>
      <x:c r="R4235" s="18"/>
      <x:c r="S4235" s="18"/>
      <x:c r="T4235" s="18"/>
    </x:row>
    <x:row r="4236">
      <x:c r="D4236" s="18"/>
      <x:c r="E4236" s="18"/>
      <x:c r="F4236" s="18"/>
      <x:c r="G4236" s="59"/>
      <x:c r="H4236" s="59"/>
      <x:c r="I4236" s="59"/>
      <x:c r="J4236" s="59"/>
      <x:c r="K4236" s="18"/>
      <x:c r="L4236" s="18"/>
      <x:c r="M4236" s="18"/>
      <x:c r="N4236" s="18"/>
      <x:c r="O4236" s="18"/>
      <x:c r="P4236" s="18"/>
      <x:c r="Q4236" s="18"/>
      <x:c r="R4236" s="18"/>
      <x:c r="S4236" s="18"/>
      <x:c r="T4236" s="18"/>
    </x:row>
    <x:row r="4237">
      <x:c r="D4237" s="18"/>
      <x:c r="E4237" s="18"/>
      <x:c r="F4237" s="18"/>
      <x:c r="G4237" s="59"/>
      <x:c r="H4237" s="59"/>
      <x:c r="I4237" s="59"/>
      <x:c r="J4237" s="59"/>
      <x:c r="K4237" s="18"/>
      <x:c r="L4237" s="18"/>
      <x:c r="M4237" s="18"/>
      <x:c r="N4237" s="18"/>
      <x:c r="O4237" s="18"/>
      <x:c r="P4237" s="18"/>
      <x:c r="Q4237" s="18"/>
      <x:c r="R4237" s="18"/>
      <x:c r="S4237" s="18"/>
      <x:c r="T4237" s="18"/>
    </x:row>
    <x:row r="4238">
      <x:c r="D4238" s="18"/>
      <x:c r="E4238" s="18"/>
      <x:c r="F4238" s="18"/>
      <x:c r="G4238" s="59"/>
      <x:c r="H4238" s="59"/>
      <x:c r="I4238" s="59"/>
      <x:c r="J4238" s="59"/>
      <x:c r="K4238" s="18"/>
      <x:c r="L4238" s="18"/>
      <x:c r="M4238" s="18"/>
      <x:c r="N4238" s="18"/>
      <x:c r="O4238" s="18"/>
      <x:c r="P4238" s="18"/>
      <x:c r="Q4238" s="18"/>
      <x:c r="R4238" s="18"/>
      <x:c r="S4238" s="18"/>
      <x:c r="T4238" s="18"/>
    </x:row>
    <x:row r="4239">
      <x:c r="D4239" s="18"/>
      <x:c r="E4239" s="18"/>
      <x:c r="F4239" s="18"/>
      <x:c r="G4239" s="59"/>
      <x:c r="H4239" s="59"/>
      <x:c r="I4239" s="59"/>
      <x:c r="J4239" s="59"/>
      <x:c r="K4239" s="18"/>
      <x:c r="L4239" s="18"/>
      <x:c r="M4239" s="18"/>
      <x:c r="N4239" s="18"/>
      <x:c r="O4239" s="18"/>
      <x:c r="P4239" s="18"/>
      <x:c r="Q4239" s="18"/>
      <x:c r="R4239" s="18"/>
      <x:c r="S4239" s="18"/>
      <x:c r="T4239" s="18"/>
    </x:row>
    <x:row r="4240">
      <x:c r="D4240" s="18"/>
      <x:c r="E4240" s="18"/>
      <x:c r="F4240" s="18"/>
      <x:c r="G4240" s="59"/>
      <x:c r="H4240" s="59"/>
      <x:c r="I4240" s="59"/>
      <x:c r="J4240" s="59"/>
      <x:c r="K4240" s="18"/>
      <x:c r="L4240" s="18"/>
      <x:c r="M4240" s="18"/>
      <x:c r="N4240" s="18"/>
      <x:c r="O4240" s="18"/>
      <x:c r="P4240" s="18"/>
      <x:c r="Q4240" s="18"/>
      <x:c r="R4240" s="18"/>
      <x:c r="S4240" s="18"/>
      <x:c r="T4240" s="18"/>
    </x:row>
    <x:row r="4241">
      <x:c r="D4241" s="18"/>
      <x:c r="E4241" s="18"/>
      <x:c r="F4241" s="18"/>
      <x:c r="G4241" s="59"/>
      <x:c r="H4241" s="59"/>
      <x:c r="I4241" s="59"/>
      <x:c r="J4241" s="59"/>
      <x:c r="K4241" s="18"/>
      <x:c r="L4241" s="18"/>
      <x:c r="M4241" s="18"/>
      <x:c r="N4241" s="18"/>
      <x:c r="O4241" s="18"/>
      <x:c r="P4241" s="18"/>
      <x:c r="Q4241" s="18"/>
      <x:c r="R4241" s="18"/>
      <x:c r="S4241" s="18"/>
      <x:c r="T4241" s="18"/>
    </x:row>
    <x:row r="4242">
      <x:c r="D4242" s="18"/>
      <x:c r="E4242" s="18"/>
      <x:c r="F4242" s="18"/>
      <x:c r="G4242" s="59"/>
      <x:c r="H4242" s="59"/>
      <x:c r="I4242" s="59"/>
      <x:c r="J4242" s="59"/>
      <x:c r="K4242" s="18"/>
      <x:c r="L4242" s="18"/>
      <x:c r="M4242" s="18"/>
      <x:c r="N4242" s="18"/>
      <x:c r="O4242" s="18"/>
      <x:c r="P4242" s="18"/>
      <x:c r="Q4242" s="18"/>
      <x:c r="R4242" s="18"/>
      <x:c r="S4242" s="18"/>
      <x:c r="T4242" s="18"/>
    </x:row>
    <x:row r="4243">
      <x:c r="D4243" s="18"/>
      <x:c r="E4243" s="18"/>
      <x:c r="F4243" s="18"/>
      <x:c r="G4243" s="59"/>
      <x:c r="H4243" s="59"/>
      <x:c r="I4243" s="59"/>
      <x:c r="J4243" s="59"/>
      <x:c r="K4243" s="18"/>
      <x:c r="L4243" s="18"/>
      <x:c r="M4243" s="18"/>
      <x:c r="N4243" s="18"/>
      <x:c r="O4243" s="18"/>
      <x:c r="P4243" s="18"/>
      <x:c r="Q4243" s="18"/>
      <x:c r="R4243" s="18"/>
      <x:c r="S4243" s="18"/>
      <x:c r="T4243" s="18"/>
    </x:row>
    <x:row r="4244">
      <x:c r="D4244" s="18"/>
      <x:c r="E4244" s="18"/>
      <x:c r="F4244" s="18"/>
      <x:c r="G4244" s="59"/>
      <x:c r="H4244" s="59"/>
      <x:c r="I4244" s="59"/>
      <x:c r="J4244" s="59"/>
      <x:c r="K4244" s="18"/>
      <x:c r="L4244" s="18"/>
      <x:c r="M4244" s="18"/>
      <x:c r="N4244" s="18"/>
      <x:c r="O4244" s="18"/>
      <x:c r="P4244" s="18"/>
      <x:c r="Q4244" s="18"/>
      <x:c r="R4244" s="18"/>
      <x:c r="S4244" s="18"/>
      <x:c r="T4244" s="18"/>
    </x:row>
    <x:row r="4245">
      <x:c r="D4245" s="18"/>
      <x:c r="E4245" s="18"/>
      <x:c r="F4245" s="18"/>
      <x:c r="G4245" s="59"/>
      <x:c r="H4245" s="59"/>
      <x:c r="I4245" s="59"/>
      <x:c r="J4245" s="59"/>
      <x:c r="K4245" s="18"/>
      <x:c r="L4245" s="18"/>
      <x:c r="M4245" s="18"/>
      <x:c r="N4245" s="18"/>
      <x:c r="O4245" s="18"/>
      <x:c r="P4245" s="18"/>
      <x:c r="Q4245" s="18"/>
      <x:c r="R4245" s="18"/>
      <x:c r="S4245" s="18"/>
      <x:c r="T4245" s="18"/>
    </x:row>
    <x:row r="4246">
      <x:c r="D4246" s="18"/>
      <x:c r="E4246" s="18"/>
      <x:c r="F4246" s="18"/>
      <x:c r="G4246" s="59"/>
      <x:c r="H4246" s="59"/>
      <x:c r="I4246" s="59"/>
      <x:c r="J4246" s="59"/>
      <x:c r="K4246" s="18"/>
      <x:c r="L4246" s="18"/>
      <x:c r="M4246" s="18"/>
      <x:c r="N4246" s="18"/>
      <x:c r="O4246" s="18"/>
      <x:c r="P4246" s="18"/>
      <x:c r="Q4246" s="18"/>
      <x:c r="R4246" s="18"/>
      <x:c r="S4246" s="18"/>
      <x:c r="T4246" s="18"/>
    </x:row>
    <x:row r="4247">
      <x:c r="D4247" s="18"/>
      <x:c r="E4247" s="18"/>
      <x:c r="F4247" s="18"/>
      <x:c r="G4247" s="59"/>
      <x:c r="H4247" s="59"/>
      <x:c r="I4247" s="59"/>
      <x:c r="J4247" s="59"/>
      <x:c r="K4247" s="18"/>
      <x:c r="L4247" s="18"/>
      <x:c r="M4247" s="18"/>
      <x:c r="N4247" s="18"/>
      <x:c r="O4247" s="18"/>
      <x:c r="P4247" s="18"/>
      <x:c r="Q4247" s="18"/>
      <x:c r="R4247" s="18"/>
      <x:c r="S4247" s="18"/>
      <x:c r="T4247" s="18"/>
    </x:row>
    <x:row r="4248">
      <x:c r="D4248" s="18"/>
      <x:c r="E4248" s="18"/>
      <x:c r="F4248" s="18"/>
      <x:c r="G4248" s="59"/>
      <x:c r="H4248" s="59"/>
      <x:c r="I4248" s="59"/>
      <x:c r="J4248" s="59"/>
      <x:c r="K4248" s="18"/>
      <x:c r="L4248" s="18"/>
      <x:c r="M4248" s="18"/>
      <x:c r="N4248" s="18"/>
      <x:c r="O4248" s="18"/>
      <x:c r="P4248" s="18"/>
      <x:c r="Q4248" s="18"/>
      <x:c r="R4248" s="18"/>
      <x:c r="S4248" s="18"/>
      <x:c r="T4248" s="18"/>
    </x:row>
    <x:row r="4249">
      <x:c r="D4249" s="18"/>
      <x:c r="E4249" s="18"/>
      <x:c r="F4249" s="18"/>
      <x:c r="G4249" s="59"/>
      <x:c r="H4249" s="59"/>
      <x:c r="I4249" s="59"/>
      <x:c r="J4249" s="59"/>
      <x:c r="K4249" s="18"/>
      <x:c r="L4249" s="18"/>
      <x:c r="M4249" s="18"/>
      <x:c r="N4249" s="18"/>
      <x:c r="O4249" s="18"/>
      <x:c r="P4249" s="18"/>
      <x:c r="Q4249" s="18"/>
      <x:c r="R4249" s="18"/>
      <x:c r="S4249" s="18"/>
      <x:c r="T4249" s="18"/>
    </x:row>
    <x:row r="4250">
      <x:c r="D4250" s="18"/>
      <x:c r="E4250" s="18"/>
      <x:c r="F4250" s="18"/>
      <x:c r="G4250" s="59"/>
      <x:c r="H4250" s="59"/>
      <x:c r="I4250" s="59"/>
      <x:c r="J4250" s="59"/>
      <x:c r="K4250" s="18"/>
      <x:c r="L4250" s="18"/>
      <x:c r="M4250" s="18"/>
      <x:c r="N4250" s="18"/>
      <x:c r="O4250" s="18"/>
      <x:c r="P4250" s="18"/>
      <x:c r="Q4250" s="18"/>
      <x:c r="R4250" s="18"/>
      <x:c r="S4250" s="18"/>
      <x:c r="T4250" s="18"/>
    </x:row>
    <x:row r="4251">
      <x:c r="D4251" s="18"/>
      <x:c r="E4251" s="18"/>
      <x:c r="F4251" s="18"/>
      <x:c r="G4251" s="59"/>
      <x:c r="H4251" s="59"/>
      <x:c r="I4251" s="59"/>
      <x:c r="J4251" s="59"/>
      <x:c r="K4251" s="18"/>
      <x:c r="L4251" s="18"/>
      <x:c r="M4251" s="18"/>
      <x:c r="N4251" s="18"/>
      <x:c r="O4251" s="18"/>
      <x:c r="P4251" s="18"/>
      <x:c r="Q4251" s="18"/>
      <x:c r="R4251" s="18"/>
      <x:c r="S4251" s="18"/>
      <x:c r="T4251" s="18"/>
    </x:row>
    <x:row r="4252">
      <x:c r="D4252" s="18"/>
      <x:c r="E4252" s="18"/>
      <x:c r="F4252" s="18"/>
      <x:c r="G4252" s="59"/>
      <x:c r="H4252" s="59"/>
      <x:c r="I4252" s="59"/>
      <x:c r="J4252" s="59"/>
      <x:c r="K4252" s="18"/>
      <x:c r="L4252" s="18"/>
      <x:c r="M4252" s="18"/>
      <x:c r="N4252" s="18"/>
      <x:c r="O4252" s="18"/>
      <x:c r="P4252" s="18"/>
      <x:c r="Q4252" s="18"/>
      <x:c r="R4252" s="18"/>
      <x:c r="S4252" s="18"/>
      <x:c r="T4252" s="18"/>
    </x:row>
    <x:row r="4253">
      <x:c r="D4253" s="18"/>
      <x:c r="E4253" s="18"/>
      <x:c r="F4253" s="18"/>
      <x:c r="G4253" s="59"/>
      <x:c r="H4253" s="59"/>
      <x:c r="I4253" s="59"/>
      <x:c r="J4253" s="59"/>
      <x:c r="K4253" s="18"/>
      <x:c r="L4253" s="18"/>
      <x:c r="M4253" s="18"/>
      <x:c r="N4253" s="18"/>
      <x:c r="O4253" s="18"/>
      <x:c r="P4253" s="18"/>
      <x:c r="Q4253" s="18"/>
      <x:c r="R4253" s="18"/>
      <x:c r="S4253" s="18"/>
      <x:c r="T4253" s="18"/>
    </x:row>
    <x:row r="4254">
      <x:c r="D4254" s="18"/>
      <x:c r="E4254" s="18"/>
      <x:c r="F4254" s="18"/>
      <x:c r="G4254" s="59"/>
      <x:c r="H4254" s="59"/>
      <x:c r="I4254" s="59"/>
      <x:c r="J4254" s="59"/>
      <x:c r="K4254" s="18"/>
      <x:c r="L4254" s="18"/>
      <x:c r="M4254" s="18"/>
      <x:c r="N4254" s="18"/>
      <x:c r="O4254" s="18"/>
      <x:c r="P4254" s="18"/>
      <x:c r="Q4254" s="18"/>
      <x:c r="R4254" s="18"/>
      <x:c r="S4254" s="18"/>
      <x:c r="T4254" s="18"/>
    </x:row>
    <x:row r="4255">
      <x:c r="D4255" s="18"/>
      <x:c r="E4255" s="18"/>
      <x:c r="F4255" s="18"/>
      <x:c r="G4255" s="59"/>
      <x:c r="H4255" s="59"/>
      <x:c r="I4255" s="59"/>
      <x:c r="J4255" s="59"/>
      <x:c r="K4255" s="18"/>
      <x:c r="L4255" s="18"/>
      <x:c r="M4255" s="18"/>
      <x:c r="N4255" s="18"/>
      <x:c r="O4255" s="18"/>
      <x:c r="P4255" s="18"/>
      <x:c r="Q4255" s="18"/>
      <x:c r="R4255" s="18"/>
      <x:c r="S4255" s="18"/>
      <x:c r="T4255" s="18"/>
    </x:row>
    <x:row r="4256">
      <x:c r="D4256" s="18"/>
      <x:c r="E4256" s="18"/>
      <x:c r="F4256" s="18"/>
      <x:c r="G4256" s="59"/>
      <x:c r="H4256" s="59"/>
      <x:c r="I4256" s="59"/>
      <x:c r="J4256" s="59"/>
      <x:c r="K4256" s="18"/>
      <x:c r="L4256" s="18"/>
      <x:c r="M4256" s="18"/>
      <x:c r="N4256" s="18"/>
      <x:c r="O4256" s="18"/>
      <x:c r="P4256" s="18"/>
      <x:c r="Q4256" s="18"/>
      <x:c r="R4256" s="18"/>
      <x:c r="S4256" s="18"/>
      <x:c r="T4256" s="18"/>
    </x:row>
    <x:row r="4257">
      <x:c r="D4257" s="18"/>
      <x:c r="E4257" s="18"/>
      <x:c r="F4257" s="18"/>
      <x:c r="G4257" s="59"/>
      <x:c r="H4257" s="59"/>
      <x:c r="I4257" s="59"/>
      <x:c r="J4257" s="59"/>
      <x:c r="K4257" s="18"/>
      <x:c r="L4257" s="18"/>
      <x:c r="M4257" s="18"/>
      <x:c r="N4257" s="18"/>
      <x:c r="O4257" s="18"/>
      <x:c r="P4257" s="18"/>
      <x:c r="Q4257" s="18"/>
      <x:c r="R4257" s="18"/>
      <x:c r="S4257" s="18"/>
      <x:c r="T4257" s="18"/>
    </x:row>
    <x:row r="4258">
      <x:c r="D4258" s="18"/>
      <x:c r="E4258" s="18"/>
      <x:c r="F4258" s="18"/>
      <x:c r="G4258" s="59"/>
      <x:c r="H4258" s="59"/>
      <x:c r="I4258" s="59"/>
      <x:c r="J4258" s="59"/>
      <x:c r="K4258" s="18"/>
      <x:c r="L4258" s="18"/>
      <x:c r="M4258" s="18"/>
      <x:c r="N4258" s="18"/>
      <x:c r="O4258" s="18"/>
      <x:c r="P4258" s="18"/>
      <x:c r="Q4258" s="18"/>
      <x:c r="R4258" s="18"/>
      <x:c r="S4258" s="18"/>
      <x:c r="T4258" s="18"/>
    </x:row>
    <x:row r="4259">
      <x:c r="D4259" s="18"/>
      <x:c r="E4259" s="18"/>
      <x:c r="F4259" s="18"/>
      <x:c r="G4259" s="59"/>
      <x:c r="H4259" s="59"/>
      <x:c r="I4259" s="59"/>
      <x:c r="J4259" s="59"/>
      <x:c r="K4259" s="18"/>
      <x:c r="L4259" s="18"/>
      <x:c r="M4259" s="18"/>
      <x:c r="N4259" s="18"/>
      <x:c r="O4259" s="18"/>
      <x:c r="P4259" s="18"/>
      <x:c r="Q4259" s="18"/>
      <x:c r="R4259" s="18"/>
      <x:c r="S4259" s="18"/>
      <x:c r="T4259" s="18"/>
    </x:row>
    <x:row r="4260">
      <x:c r="D4260" s="18"/>
      <x:c r="E4260" s="18"/>
      <x:c r="F4260" s="18"/>
      <x:c r="G4260" s="59"/>
      <x:c r="H4260" s="59"/>
      <x:c r="I4260" s="59"/>
      <x:c r="J4260" s="59"/>
      <x:c r="K4260" s="18"/>
      <x:c r="L4260" s="18"/>
      <x:c r="M4260" s="18"/>
      <x:c r="N4260" s="18"/>
      <x:c r="O4260" s="18"/>
      <x:c r="P4260" s="18"/>
      <x:c r="Q4260" s="18"/>
      <x:c r="R4260" s="18"/>
      <x:c r="S4260" s="18"/>
      <x:c r="T4260" s="18"/>
    </x:row>
    <x:row r="4261">
      <x:c r="D4261" s="18"/>
      <x:c r="E4261" s="18"/>
      <x:c r="F4261" s="18"/>
      <x:c r="G4261" s="59"/>
      <x:c r="H4261" s="59"/>
      <x:c r="I4261" s="59"/>
      <x:c r="J4261" s="59"/>
      <x:c r="K4261" s="18"/>
      <x:c r="L4261" s="18"/>
      <x:c r="M4261" s="18"/>
      <x:c r="N4261" s="18"/>
      <x:c r="O4261" s="18"/>
      <x:c r="P4261" s="18"/>
      <x:c r="Q4261" s="18"/>
      <x:c r="R4261" s="18"/>
      <x:c r="S4261" s="18"/>
      <x:c r="T4261" s="18"/>
    </x:row>
    <x:row r="4262">
      <x:c r="D4262" s="18"/>
      <x:c r="E4262" s="18"/>
      <x:c r="F4262" s="18"/>
      <x:c r="G4262" s="59"/>
      <x:c r="H4262" s="59"/>
      <x:c r="I4262" s="59"/>
      <x:c r="J4262" s="59"/>
      <x:c r="K4262" s="18"/>
      <x:c r="L4262" s="18"/>
      <x:c r="M4262" s="18"/>
      <x:c r="N4262" s="18"/>
      <x:c r="O4262" s="18"/>
      <x:c r="P4262" s="18"/>
      <x:c r="Q4262" s="18"/>
      <x:c r="R4262" s="18"/>
      <x:c r="S4262" s="18"/>
      <x:c r="T4262" s="18"/>
    </x:row>
    <x:row r="4263">
      <x:c r="D4263" s="18"/>
      <x:c r="E4263" s="18"/>
      <x:c r="F4263" s="18"/>
      <x:c r="G4263" s="59"/>
      <x:c r="H4263" s="59"/>
      <x:c r="I4263" s="59"/>
      <x:c r="J4263" s="59"/>
      <x:c r="K4263" s="18"/>
      <x:c r="L4263" s="18"/>
      <x:c r="M4263" s="18"/>
      <x:c r="N4263" s="18"/>
      <x:c r="O4263" s="18"/>
      <x:c r="P4263" s="18"/>
      <x:c r="Q4263" s="18"/>
      <x:c r="R4263" s="18"/>
      <x:c r="S4263" s="18"/>
      <x:c r="T4263" s="18"/>
    </x:row>
    <x:row r="4264">
      <x:c r="D4264" s="18"/>
      <x:c r="E4264" s="18"/>
      <x:c r="F4264" s="18"/>
      <x:c r="G4264" s="59"/>
      <x:c r="H4264" s="59"/>
      <x:c r="I4264" s="59"/>
      <x:c r="J4264" s="59"/>
      <x:c r="K4264" s="18"/>
      <x:c r="L4264" s="18"/>
      <x:c r="M4264" s="18"/>
      <x:c r="N4264" s="18"/>
      <x:c r="O4264" s="18"/>
      <x:c r="P4264" s="18"/>
      <x:c r="Q4264" s="18"/>
      <x:c r="R4264" s="18"/>
      <x:c r="S4264" s="18"/>
      <x:c r="T4264" s="18"/>
    </x:row>
    <x:row r="4265">
      <x:c r="D4265" s="18"/>
      <x:c r="E4265" s="18"/>
      <x:c r="F4265" s="18"/>
      <x:c r="G4265" s="59"/>
      <x:c r="H4265" s="59"/>
      <x:c r="I4265" s="59"/>
      <x:c r="J4265" s="59"/>
      <x:c r="K4265" s="18"/>
      <x:c r="L4265" s="18"/>
      <x:c r="M4265" s="18"/>
      <x:c r="N4265" s="18"/>
      <x:c r="O4265" s="18"/>
      <x:c r="P4265" s="18"/>
      <x:c r="Q4265" s="18"/>
      <x:c r="R4265" s="18"/>
      <x:c r="S4265" s="18"/>
      <x:c r="T4265" s="18"/>
    </x:row>
    <x:row r="4266">
      <x:c r="D4266" s="18"/>
      <x:c r="E4266" s="18"/>
      <x:c r="F4266" s="18"/>
      <x:c r="G4266" s="59"/>
      <x:c r="H4266" s="59"/>
      <x:c r="I4266" s="59"/>
      <x:c r="J4266" s="59"/>
      <x:c r="K4266" s="18"/>
      <x:c r="L4266" s="18"/>
      <x:c r="M4266" s="18"/>
      <x:c r="N4266" s="18"/>
      <x:c r="O4266" s="18"/>
      <x:c r="P4266" s="18"/>
      <x:c r="Q4266" s="18"/>
      <x:c r="R4266" s="18"/>
      <x:c r="S4266" s="18"/>
      <x:c r="T4266" s="18"/>
    </x:row>
    <x:row r="4267">
      <x:c r="D4267" s="18"/>
      <x:c r="E4267" s="18"/>
      <x:c r="F4267" s="18"/>
      <x:c r="G4267" s="59"/>
      <x:c r="H4267" s="59"/>
      <x:c r="I4267" s="59"/>
      <x:c r="J4267" s="59"/>
      <x:c r="K4267" s="18"/>
      <x:c r="L4267" s="18"/>
      <x:c r="M4267" s="18"/>
      <x:c r="N4267" s="18"/>
      <x:c r="O4267" s="18"/>
      <x:c r="P4267" s="18"/>
      <x:c r="Q4267" s="18"/>
      <x:c r="R4267" s="18"/>
      <x:c r="S4267" s="18"/>
      <x:c r="T4267" s="18"/>
    </x:row>
    <x:row r="4268">
      <x:c r="D4268" s="18"/>
      <x:c r="E4268" s="18"/>
      <x:c r="F4268" s="18"/>
      <x:c r="G4268" s="59"/>
      <x:c r="H4268" s="59"/>
      <x:c r="I4268" s="59"/>
      <x:c r="J4268" s="59"/>
      <x:c r="K4268" s="18"/>
      <x:c r="L4268" s="18"/>
      <x:c r="M4268" s="18"/>
      <x:c r="N4268" s="18"/>
      <x:c r="O4268" s="18"/>
      <x:c r="P4268" s="18"/>
      <x:c r="Q4268" s="18"/>
      <x:c r="R4268" s="18"/>
      <x:c r="S4268" s="18"/>
      <x:c r="T4268" s="18"/>
    </x:row>
    <x:row r="4269">
      <x:c r="D4269" s="18"/>
      <x:c r="E4269" s="18"/>
      <x:c r="F4269" s="18"/>
      <x:c r="G4269" s="59"/>
      <x:c r="H4269" s="59"/>
      <x:c r="I4269" s="59"/>
      <x:c r="J4269" s="59"/>
      <x:c r="K4269" s="18"/>
      <x:c r="L4269" s="18"/>
      <x:c r="M4269" s="18"/>
      <x:c r="N4269" s="18"/>
      <x:c r="O4269" s="18"/>
      <x:c r="P4269" s="18"/>
      <x:c r="Q4269" s="18"/>
      <x:c r="R4269" s="18"/>
      <x:c r="S4269" s="18"/>
      <x:c r="T4269" s="18"/>
    </x:row>
    <x:row r="4270">
      <x:c r="D4270" s="18"/>
      <x:c r="E4270" s="18"/>
      <x:c r="F4270" s="18"/>
      <x:c r="G4270" s="59"/>
      <x:c r="H4270" s="59"/>
      <x:c r="I4270" s="59"/>
      <x:c r="J4270" s="59"/>
      <x:c r="K4270" s="18"/>
      <x:c r="L4270" s="18"/>
      <x:c r="M4270" s="18"/>
      <x:c r="N4270" s="18"/>
      <x:c r="O4270" s="18"/>
      <x:c r="P4270" s="18"/>
      <x:c r="Q4270" s="18"/>
      <x:c r="R4270" s="18"/>
      <x:c r="S4270" s="18"/>
      <x:c r="T4270" s="18"/>
    </x:row>
    <x:row r="4271">
      <x:c r="D4271" s="18"/>
      <x:c r="E4271" s="18"/>
      <x:c r="F4271" s="18"/>
      <x:c r="G4271" s="59"/>
      <x:c r="H4271" s="59"/>
      <x:c r="I4271" s="59"/>
      <x:c r="J4271" s="59"/>
      <x:c r="K4271" s="18"/>
      <x:c r="L4271" s="18"/>
      <x:c r="M4271" s="18"/>
      <x:c r="N4271" s="18"/>
      <x:c r="O4271" s="18"/>
      <x:c r="P4271" s="18"/>
      <x:c r="Q4271" s="18"/>
      <x:c r="R4271" s="18"/>
      <x:c r="S4271" s="18"/>
      <x:c r="T4271" s="18"/>
    </x:row>
    <x:row r="4272">
      <x:c r="D4272" s="18"/>
      <x:c r="E4272" s="18"/>
      <x:c r="F4272" s="18"/>
      <x:c r="G4272" s="59"/>
      <x:c r="H4272" s="59"/>
      <x:c r="I4272" s="59"/>
      <x:c r="J4272" s="59"/>
      <x:c r="K4272" s="18"/>
      <x:c r="L4272" s="18"/>
      <x:c r="M4272" s="18"/>
      <x:c r="N4272" s="18"/>
      <x:c r="O4272" s="18"/>
      <x:c r="P4272" s="18"/>
      <x:c r="Q4272" s="18"/>
      <x:c r="R4272" s="18"/>
      <x:c r="S4272" s="18"/>
      <x:c r="T4272" s="18"/>
    </x:row>
    <x:row r="4273">
      <x:c r="D4273" s="18"/>
      <x:c r="E4273" s="18"/>
      <x:c r="F4273" s="18"/>
      <x:c r="G4273" s="59"/>
      <x:c r="H4273" s="59"/>
      <x:c r="I4273" s="59"/>
      <x:c r="J4273" s="59"/>
      <x:c r="K4273" s="18"/>
      <x:c r="L4273" s="18"/>
      <x:c r="M4273" s="18"/>
      <x:c r="N4273" s="18"/>
      <x:c r="O4273" s="18"/>
      <x:c r="P4273" s="18"/>
      <x:c r="Q4273" s="18"/>
      <x:c r="R4273" s="18"/>
      <x:c r="S4273" s="18"/>
      <x:c r="T4273" s="18"/>
    </x:row>
    <x:row r="4274">
      <x:c r="D4274" s="18"/>
      <x:c r="E4274" s="18"/>
      <x:c r="F4274" s="18"/>
      <x:c r="G4274" s="59"/>
      <x:c r="H4274" s="59"/>
      <x:c r="I4274" s="59"/>
      <x:c r="J4274" s="59"/>
      <x:c r="K4274" s="18"/>
      <x:c r="L4274" s="18"/>
      <x:c r="M4274" s="18"/>
      <x:c r="N4274" s="18"/>
      <x:c r="O4274" s="18"/>
      <x:c r="P4274" s="18"/>
      <x:c r="Q4274" s="18"/>
      <x:c r="R4274" s="18"/>
      <x:c r="S4274" s="18"/>
      <x:c r="T4274" s="18"/>
    </x:row>
    <x:row r="4275">
      <x:c r="D4275" s="18"/>
      <x:c r="E4275" s="18"/>
      <x:c r="F4275" s="18"/>
      <x:c r="G4275" s="59"/>
      <x:c r="H4275" s="59"/>
      <x:c r="I4275" s="59"/>
      <x:c r="J4275" s="59"/>
      <x:c r="K4275" s="18"/>
      <x:c r="L4275" s="18"/>
      <x:c r="M4275" s="18"/>
      <x:c r="N4275" s="18"/>
      <x:c r="O4275" s="18"/>
      <x:c r="P4275" s="18"/>
      <x:c r="Q4275" s="18"/>
      <x:c r="R4275" s="18"/>
      <x:c r="S4275" s="18"/>
      <x:c r="T4275" s="18"/>
    </x:row>
    <x:row r="4276">
      <x:c r="D4276" s="18"/>
      <x:c r="E4276" s="18"/>
      <x:c r="F4276" s="18"/>
      <x:c r="G4276" s="59"/>
      <x:c r="H4276" s="59"/>
      <x:c r="I4276" s="59"/>
      <x:c r="J4276" s="59"/>
      <x:c r="K4276" s="18"/>
      <x:c r="L4276" s="18"/>
      <x:c r="M4276" s="18"/>
      <x:c r="N4276" s="18"/>
      <x:c r="O4276" s="18"/>
      <x:c r="P4276" s="18"/>
      <x:c r="Q4276" s="18"/>
      <x:c r="R4276" s="18"/>
      <x:c r="S4276" s="18"/>
      <x:c r="T4276" s="18"/>
    </x:row>
    <x:row r="4277">
      <x:c r="D4277" s="18"/>
      <x:c r="E4277" s="18"/>
      <x:c r="F4277" s="18"/>
      <x:c r="G4277" s="59"/>
      <x:c r="H4277" s="59"/>
      <x:c r="I4277" s="59"/>
      <x:c r="J4277" s="59"/>
      <x:c r="K4277" s="18"/>
      <x:c r="L4277" s="18"/>
      <x:c r="M4277" s="18"/>
      <x:c r="N4277" s="18"/>
      <x:c r="O4277" s="18"/>
      <x:c r="P4277" s="18"/>
      <x:c r="Q4277" s="18"/>
      <x:c r="R4277" s="18"/>
      <x:c r="S4277" s="18"/>
      <x:c r="T4277" s="18"/>
    </x:row>
    <x:row r="4278">
      <x:c r="D4278" s="18"/>
      <x:c r="E4278" s="18"/>
      <x:c r="F4278" s="18"/>
      <x:c r="G4278" s="59"/>
      <x:c r="H4278" s="59"/>
      <x:c r="I4278" s="59"/>
      <x:c r="J4278" s="59"/>
      <x:c r="K4278" s="18"/>
      <x:c r="L4278" s="18"/>
      <x:c r="M4278" s="18"/>
      <x:c r="N4278" s="18"/>
      <x:c r="O4278" s="18"/>
      <x:c r="P4278" s="18"/>
      <x:c r="Q4278" s="18"/>
      <x:c r="R4278" s="18"/>
      <x:c r="S4278" s="18"/>
      <x:c r="T4278" s="18"/>
    </x:row>
    <x:row r="4279">
      <x:c r="D4279" s="18"/>
      <x:c r="E4279" s="18"/>
      <x:c r="F4279" s="18"/>
      <x:c r="G4279" s="59"/>
      <x:c r="H4279" s="59"/>
      <x:c r="I4279" s="59"/>
      <x:c r="J4279" s="59"/>
      <x:c r="K4279" s="18"/>
      <x:c r="L4279" s="18"/>
      <x:c r="M4279" s="18"/>
      <x:c r="N4279" s="18"/>
      <x:c r="O4279" s="18"/>
      <x:c r="P4279" s="18"/>
      <x:c r="Q4279" s="18"/>
      <x:c r="R4279" s="18"/>
      <x:c r="S4279" s="18"/>
      <x:c r="T4279" s="18"/>
    </x:row>
    <x:row r="4280">
      <x:c r="D4280" s="18"/>
      <x:c r="E4280" s="18"/>
      <x:c r="F4280" s="18"/>
      <x:c r="G4280" s="59"/>
      <x:c r="H4280" s="59"/>
      <x:c r="I4280" s="59"/>
      <x:c r="J4280" s="59"/>
      <x:c r="K4280" s="18"/>
      <x:c r="L4280" s="18"/>
      <x:c r="M4280" s="18"/>
      <x:c r="N4280" s="18"/>
      <x:c r="O4280" s="18"/>
      <x:c r="P4280" s="18"/>
      <x:c r="Q4280" s="18"/>
      <x:c r="R4280" s="18"/>
      <x:c r="S4280" s="18"/>
      <x:c r="T4280" s="18"/>
    </x:row>
    <x:row r="4281">
      <x:c r="D4281" s="18"/>
      <x:c r="E4281" s="18"/>
      <x:c r="F4281" s="18"/>
      <x:c r="G4281" s="59"/>
      <x:c r="H4281" s="59"/>
      <x:c r="I4281" s="59"/>
      <x:c r="J4281" s="59"/>
      <x:c r="K4281" s="18"/>
      <x:c r="L4281" s="18"/>
      <x:c r="M4281" s="18"/>
      <x:c r="N4281" s="18"/>
      <x:c r="O4281" s="18"/>
      <x:c r="P4281" s="18"/>
      <x:c r="Q4281" s="18"/>
      <x:c r="R4281" s="18"/>
      <x:c r="S4281" s="18"/>
      <x:c r="T4281" s="18"/>
    </x:row>
    <x:row r="4282">
      <x:c r="D4282" s="18"/>
      <x:c r="E4282" s="18"/>
      <x:c r="F4282" s="18"/>
      <x:c r="G4282" s="59"/>
      <x:c r="H4282" s="59"/>
      <x:c r="I4282" s="59"/>
      <x:c r="J4282" s="59"/>
      <x:c r="K4282" s="18"/>
      <x:c r="L4282" s="18"/>
      <x:c r="M4282" s="18"/>
      <x:c r="N4282" s="18"/>
      <x:c r="O4282" s="18"/>
      <x:c r="P4282" s="18"/>
      <x:c r="Q4282" s="18"/>
      <x:c r="R4282" s="18"/>
      <x:c r="S4282" s="18"/>
      <x:c r="T4282" s="18"/>
    </x:row>
    <x:row r="4283">
      <x:c r="D4283" s="18"/>
      <x:c r="E4283" s="18"/>
      <x:c r="F4283" s="18"/>
      <x:c r="G4283" s="59"/>
      <x:c r="H4283" s="59"/>
      <x:c r="I4283" s="59"/>
      <x:c r="J4283" s="59"/>
      <x:c r="K4283" s="18"/>
      <x:c r="L4283" s="18"/>
      <x:c r="M4283" s="18"/>
      <x:c r="N4283" s="18"/>
      <x:c r="O4283" s="18"/>
      <x:c r="P4283" s="18"/>
      <x:c r="Q4283" s="18"/>
      <x:c r="R4283" s="18"/>
      <x:c r="S4283" s="18"/>
      <x:c r="T4283" s="18"/>
    </x:row>
    <x:row r="4284">
      <x:c r="D4284" s="18"/>
      <x:c r="E4284" s="18"/>
      <x:c r="F4284" s="18"/>
      <x:c r="G4284" s="59"/>
      <x:c r="H4284" s="59"/>
      <x:c r="I4284" s="59"/>
      <x:c r="J4284" s="59"/>
      <x:c r="K4284" s="18"/>
      <x:c r="L4284" s="18"/>
      <x:c r="M4284" s="18"/>
      <x:c r="N4284" s="18"/>
      <x:c r="O4284" s="18"/>
      <x:c r="P4284" s="18"/>
      <x:c r="Q4284" s="18"/>
      <x:c r="R4284" s="18"/>
      <x:c r="S4284" s="18"/>
      <x:c r="T4284" s="18"/>
    </x:row>
    <x:row r="4285">
      <x:c r="D4285" s="18"/>
      <x:c r="E4285" s="18"/>
      <x:c r="F4285" s="18"/>
      <x:c r="G4285" s="59"/>
      <x:c r="H4285" s="59"/>
      <x:c r="I4285" s="59"/>
      <x:c r="J4285" s="59"/>
      <x:c r="K4285" s="18"/>
      <x:c r="L4285" s="18"/>
      <x:c r="M4285" s="18"/>
      <x:c r="N4285" s="18"/>
      <x:c r="O4285" s="18"/>
      <x:c r="P4285" s="18"/>
      <x:c r="Q4285" s="18"/>
      <x:c r="R4285" s="18"/>
      <x:c r="S4285" s="18"/>
      <x:c r="T4285" s="18"/>
    </x:row>
    <x:row r="4286">
      <x:c r="D4286" s="18"/>
      <x:c r="E4286" s="18"/>
      <x:c r="F4286" s="18"/>
      <x:c r="G4286" s="59"/>
      <x:c r="H4286" s="59"/>
      <x:c r="I4286" s="59"/>
      <x:c r="J4286" s="59"/>
      <x:c r="K4286" s="18"/>
      <x:c r="L4286" s="18"/>
      <x:c r="M4286" s="18"/>
      <x:c r="N4286" s="18"/>
      <x:c r="O4286" s="18"/>
      <x:c r="P4286" s="18"/>
      <x:c r="Q4286" s="18"/>
      <x:c r="R4286" s="18"/>
      <x:c r="S4286" s="18"/>
      <x:c r="T4286" s="18"/>
    </x:row>
    <x:row r="4287">
      <x:c r="D4287" s="18"/>
      <x:c r="E4287" s="18"/>
      <x:c r="F4287" s="18"/>
      <x:c r="G4287" s="59"/>
      <x:c r="H4287" s="59"/>
      <x:c r="I4287" s="59"/>
      <x:c r="J4287" s="59"/>
      <x:c r="K4287" s="18"/>
      <x:c r="L4287" s="18"/>
      <x:c r="M4287" s="18"/>
      <x:c r="N4287" s="18"/>
      <x:c r="O4287" s="18"/>
      <x:c r="P4287" s="18"/>
      <x:c r="Q4287" s="18"/>
      <x:c r="R4287" s="18"/>
      <x:c r="S4287" s="18"/>
      <x:c r="T4287" s="18"/>
    </x:row>
    <x:row r="4288">
      <x:c r="D4288" s="18"/>
      <x:c r="E4288" s="18"/>
      <x:c r="F4288" s="18"/>
      <x:c r="G4288" s="59"/>
      <x:c r="H4288" s="59"/>
      <x:c r="I4288" s="59"/>
      <x:c r="J4288" s="59"/>
      <x:c r="K4288" s="18"/>
      <x:c r="L4288" s="18"/>
      <x:c r="M4288" s="18"/>
      <x:c r="N4288" s="18"/>
      <x:c r="O4288" s="18"/>
      <x:c r="P4288" s="18"/>
      <x:c r="Q4288" s="18"/>
      <x:c r="R4288" s="18"/>
      <x:c r="S4288" s="18"/>
      <x:c r="T4288" s="18"/>
    </x:row>
    <x:row r="4289">
      <x:c r="D4289" s="18"/>
      <x:c r="E4289" s="18"/>
      <x:c r="F4289" s="18"/>
      <x:c r="G4289" s="59"/>
      <x:c r="H4289" s="59"/>
      <x:c r="I4289" s="59"/>
      <x:c r="J4289" s="59"/>
      <x:c r="K4289" s="18"/>
      <x:c r="L4289" s="18"/>
      <x:c r="M4289" s="18"/>
      <x:c r="N4289" s="18"/>
      <x:c r="O4289" s="18"/>
      <x:c r="P4289" s="18"/>
      <x:c r="Q4289" s="18"/>
      <x:c r="R4289" s="18"/>
      <x:c r="S4289" s="18"/>
      <x:c r="T4289" s="18"/>
    </x:row>
    <x:row r="4290">
      <x:c r="D4290" s="18"/>
      <x:c r="E4290" s="18"/>
      <x:c r="F4290" s="18"/>
      <x:c r="G4290" s="59"/>
      <x:c r="H4290" s="59"/>
      <x:c r="I4290" s="59"/>
      <x:c r="J4290" s="59"/>
      <x:c r="K4290" s="18"/>
      <x:c r="L4290" s="18"/>
      <x:c r="M4290" s="18"/>
      <x:c r="N4290" s="18"/>
      <x:c r="O4290" s="18"/>
      <x:c r="P4290" s="18"/>
      <x:c r="Q4290" s="18"/>
      <x:c r="R4290" s="18"/>
      <x:c r="S4290" s="18"/>
      <x:c r="T4290" s="18"/>
    </x:row>
    <x:row r="4291">
      <x:c r="D4291" s="18"/>
      <x:c r="E4291" s="18"/>
      <x:c r="F4291" s="18"/>
      <x:c r="G4291" s="59"/>
      <x:c r="H4291" s="59"/>
      <x:c r="I4291" s="59"/>
      <x:c r="J4291" s="59"/>
      <x:c r="K4291" s="18"/>
      <x:c r="L4291" s="18"/>
      <x:c r="M4291" s="18"/>
      <x:c r="N4291" s="18"/>
      <x:c r="O4291" s="18"/>
      <x:c r="P4291" s="18"/>
      <x:c r="Q4291" s="18"/>
      <x:c r="R4291" s="18"/>
      <x:c r="S4291" s="18"/>
      <x:c r="T4291" s="18"/>
    </x:row>
    <x:row r="4292">
      <x:c r="D4292" s="18"/>
      <x:c r="E4292" s="18"/>
      <x:c r="F4292" s="18"/>
      <x:c r="G4292" s="59"/>
      <x:c r="H4292" s="59"/>
      <x:c r="I4292" s="59"/>
      <x:c r="J4292" s="59"/>
      <x:c r="K4292" s="18"/>
      <x:c r="L4292" s="18"/>
      <x:c r="M4292" s="18"/>
      <x:c r="N4292" s="18"/>
      <x:c r="O4292" s="18"/>
      <x:c r="P4292" s="18"/>
      <x:c r="Q4292" s="18"/>
      <x:c r="R4292" s="18"/>
      <x:c r="S4292" s="18"/>
      <x:c r="T4292" s="18"/>
    </x:row>
    <x:row r="4293">
      <x:c r="D4293" s="18"/>
      <x:c r="E4293" s="18"/>
      <x:c r="F4293" s="18"/>
      <x:c r="G4293" s="59"/>
      <x:c r="H4293" s="59"/>
      <x:c r="I4293" s="59"/>
      <x:c r="J4293" s="59"/>
      <x:c r="K4293" s="18"/>
      <x:c r="L4293" s="18"/>
      <x:c r="M4293" s="18"/>
      <x:c r="N4293" s="18"/>
      <x:c r="O4293" s="18"/>
      <x:c r="P4293" s="18"/>
      <x:c r="Q4293" s="18"/>
      <x:c r="R4293" s="18"/>
      <x:c r="S4293" s="18"/>
      <x:c r="T4293" s="18"/>
    </x:row>
    <x:row r="4294">
      <x:c r="D4294" s="18"/>
      <x:c r="E4294" s="18"/>
      <x:c r="F4294" s="18"/>
      <x:c r="G4294" s="59"/>
      <x:c r="H4294" s="59"/>
      <x:c r="I4294" s="59"/>
      <x:c r="J4294" s="59"/>
      <x:c r="K4294" s="18"/>
      <x:c r="L4294" s="18"/>
      <x:c r="M4294" s="18"/>
      <x:c r="N4294" s="18"/>
      <x:c r="O4294" s="18"/>
      <x:c r="P4294" s="18"/>
      <x:c r="Q4294" s="18"/>
      <x:c r="R4294" s="18"/>
      <x:c r="S4294" s="18"/>
      <x:c r="T4294" s="18"/>
    </x:row>
    <x:row r="4295">
      <x:c r="D4295" s="18"/>
      <x:c r="E4295" s="18"/>
      <x:c r="F4295" s="18"/>
      <x:c r="G4295" s="59"/>
      <x:c r="H4295" s="59"/>
      <x:c r="I4295" s="59"/>
      <x:c r="J4295" s="59"/>
      <x:c r="K4295" s="18"/>
      <x:c r="L4295" s="18"/>
      <x:c r="M4295" s="18"/>
      <x:c r="N4295" s="18"/>
      <x:c r="O4295" s="18"/>
      <x:c r="P4295" s="18"/>
      <x:c r="Q4295" s="18"/>
      <x:c r="R4295" s="18"/>
      <x:c r="S4295" s="18"/>
      <x:c r="T4295" s="18"/>
    </x:row>
    <x:row r="4296">
      <x:c r="D4296" s="18"/>
      <x:c r="E4296" s="18"/>
      <x:c r="F4296" s="18"/>
      <x:c r="G4296" s="59"/>
      <x:c r="H4296" s="59"/>
      <x:c r="I4296" s="59"/>
      <x:c r="J4296" s="59"/>
      <x:c r="K4296" s="18"/>
      <x:c r="L4296" s="18"/>
      <x:c r="M4296" s="18"/>
      <x:c r="N4296" s="18"/>
      <x:c r="O4296" s="18"/>
      <x:c r="P4296" s="18"/>
      <x:c r="Q4296" s="18"/>
      <x:c r="R4296" s="18"/>
      <x:c r="S4296" s="18"/>
      <x:c r="T4296" s="18"/>
    </x:row>
    <x:row r="4297">
      <x:c r="D4297" s="18"/>
      <x:c r="E4297" s="18"/>
      <x:c r="F4297" s="18"/>
      <x:c r="G4297" s="59"/>
      <x:c r="H4297" s="59"/>
      <x:c r="I4297" s="59"/>
      <x:c r="J4297" s="59"/>
      <x:c r="K4297" s="18"/>
      <x:c r="L4297" s="18"/>
      <x:c r="M4297" s="18"/>
      <x:c r="N4297" s="18"/>
      <x:c r="O4297" s="18"/>
      <x:c r="P4297" s="18"/>
      <x:c r="Q4297" s="18"/>
      <x:c r="R4297" s="18"/>
      <x:c r="S4297" s="18"/>
      <x:c r="T4297" s="18"/>
    </x:row>
    <x:row r="4298">
      <x:c r="D4298" s="18"/>
      <x:c r="E4298" s="18"/>
      <x:c r="F4298" s="18"/>
      <x:c r="G4298" s="59"/>
      <x:c r="H4298" s="59"/>
      <x:c r="I4298" s="59"/>
      <x:c r="J4298" s="59"/>
      <x:c r="K4298" s="18"/>
      <x:c r="L4298" s="18"/>
      <x:c r="M4298" s="18"/>
      <x:c r="N4298" s="18"/>
      <x:c r="O4298" s="18"/>
      <x:c r="P4298" s="18"/>
      <x:c r="Q4298" s="18"/>
      <x:c r="R4298" s="18"/>
      <x:c r="S4298" s="18"/>
      <x:c r="T4298" s="18"/>
    </x:row>
    <x:row r="4299">
      <x:c r="D4299" s="18"/>
      <x:c r="E4299" s="18"/>
      <x:c r="F4299" s="18"/>
      <x:c r="G4299" s="59"/>
      <x:c r="H4299" s="59"/>
      <x:c r="I4299" s="59"/>
      <x:c r="J4299" s="59"/>
      <x:c r="K4299" s="18"/>
      <x:c r="L4299" s="18"/>
      <x:c r="M4299" s="18"/>
      <x:c r="N4299" s="18"/>
      <x:c r="O4299" s="18"/>
      <x:c r="P4299" s="18"/>
      <x:c r="Q4299" s="18"/>
      <x:c r="R4299" s="18"/>
      <x:c r="S4299" s="18"/>
      <x:c r="T4299" s="18"/>
    </x:row>
    <x:row r="4300">
      <x:c r="D4300" s="18"/>
      <x:c r="E4300" s="18"/>
      <x:c r="F4300" s="18"/>
      <x:c r="G4300" s="59"/>
      <x:c r="H4300" s="59"/>
      <x:c r="I4300" s="59"/>
      <x:c r="J4300" s="59"/>
      <x:c r="K4300" s="18"/>
      <x:c r="L4300" s="18"/>
      <x:c r="M4300" s="18"/>
      <x:c r="N4300" s="18"/>
      <x:c r="O4300" s="18"/>
      <x:c r="P4300" s="18"/>
      <x:c r="Q4300" s="18"/>
      <x:c r="R4300" s="18"/>
      <x:c r="S4300" s="18"/>
      <x:c r="T4300" s="18"/>
    </x:row>
    <x:row r="4301">
      <x:c r="D4301" s="18"/>
      <x:c r="E4301" s="18"/>
      <x:c r="F4301" s="18"/>
      <x:c r="G4301" s="59"/>
      <x:c r="H4301" s="59"/>
      <x:c r="I4301" s="59"/>
      <x:c r="J4301" s="59"/>
      <x:c r="K4301" s="18"/>
      <x:c r="L4301" s="18"/>
      <x:c r="M4301" s="18"/>
      <x:c r="N4301" s="18"/>
      <x:c r="O4301" s="18"/>
      <x:c r="P4301" s="18"/>
      <x:c r="Q4301" s="18"/>
      <x:c r="R4301" s="18"/>
      <x:c r="S4301" s="18"/>
      <x:c r="T4301" s="18"/>
    </x:row>
    <x:row r="4302">
      <x:c r="D4302" s="18"/>
      <x:c r="E4302" s="18"/>
      <x:c r="F4302" s="18"/>
      <x:c r="G4302" s="59"/>
      <x:c r="H4302" s="59"/>
      <x:c r="I4302" s="59"/>
      <x:c r="J4302" s="59"/>
      <x:c r="K4302" s="18"/>
      <x:c r="L4302" s="18"/>
      <x:c r="M4302" s="18"/>
      <x:c r="N4302" s="18"/>
      <x:c r="O4302" s="18"/>
      <x:c r="P4302" s="18"/>
      <x:c r="Q4302" s="18"/>
      <x:c r="R4302" s="18"/>
      <x:c r="S4302" s="18"/>
      <x:c r="T4302" s="18"/>
    </x:row>
    <x:row r="4303">
      <x:c r="D4303" s="18"/>
      <x:c r="E4303" s="18"/>
      <x:c r="F4303" s="18"/>
      <x:c r="G4303" s="59"/>
      <x:c r="H4303" s="59"/>
      <x:c r="I4303" s="59"/>
      <x:c r="J4303" s="59"/>
      <x:c r="K4303" s="18"/>
      <x:c r="L4303" s="18"/>
      <x:c r="M4303" s="18"/>
      <x:c r="N4303" s="18"/>
      <x:c r="O4303" s="18"/>
      <x:c r="P4303" s="18"/>
      <x:c r="Q4303" s="18"/>
      <x:c r="R4303" s="18"/>
      <x:c r="S4303" s="18"/>
      <x:c r="T4303" s="18"/>
    </x:row>
    <x:row r="4304">
      <x:c r="D4304" s="18"/>
      <x:c r="E4304" s="18"/>
      <x:c r="F4304" s="18"/>
      <x:c r="G4304" s="59"/>
      <x:c r="H4304" s="59"/>
      <x:c r="I4304" s="59"/>
      <x:c r="J4304" s="59"/>
      <x:c r="K4304" s="18"/>
      <x:c r="L4304" s="18"/>
      <x:c r="M4304" s="18"/>
      <x:c r="N4304" s="18"/>
      <x:c r="O4304" s="18"/>
      <x:c r="P4304" s="18"/>
      <x:c r="Q4304" s="18"/>
      <x:c r="R4304" s="18"/>
      <x:c r="S4304" s="18"/>
      <x:c r="T4304" s="18"/>
    </x:row>
    <x:row r="4305">
      <x:c r="D4305" s="18"/>
      <x:c r="E4305" s="18"/>
      <x:c r="F4305" s="18"/>
      <x:c r="G4305" s="59"/>
      <x:c r="H4305" s="59"/>
      <x:c r="I4305" s="59"/>
      <x:c r="J4305" s="59"/>
      <x:c r="K4305" s="18"/>
      <x:c r="L4305" s="18"/>
      <x:c r="M4305" s="18"/>
      <x:c r="N4305" s="18"/>
      <x:c r="O4305" s="18"/>
      <x:c r="P4305" s="18"/>
      <x:c r="Q4305" s="18"/>
      <x:c r="R4305" s="18"/>
      <x:c r="S4305" s="18"/>
      <x:c r="T4305" s="18"/>
    </x:row>
    <x:row r="4306">
      <x:c r="D4306" s="18"/>
      <x:c r="E4306" s="18"/>
      <x:c r="F4306" s="18"/>
      <x:c r="G4306" s="59"/>
      <x:c r="H4306" s="59"/>
      <x:c r="I4306" s="59"/>
      <x:c r="J4306" s="59"/>
      <x:c r="K4306" s="18"/>
      <x:c r="L4306" s="18"/>
      <x:c r="M4306" s="18"/>
      <x:c r="N4306" s="18"/>
      <x:c r="O4306" s="18"/>
      <x:c r="P4306" s="18"/>
      <x:c r="Q4306" s="18"/>
      <x:c r="R4306" s="18"/>
      <x:c r="S4306" s="18"/>
      <x:c r="T4306" s="18"/>
    </x:row>
    <x:row r="4307">
      <x:c r="D4307" s="18"/>
      <x:c r="E4307" s="18"/>
      <x:c r="F4307" s="18"/>
      <x:c r="G4307" s="59"/>
      <x:c r="H4307" s="59"/>
      <x:c r="I4307" s="59"/>
      <x:c r="J4307" s="59"/>
      <x:c r="K4307" s="18"/>
      <x:c r="L4307" s="18"/>
      <x:c r="M4307" s="18"/>
      <x:c r="N4307" s="18"/>
      <x:c r="O4307" s="18"/>
      <x:c r="P4307" s="18"/>
      <x:c r="Q4307" s="18"/>
      <x:c r="R4307" s="18"/>
      <x:c r="S4307" s="18"/>
      <x:c r="T4307" s="18"/>
    </x:row>
    <x:row r="4308">
      <x:c r="D4308" s="18"/>
      <x:c r="E4308" s="18"/>
      <x:c r="F4308" s="18"/>
      <x:c r="G4308" s="59"/>
      <x:c r="H4308" s="59"/>
      <x:c r="I4308" s="59"/>
      <x:c r="J4308" s="59"/>
      <x:c r="K4308" s="18"/>
      <x:c r="L4308" s="18"/>
      <x:c r="M4308" s="18"/>
      <x:c r="N4308" s="18"/>
      <x:c r="O4308" s="18"/>
      <x:c r="P4308" s="18"/>
      <x:c r="Q4308" s="18"/>
      <x:c r="R4308" s="18"/>
      <x:c r="S4308" s="18"/>
      <x:c r="T4308" s="18"/>
    </x:row>
    <x:row r="4309">
      <x:c r="D4309" s="18"/>
      <x:c r="E4309" s="18"/>
      <x:c r="F4309" s="18"/>
      <x:c r="G4309" s="59"/>
      <x:c r="H4309" s="59"/>
      <x:c r="I4309" s="59"/>
      <x:c r="J4309" s="59"/>
      <x:c r="K4309" s="18"/>
      <x:c r="L4309" s="18"/>
      <x:c r="M4309" s="18"/>
      <x:c r="N4309" s="18"/>
      <x:c r="O4309" s="18"/>
      <x:c r="P4309" s="18"/>
      <x:c r="Q4309" s="18"/>
      <x:c r="R4309" s="18"/>
      <x:c r="S4309" s="18"/>
      <x:c r="T4309" s="18"/>
    </x:row>
    <x:row r="4310">
      <x:c r="D4310" s="18"/>
      <x:c r="E4310" s="18"/>
      <x:c r="F4310" s="18"/>
      <x:c r="G4310" s="59"/>
      <x:c r="H4310" s="59"/>
      <x:c r="I4310" s="59"/>
      <x:c r="J4310" s="59"/>
      <x:c r="K4310" s="18"/>
      <x:c r="L4310" s="18"/>
      <x:c r="M4310" s="18"/>
      <x:c r="N4310" s="18"/>
      <x:c r="O4310" s="18"/>
      <x:c r="P4310" s="18"/>
      <x:c r="Q4310" s="18"/>
      <x:c r="R4310" s="18"/>
      <x:c r="S4310" s="18"/>
      <x:c r="T4310" s="18"/>
    </x:row>
    <x:row r="4311">
      <x:c r="D4311" s="18"/>
      <x:c r="E4311" s="18"/>
      <x:c r="F4311" s="18"/>
      <x:c r="G4311" s="59"/>
      <x:c r="H4311" s="59"/>
      <x:c r="I4311" s="59"/>
      <x:c r="J4311" s="59"/>
      <x:c r="K4311" s="18"/>
      <x:c r="L4311" s="18"/>
      <x:c r="M4311" s="18"/>
      <x:c r="N4311" s="18"/>
      <x:c r="O4311" s="18"/>
      <x:c r="P4311" s="18"/>
      <x:c r="Q4311" s="18"/>
      <x:c r="R4311" s="18"/>
      <x:c r="S4311" s="18"/>
      <x:c r="T4311" s="18"/>
    </x:row>
    <x:row r="4312">
      <x:c r="D4312" s="18"/>
      <x:c r="E4312" s="18"/>
      <x:c r="F4312" s="18"/>
      <x:c r="G4312" s="59"/>
      <x:c r="H4312" s="59"/>
      <x:c r="I4312" s="59"/>
      <x:c r="J4312" s="59"/>
      <x:c r="K4312" s="18"/>
      <x:c r="L4312" s="18"/>
      <x:c r="M4312" s="18"/>
      <x:c r="N4312" s="18"/>
      <x:c r="O4312" s="18"/>
      <x:c r="P4312" s="18"/>
      <x:c r="Q4312" s="18"/>
      <x:c r="R4312" s="18"/>
      <x:c r="S4312" s="18"/>
      <x:c r="T4312" s="18"/>
    </x:row>
    <x:row r="4313">
      <x:c r="D4313" s="18"/>
      <x:c r="E4313" s="18"/>
      <x:c r="F4313" s="18"/>
      <x:c r="G4313" s="59"/>
      <x:c r="H4313" s="59"/>
      <x:c r="I4313" s="59"/>
      <x:c r="J4313" s="59"/>
      <x:c r="K4313" s="18"/>
      <x:c r="L4313" s="18"/>
      <x:c r="M4313" s="18"/>
      <x:c r="N4313" s="18"/>
      <x:c r="O4313" s="18"/>
      <x:c r="P4313" s="18"/>
      <x:c r="Q4313" s="18"/>
      <x:c r="R4313" s="18"/>
      <x:c r="S4313" s="18"/>
      <x:c r="T4313" s="18"/>
    </x:row>
    <x:row r="4314">
      <x:c r="D4314" s="18"/>
      <x:c r="E4314" s="18"/>
      <x:c r="F4314" s="18"/>
      <x:c r="G4314" s="59"/>
      <x:c r="H4314" s="59"/>
      <x:c r="I4314" s="59"/>
      <x:c r="J4314" s="59"/>
      <x:c r="K4314" s="18"/>
      <x:c r="L4314" s="18"/>
      <x:c r="M4314" s="18"/>
      <x:c r="N4314" s="18"/>
      <x:c r="O4314" s="18"/>
      <x:c r="P4314" s="18"/>
      <x:c r="Q4314" s="18"/>
      <x:c r="R4314" s="18"/>
      <x:c r="S4314" s="18"/>
      <x:c r="T4314" s="18"/>
    </x:row>
    <x:row r="4315">
      <x:c r="D4315" s="18"/>
      <x:c r="E4315" s="18"/>
      <x:c r="F4315" s="18"/>
      <x:c r="G4315" s="59"/>
      <x:c r="H4315" s="59"/>
      <x:c r="I4315" s="59"/>
      <x:c r="J4315" s="59"/>
      <x:c r="K4315" s="18"/>
      <x:c r="L4315" s="18"/>
      <x:c r="M4315" s="18"/>
      <x:c r="N4315" s="18"/>
      <x:c r="O4315" s="18"/>
      <x:c r="P4315" s="18"/>
      <x:c r="Q4315" s="18"/>
      <x:c r="R4315" s="18"/>
      <x:c r="S4315" s="18"/>
      <x:c r="T4315" s="18"/>
    </x:row>
    <x:row r="4316">
      <x:c r="D4316" s="18"/>
      <x:c r="E4316" s="18"/>
      <x:c r="F4316" s="18"/>
      <x:c r="G4316" s="59"/>
      <x:c r="H4316" s="59"/>
      <x:c r="I4316" s="59"/>
      <x:c r="J4316" s="59"/>
      <x:c r="K4316" s="18"/>
      <x:c r="L4316" s="18"/>
      <x:c r="M4316" s="18"/>
      <x:c r="N4316" s="18"/>
      <x:c r="O4316" s="18"/>
      <x:c r="P4316" s="18"/>
      <x:c r="Q4316" s="18"/>
      <x:c r="R4316" s="18"/>
      <x:c r="S4316" s="18"/>
      <x:c r="T4316" s="18"/>
    </x:row>
    <x:row r="4317">
      <x:c r="D4317" s="18"/>
      <x:c r="E4317" s="18"/>
      <x:c r="F4317" s="18"/>
      <x:c r="G4317" s="59"/>
      <x:c r="H4317" s="59"/>
      <x:c r="I4317" s="59"/>
      <x:c r="J4317" s="59"/>
      <x:c r="K4317" s="18"/>
      <x:c r="L4317" s="18"/>
      <x:c r="M4317" s="18"/>
      <x:c r="N4317" s="18"/>
      <x:c r="O4317" s="18"/>
      <x:c r="P4317" s="18"/>
      <x:c r="Q4317" s="18"/>
      <x:c r="R4317" s="18"/>
      <x:c r="S4317" s="18"/>
      <x:c r="T4317" s="18"/>
    </x:row>
    <x:row r="4318">
      <x:c r="D4318" s="18"/>
      <x:c r="E4318" s="18"/>
      <x:c r="F4318" s="18"/>
      <x:c r="G4318" s="59"/>
      <x:c r="H4318" s="59"/>
      <x:c r="I4318" s="59"/>
      <x:c r="J4318" s="59"/>
      <x:c r="K4318" s="18"/>
      <x:c r="L4318" s="18"/>
      <x:c r="M4318" s="18"/>
      <x:c r="N4318" s="18"/>
      <x:c r="O4318" s="18"/>
      <x:c r="P4318" s="18"/>
      <x:c r="Q4318" s="18"/>
      <x:c r="R4318" s="18"/>
      <x:c r="S4318" s="18"/>
      <x:c r="T4318" s="18"/>
    </x:row>
    <x:row r="4319">
      <x:c r="D4319" s="18"/>
      <x:c r="E4319" s="18"/>
      <x:c r="F4319" s="18"/>
      <x:c r="G4319" s="59"/>
      <x:c r="H4319" s="59"/>
      <x:c r="I4319" s="59"/>
      <x:c r="J4319" s="59"/>
      <x:c r="K4319" s="18"/>
      <x:c r="L4319" s="18"/>
      <x:c r="M4319" s="18"/>
      <x:c r="N4319" s="18"/>
      <x:c r="O4319" s="18"/>
      <x:c r="P4319" s="18"/>
      <x:c r="Q4319" s="18"/>
      <x:c r="R4319" s="18"/>
      <x:c r="S4319" s="18"/>
      <x:c r="T4319" s="18"/>
    </x:row>
    <x:row r="4320">
      <x:c r="D4320" s="18"/>
      <x:c r="E4320" s="18"/>
      <x:c r="F4320" s="18"/>
      <x:c r="G4320" s="59"/>
      <x:c r="H4320" s="59"/>
      <x:c r="I4320" s="59"/>
      <x:c r="J4320" s="59"/>
      <x:c r="K4320" s="18"/>
      <x:c r="L4320" s="18"/>
      <x:c r="M4320" s="18"/>
      <x:c r="N4320" s="18"/>
      <x:c r="O4320" s="18"/>
      <x:c r="P4320" s="18"/>
      <x:c r="Q4320" s="18"/>
      <x:c r="R4320" s="18"/>
      <x:c r="S4320" s="18"/>
      <x:c r="T4320" s="18"/>
    </x:row>
    <x:row r="4321">
      <x:c r="D4321" s="18"/>
      <x:c r="E4321" s="18"/>
      <x:c r="F4321" s="18"/>
      <x:c r="G4321" s="59"/>
      <x:c r="H4321" s="59"/>
      <x:c r="I4321" s="59"/>
      <x:c r="J4321" s="59"/>
      <x:c r="K4321" s="18"/>
      <x:c r="L4321" s="18"/>
      <x:c r="M4321" s="18"/>
      <x:c r="N4321" s="18"/>
      <x:c r="O4321" s="18"/>
      <x:c r="P4321" s="18"/>
      <x:c r="Q4321" s="18"/>
      <x:c r="R4321" s="18"/>
      <x:c r="S4321" s="18"/>
      <x:c r="T4321" s="18"/>
    </x:row>
    <x:row r="4322">
      <x:c r="D4322" s="18"/>
      <x:c r="E4322" s="18"/>
      <x:c r="F4322" s="18"/>
      <x:c r="G4322" s="59"/>
      <x:c r="H4322" s="59"/>
      <x:c r="I4322" s="59"/>
      <x:c r="J4322" s="59"/>
      <x:c r="K4322" s="18"/>
      <x:c r="L4322" s="18"/>
      <x:c r="M4322" s="18"/>
      <x:c r="N4322" s="18"/>
      <x:c r="O4322" s="18"/>
      <x:c r="P4322" s="18"/>
      <x:c r="Q4322" s="18"/>
      <x:c r="R4322" s="18"/>
      <x:c r="S4322" s="18"/>
      <x:c r="T4322" s="18"/>
    </x:row>
    <x:row r="4323">
      <x:c r="D4323" s="18"/>
      <x:c r="E4323" s="18"/>
      <x:c r="F4323" s="18"/>
      <x:c r="G4323" s="59"/>
      <x:c r="H4323" s="59"/>
      <x:c r="I4323" s="59"/>
      <x:c r="J4323" s="59"/>
      <x:c r="K4323" s="18"/>
      <x:c r="L4323" s="18"/>
      <x:c r="M4323" s="18"/>
      <x:c r="N4323" s="18"/>
      <x:c r="O4323" s="18"/>
      <x:c r="P4323" s="18"/>
      <x:c r="Q4323" s="18"/>
      <x:c r="R4323" s="18"/>
      <x:c r="S4323" s="18"/>
      <x:c r="T4323" s="18"/>
    </x:row>
    <x:row r="4324">
      <x:c r="D4324" s="18"/>
      <x:c r="E4324" s="18"/>
      <x:c r="F4324" s="18"/>
      <x:c r="G4324" s="59"/>
      <x:c r="H4324" s="59"/>
      <x:c r="I4324" s="59"/>
      <x:c r="J4324" s="59"/>
      <x:c r="K4324" s="18"/>
      <x:c r="L4324" s="18"/>
      <x:c r="M4324" s="18"/>
      <x:c r="N4324" s="18"/>
      <x:c r="O4324" s="18"/>
      <x:c r="P4324" s="18"/>
      <x:c r="Q4324" s="18"/>
      <x:c r="R4324" s="18"/>
      <x:c r="S4324" s="18"/>
      <x:c r="T4324" s="18"/>
    </x:row>
    <x:row r="4325">
      <x:c r="D4325" s="18"/>
      <x:c r="E4325" s="18"/>
      <x:c r="F4325" s="18"/>
      <x:c r="G4325" s="59"/>
      <x:c r="H4325" s="59"/>
      <x:c r="I4325" s="59"/>
      <x:c r="J4325" s="59"/>
      <x:c r="K4325" s="18"/>
      <x:c r="L4325" s="18"/>
      <x:c r="M4325" s="18"/>
      <x:c r="N4325" s="18"/>
      <x:c r="O4325" s="18"/>
      <x:c r="P4325" s="18"/>
      <x:c r="Q4325" s="18"/>
      <x:c r="R4325" s="18"/>
      <x:c r="S4325" s="18"/>
      <x:c r="T4325" s="18"/>
    </x:row>
    <x:row r="4326">
      <x:c r="D4326" s="18"/>
      <x:c r="E4326" s="18"/>
      <x:c r="F4326" s="18"/>
      <x:c r="G4326" s="59"/>
      <x:c r="H4326" s="59"/>
      <x:c r="I4326" s="59"/>
      <x:c r="J4326" s="59"/>
      <x:c r="K4326" s="18"/>
      <x:c r="L4326" s="18"/>
      <x:c r="M4326" s="18"/>
      <x:c r="N4326" s="18"/>
      <x:c r="O4326" s="18"/>
      <x:c r="P4326" s="18"/>
      <x:c r="Q4326" s="18"/>
      <x:c r="R4326" s="18"/>
      <x:c r="S4326" s="18"/>
      <x:c r="T4326" s="18"/>
    </x:row>
    <x:row r="4327">
      <x:c r="D4327" s="18"/>
      <x:c r="E4327" s="18"/>
      <x:c r="F4327" s="18"/>
      <x:c r="G4327" s="59"/>
      <x:c r="H4327" s="59"/>
      <x:c r="I4327" s="59"/>
      <x:c r="J4327" s="59"/>
      <x:c r="K4327" s="18"/>
      <x:c r="L4327" s="18"/>
      <x:c r="M4327" s="18"/>
      <x:c r="N4327" s="18"/>
      <x:c r="O4327" s="18"/>
      <x:c r="P4327" s="18"/>
      <x:c r="Q4327" s="18"/>
      <x:c r="R4327" s="18"/>
      <x:c r="S4327" s="18"/>
      <x:c r="T4327" s="18"/>
    </x:row>
    <x:row r="4328">
      <x:c r="D4328" s="18"/>
      <x:c r="E4328" s="18"/>
      <x:c r="F4328" s="18"/>
      <x:c r="G4328" s="59"/>
      <x:c r="H4328" s="59"/>
      <x:c r="I4328" s="59"/>
      <x:c r="J4328" s="59"/>
      <x:c r="K4328" s="18"/>
      <x:c r="L4328" s="18"/>
      <x:c r="M4328" s="18"/>
      <x:c r="N4328" s="18"/>
      <x:c r="O4328" s="18"/>
      <x:c r="P4328" s="18"/>
      <x:c r="Q4328" s="18"/>
      <x:c r="R4328" s="18"/>
      <x:c r="S4328" s="18"/>
      <x:c r="T4328" s="18"/>
    </x:row>
    <x:row r="4329">
      <x:c r="D4329" s="18"/>
      <x:c r="E4329" s="18"/>
      <x:c r="F4329" s="18"/>
      <x:c r="G4329" s="59"/>
      <x:c r="H4329" s="59"/>
      <x:c r="I4329" s="59"/>
      <x:c r="J4329" s="59"/>
      <x:c r="K4329" s="18"/>
      <x:c r="L4329" s="18"/>
      <x:c r="M4329" s="18"/>
      <x:c r="N4329" s="18"/>
      <x:c r="O4329" s="18"/>
      <x:c r="P4329" s="18"/>
      <x:c r="Q4329" s="18"/>
      <x:c r="R4329" s="18"/>
      <x:c r="S4329" s="18"/>
      <x:c r="T4329" s="18"/>
    </x:row>
    <x:row r="4330">
      <x:c r="D4330" s="18"/>
      <x:c r="E4330" s="18"/>
      <x:c r="F4330" s="18"/>
      <x:c r="G4330" s="59"/>
      <x:c r="H4330" s="59"/>
      <x:c r="I4330" s="59"/>
      <x:c r="J4330" s="59"/>
      <x:c r="K4330" s="18"/>
      <x:c r="L4330" s="18"/>
      <x:c r="M4330" s="18"/>
      <x:c r="N4330" s="18"/>
      <x:c r="O4330" s="18"/>
      <x:c r="P4330" s="18"/>
      <x:c r="Q4330" s="18"/>
      <x:c r="R4330" s="18"/>
      <x:c r="S4330" s="18"/>
      <x:c r="T4330" s="18"/>
    </x:row>
    <x:row r="4331">
      <x:c r="D4331" s="18"/>
      <x:c r="E4331" s="18"/>
      <x:c r="F4331" s="18"/>
      <x:c r="G4331" s="59"/>
      <x:c r="H4331" s="59"/>
      <x:c r="I4331" s="59"/>
      <x:c r="J4331" s="59"/>
      <x:c r="K4331" s="18"/>
      <x:c r="L4331" s="18"/>
      <x:c r="M4331" s="18"/>
      <x:c r="N4331" s="18"/>
      <x:c r="O4331" s="18"/>
      <x:c r="P4331" s="18"/>
      <x:c r="Q4331" s="18"/>
      <x:c r="R4331" s="18"/>
      <x:c r="S4331" s="18"/>
      <x:c r="T4331" s="18"/>
    </x:row>
    <x:row r="4332">
      <x:c r="D4332" s="18"/>
      <x:c r="E4332" s="18"/>
      <x:c r="F4332" s="18"/>
      <x:c r="G4332" s="59"/>
      <x:c r="H4332" s="59"/>
      <x:c r="I4332" s="59"/>
      <x:c r="J4332" s="59"/>
      <x:c r="K4332" s="18"/>
      <x:c r="L4332" s="18"/>
      <x:c r="M4332" s="18"/>
      <x:c r="N4332" s="18"/>
      <x:c r="O4332" s="18"/>
      <x:c r="P4332" s="18"/>
      <x:c r="Q4332" s="18"/>
      <x:c r="R4332" s="18"/>
      <x:c r="S4332" s="18"/>
      <x:c r="T4332" s="18"/>
    </x:row>
    <x:row r="4333">
      <x:c r="D4333" s="18"/>
      <x:c r="E4333" s="18"/>
      <x:c r="F4333" s="18"/>
      <x:c r="G4333" s="59"/>
      <x:c r="H4333" s="59"/>
      <x:c r="I4333" s="59"/>
      <x:c r="J4333" s="59"/>
      <x:c r="K4333" s="18"/>
      <x:c r="L4333" s="18"/>
      <x:c r="M4333" s="18"/>
      <x:c r="N4333" s="18"/>
      <x:c r="O4333" s="18"/>
      <x:c r="P4333" s="18"/>
      <x:c r="Q4333" s="18"/>
      <x:c r="R4333" s="18"/>
      <x:c r="S4333" s="18"/>
      <x:c r="T4333" s="18"/>
    </x:row>
    <x:row r="4334">
      <x:c r="D4334" s="18"/>
      <x:c r="E4334" s="18"/>
      <x:c r="F4334" s="18"/>
      <x:c r="G4334" s="59"/>
      <x:c r="H4334" s="59"/>
      <x:c r="I4334" s="59"/>
      <x:c r="J4334" s="59"/>
      <x:c r="K4334" s="18"/>
      <x:c r="L4334" s="18"/>
      <x:c r="M4334" s="18"/>
      <x:c r="N4334" s="18"/>
      <x:c r="O4334" s="18"/>
      <x:c r="P4334" s="18"/>
      <x:c r="Q4334" s="18"/>
      <x:c r="R4334" s="18"/>
      <x:c r="S4334" s="18"/>
      <x:c r="T4334" s="18"/>
    </x:row>
    <x:row r="4335">
      <x:c r="D4335" s="18"/>
      <x:c r="E4335" s="18"/>
      <x:c r="F4335" s="18"/>
      <x:c r="G4335" s="59"/>
      <x:c r="H4335" s="59"/>
      <x:c r="I4335" s="59"/>
      <x:c r="J4335" s="59"/>
      <x:c r="K4335" s="18"/>
      <x:c r="L4335" s="18"/>
      <x:c r="M4335" s="18"/>
      <x:c r="N4335" s="18"/>
      <x:c r="O4335" s="18"/>
      <x:c r="P4335" s="18"/>
      <x:c r="Q4335" s="18"/>
      <x:c r="R4335" s="18"/>
      <x:c r="S4335" s="18"/>
      <x:c r="T4335" s="18"/>
    </x:row>
    <x:row r="4336">
      <x:c r="D4336" s="18"/>
      <x:c r="E4336" s="18"/>
      <x:c r="F4336" s="18"/>
      <x:c r="G4336" s="59"/>
      <x:c r="H4336" s="59"/>
      <x:c r="I4336" s="59"/>
      <x:c r="J4336" s="59"/>
      <x:c r="K4336" s="18"/>
      <x:c r="L4336" s="18"/>
      <x:c r="M4336" s="18"/>
      <x:c r="N4336" s="18"/>
      <x:c r="O4336" s="18"/>
      <x:c r="P4336" s="18"/>
      <x:c r="Q4336" s="18"/>
      <x:c r="R4336" s="18"/>
      <x:c r="S4336" s="18"/>
      <x:c r="T4336" s="18"/>
    </x:row>
    <x:row r="4337">
      <x:c r="D4337" s="18"/>
      <x:c r="E4337" s="18"/>
      <x:c r="F4337" s="18"/>
      <x:c r="G4337" s="59"/>
      <x:c r="H4337" s="59"/>
      <x:c r="I4337" s="59"/>
      <x:c r="J4337" s="59"/>
      <x:c r="K4337" s="18"/>
      <x:c r="L4337" s="18"/>
      <x:c r="M4337" s="18"/>
      <x:c r="N4337" s="18"/>
      <x:c r="O4337" s="18"/>
      <x:c r="P4337" s="18"/>
      <x:c r="Q4337" s="18"/>
      <x:c r="R4337" s="18"/>
      <x:c r="S4337" s="18"/>
      <x:c r="T4337" s="18"/>
    </x:row>
    <x:row r="4338">
      <x:c r="D4338" s="18"/>
      <x:c r="E4338" s="18"/>
      <x:c r="F4338" s="18"/>
      <x:c r="G4338" s="59"/>
      <x:c r="H4338" s="59"/>
      <x:c r="I4338" s="59"/>
      <x:c r="J4338" s="59"/>
      <x:c r="K4338" s="18"/>
      <x:c r="L4338" s="18"/>
      <x:c r="M4338" s="18"/>
      <x:c r="N4338" s="18"/>
      <x:c r="O4338" s="18"/>
      <x:c r="P4338" s="18"/>
      <x:c r="Q4338" s="18"/>
      <x:c r="R4338" s="18"/>
      <x:c r="S4338" s="18"/>
      <x:c r="T4338" s="18"/>
    </x:row>
    <x:row r="4339">
      <x:c r="D4339" s="18"/>
      <x:c r="E4339" s="18"/>
      <x:c r="F4339" s="18"/>
      <x:c r="G4339" s="59"/>
      <x:c r="H4339" s="59"/>
      <x:c r="I4339" s="59"/>
      <x:c r="J4339" s="59"/>
      <x:c r="K4339" s="18"/>
      <x:c r="L4339" s="18"/>
      <x:c r="M4339" s="18"/>
      <x:c r="N4339" s="18"/>
      <x:c r="O4339" s="18"/>
      <x:c r="P4339" s="18"/>
      <x:c r="Q4339" s="18"/>
      <x:c r="R4339" s="18"/>
      <x:c r="S4339" s="18"/>
      <x:c r="T4339" s="18"/>
    </x:row>
    <x:row r="4340">
      <x:c r="D4340" s="18"/>
      <x:c r="E4340" s="18"/>
      <x:c r="F4340" s="18"/>
      <x:c r="G4340" s="59"/>
      <x:c r="H4340" s="59"/>
      <x:c r="I4340" s="59"/>
      <x:c r="J4340" s="59"/>
      <x:c r="K4340" s="18"/>
      <x:c r="L4340" s="18"/>
      <x:c r="M4340" s="18"/>
      <x:c r="N4340" s="18"/>
      <x:c r="O4340" s="18"/>
      <x:c r="P4340" s="18"/>
      <x:c r="Q4340" s="18"/>
      <x:c r="R4340" s="18"/>
      <x:c r="S4340" s="18"/>
      <x:c r="T4340" s="18"/>
    </x:row>
    <x:row r="4341">
      <x:c r="D4341" s="18"/>
      <x:c r="E4341" s="18"/>
      <x:c r="F4341" s="18"/>
      <x:c r="G4341" s="59"/>
      <x:c r="H4341" s="59"/>
      <x:c r="I4341" s="59"/>
      <x:c r="J4341" s="59"/>
      <x:c r="K4341" s="18"/>
      <x:c r="L4341" s="18"/>
      <x:c r="M4341" s="18"/>
      <x:c r="N4341" s="18"/>
      <x:c r="O4341" s="18"/>
      <x:c r="P4341" s="18"/>
      <x:c r="Q4341" s="18"/>
      <x:c r="R4341" s="18"/>
      <x:c r="S4341" s="18"/>
      <x:c r="T4341" s="18"/>
    </x:row>
    <x:row r="4342">
      <x:c r="D4342" s="18"/>
      <x:c r="E4342" s="18"/>
      <x:c r="F4342" s="18"/>
      <x:c r="G4342" s="59"/>
      <x:c r="H4342" s="59"/>
      <x:c r="I4342" s="59"/>
      <x:c r="J4342" s="59"/>
      <x:c r="K4342" s="18"/>
      <x:c r="L4342" s="18"/>
      <x:c r="M4342" s="18"/>
      <x:c r="N4342" s="18"/>
      <x:c r="O4342" s="18"/>
      <x:c r="P4342" s="18"/>
      <x:c r="Q4342" s="18"/>
      <x:c r="R4342" s="18"/>
      <x:c r="S4342" s="18"/>
      <x:c r="T4342" s="18"/>
    </x:row>
    <x:row r="4343">
      <x:c r="D4343" s="18"/>
      <x:c r="E4343" s="18"/>
      <x:c r="F4343" s="18"/>
      <x:c r="G4343" s="59"/>
      <x:c r="H4343" s="59"/>
      <x:c r="I4343" s="59"/>
      <x:c r="J4343" s="59"/>
      <x:c r="K4343" s="18"/>
      <x:c r="L4343" s="18"/>
      <x:c r="M4343" s="18"/>
      <x:c r="N4343" s="18"/>
      <x:c r="O4343" s="18"/>
      <x:c r="P4343" s="18"/>
      <x:c r="Q4343" s="18"/>
      <x:c r="R4343" s="18"/>
      <x:c r="S4343" s="18"/>
      <x:c r="T4343" s="18"/>
    </x:row>
    <x:row r="4344">
      <x:c r="D4344" s="18"/>
      <x:c r="E4344" s="18"/>
      <x:c r="F4344" s="18"/>
      <x:c r="G4344" s="59"/>
      <x:c r="H4344" s="59"/>
      <x:c r="I4344" s="59"/>
      <x:c r="J4344" s="59"/>
      <x:c r="K4344" s="18"/>
      <x:c r="L4344" s="18"/>
      <x:c r="M4344" s="18"/>
      <x:c r="N4344" s="18"/>
      <x:c r="O4344" s="18"/>
      <x:c r="P4344" s="18"/>
      <x:c r="Q4344" s="18"/>
      <x:c r="R4344" s="18"/>
      <x:c r="S4344" s="18"/>
      <x:c r="T4344" s="18"/>
    </x:row>
    <x:row r="4345">
      <x:c r="D4345" s="18"/>
      <x:c r="E4345" s="18"/>
      <x:c r="F4345" s="18"/>
      <x:c r="G4345" s="59"/>
      <x:c r="H4345" s="59"/>
      <x:c r="I4345" s="59"/>
      <x:c r="J4345" s="59"/>
      <x:c r="K4345" s="18"/>
      <x:c r="L4345" s="18"/>
      <x:c r="M4345" s="18"/>
      <x:c r="N4345" s="18"/>
      <x:c r="O4345" s="18"/>
      <x:c r="P4345" s="18"/>
      <x:c r="Q4345" s="18"/>
      <x:c r="R4345" s="18"/>
      <x:c r="S4345" s="18"/>
      <x:c r="T4345" s="18"/>
    </x:row>
    <x:row r="4346">
      <x:c r="D4346" s="18"/>
      <x:c r="E4346" s="18"/>
      <x:c r="F4346" s="18"/>
      <x:c r="G4346" s="59"/>
      <x:c r="H4346" s="59"/>
      <x:c r="I4346" s="59"/>
      <x:c r="J4346" s="59"/>
      <x:c r="K4346" s="18"/>
      <x:c r="L4346" s="18"/>
      <x:c r="M4346" s="18"/>
      <x:c r="N4346" s="18"/>
      <x:c r="O4346" s="18"/>
      <x:c r="P4346" s="18"/>
      <x:c r="Q4346" s="18"/>
      <x:c r="R4346" s="18"/>
      <x:c r="S4346" s="18"/>
      <x:c r="T4346" s="18"/>
    </x:row>
    <x:row r="4347">
      <x:c r="D4347" s="18"/>
      <x:c r="E4347" s="18"/>
      <x:c r="F4347" s="18"/>
      <x:c r="G4347" s="59"/>
      <x:c r="H4347" s="59"/>
      <x:c r="I4347" s="59"/>
      <x:c r="J4347" s="59"/>
      <x:c r="K4347" s="18"/>
      <x:c r="L4347" s="18"/>
      <x:c r="M4347" s="18"/>
      <x:c r="N4347" s="18"/>
      <x:c r="O4347" s="18"/>
      <x:c r="P4347" s="18"/>
      <x:c r="Q4347" s="18"/>
      <x:c r="R4347" s="18"/>
      <x:c r="S4347" s="18"/>
      <x:c r="T4347" s="18"/>
    </x:row>
    <x:row r="4348">
      <x:c r="D4348" s="18"/>
      <x:c r="E4348" s="18"/>
      <x:c r="F4348" s="18"/>
      <x:c r="G4348" s="59"/>
      <x:c r="H4348" s="59"/>
      <x:c r="I4348" s="59"/>
      <x:c r="J4348" s="59"/>
      <x:c r="K4348" s="18"/>
      <x:c r="L4348" s="18"/>
      <x:c r="M4348" s="18"/>
      <x:c r="N4348" s="18"/>
      <x:c r="O4348" s="18"/>
      <x:c r="P4348" s="18"/>
      <x:c r="Q4348" s="18"/>
      <x:c r="R4348" s="18"/>
      <x:c r="S4348" s="18"/>
      <x:c r="T4348" s="18"/>
    </x:row>
    <x:row r="4349">
      <x:c r="D4349" s="18"/>
      <x:c r="E4349" s="18"/>
      <x:c r="F4349" s="18"/>
      <x:c r="G4349" s="59"/>
      <x:c r="H4349" s="59"/>
      <x:c r="I4349" s="59"/>
      <x:c r="J4349" s="59"/>
      <x:c r="K4349" s="18"/>
      <x:c r="L4349" s="18"/>
      <x:c r="M4349" s="18"/>
      <x:c r="N4349" s="18"/>
      <x:c r="O4349" s="18"/>
      <x:c r="P4349" s="18"/>
      <x:c r="Q4349" s="18"/>
      <x:c r="R4349" s="18"/>
      <x:c r="S4349" s="18"/>
      <x:c r="T4349" s="18"/>
    </x:row>
    <x:row r="4350">
      <x:c r="D4350" s="18"/>
      <x:c r="E4350" s="18"/>
      <x:c r="F4350" s="18"/>
      <x:c r="G4350" s="59"/>
      <x:c r="H4350" s="59"/>
      <x:c r="I4350" s="59"/>
      <x:c r="J4350" s="59"/>
      <x:c r="K4350" s="18"/>
      <x:c r="L4350" s="18"/>
      <x:c r="M4350" s="18"/>
      <x:c r="N4350" s="18"/>
      <x:c r="O4350" s="18"/>
      <x:c r="P4350" s="18"/>
      <x:c r="Q4350" s="18"/>
      <x:c r="R4350" s="18"/>
      <x:c r="S4350" s="18"/>
      <x:c r="T4350" s="18"/>
    </x:row>
    <x:row r="4351">
      <x:c r="D4351" s="18"/>
      <x:c r="E4351" s="18"/>
      <x:c r="F4351" s="18"/>
      <x:c r="G4351" s="59"/>
      <x:c r="H4351" s="59"/>
      <x:c r="I4351" s="59"/>
      <x:c r="J4351" s="59"/>
      <x:c r="K4351" s="18"/>
      <x:c r="L4351" s="18"/>
      <x:c r="M4351" s="18"/>
      <x:c r="N4351" s="18"/>
      <x:c r="O4351" s="18"/>
      <x:c r="P4351" s="18"/>
      <x:c r="Q4351" s="18"/>
      <x:c r="R4351" s="18"/>
      <x:c r="S4351" s="18"/>
      <x:c r="T4351" s="18"/>
    </x:row>
    <x:row r="4352">
      <x:c r="D4352" s="18"/>
      <x:c r="E4352" s="18"/>
      <x:c r="F4352" s="18"/>
      <x:c r="G4352" s="59"/>
      <x:c r="H4352" s="59"/>
      <x:c r="I4352" s="59"/>
      <x:c r="J4352" s="59"/>
      <x:c r="K4352" s="18"/>
      <x:c r="L4352" s="18"/>
      <x:c r="M4352" s="18"/>
      <x:c r="N4352" s="18"/>
      <x:c r="O4352" s="18"/>
      <x:c r="P4352" s="18"/>
      <x:c r="Q4352" s="18"/>
      <x:c r="R4352" s="18"/>
      <x:c r="S4352" s="18"/>
      <x:c r="T4352" s="18"/>
    </x:row>
    <x:row r="4353">
      <x:c r="D4353" s="18"/>
      <x:c r="E4353" s="18"/>
      <x:c r="F4353" s="18"/>
      <x:c r="G4353" s="59"/>
      <x:c r="H4353" s="59"/>
      <x:c r="I4353" s="59"/>
      <x:c r="J4353" s="59"/>
      <x:c r="K4353" s="18"/>
      <x:c r="L4353" s="18"/>
      <x:c r="M4353" s="18"/>
      <x:c r="N4353" s="18"/>
      <x:c r="O4353" s="18"/>
      <x:c r="P4353" s="18"/>
      <x:c r="Q4353" s="18"/>
      <x:c r="R4353" s="18"/>
      <x:c r="S4353" s="18"/>
      <x:c r="T4353" s="18"/>
    </x:row>
    <x:row r="4354">
      <x:c r="D4354" s="18"/>
      <x:c r="E4354" s="18"/>
      <x:c r="F4354" s="18"/>
      <x:c r="G4354" s="59"/>
      <x:c r="H4354" s="59"/>
      <x:c r="I4354" s="59"/>
      <x:c r="J4354" s="59"/>
      <x:c r="K4354" s="18"/>
      <x:c r="L4354" s="18"/>
      <x:c r="M4354" s="18"/>
      <x:c r="N4354" s="18"/>
      <x:c r="O4354" s="18"/>
      <x:c r="P4354" s="18"/>
      <x:c r="Q4354" s="18"/>
      <x:c r="R4354" s="18"/>
      <x:c r="S4354" s="18"/>
      <x:c r="T4354" s="18"/>
    </x:row>
    <x:row r="4355">
      <x:c r="D4355" s="18"/>
      <x:c r="E4355" s="18"/>
      <x:c r="F4355" s="18"/>
      <x:c r="G4355" s="59"/>
      <x:c r="H4355" s="59"/>
      <x:c r="I4355" s="59"/>
      <x:c r="J4355" s="59"/>
      <x:c r="K4355" s="18"/>
      <x:c r="L4355" s="18"/>
      <x:c r="M4355" s="18"/>
      <x:c r="N4355" s="18"/>
      <x:c r="O4355" s="18"/>
      <x:c r="P4355" s="18"/>
      <x:c r="Q4355" s="18"/>
      <x:c r="R4355" s="18"/>
      <x:c r="S4355" s="18"/>
      <x:c r="T4355" s="18"/>
    </x:row>
    <x:row r="4356">
      <x:c r="D4356" s="18"/>
      <x:c r="E4356" s="18"/>
      <x:c r="F4356" s="18"/>
      <x:c r="G4356" s="59"/>
      <x:c r="H4356" s="59"/>
      <x:c r="I4356" s="59"/>
      <x:c r="J4356" s="59"/>
      <x:c r="K4356" s="18"/>
      <x:c r="L4356" s="18"/>
      <x:c r="M4356" s="18"/>
      <x:c r="N4356" s="18"/>
      <x:c r="O4356" s="18"/>
      <x:c r="P4356" s="18"/>
      <x:c r="Q4356" s="18"/>
      <x:c r="R4356" s="18"/>
      <x:c r="S4356" s="18"/>
      <x:c r="T4356" s="18"/>
    </x:row>
    <x:row r="4357">
      <x:c r="D4357" s="18"/>
      <x:c r="E4357" s="18"/>
      <x:c r="F4357" s="18"/>
      <x:c r="G4357" s="59"/>
      <x:c r="H4357" s="59"/>
      <x:c r="I4357" s="59"/>
      <x:c r="J4357" s="59"/>
      <x:c r="K4357" s="18"/>
      <x:c r="L4357" s="18"/>
      <x:c r="M4357" s="18"/>
      <x:c r="N4357" s="18"/>
      <x:c r="O4357" s="18"/>
      <x:c r="P4357" s="18"/>
      <x:c r="Q4357" s="18"/>
      <x:c r="R4357" s="18"/>
      <x:c r="S4357" s="18"/>
      <x:c r="T4357" s="18"/>
    </x:row>
    <x:row r="4358">
      <x:c r="D4358" s="18"/>
      <x:c r="E4358" s="18"/>
      <x:c r="F4358" s="18"/>
      <x:c r="G4358" s="59"/>
      <x:c r="H4358" s="59"/>
      <x:c r="I4358" s="59"/>
      <x:c r="J4358" s="59"/>
      <x:c r="K4358" s="18"/>
      <x:c r="L4358" s="18"/>
      <x:c r="M4358" s="18"/>
      <x:c r="N4358" s="18"/>
      <x:c r="O4358" s="18"/>
      <x:c r="P4358" s="18"/>
      <x:c r="Q4358" s="18"/>
      <x:c r="R4358" s="18"/>
      <x:c r="S4358" s="18"/>
      <x:c r="T4358" s="18"/>
    </x:row>
    <x:row r="4359">
      <x:c r="D4359" s="18"/>
      <x:c r="E4359" s="18"/>
      <x:c r="F4359" s="18"/>
      <x:c r="G4359" s="59"/>
      <x:c r="H4359" s="59"/>
      <x:c r="I4359" s="59"/>
      <x:c r="J4359" s="59"/>
      <x:c r="K4359" s="18"/>
      <x:c r="L4359" s="18"/>
      <x:c r="M4359" s="18"/>
      <x:c r="N4359" s="18"/>
      <x:c r="O4359" s="18"/>
      <x:c r="P4359" s="18"/>
      <x:c r="Q4359" s="18"/>
      <x:c r="R4359" s="18"/>
      <x:c r="S4359" s="18"/>
      <x:c r="T4359" s="18"/>
    </x:row>
    <x:row r="4360">
      <x:c r="D4360" s="18"/>
      <x:c r="E4360" s="18"/>
      <x:c r="F4360" s="18"/>
      <x:c r="G4360" s="59"/>
      <x:c r="H4360" s="59"/>
      <x:c r="I4360" s="59"/>
      <x:c r="J4360" s="59"/>
      <x:c r="K4360" s="18"/>
      <x:c r="L4360" s="18"/>
      <x:c r="M4360" s="18"/>
      <x:c r="N4360" s="18"/>
      <x:c r="O4360" s="18"/>
      <x:c r="P4360" s="18"/>
      <x:c r="Q4360" s="18"/>
      <x:c r="R4360" s="18"/>
      <x:c r="S4360" s="18"/>
      <x:c r="T4360" s="18"/>
    </x:row>
    <x:row r="4361">
      <x:c r="D4361" s="18"/>
      <x:c r="E4361" s="18"/>
      <x:c r="F4361" s="18"/>
      <x:c r="G4361" s="59"/>
      <x:c r="H4361" s="59"/>
      <x:c r="I4361" s="59"/>
      <x:c r="J4361" s="59"/>
      <x:c r="K4361" s="18"/>
      <x:c r="L4361" s="18"/>
      <x:c r="M4361" s="18"/>
      <x:c r="N4361" s="18"/>
      <x:c r="O4361" s="18"/>
      <x:c r="P4361" s="18"/>
      <x:c r="Q4361" s="18"/>
      <x:c r="R4361" s="18"/>
      <x:c r="S4361" s="18"/>
      <x:c r="T4361" s="18"/>
    </x:row>
    <x:row r="4362">
      <x:c r="D4362" s="18"/>
      <x:c r="E4362" s="18"/>
      <x:c r="F4362" s="18"/>
      <x:c r="G4362" s="59"/>
      <x:c r="H4362" s="59"/>
      <x:c r="I4362" s="59"/>
      <x:c r="J4362" s="59"/>
      <x:c r="K4362" s="18"/>
      <x:c r="L4362" s="18"/>
      <x:c r="M4362" s="18"/>
      <x:c r="N4362" s="18"/>
      <x:c r="O4362" s="18"/>
      <x:c r="P4362" s="18"/>
      <x:c r="Q4362" s="18"/>
      <x:c r="R4362" s="18"/>
      <x:c r="S4362" s="18"/>
      <x:c r="T4362" s="18"/>
    </x:row>
    <x:row r="4363">
      <x:c r="D4363" s="18"/>
      <x:c r="E4363" s="18"/>
      <x:c r="F4363" s="18"/>
      <x:c r="G4363" s="59"/>
      <x:c r="H4363" s="59"/>
      <x:c r="I4363" s="59"/>
      <x:c r="J4363" s="59"/>
      <x:c r="K4363" s="18"/>
      <x:c r="L4363" s="18"/>
      <x:c r="M4363" s="18"/>
      <x:c r="N4363" s="18"/>
      <x:c r="O4363" s="18"/>
      <x:c r="P4363" s="18"/>
      <x:c r="Q4363" s="18"/>
      <x:c r="R4363" s="18"/>
      <x:c r="S4363" s="18"/>
      <x:c r="T4363" s="18"/>
    </x:row>
    <x:row r="4364">
      <x:c r="D4364" s="18"/>
      <x:c r="E4364" s="18"/>
      <x:c r="F4364" s="18"/>
      <x:c r="G4364" s="59"/>
      <x:c r="H4364" s="59"/>
      <x:c r="I4364" s="59"/>
      <x:c r="J4364" s="59"/>
      <x:c r="K4364" s="18"/>
      <x:c r="L4364" s="18"/>
      <x:c r="M4364" s="18"/>
      <x:c r="N4364" s="18"/>
      <x:c r="O4364" s="18"/>
      <x:c r="P4364" s="18"/>
      <x:c r="Q4364" s="18"/>
      <x:c r="R4364" s="18"/>
      <x:c r="S4364" s="18"/>
      <x:c r="T4364" s="18"/>
    </x:row>
    <x:row r="4365">
      <x:c r="D4365" s="18"/>
      <x:c r="E4365" s="18"/>
      <x:c r="F4365" s="18"/>
      <x:c r="G4365" s="59"/>
      <x:c r="H4365" s="59"/>
      <x:c r="I4365" s="59"/>
      <x:c r="J4365" s="59"/>
      <x:c r="K4365" s="18"/>
      <x:c r="L4365" s="18"/>
      <x:c r="M4365" s="18"/>
      <x:c r="N4365" s="18"/>
      <x:c r="O4365" s="18"/>
      <x:c r="P4365" s="18"/>
      <x:c r="Q4365" s="18"/>
      <x:c r="R4365" s="18"/>
      <x:c r="S4365" s="18"/>
      <x:c r="T4365" s="18"/>
    </x:row>
    <x:row r="4366">
      <x:c r="D4366" s="18"/>
      <x:c r="E4366" s="18"/>
      <x:c r="F4366" s="18"/>
      <x:c r="G4366" s="59"/>
      <x:c r="H4366" s="59"/>
      <x:c r="I4366" s="59"/>
      <x:c r="J4366" s="59"/>
      <x:c r="K4366" s="18"/>
      <x:c r="L4366" s="18"/>
      <x:c r="M4366" s="18"/>
      <x:c r="N4366" s="18"/>
      <x:c r="O4366" s="18"/>
      <x:c r="P4366" s="18"/>
      <x:c r="Q4366" s="18"/>
      <x:c r="R4366" s="18"/>
      <x:c r="S4366" s="18"/>
      <x:c r="T4366" s="18"/>
    </x:row>
    <x:row r="4367">
      <x:c r="D4367" s="18"/>
      <x:c r="E4367" s="18"/>
      <x:c r="F4367" s="18"/>
      <x:c r="G4367" s="59"/>
      <x:c r="H4367" s="59"/>
      <x:c r="I4367" s="59"/>
      <x:c r="J4367" s="59"/>
      <x:c r="K4367" s="18"/>
      <x:c r="L4367" s="18"/>
      <x:c r="M4367" s="18"/>
      <x:c r="N4367" s="18"/>
      <x:c r="O4367" s="18"/>
      <x:c r="P4367" s="18"/>
      <x:c r="Q4367" s="18"/>
      <x:c r="R4367" s="18"/>
      <x:c r="S4367" s="18"/>
      <x:c r="T4367" s="18"/>
    </x:row>
    <x:row r="4368">
      <x:c r="D4368" s="18"/>
      <x:c r="E4368" s="18"/>
      <x:c r="F4368" s="18"/>
      <x:c r="G4368" s="59"/>
      <x:c r="H4368" s="59"/>
      <x:c r="I4368" s="59"/>
      <x:c r="J4368" s="59"/>
      <x:c r="K4368" s="18"/>
      <x:c r="L4368" s="18"/>
      <x:c r="M4368" s="18"/>
      <x:c r="N4368" s="18"/>
      <x:c r="O4368" s="18"/>
      <x:c r="P4368" s="18"/>
      <x:c r="Q4368" s="18"/>
      <x:c r="R4368" s="18"/>
      <x:c r="S4368" s="18"/>
      <x:c r="T4368" s="18"/>
    </x:row>
    <x:row r="4369">
      <x:c r="D4369" s="18"/>
      <x:c r="E4369" s="18"/>
      <x:c r="F4369" s="18"/>
      <x:c r="G4369" s="59"/>
      <x:c r="H4369" s="59"/>
      <x:c r="I4369" s="59"/>
      <x:c r="J4369" s="59"/>
      <x:c r="K4369" s="18"/>
      <x:c r="L4369" s="18"/>
      <x:c r="M4369" s="18"/>
      <x:c r="N4369" s="18"/>
      <x:c r="O4369" s="18"/>
      <x:c r="P4369" s="18"/>
      <x:c r="Q4369" s="18"/>
      <x:c r="R4369" s="18"/>
      <x:c r="S4369" s="18"/>
      <x:c r="T4369" s="18"/>
    </x:row>
    <x:row r="4370">
      <x:c r="D4370" s="18"/>
      <x:c r="E4370" s="18"/>
      <x:c r="F4370" s="18"/>
      <x:c r="G4370" s="59"/>
      <x:c r="H4370" s="59"/>
      <x:c r="I4370" s="59"/>
      <x:c r="J4370" s="59"/>
      <x:c r="K4370" s="18"/>
      <x:c r="L4370" s="18"/>
      <x:c r="M4370" s="18"/>
      <x:c r="N4370" s="18"/>
      <x:c r="O4370" s="18"/>
      <x:c r="P4370" s="18"/>
      <x:c r="Q4370" s="18"/>
      <x:c r="R4370" s="18"/>
      <x:c r="S4370" s="18"/>
      <x:c r="T4370" s="18"/>
    </x:row>
    <x:row r="4371">
      <x:c r="D4371" s="18"/>
      <x:c r="E4371" s="18"/>
      <x:c r="F4371" s="18"/>
      <x:c r="G4371" s="59"/>
      <x:c r="H4371" s="59"/>
      <x:c r="I4371" s="59"/>
      <x:c r="J4371" s="59"/>
      <x:c r="K4371" s="18"/>
      <x:c r="L4371" s="18"/>
      <x:c r="M4371" s="18"/>
      <x:c r="N4371" s="18"/>
      <x:c r="O4371" s="18"/>
      <x:c r="P4371" s="18"/>
      <x:c r="Q4371" s="18"/>
      <x:c r="R4371" s="18"/>
      <x:c r="S4371" s="18"/>
      <x:c r="T4371" s="18"/>
    </x:row>
    <x:row r="4372">
      <x:c r="D4372" s="18"/>
      <x:c r="E4372" s="18"/>
      <x:c r="F4372" s="18"/>
      <x:c r="G4372" s="59"/>
      <x:c r="H4372" s="59"/>
      <x:c r="I4372" s="59"/>
      <x:c r="J4372" s="59"/>
      <x:c r="K4372" s="18"/>
      <x:c r="L4372" s="18"/>
      <x:c r="M4372" s="18"/>
      <x:c r="N4372" s="18"/>
      <x:c r="O4372" s="18"/>
      <x:c r="P4372" s="18"/>
      <x:c r="Q4372" s="18"/>
      <x:c r="R4372" s="18"/>
      <x:c r="S4372" s="18"/>
      <x:c r="T4372" s="18"/>
    </x:row>
    <x:row r="4373">
      <x:c r="D4373" s="18"/>
      <x:c r="E4373" s="18"/>
      <x:c r="F4373" s="18"/>
      <x:c r="G4373" s="59"/>
      <x:c r="H4373" s="59"/>
      <x:c r="I4373" s="59"/>
      <x:c r="J4373" s="59"/>
      <x:c r="K4373" s="18"/>
      <x:c r="L4373" s="18"/>
      <x:c r="M4373" s="18"/>
      <x:c r="N4373" s="18"/>
      <x:c r="O4373" s="18"/>
      <x:c r="P4373" s="18"/>
      <x:c r="Q4373" s="18"/>
      <x:c r="R4373" s="18"/>
      <x:c r="S4373" s="18"/>
      <x:c r="T4373" s="18"/>
    </x:row>
    <x:row r="4374">
      <x:c r="D4374" s="18"/>
      <x:c r="E4374" s="18"/>
      <x:c r="F4374" s="18"/>
      <x:c r="G4374" s="59"/>
      <x:c r="H4374" s="59"/>
      <x:c r="I4374" s="59"/>
      <x:c r="J4374" s="59"/>
      <x:c r="K4374" s="18"/>
      <x:c r="L4374" s="18"/>
      <x:c r="M4374" s="18"/>
      <x:c r="N4374" s="18"/>
      <x:c r="O4374" s="18"/>
      <x:c r="P4374" s="18"/>
      <x:c r="Q4374" s="18"/>
      <x:c r="R4374" s="18"/>
      <x:c r="S4374" s="18"/>
      <x:c r="T4374" s="18"/>
    </x:row>
    <x:row r="4375">
      <x:c r="D4375" s="18"/>
      <x:c r="E4375" s="18"/>
      <x:c r="F4375" s="18"/>
      <x:c r="G4375" s="59"/>
      <x:c r="H4375" s="59"/>
      <x:c r="I4375" s="59"/>
      <x:c r="J4375" s="59"/>
      <x:c r="K4375" s="18"/>
      <x:c r="L4375" s="18"/>
      <x:c r="M4375" s="18"/>
      <x:c r="N4375" s="18"/>
      <x:c r="O4375" s="18"/>
      <x:c r="P4375" s="18"/>
      <x:c r="Q4375" s="18"/>
      <x:c r="R4375" s="18"/>
      <x:c r="S4375" s="18"/>
      <x:c r="T4375" s="18"/>
    </x:row>
    <x:row r="4376">
      <x:c r="D4376" s="18"/>
      <x:c r="E4376" s="18"/>
      <x:c r="F4376" s="18"/>
      <x:c r="G4376" s="59"/>
      <x:c r="H4376" s="59"/>
      <x:c r="I4376" s="59"/>
      <x:c r="J4376" s="59"/>
      <x:c r="K4376" s="18"/>
      <x:c r="L4376" s="18"/>
      <x:c r="M4376" s="18"/>
      <x:c r="N4376" s="18"/>
      <x:c r="O4376" s="18"/>
      <x:c r="P4376" s="18"/>
      <x:c r="Q4376" s="18"/>
      <x:c r="R4376" s="18"/>
      <x:c r="S4376" s="18"/>
      <x:c r="T4376" s="18"/>
    </x:row>
    <x:row r="4377">
      <x:c r="D4377" s="18"/>
      <x:c r="E4377" s="18"/>
      <x:c r="F4377" s="18"/>
      <x:c r="G4377" s="59"/>
      <x:c r="H4377" s="59"/>
      <x:c r="I4377" s="59"/>
      <x:c r="J4377" s="59"/>
      <x:c r="K4377" s="18"/>
      <x:c r="L4377" s="18"/>
      <x:c r="M4377" s="18"/>
      <x:c r="N4377" s="18"/>
      <x:c r="O4377" s="18"/>
      <x:c r="P4377" s="18"/>
      <x:c r="Q4377" s="18"/>
      <x:c r="R4377" s="18"/>
      <x:c r="S4377" s="18"/>
      <x:c r="T4377" s="18"/>
    </x:row>
    <x:row r="4378">
      <x:c r="D4378" s="18"/>
      <x:c r="E4378" s="18"/>
      <x:c r="F4378" s="18"/>
      <x:c r="G4378" s="59"/>
      <x:c r="H4378" s="59"/>
      <x:c r="I4378" s="59"/>
      <x:c r="J4378" s="59"/>
      <x:c r="K4378" s="18"/>
      <x:c r="L4378" s="18"/>
      <x:c r="M4378" s="18"/>
      <x:c r="N4378" s="18"/>
      <x:c r="O4378" s="18"/>
      <x:c r="P4378" s="18"/>
      <x:c r="Q4378" s="18"/>
      <x:c r="R4378" s="18"/>
      <x:c r="S4378" s="18"/>
      <x:c r="T4378" s="18"/>
    </x:row>
    <x:row r="4379">
      <x:c r="D4379" s="18"/>
      <x:c r="E4379" s="18"/>
      <x:c r="F4379" s="18"/>
      <x:c r="G4379" s="59"/>
      <x:c r="H4379" s="59"/>
      <x:c r="I4379" s="59"/>
      <x:c r="J4379" s="59"/>
      <x:c r="K4379" s="18"/>
      <x:c r="L4379" s="18"/>
      <x:c r="M4379" s="18"/>
      <x:c r="N4379" s="18"/>
      <x:c r="O4379" s="18"/>
      <x:c r="P4379" s="18"/>
      <x:c r="Q4379" s="18"/>
      <x:c r="R4379" s="18"/>
      <x:c r="S4379" s="18"/>
      <x:c r="T4379" s="18"/>
    </x:row>
    <x:row r="4380">
      <x:c r="D4380" s="18"/>
      <x:c r="E4380" s="18"/>
      <x:c r="F4380" s="18"/>
      <x:c r="G4380" s="59"/>
      <x:c r="H4380" s="59"/>
      <x:c r="I4380" s="59"/>
      <x:c r="J4380" s="59"/>
      <x:c r="K4380" s="18"/>
      <x:c r="L4380" s="18"/>
      <x:c r="M4380" s="18"/>
      <x:c r="N4380" s="18"/>
      <x:c r="O4380" s="18"/>
      <x:c r="P4380" s="18"/>
      <x:c r="Q4380" s="18"/>
      <x:c r="R4380" s="18"/>
      <x:c r="S4380" s="18"/>
      <x:c r="T4380" s="18"/>
    </x:row>
    <x:row r="4381">
      <x:c r="D4381" s="18"/>
      <x:c r="E4381" s="18"/>
      <x:c r="F4381" s="18"/>
      <x:c r="G4381" s="59"/>
      <x:c r="H4381" s="59"/>
      <x:c r="I4381" s="59"/>
      <x:c r="J4381" s="59"/>
      <x:c r="K4381" s="18"/>
      <x:c r="L4381" s="18"/>
      <x:c r="M4381" s="18"/>
      <x:c r="N4381" s="18"/>
      <x:c r="O4381" s="18"/>
      <x:c r="P4381" s="18"/>
      <x:c r="Q4381" s="18"/>
      <x:c r="R4381" s="18"/>
      <x:c r="S4381" s="18"/>
      <x:c r="T4381" s="18"/>
    </x:row>
    <x:row r="4382">
      <x:c r="D4382" s="18"/>
      <x:c r="E4382" s="18"/>
      <x:c r="F4382" s="18"/>
      <x:c r="G4382" s="59"/>
      <x:c r="H4382" s="59"/>
      <x:c r="I4382" s="59"/>
      <x:c r="J4382" s="59"/>
      <x:c r="K4382" s="18"/>
      <x:c r="L4382" s="18"/>
      <x:c r="M4382" s="18"/>
      <x:c r="N4382" s="18"/>
      <x:c r="O4382" s="18"/>
      <x:c r="P4382" s="18"/>
      <x:c r="Q4382" s="18"/>
      <x:c r="R4382" s="18"/>
      <x:c r="S4382" s="18"/>
      <x:c r="T4382" s="18"/>
    </x:row>
    <x:row r="4383">
      <x:c r="D4383" s="18"/>
      <x:c r="E4383" s="18"/>
      <x:c r="F4383" s="18"/>
      <x:c r="G4383" s="59"/>
      <x:c r="H4383" s="59"/>
      <x:c r="I4383" s="59"/>
      <x:c r="J4383" s="59"/>
      <x:c r="K4383" s="18"/>
      <x:c r="L4383" s="18"/>
      <x:c r="M4383" s="18"/>
      <x:c r="N4383" s="18"/>
      <x:c r="O4383" s="18"/>
      <x:c r="P4383" s="18"/>
      <x:c r="Q4383" s="18"/>
      <x:c r="R4383" s="18"/>
      <x:c r="S4383" s="18"/>
      <x:c r="T4383" s="18"/>
    </x:row>
    <x:row r="4384">
      <x:c r="D4384" s="18"/>
      <x:c r="E4384" s="18"/>
      <x:c r="F4384" s="18"/>
      <x:c r="G4384" s="59"/>
      <x:c r="H4384" s="59"/>
      <x:c r="I4384" s="59"/>
      <x:c r="J4384" s="59"/>
      <x:c r="K4384" s="18"/>
      <x:c r="L4384" s="18"/>
      <x:c r="M4384" s="18"/>
      <x:c r="N4384" s="18"/>
      <x:c r="O4384" s="18"/>
      <x:c r="P4384" s="18"/>
      <x:c r="Q4384" s="18"/>
      <x:c r="R4384" s="18"/>
      <x:c r="S4384" s="18"/>
      <x:c r="T4384" s="18"/>
    </x:row>
    <x:row r="4385">
      <x:c r="D4385" s="18"/>
      <x:c r="E4385" s="18"/>
      <x:c r="F4385" s="18"/>
      <x:c r="G4385" s="59"/>
      <x:c r="H4385" s="59"/>
      <x:c r="I4385" s="59"/>
      <x:c r="J4385" s="59"/>
      <x:c r="K4385" s="18"/>
      <x:c r="L4385" s="18"/>
      <x:c r="M4385" s="18"/>
      <x:c r="N4385" s="18"/>
      <x:c r="O4385" s="18"/>
      <x:c r="P4385" s="18"/>
      <x:c r="Q4385" s="18"/>
      <x:c r="R4385" s="18"/>
      <x:c r="S4385" s="18"/>
      <x:c r="T4385" s="18"/>
    </x:row>
    <x:row r="4386">
      <x:c r="D4386" s="18"/>
      <x:c r="E4386" s="18"/>
      <x:c r="F4386" s="18"/>
      <x:c r="G4386" s="59"/>
      <x:c r="H4386" s="59"/>
      <x:c r="I4386" s="59"/>
      <x:c r="J4386" s="59"/>
      <x:c r="K4386" s="18"/>
      <x:c r="L4386" s="18"/>
      <x:c r="M4386" s="18"/>
      <x:c r="N4386" s="18"/>
      <x:c r="O4386" s="18"/>
      <x:c r="P4386" s="18"/>
      <x:c r="Q4386" s="18"/>
      <x:c r="R4386" s="18"/>
      <x:c r="S4386" s="18"/>
      <x:c r="T4386" s="18"/>
    </x:row>
    <x:row r="4387">
      <x:c r="D4387" s="18"/>
      <x:c r="E4387" s="18"/>
      <x:c r="F4387" s="18"/>
      <x:c r="G4387" s="59"/>
      <x:c r="H4387" s="59"/>
      <x:c r="I4387" s="59"/>
      <x:c r="J4387" s="59"/>
      <x:c r="K4387" s="18"/>
      <x:c r="L4387" s="18"/>
      <x:c r="M4387" s="18"/>
      <x:c r="N4387" s="18"/>
      <x:c r="O4387" s="18"/>
      <x:c r="P4387" s="18"/>
      <x:c r="Q4387" s="18"/>
      <x:c r="R4387" s="18"/>
      <x:c r="S4387" s="18"/>
      <x:c r="T4387" s="18"/>
    </x:row>
    <x:row r="4388">
      <x:c r="D4388" s="18"/>
      <x:c r="E4388" s="18"/>
      <x:c r="F4388" s="18"/>
      <x:c r="G4388" s="59"/>
      <x:c r="H4388" s="59"/>
      <x:c r="I4388" s="59"/>
      <x:c r="J4388" s="59"/>
      <x:c r="K4388" s="18"/>
      <x:c r="L4388" s="18"/>
      <x:c r="M4388" s="18"/>
      <x:c r="N4388" s="18"/>
      <x:c r="O4388" s="18"/>
      <x:c r="P4388" s="18"/>
      <x:c r="Q4388" s="18"/>
      <x:c r="R4388" s="18"/>
      <x:c r="S4388" s="18"/>
      <x:c r="T4388" s="18"/>
    </x:row>
    <x:row r="4389">
      <x:c r="D4389" s="18"/>
      <x:c r="E4389" s="18"/>
      <x:c r="F4389" s="18"/>
      <x:c r="G4389" s="59"/>
      <x:c r="H4389" s="59"/>
      <x:c r="I4389" s="59"/>
      <x:c r="J4389" s="59"/>
      <x:c r="K4389" s="18"/>
      <x:c r="L4389" s="18"/>
      <x:c r="M4389" s="18"/>
      <x:c r="N4389" s="18"/>
      <x:c r="O4389" s="18"/>
      <x:c r="P4389" s="18"/>
      <x:c r="Q4389" s="18"/>
      <x:c r="R4389" s="18"/>
      <x:c r="S4389" s="18"/>
      <x:c r="T4389" s="18"/>
    </x:row>
    <x:row r="4390">
      <x:c r="D4390" s="18"/>
      <x:c r="E4390" s="18"/>
      <x:c r="F4390" s="18"/>
      <x:c r="G4390" s="59"/>
      <x:c r="H4390" s="59"/>
      <x:c r="I4390" s="59"/>
      <x:c r="J4390" s="59"/>
      <x:c r="K4390" s="18"/>
      <x:c r="L4390" s="18"/>
      <x:c r="M4390" s="18"/>
      <x:c r="N4390" s="18"/>
      <x:c r="O4390" s="18"/>
      <x:c r="P4390" s="18"/>
      <x:c r="Q4390" s="18"/>
      <x:c r="R4390" s="18"/>
      <x:c r="S4390" s="18"/>
      <x:c r="T4390" s="18"/>
    </x:row>
    <x:row r="4391">
      <x:c r="D4391" s="18"/>
      <x:c r="E4391" s="18"/>
      <x:c r="F4391" s="18"/>
      <x:c r="G4391" s="59"/>
      <x:c r="H4391" s="59"/>
      <x:c r="I4391" s="59"/>
      <x:c r="J4391" s="59"/>
      <x:c r="K4391" s="18"/>
      <x:c r="L4391" s="18"/>
      <x:c r="M4391" s="18"/>
      <x:c r="N4391" s="18"/>
      <x:c r="O4391" s="18"/>
      <x:c r="P4391" s="18"/>
      <x:c r="Q4391" s="18"/>
      <x:c r="R4391" s="18"/>
      <x:c r="S4391" s="18"/>
      <x:c r="T4391" s="18"/>
    </x:row>
    <x:row r="4392">
      <x:c r="D4392" s="18"/>
      <x:c r="E4392" s="18"/>
      <x:c r="F4392" s="18"/>
      <x:c r="G4392" s="59"/>
      <x:c r="H4392" s="59"/>
      <x:c r="I4392" s="59"/>
      <x:c r="J4392" s="59"/>
      <x:c r="K4392" s="18"/>
      <x:c r="L4392" s="18"/>
      <x:c r="M4392" s="18"/>
      <x:c r="N4392" s="18"/>
      <x:c r="O4392" s="18"/>
      <x:c r="P4392" s="18"/>
      <x:c r="Q4392" s="18"/>
      <x:c r="R4392" s="18"/>
      <x:c r="S4392" s="18"/>
      <x:c r="T4392" s="18"/>
    </x:row>
    <x:row r="4393">
      <x:c r="D4393" s="18"/>
      <x:c r="E4393" s="18"/>
      <x:c r="F4393" s="18"/>
      <x:c r="G4393" s="59"/>
      <x:c r="H4393" s="59"/>
      <x:c r="I4393" s="59"/>
      <x:c r="J4393" s="59"/>
      <x:c r="K4393" s="18"/>
      <x:c r="L4393" s="18"/>
      <x:c r="M4393" s="18"/>
      <x:c r="N4393" s="18"/>
      <x:c r="O4393" s="18"/>
      <x:c r="P4393" s="18"/>
      <x:c r="Q4393" s="18"/>
      <x:c r="R4393" s="18"/>
      <x:c r="S4393" s="18"/>
      <x:c r="T4393" s="18"/>
    </x:row>
    <x:row r="4394">
      <x:c r="D4394" s="18"/>
      <x:c r="E4394" s="18"/>
      <x:c r="F4394" s="18"/>
      <x:c r="G4394" s="59"/>
      <x:c r="H4394" s="59"/>
      <x:c r="I4394" s="59"/>
      <x:c r="J4394" s="59"/>
      <x:c r="K4394" s="18"/>
      <x:c r="L4394" s="18"/>
      <x:c r="M4394" s="18"/>
      <x:c r="N4394" s="18"/>
      <x:c r="O4394" s="18"/>
      <x:c r="P4394" s="18"/>
      <x:c r="Q4394" s="18"/>
      <x:c r="R4394" s="18"/>
      <x:c r="S4394" s="18"/>
      <x:c r="T4394" s="18"/>
    </x:row>
    <x:row r="4395">
      <x:c r="D4395" s="18"/>
      <x:c r="E4395" s="18"/>
      <x:c r="F4395" s="18"/>
      <x:c r="G4395" s="59"/>
      <x:c r="H4395" s="59"/>
      <x:c r="I4395" s="59"/>
      <x:c r="J4395" s="59"/>
      <x:c r="K4395" s="18"/>
      <x:c r="L4395" s="18"/>
      <x:c r="M4395" s="18"/>
      <x:c r="N4395" s="18"/>
      <x:c r="O4395" s="18"/>
      <x:c r="P4395" s="18"/>
      <x:c r="Q4395" s="18"/>
      <x:c r="R4395" s="18"/>
      <x:c r="S4395" s="18"/>
      <x:c r="T4395" s="18"/>
    </x:row>
    <x:row r="4396">
      <x:c r="D4396" s="18"/>
      <x:c r="E4396" s="18"/>
      <x:c r="F4396" s="18"/>
      <x:c r="G4396" s="59"/>
      <x:c r="H4396" s="59"/>
      <x:c r="I4396" s="59"/>
      <x:c r="J4396" s="59"/>
      <x:c r="K4396" s="18"/>
      <x:c r="L4396" s="18"/>
      <x:c r="M4396" s="18"/>
      <x:c r="N4396" s="18"/>
      <x:c r="O4396" s="18"/>
      <x:c r="P4396" s="18"/>
      <x:c r="Q4396" s="18"/>
      <x:c r="R4396" s="18"/>
      <x:c r="S4396" s="18"/>
      <x:c r="T4396" s="18"/>
    </x:row>
    <x:row r="4397">
      <x:c r="D4397" s="18"/>
      <x:c r="E4397" s="18"/>
      <x:c r="F4397" s="18"/>
      <x:c r="G4397" s="59"/>
      <x:c r="H4397" s="59"/>
      <x:c r="I4397" s="59"/>
      <x:c r="J4397" s="59"/>
      <x:c r="K4397" s="18"/>
      <x:c r="L4397" s="18"/>
      <x:c r="M4397" s="18"/>
      <x:c r="N4397" s="18"/>
      <x:c r="O4397" s="18"/>
      <x:c r="P4397" s="18"/>
      <x:c r="Q4397" s="18"/>
      <x:c r="R4397" s="18"/>
      <x:c r="S4397" s="18"/>
      <x:c r="T4397" s="18"/>
    </x:row>
    <x:row r="4398">
      <x:c r="D4398" s="18"/>
      <x:c r="E4398" s="18"/>
      <x:c r="F4398" s="18"/>
      <x:c r="G4398" s="59"/>
      <x:c r="H4398" s="59"/>
      <x:c r="I4398" s="59"/>
      <x:c r="J4398" s="59"/>
      <x:c r="K4398" s="18"/>
      <x:c r="L4398" s="18"/>
      <x:c r="M4398" s="18"/>
      <x:c r="N4398" s="18"/>
      <x:c r="O4398" s="18"/>
      <x:c r="P4398" s="18"/>
      <x:c r="Q4398" s="18"/>
      <x:c r="R4398" s="18"/>
      <x:c r="S4398" s="18"/>
      <x:c r="T4398" s="18"/>
    </x:row>
    <x:row r="4399">
      <x:c r="D4399" s="18"/>
      <x:c r="E4399" s="18"/>
      <x:c r="F4399" s="18"/>
      <x:c r="G4399" s="59"/>
      <x:c r="H4399" s="59"/>
      <x:c r="I4399" s="59"/>
      <x:c r="J4399" s="59"/>
      <x:c r="K4399" s="18"/>
      <x:c r="L4399" s="18"/>
      <x:c r="M4399" s="18"/>
      <x:c r="N4399" s="18"/>
      <x:c r="O4399" s="18"/>
      <x:c r="P4399" s="18"/>
      <x:c r="Q4399" s="18"/>
      <x:c r="R4399" s="18"/>
      <x:c r="S4399" s="18"/>
      <x:c r="T4399" s="18"/>
    </x:row>
    <x:row r="4400">
      <x:c r="D4400" s="18"/>
      <x:c r="E4400" s="18"/>
      <x:c r="F4400" s="18"/>
      <x:c r="G4400" s="59"/>
      <x:c r="H4400" s="59"/>
      <x:c r="I4400" s="59"/>
      <x:c r="J4400" s="59"/>
      <x:c r="K4400" s="18"/>
      <x:c r="L4400" s="18"/>
      <x:c r="M4400" s="18"/>
      <x:c r="N4400" s="18"/>
      <x:c r="O4400" s="18"/>
      <x:c r="P4400" s="18"/>
      <x:c r="Q4400" s="18"/>
      <x:c r="R4400" s="18"/>
      <x:c r="S4400" s="18"/>
      <x:c r="T4400" s="18"/>
    </x:row>
    <x:row r="4401">
      <x:c r="D4401" s="18"/>
      <x:c r="E4401" s="18"/>
      <x:c r="F4401" s="18"/>
      <x:c r="G4401" s="59"/>
      <x:c r="H4401" s="59"/>
      <x:c r="I4401" s="59"/>
      <x:c r="J4401" s="59"/>
      <x:c r="K4401" s="18"/>
      <x:c r="L4401" s="18"/>
      <x:c r="M4401" s="18"/>
      <x:c r="N4401" s="18"/>
      <x:c r="O4401" s="18"/>
      <x:c r="P4401" s="18"/>
      <x:c r="Q4401" s="18"/>
      <x:c r="R4401" s="18"/>
      <x:c r="S4401" s="18"/>
      <x:c r="T4401" s="18"/>
    </x:row>
    <x:row r="4402">
      <x:c r="D4402" s="18"/>
      <x:c r="E4402" s="18"/>
      <x:c r="F4402" s="18"/>
      <x:c r="G4402" s="59"/>
      <x:c r="H4402" s="59"/>
      <x:c r="I4402" s="59"/>
      <x:c r="J4402" s="59"/>
      <x:c r="K4402" s="18"/>
      <x:c r="L4402" s="18"/>
      <x:c r="M4402" s="18"/>
      <x:c r="N4402" s="18"/>
      <x:c r="O4402" s="18"/>
      <x:c r="P4402" s="18"/>
      <x:c r="Q4402" s="18"/>
      <x:c r="R4402" s="18"/>
      <x:c r="S4402" s="18"/>
      <x:c r="T4402" s="18"/>
    </x:row>
    <x:row r="4403">
      <x:c r="D4403" s="18"/>
      <x:c r="E4403" s="18"/>
      <x:c r="F4403" s="18"/>
      <x:c r="G4403" s="59"/>
      <x:c r="H4403" s="59"/>
      <x:c r="I4403" s="59"/>
      <x:c r="J4403" s="59"/>
      <x:c r="K4403" s="18"/>
      <x:c r="L4403" s="18"/>
      <x:c r="M4403" s="18"/>
      <x:c r="N4403" s="18"/>
      <x:c r="O4403" s="18"/>
      <x:c r="P4403" s="18"/>
      <x:c r="Q4403" s="18"/>
      <x:c r="R4403" s="18"/>
      <x:c r="S4403" s="18"/>
      <x:c r="T4403" s="18"/>
    </x:row>
    <x:row r="4404">
      <x:c r="D4404" s="18"/>
      <x:c r="E4404" s="18"/>
      <x:c r="F4404" s="18"/>
      <x:c r="G4404" s="59"/>
      <x:c r="H4404" s="59"/>
      <x:c r="I4404" s="59"/>
      <x:c r="J4404" s="59"/>
      <x:c r="K4404" s="18"/>
      <x:c r="L4404" s="18"/>
      <x:c r="M4404" s="18"/>
      <x:c r="N4404" s="18"/>
      <x:c r="O4404" s="18"/>
      <x:c r="P4404" s="18"/>
      <x:c r="Q4404" s="18"/>
      <x:c r="R4404" s="18"/>
      <x:c r="S4404" s="18"/>
      <x:c r="T4404" s="18"/>
    </x:row>
    <x:row r="4405">
      <x:c r="D4405" s="18"/>
      <x:c r="E4405" s="18"/>
      <x:c r="F4405" s="18"/>
      <x:c r="G4405" s="59"/>
      <x:c r="H4405" s="59"/>
      <x:c r="I4405" s="59"/>
      <x:c r="J4405" s="59"/>
      <x:c r="K4405" s="18"/>
      <x:c r="L4405" s="18"/>
      <x:c r="M4405" s="18"/>
      <x:c r="N4405" s="18"/>
      <x:c r="O4405" s="18"/>
      <x:c r="P4405" s="18"/>
      <x:c r="Q4405" s="18"/>
      <x:c r="R4405" s="18"/>
      <x:c r="S4405" s="18"/>
      <x:c r="T4405" s="18"/>
    </x:row>
    <x:row r="4406">
      <x:c r="D4406" s="18"/>
      <x:c r="E4406" s="18"/>
      <x:c r="F4406" s="18"/>
      <x:c r="G4406" s="59"/>
      <x:c r="H4406" s="59"/>
      <x:c r="I4406" s="59"/>
      <x:c r="J4406" s="59"/>
      <x:c r="K4406" s="18"/>
      <x:c r="L4406" s="18"/>
      <x:c r="M4406" s="18"/>
      <x:c r="N4406" s="18"/>
      <x:c r="O4406" s="18"/>
      <x:c r="P4406" s="18"/>
      <x:c r="Q4406" s="18"/>
      <x:c r="R4406" s="18"/>
      <x:c r="S4406" s="18"/>
      <x:c r="T4406" s="18"/>
    </x:row>
    <x:row r="4407">
      <x:c r="D4407" s="18"/>
      <x:c r="E4407" s="18"/>
      <x:c r="F4407" s="18"/>
      <x:c r="G4407" s="59"/>
      <x:c r="H4407" s="59"/>
      <x:c r="I4407" s="59"/>
      <x:c r="J4407" s="59"/>
      <x:c r="K4407" s="18"/>
      <x:c r="L4407" s="18"/>
      <x:c r="M4407" s="18"/>
      <x:c r="N4407" s="18"/>
      <x:c r="O4407" s="18"/>
      <x:c r="P4407" s="18"/>
      <x:c r="Q4407" s="18"/>
      <x:c r="R4407" s="18"/>
      <x:c r="S4407" s="18"/>
      <x:c r="T4407" s="18"/>
    </x:row>
    <x:row r="4408">
      <x:c r="D4408" s="18"/>
      <x:c r="E4408" s="18"/>
      <x:c r="F4408" s="18"/>
      <x:c r="G4408" s="59"/>
      <x:c r="H4408" s="59"/>
      <x:c r="I4408" s="59"/>
      <x:c r="J4408" s="59"/>
      <x:c r="K4408" s="18"/>
      <x:c r="L4408" s="18"/>
      <x:c r="M4408" s="18"/>
      <x:c r="N4408" s="18"/>
      <x:c r="O4408" s="18"/>
      <x:c r="P4408" s="18"/>
      <x:c r="Q4408" s="18"/>
      <x:c r="R4408" s="18"/>
      <x:c r="S4408" s="18"/>
      <x:c r="T4408" s="18"/>
    </x:row>
    <x:row r="4409">
      <x:c r="D4409" s="18"/>
      <x:c r="E4409" s="18"/>
      <x:c r="F4409" s="18"/>
      <x:c r="G4409" s="59"/>
      <x:c r="H4409" s="59"/>
      <x:c r="I4409" s="59"/>
      <x:c r="J4409" s="59"/>
      <x:c r="K4409" s="18"/>
      <x:c r="L4409" s="18"/>
      <x:c r="M4409" s="18"/>
      <x:c r="N4409" s="18"/>
      <x:c r="O4409" s="18"/>
      <x:c r="P4409" s="18"/>
      <x:c r="Q4409" s="18"/>
      <x:c r="R4409" s="18"/>
      <x:c r="S4409" s="18"/>
      <x:c r="T4409" s="18"/>
    </x:row>
    <x:row r="4410">
      <x:c r="D4410" s="18"/>
      <x:c r="E4410" s="18"/>
      <x:c r="F4410" s="18"/>
      <x:c r="G4410" s="59"/>
      <x:c r="H4410" s="59"/>
      <x:c r="I4410" s="59"/>
      <x:c r="J4410" s="59"/>
      <x:c r="K4410" s="18"/>
      <x:c r="L4410" s="18"/>
      <x:c r="M4410" s="18"/>
      <x:c r="N4410" s="18"/>
      <x:c r="O4410" s="18"/>
      <x:c r="P4410" s="18"/>
      <x:c r="Q4410" s="18"/>
      <x:c r="R4410" s="18"/>
      <x:c r="S4410" s="18"/>
      <x:c r="T4410" s="18"/>
    </x:row>
    <x:row r="4411">
      <x:c r="D4411" s="18"/>
      <x:c r="E4411" s="18"/>
      <x:c r="F4411" s="18"/>
      <x:c r="G4411" s="59"/>
      <x:c r="H4411" s="59"/>
      <x:c r="I4411" s="59"/>
      <x:c r="J4411" s="59"/>
      <x:c r="K4411" s="18"/>
      <x:c r="L4411" s="18"/>
      <x:c r="M4411" s="18"/>
      <x:c r="N4411" s="18"/>
      <x:c r="O4411" s="18"/>
      <x:c r="P4411" s="18"/>
      <x:c r="Q4411" s="18"/>
      <x:c r="R4411" s="18"/>
      <x:c r="S4411" s="18"/>
      <x:c r="T4411" s="18"/>
    </x:row>
    <x:row r="4412">
      <x:c r="D4412" s="18"/>
      <x:c r="E4412" s="18"/>
      <x:c r="F4412" s="18"/>
      <x:c r="G4412" s="59"/>
      <x:c r="H4412" s="59"/>
      <x:c r="I4412" s="59"/>
      <x:c r="J4412" s="59"/>
      <x:c r="K4412" s="18"/>
      <x:c r="L4412" s="18"/>
      <x:c r="M4412" s="18"/>
      <x:c r="N4412" s="18"/>
      <x:c r="O4412" s="18"/>
      <x:c r="P4412" s="18"/>
      <x:c r="Q4412" s="18"/>
      <x:c r="R4412" s="18"/>
      <x:c r="S4412" s="18"/>
      <x:c r="T4412" s="18"/>
    </x:row>
    <x:row r="4413">
      <x:c r="D4413" s="18"/>
      <x:c r="E4413" s="18"/>
      <x:c r="F4413" s="18"/>
      <x:c r="G4413" s="59"/>
      <x:c r="H4413" s="59"/>
      <x:c r="I4413" s="59"/>
      <x:c r="J4413" s="59"/>
      <x:c r="K4413" s="18"/>
      <x:c r="L4413" s="18"/>
      <x:c r="M4413" s="18"/>
      <x:c r="N4413" s="18"/>
      <x:c r="O4413" s="18"/>
      <x:c r="P4413" s="18"/>
      <x:c r="Q4413" s="18"/>
      <x:c r="R4413" s="18"/>
      <x:c r="S4413" s="18"/>
      <x:c r="T4413" s="18"/>
    </x:row>
    <x:row r="4414">
      <x:c r="D4414" s="18"/>
      <x:c r="E4414" s="18"/>
      <x:c r="F4414" s="18"/>
      <x:c r="G4414" s="59"/>
      <x:c r="H4414" s="59"/>
      <x:c r="I4414" s="59"/>
      <x:c r="J4414" s="59"/>
      <x:c r="K4414" s="18"/>
      <x:c r="L4414" s="18"/>
      <x:c r="M4414" s="18"/>
      <x:c r="N4414" s="18"/>
      <x:c r="O4414" s="18"/>
      <x:c r="P4414" s="18"/>
      <x:c r="Q4414" s="18"/>
      <x:c r="R4414" s="18"/>
      <x:c r="S4414" s="18"/>
      <x:c r="T4414" s="18"/>
    </x:row>
    <x:row r="4415">
      <x:c r="D4415" s="18"/>
      <x:c r="E4415" s="18"/>
      <x:c r="F4415" s="18"/>
      <x:c r="G4415" s="59"/>
      <x:c r="H4415" s="59"/>
      <x:c r="I4415" s="59"/>
      <x:c r="J4415" s="59"/>
      <x:c r="K4415" s="18"/>
      <x:c r="L4415" s="18"/>
      <x:c r="M4415" s="18"/>
      <x:c r="N4415" s="18"/>
      <x:c r="O4415" s="18"/>
      <x:c r="P4415" s="18"/>
      <x:c r="Q4415" s="18"/>
      <x:c r="R4415" s="18"/>
      <x:c r="S4415" s="18"/>
      <x:c r="T4415" s="18"/>
    </x:row>
    <x:row r="4416">
      <x:c r="D4416" s="18"/>
      <x:c r="E4416" s="18"/>
      <x:c r="F4416" s="18"/>
      <x:c r="G4416" s="59"/>
      <x:c r="H4416" s="59"/>
      <x:c r="I4416" s="59"/>
      <x:c r="J4416" s="59"/>
      <x:c r="K4416" s="18"/>
      <x:c r="L4416" s="18"/>
      <x:c r="M4416" s="18"/>
      <x:c r="N4416" s="18"/>
      <x:c r="O4416" s="18"/>
      <x:c r="P4416" s="18"/>
      <x:c r="Q4416" s="18"/>
      <x:c r="R4416" s="18"/>
      <x:c r="S4416" s="18"/>
      <x:c r="T4416" s="18"/>
    </x:row>
    <x:row r="4417">
      <x:c r="D4417" s="18"/>
      <x:c r="E4417" s="18"/>
      <x:c r="F4417" s="18"/>
      <x:c r="G4417" s="59"/>
      <x:c r="H4417" s="59"/>
      <x:c r="I4417" s="59"/>
      <x:c r="J4417" s="59"/>
      <x:c r="K4417" s="18"/>
      <x:c r="L4417" s="18"/>
      <x:c r="M4417" s="18"/>
      <x:c r="N4417" s="18"/>
      <x:c r="O4417" s="18"/>
      <x:c r="P4417" s="18"/>
      <x:c r="Q4417" s="18"/>
      <x:c r="R4417" s="18"/>
      <x:c r="S4417" s="18"/>
      <x:c r="T4417" s="18"/>
    </x:row>
    <x:row r="4418">
      <x:c r="D4418" s="18"/>
      <x:c r="E4418" s="18"/>
      <x:c r="F4418" s="18"/>
      <x:c r="G4418" s="59"/>
      <x:c r="H4418" s="59"/>
      <x:c r="I4418" s="59"/>
      <x:c r="J4418" s="59"/>
      <x:c r="K4418" s="18"/>
      <x:c r="L4418" s="18"/>
      <x:c r="M4418" s="18"/>
      <x:c r="N4418" s="18"/>
      <x:c r="O4418" s="18"/>
      <x:c r="P4418" s="18"/>
      <x:c r="Q4418" s="18"/>
      <x:c r="R4418" s="18"/>
      <x:c r="S4418" s="18"/>
      <x:c r="T4418" s="18"/>
    </x:row>
    <x:row r="4419">
      <x:c r="D4419" s="18"/>
      <x:c r="E4419" s="18"/>
      <x:c r="F4419" s="18"/>
      <x:c r="G4419" s="59"/>
      <x:c r="H4419" s="59"/>
      <x:c r="I4419" s="59"/>
      <x:c r="J4419" s="59"/>
      <x:c r="K4419" s="18"/>
      <x:c r="L4419" s="18"/>
      <x:c r="M4419" s="18"/>
      <x:c r="N4419" s="18"/>
      <x:c r="O4419" s="18"/>
      <x:c r="P4419" s="18"/>
      <x:c r="Q4419" s="18"/>
      <x:c r="R4419" s="18"/>
      <x:c r="S4419" s="18"/>
      <x:c r="T4419" s="18"/>
    </x:row>
    <x:row r="4420">
      <x:c r="D4420" s="18"/>
      <x:c r="E4420" s="18"/>
      <x:c r="F4420" s="18"/>
      <x:c r="G4420" s="59"/>
      <x:c r="H4420" s="59"/>
      <x:c r="I4420" s="59"/>
      <x:c r="J4420" s="59"/>
      <x:c r="K4420" s="18"/>
      <x:c r="L4420" s="18"/>
      <x:c r="M4420" s="18"/>
      <x:c r="N4420" s="18"/>
      <x:c r="O4420" s="18"/>
      <x:c r="P4420" s="18"/>
      <x:c r="Q4420" s="18"/>
      <x:c r="R4420" s="18"/>
      <x:c r="S4420" s="18"/>
      <x:c r="T4420" s="18"/>
    </x:row>
    <x:row r="4421">
      <x:c r="D4421" s="18"/>
      <x:c r="E4421" s="18"/>
      <x:c r="F4421" s="18"/>
      <x:c r="G4421" s="59"/>
      <x:c r="H4421" s="59"/>
      <x:c r="I4421" s="59"/>
      <x:c r="J4421" s="59"/>
      <x:c r="K4421" s="18"/>
      <x:c r="L4421" s="18"/>
      <x:c r="M4421" s="18"/>
      <x:c r="N4421" s="18"/>
      <x:c r="O4421" s="18"/>
      <x:c r="P4421" s="18"/>
      <x:c r="Q4421" s="18"/>
      <x:c r="R4421" s="18"/>
      <x:c r="S4421" s="18"/>
      <x:c r="T4421" s="18"/>
    </x:row>
    <x:row r="4422">
      <x:c r="D4422" s="18"/>
      <x:c r="E4422" s="18"/>
      <x:c r="F4422" s="18"/>
      <x:c r="G4422" s="59"/>
      <x:c r="H4422" s="59"/>
      <x:c r="I4422" s="59"/>
      <x:c r="J4422" s="59"/>
      <x:c r="K4422" s="18"/>
      <x:c r="L4422" s="18"/>
      <x:c r="M4422" s="18"/>
      <x:c r="N4422" s="18"/>
      <x:c r="O4422" s="18"/>
      <x:c r="P4422" s="18"/>
      <x:c r="Q4422" s="18"/>
      <x:c r="R4422" s="18"/>
      <x:c r="S4422" s="18"/>
      <x:c r="T4422" s="18"/>
    </x:row>
    <x:row r="4423">
      <x:c r="D4423" s="18"/>
      <x:c r="E4423" s="18"/>
      <x:c r="F4423" s="18"/>
      <x:c r="G4423" s="59"/>
      <x:c r="H4423" s="59"/>
      <x:c r="I4423" s="59"/>
      <x:c r="J4423" s="59"/>
      <x:c r="K4423" s="18"/>
      <x:c r="L4423" s="18"/>
      <x:c r="M4423" s="18"/>
      <x:c r="N4423" s="18"/>
      <x:c r="O4423" s="18"/>
      <x:c r="P4423" s="18"/>
      <x:c r="Q4423" s="18"/>
      <x:c r="R4423" s="18"/>
      <x:c r="S4423" s="18"/>
      <x:c r="T4423" s="18"/>
    </x:row>
    <x:row r="4424">
      <x:c r="D4424" s="18"/>
      <x:c r="E4424" s="18"/>
      <x:c r="F4424" s="18"/>
      <x:c r="G4424" s="59"/>
      <x:c r="H4424" s="59"/>
      <x:c r="I4424" s="59"/>
      <x:c r="J4424" s="59"/>
      <x:c r="K4424" s="18"/>
      <x:c r="L4424" s="18"/>
      <x:c r="M4424" s="18"/>
      <x:c r="N4424" s="18"/>
      <x:c r="O4424" s="18"/>
      <x:c r="P4424" s="18"/>
      <x:c r="Q4424" s="18"/>
      <x:c r="R4424" s="18"/>
      <x:c r="S4424" s="18"/>
      <x:c r="T4424" s="18"/>
    </x:row>
    <x:row r="4425">
      <x:c r="D4425" s="18"/>
      <x:c r="E4425" s="18"/>
      <x:c r="F4425" s="18"/>
      <x:c r="G4425" s="59"/>
      <x:c r="H4425" s="59"/>
      <x:c r="I4425" s="59"/>
      <x:c r="J4425" s="59"/>
      <x:c r="K4425" s="18"/>
      <x:c r="L4425" s="18"/>
      <x:c r="M4425" s="18"/>
      <x:c r="N4425" s="18"/>
      <x:c r="O4425" s="18"/>
      <x:c r="P4425" s="18"/>
      <x:c r="Q4425" s="18"/>
      <x:c r="R4425" s="18"/>
      <x:c r="S4425" s="18"/>
      <x:c r="T4425" s="18"/>
    </x:row>
    <x:row r="4426">
      <x:c r="D4426" s="18"/>
      <x:c r="E4426" s="18"/>
      <x:c r="F4426" s="18"/>
      <x:c r="G4426" s="59"/>
      <x:c r="H4426" s="59"/>
      <x:c r="I4426" s="59"/>
      <x:c r="J4426" s="59"/>
      <x:c r="K4426" s="18"/>
      <x:c r="L4426" s="18"/>
      <x:c r="M4426" s="18"/>
      <x:c r="N4426" s="18"/>
      <x:c r="O4426" s="18"/>
      <x:c r="P4426" s="18"/>
      <x:c r="Q4426" s="18"/>
      <x:c r="R4426" s="18"/>
      <x:c r="S4426" s="18"/>
      <x:c r="T4426" s="18"/>
    </x:row>
    <x:row r="4427">
      <x:c r="D4427" s="18"/>
      <x:c r="E4427" s="18"/>
      <x:c r="F4427" s="18"/>
      <x:c r="G4427" s="59"/>
      <x:c r="H4427" s="59"/>
      <x:c r="I4427" s="59"/>
      <x:c r="J4427" s="59"/>
      <x:c r="K4427" s="18"/>
      <x:c r="L4427" s="18"/>
      <x:c r="M4427" s="18"/>
      <x:c r="N4427" s="18"/>
      <x:c r="O4427" s="18"/>
      <x:c r="P4427" s="18"/>
      <x:c r="Q4427" s="18"/>
      <x:c r="R4427" s="18"/>
      <x:c r="S4427" s="18"/>
      <x:c r="T4427" s="18"/>
    </x:row>
    <x:row r="4428">
      <x:c r="D4428" s="18"/>
      <x:c r="E4428" s="18"/>
      <x:c r="F4428" s="18"/>
      <x:c r="G4428" s="59"/>
      <x:c r="H4428" s="59"/>
      <x:c r="I4428" s="59"/>
      <x:c r="J4428" s="59"/>
      <x:c r="K4428" s="18"/>
      <x:c r="L4428" s="18"/>
      <x:c r="M4428" s="18"/>
      <x:c r="N4428" s="18"/>
      <x:c r="O4428" s="18"/>
      <x:c r="P4428" s="18"/>
      <x:c r="Q4428" s="18"/>
      <x:c r="R4428" s="18"/>
      <x:c r="S4428" s="18"/>
      <x:c r="T4428" s="18"/>
    </x:row>
    <x:row r="4429">
      <x:c r="D4429" s="18"/>
      <x:c r="E4429" s="18"/>
      <x:c r="F4429" s="18"/>
      <x:c r="G4429" s="59"/>
      <x:c r="H4429" s="59"/>
      <x:c r="I4429" s="59"/>
      <x:c r="J4429" s="59"/>
      <x:c r="K4429" s="18"/>
      <x:c r="L4429" s="18"/>
      <x:c r="M4429" s="18"/>
      <x:c r="N4429" s="18"/>
      <x:c r="O4429" s="18"/>
      <x:c r="P4429" s="18"/>
      <x:c r="Q4429" s="18"/>
      <x:c r="R4429" s="18"/>
      <x:c r="S4429" s="18"/>
      <x:c r="T4429" s="18"/>
    </x:row>
    <x:row r="4430">
      <x:c r="D4430" s="18"/>
      <x:c r="E4430" s="18"/>
      <x:c r="F4430" s="18"/>
      <x:c r="G4430" s="59"/>
      <x:c r="H4430" s="59"/>
      <x:c r="I4430" s="59"/>
      <x:c r="J4430" s="59"/>
      <x:c r="K4430" s="18"/>
      <x:c r="L4430" s="18"/>
      <x:c r="M4430" s="18"/>
      <x:c r="N4430" s="18"/>
      <x:c r="O4430" s="18"/>
      <x:c r="P4430" s="18"/>
      <x:c r="Q4430" s="18"/>
      <x:c r="R4430" s="18"/>
      <x:c r="S4430" s="18"/>
      <x:c r="T4430" s="18"/>
    </x:row>
    <x:row r="4431">
      <x:c r="D4431" s="18"/>
      <x:c r="E4431" s="18"/>
      <x:c r="F4431" s="18"/>
      <x:c r="G4431" s="59"/>
      <x:c r="H4431" s="59"/>
      <x:c r="I4431" s="59"/>
      <x:c r="J4431" s="59"/>
      <x:c r="K4431" s="18"/>
      <x:c r="L4431" s="18"/>
      <x:c r="M4431" s="18"/>
      <x:c r="N4431" s="18"/>
      <x:c r="O4431" s="18"/>
      <x:c r="P4431" s="18"/>
      <x:c r="Q4431" s="18"/>
      <x:c r="R4431" s="18"/>
      <x:c r="S4431" s="18"/>
      <x:c r="T4431" s="18"/>
    </x:row>
    <x:row r="4432">
      <x:c r="D4432" s="18"/>
      <x:c r="E4432" s="18"/>
      <x:c r="F4432" s="18"/>
      <x:c r="G4432" s="59"/>
      <x:c r="H4432" s="59"/>
      <x:c r="I4432" s="59"/>
      <x:c r="J4432" s="59"/>
      <x:c r="K4432" s="18"/>
      <x:c r="L4432" s="18"/>
      <x:c r="M4432" s="18"/>
      <x:c r="N4432" s="18"/>
      <x:c r="O4432" s="18"/>
      <x:c r="P4432" s="18"/>
      <x:c r="Q4432" s="18"/>
      <x:c r="R4432" s="18"/>
      <x:c r="S4432" s="18"/>
      <x:c r="T4432" s="18"/>
    </x:row>
    <x:row r="4433">
      <x:c r="D4433" s="18"/>
      <x:c r="E4433" s="18"/>
      <x:c r="F4433" s="18"/>
      <x:c r="G4433" s="59"/>
      <x:c r="H4433" s="59"/>
      <x:c r="I4433" s="59"/>
      <x:c r="J4433" s="59"/>
      <x:c r="K4433" s="18"/>
      <x:c r="L4433" s="18"/>
      <x:c r="M4433" s="18"/>
      <x:c r="N4433" s="18"/>
      <x:c r="O4433" s="18"/>
      <x:c r="P4433" s="18"/>
      <x:c r="Q4433" s="18"/>
      <x:c r="R4433" s="18"/>
      <x:c r="S4433" s="18"/>
      <x:c r="T4433" s="18"/>
    </x:row>
    <x:row r="4434">
      <x:c r="D4434" s="18"/>
      <x:c r="E4434" s="18"/>
      <x:c r="F4434" s="18"/>
      <x:c r="G4434" s="59"/>
      <x:c r="H4434" s="59"/>
      <x:c r="I4434" s="59"/>
      <x:c r="J4434" s="59"/>
      <x:c r="K4434" s="18"/>
      <x:c r="L4434" s="18"/>
      <x:c r="M4434" s="18"/>
      <x:c r="N4434" s="18"/>
      <x:c r="O4434" s="18"/>
      <x:c r="P4434" s="18"/>
      <x:c r="Q4434" s="18"/>
      <x:c r="R4434" s="18"/>
      <x:c r="S4434" s="18"/>
      <x:c r="T4434" s="18"/>
    </x:row>
    <x:row r="4435">
      <x:c r="D4435" s="18"/>
      <x:c r="E4435" s="18"/>
      <x:c r="F4435" s="18"/>
      <x:c r="G4435" s="59"/>
      <x:c r="H4435" s="59"/>
      <x:c r="I4435" s="59"/>
      <x:c r="J4435" s="59"/>
      <x:c r="K4435" s="18"/>
      <x:c r="L4435" s="18"/>
      <x:c r="M4435" s="18"/>
      <x:c r="N4435" s="18"/>
      <x:c r="O4435" s="18"/>
      <x:c r="P4435" s="18"/>
      <x:c r="Q4435" s="18"/>
      <x:c r="R4435" s="18"/>
      <x:c r="S4435" s="18"/>
      <x:c r="T4435" s="18"/>
    </x:row>
    <x:row r="4436">
      <x:c r="D4436" s="18"/>
      <x:c r="E4436" s="18"/>
      <x:c r="F4436" s="18"/>
      <x:c r="G4436" s="59"/>
      <x:c r="H4436" s="59"/>
      <x:c r="I4436" s="59"/>
      <x:c r="J4436" s="59"/>
      <x:c r="K4436" s="18"/>
      <x:c r="L4436" s="18"/>
      <x:c r="M4436" s="18"/>
      <x:c r="N4436" s="18"/>
      <x:c r="O4436" s="18"/>
      <x:c r="P4436" s="18"/>
      <x:c r="Q4436" s="18"/>
      <x:c r="R4436" s="18"/>
      <x:c r="S4436" s="18"/>
      <x:c r="T4436" s="18"/>
    </x:row>
    <x:row r="4437">
      <x:c r="D4437" s="18"/>
      <x:c r="E4437" s="18"/>
      <x:c r="F4437" s="18"/>
      <x:c r="G4437" s="59"/>
      <x:c r="H4437" s="59"/>
      <x:c r="I4437" s="59"/>
      <x:c r="J4437" s="59"/>
      <x:c r="K4437" s="18"/>
      <x:c r="L4437" s="18"/>
      <x:c r="M4437" s="18"/>
      <x:c r="N4437" s="18"/>
      <x:c r="O4437" s="18"/>
      <x:c r="P4437" s="18"/>
      <x:c r="Q4437" s="18"/>
      <x:c r="R4437" s="18"/>
      <x:c r="S4437" s="18"/>
      <x:c r="T4437" s="18"/>
    </x:row>
    <x:row r="4438">
      <x:c r="D4438" s="18"/>
      <x:c r="E4438" s="18"/>
      <x:c r="F4438" s="18"/>
      <x:c r="G4438" s="59"/>
      <x:c r="H4438" s="59"/>
      <x:c r="I4438" s="59"/>
      <x:c r="J4438" s="59"/>
      <x:c r="K4438" s="18"/>
      <x:c r="L4438" s="18"/>
      <x:c r="M4438" s="18"/>
      <x:c r="N4438" s="18"/>
      <x:c r="O4438" s="18"/>
      <x:c r="P4438" s="18"/>
      <x:c r="Q4438" s="18"/>
      <x:c r="R4438" s="18"/>
      <x:c r="S4438" s="18"/>
      <x:c r="T4438" s="18"/>
    </x:row>
    <x:row r="4439">
      <x:c r="D4439" s="18"/>
      <x:c r="E4439" s="18"/>
      <x:c r="F4439" s="18"/>
      <x:c r="G4439" s="59"/>
      <x:c r="H4439" s="59"/>
      <x:c r="I4439" s="59"/>
      <x:c r="J4439" s="59"/>
      <x:c r="K4439" s="18"/>
      <x:c r="L4439" s="18"/>
      <x:c r="M4439" s="18"/>
      <x:c r="N4439" s="18"/>
      <x:c r="O4439" s="18"/>
      <x:c r="P4439" s="18"/>
      <x:c r="Q4439" s="18"/>
      <x:c r="R4439" s="18"/>
      <x:c r="S4439" s="18"/>
      <x:c r="T4439" s="18"/>
    </x:row>
    <x:row r="4440">
      <x:c r="D4440" s="18"/>
      <x:c r="E4440" s="18"/>
      <x:c r="F4440" s="18"/>
      <x:c r="G4440" s="59"/>
      <x:c r="H4440" s="59"/>
      <x:c r="I4440" s="59"/>
      <x:c r="J4440" s="59"/>
      <x:c r="K4440" s="18"/>
      <x:c r="L4440" s="18"/>
      <x:c r="M4440" s="18"/>
      <x:c r="N4440" s="18"/>
      <x:c r="O4440" s="18"/>
      <x:c r="P4440" s="18"/>
      <x:c r="Q4440" s="18"/>
      <x:c r="R4440" s="18"/>
      <x:c r="S4440" s="18"/>
      <x:c r="T4440" s="18"/>
    </x:row>
    <x:row r="4441">
      <x:c r="D4441" s="18"/>
      <x:c r="E4441" s="18"/>
      <x:c r="F4441" s="18"/>
      <x:c r="G4441" s="59"/>
      <x:c r="H4441" s="59"/>
      <x:c r="I4441" s="59"/>
      <x:c r="J4441" s="59"/>
      <x:c r="K4441" s="18"/>
      <x:c r="L4441" s="18"/>
      <x:c r="M4441" s="18"/>
      <x:c r="N4441" s="18"/>
      <x:c r="O4441" s="18"/>
      <x:c r="P4441" s="18"/>
      <x:c r="Q4441" s="18"/>
      <x:c r="R4441" s="18"/>
      <x:c r="S4441" s="18"/>
      <x:c r="T4441" s="18"/>
    </x:row>
    <x:row r="4442">
      <x:c r="D4442" s="18"/>
      <x:c r="E4442" s="18"/>
      <x:c r="F4442" s="18"/>
      <x:c r="G4442" s="59"/>
      <x:c r="H4442" s="59"/>
      <x:c r="I4442" s="59"/>
      <x:c r="J4442" s="59"/>
      <x:c r="K4442" s="18"/>
      <x:c r="L4442" s="18"/>
      <x:c r="M4442" s="18"/>
      <x:c r="N4442" s="18"/>
      <x:c r="O4442" s="18"/>
      <x:c r="P4442" s="18"/>
      <x:c r="Q4442" s="18"/>
      <x:c r="R4442" s="18"/>
      <x:c r="S4442" s="18"/>
      <x:c r="T4442" s="18"/>
    </x:row>
    <x:row r="4443">
      <x:c r="D4443" s="18"/>
      <x:c r="E4443" s="18"/>
      <x:c r="F4443" s="18"/>
      <x:c r="G4443" s="59"/>
      <x:c r="H4443" s="59"/>
      <x:c r="I4443" s="59"/>
      <x:c r="J4443" s="59"/>
      <x:c r="K4443" s="18"/>
      <x:c r="L4443" s="18"/>
      <x:c r="M4443" s="18"/>
      <x:c r="N4443" s="18"/>
      <x:c r="O4443" s="18"/>
      <x:c r="P4443" s="18"/>
      <x:c r="Q4443" s="18"/>
      <x:c r="R4443" s="18"/>
      <x:c r="S4443" s="18"/>
      <x:c r="T4443" s="18"/>
    </x:row>
    <x:row r="4444">
      <x:c r="D4444" s="18"/>
      <x:c r="E4444" s="18"/>
      <x:c r="F4444" s="18"/>
      <x:c r="G4444" s="59"/>
      <x:c r="H4444" s="59"/>
      <x:c r="I4444" s="59"/>
      <x:c r="J4444" s="59"/>
      <x:c r="K4444" s="18"/>
      <x:c r="L4444" s="18"/>
      <x:c r="M4444" s="18"/>
      <x:c r="N4444" s="18"/>
      <x:c r="O4444" s="18"/>
      <x:c r="P4444" s="18"/>
      <x:c r="Q4444" s="18"/>
      <x:c r="R4444" s="18"/>
      <x:c r="S4444" s="18"/>
      <x:c r="T4444" s="18"/>
    </x:row>
    <x:row r="4445">
      <x:c r="D4445" s="18"/>
      <x:c r="E4445" s="18"/>
      <x:c r="F4445" s="18"/>
      <x:c r="G4445" s="59"/>
      <x:c r="H4445" s="59"/>
      <x:c r="I4445" s="59"/>
      <x:c r="J4445" s="59"/>
      <x:c r="K4445" s="18"/>
      <x:c r="L4445" s="18"/>
      <x:c r="M4445" s="18"/>
      <x:c r="N4445" s="18"/>
      <x:c r="O4445" s="18"/>
      <x:c r="P4445" s="18"/>
      <x:c r="Q4445" s="18"/>
      <x:c r="R4445" s="18"/>
      <x:c r="S4445" s="18"/>
      <x:c r="T4445" s="18"/>
    </x:row>
    <x:row r="4446">
      <x:c r="D4446" s="18"/>
      <x:c r="E4446" s="18"/>
      <x:c r="F4446" s="18"/>
      <x:c r="G4446" s="59"/>
      <x:c r="H4446" s="59"/>
      <x:c r="I4446" s="59"/>
      <x:c r="J4446" s="59"/>
      <x:c r="K4446" s="18"/>
      <x:c r="L4446" s="18"/>
      <x:c r="M4446" s="18"/>
      <x:c r="N4446" s="18"/>
      <x:c r="O4446" s="18"/>
      <x:c r="P4446" s="18"/>
      <x:c r="Q4446" s="18"/>
      <x:c r="R4446" s="18"/>
      <x:c r="S4446" s="18"/>
      <x:c r="T4446" s="18"/>
    </x:row>
    <x:row r="4447">
      <x:c r="D4447" s="18"/>
      <x:c r="E4447" s="18"/>
      <x:c r="F4447" s="18"/>
      <x:c r="G4447" s="59"/>
      <x:c r="H4447" s="59"/>
      <x:c r="I4447" s="59"/>
      <x:c r="J4447" s="59"/>
      <x:c r="K4447" s="18"/>
      <x:c r="L4447" s="18"/>
      <x:c r="M4447" s="18"/>
      <x:c r="N4447" s="18"/>
      <x:c r="O4447" s="18"/>
      <x:c r="P4447" s="18"/>
      <x:c r="Q4447" s="18"/>
      <x:c r="R4447" s="18"/>
      <x:c r="S4447" s="18"/>
      <x:c r="T4447" s="18"/>
    </x:row>
    <x:row r="4448">
      <x:c r="D4448" s="18"/>
      <x:c r="E4448" s="18"/>
      <x:c r="F4448" s="18"/>
      <x:c r="G4448" s="59"/>
      <x:c r="H4448" s="59"/>
      <x:c r="I4448" s="59"/>
      <x:c r="J4448" s="59"/>
      <x:c r="K4448" s="18"/>
      <x:c r="L4448" s="18"/>
      <x:c r="M4448" s="18"/>
      <x:c r="N4448" s="18"/>
      <x:c r="O4448" s="18"/>
      <x:c r="P4448" s="18"/>
      <x:c r="Q4448" s="18"/>
      <x:c r="R4448" s="18"/>
      <x:c r="S4448" s="18"/>
      <x:c r="T4448" s="18"/>
    </x:row>
    <x:row r="4449">
      <x:c r="D4449" s="18"/>
      <x:c r="E4449" s="18"/>
      <x:c r="F4449" s="18"/>
      <x:c r="G4449" s="59"/>
      <x:c r="H4449" s="59"/>
      <x:c r="I4449" s="59"/>
      <x:c r="J4449" s="59"/>
      <x:c r="K4449" s="18"/>
      <x:c r="L4449" s="18"/>
      <x:c r="M4449" s="18"/>
      <x:c r="N4449" s="18"/>
      <x:c r="O4449" s="18"/>
      <x:c r="P4449" s="18"/>
      <x:c r="Q4449" s="18"/>
      <x:c r="R4449" s="18"/>
      <x:c r="S4449" s="18"/>
      <x:c r="T4449" s="18"/>
    </x:row>
    <x:row r="4450">
      <x:c r="D4450" s="18"/>
      <x:c r="E4450" s="18"/>
      <x:c r="F4450" s="18"/>
      <x:c r="G4450" s="59"/>
      <x:c r="H4450" s="59"/>
      <x:c r="I4450" s="59"/>
      <x:c r="J4450" s="59"/>
      <x:c r="K4450" s="18"/>
      <x:c r="L4450" s="18"/>
      <x:c r="M4450" s="18"/>
      <x:c r="N4450" s="18"/>
      <x:c r="O4450" s="18"/>
      <x:c r="P4450" s="18"/>
      <x:c r="Q4450" s="18"/>
      <x:c r="R4450" s="18"/>
      <x:c r="S4450" s="18"/>
      <x:c r="T4450" s="18"/>
    </x:row>
    <x:row r="4451">
      <x:c r="D4451" s="18"/>
      <x:c r="E4451" s="18"/>
      <x:c r="F4451" s="18"/>
      <x:c r="G4451" s="59"/>
      <x:c r="H4451" s="59"/>
      <x:c r="I4451" s="59"/>
      <x:c r="J4451" s="59"/>
      <x:c r="K4451" s="18"/>
      <x:c r="L4451" s="18"/>
      <x:c r="M4451" s="18"/>
      <x:c r="N4451" s="18"/>
      <x:c r="O4451" s="18"/>
      <x:c r="P4451" s="18"/>
      <x:c r="Q4451" s="18"/>
      <x:c r="R4451" s="18"/>
      <x:c r="S4451" s="18"/>
      <x:c r="T4451" s="18"/>
    </x:row>
    <x:row r="4452">
      <x:c r="D4452" s="18"/>
      <x:c r="E4452" s="18"/>
      <x:c r="F4452" s="18"/>
      <x:c r="G4452" s="59"/>
      <x:c r="H4452" s="59"/>
      <x:c r="I4452" s="59"/>
      <x:c r="J4452" s="59"/>
      <x:c r="K4452" s="18"/>
      <x:c r="L4452" s="18"/>
      <x:c r="M4452" s="18"/>
      <x:c r="N4452" s="18"/>
      <x:c r="O4452" s="18"/>
      <x:c r="P4452" s="18"/>
      <x:c r="Q4452" s="18"/>
      <x:c r="R4452" s="18"/>
      <x:c r="S4452" s="18"/>
      <x:c r="T4452" s="18"/>
    </x:row>
    <x:row r="4453">
      <x:c r="D4453" s="18"/>
      <x:c r="E4453" s="18"/>
      <x:c r="F4453" s="18"/>
      <x:c r="G4453" s="59"/>
      <x:c r="H4453" s="59"/>
      <x:c r="I4453" s="59"/>
      <x:c r="J4453" s="59"/>
      <x:c r="K4453" s="18"/>
      <x:c r="L4453" s="18"/>
      <x:c r="M4453" s="18"/>
      <x:c r="N4453" s="18"/>
      <x:c r="O4453" s="18"/>
      <x:c r="P4453" s="18"/>
      <x:c r="Q4453" s="18"/>
      <x:c r="R4453" s="18"/>
      <x:c r="S4453" s="18"/>
      <x:c r="T4453" s="18"/>
    </x:row>
    <x:row r="4454">
      <x:c r="D4454" s="18"/>
      <x:c r="E4454" s="18"/>
      <x:c r="F4454" s="18"/>
      <x:c r="G4454" s="59"/>
      <x:c r="H4454" s="59"/>
      <x:c r="I4454" s="59"/>
      <x:c r="J4454" s="59"/>
      <x:c r="K4454" s="18"/>
      <x:c r="L4454" s="18"/>
      <x:c r="M4454" s="18"/>
      <x:c r="N4454" s="18"/>
      <x:c r="O4454" s="18"/>
      <x:c r="P4454" s="18"/>
      <x:c r="Q4454" s="18"/>
      <x:c r="R4454" s="18"/>
      <x:c r="S4454" s="18"/>
      <x:c r="T4454" s="18"/>
    </x:row>
    <x:row r="4455">
      <x:c r="D4455" s="18"/>
      <x:c r="E4455" s="18"/>
      <x:c r="F4455" s="18"/>
      <x:c r="G4455" s="59"/>
      <x:c r="H4455" s="59"/>
      <x:c r="I4455" s="59"/>
      <x:c r="J4455" s="59"/>
      <x:c r="K4455" s="18"/>
      <x:c r="L4455" s="18"/>
      <x:c r="M4455" s="18"/>
      <x:c r="N4455" s="18"/>
      <x:c r="O4455" s="18"/>
      <x:c r="P4455" s="18"/>
      <x:c r="Q4455" s="18"/>
      <x:c r="R4455" s="18"/>
      <x:c r="S4455" s="18"/>
      <x:c r="T4455" s="18"/>
    </x:row>
    <x:row r="4456">
      <x:c r="D4456" s="18"/>
      <x:c r="E4456" s="18"/>
      <x:c r="F4456" s="18"/>
      <x:c r="G4456" s="59"/>
      <x:c r="H4456" s="59"/>
      <x:c r="I4456" s="59"/>
      <x:c r="J4456" s="59"/>
      <x:c r="K4456" s="18"/>
      <x:c r="L4456" s="18"/>
      <x:c r="M4456" s="18"/>
      <x:c r="N4456" s="18"/>
      <x:c r="O4456" s="18"/>
      <x:c r="P4456" s="18"/>
      <x:c r="Q4456" s="18"/>
      <x:c r="R4456" s="18"/>
      <x:c r="S4456" s="18"/>
      <x:c r="T4456" s="18"/>
    </x:row>
    <x:row r="4457">
      <x:c r="D4457" s="18"/>
      <x:c r="E4457" s="18"/>
      <x:c r="F4457" s="18"/>
      <x:c r="G4457" s="59"/>
      <x:c r="H4457" s="59"/>
      <x:c r="I4457" s="59"/>
      <x:c r="J4457" s="59"/>
      <x:c r="K4457" s="18"/>
      <x:c r="L4457" s="18"/>
      <x:c r="M4457" s="18"/>
      <x:c r="N4457" s="18"/>
      <x:c r="O4457" s="18"/>
      <x:c r="P4457" s="18"/>
      <x:c r="Q4457" s="18"/>
      <x:c r="R4457" s="18"/>
      <x:c r="S4457" s="18"/>
      <x:c r="T4457" s="18"/>
    </x:row>
    <x:row r="4458">
      <x:c r="D4458" s="18"/>
      <x:c r="E4458" s="18"/>
      <x:c r="F4458" s="18"/>
      <x:c r="G4458" s="59"/>
      <x:c r="H4458" s="59"/>
      <x:c r="I4458" s="59"/>
      <x:c r="J4458" s="59"/>
      <x:c r="K4458" s="18"/>
      <x:c r="L4458" s="18"/>
      <x:c r="M4458" s="18"/>
      <x:c r="N4458" s="18"/>
      <x:c r="O4458" s="18"/>
      <x:c r="P4458" s="18"/>
      <x:c r="Q4458" s="18"/>
      <x:c r="R4458" s="18"/>
      <x:c r="S4458" s="18"/>
      <x:c r="T4458" s="18"/>
    </x:row>
    <x:row r="4459">
      <x:c r="D4459" s="18"/>
      <x:c r="E4459" s="18"/>
      <x:c r="F4459" s="18"/>
      <x:c r="G4459" s="59"/>
      <x:c r="H4459" s="59"/>
      <x:c r="I4459" s="59"/>
      <x:c r="J4459" s="59"/>
      <x:c r="K4459" s="18"/>
      <x:c r="L4459" s="18"/>
      <x:c r="M4459" s="18"/>
      <x:c r="N4459" s="18"/>
      <x:c r="O4459" s="18"/>
      <x:c r="P4459" s="18"/>
      <x:c r="Q4459" s="18"/>
      <x:c r="R4459" s="18"/>
      <x:c r="S4459" s="18"/>
      <x:c r="T4459" s="18"/>
    </x:row>
    <x:row r="4460">
      <x:c r="D4460" s="18"/>
      <x:c r="E4460" s="18"/>
      <x:c r="F4460" s="18"/>
      <x:c r="G4460" s="59"/>
      <x:c r="H4460" s="59"/>
      <x:c r="I4460" s="59"/>
      <x:c r="J4460" s="59"/>
      <x:c r="K4460" s="18"/>
      <x:c r="L4460" s="18"/>
      <x:c r="M4460" s="18"/>
      <x:c r="N4460" s="18"/>
      <x:c r="O4460" s="18"/>
      <x:c r="P4460" s="18"/>
      <x:c r="Q4460" s="18"/>
      <x:c r="R4460" s="18"/>
      <x:c r="S4460" s="18"/>
      <x:c r="T4460" s="18"/>
    </x:row>
    <x:row r="4461">
      <x:c r="D4461" s="18"/>
      <x:c r="E4461" s="18"/>
      <x:c r="F4461" s="18"/>
      <x:c r="G4461" s="59"/>
      <x:c r="H4461" s="59"/>
      <x:c r="I4461" s="59"/>
      <x:c r="J4461" s="59"/>
      <x:c r="K4461" s="18"/>
      <x:c r="L4461" s="18"/>
      <x:c r="M4461" s="18"/>
      <x:c r="N4461" s="18"/>
      <x:c r="O4461" s="18"/>
      <x:c r="P4461" s="18"/>
      <x:c r="Q4461" s="18"/>
      <x:c r="R4461" s="18"/>
      <x:c r="S4461" s="18"/>
      <x:c r="T4461" s="18"/>
    </x:row>
    <x:row r="4462">
      <x:c r="D4462" s="18"/>
      <x:c r="E4462" s="18"/>
      <x:c r="F4462" s="18"/>
      <x:c r="G4462" s="59"/>
      <x:c r="H4462" s="59"/>
      <x:c r="I4462" s="59"/>
      <x:c r="J4462" s="59"/>
      <x:c r="K4462" s="18"/>
      <x:c r="L4462" s="18"/>
      <x:c r="M4462" s="18"/>
      <x:c r="N4462" s="18"/>
      <x:c r="O4462" s="18"/>
      <x:c r="P4462" s="18"/>
      <x:c r="Q4462" s="18"/>
      <x:c r="R4462" s="18"/>
      <x:c r="S4462" s="18"/>
      <x:c r="T4462" s="18"/>
    </x:row>
    <x:row r="4463">
      <x:c r="D4463" s="18"/>
      <x:c r="E4463" s="18"/>
      <x:c r="F4463" s="18"/>
      <x:c r="G4463" s="59"/>
      <x:c r="H4463" s="59"/>
      <x:c r="I4463" s="59"/>
      <x:c r="J4463" s="59"/>
      <x:c r="K4463" s="18"/>
      <x:c r="L4463" s="18"/>
      <x:c r="M4463" s="18"/>
      <x:c r="N4463" s="18"/>
      <x:c r="O4463" s="18"/>
      <x:c r="P4463" s="18"/>
      <x:c r="Q4463" s="18"/>
      <x:c r="R4463" s="18"/>
      <x:c r="S4463" s="18"/>
      <x:c r="T4463" s="18"/>
    </x:row>
    <x:row r="4464">
      <x:c r="D4464" s="18"/>
      <x:c r="E4464" s="18"/>
      <x:c r="F4464" s="18"/>
      <x:c r="G4464" s="59"/>
      <x:c r="H4464" s="59"/>
      <x:c r="I4464" s="59"/>
      <x:c r="J4464" s="59"/>
      <x:c r="K4464" s="18"/>
      <x:c r="L4464" s="18"/>
      <x:c r="M4464" s="18"/>
      <x:c r="N4464" s="18"/>
      <x:c r="O4464" s="18"/>
      <x:c r="P4464" s="18"/>
      <x:c r="Q4464" s="18"/>
      <x:c r="R4464" s="18"/>
      <x:c r="S4464" s="18"/>
      <x:c r="T4464" s="18"/>
    </x:row>
    <x:row r="4465">
      <x:c r="D4465" s="18"/>
      <x:c r="E4465" s="18"/>
      <x:c r="F4465" s="18"/>
      <x:c r="G4465" s="59"/>
      <x:c r="H4465" s="59"/>
      <x:c r="I4465" s="59"/>
      <x:c r="J4465" s="59"/>
      <x:c r="K4465" s="18"/>
      <x:c r="L4465" s="18"/>
      <x:c r="M4465" s="18"/>
      <x:c r="N4465" s="18"/>
      <x:c r="O4465" s="18"/>
      <x:c r="P4465" s="18"/>
      <x:c r="Q4465" s="18"/>
      <x:c r="R4465" s="18"/>
      <x:c r="S4465" s="18"/>
      <x:c r="T4465" s="18"/>
    </x:row>
    <x:row r="4466">
      <x:c r="D4466" s="18"/>
      <x:c r="E4466" s="18"/>
      <x:c r="F4466" s="18"/>
      <x:c r="G4466" s="59"/>
      <x:c r="H4466" s="59"/>
      <x:c r="I4466" s="59"/>
      <x:c r="J4466" s="59"/>
      <x:c r="K4466" s="18"/>
      <x:c r="L4466" s="18"/>
      <x:c r="M4466" s="18"/>
      <x:c r="N4466" s="18"/>
      <x:c r="O4466" s="18"/>
      <x:c r="P4466" s="18"/>
      <x:c r="Q4466" s="18"/>
      <x:c r="R4466" s="18"/>
      <x:c r="S4466" s="18"/>
      <x:c r="T4466" s="18"/>
    </x:row>
    <x:row r="4467">
      <x:c r="D4467" s="18"/>
      <x:c r="E4467" s="18"/>
      <x:c r="F4467" s="18"/>
      <x:c r="G4467" s="59"/>
      <x:c r="H4467" s="59"/>
      <x:c r="I4467" s="59"/>
      <x:c r="J4467" s="59"/>
      <x:c r="K4467" s="18"/>
      <x:c r="L4467" s="18"/>
      <x:c r="M4467" s="18"/>
      <x:c r="N4467" s="18"/>
      <x:c r="O4467" s="18"/>
      <x:c r="P4467" s="18"/>
      <x:c r="Q4467" s="18"/>
      <x:c r="R4467" s="18"/>
      <x:c r="S4467" s="18"/>
      <x:c r="T4467" s="18"/>
    </x:row>
    <x:row r="4468">
      <x:c r="D4468" s="18"/>
      <x:c r="E4468" s="18"/>
      <x:c r="F4468" s="18"/>
      <x:c r="G4468" s="59"/>
      <x:c r="H4468" s="59"/>
      <x:c r="I4468" s="59"/>
      <x:c r="J4468" s="59"/>
      <x:c r="K4468" s="18"/>
      <x:c r="L4468" s="18"/>
      <x:c r="M4468" s="18"/>
      <x:c r="N4468" s="18"/>
      <x:c r="O4468" s="18"/>
      <x:c r="P4468" s="18"/>
      <x:c r="Q4468" s="18"/>
      <x:c r="R4468" s="18"/>
      <x:c r="S4468" s="18"/>
      <x:c r="T4468" s="18"/>
    </x:row>
    <x:row r="4469">
      <x:c r="D4469" s="18"/>
      <x:c r="E4469" s="18"/>
      <x:c r="F4469" s="18"/>
      <x:c r="G4469" s="59"/>
      <x:c r="H4469" s="59"/>
      <x:c r="I4469" s="59"/>
      <x:c r="J4469" s="59"/>
      <x:c r="K4469" s="18"/>
      <x:c r="L4469" s="18"/>
      <x:c r="M4469" s="18"/>
      <x:c r="N4469" s="18"/>
      <x:c r="O4469" s="18"/>
      <x:c r="P4469" s="18"/>
      <x:c r="Q4469" s="18"/>
      <x:c r="R4469" s="18"/>
      <x:c r="S4469" s="18"/>
      <x:c r="T4469" s="18"/>
    </x:row>
    <x:row r="4470">
      <x:c r="D4470" s="18"/>
      <x:c r="E4470" s="18"/>
      <x:c r="F4470" s="18"/>
      <x:c r="G4470" s="59"/>
      <x:c r="H4470" s="59"/>
      <x:c r="I4470" s="59"/>
      <x:c r="J4470" s="59"/>
      <x:c r="K4470" s="18"/>
      <x:c r="L4470" s="18"/>
      <x:c r="M4470" s="18"/>
      <x:c r="N4470" s="18"/>
      <x:c r="O4470" s="18"/>
      <x:c r="P4470" s="18"/>
      <x:c r="Q4470" s="18"/>
      <x:c r="R4470" s="18"/>
      <x:c r="S4470" s="18"/>
      <x:c r="T4470" s="18"/>
    </x:row>
    <x:row r="4471">
      <x:c r="D4471" s="18"/>
      <x:c r="E4471" s="18"/>
      <x:c r="F4471" s="18"/>
      <x:c r="G4471" s="59"/>
      <x:c r="H4471" s="59"/>
      <x:c r="I4471" s="59"/>
      <x:c r="J4471" s="59"/>
      <x:c r="K4471" s="18"/>
      <x:c r="L4471" s="18"/>
      <x:c r="M4471" s="18"/>
      <x:c r="N4471" s="18"/>
      <x:c r="O4471" s="18"/>
      <x:c r="P4471" s="18"/>
      <x:c r="Q4471" s="18"/>
      <x:c r="R4471" s="18"/>
      <x:c r="S4471" s="18"/>
      <x:c r="T4471" s="18"/>
    </x:row>
    <x:row r="4472">
      <x:c r="D4472" s="18"/>
      <x:c r="E4472" s="18"/>
      <x:c r="F4472" s="18"/>
      <x:c r="G4472" s="59"/>
      <x:c r="H4472" s="59"/>
      <x:c r="I4472" s="59"/>
      <x:c r="J4472" s="59"/>
      <x:c r="K4472" s="18"/>
      <x:c r="L4472" s="18"/>
      <x:c r="M4472" s="18"/>
      <x:c r="N4472" s="18"/>
      <x:c r="O4472" s="18"/>
      <x:c r="P4472" s="18"/>
      <x:c r="Q4472" s="18"/>
      <x:c r="R4472" s="18"/>
      <x:c r="S4472" s="18"/>
      <x:c r="T4472" s="18"/>
    </x:row>
    <x:row r="4473">
      <x:c r="D4473" s="18"/>
      <x:c r="E4473" s="18"/>
      <x:c r="F4473" s="18"/>
      <x:c r="G4473" s="59"/>
      <x:c r="H4473" s="59"/>
      <x:c r="I4473" s="59"/>
      <x:c r="J4473" s="59"/>
      <x:c r="K4473" s="18"/>
      <x:c r="L4473" s="18"/>
      <x:c r="M4473" s="18"/>
      <x:c r="N4473" s="18"/>
      <x:c r="O4473" s="18"/>
      <x:c r="P4473" s="18"/>
      <x:c r="Q4473" s="18"/>
      <x:c r="R4473" s="18"/>
      <x:c r="S4473" s="18"/>
      <x:c r="T4473" s="18"/>
    </x:row>
    <x:row r="4474">
      <x:c r="D4474" s="18"/>
      <x:c r="E4474" s="18"/>
      <x:c r="F4474" s="18"/>
      <x:c r="G4474" s="59"/>
      <x:c r="H4474" s="59"/>
      <x:c r="I4474" s="59"/>
      <x:c r="J4474" s="59"/>
      <x:c r="K4474" s="18"/>
      <x:c r="L4474" s="18"/>
      <x:c r="M4474" s="18"/>
      <x:c r="N4474" s="18"/>
      <x:c r="O4474" s="18"/>
      <x:c r="P4474" s="18"/>
      <x:c r="Q4474" s="18"/>
      <x:c r="R4474" s="18"/>
      <x:c r="S4474" s="18"/>
      <x:c r="T4474" s="18"/>
    </x:row>
    <x:row r="4475">
      <x:c r="D4475" s="18"/>
      <x:c r="E4475" s="18"/>
      <x:c r="F4475" s="18"/>
      <x:c r="G4475" s="59"/>
      <x:c r="H4475" s="59"/>
      <x:c r="I4475" s="59"/>
      <x:c r="J4475" s="59"/>
      <x:c r="K4475" s="18"/>
      <x:c r="L4475" s="18"/>
      <x:c r="M4475" s="18"/>
      <x:c r="N4475" s="18"/>
      <x:c r="O4475" s="18"/>
      <x:c r="P4475" s="18"/>
      <x:c r="Q4475" s="18"/>
      <x:c r="R4475" s="18"/>
      <x:c r="S4475" s="18"/>
      <x:c r="T4475" s="18"/>
    </x:row>
    <x:row r="4476">
      <x:c r="D4476" s="18"/>
      <x:c r="E4476" s="18"/>
      <x:c r="F4476" s="18"/>
      <x:c r="G4476" s="59"/>
      <x:c r="H4476" s="59"/>
      <x:c r="I4476" s="59"/>
      <x:c r="J4476" s="59"/>
      <x:c r="K4476" s="18"/>
      <x:c r="L4476" s="18"/>
      <x:c r="M4476" s="18"/>
      <x:c r="N4476" s="18"/>
      <x:c r="O4476" s="18"/>
      <x:c r="P4476" s="18"/>
      <x:c r="Q4476" s="18"/>
      <x:c r="R4476" s="18"/>
      <x:c r="S4476" s="18"/>
      <x:c r="T4476" s="18"/>
    </x:row>
    <x:row r="4477">
      <x:c r="D4477" s="18"/>
      <x:c r="E4477" s="18"/>
      <x:c r="F4477" s="18"/>
      <x:c r="G4477" s="59"/>
      <x:c r="H4477" s="59"/>
      <x:c r="I4477" s="59"/>
      <x:c r="J4477" s="59"/>
      <x:c r="K4477" s="18"/>
      <x:c r="L4477" s="18"/>
      <x:c r="M4477" s="18"/>
      <x:c r="N4477" s="18"/>
      <x:c r="O4477" s="18"/>
      <x:c r="P4477" s="18"/>
      <x:c r="Q4477" s="18"/>
      <x:c r="R4477" s="18"/>
      <x:c r="S4477" s="18"/>
      <x:c r="T4477" s="18"/>
    </x:row>
    <x:row r="4478">
      <x:c r="D4478" s="18"/>
      <x:c r="E4478" s="18"/>
      <x:c r="F4478" s="18"/>
      <x:c r="G4478" s="59"/>
      <x:c r="H4478" s="59"/>
      <x:c r="I4478" s="59"/>
      <x:c r="J4478" s="59"/>
      <x:c r="K4478" s="18"/>
      <x:c r="L4478" s="18"/>
      <x:c r="M4478" s="18"/>
      <x:c r="N4478" s="18"/>
      <x:c r="O4478" s="18"/>
      <x:c r="P4478" s="18"/>
      <x:c r="Q4478" s="18"/>
      <x:c r="R4478" s="18"/>
      <x:c r="S4478" s="18"/>
      <x:c r="T4478" s="18"/>
    </x:row>
    <x:row r="4479">
      <x:c r="D4479" s="18"/>
      <x:c r="E4479" s="18"/>
      <x:c r="F4479" s="18"/>
      <x:c r="G4479" s="59"/>
      <x:c r="H4479" s="59"/>
      <x:c r="I4479" s="59"/>
      <x:c r="J4479" s="59"/>
      <x:c r="K4479" s="18"/>
      <x:c r="L4479" s="18"/>
      <x:c r="M4479" s="18"/>
      <x:c r="N4479" s="18"/>
      <x:c r="O4479" s="18"/>
      <x:c r="P4479" s="18"/>
      <x:c r="Q4479" s="18"/>
      <x:c r="R4479" s="18"/>
      <x:c r="S4479" s="18"/>
      <x:c r="T4479" s="18"/>
    </x:row>
    <x:row r="4480">
      <x:c r="D4480" s="18"/>
      <x:c r="E4480" s="18"/>
      <x:c r="F4480" s="18"/>
      <x:c r="G4480" s="59"/>
      <x:c r="H4480" s="59"/>
      <x:c r="I4480" s="59"/>
      <x:c r="J4480" s="59"/>
      <x:c r="K4480" s="18"/>
      <x:c r="L4480" s="18"/>
      <x:c r="M4480" s="18"/>
      <x:c r="N4480" s="18"/>
      <x:c r="O4480" s="18"/>
      <x:c r="P4480" s="18"/>
      <x:c r="Q4480" s="18"/>
      <x:c r="R4480" s="18"/>
      <x:c r="S4480" s="18"/>
      <x:c r="T4480" s="18"/>
    </x:row>
    <x:row r="4481">
      <x:c r="D4481" s="18"/>
      <x:c r="E4481" s="18"/>
      <x:c r="F4481" s="18"/>
      <x:c r="G4481" s="59"/>
      <x:c r="H4481" s="59"/>
      <x:c r="I4481" s="59"/>
      <x:c r="J4481" s="59"/>
      <x:c r="K4481" s="18"/>
      <x:c r="L4481" s="18"/>
      <x:c r="M4481" s="18"/>
      <x:c r="N4481" s="18"/>
      <x:c r="O4481" s="18"/>
      <x:c r="P4481" s="18"/>
      <x:c r="Q4481" s="18"/>
      <x:c r="R4481" s="18"/>
      <x:c r="S4481" s="18"/>
      <x:c r="T4481" s="18"/>
    </x:row>
    <x:row r="4482">
      <x:c r="D4482" s="18"/>
      <x:c r="E4482" s="18"/>
      <x:c r="F4482" s="18"/>
      <x:c r="G4482" s="59"/>
      <x:c r="H4482" s="59"/>
      <x:c r="I4482" s="59"/>
      <x:c r="J4482" s="59"/>
      <x:c r="K4482" s="18"/>
      <x:c r="L4482" s="18"/>
      <x:c r="M4482" s="18"/>
      <x:c r="N4482" s="18"/>
      <x:c r="O4482" s="18"/>
      <x:c r="P4482" s="18"/>
      <x:c r="Q4482" s="18"/>
      <x:c r="R4482" s="18"/>
      <x:c r="S4482" s="18"/>
      <x:c r="T4482" s="18"/>
    </x:row>
    <x:row r="4483">
      <x:c r="D4483" s="18"/>
      <x:c r="E4483" s="18"/>
      <x:c r="F4483" s="18"/>
      <x:c r="G4483" s="59"/>
      <x:c r="H4483" s="59"/>
      <x:c r="I4483" s="59"/>
      <x:c r="J4483" s="59"/>
      <x:c r="K4483" s="18"/>
      <x:c r="L4483" s="18"/>
      <x:c r="M4483" s="18"/>
      <x:c r="N4483" s="18"/>
      <x:c r="O4483" s="18"/>
      <x:c r="P4483" s="18"/>
      <x:c r="Q4483" s="18"/>
      <x:c r="R4483" s="18"/>
      <x:c r="S4483" s="18"/>
      <x:c r="T4483" s="18"/>
    </x:row>
    <x:row r="4484">
      <x:c r="D4484" s="18"/>
      <x:c r="E4484" s="18"/>
      <x:c r="F4484" s="18"/>
      <x:c r="G4484" s="59"/>
      <x:c r="H4484" s="59"/>
      <x:c r="I4484" s="59"/>
      <x:c r="J4484" s="59"/>
      <x:c r="K4484" s="18"/>
      <x:c r="L4484" s="18"/>
      <x:c r="M4484" s="18"/>
      <x:c r="N4484" s="18"/>
      <x:c r="O4484" s="18"/>
      <x:c r="P4484" s="18"/>
      <x:c r="Q4484" s="18"/>
      <x:c r="R4484" s="18"/>
      <x:c r="S4484" s="18"/>
      <x:c r="T4484" s="18"/>
    </x:row>
    <x:row r="4485">
      <x:c r="D4485" s="18"/>
      <x:c r="E4485" s="18"/>
      <x:c r="F4485" s="18"/>
      <x:c r="G4485" s="59"/>
      <x:c r="H4485" s="59"/>
      <x:c r="I4485" s="59"/>
      <x:c r="J4485" s="59"/>
      <x:c r="K4485" s="18"/>
      <x:c r="L4485" s="18"/>
      <x:c r="M4485" s="18"/>
      <x:c r="N4485" s="18"/>
      <x:c r="O4485" s="18"/>
      <x:c r="P4485" s="18"/>
      <x:c r="Q4485" s="18"/>
      <x:c r="R4485" s="18"/>
      <x:c r="S4485" s="18"/>
      <x:c r="T4485" s="18"/>
    </x:row>
    <x:row r="4486">
      <x:c r="D4486" s="18"/>
      <x:c r="E4486" s="18"/>
      <x:c r="F4486" s="18"/>
      <x:c r="G4486" s="59"/>
      <x:c r="H4486" s="59"/>
      <x:c r="I4486" s="59"/>
      <x:c r="J4486" s="59"/>
      <x:c r="K4486" s="18"/>
      <x:c r="L4486" s="18"/>
      <x:c r="M4486" s="18"/>
      <x:c r="N4486" s="18"/>
      <x:c r="O4486" s="18"/>
      <x:c r="P4486" s="18"/>
      <x:c r="Q4486" s="18"/>
      <x:c r="R4486" s="18"/>
      <x:c r="S4486" s="18"/>
      <x:c r="T4486" s="18"/>
    </x:row>
    <x:row r="4487">
      <x:c r="D4487" s="18"/>
      <x:c r="E4487" s="18"/>
      <x:c r="F4487" s="18"/>
      <x:c r="G4487" s="59"/>
      <x:c r="H4487" s="59"/>
      <x:c r="I4487" s="59"/>
      <x:c r="J4487" s="59"/>
      <x:c r="K4487" s="18"/>
      <x:c r="L4487" s="18"/>
      <x:c r="M4487" s="18"/>
      <x:c r="N4487" s="18"/>
      <x:c r="O4487" s="18"/>
      <x:c r="P4487" s="18"/>
      <x:c r="Q4487" s="18"/>
      <x:c r="R4487" s="18"/>
      <x:c r="S4487" s="18"/>
      <x:c r="T4487" s="18"/>
    </x:row>
    <x:row r="4488">
      <x:c r="D4488" s="18"/>
      <x:c r="E4488" s="18"/>
      <x:c r="F4488" s="18"/>
      <x:c r="G4488" s="59"/>
      <x:c r="H4488" s="59"/>
      <x:c r="I4488" s="59"/>
      <x:c r="J4488" s="59"/>
      <x:c r="K4488" s="18"/>
      <x:c r="L4488" s="18"/>
      <x:c r="M4488" s="18"/>
      <x:c r="N4488" s="18"/>
      <x:c r="O4488" s="18"/>
      <x:c r="P4488" s="18"/>
      <x:c r="Q4488" s="18"/>
      <x:c r="R4488" s="18"/>
      <x:c r="S4488" s="18"/>
      <x:c r="T4488" s="18"/>
    </x:row>
    <x:row r="4489">
      <x:c r="D4489" s="18"/>
      <x:c r="E4489" s="18"/>
      <x:c r="F4489" s="18"/>
      <x:c r="G4489" s="59"/>
      <x:c r="H4489" s="59"/>
      <x:c r="I4489" s="59"/>
      <x:c r="J4489" s="59"/>
      <x:c r="K4489" s="18"/>
      <x:c r="L4489" s="18"/>
      <x:c r="M4489" s="18"/>
      <x:c r="N4489" s="18"/>
      <x:c r="O4489" s="18"/>
      <x:c r="P4489" s="18"/>
      <x:c r="Q4489" s="18"/>
      <x:c r="R4489" s="18"/>
      <x:c r="S4489" s="18"/>
      <x:c r="T4489" s="18"/>
    </x:row>
    <x:row r="4490">
      <x:c r="D4490" s="18"/>
      <x:c r="E4490" s="18"/>
      <x:c r="F4490" s="18"/>
      <x:c r="G4490" s="59"/>
      <x:c r="H4490" s="59"/>
      <x:c r="I4490" s="59"/>
      <x:c r="J4490" s="59"/>
      <x:c r="K4490" s="18"/>
      <x:c r="L4490" s="18"/>
      <x:c r="M4490" s="18"/>
      <x:c r="N4490" s="18"/>
      <x:c r="O4490" s="18"/>
      <x:c r="P4490" s="18"/>
      <x:c r="Q4490" s="18"/>
      <x:c r="R4490" s="18"/>
      <x:c r="S4490" s="18"/>
      <x:c r="T4490" s="18"/>
    </x:row>
    <x:row r="4491">
      <x:c r="D4491" s="18"/>
      <x:c r="E4491" s="18"/>
      <x:c r="F4491" s="18"/>
      <x:c r="G4491" s="59"/>
      <x:c r="H4491" s="59"/>
      <x:c r="I4491" s="59"/>
      <x:c r="J4491" s="59"/>
      <x:c r="K4491" s="18"/>
      <x:c r="L4491" s="18"/>
      <x:c r="M4491" s="18"/>
      <x:c r="N4491" s="18"/>
      <x:c r="O4491" s="18"/>
      <x:c r="P4491" s="18"/>
      <x:c r="Q4491" s="18"/>
      <x:c r="R4491" s="18"/>
      <x:c r="S4491" s="18"/>
      <x:c r="T4491" s="18"/>
    </x:row>
    <x:row r="4492">
      <x:c r="D4492" s="18"/>
      <x:c r="E4492" s="18"/>
      <x:c r="F4492" s="18"/>
      <x:c r="G4492" s="59"/>
      <x:c r="H4492" s="59"/>
      <x:c r="I4492" s="59"/>
      <x:c r="J4492" s="59"/>
      <x:c r="K4492" s="18"/>
      <x:c r="L4492" s="18"/>
      <x:c r="M4492" s="18"/>
      <x:c r="N4492" s="18"/>
      <x:c r="O4492" s="18"/>
      <x:c r="P4492" s="18"/>
      <x:c r="Q4492" s="18"/>
      <x:c r="R4492" s="18"/>
      <x:c r="S4492" s="18"/>
      <x:c r="T4492" s="18"/>
    </x:row>
    <x:row r="4493">
      <x:c r="D4493" s="18"/>
      <x:c r="E4493" s="18"/>
      <x:c r="F4493" s="18"/>
      <x:c r="G4493" s="59"/>
      <x:c r="H4493" s="59"/>
      <x:c r="I4493" s="59"/>
      <x:c r="J4493" s="59"/>
      <x:c r="K4493" s="18"/>
      <x:c r="L4493" s="18"/>
      <x:c r="M4493" s="18"/>
      <x:c r="N4493" s="18"/>
      <x:c r="O4493" s="18"/>
      <x:c r="P4493" s="18"/>
      <x:c r="Q4493" s="18"/>
      <x:c r="R4493" s="18"/>
      <x:c r="S4493" s="18"/>
      <x:c r="T4493" s="18"/>
    </x:row>
    <x:row r="4494">
      <x:c r="D4494" s="18"/>
      <x:c r="E4494" s="18"/>
      <x:c r="F4494" s="18"/>
      <x:c r="G4494" s="59"/>
      <x:c r="H4494" s="59"/>
      <x:c r="I4494" s="59"/>
      <x:c r="J4494" s="59"/>
      <x:c r="K4494" s="18"/>
      <x:c r="L4494" s="18"/>
      <x:c r="M4494" s="18"/>
      <x:c r="N4494" s="18"/>
      <x:c r="O4494" s="18"/>
      <x:c r="P4494" s="18"/>
      <x:c r="Q4494" s="18"/>
      <x:c r="R4494" s="18"/>
      <x:c r="S4494" s="18"/>
      <x:c r="T4494" s="18"/>
    </x:row>
    <x:row r="4495">
      <x:c r="D4495" s="18"/>
      <x:c r="E4495" s="18"/>
      <x:c r="F4495" s="18"/>
      <x:c r="G4495" s="59"/>
      <x:c r="H4495" s="59"/>
      <x:c r="I4495" s="59"/>
      <x:c r="J4495" s="59"/>
      <x:c r="K4495" s="18"/>
      <x:c r="L4495" s="18"/>
      <x:c r="M4495" s="18"/>
      <x:c r="N4495" s="18"/>
      <x:c r="O4495" s="18"/>
      <x:c r="P4495" s="18"/>
      <x:c r="Q4495" s="18"/>
      <x:c r="R4495" s="18"/>
      <x:c r="S4495" s="18"/>
      <x:c r="T4495" s="18"/>
    </x:row>
    <x:row r="4496">
      <x:c r="D4496" s="18"/>
      <x:c r="E4496" s="18"/>
      <x:c r="F4496" s="18"/>
      <x:c r="G4496" s="59"/>
      <x:c r="H4496" s="59"/>
      <x:c r="I4496" s="59"/>
      <x:c r="J4496" s="59"/>
      <x:c r="K4496" s="18"/>
      <x:c r="L4496" s="18"/>
      <x:c r="M4496" s="18"/>
      <x:c r="N4496" s="18"/>
      <x:c r="O4496" s="18"/>
      <x:c r="P4496" s="18"/>
      <x:c r="Q4496" s="18"/>
      <x:c r="R4496" s="18"/>
      <x:c r="S4496" s="18"/>
      <x:c r="T4496" s="18"/>
    </x:row>
    <x:row r="4497">
      <x:c r="D4497" s="18"/>
      <x:c r="E4497" s="18"/>
      <x:c r="F4497" s="18"/>
      <x:c r="G4497" s="59"/>
      <x:c r="H4497" s="59"/>
      <x:c r="I4497" s="59"/>
      <x:c r="J4497" s="59"/>
      <x:c r="K4497" s="18"/>
      <x:c r="L4497" s="18"/>
      <x:c r="M4497" s="18"/>
      <x:c r="N4497" s="18"/>
      <x:c r="O4497" s="18"/>
      <x:c r="P4497" s="18"/>
      <x:c r="Q4497" s="18"/>
      <x:c r="R4497" s="18"/>
      <x:c r="S4497" s="18"/>
      <x:c r="T4497" s="18"/>
    </x:row>
    <x:row r="4498">
      <x:c r="D4498" s="18"/>
      <x:c r="E4498" s="18"/>
      <x:c r="F4498" s="18"/>
      <x:c r="G4498" s="59"/>
      <x:c r="H4498" s="59"/>
      <x:c r="I4498" s="59"/>
      <x:c r="J4498" s="59"/>
      <x:c r="K4498" s="18"/>
      <x:c r="L4498" s="18"/>
      <x:c r="M4498" s="18"/>
      <x:c r="N4498" s="18"/>
      <x:c r="O4498" s="18"/>
      <x:c r="P4498" s="18"/>
      <x:c r="Q4498" s="18"/>
      <x:c r="R4498" s="18"/>
      <x:c r="S4498" s="18"/>
      <x:c r="T4498" s="18"/>
    </x:row>
    <x:row r="4499">
      <x:c r="D4499" s="18"/>
      <x:c r="E4499" s="18"/>
      <x:c r="F4499" s="18"/>
      <x:c r="G4499" s="59"/>
      <x:c r="H4499" s="59"/>
      <x:c r="I4499" s="59"/>
      <x:c r="J4499" s="59"/>
      <x:c r="K4499" s="18"/>
      <x:c r="L4499" s="18"/>
      <x:c r="M4499" s="18"/>
      <x:c r="N4499" s="18"/>
      <x:c r="O4499" s="18"/>
      <x:c r="P4499" s="18"/>
      <x:c r="Q4499" s="18"/>
      <x:c r="R4499" s="18"/>
      <x:c r="S4499" s="18"/>
      <x:c r="T4499" s="18"/>
    </x:row>
    <x:row r="4500">
      <x:c r="D4500" s="18"/>
      <x:c r="E4500" s="18"/>
      <x:c r="F4500" s="18"/>
      <x:c r="G4500" s="59"/>
      <x:c r="H4500" s="59"/>
      <x:c r="I4500" s="59"/>
      <x:c r="J4500" s="59"/>
      <x:c r="K4500" s="18"/>
      <x:c r="L4500" s="18"/>
      <x:c r="M4500" s="18"/>
      <x:c r="N4500" s="18"/>
      <x:c r="O4500" s="18"/>
      <x:c r="P4500" s="18"/>
      <x:c r="Q4500" s="18"/>
      <x:c r="R4500" s="18"/>
      <x:c r="S4500" s="18"/>
      <x:c r="T4500" s="18"/>
    </x:row>
    <x:row r="4501">
      <x:c r="D4501" s="18"/>
      <x:c r="E4501" s="18"/>
      <x:c r="F4501" s="18"/>
      <x:c r="G4501" s="59"/>
      <x:c r="H4501" s="59"/>
      <x:c r="I4501" s="59"/>
      <x:c r="J4501" s="59"/>
      <x:c r="K4501" s="18"/>
      <x:c r="L4501" s="18"/>
      <x:c r="M4501" s="18"/>
      <x:c r="N4501" s="18"/>
      <x:c r="O4501" s="18"/>
      <x:c r="P4501" s="18"/>
      <x:c r="Q4501" s="18"/>
      <x:c r="R4501" s="18"/>
      <x:c r="S4501" s="18"/>
      <x:c r="T4501" s="18"/>
    </x:row>
    <x:row r="4502">
      <x:c r="D4502" s="18"/>
      <x:c r="E4502" s="18"/>
      <x:c r="F4502" s="18"/>
      <x:c r="G4502" s="59"/>
      <x:c r="H4502" s="59"/>
      <x:c r="I4502" s="59"/>
      <x:c r="J4502" s="59"/>
      <x:c r="K4502" s="18"/>
      <x:c r="L4502" s="18"/>
      <x:c r="M4502" s="18"/>
      <x:c r="N4502" s="18"/>
      <x:c r="O4502" s="18"/>
      <x:c r="P4502" s="18"/>
      <x:c r="Q4502" s="18"/>
      <x:c r="R4502" s="18"/>
      <x:c r="S4502" s="18"/>
      <x:c r="T4502" s="18"/>
    </x:row>
    <x:row r="4503">
      <x:c r="D4503" s="18"/>
      <x:c r="E4503" s="18"/>
      <x:c r="F4503" s="18"/>
      <x:c r="G4503" s="59"/>
      <x:c r="H4503" s="59"/>
      <x:c r="I4503" s="59"/>
      <x:c r="J4503" s="59"/>
      <x:c r="K4503" s="18"/>
      <x:c r="L4503" s="18"/>
      <x:c r="M4503" s="18"/>
      <x:c r="N4503" s="18"/>
      <x:c r="O4503" s="18"/>
      <x:c r="P4503" s="18"/>
      <x:c r="Q4503" s="18"/>
      <x:c r="R4503" s="18"/>
      <x:c r="S4503" s="18"/>
      <x:c r="T4503" s="18"/>
    </x:row>
    <x:row r="4504">
      <x:c r="D4504" s="18"/>
      <x:c r="E4504" s="18"/>
      <x:c r="F4504" s="18"/>
      <x:c r="G4504" s="59"/>
      <x:c r="H4504" s="59"/>
      <x:c r="I4504" s="59"/>
      <x:c r="J4504" s="59"/>
      <x:c r="K4504" s="18"/>
      <x:c r="L4504" s="18"/>
      <x:c r="M4504" s="18"/>
      <x:c r="N4504" s="18"/>
      <x:c r="O4504" s="18"/>
      <x:c r="P4504" s="18"/>
      <x:c r="Q4504" s="18"/>
      <x:c r="R4504" s="18"/>
      <x:c r="S4504" s="18"/>
      <x:c r="T4504" s="18"/>
    </x:row>
    <x:row r="4505">
      <x:c r="D4505" s="18"/>
      <x:c r="E4505" s="18"/>
      <x:c r="F4505" s="18"/>
      <x:c r="G4505" s="59"/>
      <x:c r="H4505" s="59"/>
      <x:c r="I4505" s="59"/>
      <x:c r="J4505" s="59"/>
      <x:c r="K4505" s="18"/>
      <x:c r="L4505" s="18"/>
      <x:c r="M4505" s="18"/>
      <x:c r="N4505" s="18"/>
      <x:c r="O4505" s="18"/>
      <x:c r="P4505" s="18"/>
      <x:c r="Q4505" s="18"/>
      <x:c r="R4505" s="18"/>
      <x:c r="S4505" s="18"/>
      <x:c r="T4505" s="18"/>
    </x:row>
    <x:row r="4506">
      <x:c r="D4506" s="18"/>
      <x:c r="E4506" s="18"/>
      <x:c r="F4506" s="18"/>
      <x:c r="G4506" s="59"/>
      <x:c r="H4506" s="59"/>
      <x:c r="I4506" s="59"/>
      <x:c r="J4506" s="59"/>
      <x:c r="K4506" s="18"/>
      <x:c r="L4506" s="18"/>
      <x:c r="M4506" s="18"/>
      <x:c r="N4506" s="18"/>
      <x:c r="O4506" s="18"/>
      <x:c r="P4506" s="18"/>
      <x:c r="Q4506" s="18"/>
      <x:c r="R4506" s="18"/>
      <x:c r="S4506" s="18"/>
      <x:c r="T4506" s="18"/>
    </x:row>
    <x:row r="4507">
      <x:c r="D4507" s="18"/>
      <x:c r="E4507" s="18"/>
      <x:c r="F4507" s="18"/>
      <x:c r="G4507" s="59"/>
      <x:c r="H4507" s="59"/>
      <x:c r="I4507" s="59"/>
      <x:c r="J4507" s="59"/>
      <x:c r="K4507" s="18"/>
      <x:c r="L4507" s="18"/>
      <x:c r="M4507" s="18"/>
      <x:c r="N4507" s="18"/>
      <x:c r="O4507" s="18"/>
      <x:c r="P4507" s="18"/>
      <x:c r="Q4507" s="18"/>
      <x:c r="R4507" s="18"/>
      <x:c r="S4507" s="18"/>
      <x:c r="T4507" s="18"/>
    </x:row>
    <x:row r="4508">
      <x:c r="D4508" s="18"/>
      <x:c r="E4508" s="18"/>
      <x:c r="F4508" s="18"/>
      <x:c r="G4508" s="59"/>
      <x:c r="H4508" s="59"/>
      <x:c r="I4508" s="59"/>
      <x:c r="J4508" s="59"/>
      <x:c r="K4508" s="18"/>
      <x:c r="L4508" s="18"/>
      <x:c r="M4508" s="18"/>
      <x:c r="N4508" s="18"/>
      <x:c r="O4508" s="18"/>
      <x:c r="P4508" s="18"/>
      <x:c r="Q4508" s="18"/>
      <x:c r="R4508" s="18"/>
      <x:c r="S4508" s="18"/>
      <x:c r="T4508" s="18"/>
    </x:row>
    <x:row r="4509">
      <x:c r="D4509" s="18"/>
      <x:c r="E4509" s="18"/>
      <x:c r="F4509" s="18"/>
      <x:c r="G4509" s="59"/>
      <x:c r="H4509" s="59"/>
      <x:c r="I4509" s="59"/>
      <x:c r="J4509" s="59"/>
      <x:c r="K4509" s="18"/>
      <x:c r="L4509" s="18"/>
      <x:c r="M4509" s="18"/>
      <x:c r="N4509" s="18"/>
      <x:c r="O4509" s="18"/>
      <x:c r="P4509" s="18"/>
      <x:c r="Q4509" s="18"/>
      <x:c r="R4509" s="18"/>
      <x:c r="S4509" s="18"/>
      <x:c r="T4509" s="18"/>
    </x:row>
    <x:row r="4510">
      <x:c r="D4510" s="18"/>
      <x:c r="E4510" s="18"/>
      <x:c r="F4510" s="18"/>
      <x:c r="G4510" s="59"/>
      <x:c r="H4510" s="59"/>
      <x:c r="I4510" s="59"/>
      <x:c r="J4510" s="59"/>
      <x:c r="K4510" s="18"/>
      <x:c r="L4510" s="18"/>
      <x:c r="M4510" s="18"/>
      <x:c r="N4510" s="18"/>
      <x:c r="O4510" s="18"/>
      <x:c r="P4510" s="18"/>
      <x:c r="Q4510" s="18"/>
      <x:c r="R4510" s="18"/>
      <x:c r="S4510" s="18"/>
      <x:c r="T4510" s="18"/>
    </x:row>
    <x:row r="4511">
      <x:c r="D4511" s="18"/>
      <x:c r="E4511" s="18"/>
      <x:c r="F4511" s="18"/>
      <x:c r="G4511" s="59"/>
      <x:c r="H4511" s="59"/>
      <x:c r="I4511" s="59"/>
      <x:c r="J4511" s="59"/>
      <x:c r="K4511" s="18"/>
      <x:c r="L4511" s="18"/>
      <x:c r="M4511" s="18"/>
      <x:c r="N4511" s="18"/>
      <x:c r="O4511" s="18"/>
      <x:c r="P4511" s="18"/>
      <x:c r="Q4511" s="18"/>
      <x:c r="R4511" s="18"/>
      <x:c r="S4511" s="18"/>
      <x:c r="T4511" s="18"/>
    </x:row>
    <x:row r="4512">
      <x:c r="D4512" s="18"/>
      <x:c r="E4512" s="18"/>
      <x:c r="F4512" s="18"/>
      <x:c r="G4512" s="59"/>
      <x:c r="H4512" s="59"/>
      <x:c r="I4512" s="59"/>
      <x:c r="J4512" s="59"/>
      <x:c r="K4512" s="18"/>
      <x:c r="L4512" s="18"/>
      <x:c r="M4512" s="18"/>
      <x:c r="N4512" s="18"/>
      <x:c r="O4512" s="18"/>
      <x:c r="P4512" s="18"/>
      <x:c r="Q4512" s="18"/>
      <x:c r="R4512" s="18"/>
      <x:c r="S4512" s="18"/>
      <x:c r="T4512" s="18"/>
    </x:row>
    <x:row r="4513">
      <x:c r="D4513" s="18"/>
      <x:c r="E4513" s="18"/>
      <x:c r="F4513" s="18"/>
      <x:c r="G4513" s="59"/>
      <x:c r="H4513" s="59"/>
      <x:c r="I4513" s="59"/>
      <x:c r="J4513" s="59"/>
      <x:c r="K4513" s="18"/>
      <x:c r="L4513" s="18"/>
      <x:c r="M4513" s="18"/>
      <x:c r="N4513" s="18"/>
      <x:c r="O4513" s="18"/>
      <x:c r="P4513" s="18"/>
      <x:c r="Q4513" s="18"/>
      <x:c r="R4513" s="18"/>
      <x:c r="S4513" s="18"/>
      <x:c r="T4513" s="18"/>
    </x:row>
    <x:row r="4514">
      <x:c r="D4514" s="18"/>
      <x:c r="E4514" s="18"/>
      <x:c r="F4514" s="18"/>
      <x:c r="G4514" s="59"/>
      <x:c r="H4514" s="59"/>
      <x:c r="I4514" s="59"/>
      <x:c r="J4514" s="59"/>
      <x:c r="K4514" s="18"/>
      <x:c r="L4514" s="18"/>
      <x:c r="M4514" s="18"/>
      <x:c r="N4514" s="18"/>
      <x:c r="O4514" s="18"/>
      <x:c r="P4514" s="18"/>
      <x:c r="Q4514" s="18"/>
      <x:c r="R4514" s="18"/>
      <x:c r="S4514" s="18"/>
      <x:c r="T4514" s="18"/>
    </x:row>
    <x:row r="4515">
      <x:c r="D4515" s="18"/>
      <x:c r="E4515" s="18"/>
      <x:c r="F4515" s="18"/>
      <x:c r="G4515" s="59"/>
      <x:c r="H4515" s="59"/>
      <x:c r="I4515" s="59"/>
      <x:c r="J4515" s="59"/>
      <x:c r="K4515" s="18"/>
      <x:c r="L4515" s="18"/>
      <x:c r="M4515" s="18"/>
      <x:c r="N4515" s="18"/>
      <x:c r="O4515" s="18"/>
      <x:c r="P4515" s="18"/>
      <x:c r="Q4515" s="18"/>
      <x:c r="R4515" s="18"/>
      <x:c r="S4515" s="18"/>
      <x:c r="T4515" s="18"/>
    </x:row>
    <x:row r="4516">
      <x:c r="D4516" s="18"/>
      <x:c r="E4516" s="18"/>
      <x:c r="F4516" s="18"/>
      <x:c r="G4516" s="59"/>
      <x:c r="H4516" s="59"/>
      <x:c r="I4516" s="59"/>
      <x:c r="J4516" s="59"/>
      <x:c r="K4516" s="18"/>
      <x:c r="L4516" s="18"/>
      <x:c r="M4516" s="18"/>
      <x:c r="N4516" s="18"/>
      <x:c r="O4516" s="18"/>
      <x:c r="P4516" s="18"/>
      <x:c r="Q4516" s="18"/>
      <x:c r="R4516" s="18"/>
      <x:c r="S4516" s="18"/>
      <x:c r="T4516" s="18"/>
    </x:row>
    <x:row r="4517">
      <x:c r="D4517" s="18"/>
      <x:c r="E4517" s="18"/>
      <x:c r="F4517" s="18"/>
      <x:c r="G4517" s="59"/>
      <x:c r="H4517" s="59"/>
      <x:c r="I4517" s="59"/>
      <x:c r="J4517" s="59"/>
      <x:c r="K4517" s="18"/>
      <x:c r="L4517" s="18"/>
      <x:c r="M4517" s="18"/>
      <x:c r="N4517" s="18"/>
      <x:c r="O4517" s="18"/>
      <x:c r="P4517" s="18"/>
      <x:c r="Q4517" s="18"/>
      <x:c r="R4517" s="18"/>
      <x:c r="S4517" s="18"/>
      <x:c r="T4517" s="18"/>
    </x:row>
    <x:row r="4518">
      <x:c r="D4518" s="18"/>
      <x:c r="E4518" s="18"/>
      <x:c r="F4518" s="18"/>
      <x:c r="G4518" s="59"/>
      <x:c r="H4518" s="59"/>
      <x:c r="I4518" s="59"/>
      <x:c r="J4518" s="59"/>
      <x:c r="K4518" s="18"/>
      <x:c r="L4518" s="18"/>
      <x:c r="M4518" s="18"/>
      <x:c r="N4518" s="18"/>
      <x:c r="O4518" s="18"/>
      <x:c r="P4518" s="18"/>
      <x:c r="Q4518" s="18"/>
      <x:c r="R4518" s="18"/>
      <x:c r="S4518" s="18"/>
      <x:c r="T4518" s="18"/>
    </x:row>
    <x:row r="4519">
      <x:c r="D4519" s="18"/>
      <x:c r="E4519" s="18"/>
      <x:c r="F4519" s="18"/>
      <x:c r="G4519" s="59"/>
      <x:c r="H4519" s="59"/>
      <x:c r="I4519" s="59"/>
      <x:c r="J4519" s="59"/>
      <x:c r="K4519" s="18"/>
      <x:c r="L4519" s="18"/>
      <x:c r="M4519" s="18"/>
      <x:c r="N4519" s="18"/>
      <x:c r="O4519" s="18"/>
      <x:c r="P4519" s="18"/>
      <x:c r="Q4519" s="18"/>
      <x:c r="R4519" s="18"/>
      <x:c r="S4519" s="18"/>
      <x:c r="T4519" s="18"/>
    </x:row>
    <x:row r="4520">
      <x:c r="D4520" s="18"/>
      <x:c r="E4520" s="18"/>
      <x:c r="F4520" s="18"/>
      <x:c r="G4520" s="59"/>
      <x:c r="H4520" s="59"/>
      <x:c r="I4520" s="59"/>
      <x:c r="J4520" s="59"/>
      <x:c r="K4520" s="18"/>
      <x:c r="L4520" s="18"/>
      <x:c r="M4520" s="18"/>
      <x:c r="N4520" s="18"/>
      <x:c r="O4520" s="18"/>
      <x:c r="P4520" s="18"/>
      <x:c r="Q4520" s="18"/>
      <x:c r="R4520" s="18"/>
      <x:c r="S4520" s="18"/>
      <x:c r="T4520" s="18"/>
    </x:row>
    <x:row r="4521">
      <x:c r="D4521" s="18"/>
      <x:c r="E4521" s="18"/>
      <x:c r="F4521" s="18"/>
      <x:c r="G4521" s="59"/>
      <x:c r="H4521" s="59"/>
      <x:c r="I4521" s="59"/>
      <x:c r="J4521" s="59"/>
      <x:c r="K4521" s="18"/>
      <x:c r="L4521" s="18"/>
      <x:c r="M4521" s="18"/>
      <x:c r="N4521" s="18"/>
      <x:c r="O4521" s="18"/>
      <x:c r="P4521" s="18"/>
      <x:c r="Q4521" s="18"/>
      <x:c r="R4521" s="18"/>
      <x:c r="S4521" s="18"/>
      <x:c r="T4521" s="18"/>
    </x:row>
    <x:row r="4522">
      <x:c r="D4522" s="18"/>
      <x:c r="E4522" s="18"/>
      <x:c r="F4522" s="18"/>
      <x:c r="G4522" s="59"/>
      <x:c r="H4522" s="59"/>
      <x:c r="I4522" s="59"/>
      <x:c r="J4522" s="59"/>
      <x:c r="K4522" s="18"/>
      <x:c r="L4522" s="18"/>
      <x:c r="M4522" s="18"/>
      <x:c r="N4522" s="18"/>
      <x:c r="O4522" s="18"/>
      <x:c r="P4522" s="18"/>
      <x:c r="Q4522" s="18"/>
      <x:c r="R4522" s="18"/>
      <x:c r="S4522" s="18"/>
      <x:c r="T4522" s="18"/>
    </x:row>
    <x:row r="4523">
      <x:c r="D4523" s="18"/>
      <x:c r="E4523" s="18"/>
      <x:c r="F4523" s="18"/>
      <x:c r="G4523" s="59"/>
      <x:c r="H4523" s="59"/>
      <x:c r="I4523" s="59"/>
      <x:c r="J4523" s="59"/>
      <x:c r="K4523" s="18"/>
      <x:c r="L4523" s="18"/>
      <x:c r="M4523" s="18"/>
      <x:c r="N4523" s="18"/>
      <x:c r="O4523" s="18"/>
      <x:c r="P4523" s="18"/>
      <x:c r="Q4523" s="18"/>
      <x:c r="R4523" s="18"/>
      <x:c r="S4523" s="18"/>
      <x:c r="T4523" s="18"/>
    </x:row>
    <x:row r="4524">
      <x:c r="D4524" s="18"/>
      <x:c r="E4524" s="18"/>
      <x:c r="F4524" s="18"/>
      <x:c r="G4524" s="59"/>
      <x:c r="H4524" s="59"/>
      <x:c r="I4524" s="59"/>
      <x:c r="J4524" s="59"/>
      <x:c r="K4524" s="18"/>
      <x:c r="L4524" s="18"/>
      <x:c r="M4524" s="18"/>
      <x:c r="N4524" s="18"/>
      <x:c r="O4524" s="18"/>
      <x:c r="P4524" s="18"/>
      <x:c r="Q4524" s="18"/>
      <x:c r="R4524" s="18"/>
      <x:c r="S4524" s="18"/>
      <x:c r="T4524" s="18"/>
    </x:row>
    <x:row r="4525">
      <x:c r="D4525" s="18"/>
      <x:c r="E4525" s="18"/>
      <x:c r="F4525" s="18"/>
      <x:c r="G4525" s="59"/>
      <x:c r="H4525" s="59"/>
      <x:c r="I4525" s="59"/>
      <x:c r="J4525" s="59"/>
      <x:c r="K4525" s="18"/>
      <x:c r="L4525" s="18"/>
      <x:c r="M4525" s="18"/>
      <x:c r="N4525" s="18"/>
      <x:c r="O4525" s="18"/>
      <x:c r="P4525" s="18"/>
      <x:c r="Q4525" s="18"/>
      <x:c r="R4525" s="18"/>
      <x:c r="S4525" s="18"/>
      <x:c r="T4525" s="18"/>
    </x:row>
    <x:row r="4526">
      <x:c r="D4526" s="18"/>
      <x:c r="E4526" s="18"/>
      <x:c r="F4526" s="18"/>
      <x:c r="G4526" s="59"/>
      <x:c r="H4526" s="59"/>
      <x:c r="I4526" s="59"/>
      <x:c r="J4526" s="59"/>
      <x:c r="K4526" s="18"/>
      <x:c r="L4526" s="18"/>
      <x:c r="M4526" s="18"/>
      <x:c r="N4526" s="18"/>
      <x:c r="O4526" s="18"/>
      <x:c r="P4526" s="18"/>
      <x:c r="Q4526" s="18"/>
      <x:c r="R4526" s="18"/>
      <x:c r="S4526" s="18"/>
      <x:c r="T4526" s="18"/>
    </x:row>
    <x:row r="4527">
      <x:c r="D4527" s="18"/>
      <x:c r="E4527" s="18"/>
      <x:c r="F4527" s="18"/>
      <x:c r="G4527" s="59"/>
      <x:c r="H4527" s="59"/>
      <x:c r="I4527" s="59"/>
      <x:c r="J4527" s="59"/>
      <x:c r="K4527" s="18"/>
      <x:c r="L4527" s="18"/>
      <x:c r="M4527" s="18"/>
      <x:c r="N4527" s="18"/>
      <x:c r="O4527" s="18"/>
      <x:c r="P4527" s="18"/>
      <x:c r="Q4527" s="18"/>
      <x:c r="R4527" s="18"/>
      <x:c r="S4527" s="18"/>
      <x:c r="T4527" s="18"/>
    </x:row>
    <x:row r="4528">
      <x:c r="D4528" s="18"/>
      <x:c r="E4528" s="18"/>
      <x:c r="F4528" s="18"/>
      <x:c r="G4528" s="59"/>
      <x:c r="H4528" s="59"/>
      <x:c r="I4528" s="59"/>
      <x:c r="J4528" s="59"/>
      <x:c r="K4528" s="18"/>
      <x:c r="L4528" s="18"/>
      <x:c r="M4528" s="18"/>
      <x:c r="N4528" s="18"/>
      <x:c r="O4528" s="18"/>
      <x:c r="P4528" s="18"/>
      <x:c r="Q4528" s="18"/>
      <x:c r="R4528" s="18"/>
      <x:c r="S4528" s="18"/>
      <x:c r="T4528" s="18"/>
    </x:row>
    <x:row r="4529">
      <x:c r="D4529" s="18"/>
      <x:c r="E4529" s="18"/>
      <x:c r="F4529" s="18"/>
      <x:c r="G4529" s="59"/>
      <x:c r="H4529" s="59"/>
      <x:c r="I4529" s="59"/>
      <x:c r="J4529" s="59"/>
      <x:c r="K4529" s="18"/>
      <x:c r="L4529" s="18"/>
      <x:c r="M4529" s="18"/>
      <x:c r="N4529" s="18"/>
      <x:c r="O4529" s="18"/>
      <x:c r="P4529" s="18"/>
      <x:c r="Q4529" s="18"/>
      <x:c r="R4529" s="18"/>
      <x:c r="S4529" s="18"/>
      <x:c r="T4529" s="18"/>
    </x:row>
    <x:row r="4530">
      <x:c r="D4530" s="18"/>
      <x:c r="E4530" s="18"/>
      <x:c r="F4530" s="18"/>
      <x:c r="G4530" s="59"/>
      <x:c r="H4530" s="59"/>
      <x:c r="I4530" s="59"/>
      <x:c r="J4530" s="59"/>
      <x:c r="K4530" s="18"/>
      <x:c r="L4530" s="18"/>
      <x:c r="M4530" s="18"/>
      <x:c r="N4530" s="18"/>
      <x:c r="O4530" s="18"/>
      <x:c r="P4530" s="18"/>
      <x:c r="Q4530" s="18"/>
      <x:c r="R4530" s="18"/>
      <x:c r="S4530" s="18"/>
      <x:c r="T4530" s="18"/>
    </x:row>
    <x:row r="4531">
      <x:c r="D4531" s="18"/>
      <x:c r="E4531" s="18"/>
      <x:c r="F4531" s="18"/>
      <x:c r="G4531" s="59"/>
      <x:c r="H4531" s="59"/>
      <x:c r="I4531" s="59"/>
      <x:c r="J4531" s="59"/>
      <x:c r="K4531" s="18"/>
      <x:c r="L4531" s="18"/>
      <x:c r="M4531" s="18"/>
      <x:c r="N4531" s="18"/>
      <x:c r="O4531" s="18"/>
      <x:c r="P4531" s="18"/>
      <x:c r="Q4531" s="18"/>
      <x:c r="R4531" s="18"/>
      <x:c r="S4531" s="18"/>
      <x:c r="T4531" s="18"/>
    </x:row>
    <x:row r="4532">
      <x:c r="D4532" s="18"/>
      <x:c r="E4532" s="18"/>
      <x:c r="F4532" s="18"/>
      <x:c r="G4532" s="59"/>
      <x:c r="H4532" s="59"/>
      <x:c r="I4532" s="59"/>
      <x:c r="J4532" s="59"/>
      <x:c r="K4532" s="18"/>
      <x:c r="L4532" s="18"/>
      <x:c r="M4532" s="18"/>
      <x:c r="N4532" s="18"/>
      <x:c r="O4532" s="18"/>
      <x:c r="P4532" s="18"/>
      <x:c r="Q4532" s="18"/>
      <x:c r="R4532" s="18"/>
      <x:c r="S4532" s="18"/>
      <x:c r="T4532" s="18"/>
    </x:row>
    <x:row r="4533">
      <x:c r="D4533" s="18"/>
      <x:c r="E4533" s="18"/>
      <x:c r="F4533" s="18"/>
      <x:c r="G4533" s="59"/>
      <x:c r="H4533" s="59"/>
      <x:c r="I4533" s="59"/>
      <x:c r="J4533" s="59"/>
      <x:c r="K4533" s="18"/>
      <x:c r="L4533" s="18"/>
      <x:c r="M4533" s="18"/>
      <x:c r="N4533" s="18"/>
      <x:c r="O4533" s="18"/>
      <x:c r="P4533" s="18"/>
      <x:c r="Q4533" s="18"/>
      <x:c r="R4533" s="18"/>
      <x:c r="S4533" s="18"/>
      <x:c r="T4533" s="18"/>
    </x:row>
    <x:row r="4534">
      <x:c r="D4534" s="18"/>
      <x:c r="E4534" s="18"/>
      <x:c r="F4534" s="18"/>
      <x:c r="G4534" s="59"/>
      <x:c r="H4534" s="59"/>
      <x:c r="I4534" s="59"/>
      <x:c r="J4534" s="59"/>
      <x:c r="K4534" s="18"/>
      <x:c r="L4534" s="18"/>
      <x:c r="M4534" s="18"/>
      <x:c r="N4534" s="18"/>
      <x:c r="O4534" s="18"/>
      <x:c r="P4534" s="18"/>
      <x:c r="Q4534" s="18"/>
      <x:c r="R4534" s="18"/>
      <x:c r="S4534" s="18"/>
      <x:c r="T4534" s="18"/>
    </x:row>
    <x:row r="4535">
      <x:c r="D4535" s="18"/>
      <x:c r="E4535" s="18"/>
      <x:c r="F4535" s="18"/>
      <x:c r="G4535" s="59"/>
      <x:c r="H4535" s="59"/>
      <x:c r="I4535" s="59"/>
      <x:c r="J4535" s="59"/>
      <x:c r="K4535" s="18"/>
      <x:c r="L4535" s="18"/>
      <x:c r="M4535" s="18"/>
      <x:c r="N4535" s="18"/>
      <x:c r="O4535" s="18"/>
      <x:c r="P4535" s="18"/>
      <x:c r="Q4535" s="18"/>
      <x:c r="R4535" s="18"/>
      <x:c r="S4535" s="18"/>
      <x:c r="T4535" s="18"/>
    </x:row>
    <x:row r="4536">
      <x:c r="D4536" s="18"/>
      <x:c r="E4536" s="18"/>
      <x:c r="F4536" s="18"/>
      <x:c r="G4536" s="59"/>
      <x:c r="H4536" s="59"/>
      <x:c r="I4536" s="59"/>
      <x:c r="J4536" s="59"/>
      <x:c r="K4536" s="18"/>
      <x:c r="L4536" s="18"/>
      <x:c r="M4536" s="18"/>
      <x:c r="N4536" s="18"/>
      <x:c r="O4536" s="18"/>
      <x:c r="P4536" s="18"/>
      <x:c r="Q4536" s="18"/>
      <x:c r="R4536" s="18"/>
      <x:c r="S4536" s="18"/>
      <x:c r="T4536" s="18"/>
    </x:row>
    <x:row r="4537">
      <x:c r="D4537" s="18"/>
      <x:c r="E4537" s="18"/>
      <x:c r="F4537" s="18"/>
      <x:c r="G4537" s="59"/>
      <x:c r="H4537" s="59"/>
      <x:c r="I4537" s="59"/>
      <x:c r="J4537" s="59"/>
      <x:c r="K4537" s="18"/>
      <x:c r="L4537" s="18"/>
      <x:c r="M4537" s="18"/>
      <x:c r="N4537" s="18"/>
      <x:c r="O4537" s="18"/>
      <x:c r="P4537" s="18"/>
      <x:c r="Q4537" s="18"/>
      <x:c r="R4537" s="18"/>
      <x:c r="S4537" s="18"/>
      <x:c r="T4537" s="18"/>
    </x:row>
    <x:row r="4538">
      <x:c r="D4538" s="18"/>
      <x:c r="E4538" s="18"/>
      <x:c r="F4538" s="18"/>
      <x:c r="G4538" s="59"/>
      <x:c r="H4538" s="59"/>
      <x:c r="I4538" s="59"/>
      <x:c r="J4538" s="59"/>
      <x:c r="K4538" s="18"/>
      <x:c r="L4538" s="18"/>
      <x:c r="M4538" s="18"/>
      <x:c r="N4538" s="18"/>
      <x:c r="O4538" s="18"/>
      <x:c r="P4538" s="18"/>
      <x:c r="Q4538" s="18"/>
      <x:c r="R4538" s="18"/>
      <x:c r="S4538" s="18"/>
      <x:c r="T4538" s="18"/>
    </x:row>
    <x:row r="4539">
      <x:c r="D4539" s="18"/>
      <x:c r="E4539" s="18"/>
      <x:c r="F4539" s="18"/>
      <x:c r="G4539" s="59"/>
      <x:c r="H4539" s="59"/>
      <x:c r="I4539" s="59"/>
      <x:c r="J4539" s="59"/>
      <x:c r="K4539" s="18"/>
      <x:c r="L4539" s="18"/>
      <x:c r="M4539" s="18"/>
      <x:c r="N4539" s="18"/>
      <x:c r="O4539" s="18"/>
      <x:c r="P4539" s="18"/>
      <x:c r="Q4539" s="18"/>
      <x:c r="R4539" s="18"/>
      <x:c r="S4539" s="18"/>
      <x:c r="T4539" s="18"/>
    </x:row>
    <x:row r="4540">
      <x:c r="D4540" s="18"/>
      <x:c r="E4540" s="18"/>
      <x:c r="F4540" s="18"/>
      <x:c r="G4540" s="59"/>
      <x:c r="H4540" s="59"/>
      <x:c r="I4540" s="59"/>
      <x:c r="J4540" s="59"/>
      <x:c r="K4540" s="18"/>
      <x:c r="L4540" s="18"/>
      <x:c r="M4540" s="18"/>
      <x:c r="N4540" s="18"/>
      <x:c r="O4540" s="18"/>
      <x:c r="P4540" s="18"/>
      <x:c r="Q4540" s="18"/>
      <x:c r="R4540" s="18"/>
      <x:c r="S4540" s="18"/>
      <x:c r="T4540" s="18"/>
    </x:row>
    <x:row r="4541">
      <x:c r="D4541" s="18"/>
      <x:c r="E4541" s="18"/>
      <x:c r="F4541" s="18"/>
      <x:c r="G4541" s="59"/>
      <x:c r="H4541" s="59"/>
      <x:c r="I4541" s="59"/>
      <x:c r="J4541" s="59"/>
      <x:c r="K4541" s="18"/>
      <x:c r="L4541" s="18"/>
      <x:c r="M4541" s="18"/>
      <x:c r="N4541" s="18"/>
      <x:c r="O4541" s="18"/>
      <x:c r="P4541" s="18"/>
      <x:c r="Q4541" s="18"/>
      <x:c r="R4541" s="18"/>
      <x:c r="S4541" s="18"/>
      <x:c r="T4541" s="18"/>
    </x:row>
    <x:row r="4542">
      <x:c r="D4542" s="18"/>
      <x:c r="E4542" s="18"/>
      <x:c r="F4542" s="18"/>
      <x:c r="G4542" s="59"/>
      <x:c r="H4542" s="59"/>
      <x:c r="I4542" s="59"/>
      <x:c r="J4542" s="59"/>
      <x:c r="K4542" s="18"/>
      <x:c r="L4542" s="18"/>
      <x:c r="M4542" s="18"/>
      <x:c r="N4542" s="18"/>
      <x:c r="O4542" s="18"/>
      <x:c r="P4542" s="18"/>
      <x:c r="Q4542" s="18"/>
      <x:c r="R4542" s="18"/>
      <x:c r="S4542" s="18"/>
      <x:c r="T4542" s="18"/>
    </x:row>
    <x:row r="4543">
      <x:c r="D4543" s="18"/>
      <x:c r="E4543" s="18"/>
      <x:c r="F4543" s="18"/>
      <x:c r="G4543" s="59"/>
      <x:c r="H4543" s="59"/>
      <x:c r="I4543" s="59"/>
      <x:c r="J4543" s="59"/>
      <x:c r="K4543" s="18"/>
      <x:c r="L4543" s="18"/>
      <x:c r="M4543" s="18"/>
      <x:c r="N4543" s="18"/>
      <x:c r="O4543" s="18"/>
      <x:c r="P4543" s="18"/>
      <x:c r="Q4543" s="18"/>
      <x:c r="R4543" s="18"/>
      <x:c r="S4543" s="18"/>
      <x:c r="T4543" s="18"/>
    </x:row>
    <x:row r="4544">
      <x:c r="D4544" s="18"/>
      <x:c r="E4544" s="18"/>
      <x:c r="F4544" s="18"/>
      <x:c r="G4544" s="59"/>
      <x:c r="H4544" s="59"/>
      <x:c r="I4544" s="59"/>
      <x:c r="J4544" s="59"/>
      <x:c r="K4544" s="18"/>
      <x:c r="L4544" s="18"/>
      <x:c r="M4544" s="18"/>
      <x:c r="N4544" s="18"/>
      <x:c r="O4544" s="18"/>
      <x:c r="P4544" s="18"/>
      <x:c r="Q4544" s="18"/>
      <x:c r="R4544" s="18"/>
      <x:c r="S4544" s="18"/>
      <x:c r="T4544" s="18"/>
    </x:row>
    <x:row r="4545">
      <x:c r="D4545" s="18"/>
      <x:c r="E4545" s="18"/>
      <x:c r="F4545" s="18"/>
      <x:c r="G4545" s="59"/>
      <x:c r="H4545" s="59"/>
      <x:c r="I4545" s="59"/>
      <x:c r="J4545" s="59"/>
      <x:c r="K4545" s="18"/>
      <x:c r="L4545" s="18"/>
      <x:c r="M4545" s="18"/>
      <x:c r="N4545" s="18"/>
      <x:c r="O4545" s="18"/>
      <x:c r="P4545" s="18"/>
      <x:c r="Q4545" s="18"/>
      <x:c r="R4545" s="18"/>
      <x:c r="S4545" s="18"/>
      <x:c r="T4545" s="18"/>
    </x:row>
    <x:row r="4546">
      <x:c r="D4546" s="18"/>
      <x:c r="E4546" s="18"/>
      <x:c r="F4546" s="18"/>
      <x:c r="G4546" s="59"/>
      <x:c r="H4546" s="59"/>
      <x:c r="I4546" s="59"/>
      <x:c r="J4546" s="59"/>
      <x:c r="K4546" s="18"/>
      <x:c r="L4546" s="18"/>
      <x:c r="M4546" s="18"/>
      <x:c r="N4546" s="18"/>
      <x:c r="O4546" s="18"/>
      <x:c r="P4546" s="18"/>
      <x:c r="Q4546" s="18"/>
      <x:c r="R4546" s="18"/>
      <x:c r="S4546" s="18"/>
      <x:c r="T4546" s="18"/>
    </x:row>
    <x:row r="4547">
      <x:c r="D4547" s="18"/>
      <x:c r="E4547" s="18"/>
      <x:c r="F4547" s="18"/>
      <x:c r="G4547" s="59"/>
      <x:c r="H4547" s="59"/>
      <x:c r="I4547" s="59"/>
      <x:c r="J4547" s="59"/>
      <x:c r="K4547" s="18"/>
      <x:c r="L4547" s="18"/>
      <x:c r="M4547" s="18"/>
      <x:c r="N4547" s="18"/>
      <x:c r="O4547" s="18"/>
      <x:c r="P4547" s="18"/>
      <x:c r="Q4547" s="18"/>
      <x:c r="R4547" s="18"/>
      <x:c r="S4547" s="18"/>
      <x:c r="T4547" s="18"/>
    </x:row>
    <x:row r="4548">
      <x:c r="D4548" s="18"/>
      <x:c r="E4548" s="18"/>
      <x:c r="F4548" s="18"/>
      <x:c r="G4548" s="59"/>
      <x:c r="H4548" s="59"/>
      <x:c r="I4548" s="59"/>
      <x:c r="J4548" s="59"/>
      <x:c r="K4548" s="18"/>
      <x:c r="L4548" s="18"/>
      <x:c r="M4548" s="18"/>
      <x:c r="N4548" s="18"/>
      <x:c r="O4548" s="18"/>
      <x:c r="P4548" s="18"/>
      <x:c r="Q4548" s="18"/>
      <x:c r="R4548" s="18"/>
      <x:c r="S4548" s="18"/>
      <x:c r="T4548" s="18"/>
    </x:row>
    <x:row r="4549">
      <x:c r="D4549" s="18"/>
      <x:c r="E4549" s="18"/>
      <x:c r="F4549" s="18"/>
      <x:c r="G4549" s="59"/>
      <x:c r="H4549" s="59"/>
      <x:c r="I4549" s="59"/>
      <x:c r="J4549" s="59"/>
      <x:c r="K4549" s="18"/>
      <x:c r="L4549" s="18"/>
      <x:c r="M4549" s="18"/>
      <x:c r="N4549" s="18"/>
      <x:c r="O4549" s="18"/>
      <x:c r="P4549" s="18"/>
      <x:c r="Q4549" s="18"/>
      <x:c r="R4549" s="18"/>
      <x:c r="S4549" s="18"/>
      <x:c r="T4549" s="18"/>
    </x:row>
    <x:row r="4550">
      <x:c r="D4550" s="18"/>
      <x:c r="E4550" s="18"/>
      <x:c r="F4550" s="18"/>
      <x:c r="G4550" s="59"/>
      <x:c r="H4550" s="59"/>
      <x:c r="I4550" s="59"/>
      <x:c r="J4550" s="59"/>
      <x:c r="K4550" s="18"/>
      <x:c r="L4550" s="18"/>
      <x:c r="M4550" s="18"/>
      <x:c r="N4550" s="18"/>
      <x:c r="O4550" s="18"/>
      <x:c r="P4550" s="18"/>
      <x:c r="Q4550" s="18"/>
      <x:c r="R4550" s="18"/>
      <x:c r="S4550" s="18"/>
      <x:c r="T4550" s="18"/>
    </x:row>
    <x:row r="4551">
      <x:c r="D4551" s="18"/>
      <x:c r="E4551" s="18"/>
      <x:c r="F4551" s="18"/>
      <x:c r="G4551" s="59"/>
      <x:c r="H4551" s="59"/>
      <x:c r="I4551" s="59"/>
      <x:c r="J4551" s="59"/>
      <x:c r="K4551" s="18"/>
      <x:c r="L4551" s="18"/>
      <x:c r="M4551" s="18"/>
      <x:c r="N4551" s="18"/>
      <x:c r="O4551" s="18"/>
      <x:c r="P4551" s="18"/>
      <x:c r="Q4551" s="18"/>
      <x:c r="R4551" s="18"/>
      <x:c r="S4551" s="18"/>
      <x:c r="T4551" s="18"/>
    </x:row>
    <x:row r="4552">
      <x:c r="D4552" s="18"/>
      <x:c r="E4552" s="18"/>
      <x:c r="F4552" s="18"/>
      <x:c r="G4552" s="59"/>
      <x:c r="H4552" s="59"/>
      <x:c r="I4552" s="59"/>
      <x:c r="J4552" s="59"/>
      <x:c r="K4552" s="18"/>
      <x:c r="L4552" s="18"/>
      <x:c r="M4552" s="18"/>
      <x:c r="N4552" s="18"/>
      <x:c r="O4552" s="18"/>
      <x:c r="P4552" s="18"/>
      <x:c r="Q4552" s="18"/>
      <x:c r="R4552" s="18"/>
      <x:c r="S4552" s="18"/>
      <x:c r="T4552" s="18"/>
    </x:row>
    <x:row r="4553">
      <x:c r="D4553" s="18"/>
      <x:c r="E4553" s="18"/>
      <x:c r="F4553" s="18"/>
      <x:c r="G4553" s="59"/>
      <x:c r="H4553" s="59"/>
      <x:c r="I4553" s="59"/>
      <x:c r="J4553" s="59"/>
      <x:c r="K4553" s="18"/>
      <x:c r="L4553" s="18"/>
      <x:c r="M4553" s="18"/>
      <x:c r="N4553" s="18"/>
      <x:c r="O4553" s="18"/>
      <x:c r="P4553" s="18"/>
      <x:c r="Q4553" s="18"/>
      <x:c r="R4553" s="18"/>
      <x:c r="S4553" s="18"/>
      <x:c r="T4553" s="18"/>
    </x:row>
    <x:row r="4554">
      <x:c r="D4554" s="18"/>
      <x:c r="E4554" s="18"/>
      <x:c r="F4554" s="18"/>
      <x:c r="G4554" s="59"/>
      <x:c r="H4554" s="59"/>
      <x:c r="I4554" s="59"/>
      <x:c r="J4554" s="59"/>
      <x:c r="K4554" s="18"/>
      <x:c r="L4554" s="18"/>
      <x:c r="M4554" s="18"/>
      <x:c r="N4554" s="18"/>
      <x:c r="O4554" s="18"/>
      <x:c r="P4554" s="18"/>
      <x:c r="Q4554" s="18"/>
      <x:c r="R4554" s="18"/>
      <x:c r="S4554" s="18"/>
      <x:c r="T4554" s="18"/>
    </x:row>
    <x:row r="4555">
      <x:c r="D4555" s="18"/>
      <x:c r="E4555" s="18"/>
      <x:c r="F4555" s="18"/>
      <x:c r="G4555" s="59"/>
      <x:c r="H4555" s="59"/>
      <x:c r="I4555" s="59"/>
      <x:c r="J4555" s="59"/>
      <x:c r="K4555" s="18"/>
      <x:c r="L4555" s="18"/>
      <x:c r="M4555" s="18"/>
      <x:c r="N4555" s="18"/>
      <x:c r="O4555" s="18"/>
      <x:c r="P4555" s="18"/>
      <x:c r="Q4555" s="18"/>
      <x:c r="R4555" s="18"/>
      <x:c r="S4555" s="18"/>
      <x:c r="T4555" s="18"/>
    </x:row>
    <x:row r="4556">
      <x:c r="D4556" s="18"/>
      <x:c r="E4556" s="18"/>
      <x:c r="F4556" s="18"/>
      <x:c r="G4556" s="59"/>
      <x:c r="H4556" s="59"/>
      <x:c r="I4556" s="59"/>
      <x:c r="J4556" s="59"/>
      <x:c r="K4556" s="18"/>
      <x:c r="L4556" s="18"/>
      <x:c r="M4556" s="18"/>
      <x:c r="N4556" s="18"/>
      <x:c r="O4556" s="18"/>
      <x:c r="P4556" s="18"/>
      <x:c r="Q4556" s="18"/>
      <x:c r="R4556" s="18"/>
      <x:c r="S4556" s="18"/>
      <x:c r="T4556" s="18"/>
    </x:row>
    <x:row r="4557">
      <x:c r="D4557" s="18"/>
      <x:c r="E4557" s="18"/>
      <x:c r="F4557" s="18"/>
      <x:c r="G4557" s="59"/>
      <x:c r="H4557" s="59"/>
      <x:c r="I4557" s="59"/>
      <x:c r="J4557" s="59"/>
      <x:c r="K4557" s="18"/>
      <x:c r="L4557" s="18"/>
      <x:c r="M4557" s="18"/>
      <x:c r="N4557" s="18"/>
      <x:c r="O4557" s="18"/>
      <x:c r="P4557" s="18"/>
      <x:c r="Q4557" s="18"/>
      <x:c r="R4557" s="18"/>
      <x:c r="S4557" s="18"/>
      <x:c r="T4557" s="18"/>
    </x:row>
    <x:row r="4558">
      <x:c r="D4558" s="18"/>
      <x:c r="E4558" s="18"/>
      <x:c r="F4558" s="18"/>
      <x:c r="G4558" s="59"/>
      <x:c r="H4558" s="59"/>
      <x:c r="I4558" s="59"/>
      <x:c r="J4558" s="59"/>
      <x:c r="K4558" s="18"/>
      <x:c r="L4558" s="18"/>
      <x:c r="M4558" s="18"/>
      <x:c r="N4558" s="18"/>
      <x:c r="O4558" s="18"/>
      <x:c r="P4558" s="18"/>
      <x:c r="Q4558" s="18"/>
      <x:c r="R4558" s="18"/>
      <x:c r="S4558" s="18"/>
      <x:c r="T4558" s="18"/>
    </x:row>
    <x:row r="4559">
      <x:c r="D4559" s="18"/>
      <x:c r="E4559" s="18"/>
      <x:c r="F4559" s="18"/>
      <x:c r="G4559" s="59"/>
      <x:c r="H4559" s="59"/>
      <x:c r="I4559" s="59"/>
      <x:c r="J4559" s="59"/>
      <x:c r="K4559" s="18"/>
      <x:c r="L4559" s="18"/>
      <x:c r="M4559" s="18"/>
      <x:c r="N4559" s="18"/>
      <x:c r="O4559" s="18"/>
      <x:c r="P4559" s="18"/>
      <x:c r="Q4559" s="18"/>
      <x:c r="R4559" s="18"/>
      <x:c r="S4559" s="18"/>
      <x:c r="T4559" s="18"/>
    </x:row>
    <x:row r="4560">
      <x:c r="D4560" s="18"/>
      <x:c r="E4560" s="18"/>
      <x:c r="F4560" s="18"/>
      <x:c r="G4560" s="59"/>
      <x:c r="H4560" s="59"/>
      <x:c r="I4560" s="59"/>
      <x:c r="J4560" s="59"/>
      <x:c r="K4560" s="18"/>
      <x:c r="L4560" s="18"/>
      <x:c r="M4560" s="18"/>
      <x:c r="N4560" s="18"/>
      <x:c r="O4560" s="18"/>
      <x:c r="P4560" s="18"/>
      <x:c r="Q4560" s="18"/>
      <x:c r="R4560" s="18"/>
      <x:c r="S4560" s="18"/>
      <x:c r="T4560" s="18"/>
    </x:row>
    <x:row r="4561">
      <x:c r="D4561" s="18"/>
      <x:c r="E4561" s="18"/>
      <x:c r="F4561" s="18"/>
      <x:c r="G4561" s="59"/>
      <x:c r="H4561" s="59"/>
      <x:c r="I4561" s="59"/>
      <x:c r="J4561" s="59"/>
      <x:c r="K4561" s="18"/>
      <x:c r="L4561" s="18"/>
      <x:c r="M4561" s="18"/>
      <x:c r="N4561" s="18"/>
      <x:c r="O4561" s="18"/>
      <x:c r="P4561" s="18"/>
      <x:c r="Q4561" s="18"/>
      <x:c r="R4561" s="18"/>
      <x:c r="S4561" s="18"/>
      <x:c r="T4561" s="18"/>
    </x:row>
    <x:row r="4562">
      <x:c r="D4562" s="18"/>
      <x:c r="E4562" s="18"/>
      <x:c r="F4562" s="18"/>
      <x:c r="G4562" s="59"/>
      <x:c r="H4562" s="59"/>
      <x:c r="I4562" s="59"/>
      <x:c r="J4562" s="59"/>
      <x:c r="K4562" s="18"/>
      <x:c r="L4562" s="18"/>
      <x:c r="M4562" s="18"/>
      <x:c r="N4562" s="18"/>
      <x:c r="O4562" s="18"/>
      <x:c r="P4562" s="18"/>
      <x:c r="Q4562" s="18"/>
      <x:c r="R4562" s="18"/>
      <x:c r="S4562" s="18"/>
      <x:c r="T4562" s="18"/>
    </x:row>
    <x:row r="4563">
      <x:c r="D4563" s="18"/>
      <x:c r="E4563" s="18"/>
      <x:c r="F4563" s="18"/>
      <x:c r="G4563" s="59"/>
      <x:c r="H4563" s="59"/>
      <x:c r="I4563" s="59"/>
      <x:c r="J4563" s="59"/>
      <x:c r="K4563" s="18"/>
      <x:c r="L4563" s="18"/>
      <x:c r="M4563" s="18"/>
      <x:c r="N4563" s="18"/>
      <x:c r="O4563" s="18"/>
      <x:c r="P4563" s="18"/>
      <x:c r="Q4563" s="18"/>
      <x:c r="R4563" s="18"/>
      <x:c r="S4563" s="18"/>
      <x:c r="T4563" s="18"/>
    </x:row>
    <x:row r="4564">
      <x:c r="D4564" s="18"/>
      <x:c r="E4564" s="18"/>
      <x:c r="F4564" s="18"/>
      <x:c r="G4564" s="59"/>
      <x:c r="H4564" s="59"/>
      <x:c r="I4564" s="59"/>
      <x:c r="J4564" s="59"/>
      <x:c r="K4564" s="18"/>
      <x:c r="L4564" s="18"/>
      <x:c r="M4564" s="18"/>
      <x:c r="N4564" s="18"/>
      <x:c r="O4564" s="18"/>
      <x:c r="P4564" s="18"/>
      <x:c r="Q4564" s="18"/>
      <x:c r="R4564" s="18"/>
      <x:c r="S4564" s="18"/>
      <x:c r="T4564" s="18"/>
    </x:row>
    <x:row r="4565">
      <x:c r="D4565" s="18"/>
      <x:c r="E4565" s="18"/>
      <x:c r="F4565" s="18"/>
      <x:c r="G4565" s="59"/>
      <x:c r="H4565" s="59"/>
      <x:c r="I4565" s="59"/>
      <x:c r="J4565" s="59"/>
      <x:c r="K4565" s="18"/>
      <x:c r="L4565" s="18"/>
      <x:c r="M4565" s="18"/>
      <x:c r="N4565" s="18"/>
      <x:c r="O4565" s="18"/>
      <x:c r="P4565" s="18"/>
      <x:c r="Q4565" s="18"/>
      <x:c r="R4565" s="18"/>
      <x:c r="S4565" s="18"/>
      <x:c r="T4565" s="18"/>
    </x:row>
    <x:row r="4566">
      <x:c r="D4566" s="18"/>
      <x:c r="E4566" s="18"/>
      <x:c r="F4566" s="18"/>
      <x:c r="G4566" s="59"/>
      <x:c r="H4566" s="59"/>
      <x:c r="I4566" s="59"/>
      <x:c r="J4566" s="59"/>
      <x:c r="K4566" s="18"/>
      <x:c r="L4566" s="18"/>
      <x:c r="M4566" s="18"/>
      <x:c r="N4566" s="18"/>
      <x:c r="O4566" s="18"/>
      <x:c r="P4566" s="18"/>
      <x:c r="Q4566" s="18"/>
      <x:c r="R4566" s="18"/>
      <x:c r="S4566" s="18"/>
      <x:c r="T4566" s="18"/>
    </x:row>
    <x:row r="4567">
      <x:c r="D4567" s="18"/>
      <x:c r="E4567" s="18"/>
      <x:c r="F4567" s="18"/>
      <x:c r="G4567" s="59"/>
      <x:c r="H4567" s="59"/>
      <x:c r="I4567" s="59"/>
      <x:c r="J4567" s="59"/>
      <x:c r="K4567" s="18"/>
      <x:c r="L4567" s="18"/>
      <x:c r="M4567" s="18"/>
      <x:c r="N4567" s="18"/>
      <x:c r="O4567" s="18"/>
      <x:c r="P4567" s="18"/>
      <x:c r="Q4567" s="18"/>
      <x:c r="R4567" s="18"/>
      <x:c r="S4567" s="18"/>
      <x:c r="T4567" s="18"/>
    </x:row>
    <x:row r="4568">
      <x:c r="D4568" s="18"/>
      <x:c r="E4568" s="18"/>
      <x:c r="F4568" s="18"/>
      <x:c r="G4568" s="59"/>
      <x:c r="H4568" s="59"/>
      <x:c r="I4568" s="59"/>
      <x:c r="J4568" s="59"/>
      <x:c r="K4568" s="18"/>
      <x:c r="L4568" s="18"/>
      <x:c r="M4568" s="18"/>
      <x:c r="N4568" s="18"/>
      <x:c r="O4568" s="18"/>
      <x:c r="P4568" s="18"/>
      <x:c r="Q4568" s="18"/>
      <x:c r="R4568" s="18"/>
      <x:c r="S4568" s="18"/>
      <x:c r="T4568" s="18"/>
    </x:row>
    <x:row r="4569">
      <x:c r="D4569" s="18"/>
      <x:c r="E4569" s="18"/>
      <x:c r="F4569" s="18"/>
      <x:c r="G4569" s="59"/>
      <x:c r="H4569" s="59"/>
      <x:c r="I4569" s="59"/>
      <x:c r="J4569" s="59"/>
      <x:c r="K4569" s="18"/>
      <x:c r="L4569" s="18"/>
      <x:c r="M4569" s="18"/>
      <x:c r="N4569" s="18"/>
      <x:c r="O4569" s="18"/>
      <x:c r="P4569" s="18"/>
      <x:c r="Q4569" s="18"/>
      <x:c r="R4569" s="18"/>
      <x:c r="S4569" s="18"/>
      <x:c r="T4569" s="18"/>
    </x:row>
    <x:row r="4570">
      <x:c r="D4570" s="18"/>
      <x:c r="E4570" s="18"/>
      <x:c r="F4570" s="18"/>
      <x:c r="G4570" s="59"/>
      <x:c r="H4570" s="59"/>
      <x:c r="I4570" s="59"/>
      <x:c r="J4570" s="59"/>
      <x:c r="K4570" s="18"/>
      <x:c r="L4570" s="18"/>
      <x:c r="M4570" s="18"/>
      <x:c r="N4570" s="18"/>
      <x:c r="O4570" s="18"/>
      <x:c r="P4570" s="18"/>
      <x:c r="Q4570" s="18"/>
      <x:c r="R4570" s="18"/>
      <x:c r="S4570" s="18"/>
      <x:c r="T4570" s="18"/>
    </x:row>
    <x:row r="4571">
      <x:c r="D4571" s="18"/>
      <x:c r="E4571" s="18"/>
      <x:c r="F4571" s="18"/>
      <x:c r="G4571" s="59"/>
      <x:c r="H4571" s="59"/>
      <x:c r="I4571" s="59"/>
      <x:c r="J4571" s="59"/>
      <x:c r="K4571" s="18"/>
      <x:c r="L4571" s="18"/>
      <x:c r="M4571" s="18"/>
      <x:c r="N4571" s="18"/>
      <x:c r="O4571" s="18"/>
      <x:c r="P4571" s="18"/>
      <x:c r="Q4571" s="18"/>
      <x:c r="R4571" s="18"/>
      <x:c r="S4571" s="18"/>
      <x:c r="T4571" s="18"/>
    </x:row>
    <x:row r="4572">
      <x:c r="D4572" s="18"/>
      <x:c r="E4572" s="18"/>
      <x:c r="F4572" s="18"/>
      <x:c r="G4572" s="59"/>
      <x:c r="H4572" s="59"/>
      <x:c r="I4572" s="59"/>
      <x:c r="J4572" s="59"/>
      <x:c r="K4572" s="18"/>
      <x:c r="L4572" s="18"/>
      <x:c r="M4572" s="18"/>
      <x:c r="N4572" s="18"/>
      <x:c r="O4572" s="18"/>
      <x:c r="P4572" s="18"/>
      <x:c r="Q4572" s="18"/>
      <x:c r="R4572" s="18"/>
      <x:c r="S4572" s="18"/>
      <x:c r="T4572" s="18"/>
    </x:row>
    <x:row r="4573">
      <x:c r="D4573" s="18"/>
      <x:c r="E4573" s="18"/>
      <x:c r="F4573" s="18"/>
      <x:c r="G4573" s="59"/>
      <x:c r="H4573" s="59"/>
      <x:c r="I4573" s="59"/>
      <x:c r="J4573" s="59"/>
      <x:c r="K4573" s="18"/>
      <x:c r="L4573" s="18"/>
      <x:c r="M4573" s="18"/>
      <x:c r="N4573" s="18"/>
      <x:c r="O4573" s="18"/>
      <x:c r="P4573" s="18"/>
      <x:c r="Q4573" s="18"/>
      <x:c r="R4573" s="18"/>
      <x:c r="S4573" s="18"/>
      <x:c r="T4573" s="18"/>
    </x:row>
    <x:row r="4574">
      <x:c r="D4574" s="18"/>
      <x:c r="E4574" s="18"/>
      <x:c r="F4574" s="18"/>
      <x:c r="G4574" s="59"/>
      <x:c r="H4574" s="59"/>
      <x:c r="I4574" s="59"/>
      <x:c r="J4574" s="59"/>
      <x:c r="K4574" s="18"/>
      <x:c r="L4574" s="18"/>
      <x:c r="M4574" s="18"/>
      <x:c r="N4574" s="18"/>
      <x:c r="O4574" s="18"/>
      <x:c r="P4574" s="18"/>
      <x:c r="Q4574" s="18"/>
      <x:c r="R4574" s="18"/>
      <x:c r="S4574" s="18"/>
      <x:c r="T4574" s="18"/>
    </x:row>
    <x:row r="4575">
      <x:c r="D4575" s="18"/>
      <x:c r="E4575" s="18"/>
      <x:c r="F4575" s="18"/>
      <x:c r="G4575" s="59"/>
      <x:c r="H4575" s="59"/>
      <x:c r="I4575" s="59"/>
      <x:c r="J4575" s="59"/>
      <x:c r="K4575" s="18"/>
      <x:c r="L4575" s="18"/>
      <x:c r="M4575" s="18"/>
      <x:c r="N4575" s="18"/>
      <x:c r="O4575" s="18"/>
      <x:c r="P4575" s="18"/>
      <x:c r="Q4575" s="18"/>
      <x:c r="R4575" s="18"/>
      <x:c r="S4575" s="18"/>
      <x:c r="T4575" s="18"/>
    </x:row>
    <x:row r="4576">
      <x:c r="D4576" s="18"/>
      <x:c r="E4576" s="18"/>
      <x:c r="F4576" s="18"/>
      <x:c r="G4576" s="59"/>
      <x:c r="H4576" s="59"/>
      <x:c r="I4576" s="59"/>
      <x:c r="J4576" s="59"/>
      <x:c r="K4576" s="18"/>
      <x:c r="L4576" s="18"/>
      <x:c r="M4576" s="18"/>
      <x:c r="N4576" s="18"/>
      <x:c r="O4576" s="18"/>
      <x:c r="P4576" s="18"/>
      <x:c r="Q4576" s="18"/>
      <x:c r="R4576" s="18"/>
      <x:c r="S4576" s="18"/>
      <x:c r="T4576" s="18"/>
    </x:row>
    <x:row r="4577">
      <x:c r="D4577" s="18"/>
      <x:c r="E4577" s="18"/>
      <x:c r="F4577" s="18"/>
      <x:c r="G4577" s="59"/>
      <x:c r="H4577" s="59"/>
      <x:c r="I4577" s="59"/>
      <x:c r="J4577" s="59"/>
      <x:c r="K4577" s="18"/>
      <x:c r="L4577" s="18"/>
      <x:c r="M4577" s="18"/>
      <x:c r="N4577" s="18"/>
      <x:c r="O4577" s="18"/>
      <x:c r="P4577" s="18"/>
      <x:c r="Q4577" s="18"/>
      <x:c r="R4577" s="18"/>
      <x:c r="S4577" s="18"/>
      <x:c r="T4577" s="18"/>
    </x:row>
    <x:row r="4578">
      <x:c r="D4578" s="18"/>
      <x:c r="E4578" s="18"/>
      <x:c r="F4578" s="18"/>
      <x:c r="G4578" s="59"/>
      <x:c r="H4578" s="59"/>
      <x:c r="I4578" s="59"/>
      <x:c r="J4578" s="59"/>
      <x:c r="K4578" s="18"/>
      <x:c r="L4578" s="18"/>
      <x:c r="M4578" s="18"/>
      <x:c r="N4578" s="18"/>
      <x:c r="O4578" s="18"/>
      <x:c r="P4578" s="18"/>
      <x:c r="Q4578" s="18"/>
      <x:c r="R4578" s="18"/>
      <x:c r="S4578" s="18"/>
      <x:c r="T4578" s="18"/>
    </x:row>
    <x:row r="4579">
      <x:c r="D4579" s="18"/>
      <x:c r="E4579" s="18"/>
      <x:c r="F4579" s="18"/>
      <x:c r="G4579" s="59"/>
      <x:c r="H4579" s="59"/>
      <x:c r="I4579" s="59"/>
      <x:c r="J4579" s="59"/>
      <x:c r="K4579" s="18"/>
      <x:c r="L4579" s="18"/>
      <x:c r="M4579" s="18"/>
      <x:c r="N4579" s="18"/>
      <x:c r="O4579" s="18"/>
      <x:c r="P4579" s="18"/>
      <x:c r="Q4579" s="18"/>
      <x:c r="R4579" s="18"/>
      <x:c r="S4579" s="18"/>
      <x:c r="T4579" s="18"/>
    </x:row>
    <x:row r="4580">
      <x:c r="D4580" s="18"/>
      <x:c r="E4580" s="18"/>
      <x:c r="F4580" s="18"/>
      <x:c r="G4580" s="59"/>
      <x:c r="H4580" s="59"/>
      <x:c r="I4580" s="59"/>
      <x:c r="J4580" s="59"/>
      <x:c r="K4580" s="18"/>
      <x:c r="L4580" s="18"/>
      <x:c r="M4580" s="18"/>
      <x:c r="N4580" s="18"/>
      <x:c r="O4580" s="18"/>
      <x:c r="P4580" s="18"/>
      <x:c r="Q4580" s="18"/>
      <x:c r="R4580" s="18"/>
      <x:c r="S4580" s="18"/>
      <x:c r="T4580" s="18"/>
    </x:row>
    <x:row r="4581">
      <x:c r="D4581" s="18"/>
      <x:c r="E4581" s="18"/>
      <x:c r="F4581" s="18"/>
      <x:c r="G4581" s="59"/>
      <x:c r="H4581" s="59"/>
      <x:c r="I4581" s="59"/>
      <x:c r="J4581" s="59"/>
      <x:c r="K4581" s="18"/>
      <x:c r="L4581" s="18"/>
      <x:c r="M4581" s="18"/>
      <x:c r="N4581" s="18"/>
      <x:c r="O4581" s="18"/>
      <x:c r="P4581" s="18"/>
      <x:c r="Q4581" s="18"/>
      <x:c r="R4581" s="18"/>
      <x:c r="S4581" s="18"/>
      <x:c r="T4581" s="18"/>
    </x:row>
    <x:row r="4582">
      <x:c r="D4582" s="18"/>
      <x:c r="E4582" s="18"/>
      <x:c r="F4582" s="18"/>
      <x:c r="G4582" s="59"/>
      <x:c r="H4582" s="59"/>
      <x:c r="I4582" s="59"/>
      <x:c r="J4582" s="59"/>
      <x:c r="K4582" s="18"/>
      <x:c r="L4582" s="18"/>
      <x:c r="M4582" s="18"/>
      <x:c r="N4582" s="18"/>
      <x:c r="O4582" s="18"/>
      <x:c r="P4582" s="18"/>
      <x:c r="Q4582" s="18"/>
      <x:c r="R4582" s="18"/>
      <x:c r="S4582" s="18"/>
      <x:c r="T4582" s="18"/>
    </x:row>
    <x:row r="4583">
      <x:c r="D4583" s="18"/>
      <x:c r="E4583" s="18"/>
      <x:c r="F4583" s="18"/>
      <x:c r="G4583" s="59"/>
      <x:c r="H4583" s="59"/>
      <x:c r="I4583" s="59"/>
      <x:c r="J4583" s="59"/>
      <x:c r="K4583" s="18"/>
      <x:c r="L4583" s="18"/>
      <x:c r="M4583" s="18"/>
      <x:c r="N4583" s="18"/>
      <x:c r="O4583" s="18"/>
      <x:c r="P4583" s="18"/>
      <x:c r="Q4583" s="18"/>
      <x:c r="R4583" s="18"/>
      <x:c r="S4583" s="18"/>
      <x:c r="T4583" s="18"/>
    </x:row>
    <x:row r="4584">
      <x:c r="D4584" s="18"/>
      <x:c r="E4584" s="18"/>
      <x:c r="F4584" s="18"/>
      <x:c r="G4584" s="59"/>
      <x:c r="H4584" s="59"/>
      <x:c r="I4584" s="59"/>
      <x:c r="J4584" s="59"/>
      <x:c r="K4584" s="18"/>
      <x:c r="L4584" s="18"/>
      <x:c r="M4584" s="18"/>
      <x:c r="N4584" s="18"/>
      <x:c r="O4584" s="18"/>
      <x:c r="P4584" s="18"/>
      <x:c r="Q4584" s="18"/>
      <x:c r="R4584" s="18"/>
      <x:c r="S4584" s="18"/>
      <x:c r="T4584" s="18"/>
    </x:row>
    <x:row r="4585">
      <x:c r="D4585" s="18"/>
      <x:c r="E4585" s="18"/>
      <x:c r="F4585" s="18"/>
      <x:c r="G4585" s="59"/>
      <x:c r="H4585" s="59"/>
      <x:c r="I4585" s="59"/>
      <x:c r="J4585" s="59"/>
      <x:c r="K4585" s="18"/>
      <x:c r="L4585" s="18"/>
      <x:c r="M4585" s="18"/>
      <x:c r="N4585" s="18"/>
      <x:c r="O4585" s="18"/>
      <x:c r="P4585" s="18"/>
      <x:c r="Q4585" s="18"/>
      <x:c r="R4585" s="18"/>
      <x:c r="S4585" s="18"/>
      <x:c r="T4585" s="18"/>
    </x:row>
    <x:row r="4586">
      <x:c r="D4586" s="18"/>
      <x:c r="E4586" s="18"/>
      <x:c r="F4586" s="18"/>
      <x:c r="G4586" s="59"/>
      <x:c r="H4586" s="59"/>
      <x:c r="I4586" s="59"/>
      <x:c r="J4586" s="59"/>
      <x:c r="K4586" s="18"/>
      <x:c r="L4586" s="18"/>
      <x:c r="M4586" s="18"/>
      <x:c r="N4586" s="18"/>
      <x:c r="O4586" s="18"/>
      <x:c r="P4586" s="18"/>
      <x:c r="Q4586" s="18"/>
      <x:c r="R4586" s="18"/>
      <x:c r="S4586" s="18"/>
      <x:c r="T4586" s="18"/>
    </x:row>
    <x:row r="4587">
      <x:c r="D4587" s="18"/>
      <x:c r="E4587" s="18"/>
      <x:c r="F4587" s="18"/>
      <x:c r="G4587" s="59"/>
      <x:c r="H4587" s="59"/>
      <x:c r="I4587" s="59"/>
      <x:c r="J4587" s="59"/>
      <x:c r="K4587" s="18"/>
      <x:c r="L4587" s="18"/>
      <x:c r="M4587" s="18"/>
      <x:c r="N4587" s="18"/>
      <x:c r="O4587" s="18"/>
      <x:c r="P4587" s="18"/>
      <x:c r="Q4587" s="18"/>
      <x:c r="R4587" s="18"/>
      <x:c r="S4587" s="18"/>
      <x:c r="T4587" s="18"/>
    </x:row>
    <x:row r="4588">
      <x:c r="D4588" s="18"/>
      <x:c r="E4588" s="18"/>
      <x:c r="F4588" s="18"/>
      <x:c r="G4588" s="59"/>
      <x:c r="H4588" s="59"/>
      <x:c r="I4588" s="59"/>
      <x:c r="J4588" s="59"/>
      <x:c r="K4588" s="18"/>
      <x:c r="L4588" s="18"/>
      <x:c r="M4588" s="18"/>
      <x:c r="N4588" s="18"/>
      <x:c r="O4588" s="18"/>
      <x:c r="P4588" s="18"/>
      <x:c r="Q4588" s="18"/>
      <x:c r="R4588" s="18"/>
      <x:c r="S4588" s="18"/>
      <x:c r="T4588" s="18"/>
    </x:row>
    <x:row r="4589">
      <x:c r="D4589" s="18"/>
      <x:c r="E4589" s="18"/>
      <x:c r="F4589" s="18"/>
      <x:c r="G4589" s="59"/>
      <x:c r="H4589" s="59"/>
      <x:c r="I4589" s="59"/>
      <x:c r="J4589" s="59"/>
      <x:c r="K4589" s="18"/>
      <x:c r="L4589" s="18"/>
      <x:c r="M4589" s="18"/>
      <x:c r="N4589" s="18"/>
      <x:c r="O4589" s="18"/>
      <x:c r="P4589" s="18"/>
      <x:c r="Q4589" s="18"/>
      <x:c r="R4589" s="18"/>
      <x:c r="S4589" s="18"/>
      <x:c r="T4589" s="18"/>
    </x:row>
    <x:row r="4590">
      <x:c r="D4590" s="18"/>
      <x:c r="E4590" s="18"/>
      <x:c r="F4590" s="18"/>
      <x:c r="G4590" s="59"/>
      <x:c r="H4590" s="59"/>
      <x:c r="I4590" s="59"/>
      <x:c r="J4590" s="59"/>
      <x:c r="K4590" s="18"/>
      <x:c r="L4590" s="18"/>
      <x:c r="M4590" s="18"/>
      <x:c r="N4590" s="18"/>
      <x:c r="O4590" s="18"/>
      <x:c r="P4590" s="18"/>
      <x:c r="Q4590" s="18"/>
      <x:c r="R4590" s="18"/>
      <x:c r="S4590" s="18"/>
      <x:c r="T4590" s="18"/>
    </x:row>
    <x:row r="4591">
      <x:c r="D4591" s="18"/>
      <x:c r="E4591" s="18"/>
      <x:c r="F4591" s="18"/>
      <x:c r="G4591" s="59"/>
      <x:c r="H4591" s="59"/>
      <x:c r="I4591" s="59"/>
      <x:c r="J4591" s="59"/>
      <x:c r="K4591" s="18"/>
      <x:c r="L4591" s="18"/>
      <x:c r="M4591" s="18"/>
      <x:c r="N4591" s="18"/>
      <x:c r="O4591" s="18"/>
      <x:c r="P4591" s="18"/>
      <x:c r="Q4591" s="18"/>
      <x:c r="R4591" s="18"/>
      <x:c r="S4591" s="18"/>
      <x:c r="T4591" s="18"/>
    </x:row>
    <x:row r="4592">
      <x:c r="D4592" s="18"/>
      <x:c r="E4592" s="18"/>
      <x:c r="F4592" s="18"/>
      <x:c r="G4592" s="59"/>
      <x:c r="H4592" s="59"/>
      <x:c r="I4592" s="59"/>
      <x:c r="J4592" s="59"/>
      <x:c r="K4592" s="18"/>
      <x:c r="L4592" s="18"/>
      <x:c r="M4592" s="18"/>
      <x:c r="N4592" s="18"/>
      <x:c r="O4592" s="18"/>
      <x:c r="P4592" s="18"/>
      <x:c r="Q4592" s="18"/>
      <x:c r="R4592" s="18"/>
      <x:c r="S4592" s="18"/>
      <x:c r="T4592" s="18"/>
    </x:row>
    <x:row r="4593">
      <x:c r="D4593" s="18"/>
      <x:c r="E4593" s="18"/>
      <x:c r="F4593" s="18"/>
      <x:c r="G4593" s="59"/>
      <x:c r="H4593" s="59"/>
      <x:c r="I4593" s="59"/>
      <x:c r="J4593" s="59"/>
      <x:c r="K4593" s="18"/>
      <x:c r="L4593" s="18"/>
      <x:c r="M4593" s="18"/>
      <x:c r="N4593" s="18"/>
      <x:c r="O4593" s="18"/>
      <x:c r="P4593" s="18"/>
      <x:c r="Q4593" s="18"/>
      <x:c r="R4593" s="18"/>
      <x:c r="S4593" s="18"/>
      <x:c r="T4593" s="18"/>
    </x:row>
    <x:row r="4594">
      <x:c r="D4594" s="18"/>
      <x:c r="E4594" s="18"/>
      <x:c r="F4594" s="18"/>
      <x:c r="G4594" s="59"/>
      <x:c r="H4594" s="59"/>
      <x:c r="I4594" s="59"/>
      <x:c r="J4594" s="59"/>
      <x:c r="K4594" s="18"/>
      <x:c r="L4594" s="18"/>
      <x:c r="M4594" s="18"/>
      <x:c r="N4594" s="18"/>
      <x:c r="O4594" s="18"/>
      <x:c r="P4594" s="18"/>
      <x:c r="Q4594" s="18"/>
      <x:c r="R4594" s="18"/>
      <x:c r="S4594" s="18"/>
      <x:c r="T4594" s="18"/>
    </x:row>
    <x:row r="4595">
      <x:c r="D4595" s="18"/>
      <x:c r="E4595" s="18"/>
      <x:c r="F4595" s="18"/>
      <x:c r="G4595" s="59"/>
      <x:c r="H4595" s="59"/>
      <x:c r="I4595" s="59"/>
      <x:c r="J4595" s="59"/>
      <x:c r="K4595" s="18"/>
      <x:c r="L4595" s="18"/>
      <x:c r="M4595" s="18"/>
      <x:c r="N4595" s="18"/>
      <x:c r="O4595" s="18"/>
      <x:c r="P4595" s="18"/>
      <x:c r="Q4595" s="18"/>
      <x:c r="R4595" s="18"/>
      <x:c r="S4595" s="18"/>
      <x:c r="T4595" s="18"/>
    </x:row>
    <x:row r="4596">
      <x:c r="D4596" s="18"/>
      <x:c r="E4596" s="18"/>
      <x:c r="F4596" s="18"/>
      <x:c r="G4596" s="59"/>
      <x:c r="H4596" s="59"/>
      <x:c r="I4596" s="59"/>
      <x:c r="J4596" s="59"/>
      <x:c r="K4596" s="18"/>
      <x:c r="L4596" s="18"/>
      <x:c r="M4596" s="18"/>
      <x:c r="N4596" s="18"/>
      <x:c r="O4596" s="18"/>
      <x:c r="P4596" s="18"/>
      <x:c r="Q4596" s="18"/>
      <x:c r="R4596" s="18"/>
      <x:c r="S4596" s="18"/>
      <x:c r="T4596" s="18"/>
    </x:row>
    <x:row r="4597">
      <x:c r="D4597" s="18"/>
      <x:c r="E4597" s="18"/>
      <x:c r="F4597" s="18"/>
      <x:c r="G4597" s="59"/>
      <x:c r="H4597" s="59"/>
      <x:c r="I4597" s="59"/>
      <x:c r="J4597" s="59"/>
      <x:c r="K4597" s="18"/>
      <x:c r="L4597" s="18"/>
      <x:c r="M4597" s="18"/>
      <x:c r="N4597" s="18"/>
      <x:c r="O4597" s="18"/>
      <x:c r="P4597" s="18"/>
      <x:c r="Q4597" s="18"/>
      <x:c r="R4597" s="18"/>
      <x:c r="S4597" s="18"/>
      <x:c r="T4597" s="18"/>
    </x:row>
    <x:row r="4598">
      <x:c r="D4598" s="18"/>
      <x:c r="E4598" s="18"/>
      <x:c r="F4598" s="18"/>
      <x:c r="G4598" s="59"/>
      <x:c r="H4598" s="59"/>
      <x:c r="I4598" s="59"/>
      <x:c r="J4598" s="59"/>
      <x:c r="K4598" s="18"/>
      <x:c r="L4598" s="18"/>
      <x:c r="M4598" s="18"/>
      <x:c r="N4598" s="18"/>
      <x:c r="O4598" s="18"/>
      <x:c r="P4598" s="18"/>
      <x:c r="Q4598" s="18"/>
      <x:c r="R4598" s="18"/>
      <x:c r="S4598" s="18"/>
      <x:c r="T4598" s="18"/>
    </x:row>
    <x:row r="4599">
      <x:c r="D4599" s="18"/>
      <x:c r="E4599" s="18"/>
      <x:c r="F4599" s="18"/>
      <x:c r="G4599" s="59"/>
      <x:c r="H4599" s="59"/>
      <x:c r="I4599" s="59"/>
      <x:c r="J4599" s="59"/>
      <x:c r="K4599" s="18"/>
      <x:c r="L4599" s="18"/>
      <x:c r="M4599" s="18"/>
      <x:c r="N4599" s="18"/>
      <x:c r="O4599" s="18"/>
      <x:c r="P4599" s="18"/>
      <x:c r="Q4599" s="18"/>
      <x:c r="R4599" s="18"/>
      <x:c r="S4599" s="18"/>
      <x:c r="T4599" s="18"/>
    </x:row>
    <x:row r="4600">
      <x:c r="D4600" s="18"/>
      <x:c r="E4600" s="18"/>
      <x:c r="F4600" s="18"/>
      <x:c r="G4600" s="59"/>
      <x:c r="H4600" s="59"/>
      <x:c r="I4600" s="59"/>
      <x:c r="J4600" s="59"/>
      <x:c r="K4600" s="18"/>
      <x:c r="L4600" s="18"/>
      <x:c r="M4600" s="18"/>
      <x:c r="N4600" s="18"/>
      <x:c r="O4600" s="18"/>
      <x:c r="P4600" s="18"/>
      <x:c r="Q4600" s="18"/>
      <x:c r="R4600" s="18"/>
      <x:c r="S4600" s="18"/>
      <x:c r="T4600" s="18"/>
    </x:row>
    <x:row r="4601">
      <x:c r="D4601" s="18"/>
      <x:c r="E4601" s="18"/>
      <x:c r="F4601" s="18"/>
      <x:c r="G4601" s="59"/>
      <x:c r="H4601" s="59"/>
      <x:c r="I4601" s="59"/>
      <x:c r="J4601" s="59"/>
      <x:c r="K4601" s="18"/>
      <x:c r="L4601" s="18"/>
      <x:c r="M4601" s="18"/>
      <x:c r="N4601" s="18"/>
      <x:c r="O4601" s="18"/>
      <x:c r="P4601" s="18"/>
      <x:c r="Q4601" s="18"/>
      <x:c r="R4601" s="18"/>
      <x:c r="S4601" s="18"/>
      <x:c r="T4601" s="18"/>
    </x:row>
    <x:row r="4602">
      <x:c r="D4602" s="18"/>
      <x:c r="E4602" s="18"/>
      <x:c r="F4602" s="18"/>
      <x:c r="G4602" s="59"/>
      <x:c r="H4602" s="59"/>
      <x:c r="I4602" s="59"/>
      <x:c r="J4602" s="59"/>
      <x:c r="K4602" s="18"/>
      <x:c r="L4602" s="18"/>
      <x:c r="M4602" s="18"/>
      <x:c r="N4602" s="18"/>
      <x:c r="O4602" s="18"/>
      <x:c r="P4602" s="18"/>
      <x:c r="Q4602" s="18"/>
      <x:c r="R4602" s="18"/>
      <x:c r="S4602" s="18"/>
      <x:c r="T4602" s="18"/>
    </x:row>
    <x:row r="4603">
      <x:c r="D4603" s="18"/>
      <x:c r="E4603" s="18"/>
      <x:c r="F4603" s="18"/>
      <x:c r="G4603" s="59"/>
      <x:c r="H4603" s="59"/>
      <x:c r="I4603" s="59"/>
      <x:c r="J4603" s="59"/>
      <x:c r="K4603" s="18"/>
      <x:c r="L4603" s="18"/>
      <x:c r="M4603" s="18"/>
      <x:c r="N4603" s="18"/>
      <x:c r="O4603" s="18"/>
      <x:c r="P4603" s="18"/>
      <x:c r="Q4603" s="18"/>
      <x:c r="R4603" s="18"/>
      <x:c r="S4603" s="18"/>
      <x:c r="T4603" s="18"/>
    </x:row>
    <x:row r="4604">
      <x:c r="D4604" s="18"/>
      <x:c r="E4604" s="18"/>
      <x:c r="F4604" s="18"/>
      <x:c r="G4604" s="59"/>
      <x:c r="H4604" s="59"/>
      <x:c r="I4604" s="59"/>
      <x:c r="J4604" s="59"/>
      <x:c r="K4604" s="18"/>
      <x:c r="L4604" s="18"/>
      <x:c r="M4604" s="18"/>
      <x:c r="N4604" s="18"/>
      <x:c r="O4604" s="18"/>
      <x:c r="P4604" s="18"/>
      <x:c r="Q4604" s="18"/>
      <x:c r="R4604" s="18"/>
      <x:c r="S4604" s="18"/>
      <x:c r="T4604" s="18"/>
    </x:row>
    <x:row r="4605">
      <x:c r="D4605" s="18"/>
      <x:c r="E4605" s="18"/>
      <x:c r="F4605" s="18"/>
      <x:c r="G4605" s="59"/>
      <x:c r="H4605" s="59"/>
      <x:c r="I4605" s="59"/>
      <x:c r="J4605" s="59"/>
      <x:c r="K4605" s="18"/>
      <x:c r="L4605" s="18"/>
      <x:c r="M4605" s="18"/>
      <x:c r="N4605" s="18"/>
      <x:c r="O4605" s="18"/>
      <x:c r="P4605" s="18"/>
      <x:c r="Q4605" s="18"/>
      <x:c r="R4605" s="18"/>
      <x:c r="S4605" s="18"/>
      <x:c r="T4605" s="18"/>
    </x:row>
    <x:row r="4606">
      <x:c r="D4606" s="18"/>
      <x:c r="E4606" s="18"/>
      <x:c r="F4606" s="18"/>
      <x:c r="G4606" s="59"/>
      <x:c r="H4606" s="59"/>
      <x:c r="I4606" s="59"/>
      <x:c r="J4606" s="59"/>
      <x:c r="K4606" s="18"/>
      <x:c r="L4606" s="18"/>
      <x:c r="M4606" s="18"/>
      <x:c r="N4606" s="18"/>
      <x:c r="O4606" s="18"/>
      <x:c r="P4606" s="18"/>
      <x:c r="Q4606" s="18"/>
      <x:c r="R4606" s="18"/>
      <x:c r="S4606" s="18"/>
      <x:c r="T4606" s="18"/>
    </x:row>
    <x:row r="4607">
      <x:c r="D4607" s="18"/>
      <x:c r="E4607" s="18"/>
      <x:c r="F4607" s="18"/>
      <x:c r="G4607" s="59"/>
      <x:c r="H4607" s="59"/>
      <x:c r="I4607" s="59"/>
      <x:c r="J4607" s="59"/>
      <x:c r="K4607" s="18"/>
      <x:c r="L4607" s="18"/>
      <x:c r="M4607" s="18"/>
      <x:c r="N4607" s="18"/>
      <x:c r="O4607" s="18"/>
      <x:c r="P4607" s="18"/>
      <x:c r="Q4607" s="18"/>
      <x:c r="R4607" s="18"/>
      <x:c r="S4607" s="18"/>
      <x:c r="T4607" s="18"/>
    </x:row>
    <x:row r="4608">
      <x:c r="D4608" s="18"/>
      <x:c r="E4608" s="18"/>
      <x:c r="F4608" s="18"/>
      <x:c r="G4608" s="59"/>
      <x:c r="H4608" s="59"/>
      <x:c r="I4608" s="59"/>
      <x:c r="J4608" s="59"/>
      <x:c r="K4608" s="18"/>
      <x:c r="L4608" s="18"/>
      <x:c r="M4608" s="18"/>
      <x:c r="N4608" s="18"/>
      <x:c r="O4608" s="18"/>
      <x:c r="P4608" s="18"/>
      <x:c r="Q4608" s="18"/>
      <x:c r="R4608" s="18"/>
      <x:c r="S4608" s="18"/>
      <x:c r="T4608" s="18"/>
    </x:row>
    <x:row r="4609">
      <x:c r="D4609" s="18"/>
      <x:c r="E4609" s="18"/>
      <x:c r="F4609" s="18"/>
      <x:c r="G4609" s="59"/>
      <x:c r="H4609" s="59"/>
      <x:c r="I4609" s="59"/>
      <x:c r="J4609" s="59"/>
      <x:c r="K4609" s="18"/>
      <x:c r="L4609" s="18"/>
      <x:c r="M4609" s="18"/>
      <x:c r="N4609" s="18"/>
      <x:c r="O4609" s="18"/>
      <x:c r="P4609" s="18"/>
      <x:c r="Q4609" s="18"/>
      <x:c r="R4609" s="18"/>
      <x:c r="S4609" s="18"/>
      <x:c r="T4609" s="18"/>
    </x:row>
    <x:row r="4610">
      <x:c r="D4610" s="18"/>
      <x:c r="E4610" s="18"/>
      <x:c r="F4610" s="18"/>
      <x:c r="G4610" s="59"/>
      <x:c r="H4610" s="59"/>
      <x:c r="I4610" s="59"/>
      <x:c r="J4610" s="59"/>
      <x:c r="K4610" s="18"/>
      <x:c r="L4610" s="18"/>
      <x:c r="M4610" s="18"/>
      <x:c r="N4610" s="18"/>
      <x:c r="O4610" s="18"/>
      <x:c r="P4610" s="18"/>
      <x:c r="Q4610" s="18"/>
      <x:c r="R4610" s="18"/>
      <x:c r="S4610" s="18"/>
      <x:c r="T4610" s="18"/>
    </x:row>
    <x:row r="4611">
      <x:c r="D4611" s="18"/>
      <x:c r="E4611" s="18"/>
      <x:c r="F4611" s="18"/>
      <x:c r="G4611" s="59"/>
      <x:c r="H4611" s="59"/>
      <x:c r="I4611" s="59"/>
      <x:c r="J4611" s="59"/>
      <x:c r="K4611" s="18"/>
      <x:c r="L4611" s="18"/>
      <x:c r="M4611" s="18"/>
      <x:c r="N4611" s="18"/>
      <x:c r="O4611" s="18"/>
      <x:c r="P4611" s="18"/>
      <x:c r="Q4611" s="18"/>
      <x:c r="R4611" s="18"/>
      <x:c r="S4611" s="18"/>
      <x:c r="T4611" s="18"/>
    </x:row>
    <x:row r="4612">
      <x:c r="D4612" s="18"/>
      <x:c r="E4612" s="18"/>
      <x:c r="F4612" s="18"/>
      <x:c r="G4612" s="59"/>
      <x:c r="H4612" s="59"/>
      <x:c r="I4612" s="59"/>
      <x:c r="J4612" s="59"/>
      <x:c r="K4612" s="18"/>
      <x:c r="L4612" s="18"/>
      <x:c r="M4612" s="18"/>
      <x:c r="N4612" s="18"/>
      <x:c r="O4612" s="18"/>
      <x:c r="P4612" s="18"/>
      <x:c r="Q4612" s="18"/>
      <x:c r="R4612" s="18"/>
      <x:c r="S4612" s="18"/>
      <x:c r="T4612" s="18"/>
    </x:row>
    <x:row r="4613">
      <x:c r="D4613" s="18"/>
      <x:c r="E4613" s="18"/>
      <x:c r="F4613" s="18"/>
      <x:c r="G4613" s="59"/>
      <x:c r="H4613" s="59"/>
      <x:c r="I4613" s="59"/>
      <x:c r="J4613" s="59"/>
      <x:c r="K4613" s="18"/>
      <x:c r="L4613" s="18"/>
      <x:c r="M4613" s="18"/>
      <x:c r="N4613" s="18"/>
      <x:c r="O4613" s="18"/>
      <x:c r="P4613" s="18"/>
      <x:c r="Q4613" s="18"/>
      <x:c r="R4613" s="18"/>
      <x:c r="S4613" s="18"/>
      <x:c r="T4613" s="18"/>
    </x:row>
    <x:row r="4614">
      <x:c r="D4614" s="18"/>
      <x:c r="E4614" s="18"/>
      <x:c r="F4614" s="18"/>
      <x:c r="G4614" s="59"/>
      <x:c r="H4614" s="59"/>
      <x:c r="I4614" s="59"/>
      <x:c r="J4614" s="59"/>
      <x:c r="K4614" s="18"/>
      <x:c r="L4614" s="18"/>
      <x:c r="M4614" s="18"/>
      <x:c r="N4614" s="18"/>
      <x:c r="O4614" s="18"/>
      <x:c r="P4614" s="18"/>
      <x:c r="Q4614" s="18"/>
      <x:c r="R4614" s="18"/>
      <x:c r="S4614" s="18"/>
      <x:c r="T4614" s="18"/>
    </x:row>
    <x:row r="4615">
      <x:c r="D4615" s="18"/>
      <x:c r="E4615" s="18"/>
      <x:c r="F4615" s="18"/>
      <x:c r="G4615" s="59"/>
      <x:c r="H4615" s="59"/>
      <x:c r="I4615" s="59"/>
      <x:c r="J4615" s="59"/>
      <x:c r="K4615" s="18"/>
      <x:c r="L4615" s="18"/>
      <x:c r="M4615" s="18"/>
      <x:c r="N4615" s="18"/>
      <x:c r="O4615" s="18"/>
      <x:c r="P4615" s="18"/>
      <x:c r="Q4615" s="18"/>
      <x:c r="R4615" s="18"/>
      <x:c r="S4615" s="18"/>
      <x:c r="T4615" s="18"/>
    </x:row>
    <x:row r="4616">
      <x:c r="D4616" s="18"/>
      <x:c r="E4616" s="18"/>
      <x:c r="F4616" s="18"/>
      <x:c r="G4616" s="59"/>
      <x:c r="H4616" s="59"/>
      <x:c r="I4616" s="59"/>
      <x:c r="J4616" s="59"/>
      <x:c r="K4616" s="18"/>
      <x:c r="L4616" s="18"/>
      <x:c r="M4616" s="18"/>
      <x:c r="N4616" s="18"/>
      <x:c r="O4616" s="18"/>
      <x:c r="P4616" s="18"/>
      <x:c r="Q4616" s="18"/>
      <x:c r="R4616" s="18"/>
      <x:c r="S4616" s="18"/>
      <x:c r="T4616" s="18"/>
    </x:row>
    <x:row r="4617">
      <x:c r="D4617" s="18"/>
      <x:c r="E4617" s="18"/>
      <x:c r="F4617" s="18"/>
      <x:c r="G4617" s="59"/>
      <x:c r="H4617" s="59"/>
      <x:c r="I4617" s="59"/>
      <x:c r="J4617" s="59"/>
      <x:c r="K4617" s="18"/>
      <x:c r="L4617" s="18"/>
      <x:c r="M4617" s="18"/>
      <x:c r="N4617" s="18"/>
      <x:c r="O4617" s="18"/>
      <x:c r="P4617" s="18"/>
      <x:c r="Q4617" s="18"/>
      <x:c r="R4617" s="18"/>
      <x:c r="S4617" s="18"/>
      <x:c r="T4617" s="18"/>
    </x:row>
    <x:row r="4618">
      <x:c r="D4618" s="18"/>
      <x:c r="E4618" s="18"/>
      <x:c r="F4618" s="18"/>
      <x:c r="G4618" s="59"/>
      <x:c r="H4618" s="59"/>
      <x:c r="I4618" s="59"/>
      <x:c r="J4618" s="59"/>
      <x:c r="K4618" s="18"/>
      <x:c r="L4618" s="18"/>
      <x:c r="M4618" s="18"/>
      <x:c r="N4618" s="18"/>
      <x:c r="O4618" s="18"/>
      <x:c r="P4618" s="18"/>
      <x:c r="Q4618" s="18"/>
      <x:c r="R4618" s="18"/>
      <x:c r="S4618" s="18"/>
      <x:c r="T4618" s="18"/>
    </x:row>
    <x:row r="4619">
      <x:c r="D4619" s="18"/>
      <x:c r="E4619" s="18"/>
      <x:c r="F4619" s="18"/>
      <x:c r="G4619" s="59"/>
      <x:c r="H4619" s="59"/>
      <x:c r="I4619" s="59"/>
      <x:c r="J4619" s="59"/>
      <x:c r="K4619" s="18"/>
      <x:c r="L4619" s="18"/>
      <x:c r="M4619" s="18"/>
      <x:c r="N4619" s="18"/>
      <x:c r="O4619" s="18"/>
      <x:c r="P4619" s="18"/>
      <x:c r="Q4619" s="18"/>
      <x:c r="R4619" s="18"/>
      <x:c r="S4619" s="18"/>
      <x:c r="T4619" s="18"/>
    </x:row>
    <x:row r="4620">
      <x:c r="D4620" s="18"/>
      <x:c r="E4620" s="18"/>
      <x:c r="F4620" s="18"/>
      <x:c r="G4620" s="59"/>
      <x:c r="H4620" s="59"/>
      <x:c r="I4620" s="59"/>
      <x:c r="J4620" s="59"/>
      <x:c r="K4620" s="18"/>
      <x:c r="L4620" s="18"/>
      <x:c r="M4620" s="18"/>
      <x:c r="N4620" s="18"/>
      <x:c r="O4620" s="18"/>
      <x:c r="P4620" s="18"/>
      <x:c r="Q4620" s="18"/>
      <x:c r="R4620" s="18"/>
      <x:c r="S4620" s="18"/>
      <x:c r="T4620" s="18"/>
    </x:row>
    <x:row r="4621">
      <x:c r="D4621" s="18"/>
      <x:c r="E4621" s="18"/>
      <x:c r="F4621" s="18"/>
      <x:c r="G4621" s="59"/>
      <x:c r="H4621" s="59"/>
      <x:c r="I4621" s="59"/>
      <x:c r="J4621" s="59"/>
      <x:c r="K4621" s="18"/>
      <x:c r="L4621" s="18"/>
      <x:c r="M4621" s="18"/>
      <x:c r="N4621" s="18"/>
      <x:c r="O4621" s="18"/>
      <x:c r="P4621" s="18"/>
      <x:c r="Q4621" s="18"/>
      <x:c r="R4621" s="18"/>
      <x:c r="S4621" s="18"/>
      <x:c r="T4621" s="18"/>
    </x:row>
    <x:row r="4622">
      <x:c r="D4622" s="18"/>
      <x:c r="E4622" s="18"/>
      <x:c r="F4622" s="18"/>
      <x:c r="G4622" s="59"/>
      <x:c r="H4622" s="59"/>
      <x:c r="I4622" s="59"/>
      <x:c r="J4622" s="59"/>
      <x:c r="K4622" s="18"/>
      <x:c r="L4622" s="18"/>
      <x:c r="M4622" s="18"/>
      <x:c r="N4622" s="18"/>
      <x:c r="O4622" s="18"/>
      <x:c r="P4622" s="18"/>
      <x:c r="Q4622" s="18"/>
      <x:c r="R4622" s="18"/>
      <x:c r="S4622" s="18"/>
      <x:c r="T4622" s="18"/>
    </x:row>
    <x:row r="4623">
      <x:c r="D4623" s="18"/>
      <x:c r="E4623" s="18"/>
      <x:c r="F4623" s="18"/>
      <x:c r="G4623" s="59"/>
      <x:c r="H4623" s="59"/>
      <x:c r="I4623" s="59"/>
      <x:c r="J4623" s="59"/>
      <x:c r="K4623" s="18"/>
      <x:c r="L4623" s="18"/>
      <x:c r="M4623" s="18"/>
      <x:c r="N4623" s="18"/>
      <x:c r="O4623" s="18"/>
      <x:c r="P4623" s="18"/>
      <x:c r="Q4623" s="18"/>
      <x:c r="R4623" s="18"/>
      <x:c r="S4623" s="18"/>
      <x:c r="T4623" s="18"/>
    </x:row>
    <x:row r="4624">
      <x:c r="D4624" s="18"/>
      <x:c r="E4624" s="18"/>
      <x:c r="F4624" s="18"/>
      <x:c r="G4624" s="59"/>
      <x:c r="H4624" s="59"/>
      <x:c r="I4624" s="59"/>
      <x:c r="J4624" s="59"/>
      <x:c r="K4624" s="18"/>
      <x:c r="L4624" s="18"/>
      <x:c r="M4624" s="18"/>
      <x:c r="N4624" s="18"/>
      <x:c r="O4624" s="18"/>
      <x:c r="P4624" s="18"/>
      <x:c r="Q4624" s="18"/>
      <x:c r="R4624" s="18"/>
      <x:c r="S4624" s="18"/>
      <x:c r="T4624" s="18"/>
    </x:row>
    <x:row r="4625">
      <x:c r="D4625" s="18"/>
      <x:c r="E4625" s="18"/>
      <x:c r="F4625" s="18"/>
      <x:c r="G4625" s="59"/>
      <x:c r="H4625" s="59"/>
      <x:c r="I4625" s="59"/>
      <x:c r="J4625" s="59"/>
      <x:c r="K4625" s="18"/>
      <x:c r="L4625" s="18"/>
      <x:c r="M4625" s="18"/>
      <x:c r="N4625" s="18"/>
      <x:c r="O4625" s="18"/>
      <x:c r="P4625" s="18"/>
      <x:c r="Q4625" s="18"/>
      <x:c r="R4625" s="18"/>
      <x:c r="S4625" s="18"/>
      <x:c r="T4625" s="18"/>
    </x:row>
    <x:row r="4626">
      <x:c r="D4626" s="18"/>
      <x:c r="E4626" s="18"/>
      <x:c r="F4626" s="18"/>
      <x:c r="G4626" s="59"/>
      <x:c r="H4626" s="59"/>
      <x:c r="I4626" s="59"/>
      <x:c r="J4626" s="59"/>
      <x:c r="K4626" s="18"/>
      <x:c r="L4626" s="18"/>
      <x:c r="M4626" s="18"/>
      <x:c r="N4626" s="18"/>
      <x:c r="O4626" s="18"/>
      <x:c r="P4626" s="18"/>
      <x:c r="Q4626" s="18"/>
      <x:c r="R4626" s="18"/>
      <x:c r="S4626" s="18"/>
      <x:c r="T4626" s="18"/>
    </x:row>
    <x:row r="4627">
      <x:c r="D4627" s="18"/>
      <x:c r="E4627" s="18"/>
      <x:c r="F4627" s="18"/>
      <x:c r="G4627" s="59"/>
      <x:c r="H4627" s="59"/>
      <x:c r="I4627" s="59"/>
      <x:c r="J4627" s="59"/>
      <x:c r="K4627" s="18"/>
      <x:c r="L4627" s="18"/>
      <x:c r="M4627" s="18"/>
      <x:c r="N4627" s="18"/>
      <x:c r="O4627" s="18"/>
      <x:c r="P4627" s="18"/>
      <x:c r="Q4627" s="18"/>
      <x:c r="R4627" s="18"/>
      <x:c r="S4627" s="18"/>
      <x:c r="T4627" s="18"/>
    </x:row>
    <x:row r="4628">
      <x:c r="D4628" s="18"/>
      <x:c r="E4628" s="18"/>
      <x:c r="F4628" s="18"/>
      <x:c r="G4628" s="59"/>
      <x:c r="H4628" s="59"/>
      <x:c r="I4628" s="59"/>
      <x:c r="J4628" s="59"/>
      <x:c r="K4628" s="18"/>
      <x:c r="L4628" s="18"/>
      <x:c r="M4628" s="18"/>
      <x:c r="N4628" s="18"/>
      <x:c r="O4628" s="18"/>
      <x:c r="P4628" s="18"/>
      <x:c r="Q4628" s="18"/>
      <x:c r="R4628" s="18"/>
      <x:c r="S4628" s="18"/>
      <x:c r="T4628" s="18"/>
    </x:row>
    <x:row r="4629">
      <x:c r="D4629" s="18"/>
      <x:c r="E4629" s="18"/>
      <x:c r="F4629" s="18"/>
      <x:c r="G4629" s="59"/>
      <x:c r="H4629" s="59"/>
      <x:c r="I4629" s="59"/>
      <x:c r="J4629" s="59"/>
      <x:c r="K4629" s="18"/>
      <x:c r="L4629" s="18"/>
      <x:c r="M4629" s="18"/>
      <x:c r="N4629" s="18"/>
      <x:c r="O4629" s="18"/>
      <x:c r="P4629" s="18"/>
      <x:c r="Q4629" s="18"/>
      <x:c r="R4629" s="18"/>
      <x:c r="S4629" s="18"/>
      <x:c r="T4629" s="18"/>
    </x:row>
    <x:row r="4630">
      <x:c r="D4630" s="18"/>
      <x:c r="E4630" s="18"/>
      <x:c r="F4630" s="18"/>
      <x:c r="G4630" s="59"/>
      <x:c r="H4630" s="59"/>
      <x:c r="I4630" s="59"/>
      <x:c r="J4630" s="59"/>
      <x:c r="K4630" s="18"/>
      <x:c r="L4630" s="18"/>
      <x:c r="M4630" s="18"/>
      <x:c r="N4630" s="18"/>
      <x:c r="O4630" s="18"/>
      <x:c r="P4630" s="18"/>
      <x:c r="Q4630" s="18"/>
      <x:c r="R4630" s="18"/>
      <x:c r="S4630" s="18"/>
      <x:c r="T4630" s="18"/>
    </x:row>
    <x:row r="4631">
      <x:c r="D4631" s="18"/>
      <x:c r="E4631" s="18"/>
      <x:c r="F4631" s="18"/>
      <x:c r="G4631" s="59"/>
      <x:c r="H4631" s="59"/>
      <x:c r="I4631" s="59"/>
      <x:c r="J4631" s="59"/>
      <x:c r="K4631" s="18"/>
      <x:c r="L4631" s="18"/>
      <x:c r="M4631" s="18"/>
      <x:c r="N4631" s="18"/>
      <x:c r="O4631" s="18"/>
      <x:c r="P4631" s="18"/>
      <x:c r="Q4631" s="18"/>
      <x:c r="R4631" s="18"/>
      <x:c r="S4631" s="18"/>
      <x:c r="T4631" s="18"/>
    </x:row>
    <x:row r="4632">
      <x:c r="D4632" s="18"/>
      <x:c r="E4632" s="18"/>
      <x:c r="F4632" s="18"/>
      <x:c r="G4632" s="59"/>
      <x:c r="H4632" s="59"/>
      <x:c r="I4632" s="59"/>
      <x:c r="J4632" s="59"/>
      <x:c r="K4632" s="18"/>
      <x:c r="L4632" s="18"/>
      <x:c r="M4632" s="18"/>
      <x:c r="N4632" s="18"/>
      <x:c r="O4632" s="18"/>
      <x:c r="P4632" s="18"/>
      <x:c r="Q4632" s="18"/>
      <x:c r="R4632" s="18"/>
      <x:c r="S4632" s="18"/>
      <x:c r="T4632" s="18"/>
    </x:row>
    <x:row r="4633">
      <x:c r="D4633" s="18"/>
      <x:c r="E4633" s="18"/>
      <x:c r="F4633" s="18"/>
      <x:c r="G4633" s="59"/>
      <x:c r="H4633" s="59"/>
      <x:c r="I4633" s="59"/>
      <x:c r="J4633" s="59"/>
      <x:c r="K4633" s="18"/>
      <x:c r="L4633" s="18"/>
      <x:c r="M4633" s="18"/>
      <x:c r="N4633" s="18"/>
      <x:c r="O4633" s="18"/>
      <x:c r="P4633" s="18"/>
      <x:c r="Q4633" s="18"/>
      <x:c r="R4633" s="18"/>
      <x:c r="S4633" s="18"/>
      <x:c r="T4633" s="18"/>
    </x:row>
    <x:row r="4634">
      <x:c r="D4634" s="18"/>
      <x:c r="E4634" s="18"/>
      <x:c r="F4634" s="18"/>
      <x:c r="G4634" s="59"/>
      <x:c r="H4634" s="59"/>
      <x:c r="I4634" s="59"/>
      <x:c r="J4634" s="59"/>
      <x:c r="K4634" s="18"/>
      <x:c r="L4634" s="18"/>
      <x:c r="M4634" s="18"/>
      <x:c r="N4634" s="18"/>
      <x:c r="O4634" s="18"/>
      <x:c r="P4634" s="18"/>
      <x:c r="Q4634" s="18"/>
      <x:c r="R4634" s="18"/>
      <x:c r="S4634" s="18"/>
      <x:c r="T4634" s="18"/>
    </x:row>
    <x:row r="4635">
      <x:c r="D4635" s="18"/>
      <x:c r="E4635" s="18"/>
      <x:c r="F4635" s="18"/>
      <x:c r="G4635" s="59"/>
      <x:c r="H4635" s="59"/>
      <x:c r="I4635" s="59"/>
      <x:c r="J4635" s="59"/>
      <x:c r="K4635" s="18"/>
      <x:c r="L4635" s="18"/>
      <x:c r="M4635" s="18"/>
      <x:c r="N4635" s="18"/>
      <x:c r="O4635" s="18"/>
      <x:c r="P4635" s="18"/>
      <x:c r="Q4635" s="18"/>
      <x:c r="R4635" s="18"/>
      <x:c r="S4635" s="18"/>
      <x:c r="T4635" s="18"/>
    </x:row>
    <x:row r="4636">
      <x:c r="D4636" s="18"/>
      <x:c r="E4636" s="18"/>
      <x:c r="F4636" s="18"/>
      <x:c r="G4636" s="59"/>
      <x:c r="H4636" s="59"/>
      <x:c r="I4636" s="59"/>
      <x:c r="J4636" s="59"/>
      <x:c r="K4636" s="18"/>
      <x:c r="L4636" s="18"/>
      <x:c r="M4636" s="18"/>
      <x:c r="N4636" s="18"/>
      <x:c r="O4636" s="18"/>
      <x:c r="P4636" s="18"/>
      <x:c r="Q4636" s="18"/>
      <x:c r="R4636" s="18"/>
      <x:c r="S4636" s="18"/>
      <x:c r="T4636" s="18"/>
    </x:row>
    <x:row r="4637">
      <x:c r="D4637" s="18"/>
      <x:c r="E4637" s="18"/>
      <x:c r="F4637" s="18"/>
      <x:c r="G4637" s="59"/>
      <x:c r="H4637" s="59"/>
      <x:c r="I4637" s="59"/>
      <x:c r="J4637" s="59"/>
      <x:c r="K4637" s="18"/>
      <x:c r="L4637" s="18"/>
      <x:c r="M4637" s="18"/>
      <x:c r="N4637" s="18"/>
      <x:c r="O4637" s="18"/>
      <x:c r="P4637" s="18"/>
      <x:c r="Q4637" s="18"/>
      <x:c r="R4637" s="18"/>
      <x:c r="S4637" s="18"/>
      <x:c r="T4637" s="18"/>
    </x:row>
    <x:row r="4638">
      <x:c r="D4638" s="18"/>
      <x:c r="E4638" s="18"/>
      <x:c r="F4638" s="18"/>
      <x:c r="G4638" s="59"/>
      <x:c r="H4638" s="59"/>
      <x:c r="I4638" s="59"/>
      <x:c r="J4638" s="59"/>
      <x:c r="K4638" s="18"/>
      <x:c r="L4638" s="18"/>
      <x:c r="M4638" s="18"/>
      <x:c r="N4638" s="18"/>
      <x:c r="O4638" s="18"/>
      <x:c r="P4638" s="18"/>
      <x:c r="Q4638" s="18"/>
      <x:c r="R4638" s="18"/>
      <x:c r="S4638" s="18"/>
      <x:c r="T4638" s="18"/>
    </x:row>
    <x:row r="4639">
      <x:c r="D4639" s="18"/>
      <x:c r="E4639" s="18"/>
      <x:c r="F4639" s="18"/>
      <x:c r="G4639" s="59"/>
      <x:c r="H4639" s="59"/>
      <x:c r="I4639" s="59"/>
      <x:c r="J4639" s="59"/>
      <x:c r="K4639" s="18"/>
      <x:c r="L4639" s="18"/>
      <x:c r="M4639" s="18"/>
      <x:c r="N4639" s="18"/>
      <x:c r="O4639" s="18"/>
      <x:c r="P4639" s="18"/>
      <x:c r="Q4639" s="18"/>
      <x:c r="R4639" s="18"/>
      <x:c r="S4639" s="18"/>
      <x:c r="T4639" s="18"/>
    </x:row>
    <x:row r="4640">
      <x:c r="D4640" s="18"/>
      <x:c r="E4640" s="18"/>
      <x:c r="F4640" s="18"/>
      <x:c r="G4640" s="59"/>
      <x:c r="H4640" s="59"/>
      <x:c r="I4640" s="59"/>
      <x:c r="J4640" s="59"/>
      <x:c r="K4640" s="18"/>
      <x:c r="L4640" s="18"/>
      <x:c r="M4640" s="18"/>
      <x:c r="N4640" s="18"/>
      <x:c r="O4640" s="18"/>
      <x:c r="P4640" s="18"/>
      <x:c r="Q4640" s="18"/>
      <x:c r="R4640" s="18"/>
      <x:c r="S4640" s="18"/>
      <x:c r="T4640" s="18"/>
    </x:row>
    <x:row r="4641">
      <x:c r="D4641" s="18"/>
      <x:c r="E4641" s="18"/>
      <x:c r="F4641" s="18"/>
      <x:c r="G4641" s="59"/>
      <x:c r="H4641" s="59"/>
      <x:c r="I4641" s="59"/>
      <x:c r="J4641" s="59"/>
      <x:c r="K4641" s="18"/>
      <x:c r="L4641" s="18"/>
      <x:c r="M4641" s="18"/>
      <x:c r="N4641" s="18"/>
      <x:c r="O4641" s="18"/>
      <x:c r="P4641" s="18"/>
      <x:c r="Q4641" s="18"/>
      <x:c r="R4641" s="18"/>
      <x:c r="S4641" s="18"/>
      <x:c r="T4641" s="18"/>
    </x:row>
    <x:row r="4642">
      <x:c r="D4642" s="18"/>
      <x:c r="E4642" s="18"/>
      <x:c r="F4642" s="18"/>
      <x:c r="G4642" s="59"/>
      <x:c r="H4642" s="59"/>
      <x:c r="I4642" s="59"/>
      <x:c r="J4642" s="59"/>
      <x:c r="K4642" s="18"/>
      <x:c r="L4642" s="18"/>
      <x:c r="M4642" s="18"/>
      <x:c r="N4642" s="18"/>
      <x:c r="O4642" s="18"/>
      <x:c r="P4642" s="18"/>
      <x:c r="Q4642" s="18"/>
      <x:c r="R4642" s="18"/>
      <x:c r="S4642" s="18"/>
      <x:c r="T4642" s="18"/>
    </x:row>
    <x:row r="4643">
      <x:c r="D4643" s="18"/>
      <x:c r="E4643" s="18"/>
      <x:c r="F4643" s="18"/>
      <x:c r="G4643" s="59"/>
      <x:c r="H4643" s="59"/>
      <x:c r="I4643" s="59"/>
      <x:c r="J4643" s="59"/>
      <x:c r="K4643" s="18"/>
      <x:c r="L4643" s="18"/>
      <x:c r="M4643" s="18"/>
      <x:c r="N4643" s="18"/>
      <x:c r="O4643" s="18"/>
      <x:c r="P4643" s="18"/>
      <x:c r="Q4643" s="18"/>
      <x:c r="R4643" s="18"/>
      <x:c r="S4643" s="18"/>
      <x:c r="T4643" s="18"/>
    </x:row>
    <x:row r="4644">
      <x:c r="D4644" s="18"/>
      <x:c r="E4644" s="18"/>
      <x:c r="F4644" s="18"/>
      <x:c r="G4644" s="59"/>
      <x:c r="H4644" s="59"/>
      <x:c r="I4644" s="59"/>
      <x:c r="J4644" s="59"/>
      <x:c r="K4644" s="18"/>
      <x:c r="L4644" s="18"/>
      <x:c r="M4644" s="18"/>
      <x:c r="N4644" s="18"/>
      <x:c r="O4644" s="18"/>
      <x:c r="P4644" s="18"/>
      <x:c r="Q4644" s="18"/>
      <x:c r="R4644" s="18"/>
      <x:c r="S4644" s="18"/>
      <x:c r="T4644" s="18"/>
    </x:row>
    <x:row r="4645">
      <x:c r="D4645" s="18"/>
      <x:c r="E4645" s="18"/>
      <x:c r="F4645" s="18"/>
      <x:c r="G4645" s="59"/>
      <x:c r="H4645" s="59"/>
      <x:c r="I4645" s="59"/>
      <x:c r="J4645" s="59"/>
      <x:c r="K4645" s="18"/>
      <x:c r="L4645" s="18"/>
      <x:c r="M4645" s="18"/>
      <x:c r="N4645" s="18"/>
      <x:c r="O4645" s="18"/>
      <x:c r="P4645" s="18"/>
      <x:c r="Q4645" s="18"/>
      <x:c r="R4645" s="18"/>
      <x:c r="S4645" s="18"/>
      <x:c r="T4645" s="18"/>
    </x:row>
    <x:row r="4646">
      <x:c r="D4646" s="18"/>
      <x:c r="E4646" s="18"/>
      <x:c r="F4646" s="18"/>
      <x:c r="G4646" s="59"/>
      <x:c r="H4646" s="59"/>
      <x:c r="I4646" s="59"/>
      <x:c r="J4646" s="59"/>
      <x:c r="K4646" s="18"/>
      <x:c r="L4646" s="18"/>
      <x:c r="M4646" s="18"/>
      <x:c r="N4646" s="18"/>
      <x:c r="O4646" s="18"/>
      <x:c r="P4646" s="18"/>
      <x:c r="Q4646" s="18"/>
      <x:c r="R4646" s="18"/>
      <x:c r="S4646" s="18"/>
      <x:c r="T4646" s="18"/>
    </x:row>
    <x:row r="4647">
      <x:c r="D4647" s="18"/>
      <x:c r="E4647" s="18"/>
      <x:c r="F4647" s="18"/>
      <x:c r="G4647" s="59"/>
      <x:c r="H4647" s="59"/>
      <x:c r="I4647" s="59"/>
      <x:c r="J4647" s="59"/>
      <x:c r="K4647" s="18"/>
      <x:c r="L4647" s="18"/>
      <x:c r="M4647" s="18"/>
      <x:c r="N4647" s="18"/>
      <x:c r="O4647" s="18"/>
      <x:c r="P4647" s="18"/>
      <x:c r="Q4647" s="18"/>
      <x:c r="R4647" s="18"/>
      <x:c r="S4647" s="18"/>
      <x:c r="T4647" s="18"/>
    </x:row>
    <x:row r="4648">
      <x:c r="D4648" s="18"/>
      <x:c r="E4648" s="18"/>
      <x:c r="F4648" s="18"/>
      <x:c r="G4648" s="59"/>
      <x:c r="H4648" s="59"/>
      <x:c r="I4648" s="59"/>
      <x:c r="J4648" s="59"/>
      <x:c r="K4648" s="18"/>
      <x:c r="L4648" s="18"/>
      <x:c r="M4648" s="18"/>
      <x:c r="N4648" s="18"/>
      <x:c r="O4648" s="18"/>
      <x:c r="P4648" s="18"/>
      <x:c r="Q4648" s="18"/>
      <x:c r="R4648" s="18"/>
      <x:c r="S4648" s="18"/>
      <x:c r="T4648" s="18"/>
    </x:row>
    <x:row r="4649">
      <x:c r="D4649" s="18"/>
      <x:c r="E4649" s="18"/>
      <x:c r="F4649" s="18"/>
      <x:c r="G4649" s="59"/>
      <x:c r="H4649" s="59"/>
      <x:c r="I4649" s="59"/>
      <x:c r="J4649" s="59"/>
      <x:c r="K4649" s="18"/>
      <x:c r="L4649" s="18"/>
      <x:c r="M4649" s="18"/>
      <x:c r="N4649" s="18"/>
      <x:c r="O4649" s="18"/>
      <x:c r="P4649" s="18"/>
      <x:c r="Q4649" s="18"/>
      <x:c r="R4649" s="18"/>
      <x:c r="S4649" s="18"/>
      <x:c r="T4649" s="18"/>
    </x:row>
    <x:row r="4650">
      <x:c r="D4650" s="18"/>
      <x:c r="E4650" s="18"/>
      <x:c r="F4650" s="18"/>
      <x:c r="G4650" s="59"/>
      <x:c r="H4650" s="59"/>
      <x:c r="I4650" s="59"/>
      <x:c r="J4650" s="59"/>
      <x:c r="K4650" s="18"/>
      <x:c r="L4650" s="18"/>
      <x:c r="M4650" s="18"/>
      <x:c r="N4650" s="18"/>
      <x:c r="O4650" s="18"/>
      <x:c r="P4650" s="18"/>
      <x:c r="Q4650" s="18"/>
      <x:c r="R4650" s="18"/>
      <x:c r="S4650" s="18"/>
      <x:c r="T4650" s="18"/>
    </x:row>
    <x:row r="4651">
      <x:c r="D4651" s="18"/>
      <x:c r="E4651" s="18"/>
      <x:c r="F4651" s="18"/>
      <x:c r="G4651" s="59"/>
      <x:c r="H4651" s="59"/>
      <x:c r="I4651" s="59"/>
      <x:c r="J4651" s="59"/>
      <x:c r="K4651" s="18"/>
      <x:c r="L4651" s="18"/>
      <x:c r="M4651" s="18"/>
      <x:c r="N4651" s="18"/>
      <x:c r="O4651" s="18"/>
      <x:c r="P4651" s="18"/>
      <x:c r="Q4651" s="18"/>
      <x:c r="R4651" s="18"/>
      <x:c r="S4651" s="18"/>
      <x:c r="T4651" s="18"/>
    </x:row>
    <x:row r="4652">
      <x:c r="D4652" s="18"/>
      <x:c r="E4652" s="18"/>
      <x:c r="F4652" s="18"/>
      <x:c r="G4652" s="59"/>
      <x:c r="H4652" s="59"/>
      <x:c r="I4652" s="59"/>
      <x:c r="J4652" s="59"/>
      <x:c r="K4652" s="18"/>
      <x:c r="L4652" s="18"/>
      <x:c r="M4652" s="18"/>
      <x:c r="N4652" s="18"/>
      <x:c r="O4652" s="18"/>
      <x:c r="P4652" s="18"/>
      <x:c r="Q4652" s="18"/>
      <x:c r="R4652" s="18"/>
      <x:c r="S4652" s="18"/>
      <x:c r="T4652" s="18"/>
    </x:row>
    <x:row r="4653">
      <x:c r="D4653" s="18"/>
      <x:c r="E4653" s="18"/>
      <x:c r="F4653" s="18"/>
      <x:c r="G4653" s="59"/>
      <x:c r="H4653" s="59"/>
      <x:c r="I4653" s="59"/>
      <x:c r="J4653" s="59"/>
      <x:c r="K4653" s="18"/>
      <x:c r="L4653" s="18"/>
      <x:c r="M4653" s="18"/>
      <x:c r="N4653" s="18"/>
      <x:c r="O4653" s="18"/>
      <x:c r="P4653" s="18"/>
      <x:c r="Q4653" s="18"/>
      <x:c r="R4653" s="18"/>
      <x:c r="S4653" s="18"/>
      <x:c r="T4653" s="18"/>
    </x:row>
    <x:row r="4654">
      <x:c r="D4654" s="18"/>
      <x:c r="E4654" s="18"/>
      <x:c r="F4654" s="18"/>
      <x:c r="G4654" s="59"/>
      <x:c r="H4654" s="59"/>
      <x:c r="I4654" s="59"/>
      <x:c r="J4654" s="59"/>
      <x:c r="K4654" s="18"/>
      <x:c r="L4654" s="18"/>
      <x:c r="M4654" s="18"/>
      <x:c r="N4654" s="18"/>
      <x:c r="O4654" s="18"/>
      <x:c r="P4654" s="18"/>
      <x:c r="Q4654" s="18"/>
      <x:c r="R4654" s="18"/>
      <x:c r="S4654" s="18"/>
      <x:c r="T4654" s="18"/>
    </x:row>
    <x:row r="4655">
      <x:c r="D4655" s="18"/>
      <x:c r="E4655" s="18"/>
      <x:c r="F4655" s="18"/>
      <x:c r="G4655" s="59"/>
      <x:c r="H4655" s="59"/>
      <x:c r="I4655" s="59"/>
      <x:c r="J4655" s="59"/>
      <x:c r="K4655" s="18"/>
      <x:c r="L4655" s="18"/>
      <x:c r="M4655" s="18"/>
      <x:c r="N4655" s="18"/>
      <x:c r="O4655" s="18"/>
      <x:c r="P4655" s="18"/>
      <x:c r="Q4655" s="18"/>
      <x:c r="R4655" s="18"/>
      <x:c r="S4655" s="18"/>
      <x:c r="T4655" s="18"/>
    </x:row>
    <x:row r="4656">
      <x:c r="D4656" s="18"/>
      <x:c r="E4656" s="18"/>
      <x:c r="F4656" s="18"/>
      <x:c r="G4656" s="59"/>
      <x:c r="H4656" s="59"/>
      <x:c r="I4656" s="59"/>
      <x:c r="J4656" s="59"/>
      <x:c r="K4656" s="18"/>
      <x:c r="L4656" s="18"/>
      <x:c r="M4656" s="18"/>
      <x:c r="N4656" s="18"/>
      <x:c r="O4656" s="18"/>
      <x:c r="P4656" s="18"/>
      <x:c r="Q4656" s="18"/>
      <x:c r="R4656" s="18"/>
      <x:c r="S4656" s="18"/>
      <x:c r="T4656" s="18"/>
    </x:row>
    <x:row r="4657">
      <x:c r="D4657" s="18"/>
      <x:c r="E4657" s="18"/>
      <x:c r="F4657" s="18"/>
      <x:c r="G4657" s="59"/>
      <x:c r="H4657" s="59"/>
      <x:c r="I4657" s="59"/>
      <x:c r="J4657" s="59"/>
      <x:c r="K4657" s="18"/>
      <x:c r="L4657" s="18"/>
      <x:c r="M4657" s="18"/>
      <x:c r="N4657" s="18"/>
      <x:c r="O4657" s="18"/>
      <x:c r="P4657" s="18"/>
      <x:c r="Q4657" s="18"/>
      <x:c r="R4657" s="18"/>
      <x:c r="S4657" s="18"/>
      <x:c r="T4657" s="18"/>
    </x:row>
    <x:row r="4658">
      <x:c r="D4658" s="18"/>
      <x:c r="E4658" s="18"/>
      <x:c r="F4658" s="18"/>
      <x:c r="G4658" s="59"/>
      <x:c r="H4658" s="59"/>
      <x:c r="I4658" s="59"/>
      <x:c r="J4658" s="59"/>
      <x:c r="K4658" s="18"/>
      <x:c r="L4658" s="18"/>
      <x:c r="M4658" s="18"/>
      <x:c r="N4658" s="18"/>
      <x:c r="O4658" s="18"/>
      <x:c r="P4658" s="18"/>
      <x:c r="Q4658" s="18"/>
      <x:c r="R4658" s="18"/>
      <x:c r="S4658" s="18"/>
      <x:c r="T4658" s="18"/>
    </x:row>
    <x:row r="4659">
      <x:c r="D4659" s="18"/>
      <x:c r="E4659" s="18"/>
      <x:c r="F4659" s="18"/>
      <x:c r="G4659" s="59"/>
      <x:c r="H4659" s="59"/>
      <x:c r="I4659" s="59"/>
      <x:c r="J4659" s="59"/>
      <x:c r="K4659" s="18"/>
      <x:c r="L4659" s="18"/>
      <x:c r="M4659" s="18"/>
      <x:c r="N4659" s="18"/>
      <x:c r="O4659" s="18"/>
      <x:c r="P4659" s="18"/>
      <x:c r="Q4659" s="18"/>
      <x:c r="R4659" s="18"/>
      <x:c r="S4659" s="18"/>
      <x:c r="T4659" s="18"/>
    </x:row>
    <x:row r="4660">
      <x:c r="D4660" s="18"/>
      <x:c r="E4660" s="18"/>
      <x:c r="F4660" s="18"/>
      <x:c r="G4660" s="59"/>
      <x:c r="H4660" s="59"/>
      <x:c r="I4660" s="59"/>
      <x:c r="J4660" s="59"/>
      <x:c r="K4660" s="18"/>
      <x:c r="L4660" s="18"/>
      <x:c r="M4660" s="18"/>
      <x:c r="N4660" s="18"/>
      <x:c r="O4660" s="18"/>
      <x:c r="P4660" s="18"/>
      <x:c r="Q4660" s="18"/>
      <x:c r="R4660" s="18"/>
      <x:c r="S4660" s="18"/>
      <x:c r="T4660" s="18"/>
    </x:row>
    <x:row r="4661">
      <x:c r="D4661" s="18"/>
      <x:c r="E4661" s="18"/>
      <x:c r="F4661" s="18"/>
      <x:c r="G4661" s="59"/>
      <x:c r="H4661" s="59"/>
      <x:c r="I4661" s="59"/>
      <x:c r="J4661" s="59"/>
      <x:c r="K4661" s="18"/>
      <x:c r="L4661" s="18"/>
      <x:c r="M4661" s="18"/>
      <x:c r="N4661" s="18"/>
      <x:c r="O4661" s="18"/>
      <x:c r="P4661" s="18"/>
      <x:c r="Q4661" s="18"/>
      <x:c r="R4661" s="18"/>
      <x:c r="S4661" s="18"/>
      <x:c r="T4661" s="18"/>
    </x:row>
    <x:row r="4662">
      <x:c r="D4662" s="18"/>
      <x:c r="E4662" s="18"/>
      <x:c r="F4662" s="18"/>
      <x:c r="G4662" s="59"/>
      <x:c r="H4662" s="59"/>
      <x:c r="I4662" s="59"/>
      <x:c r="J4662" s="59"/>
      <x:c r="K4662" s="18"/>
      <x:c r="L4662" s="18"/>
      <x:c r="M4662" s="18"/>
      <x:c r="N4662" s="18"/>
      <x:c r="O4662" s="18"/>
      <x:c r="P4662" s="18"/>
      <x:c r="Q4662" s="18"/>
      <x:c r="R4662" s="18"/>
      <x:c r="S4662" s="18"/>
      <x:c r="T4662" s="18"/>
    </x:row>
    <x:row r="4663">
      <x:c r="D4663" s="18"/>
      <x:c r="E4663" s="18"/>
      <x:c r="F4663" s="18"/>
      <x:c r="G4663" s="59"/>
      <x:c r="H4663" s="59"/>
      <x:c r="I4663" s="59"/>
      <x:c r="J4663" s="59"/>
      <x:c r="K4663" s="18"/>
      <x:c r="L4663" s="18"/>
      <x:c r="M4663" s="18"/>
      <x:c r="N4663" s="18"/>
      <x:c r="O4663" s="18"/>
      <x:c r="P4663" s="18"/>
      <x:c r="Q4663" s="18"/>
      <x:c r="R4663" s="18"/>
      <x:c r="S4663" s="18"/>
      <x:c r="T4663" s="18"/>
    </x:row>
    <x:row r="4664">
      <x:c r="D4664" s="18"/>
      <x:c r="E4664" s="18"/>
      <x:c r="F4664" s="18"/>
      <x:c r="G4664" s="59"/>
      <x:c r="H4664" s="59"/>
      <x:c r="I4664" s="59"/>
      <x:c r="J4664" s="59"/>
      <x:c r="K4664" s="18"/>
      <x:c r="L4664" s="18"/>
      <x:c r="M4664" s="18"/>
      <x:c r="N4664" s="18"/>
      <x:c r="O4664" s="18"/>
      <x:c r="P4664" s="18"/>
      <x:c r="Q4664" s="18"/>
      <x:c r="R4664" s="18"/>
      <x:c r="S4664" s="18"/>
      <x:c r="T4664" s="18"/>
    </x:row>
    <x:row r="4665">
      <x:c r="D4665" s="18"/>
      <x:c r="E4665" s="18"/>
      <x:c r="F4665" s="18"/>
      <x:c r="G4665" s="59"/>
      <x:c r="H4665" s="59"/>
      <x:c r="I4665" s="59"/>
      <x:c r="J4665" s="59"/>
      <x:c r="K4665" s="18"/>
      <x:c r="L4665" s="18"/>
      <x:c r="M4665" s="18"/>
      <x:c r="N4665" s="18"/>
      <x:c r="O4665" s="18"/>
      <x:c r="P4665" s="18"/>
      <x:c r="Q4665" s="18"/>
      <x:c r="R4665" s="18"/>
      <x:c r="S4665" s="18"/>
      <x:c r="T4665" s="18"/>
    </x:row>
    <x:row r="4666">
      <x:c r="D4666" s="18"/>
      <x:c r="E4666" s="18"/>
      <x:c r="F4666" s="18"/>
      <x:c r="G4666" s="59"/>
      <x:c r="H4666" s="59"/>
      <x:c r="I4666" s="59"/>
      <x:c r="J4666" s="59"/>
      <x:c r="K4666" s="18"/>
      <x:c r="L4666" s="18"/>
      <x:c r="M4666" s="18"/>
      <x:c r="N4666" s="18"/>
      <x:c r="O4666" s="18"/>
      <x:c r="P4666" s="18"/>
      <x:c r="Q4666" s="18"/>
      <x:c r="R4666" s="18"/>
      <x:c r="S4666" s="18"/>
      <x:c r="T4666" s="18"/>
    </x:row>
    <x:row r="4667">
      <x:c r="D4667" s="18"/>
      <x:c r="E4667" s="18"/>
      <x:c r="F4667" s="18"/>
      <x:c r="G4667" s="59"/>
      <x:c r="H4667" s="59"/>
      <x:c r="I4667" s="59"/>
      <x:c r="J4667" s="59"/>
      <x:c r="K4667" s="18"/>
      <x:c r="L4667" s="18"/>
      <x:c r="M4667" s="18"/>
      <x:c r="N4667" s="18"/>
      <x:c r="O4667" s="18"/>
      <x:c r="P4667" s="18"/>
      <x:c r="Q4667" s="18"/>
      <x:c r="R4667" s="18"/>
      <x:c r="S4667" s="18"/>
      <x:c r="T4667" s="18"/>
    </x:row>
    <x:row r="4668">
      <x:c r="D4668" s="18"/>
      <x:c r="E4668" s="18"/>
      <x:c r="F4668" s="18"/>
      <x:c r="G4668" s="59"/>
      <x:c r="H4668" s="59"/>
      <x:c r="I4668" s="59"/>
      <x:c r="J4668" s="59"/>
      <x:c r="K4668" s="18"/>
      <x:c r="L4668" s="18"/>
      <x:c r="M4668" s="18"/>
      <x:c r="N4668" s="18"/>
      <x:c r="O4668" s="18"/>
      <x:c r="P4668" s="18"/>
      <x:c r="Q4668" s="18"/>
      <x:c r="R4668" s="18"/>
      <x:c r="S4668" s="18"/>
      <x:c r="T4668" s="18"/>
    </x:row>
    <x:row r="4669">
      <x:c r="D4669" s="18"/>
      <x:c r="E4669" s="18"/>
      <x:c r="F4669" s="18"/>
      <x:c r="G4669" s="59"/>
      <x:c r="H4669" s="59"/>
      <x:c r="I4669" s="59"/>
      <x:c r="J4669" s="59"/>
      <x:c r="K4669" s="18"/>
      <x:c r="L4669" s="18"/>
      <x:c r="M4669" s="18"/>
      <x:c r="N4669" s="18"/>
      <x:c r="O4669" s="18"/>
      <x:c r="P4669" s="18"/>
      <x:c r="Q4669" s="18"/>
      <x:c r="R4669" s="18"/>
      <x:c r="S4669" s="18"/>
      <x:c r="T4669" s="18"/>
    </x:row>
    <x:row r="4670">
      <x:c r="D4670" s="18"/>
      <x:c r="E4670" s="18"/>
      <x:c r="F4670" s="18"/>
      <x:c r="G4670" s="59"/>
      <x:c r="H4670" s="59"/>
      <x:c r="I4670" s="59"/>
      <x:c r="J4670" s="59"/>
      <x:c r="K4670" s="18"/>
      <x:c r="L4670" s="18"/>
      <x:c r="M4670" s="18"/>
      <x:c r="N4670" s="18"/>
      <x:c r="O4670" s="18"/>
      <x:c r="P4670" s="18"/>
      <x:c r="Q4670" s="18"/>
      <x:c r="R4670" s="18"/>
      <x:c r="S4670" s="18"/>
      <x:c r="T4670" s="18"/>
    </x:row>
    <x:row r="4671">
      <x:c r="D4671" s="18"/>
      <x:c r="E4671" s="18"/>
      <x:c r="F4671" s="18"/>
      <x:c r="G4671" s="59"/>
      <x:c r="H4671" s="59"/>
      <x:c r="I4671" s="59"/>
      <x:c r="J4671" s="59"/>
      <x:c r="K4671" s="18"/>
      <x:c r="L4671" s="18"/>
      <x:c r="M4671" s="18"/>
      <x:c r="N4671" s="18"/>
      <x:c r="O4671" s="18"/>
      <x:c r="P4671" s="18"/>
      <x:c r="Q4671" s="18"/>
      <x:c r="R4671" s="18"/>
      <x:c r="S4671" s="18"/>
      <x:c r="T4671" s="18"/>
    </x:row>
    <x:row r="4672">
      <x:c r="D4672" s="18"/>
      <x:c r="E4672" s="18"/>
      <x:c r="F4672" s="18"/>
      <x:c r="G4672" s="59"/>
      <x:c r="H4672" s="59"/>
      <x:c r="I4672" s="59"/>
      <x:c r="J4672" s="59"/>
      <x:c r="K4672" s="18"/>
      <x:c r="L4672" s="18"/>
      <x:c r="M4672" s="18"/>
      <x:c r="N4672" s="18"/>
      <x:c r="O4672" s="18"/>
      <x:c r="P4672" s="18"/>
      <x:c r="Q4672" s="18"/>
      <x:c r="R4672" s="18"/>
      <x:c r="S4672" s="18"/>
      <x:c r="T4672" s="18"/>
    </x:row>
    <x:row r="4673">
      <x:c r="D4673" s="18"/>
      <x:c r="E4673" s="18"/>
      <x:c r="F4673" s="18"/>
      <x:c r="G4673" s="59"/>
      <x:c r="H4673" s="59"/>
      <x:c r="I4673" s="59"/>
      <x:c r="J4673" s="59"/>
      <x:c r="K4673" s="18"/>
      <x:c r="L4673" s="18"/>
      <x:c r="M4673" s="18"/>
      <x:c r="N4673" s="18"/>
      <x:c r="O4673" s="18"/>
      <x:c r="P4673" s="18"/>
      <x:c r="Q4673" s="18"/>
      <x:c r="R4673" s="18"/>
      <x:c r="S4673" s="18"/>
      <x:c r="T4673" s="18"/>
    </x:row>
    <x:row r="4674">
      <x:c r="D4674" s="18"/>
      <x:c r="E4674" s="18"/>
      <x:c r="F4674" s="18"/>
      <x:c r="G4674" s="59"/>
      <x:c r="H4674" s="59"/>
      <x:c r="I4674" s="59"/>
      <x:c r="J4674" s="59"/>
      <x:c r="K4674" s="18"/>
      <x:c r="L4674" s="18"/>
      <x:c r="M4674" s="18"/>
      <x:c r="N4674" s="18"/>
      <x:c r="O4674" s="18"/>
      <x:c r="P4674" s="18"/>
      <x:c r="Q4674" s="18"/>
      <x:c r="R4674" s="18"/>
      <x:c r="S4674" s="18"/>
      <x:c r="T4674" s="18"/>
    </x:row>
    <x:row r="4675">
      <x:c r="D4675" s="18"/>
      <x:c r="E4675" s="18"/>
      <x:c r="F4675" s="18"/>
      <x:c r="G4675" s="59"/>
      <x:c r="H4675" s="59"/>
      <x:c r="I4675" s="59"/>
      <x:c r="J4675" s="59"/>
      <x:c r="K4675" s="18"/>
      <x:c r="L4675" s="18"/>
      <x:c r="M4675" s="18"/>
      <x:c r="N4675" s="18"/>
      <x:c r="O4675" s="18"/>
      <x:c r="P4675" s="18"/>
      <x:c r="Q4675" s="18"/>
      <x:c r="R4675" s="18"/>
      <x:c r="S4675" s="18"/>
      <x:c r="T4675" s="18"/>
    </x:row>
    <x:row r="4676">
      <x:c r="D4676" s="18"/>
      <x:c r="E4676" s="18"/>
      <x:c r="F4676" s="18"/>
      <x:c r="G4676" s="59"/>
      <x:c r="H4676" s="59"/>
      <x:c r="I4676" s="59"/>
      <x:c r="J4676" s="59"/>
      <x:c r="K4676" s="18"/>
      <x:c r="L4676" s="18"/>
      <x:c r="M4676" s="18"/>
      <x:c r="N4676" s="18"/>
      <x:c r="O4676" s="18"/>
      <x:c r="P4676" s="18"/>
      <x:c r="Q4676" s="18"/>
      <x:c r="R4676" s="18"/>
      <x:c r="S4676" s="18"/>
      <x:c r="T4676" s="18"/>
    </x:row>
    <x:row r="4677">
      <x:c r="D4677" s="18"/>
      <x:c r="E4677" s="18"/>
      <x:c r="F4677" s="18"/>
      <x:c r="G4677" s="59"/>
      <x:c r="H4677" s="59"/>
      <x:c r="I4677" s="59"/>
      <x:c r="J4677" s="59"/>
      <x:c r="K4677" s="18"/>
      <x:c r="L4677" s="18"/>
      <x:c r="M4677" s="18"/>
      <x:c r="N4677" s="18"/>
      <x:c r="O4677" s="18"/>
      <x:c r="P4677" s="18"/>
      <x:c r="Q4677" s="18"/>
      <x:c r="R4677" s="18"/>
      <x:c r="S4677" s="18"/>
      <x:c r="T4677" s="18"/>
    </x:row>
    <x:row r="4678">
      <x:c r="D4678" s="18"/>
      <x:c r="E4678" s="18"/>
      <x:c r="F4678" s="18"/>
      <x:c r="G4678" s="59"/>
      <x:c r="H4678" s="59"/>
      <x:c r="I4678" s="59"/>
      <x:c r="J4678" s="59"/>
      <x:c r="K4678" s="18"/>
      <x:c r="L4678" s="18"/>
      <x:c r="M4678" s="18"/>
      <x:c r="N4678" s="18"/>
      <x:c r="O4678" s="18"/>
      <x:c r="P4678" s="18"/>
      <x:c r="Q4678" s="18"/>
      <x:c r="R4678" s="18"/>
      <x:c r="S4678" s="18"/>
      <x:c r="T4678" s="18"/>
    </x:row>
    <x:row r="4679">
      <x:c r="D4679" s="18"/>
      <x:c r="E4679" s="18"/>
      <x:c r="F4679" s="18"/>
      <x:c r="G4679" s="59"/>
      <x:c r="H4679" s="59"/>
      <x:c r="I4679" s="59"/>
      <x:c r="J4679" s="59"/>
      <x:c r="K4679" s="18"/>
      <x:c r="L4679" s="18"/>
      <x:c r="M4679" s="18"/>
      <x:c r="N4679" s="18"/>
      <x:c r="O4679" s="18"/>
      <x:c r="P4679" s="18"/>
      <x:c r="Q4679" s="18"/>
      <x:c r="R4679" s="18"/>
      <x:c r="S4679" s="18"/>
      <x:c r="T4679" s="18"/>
    </x:row>
    <x:row r="4680">
      <x:c r="D4680" s="18"/>
      <x:c r="E4680" s="18"/>
      <x:c r="F4680" s="18"/>
      <x:c r="G4680" s="59"/>
      <x:c r="H4680" s="59"/>
      <x:c r="I4680" s="59"/>
      <x:c r="J4680" s="59"/>
      <x:c r="K4680" s="18"/>
      <x:c r="L4680" s="18"/>
      <x:c r="M4680" s="18"/>
      <x:c r="N4680" s="18"/>
      <x:c r="O4680" s="18"/>
      <x:c r="P4680" s="18"/>
      <x:c r="Q4680" s="18"/>
      <x:c r="R4680" s="18"/>
      <x:c r="S4680" s="18"/>
      <x:c r="T4680" s="18"/>
    </x:row>
    <x:row r="4681">
      <x:c r="D4681" s="18"/>
      <x:c r="E4681" s="18"/>
      <x:c r="F4681" s="18"/>
      <x:c r="G4681" s="59"/>
      <x:c r="H4681" s="59"/>
      <x:c r="I4681" s="59"/>
      <x:c r="J4681" s="59"/>
      <x:c r="K4681" s="18"/>
      <x:c r="L4681" s="18"/>
      <x:c r="M4681" s="18"/>
      <x:c r="N4681" s="18"/>
      <x:c r="O4681" s="18"/>
      <x:c r="P4681" s="18"/>
      <x:c r="Q4681" s="18"/>
      <x:c r="R4681" s="18"/>
      <x:c r="S4681" s="18"/>
      <x:c r="T4681" s="18"/>
    </x:row>
    <x:row r="4682">
      <x:c r="D4682" s="18"/>
      <x:c r="E4682" s="18"/>
      <x:c r="F4682" s="18"/>
      <x:c r="G4682" s="59"/>
      <x:c r="H4682" s="59"/>
      <x:c r="I4682" s="59"/>
      <x:c r="J4682" s="59"/>
      <x:c r="K4682" s="18"/>
      <x:c r="L4682" s="18"/>
      <x:c r="M4682" s="18"/>
      <x:c r="N4682" s="18"/>
      <x:c r="O4682" s="18"/>
      <x:c r="P4682" s="18"/>
      <x:c r="Q4682" s="18"/>
      <x:c r="R4682" s="18"/>
      <x:c r="S4682" s="18"/>
      <x:c r="T4682" s="18"/>
    </x:row>
    <x:row r="4683">
      <x:c r="D4683" s="18"/>
      <x:c r="E4683" s="18"/>
      <x:c r="F4683" s="18"/>
      <x:c r="G4683" s="59"/>
      <x:c r="H4683" s="59"/>
      <x:c r="I4683" s="59"/>
      <x:c r="J4683" s="59"/>
      <x:c r="K4683" s="18"/>
      <x:c r="L4683" s="18"/>
      <x:c r="M4683" s="18"/>
      <x:c r="N4683" s="18"/>
      <x:c r="O4683" s="18"/>
      <x:c r="P4683" s="18"/>
      <x:c r="Q4683" s="18"/>
      <x:c r="R4683" s="18"/>
      <x:c r="S4683" s="18"/>
      <x:c r="T4683" s="18"/>
    </x:row>
    <x:row r="4684">
      <x:c r="D4684" s="18"/>
      <x:c r="E4684" s="18"/>
      <x:c r="F4684" s="18"/>
      <x:c r="G4684" s="59"/>
      <x:c r="H4684" s="59"/>
      <x:c r="I4684" s="59"/>
      <x:c r="J4684" s="59"/>
      <x:c r="K4684" s="18"/>
      <x:c r="L4684" s="18"/>
      <x:c r="M4684" s="18"/>
      <x:c r="N4684" s="18"/>
      <x:c r="O4684" s="18"/>
      <x:c r="P4684" s="18"/>
      <x:c r="Q4684" s="18"/>
      <x:c r="R4684" s="18"/>
      <x:c r="S4684" s="18"/>
      <x:c r="T4684" s="18"/>
    </x:row>
    <x:row r="4685">
      <x:c r="D4685" s="18"/>
      <x:c r="E4685" s="18"/>
      <x:c r="F4685" s="18"/>
      <x:c r="G4685" s="59"/>
      <x:c r="H4685" s="59"/>
      <x:c r="I4685" s="59"/>
      <x:c r="J4685" s="59"/>
      <x:c r="K4685" s="18"/>
      <x:c r="L4685" s="18"/>
      <x:c r="M4685" s="18"/>
      <x:c r="N4685" s="18"/>
      <x:c r="O4685" s="18"/>
      <x:c r="P4685" s="18"/>
      <x:c r="Q4685" s="18"/>
      <x:c r="R4685" s="18"/>
      <x:c r="S4685" s="18"/>
      <x:c r="T4685" s="18"/>
    </x:row>
    <x:row r="4686">
      <x:c r="D4686" s="18"/>
      <x:c r="E4686" s="18"/>
      <x:c r="F4686" s="18"/>
      <x:c r="G4686" s="59"/>
      <x:c r="H4686" s="59"/>
      <x:c r="I4686" s="59"/>
      <x:c r="J4686" s="59"/>
      <x:c r="K4686" s="18"/>
      <x:c r="L4686" s="18"/>
      <x:c r="M4686" s="18"/>
      <x:c r="N4686" s="18"/>
      <x:c r="O4686" s="18"/>
      <x:c r="P4686" s="18"/>
      <x:c r="Q4686" s="18"/>
      <x:c r="R4686" s="18"/>
      <x:c r="S4686" s="18"/>
      <x:c r="T4686" s="18"/>
    </x:row>
    <x:row r="4687">
      <x:c r="D4687" s="18"/>
      <x:c r="E4687" s="18"/>
      <x:c r="F4687" s="18"/>
      <x:c r="G4687" s="59"/>
      <x:c r="H4687" s="59"/>
      <x:c r="I4687" s="59"/>
      <x:c r="J4687" s="59"/>
      <x:c r="K4687" s="18"/>
      <x:c r="L4687" s="18"/>
      <x:c r="M4687" s="18"/>
      <x:c r="N4687" s="18"/>
      <x:c r="O4687" s="18"/>
      <x:c r="P4687" s="18"/>
      <x:c r="Q4687" s="18"/>
      <x:c r="R4687" s="18"/>
      <x:c r="S4687" s="18"/>
      <x:c r="T4687" s="18"/>
    </x:row>
    <x:row r="4688">
      <x:c r="D4688" s="18"/>
      <x:c r="E4688" s="18"/>
      <x:c r="F4688" s="18"/>
      <x:c r="G4688" s="59"/>
      <x:c r="H4688" s="59"/>
      <x:c r="I4688" s="59"/>
      <x:c r="J4688" s="59"/>
      <x:c r="K4688" s="18"/>
      <x:c r="L4688" s="18"/>
      <x:c r="M4688" s="18"/>
      <x:c r="N4688" s="18"/>
      <x:c r="O4688" s="18"/>
      <x:c r="P4688" s="18"/>
      <x:c r="Q4688" s="18"/>
      <x:c r="R4688" s="18"/>
      <x:c r="S4688" s="18"/>
      <x:c r="T4688" s="18"/>
    </x:row>
    <x:row r="4689">
      <x:c r="D4689" s="18"/>
      <x:c r="E4689" s="18"/>
      <x:c r="F4689" s="18"/>
      <x:c r="G4689" s="59"/>
      <x:c r="H4689" s="59"/>
      <x:c r="I4689" s="59"/>
      <x:c r="J4689" s="59"/>
      <x:c r="K4689" s="18"/>
      <x:c r="L4689" s="18"/>
      <x:c r="M4689" s="18"/>
      <x:c r="N4689" s="18"/>
      <x:c r="O4689" s="18"/>
      <x:c r="P4689" s="18"/>
      <x:c r="Q4689" s="18"/>
      <x:c r="R4689" s="18"/>
      <x:c r="S4689" s="18"/>
      <x:c r="T4689" s="18"/>
    </x:row>
    <x:row r="4690">
      <x:c r="D4690" s="18"/>
      <x:c r="E4690" s="18"/>
      <x:c r="F4690" s="18"/>
      <x:c r="G4690" s="59"/>
      <x:c r="H4690" s="59"/>
      <x:c r="I4690" s="59"/>
      <x:c r="J4690" s="59"/>
      <x:c r="K4690" s="18"/>
      <x:c r="L4690" s="18"/>
      <x:c r="M4690" s="18"/>
      <x:c r="N4690" s="18"/>
      <x:c r="O4690" s="18"/>
      <x:c r="P4690" s="18"/>
      <x:c r="Q4690" s="18"/>
      <x:c r="R4690" s="18"/>
      <x:c r="S4690" s="18"/>
      <x:c r="T4690" s="18"/>
    </x:row>
    <x:row r="4691">
      <x:c r="D4691" s="18"/>
      <x:c r="E4691" s="18"/>
      <x:c r="F4691" s="18"/>
      <x:c r="G4691" s="59"/>
      <x:c r="H4691" s="59"/>
      <x:c r="I4691" s="59"/>
      <x:c r="J4691" s="59"/>
      <x:c r="K4691" s="18"/>
      <x:c r="L4691" s="18"/>
      <x:c r="M4691" s="18"/>
      <x:c r="N4691" s="18"/>
      <x:c r="O4691" s="18"/>
      <x:c r="P4691" s="18"/>
      <x:c r="Q4691" s="18"/>
      <x:c r="R4691" s="18"/>
      <x:c r="S4691" s="18"/>
      <x:c r="T4691" s="18"/>
    </x:row>
    <x:row r="4692">
      <x:c r="D4692" s="18"/>
      <x:c r="E4692" s="18"/>
      <x:c r="F4692" s="18"/>
      <x:c r="G4692" s="59"/>
      <x:c r="H4692" s="59"/>
      <x:c r="I4692" s="59"/>
      <x:c r="J4692" s="59"/>
      <x:c r="K4692" s="18"/>
      <x:c r="L4692" s="18"/>
      <x:c r="M4692" s="18"/>
      <x:c r="N4692" s="18"/>
      <x:c r="O4692" s="18"/>
      <x:c r="P4692" s="18"/>
      <x:c r="Q4692" s="18"/>
      <x:c r="R4692" s="18"/>
      <x:c r="S4692" s="18"/>
      <x:c r="T4692" s="18"/>
    </x:row>
    <x:row r="4693">
      <x:c r="D4693" s="18"/>
      <x:c r="E4693" s="18"/>
      <x:c r="F4693" s="18"/>
      <x:c r="G4693" s="59"/>
      <x:c r="H4693" s="59"/>
      <x:c r="I4693" s="59"/>
      <x:c r="J4693" s="59"/>
      <x:c r="K4693" s="18"/>
      <x:c r="L4693" s="18"/>
      <x:c r="M4693" s="18"/>
      <x:c r="N4693" s="18"/>
      <x:c r="O4693" s="18"/>
      <x:c r="P4693" s="18"/>
      <x:c r="Q4693" s="18"/>
      <x:c r="R4693" s="18"/>
      <x:c r="S4693" s="18"/>
      <x:c r="T4693" s="18"/>
    </x:row>
    <x:row r="4694">
      <x:c r="D4694" s="18"/>
      <x:c r="E4694" s="18"/>
      <x:c r="F4694" s="18"/>
      <x:c r="G4694" s="59"/>
      <x:c r="H4694" s="59"/>
      <x:c r="I4694" s="59"/>
      <x:c r="J4694" s="59"/>
      <x:c r="K4694" s="18"/>
      <x:c r="L4694" s="18"/>
      <x:c r="M4694" s="18"/>
      <x:c r="N4694" s="18"/>
      <x:c r="O4694" s="18"/>
      <x:c r="P4694" s="18"/>
      <x:c r="Q4694" s="18"/>
      <x:c r="R4694" s="18"/>
      <x:c r="S4694" s="18"/>
      <x:c r="T4694" s="18"/>
    </x:row>
    <x:row r="4695">
      <x:c r="D4695" s="18"/>
      <x:c r="E4695" s="18"/>
      <x:c r="F4695" s="18"/>
      <x:c r="G4695" s="59"/>
      <x:c r="H4695" s="59"/>
      <x:c r="I4695" s="59"/>
      <x:c r="J4695" s="59"/>
      <x:c r="K4695" s="18"/>
      <x:c r="L4695" s="18"/>
      <x:c r="M4695" s="18"/>
      <x:c r="N4695" s="18"/>
      <x:c r="O4695" s="18"/>
      <x:c r="P4695" s="18"/>
      <x:c r="Q4695" s="18"/>
      <x:c r="R4695" s="18"/>
      <x:c r="S4695" s="18"/>
      <x:c r="T4695" s="18"/>
    </x:row>
    <x:row r="4696">
      <x:c r="D4696" s="18"/>
      <x:c r="E4696" s="18"/>
      <x:c r="F4696" s="18"/>
      <x:c r="G4696" s="59"/>
      <x:c r="H4696" s="59"/>
      <x:c r="I4696" s="59"/>
      <x:c r="J4696" s="59"/>
      <x:c r="K4696" s="18"/>
      <x:c r="L4696" s="18"/>
      <x:c r="M4696" s="18"/>
      <x:c r="N4696" s="18"/>
      <x:c r="O4696" s="18"/>
      <x:c r="P4696" s="18"/>
      <x:c r="Q4696" s="18"/>
      <x:c r="R4696" s="18"/>
      <x:c r="S4696" s="18"/>
      <x:c r="T4696" s="18"/>
    </x:row>
    <x:row r="4697">
      <x:c r="D4697" s="18"/>
      <x:c r="E4697" s="18"/>
      <x:c r="F4697" s="18"/>
      <x:c r="G4697" s="59"/>
      <x:c r="H4697" s="59"/>
      <x:c r="I4697" s="59"/>
      <x:c r="J4697" s="59"/>
      <x:c r="K4697" s="18"/>
      <x:c r="L4697" s="18"/>
      <x:c r="M4697" s="18"/>
      <x:c r="N4697" s="18"/>
      <x:c r="O4697" s="18"/>
      <x:c r="P4697" s="18"/>
      <x:c r="Q4697" s="18"/>
      <x:c r="R4697" s="18"/>
      <x:c r="S4697" s="18"/>
      <x:c r="T4697" s="18"/>
    </x:row>
    <x:row r="4698">
      <x:c r="D4698" s="18"/>
      <x:c r="E4698" s="18"/>
      <x:c r="F4698" s="18"/>
      <x:c r="G4698" s="59"/>
      <x:c r="H4698" s="59"/>
      <x:c r="I4698" s="59"/>
      <x:c r="J4698" s="59"/>
      <x:c r="K4698" s="18"/>
      <x:c r="L4698" s="18"/>
      <x:c r="M4698" s="18"/>
      <x:c r="N4698" s="18"/>
      <x:c r="O4698" s="18"/>
      <x:c r="P4698" s="18"/>
      <x:c r="Q4698" s="18"/>
      <x:c r="R4698" s="18"/>
      <x:c r="S4698" s="18"/>
      <x:c r="T4698" s="18"/>
    </x:row>
    <x:row r="4699">
      <x:c r="D4699" s="18"/>
      <x:c r="E4699" s="18"/>
      <x:c r="F4699" s="18"/>
      <x:c r="G4699" s="59"/>
      <x:c r="H4699" s="59"/>
      <x:c r="I4699" s="59"/>
      <x:c r="J4699" s="59"/>
      <x:c r="K4699" s="18"/>
      <x:c r="L4699" s="18"/>
      <x:c r="M4699" s="18"/>
      <x:c r="N4699" s="18"/>
      <x:c r="O4699" s="18"/>
      <x:c r="P4699" s="18"/>
      <x:c r="Q4699" s="18"/>
      <x:c r="R4699" s="18"/>
      <x:c r="S4699" s="18"/>
      <x:c r="T4699" s="18"/>
    </x:row>
    <x:row r="4700">
      <x:c r="D4700" s="18"/>
      <x:c r="E4700" s="18"/>
      <x:c r="F4700" s="18"/>
      <x:c r="G4700" s="59"/>
      <x:c r="H4700" s="59"/>
      <x:c r="I4700" s="59"/>
      <x:c r="J4700" s="59"/>
      <x:c r="K4700" s="18"/>
      <x:c r="L4700" s="18"/>
      <x:c r="M4700" s="18"/>
      <x:c r="N4700" s="18"/>
      <x:c r="O4700" s="18"/>
      <x:c r="P4700" s="18"/>
      <x:c r="Q4700" s="18"/>
      <x:c r="R4700" s="18"/>
      <x:c r="S4700" s="18"/>
      <x:c r="T4700" s="18"/>
    </x:row>
    <x:row r="4701">
      <x:c r="D4701" s="18"/>
      <x:c r="E4701" s="18"/>
      <x:c r="F4701" s="18"/>
      <x:c r="G4701" s="59"/>
      <x:c r="H4701" s="59"/>
      <x:c r="I4701" s="59"/>
      <x:c r="J4701" s="59"/>
      <x:c r="K4701" s="18"/>
      <x:c r="L4701" s="18"/>
      <x:c r="M4701" s="18"/>
      <x:c r="N4701" s="18"/>
      <x:c r="O4701" s="18"/>
      <x:c r="P4701" s="18"/>
      <x:c r="Q4701" s="18"/>
      <x:c r="R4701" s="18"/>
      <x:c r="S4701" s="18"/>
      <x:c r="T4701" s="18"/>
    </x:row>
    <x:row r="4702">
      <x:c r="D4702" s="18"/>
      <x:c r="E4702" s="18"/>
      <x:c r="F4702" s="18"/>
      <x:c r="G4702" s="59"/>
      <x:c r="H4702" s="59"/>
      <x:c r="I4702" s="59"/>
      <x:c r="J4702" s="59"/>
      <x:c r="K4702" s="18"/>
      <x:c r="L4702" s="18"/>
      <x:c r="M4702" s="18"/>
      <x:c r="N4702" s="18"/>
      <x:c r="O4702" s="18"/>
      <x:c r="P4702" s="18"/>
      <x:c r="Q4702" s="18"/>
      <x:c r="R4702" s="18"/>
      <x:c r="S4702" s="18"/>
      <x:c r="T4702" s="18"/>
    </x:row>
    <x:row r="4703">
      <x:c r="D4703" s="18"/>
      <x:c r="E4703" s="18"/>
      <x:c r="F4703" s="18"/>
      <x:c r="G4703" s="59"/>
      <x:c r="H4703" s="59"/>
      <x:c r="I4703" s="59"/>
      <x:c r="J4703" s="59"/>
      <x:c r="K4703" s="18"/>
      <x:c r="L4703" s="18"/>
      <x:c r="M4703" s="18"/>
      <x:c r="N4703" s="18"/>
      <x:c r="O4703" s="18"/>
      <x:c r="P4703" s="18"/>
      <x:c r="Q4703" s="18"/>
      <x:c r="R4703" s="18"/>
      <x:c r="S4703" s="18"/>
      <x:c r="T4703" s="18"/>
    </x:row>
    <x:row r="4704">
      <x:c r="D4704" s="18"/>
      <x:c r="E4704" s="18"/>
      <x:c r="F4704" s="18"/>
      <x:c r="G4704" s="59"/>
      <x:c r="H4704" s="59"/>
      <x:c r="I4704" s="59"/>
      <x:c r="J4704" s="59"/>
      <x:c r="K4704" s="18"/>
      <x:c r="L4704" s="18"/>
      <x:c r="M4704" s="18"/>
      <x:c r="N4704" s="18"/>
      <x:c r="O4704" s="18"/>
      <x:c r="P4704" s="18"/>
      <x:c r="Q4704" s="18"/>
      <x:c r="R4704" s="18"/>
      <x:c r="S4704" s="18"/>
      <x:c r="T4704" s="18"/>
    </x:row>
    <x:row r="4705">
      <x:c r="D4705" s="18"/>
      <x:c r="E4705" s="18"/>
      <x:c r="F4705" s="18"/>
      <x:c r="G4705" s="59"/>
      <x:c r="H4705" s="59"/>
      <x:c r="I4705" s="59"/>
      <x:c r="J4705" s="59"/>
      <x:c r="K4705" s="18"/>
      <x:c r="L4705" s="18"/>
      <x:c r="M4705" s="18"/>
      <x:c r="N4705" s="18"/>
      <x:c r="O4705" s="18"/>
      <x:c r="P4705" s="18"/>
      <x:c r="Q4705" s="18"/>
      <x:c r="R4705" s="18"/>
      <x:c r="S4705" s="18"/>
      <x:c r="T4705" s="18"/>
    </x:row>
    <x:row r="4706">
      <x:c r="D4706" s="18"/>
      <x:c r="E4706" s="18"/>
      <x:c r="F4706" s="18"/>
      <x:c r="G4706" s="59"/>
      <x:c r="H4706" s="59"/>
      <x:c r="I4706" s="59"/>
      <x:c r="J4706" s="59"/>
      <x:c r="K4706" s="18"/>
      <x:c r="L4706" s="18"/>
      <x:c r="M4706" s="18"/>
      <x:c r="N4706" s="18"/>
      <x:c r="O4706" s="18"/>
      <x:c r="P4706" s="18"/>
      <x:c r="Q4706" s="18"/>
      <x:c r="R4706" s="18"/>
      <x:c r="S4706" s="18"/>
      <x:c r="T4706" s="18"/>
    </x:row>
    <x:row r="4707">
      <x:c r="D4707" s="18"/>
      <x:c r="E4707" s="18"/>
      <x:c r="F4707" s="18"/>
      <x:c r="G4707" s="59"/>
      <x:c r="H4707" s="59"/>
      <x:c r="I4707" s="59"/>
      <x:c r="J4707" s="59"/>
      <x:c r="K4707" s="18"/>
      <x:c r="L4707" s="18"/>
      <x:c r="M4707" s="18"/>
      <x:c r="N4707" s="18"/>
      <x:c r="O4707" s="18"/>
      <x:c r="P4707" s="18"/>
      <x:c r="Q4707" s="18"/>
      <x:c r="R4707" s="18"/>
      <x:c r="S4707" s="18"/>
      <x:c r="T4707" s="18"/>
    </x:row>
    <x:row r="4708">
      <x:c r="D4708" s="18"/>
      <x:c r="E4708" s="18"/>
      <x:c r="F4708" s="18"/>
      <x:c r="G4708" s="59"/>
      <x:c r="H4708" s="59"/>
      <x:c r="I4708" s="59"/>
      <x:c r="J4708" s="59"/>
      <x:c r="K4708" s="18"/>
      <x:c r="L4708" s="18"/>
      <x:c r="M4708" s="18"/>
      <x:c r="N4708" s="18"/>
      <x:c r="O4708" s="18"/>
      <x:c r="P4708" s="18"/>
      <x:c r="Q4708" s="18"/>
      <x:c r="R4708" s="18"/>
      <x:c r="S4708" s="18"/>
      <x:c r="T4708" s="18"/>
    </x:row>
    <x:row r="4709">
      <x:c r="D4709" s="18"/>
      <x:c r="E4709" s="18"/>
      <x:c r="F4709" s="18"/>
      <x:c r="G4709" s="59"/>
      <x:c r="H4709" s="59"/>
      <x:c r="I4709" s="59"/>
      <x:c r="J4709" s="59"/>
      <x:c r="K4709" s="18"/>
      <x:c r="L4709" s="18"/>
      <x:c r="M4709" s="18"/>
      <x:c r="N4709" s="18"/>
      <x:c r="O4709" s="18"/>
      <x:c r="P4709" s="18"/>
      <x:c r="Q4709" s="18"/>
      <x:c r="R4709" s="18"/>
      <x:c r="S4709" s="18"/>
      <x:c r="T4709" s="18"/>
    </x:row>
    <x:row r="4710">
      <x:c r="D4710" s="18"/>
      <x:c r="E4710" s="18"/>
      <x:c r="F4710" s="18"/>
      <x:c r="G4710" s="59"/>
      <x:c r="H4710" s="59"/>
      <x:c r="I4710" s="59"/>
      <x:c r="J4710" s="59"/>
      <x:c r="K4710" s="18"/>
      <x:c r="L4710" s="18"/>
      <x:c r="M4710" s="18"/>
      <x:c r="N4710" s="18"/>
      <x:c r="O4710" s="18"/>
      <x:c r="P4710" s="18"/>
      <x:c r="Q4710" s="18"/>
      <x:c r="R4710" s="18"/>
      <x:c r="S4710" s="18"/>
      <x:c r="T4710" s="18"/>
    </x:row>
    <x:row r="4711">
      <x:c r="D4711" s="18"/>
      <x:c r="E4711" s="18"/>
      <x:c r="F4711" s="18"/>
      <x:c r="G4711" s="59"/>
      <x:c r="H4711" s="59"/>
      <x:c r="I4711" s="59"/>
      <x:c r="J4711" s="59"/>
      <x:c r="K4711" s="18"/>
      <x:c r="L4711" s="18"/>
      <x:c r="M4711" s="18"/>
      <x:c r="N4711" s="18"/>
      <x:c r="O4711" s="18"/>
      <x:c r="P4711" s="18"/>
      <x:c r="Q4711" s="18"/>
      <x:c r="R4711" s="18"/>
      <x:c r="S4711" s="18"/>
      <x:c r="T4711" s="18"/>
    </x:row>
    <x:row r="4712">
      <x:c r="D4712" s="18"/>
      <x:c r="E4712" s="18"/>
      <x:c r="F4712" s="18"/>
      <x:c r="G4712" s="59"/>
      <x:c r="H4712" s="59"/>
      <x:c r="I4712" s="59"/>
      <x:c r="J4712" s="59"/>
      <x:c r="K4712" s="18"/>
      <x:c r="L4712" s="18"/>
      <x:c r="M4712" s="18"/>
      <x:c r="N4712" s="18"/>
      <x:c r="O4712" s="18"/>
      <x:c r="P4712" s="18"/>
      <x:c r="Q4712" s="18"/>
      <x:c r="R4712" s="18"/>
      <x:c r="S4712" s="18"/>
      <x:c r="T4712" s="18"/>
    </x:row>
    <x:row r="4713">
      <x:c r="D4713" s="18"/>
      <x:c r="E4713" s="18"/>
      <x:c r="F4713" s="18"/>
      <x:c r="G4713" s="59"/>
      <x:c r="H4713" s="59"/>
      <x:c r="I4713" s="59"/>
      <x:c r="J4713" s="59"/>
      <x:c r="K4713" s="18"/>
      <x:c r="L4713" s="18"/>
      <x:c r="M4713" s="18"/>
      <x:c r="N4713" s="18"/>
      <x:c r="O4713" s="18"/>
      <x:c r="P4713" s="18"/>
      <x:c r="Q4713" s="18"/>
      <x:c r="R4713" s="18"/>
      <x:c r="S4713" s="18"/>
      <x:c r="T4713" s="18"/>
    </x:row>
    <x:row r="4714">
      <x:c r="D4714" s="18"/>
      <x:c r="E4714" s="18"/>
      <x:c r="F4714" s="18"/>
      <x:c r="G4714" s="59"/>
      <x:c r="H4714" s="59"/>
      <x:c r="I4714" s="59"/>
      <x:c r="J4714" s="59"/>
      <x:c r="K4714" s="18"/>
      <x:c r="L4714" s="18"/>
      <x:c r="M4714" s="18"/>
      <x:c r="N4714" s="18"/>
      <x:c r="O4714" s="18"/>
      <x:c r="P4714" s="18"/>
      <x:c r="Q4714" s="18"/>
      <x:c r="R4714" s="18"/>
      <x:c r="S4714" s="18"/>
      <x:c r="T4714" s="18"/>
    </x:row>
    <x:row r="4715">
      <x:c r="D4715" s="18"/>
      <x:c r="E4715" s="18"/>
      <x:c r="F4715" s="18"/>
      <x:c r="G4715" s="59"/>
      <x:c r="H4715" s="59"/>
      <x:c r="I4715" s="59"/>
      <x:c r="J4715" s="59"/>
      <x:c r="K4715" s="18"/>
      <x:c r="L4715" s="18"/>
      <x:c r="M4715" s="18"/>
      <x:c r="N4715" s="18"/>
      <x:c r="O4715" s="18"/>
      <x:c r="P4715" s="18"/>
      <x:c r="Q4715" s="18"/>
      <x:c r="R4715" s="18"/>
      <x:c r="S4715" s="18"/>
      <x:c r="T4715" s="18"/>
    </x:row>
    <x:row r="4716">
      <x:c r="D4716" s="18"/>
      <x:c r="E4716" s="18"/>
      <x:c r="F4716" s="18"/>
      <x:c r="G4716" s="59"/>
      <x:c r="H4716" s="59"/>
      <x:c r="I4716" s="59"/>
      <x:c r="J4716" s="59"/>
      <x:c r="K4716" s="18"/>
      <x:c r="L4716" s="18"/>
      <x:c r="M4716" s="18"/>
      <x:c r="N4716" s="18"/>
      <x:c r="O4716" s="18"/>
      <x:c r="P4716" s="18"/>
      <x:c r="Q4716" s="18"/>
      <x:c r="R4716" s="18"/>
      <x:c r="S4716" s="18"/>
      <x:c r="T4716" s="18"/>
    </x:row>
    <x:row r="4717">
      <x:c r="D4717" s="18"/>
      <x:c r="E4717" s="18"/>
      <x:c r="F4717" s="18"/>
      <x:c r="G4717" s="59"/>
      <x:c r="H4717" s="59"/>
      <x:c r="I4717" s="59"/>
      <x:c r="J4717" s="59"/>
      <x:c r="K4717" s="18"/>
      <x:c r="L4717" s="18"/>
      <x:c r="M4717" s="18"/>
      <x:c r="N4717" s="18"/>
      <x:c r="O4717" s="18"/>
      <x:c r="P4717" s="18"/>
      <x:c r="Q4717" s="18"/>
      <x:c r="R4717" s="18"/>
      <x:c r="S4717" s="18"/>
      <x:c r="T4717" s="18"/>
    </x:row>
    <x:row r="4718">
      <x:c r="D4718" s="18"/>
      <x:c r="E4718" s="18"/>
      <x:c r="F4718" s="18"/>
      <x:c r="G4718" s="59"/>
      <x:c r="H4718" s="59"/>
      <x:c r="I4718" s="59"/>
      <x:c r="J4718" s="59"/>
      <x:c r="K4718" s="18"/>
      <x:c r="L4718" s="18"/>
      <x:c r="M4718" s="18"/>
      <x:c r="N4718" s="18"/>
      <x:c r="O4718" s="18"/>
      <x:c r="P4718" s="18"/>
      <x:c r="Q4718" s="18"/>
      <x:c r="R4718" s="18"/>
      <x:c r="S4718" s="18"/>
      <x:c r="T4718" s="18"/>
    </x:row>
    <x:row r="4719">
      <x:c r="D4719" s="18"/>
      <x:c r="E4719" s="18"/>
      <x:c r="F4719" s="18"/>
      <x:c r="G4719" s="59"/>
      <x:c r="H4719" s="59"/>
      <x:c r="I4719" s="59"/>
      <x:c r="J4719" s="59"/>
      <x:c r="K4719" s="18"/>
      <x:c r="L4719" s="18"/>
      <x:c r="M4719" s="18"/>
      <x:c r="N4719" s="18"/>
      <x:c r="O4719" s="18"/>
      <x:c r="P4719" s="18"/>
      <x:c r="Q4719" s="18"/>
      <x:c r="R4719" s="18"/>
      <x:c r="S4719" s="18"/>
      <x:c r="T4719" s="18"/>
    </x:row>
    <x:row r="4720">
      <x:c r="D4720" s="18"/>
      <x:c r="E4720" s="18"/>
      <x:c r="F4720" s="18"/>
      <x:c r="G4720" s="59"/>
      <x:c r="H4720" s="59"/>
      <x:c r="I4720" s="59"/>
      <x:c r="J4720" s="59"/>
      <x:c r="K4720" s="18"/>
      <x:c r="L4720" s="18"/>
      <x:c r="M4720" s="18"/>
      <x:c r="N4720" s="18"/>
      <x:c r="O4720" s="18"/>
      <x:c r="P4720" s="18"/>
      <x:c r="Q4720" s="18"/>
      <x:c r="R4720" s="18"/>
      <x:c r="S4720" s="18"/>
      <x:c r="T4720" s="18"/>
    </x:row>
    <x:row r="4721">
      <x:c r="D4721" s="18"/>
      <x:c r="E4721" s="18"/>
      <x:c r="F4721" s="18"/>
      <x:c r="G4721" s="59"/>
      <x:c r="H4721" s="59"/>
      <x:c r="I4721" s="59"/>
      <x:c r="J4721" s="59"/>
      <x:c r="K4721" s="18"/>
      <x:c r="L4721" s="18"/>
      <x:c r="M4721" s="18"/>
      <x:c r="N4721" s="18"/>
      <x:c r="O4721" s="18"/>
      <x:c r="P4721" s="18"/>
      <x:c r="Q4721" s="18"/>
      <x:c r="R4721" s="18"/>
      <x:c r="S4721" s="18"/>
      <x:c r="T4721" s="18"/>
    </x:row>
    <x:row r="4722">
      <x:c r="D4722" s="18"/>
      <x:c r="E4722" s="18"/>
      <x:c r="F4722" s="18"/>
      <x:c r="G4722" s="59"/>
      <x:c r="H4722" s="59"/>
      <x:c r="I4722" s="59"/>
      <x:c r="J4722" s="59"/>
      <x:c r="K4722" s="18"/>
      <x:c r="L4722" s="18"/>
      <x:c r="M4722" s="18"/>
      <x:c r="N4722" s="18"/>
      <x:c r="O4722" s="18"/>
      <x:c r="P4722" s="18"/>
      <x:c r="Q4722" s="18"/>
      <x:c r="R4722" s="18"/>
      <x:c r="S4722" s="18"/>
      <x:c r="T4722" s="18"/>
    </x:row>
    <x:row r="4723">
      <x:c r="D4723" s="18"/>
      <x:c r="E4723" s="18"/>
      <x:c r="F4723" s="18"/>
      <x:c r="G4723" s="59"/>
      <x:c r="H4723" s="59"/>
      <x:c r="I4723" s="59"/>
      <x:c r="J4723" s="59"/>
      <x:c r="K4723" s="18"/>
      <x:c r="L4723" s="18"/>
      <x:c r="M4723" s="18"/>
      <x:c r="N4723" s="18"/>
      <x:c r="O4723" s="18"/>
      <x:c r="P4723" s="18"/>
      <x:c r="Q4723" s="18"/>
      <x:c r="R4723" s="18"/>
      <x:c r="S4723" s="18"/>
      <x:c r="T4723" s="18"/>
    </x:row>
    <x:row r="4724">
      <x:c r="D4724" s="18"/>
      <x:c r="E4724" s="18"/>
      <x:c r="F4724" s="18"/>
      <x:c r="G4724" s="59"/>
      <x:c r="H4724" s="59"/>
      <x:c r="I4724" s="59"/>
      <x:c r="J4724" s="59"/>
      <x:c r="K4724" s="18"/>
      <x:c r="L4724" s="18"/>
      <x:c r="M4724" s="18"/>
      <x:c r="N4724" s="18"/>
      <x:c r="O4724" s="18"/>
      <x:c r="P4724" s="18"/>
      <x:c r="Q4724" s="18"/>
      <x:c r="R4724" s="18"/>
      <x:c r="S4724" s="18"/>
      <x:c r="T4724" s="18"/>
    </x:row>
    <x:row r="4725">
      <x:c r="D4725" s="18"/>
      <x:c r="E4725" s="18"/>
      <x:c r="F4725" s="18"/>
      <x:c r="G4725" s="59"/>
      <x:c r="H4725" s="59"/>
      <x:c r="I4725" s="59"/>
      <x:c r="J4725" s="59"/>
      <x:c r="K4725" s="18"/>
      <x:c r="L4725" s="18"/>
      <x:c r="M4725" s="18"/>
      <x:c r="N4725" s="18"/>
      <x:c r="O4725" s="18"/>
      <x:c r="P4725" s="18"/>
      <x:c r="Q4725" s="18"/>
      <x:c r="R4725" s="18"/>
      <x:c r="S4725" s="18"/>
      <x:c r="T4725" s="18"/>
    </x:row>
    <x:row r="4726">
      <x:c r="D4726" s="18"/>
      <x:c r="E4726" s="18"/>
      <x:c r="F4726" s="18"/>
      <x:c r="G4726" s="59"/>
      <x:c r="H4726" s="59"/>
      <x:c r="I4726" s="59"/>
      <x:c r="J4726" s="59"/>
      <x:c r="K4726" s="18"/>
      <x:c r="L4726" s="18"/>
      <x:c r="M4726" s="18"/>
      <x:c r="N4726" s="18"/>
      <x:c r="O4726" s="18"/>
      <x:c r="P4726" s="18"/>
      <x:c r="Q4726" s="18"/>
      <x:c r="R4726" s="18"/>
      <x:c r="S4726" s="18"/>
      <x:c r="T4726" s="18"/>
    </x:row>
    <x:row r="4727">
      <x:c r="D4727" s="18"/>
      <x:c r="E4727" s="18"/>
      <x:c r="F4727" s="18"/>
      <x:c r="G4727" s="59"/>
      <x:c r="H4727" s="59"/>
      <x:c r="I4727" s="59"/>
      <x:c r="J4727" s="59"/>
      <x:c r="K4727" s="18"/>
      <x:c r="L4727" s="18"/>
      <x:c r="M4727" s="18"/>
      <x:c r="N4727" s="18"/>
      <x:c r="O4727" s="18"/>
      <x:c r="P4727" s="18"/>
      <x:c r="Q4727" s="18"/>
      <x:c r="R4727" s="18"/>
      <x:c r="S4727" s="18"/>
      <x:c r="T4727" s="18"/>
    </x:row>
    <x:row r="4728">
      <x:c r="D4728" s="18"/>
      <x:c r="E4728" s="18"/>
      <x:c r="F4728" s="18"/>
      <x:c r="G4728" s="59"/>
      <x:c r="H4728" s="59"/>
      <x:c r="I4728" s="59"/>
      <x:c r="J4728" s="59"/>
      <x:c r="K4728" s="18"/>
      <x:c r="L4728" s="18"/>
      <x:c r="M4728" s="18"/>
      <x:c r="N4728" s="18"/>
      <x:c r="O4728" s="18"/>
      <x:c r="P4728" s="18"/>
      <x:c r="Q4728" s="18"/>
      <x:c r="R4728" s="18"/>
      <x:c r="S4728" s="18"/>
      <x:c r="T4728" s="18"/>
    </x:row>
    <x:row r="4729">
      <x:c r="D4729" s="18"/>
      <x:c r="E4729" s="18"/>
      <x:c r="F4729" s="18"/>
      <x:c r="G4729" s="59"/>
      <x:c r="H4729" s="59"/>
      <x:c r="I4729" s="59"/>
      <x:c r="J4729" s="59"/>
      <x:c r="K4729" s="18"/>
      <x:c r="L4729" s="18"/>
      <x:c r="M4729" s="18"/>
      <x:c r="N4729" s="18"/>
      <x:c r="O4729" s="18"/>
      <x:c r="P4729" s="18"/>
      <x:c r="Q4729" s="18"/>
      <x:c r="R4729" s="18"/>
      <x:c r="S4729" s="18"/>
      <x:c r="T4729" s="18"/>
    </x:row>
    <x:row r="4730">
      <x:c r="D4730" s="18"/>
      <x:c r="E4730" s="18"/>
      <x:c r="F4730" s="18"/>
      <x:c r="G4730" s="59"/>
      <x:c r="H4730" s="59"/>
      <x:c r="I4730" s="59"/>
      <x:c r="J4730" s="59"/>
      <x:c r="K4730" s="18"/>
      <x:c r="L4730" s="18"/>
      <x:c r="M4730" s="18"/>
      <x:c r="N4730" s="18"/>
      <x:c r="O4730" s="18"/>
      <x:c r="P4730" s="18"/>
      <x:c r="Q4730" s="18"/>
      <x:c r="R4730" s="18"/>
      <x:c r="S4730" s="18"/>
      <x:c r="T4730" s="18"/>
    </x:row>
    <x:row r="4731">
      <x:c r="D4731" s="18"/>
      <x:c r="E4731" s="18"/>
      <x:c r="F4731" s="18"/>
      <x:c r="G4731" s="59"/>
      <x:c r="H4731" s="59"/>
      <x:c r="I4731" s="59"/>
      <x:c r="J4731" s="59"/>
      <x:c r="K4731" s="18"/>
      <x:c r="L4731" s="18"/>
      <x:c r="M4731" s="18"/>
      <x:c r="N4731" s="18"/>
      <x:c r="O4731" s="18"/>
      <x:c r="P4731" s="18"/>
      <x:c r="Q4731" s="18"/>
      <x:c r="R4731" s="18"/>
      <x:c r="S4731" s="18"/>
      <x:c r="T4731" s="18"/>
    </x:row>
    <x:row r="4732">
      <x:c r="D4732" s="18"/>
      <x:c r="E4732" s="18"/>
      <x:c r="F4732" s="18"/>
      <x:c r="G4732" s="59"/>
      <x:c r="H4732" s="59"/>
      <x:c r="I4732" s="59"/>
      <x:c r="J4732" s="59"/>
      <x:c r="K4732" s="18"/>
      <x:c r="L4732" s="18"/>
      <x:c r="M4732" s="18"/>
      <x:c r="N4732" s="18"/>
      <x:c r="O4732" s="18"/>
      <x:c r="P4732" s="18"/>
      <x:c r="Q4732" s="18"/>
      <x:c r="R4732" s="18"/>
      <x:c r="S4732" s="18"/>
      <x:c r="T4732" s="18"/>
    </x:row>
    <x:row r="4733">
      <x:c r="D4733" s="18"/>
      <x:c r="E4733" s="18"/>
      <x:c r="F4733" s="18"/>
      <x:c r="G4733" s="59"/>
      <x:c r="H4733" s="59"/>
      <x:c r="I4733" s="59"/>
      <x:c r="J4733" s="59"/>
      <x:c r="K4733" s="18"/>
      <x:c r="L4733" s="18"/>
      <x:c r="M4733" s="18"/>
      <x:c r="N4733" s="18"/>
      <x:c r="O4733" s="18"/>
      <x:c r="P4733" s="18"/>
      <x:c r="Q4733" s="18"/>
      <x:c r="R4733" s="18"/>
      <x:c r="S4733" s="18"/>
      <x:c r="T4733" s="18"/>
    </x:row>
    <x:row r="4734">
      <x:c r="D4734" s="18"/>
      <x:c r="E4734" s="18"/>
      <x:c r="F4734" s="18"/>
      <x:c r="G4734" s="59"/>
      <x:c r="H4734" s="59"/>
      <x:c r="I4734" s="59"/>
      <x:c r="J4734" s="59"/>
      <x:c r="K4734" s="18"/>
      <x:c r="L4734" s="18"/>
      <x:c r="M4734" s="18"/>
      <x:c r="N4734" s="18"/>
      <x:c r="O4734" s="18"/>
      <x:c r="P4734" s="18"/>
      <x:c r="Q4734" s="18"/>
      <x:c r="R4734" s="18"/>
      <x:c r="S4734" s="18"/>
      <x:c r="T4734" s="18"/>
    </x:row>
    <x:row r="4735">
      <x:c r="D4735" s="18"/>
      <x:c r="E4735" s="18"/>
      <x:c r="F4735" s="18"/>
      <x:c r="G4735" s="59"/>
      <x:c r="H4735" s="59"/>
      <x:c r="I4735" s="59"/>
      <x:c r="J4735" s="59"/>
      <x:c r="K4735" s="18"/>
      <x:c r="L4735" s="18"/>
      <x:c r="M4735" s="18"/>
      <x:c r="N4735" s="18"/>
      <x:c r="O4735" s="18"/>
      <x:c r="P4735" s="18"/>
      <x:c r="Q4735" s="18"/>
      <x:c r="R4735" s="18"/>
      <x:c r="S4735" s="18"/>
      <x:c r="T4735" s="18"/>
    </x:row>
    <x:row r="4736">
      <x:c r="D4736" s="18"/>
      <x:c r="E4736" s="18"/>
      <x:c r="F4736" s="18"/>
      <x:c r="G4736" s="59"/>
      <x:c r="H4736" s="59"/>
      <x:c r="I4736" s="59"/>
      <x:c r="J4736" s="59"/>
      <x:c r="K4736" s="18"/>
      <x:c r="L4736" s="18"/>
      <x:c r="M4736" s="18"/>
      <x:c r="N4736" s="18"/>
      <x:c r="O4736" s="18"/>
      <x:c r="P4736" s="18"/>
      <x:c r="Q4736" s="18"/>
      <x:c r="R4736" s="18"/>
      <x:c r="S4736" s="18"/>
      <x:c r="T4736" s="18"/>
    </x:row>
    <x:row r="4737">
      <x:c r="D4737" s="18"/>
      <x:c r="E4737" s="18"/>
      <x:c r="F4737" s="18"/>
      <x:c r="G4737" s="59"/>
      <x:c r="H4737" s="59"/>
      <x:c r="I4737" s="59"/>
      <x:c r="J4737" s="59"/>
      <x:c r="K4737" s="18"/>
      <x:c r="L4737" s="18"/>
      <x:c r="M4737" s="18"/>
      <x:c r="N4737" s="18"/>
      <x:c r="O4737" s="18"/>
      <x:c r="P4737" s="18"/>
      <x:c r="Q4737" s="18"/>
      <x:c r="R4737" s="18"/>
      <x:c r="S4737" s="18"/>
      <x:c r="T4737" s="18"/>
    </x:row>
    <x:row r="4738">
      <x:c r="D4738" s="18"/>
      <x:c r="E4738" s="18"/>
      <x:c r="F4738" s="18"/>
      <x:c r="G4738" s="59"/>
      <x:c r="H4738" s="59"/>
      <x:c r="I4738" s="59"/>
      <x:c r="J4738" s="59"/>
      <x:c r="K4738" s="18"/>
      <x:c r="L4738" s="18"/>
      <x:c r="M4738" s="18"/>
      <x:c r="N4738" s="18"/>
      <x:c r="O4738" s="18"/>
      <x:c r="P4738" s="18"/>
      <x:c r="Q4738" s="18"/>
      <x:c r="R4738" s="18"/>
      <x:c r="S4738" s="18"/>
      <x:c r="T4738" s="18"/>
    </x:row>
    <x:row r="4739">
      <x:c r="D4739" s="18"/>
      <x:c r="E4739" s="18"/>
      <x:c r="F4739" s="18"/>
      <x:c r="G4739" s="59"/>
      <x:c r="H4739" s="59"/>
      <x:c r="I4739" s="59"/>
      <x:c r="J4739" s="59"/>
      <x:c r="K4739" s="18"/>
      <x:c r="L4739" s="18"/>
      <x:c r="M4739" s="18"/>
      <x:c r="N4739" s="18"/>
      <x:c r="O4739" s="18"/>
      <x:c r="P4739" s="18"/>
      <x:c r="Q4739" s="18"/>
      <x:c r="R4739" s="18"/>
      <x:c r="S4739" s="18"/>
      <x:c r="T4739" s="18"/>
    </x:row>
    <x:row r="4740">
      <x:c r="D4740" s="18"/>
      <x:c r="E4740" s="18"/>
      <x:c r="F4740" s="18"/>
      <x:c r="G4740" s="59"/>
      <x:c r="H4740" s="59"/>
      <x:c r="I4740" s="59"/>
      <x:c r="J4740" s="59"/>
      <x:c r="K4740" s="18"/>
      <x:c r="L4740" s="18"/>
      <x:c r="M4740" s="18"/>
      <x:c r="N4740" s="18"/>
      <x:c r="O4740" s="18"/>
      <x:c r="P4740" s="18"/>
      <x:c r="Q4740" s="18"/>
      <x:c r="R4740" s="18"/>
      <x:c r="S4740" s="18"/>
      <x:c r="T4740" s="18"/>
    </x:row>
    <x:row r="4741">
      <x:c r="D4741" s="18"/>
      <x:c r="E4741" s="18"/>
      <x:c r="F4741" s="18"/>
      <x:c r="G4741" s="59"/>
      <x:c r="H4741" s="59"/>
      <x:c r="I4741" s="59"/>
      <x:c r="J4741" s="59"/>
      <x:c r="K4741" s="18"/>
      <x:c r="L4741" s="18"/>
      <x:c r="M4741" s="18"/>
      <x:c r="N4741" s="18"/>
      <x:c r="O4741" s="18"/>
      <x:c r="P4741" s="18"/>
      <x:c r="Q4741" s="18"/>
      <x:c r="R4741" s="18"/>
      <x:c r="S4741" s="18"/>
      <x:c r="T4741" s="18"/>
    </x:row>
    <x:row r="4742">
      <x:c r="D4742" s="18"/>
      <x:c r="E4742" s="18"/>
      <x:c r="F4742" s="18"/>
      <x:c r="G4742" s="59"/>
      <x:c r="H4742" s="59"/>
      <x:c r="I4742" s="59"/>
      <x:c r="J4742" s="59"/>
      <x:c r="K4742" s="18"/>
      <x:c r="L4742" s="18"/>
      <x:c r="M4742" s="18"/>
      <x:c r="N4742" s="18"/>
      <x:c r="O4742" s="18"/>
      <x:c r="P4742" s="18"/>
      <x:c r="Q4742" s="18"/>
      <x:c r="R4742" s="18"/>
      <x:c r="S4742" s="18"/>
      <x:c r="T4742" s="18"/>
    </x:row>
    <x:row r="4743">
      <x:c r="D4743" s="18"/>
      <x:c r="E4743" s="18"/>
      <x:c r="F4743" s="18"/>
      <x:c r="G4743" s="59"/>
      <x:c r="H4743" s="59"/>
      <x:c r="I4743" s="59"/>
      <x:c r="J4743" s="59"/>
      <x:c r="K4743" s="18"/>
      <x:c r="L4743" s="18"/>
      <x:c r="M4743" s="18"/>
      <x:c r="N4743" s="18"/>
      <x:c r="O4743" s="18"/>
      <x:c r="P4743" s="18"/>
      <x:c r="Q4743" s="18"/>
      <x:c r="R4743" s="18"/>
      <x:c r="S4743" s="18"/>
      <x:c r="T4743" s="18"/>
    </x:row>
    <x:row r="4744">
      <x:c r="D4744" s="18"/>
      <x:c r="E4744" s="18"/>
      <x:c r="F4744" s="18"/>
      <x:c r="G4744" s="59"/>
      <x:c r="H4744" s="59"/>
      <x:c r="I4744" s="59"/>
      <x:c r="J4744" s="59"/>
      <x:c r="K4744" s="18"/>
      <x:c r="L4744" s="18"/>
      <x:c r="M4744" s="18"/>
      <x:c r="N4744" s="18"/>
      <x:c r="O4744" s="18"/>
      <x:c r="P4744" s="18"/>
      <x:c r="Q4744" s="18"/>
      <x:c r="R4744" s="18"/>
      <x:c r="S4744" s="18"/>
      <x:c r="T4744" s="18"/>
    </x:row>
    <x:row r="4745">
      <x:c r="D4745" s="18"/>
      <x:c r="E4745" s="18"/>
      <x:c r="F4745" s="18"/>
      <x:c r="G4745" s="59"/>
      <x:c r="H4745" s="59"/>
      <x:c r="I4745" s="59"/>
      <x:c r="J4745" s="59"/>
      <x:c r="K4745" s="18"/>
      <x:c r="L4745" s="18"/>
      <x:c r="M4745" s="18"/>
      <x:c r="N4745" s="18"/>
      <x:c r="O4745" s="18"/>
      <x:c r="P4745" s="18"/>
      <x:c r="Q4745" s="18"/>
      <x:c r="R4745" s="18"/>
      <x:c r="S4745" s="18"/>
      <x:c r="T4745" s="18"/>
    </x:row>
    <x:row r="4746">
      <x:c r="D4746" s="18"/>
      <x:c r="E4746" s="18"/>
      <x:c r="F4746" s="18"/>
      <x:c r="G4746" s="59"/>
      <x:c r="H4746" s="59"/>
      <x:c r="I4746" s="59"/>
      <x:c r="J4746" s="59"/>
      <x:c r="K4746" s="18"/>
      <x:c r="L4746" s="18"/>
      <x:c r="M4746" s="18"/>
      <x:c r="N4746" s="18"/>
      <x:c r="O4746" s="18"/>
      <x:c r="P4746" s="18"/>
      <x:c r="Q4746" s="18"/>
      <x:c r="R4746" s="18"/>
      <x:c r="S4746" s="18"/>
      <x:c r="T4746" s="18"/>
    </x:row>
    <x:row r="4747">
      <x:c r="D4747" s="18"/>
      <x:c r="E4747" s="18"/>
      <x:c r="F4747" s="18"/>
      <x:c r="G4747" s="59"/>
      <x:c r="H4747" s="59"/>
      <x:c r="I4747" s="59"/>
      <x:c r="J4747" s="59"/>
      <x:c r="K4747" s="18"/>
      <x:c r="L4747" s="18"/>
      <x:c r="M4747" s="18"/>
      <x:c r="N4747" s="18"/>
      <x:c r="O4747" s="18"/>
      <x:c r="P4747" s="18"/>
      <x:c r="Q4747" s="18"/>
      <x:c r="R4747" s="18"/>
      <x:c r="S4747" s="18"/>
      <x:c r="T4747" s="18"/>
    </x:row>
    <x:row r="4748">
      <x:c r="D4748" s="18"/>
      <x:c r="E4748" s="18"/>
      <x:c r="F4748" s="18"/>
      <x:c r="G4748" s="59"/>
      <x:c r="H4748" s="59"/>
      <x:c r="I4748" s="59"/>
      <x:c r="J4748" s="59"/>
      <x:c r="K4748" s="18"/>
      <x:c r="L4748" s="18"/>
      <x:c r="M4748" s="18"/>
      <x:c r="N4748" s="18"/>
      <x:c r="O4748" s="18"/>
      <x:c r="P4748" s="18"/>
      <x:c r="Q4748" s="18"/>
      <x:c r="R4748" s="18"/>
      <x:c r="S4748" s="18"/>
      <x:c r="T4748" s="18"/>
    </x:row>
    <x:row r="4749">
      <x:c r="D4749" s="18"/>
      <x:c r="E4749" s="18"/>
      <x:c r="F4749" s="18"/>
      <x:c r="G4749" s="59"/>
      <x:c r="H4749" s="59"/>
      <x:c r="I4749" s="59"/>
      <x:c r="J4749" s="59"/>
      <x:c r="K4749" s="18"/>
      <x:c r="L4749" s="18"/>
      <x:c r="M4749" s="18"/>
      <x:c r="N4749" s="18"/>
      <x:c r="O4749" s="18"/>
      <x:c r="P4749" s="18"/>
      <x:c r="Q4749" s="18"/>
      <x:c r="R4749" s="18"/>
      <x:c r="S4749" s="18"/>
      <x:c r="T4749" s="18"/>
    </x:row>
    <x:row r="4750">
      <x:c r="D4750" s="18"/>
      <x:c r="E4750" s="18"/>
      <x:c r="F4750" s="18"/>
      <x:c r="G4750" s="59"/>
      <x:c r="H4750" s="59"/>
      <x:c r="I4750" s="59"/>
      <x:c r="J4750" s="59"/>
      <x:c r="K4750" s="18"/>
      <x:c r="L4750" s="18"/>
      <x:c r="M4750" s="18"/>
      <x:c r="N4750" s="18"/>
      <x:c r="O4750" s="18"/>
      <x:c r="P4750" s="18"/>
      <x:c r="Q4750" s="18"/>
      <x:c r="R4750" s="18"/>
      <x:c r="S4750" s="18"/>
      <x:c r="T4750" s="18"/>
    </x:row>
    <x:row r="4751">
      <x:c r="D4751" s="18"/>
      <x:c r="E4751" s="18"/>
      <x:c r="F4751" s="18"/>
      <x:c r="G4751" s="59"/>
      <x:c r="H4751" s="59"/>
      <x:c r="I4751" s="59"/>
      <x:c r="J4751" s="59"/>
      <x:c r="K4751" s="18"/>
      <x:c r="L4751" s="18"/>
      <x:c r="M4751" s="18"/>
      <x:c r="N4751" s="18"/>
      <x:c r="O4751" s="18"/>
      <x:c r="P4751" s="18"/>
      <x:c r="Q4751" s="18"/>
      <x:c r="R4751" s="18"/>
      <x:c r="S4751" s="18"/>
      <x:c r="T4751" s="18"/>
    </x:row>
    <x:row r="4752">
      <x:c r="D4752" s="18"/>
      <x:c r="E4752" s="18"/>
      <x:c r="F4752" s="18"/>
      <x:c r="G4752" s="59"/>
      <x:c r="H4752" s="59"/>
      <x:c r="I4752" s="59"/>
      <x:c r="J4752" s="59"/>
      <x:c r="K4752" s="18"/>
      <x:c r="L4752" s="18"/>
      <x:c r="M4752" s="18"/>
      <x:c r="N4752" s="18"/>
      <x:c r="O4752" s="18"/>
      <x:c r="P4752" s="18"/>
      <x:c r="Q4752" s="18"/>
      <x:c r="R4752" s="18"/>
      <x:c r="S4752" s="18"/>
      <x:c r="T4752" s="18"/>
    </x:row>
    <x:row r="4753">
      <x:c r="D4753" s="18"/>
      <x:c r="E4753" s="18"/>
      <x:c r="F4753" s="18"/>
      <x:c r="G4753" s="59"/>
      <x:c r="H4753" s="59"/>
      <x:c r="I4753" s="59"/>
      <x:c r="J4753" s="59"/>
      <x:c r="K4753" s="18"/>
      <x:c r="L4753" s="18"/>
      <x:c r="M4753" s="18"/>
      <x:c r="N4753" s="18"/>
      <x:c r="O4753" s="18"/>
      <x:c r="P4753" s="18"/>
      <x:c r="Q4753" s="18"/>
      <x:c r="R4753" s="18"/>
      <x:c r="S4753" s="18"/>
      <x:c r="T4753" s="18"/>
    </x:row>
    <x:row r="4754">
      <x:c r="D4754" s="18"/>
      <x:c r="E4754" s="18"/>
      <x:c r="F4754" s="18"/>
      <x:c r="G4754" s="59"/>
      <x:c r="H4754" s="59"/>
      <x:c r="I4754" s="59"/>
      <x:c r="J4754" s="59"/>
      <x:c r="K4754" s="18"/>
      <x:c r="L4754" s="18"/>
      <x:c r="M4754" s="18"/>
      <x:c r="N4754" s="18"/>
      <x:c r="O4754" s="18"/>
      <x:c r="P4754" s="18"/>
      <x:c r="Q4754" s="18"/>
      <x:c r="R4754" s="18"/>
      <x:c r="S4754" s="18"/>
      <x:c r="T4754" s="18"/>
    </x:row>
    <x:row r="4755">
      <x:c r="D4755" s="18"/>
      <x:c r="E4755" s="18"/>
      <x:c r="F4755" s="18"/>
      <x:c r="G4755" s="59"/>
      <x:c r="H4755" s="59"/>
      <x:c r="I4755" s="59"/>
      <x:c r="J4755" s="59"/>
      <x:c r="K4755" s="18"/>
      <x:c r="L4755" s="18"/>
      <x:c r="M4755" s="18"/>
      <x:c r="N4755" s="18"/>
      <x:c r="O4755" s="18"/>
      <x:c r="P4755" s="18"/>
      <x:c r="Q4755" s="18"/>
      <x:c r="R4755" s="18"/>
      <x:c r="S4755" s="18"/>
      <x:c r="T4755" s="18"/>
    </x:row>
    <x:row r="4756">
      <x:c r="D4756" s="18"/>
      <x:c r="E4756" s="18"/>
      <x:c r="F4756" s="18"/>
      <x:c r="G4756" s="59"/>
      <x:c r="H4756" s="59"/>
      <x:c r="I4756" s="59"/>
      <x:c r="J4756" s="59"/>
      <x:c r="K4756" s="18"/>
      <x:c r="L4756" s="18"/>
      <x:c r="M4756" s="18"/>
      <x:c r="N4756" s="18"/>
      <x:c r="O4756" s="18"/>
      <x:c r="P4756" s="18"/>
      <x:c r="Q4756" s="18"/>
      <x:c r="R4756" s="18"/>
      <x:c r="S4756" s="18"/>
      <x:c r="T4756" s="18"/>
    </x:row>
    <x:row r="4757">
      <x:c r="D4757" s="18"/>
      <x:c r="E4757" s="18"/>
      <x:c r="F4757" s="18"/>
      <x:c r="G4757" s="59"/>
      <x:c r="H4757" s="59"/>
      <x:c r="I4757" s="59"/>
      <x:c r="J4757" s="59"/>
      <x:c r="K4757" s="18"/>
      <x:c r="L4757" s="18"/>
      <x:c r="M4757" s="18"/>
      <x:c r="N4757" s="18"/>
      <x:c r="O4757" s="18"/>
      <x:c r="P4757" s="18"/>
      <x:c r="Q4757" s="18"/>
      <x:c r="R4757" s="18"/>
      <x:c r="S4757" s="18"/>
      <x:c r="T4757" s="18"/>
    </x:row>
    <x:row r="4758">
      <x:c r="D4758" s="18"/>
      <x:c r="E4758" s="18"/>
      <x:c r="F4758" s="18"/>
      <x:c r="G4758" s="59"/>
      <x:c r="H4758" s="59"/>
      <x:c r="I4758" s="59"/>
      <x:c r="J4758" s="59"/>
      <x:c r="K4758" s="18"/>
      <x:c r="L4758" s="18"/>
      <x:c r="M4758" s="18"/>
      <x:c r="N4758" s="18"/>
      <x:c r="O4758" s="18"/>
      <x:c r="P4758" s="18"/>
      <x:c r="Q4758" s="18"/>
      <x:c r="R4758" s="18"/>
      <x:c r="S4758" s="18"/>
      <x:c r="T4758" s="18"/>
    </x:row>
    <x:row r="4759">
      <x:c r="D4759" s="18"/>
      <x:c r="E4759" s="18"/>
      <x:c r="F4759" s="18"/>
      <x:c r="G4759" s="59"/>
      <x:c r="H4759" s="59"/>
      <x:c r="I4759" s="59"/>
      <x:c r="J4759" s="59"/>
      <x:c r="K4759" s="18"/>
      <x:c r="L4759" s="18"/>
      <x:c r="M4759" s="18"/>
      <x:c r="N4759" s="18"/>
      <x:c r="O4759" s="18"/>
      <x:c r="P4759" s="18"/>
      <x:c r="Q4759" s="18"/>
      <x:c r="R4759" s="18"/>
      <x:c r="S4759" s="18"/>
      <x:c r="T4759" s="18"/>
    </x:row>
    <x:row r="4760">
      <x:c r="D4760" s="18"/>
      <x:c r="E4760" s="18"/>
      <x:c r="F4760" s="18"/>
      <x:c r="G4760" s="59"/>
      <x:c r="H4760" s="59"/>
      <x:c r="I4760" s="59"/>
      <x:c r="J4760" s="59"/>
      <x:c r="K4760" s="18"/>
      <x:c r="L4760" s="18"/>
      <x:c r="M4760" s="18"/>
      <x:c r="N4760" s="18"/>
      <x:c r="O4760" s="18"/>
      <x:c r="P4760" s="18"/>
      <x:c r="Q4760" s="18"/>
      <x:c r="R4760" s="18"/>
      <x:c r="S4760" s="18"/>
      <x:c r="T4760" s="18"/>
    </x:row>
    <x:row r="4761">
      <x:c r="D4761" s="18"/>
      <x:c r="E4761" s="18"/>
      <x:c r="F4761" s="18"/>
      <x:c r="G4761" s="59"/>
      <x:c r="H4761" s="59"/>
      <x:c r="I4761" s="59"/>
      <x:c r="J4761" s="59"/>
      <x:c r="K4761" s="18"/>
      <x:c r="L4761" s="18"/>
      <x:c r="M4761" s="18"/>
      <x:c r="N4761" s="18"/>
      <x:c r="O4761" s="18"/>
      <x:c r="P4761" s="18"/>
      <x:c r="Q4761" s="18"/>
      <x:c r="R4761" s="18"/>
      <x:c r="S4761" s="18"/>
      <x:c r="T4761" s="18"/>
    </x:row>
    <x:row r="4762">
      <x:c r="D4762" s="18"/>
      <x:c r="E4762" s="18"/>
      <x:c r="F4762" s="18"/>
      <x:c r="G4762" s="59"/>
      <x:c r="H4762" s="59"/>
      <x:c r="I4762" s="59"/>
      <x:c r="J4762" s="59"/>
      <x:c r="K4762" s="18"/>
      <x:c r="L4762" s="18"/>
      <x:c r="M4762" s="18"/>
      <x:c r="N4762" s="18"/>
      <x:c r="O4762" s="18"/>
      <x:c r="P4762" s="18"/>
      <x:c r="Q4762" s="18"/>
      <x:c r="R4762" s="18"/>
      <x:c r="S4762" s="18"/>
      <x:c r="T4762" s="18"/>
    </x:row>
    <x:row r="4763">
      <x:c r="D4763" s="18"/>
      <x:c r="E4763" s="18"/>
      <x:c r="F4763" s="18"/>
      <x:c r="G4763" s="59"/>
      <x:c r="H4763" s="59"/>
      <x:c r="I4763" s="59"/>
      <x:c r="J4763" s="59"/>
      <x:c r="K4763" s="18"/>
      <x:c r="L4763" s="18"/>
      <x:c r="M4763" s="18"/>
      <x:c r="N4763" s="18"/>
      <x:c r="O4763" s="18"/>
      <x:c r="P4763" s="18"/>
      <x:c r="Q4763" s="18"/>
      <x:c r="R4763" s="18"/>
      <x:c r="S4763" s="18"/>
      <x:c r="T4763" s="18"/>
    </x:row>
    <x:row r="4764">
      <x:c r="D4764" s="18"/>
      <x:c r="E4764" s="18"/>
      <x:c r="F4764" s="18"/>
      <x:c r="G4764" s="59"/>
      <x:c r="H4764" s="59"/>
      <x:c r="I4764" s="59"/>
      <x:c r="J4764" s="59"/>
      <x:c r="K4764" s="18"/>
      <x:c r="L4764" s="18"/>
      <x:c r="M4764" s="18"/>
      <x:c r="N4764" s="18"/>
      <x:c r="O4764" s="18"/>
      <x:c r="P4764" s="18"/>
      <x:c r="Q4764" s="18"/>
      <x:c r="R4764" s="18"/>
      <x:c r="S4764" s="18"/>
      <x:c r="T4764" s="18"/>
    </x:row>
    <x:row r="4765">
      <x:c r="D4765" s="18"/>
      <x:c r="E4765" s="18"/>
      <x:c r="F4765" s="18"/>
      <x:c r="G4765" s="59"/>
      <x:c r="H4765" s="59"/>
      <x:c r="I4765" s="59"/>
      <x:c r="J4765" s="59"/>
      <x:c r="K4765" s="18"/>
      <x:c r="L4765" s="18"/>
      <x:c r="M4765" s="18"/>
      <x:c r="N4765" s="18"/>
      <x:c r="O4765" s="18"/>
      <x:c r="P4765" s="18"/>
      <x:c r="Q4765" s="18"/>
      <x:c r="R4765" s="18"/>
      <x:c r="S4765" s="18"/>
      <x:c r="T4765" s="18"/>
    </x:row>
    <x:row r="4766">
      <x:c r="D4766" s="18"/>
      <x:c r="E4766" s="18"/>
      <x:c r="F4766" s="18"/>
      <x:c r="G4766" s="59"/>
      <x:c r="H4766" s="59"/>
      <x:c r="I4766" s="59"/>
      <x:c r="J4766" s="59"/>
      <x:c r="K4766" s="18"/>
      <x:c r="L4766" s="18"/>
      <x:c r="M4766" s="18"/>
      <x:c r="N4766" s="18"/>
      <x:c r="O4766" s="18"/>
      <x:c r="P4766" s="18"/>
      <x:c r="Q4766" s="18"/>
      <x:c r="R4766" s="18"/>
      <x:c r="S4766" s="18"/>
      <x:c r="T4766" s="18"/>
    </x:row>
    <x:row r="4767">
      <x:c r="D4767" s="18"/>
      <x:c r="E4767" s="18"/>
      <x:c r="F4767" s="18"/>
      <x:c r="G4767" s="59"/>
      <x:c r="H4767" s="59"/>
      <x:c r="I4767" s="59"/>
      <x:c r="J4767" s="59"/>
      <x:c r="K4767" s="18"/>
      <x:c r="L4767" s="18"/>
      <x:c r="M4767" s="18"/>
      <x:c r="N4767" s="18"/>
      <x:c r="O4767" s="18"/>
      <x:c r="P4767" s="18"/>
      <x:c r="Q4767" s="18"/>
      <x:c r="R4767" s="18"/>
      <x:c r="S4767" s="18"/>
      <x:c r="T4767" s="18"/>
    </x:row>
    <x:row r="4768">
      <x:c r="D4768" s="18"/>
      <x:c r="E4768" s="18"/>
      <x:c r="F4768" s="18"/>
      <x:c r="G4768" s="59"/>
      <x:c r="H4768" s="59"/>
      <x:c r="I4768" s="59"/>
      <x:c r="J4768" s="59"/>
      <x:c r="K4768" s="18"/>
      <x:c r="L4768" s="18"/>
      <x:c r="M4768" s="18"/>
      <x:c r="N4768" s="18"/>
      <x:c r="O4768" s="18"/>
      <x:c r="P4768" s="18"/>
      <x:c r="Q4768" s="18"/>
      <x:c r="R4768" s="18"/>
      <x:c r="S4768" s="18"/>
      <x:c r="T4768" s="18"/>
    </x:row>
    <x:row r="4769">
      <x:c r="D4769" s="18"/>
      <x:c r="E4769" s="18"/>
      <x:c r="F4769" s="18"/>
      <x:c r="G4769" s="59"/>
      <x:c r="H4769" s="59"/>
      <x:c r="I4769" s="59"/>
      <x:c r="J4769" s="59"/>
      <x:c r="K4769" s="18"/>
      <x:c r="L4769" s="18"/>
      <x:c r="M4769" s="18"/>
      <x:c r="N4769" s="18"/>
      <x:c r="O4769" s="18"/>
      <x:c r="P4769" s="18"/>
      <x:c r="Q4769" s="18"/>
      <x:c r="R4769" s="18"/>
      <x:c r="S4769" s="18"/>
      <x:c r="T4769" s="18"/>
    </x:row>
    <x:row r="4770">
      <x:c r="D4770" s="18"/>
      <x:c r="E4770" s="18"/>
      <x:c r="F4770" s="18"/>
      <x:c r="G4770" s="59"/>
      <x:c r="H4770" s="59"/>
      <x:c r="I4770" s="59"/>
      <x:c r="J4770" s="59"/>
      <x:c r="K4770" s="18"/>
      <x:c r="L4770" s="18"/>
      <x:c r="M4770" s="18"/>
      <x:c r="N4770" s="18"/>
      <x:c r="O4770" s="18"/>
      <x:c r="P4770" s="18"/>
      <x:c r="Q4770" s="18"/>
      <x:c r="R4770" s="18"/>
      <x:c r="S4770" s="18"/>
      <x:c r="T4770" s="18"/>
    </x:row>
    <x:row r="4771">
      <x:c r="D4771" s="18"/>
      <x:c r="E4771" s="18"/>
      <x:c r="F4771" s="18"/>
      <x:c r="G4771" s="59"/>
      <x:c r="H4771" s="59"/>
      <x:c r="I4771" s="59"/>
      <x:c r="J4771" s="59"/>
      <x:c r="K4771" s="18"/>
      <x:c r="L4771" s="18"/>
      <x:c r="M4771" s="18"/>
      <x:c r="N4771" s="18"/>
      <x:c r="O4771" s="18"/>
      <x:c r="P4771" s="18"/>
      <x:c r="Q4771" s="18"/>
      <x:c r="R4771" s="18"/>
      <x:c r="S4771" s="18"/>
      <x:c r="T4771" s="18"/>
    </x:row>
    <x:row r="4772">
      <x:c r="D4772" s="18"/>
      <x:c r="E4772" s="18"/>
      <x:c r="F4772" s="18"/>
      <x:c r="G4772" s="59"/>
      <x:c r="H4772" s="59"/>
      <x:c r="I4772" s="59"/>
      <x:c r="J4772" s="59"/>
      <x:c r="K4772" s="18"/>
      <x:c r="L4772" s="18"/>
      <x:c r="M4772" s="18"/>
      <x:c r="N4772" s="18"/>
      <x:c r="O4772" s="18"/>
      <x:c r="P4772" s="18"/>
      <x:c r="Q4772" s="18"/>
      <x:c r="R4772" s="18"/>
      <x:c r="S4772" s="18"/>
      <x:c r="T4772" s="18"/>
    </x:row>
    <x:row r="4773">
      <x:c r="D4773" s="18"/>
      <x:c r="E4773" s="18"/>
      <x:c r="F4773" s="18"/>
      <x:c r="G4773" s="59"/>
      <x:c r="H4773" s="59"/>
      <x:c r="I4773" s="59"/>
      <x:c r="J4773" s="59"/>
      <x:c r="K4773" s="18"/>
      <x:c r="L4773" s="18"/>
      <x:c r="M4773" s="18"/>
      <x:c r="N4773" s="18"/>
      <x:c r="O4773" s="18"/>
      <x:c r="P4773" s="18"/>
      <x:c r="Q4773" s="18"/>
      <x:c r="R4773" s="18"/>
      <x:c r="S4773" s="18"/>
      <x:c r="T4773" s="18"/>
    </x:row>
    <x:row r="4774">
      <x:c r="D4774" s="18"/>
      <x:c r="E4774" s="18"/>
      <x:c r="F4774" s="18"/>
      <x:c r="G4774" s="59"/>
      <x:c r="H4774" s="59"/>
      <x:c r="I4774" s="59"/>
      <x:c r="J4774" s="59"/>
      <x:c r="K4774" s="18"/>
      <x:c r="L4774" s="18"/>
      <x:c r="M4774" s="18"/>
      <x:c r="N4774" s="18"/>
      <x:c r="O4774" s="18"/>
      <x:c r="P4774" s="18"/>
      <x:c r="Q4774" s="18"/>
      <x:c r="R4774" s="18"/>
      <x:c r="S4774" s="18"/>
      <x:c r="T4774" s="18"/>
    </x:row>
    <x:row r="4775">
      <x:c r="D4775" s="18"/>
      <x:c r="E4775" s="18"/>
      <x:c r="F4775" s="18"/>
      <x:c r="G4775" s="59"/>
      <x:c r="H4775" s="59"/>
      <x:c r="I4775" s="59"/>
      <x:c r="J4775" s="59"/>
      <x:c r="K4775" s="18"/>
      <x:c r="L4775" s="18"/>
      <x:c r="M4775" s="18"/>
      <x:c r="N4775" s="18"/>
      <x:c r="O4775" s="18"/>
      <x:c r="P4775" s="18"/>
      <x:c r="Q4775" s="18"/>
      <x:c r="R4775" s="18"/>
      <x:c r="S4775" s="18"/>
      <x:c r="T4775" s="18"/>
    </x:row>
    <x:row r="4776">
      <x:c r="D4776" s="18"/>
      <x:c r="E4776" s="18"/>
      <x:c r="F4776" s="18"/>
      <x:c r="G4776" s="59"/>
      <x:c r="H4776" s="59"/>
      <x:c r="I4776" s="59"/>
      <x:c r="J4776" s="59"/>
      <x:c r="K4776" s="18"/>
      <x:c r="L4776" s="18"/>
      <x:c r="M4776" s="18"/>
      <x:c r="N4776" s="18"/>
      <x:c r="O4776" s="18"/>
      <x:c r="P4776" s="18"/>
      <x:c r="Q4776" s="18"/>
      <x:c r="R4776" s="18"/>
      <x:c r="S4776" s="18"/>
      <x:c r="T4776" s="18"/>
    </x:row>
    <x:row r="4777">
      <x:c r="D4777" s="18"/>
      <x:c r="E4777" s="18"/>
      <x:c r="F4777" s="18"/>
      <x:c r="G4777" s="59"/>
      <x:c r="H4777" s="59"/>
      <x:c r="I4777" s="59"/>
      <x:c r="J4777" s="59"/>
      <x:c r="K4777" s="18"/>
      <x:c r="L4777" s="18"/>
      <x:c r="M4777" s="18"/>
      <x:c r="N4777" s="18"/>
      <x:c r="O4777" s="18"/>
      <x:c r="P4777" s="18"/>
      <x:c r="Q4777" s="18"/>
      <x:c r="R4777" s="18"/>
      <x:c r="S4777" s="18"/>
      <x:c r="T4777" s="18"/>
    </x:row>
    <x:row r="4778">
      <x:c r="D4778" s="18"/>
      <x:c r="E4778" s="18"/>
      <x:c r="F4778" s="18"/>
      <x:c r="G4778" s="59"/>
      <x:c r="H4778" s="59"/>
      <x:c r="I4778" s="59"/>
      <x:c r="J4778" s="59"/>
      <x:c r="K4778" s="18"/>
      <x:c r="L4778" s="18"/>
      <x:c r="M4778" s="18"/>
      <x:c r="N4778" s="18"/>
      <x:c r="O4778" s="18"/>
      <x:c r="P4778" s="18"/>
      <x:c r="Q4778" s="18"/>
      <x:c r="R4778" s="18"/>
      <x:c r="S4778" s="18"/>
      <x:c r="T4778" s="18"/>
    </x:row>
    <x:row r="4779">
      <x:c r="D4779" s="18"/>
      <x:c r="E4779" s="18"/>
      <x:c r="F4779" s="18"/>
      <x:c r="G4779" s="59"/>
      <x:c r="H4779" s="59"/>
      <x:c r="I4779" s="59"/>
      <x:c r="J4779" s="59"/>
      <x:c r="K4779" s="18"/>
      <x:c r="L4779" s="18"/>
      <x:c r="M4779" s="18"/>
      <x:c r="N4779" s="18"/>
      <x:c r="O4779" s="18"/>
      <x:c r="P4779" s="18"/>
      <x:c r="Q4779" s="18"/>
      <x:c r="R4779" s="18"/>
      <x:c r="S4779" s="18"/>
      <x:c r="T4779" s="18"/>
    </x:row>
    <x:row r="4780">
      <x:c r="D4780" s="18"/>
      <x:c r="E4780" s="18"/>
      <x:c r="F4780" s="18"/>
      <x:c r="G4780" s="59"/>
      <x:c r="H4780" s="59"/>
      <x:c r="I4780" s="59"/>
      <x:c r="J4780" s="59"/>
      <x:c r="K4780" s="18"/>
      <x:c r="L4780" s="18"/>
      <x:c r="M4780" s="18"/>
      <x:c r="N4780" s="18"/>
      <x:c r="O4780" s="18"/>
      <x:c r="P4780" s="18"/>
      <x:c r="Q4780" s="18"/>
      <x:c r="R4780" s="18"/>
      <x:c r="S4780" s="18"/>
      <x:c r="T4780" s="18"/>
    </x:row>
    <x:row r="4781">
      <x:c r="D4781" s="18"/>
      <x:c r="E4781" s="18"/>
      <x:c r="F4781" s="18"/>
      <x:c r="G4781" s="59"/>
      <x:c r="H4781" s="59"/>
      <x:c r="I4781" s="59"/>
      <x:c r="J4781" s="59"/>
      <x:c r="K4781" s="18"/>
      <x:c r="L4781" s="18"/>
      <x:c r="M4781" s="18"/>
      <x:c r="N4781" s="18"/>
      <x:c r="O4781" s="18"/>
      <x:c r="P4781" s="18"/>
      <x:c r="Q4781" s="18"/>
      <x:c r="R4781" s="18"/>
      <x:c r="S4781" s="18"/>
      <x:c r="T4781" s="18"/>
    </x:row>
    <x:row r="4782">
      <x:c r="D4782" s="18"/>
      <x:c r="E4782" s="18"/>
      <x:c r="F4782" s="18"/>
      <x:c r="G4782" s="59"/>
      <x:c r="H4782" s="59"/>
      <x:c r="I4782" s="59"/>
      <x:c r="J4782" s="59"/>
      <x:c r="K4782" s="18"/>
      <x:c r="L4782" s="18"/>
      <x:c r="M4782" s="18"/>
      <x:c r="N4782" s="18"/>
      <x:c r="O4782" s="18"/>
      <x:c r="P4782" s="18"/>
      <x:c r="Q4782" s="18"/>
      <x:c r="R4782" s="18"/>
      <x:c r="S4782" s="18"/>
      <x:c r="T4782" s="18"/>
    </x:row>
    <x:row r="4783">
      <x:c r="D4783" s="18"/>
      <x:c r="E4783" s="18"/>
      <x:c r="F4783" s="18"/>
      <x:c r="G4783" s="59"/>
      <x:c r="H4783" s="59"/>
      <x:c r="I4783" s="59"/>
      <x:c r="J4783" s="59"/>
      <x:c r="K4783" s="18"/>
      <x:c r="L4783" s="18"/>
      <x:c r="M4783" s="18"/>
      <x:c r="N4783" s="18"/>
      <x:c r="O4783" s="18"/>
      <x:c r="P4783" s="18"/>
      <x:c r="Q4783" s="18"/>
      <x:c r="R4783" s="18"/>
      <x:c r="S4783" s="18"/>
      <x:c r="T4783" s="18"/>
    </x:row>
    <x:row r="4784">
      <x:c r="D4784" s="18"/>
      <x:c r="E4784" s="18"/>
      <x:c r="F4784" s="18"/>
      <x:c r="G4784" s="59"/>
      <x:c r="H4784" s="59"/>
      <x:c r="I4784" s="59"/>
      <x:c r="J4784" s="59"/>
      <x:c r="K4784" s="18"/>
      <x:c r="L4784" s="18"/>
      <x:c r="M4784" s="18"/>
      <x:c r="N4784" s="18"/>
      <x:c r="O4784" s="18"/>
      <x:c r="P4784" s="18"/>
      <x:c r="Q4784" s="18"/>
      <x:c r="R4784" s="18"/>
      <x:c r="S4784" s="18"/>
      <x:c r="T4784" s="18"/>
    </x:row>
    <x:row r="4785">
      <x:c r="D4785" s="18"/>
      <x:c r="E4785" s="18"/>
      <x:c r="F4785" s="18"/>
      <x:c r="G4785" s="59"/>
      <x:c r="H4785" s="59"/>
      <x:c r="I4785" s="59"/>
      <x:c r="J4785" s="59"/>
      <x:c r="K4785" s="18"/>
      <x:c r="L4785" s="18"/>
      <x:c r="M4785" s="18"/>
      <x:c r="N4785" s="18"/>
      <x:c r="O4785" s="18"/>
      <x:c r="P4785" s="18"/>
      <x:c r="Q4785" s="18"/>
      <x:c r="R4785" s="18"/>
      <x:c r="S4785" s="18"/>
      <x:c r="T4785" s="18"/>
    </x:row>
    <x:row r="4786">
      <x:c r="D4786" s="18"/>
      <x:c r="E4786" s="18"/>
      <x:c r="F4786" s="18"/>
      <x:c r="G4786" s="59"/>
      <x:c r="H4786" s="59"/>
      <x:c r="I4786" s="59"/>
      <x:c r="J4786" s="59"/>
      <x:c r="K4786" s="18"/>
      <x:c r="L4786" s="18"/>
      <x:c r="M4786" s="18"/>
      <x:c r="N4786" s="18"/>
      <x:c r="O4786" s="18"/>
      <x:c r="P4786" s="18"/>
      <x:c r="Q4786" s="18"/>
      <x:c r="R4786" s="18"/>
      <x:c r="S4786" s="18"/>
      <x:c r="T4786" s="18"/>
    </x:row>
    <x:row r="4787">
      <x:c r="D4787" s="18"/>
      <x:c r="E4787" s="18"/>
      <x:c r="F4787" s="18"/>
      <x:c r="G4787" s="59"/>
      <x:c r="H4787" s="59"/>
      <x:c r="I4787" s="59"/>
      <x:c r="J4787" s="59"/>
      <x:c r="K4787" s="18"/>
      <x:c r="L4787" s="18"/>
      <x:c r="M4787" s="18"/>
      <x:c r="N4787" s="18"/>
      <x:c r="O4787" s="18"/>
      <x:c r="P4787" s="18"/>
      <x:c r="Q4787" s="18"/>
      <x:c r="R4787" s="18"/>
      <x:c r="S4787" s="18"/>
      <x:c r="T4787" s="18"/>
    </x:row>
    <x:row r="4788">
      <x:c r="D4788" s="18"/>
      <x:c r="E4788" s="18"/>
      <x:c r="F4788" s="18"/>
      <x:c r="G4788" s="59"/>
      <x:c r="H4788" s="59"/>
      <x:c r="I4788" s="59"/>
      <x:c r="J4788" s="59"/>
      <x:c r="K4788" s="18"/>
      <x:c r="L4788" s="18"/>
      <x:c r="M4788" s="18"/>
      <x:c r="N4788" s="18"/>
      <x:c r="O4788" s="18"/>
      <x:c r="P4788" s="18"/>
      <x:c r="Q4788" s="18"/>
      <x:c r="R4788" s="18"/>
      <x:c r="S4788" s="18"/>
      <x:c r="T4788" s="18"/>
    </x:row>
    <x:row r="4789">
      <x:c r="D4789" s="18"/>
      <x:c r="E4789" s="18"/>
      <x:c r="F4789" s="18"/>
      <x:c r="G4789" s="59"/>
      <x:c r="H4789" s="59"/>
      <x:c r="I4789" s="59"/>
      <x:c r="J4789" s="59"/>
      <x:c r="K4789" s="18"/>
      <x:c r="L4789" s="18"/>
      <x:c r="M4789" s="18"/>
      <x:c r="N4789" s="18"/>
      <x:c r="O4789" s="18"/>
      <x:c r="P4789" s="18"/>
      <x:c r="Q4789" s="18"/>
      <x:c r="R4789" s="18"/>
      <x:c r="S4789" s="18"/>
      <x:c r="T4789" s="18"/>
    </x:row>
    <x:row r="4790">
      <x:c r="D4790" s="18"/>
      <x:c r="E4790" s="18"/>
      <x:c r="F4790" s="18"/>
      <x:c r="G4790" s="59"/>
      <x:c r="H4790" s="59"/>
      <x:c r="I4790" s="59"/>
      <x:c r="J4790" s="59"/>
      <x:c r="K4790" s="18"/>
      <x:c r="L4790" s="18"/>
      <x:c r="M4790" s="18"/>
      <x:c r="N4790" s="18"/>
      <x:c r="O4790" s="18"/>
      <x:c r="P4790" s="18"/>
      <x:c r="Q4790" s="18"/>
      <x:c r="R4790" s="18"/>
      <x:c r="S4790" s="18"/>
      <x:c r="T4790" s="18"/>
    </x:row>
    <x:row r="4791">
      <x:c r="D4791" s="18"/>
      <x:c r="E4791" s="18"/>
      <x:c r="F4791" s="18"/>
      <x:c r="G4791" s="59"/>
      <x:c r="H4791" s="59"/>
      <x:c r="I4791" s="59"/>
      <x:c r="J4791" s="59"/>
      <x:c r="K4791" s="18"/>
      <x:c r="L4791" s="18"/>
      <x:c r="M4791" s="18"/>
      <x:c r="N4791" s="18"/>
      <x:c r="O4791" s="18"/>
      <x:c r="P4791" s="18"/>
      <x:c r="Q4791" s="18"/>
      <x:c r="R4791" s="18"/>
      <x:c r="S4791" s="18"/>
      <x:c r="T4791" s="18"/>
    </x:row>
    <x:row r="4792">
      <x:c r="D4792" s="18"/>
      <x:c r="E4792" s="18"/>
      <x:c r="F4792" s="18"/>
      <x:c r="G4792" s="59"/>
      <x:c r="H4792" s="59"/>
      <x:c r="I4792" s="59"/>
      <x:c r="J4792" s="59"/>
      <x:c r="K4792" s="18"/>
      <x:c r="L4792" s="18"/>
      <x:c r="M4792" s="18"/>
      <x:c r="N4792" s="18"/>
      <x:c r="O4792" s="18"/>
      <x:c r="P4792" s="18"/>
      <x:c r="Q4792" s="18"/>
      <x:c r="R4792" s="18"/>
      <x:c r="S4792" s="18"/>
      <x:c r="T4792" s="18"/>
    </x:row>
    <x:row r="4793">
      <x:c r="D4793" s="18"/>
      <x:c r="E4793" s="18"/>
      <x:c r="F4793" s="18"/>
      <x:c r="G4793" s="59"/>
      <x:c r="H4793" s="59"/>
      <x:c r="I4793" s="59"/>
      <x:c r="J4793" s="59"/>
      <x:c r="K4793" s="18"/>
      <x:c r="L4793" s="18"/>
      <x:c r="M4793" s="18"/>
      <x:c r="N4793" s="18"/>
      <x:c r="O4793" s="18"/>
      <x:c r="P4793" s="18"/>
      <x:c r="Q4793" s="18"/>
      <x:c r="R4793" s="18"/>
      <x:c r="S4793" s="18"/>
      <x:c r="T4793" s="18"/>
    </x:row>
    <x:row r="4794">
      <x:c r="D4794" s="18"/>
      <x:c r="E4794" s="18"/>
      <x:c r="F4794" s="18"/>
      <x:c r="G4794" s="59"/>
      <x:c r="H4794" s="59"/>
      <x:c r="I4794" s="59"/>
      <x:c r="J4794" s="59"/>
      <x:c r="K4794" s="18"/>
      <x:c r="L4794" s="18"/>
      <x:c r="M4794" s="18"/>
      <x:c r="N4794" s="18"/>
      <x:c r="O4794" s="18"/>
      <x:c r="P4794" s="18"/>
      <x:c r="Q4794" s="18"/>
      <x:c r="R4794" s="18"/>
      <x:c r="S4794" s="18"/>
      <x:c r="T4794" s="18"/>
    </x:row>
    <x:row r="4795">
      <x:c r="D4795" s="18"/>
      <x:c r="E4795" s="18"/>
      <x:c r="F4795" s="18"/>
      <x:c r="G4795" s="59"/>
      <x:c r="H4795" s="59"/>
      <x:c r="I4795" s="59"/>
      <x:c r="J4795" s="59"/>
      <x:c r="K4795" s="18"/>
      <x:c r="L4795" s="18"/>
      <x:c r="M4795" s="18"/>
      <x:c r="N4795" s="18"/>
      <x:c r="O4795" s="18"/>
      <x:c r="P4795" s="18"/>
      <x:c r="Q4795" s="18"/>
      <x:c r="R4795" s="18"/>
      <x:c r="S4795" s="18"/>
      <x:c r="T4795" s="18"/>
    </x:row>
    <x:row r="4796">
      <x:c r="D4796" s="18"/>
      <x:c r="E4796" s="18"/>
      <x:c r="F4796" s="18"/>
      <x:c r="G4796" s="59"/>
      <x:c r="H4796" s="59"/>
      <x:c r="I4796" s="59"/>
      <x:c r="J4796" s="59"/>
      <x:c r="K4796" s="18"/>
      <x:c r="L4796" s="18"/>
      <x:c r="M4796" s="18"/>
      <x:c r="N4796" s="18"/>
      <x:c r="O4796" s="18"/>
      <x:c r="P4796" s="18"/>
      <x:c r="Q4796" s="18"/>
      <x:c r="R4796" s="18"/>
      <x:c r="S4796" s="18"/>
      <x:c r="T4796" s="18"/>
    </x:row>
    <x:row r="4797">
      <x:c r="D4797" s="18"/>
      <x:c r="E4797" s="18"/>
      <x:c r="F4797" s="18"/>
      <x:c r="G4797" s="59"/>
      <x:c r="H4797" s="59"/>
      <x:c r="I4797" s="59"/>
      <x:c r="J4797" s="59"/>
      <x:c r="K4797" s="18"/>
      <x:c r="L4797" s="18"/>
      <x:c r="M4797" s="18"/>
      <x:c r="N4797" s="18"/>
      <x:c r="O4797" s="18"/>
      <x:c r="P4797" s="18"/>
      <x:c r="Q4797" s="18"/>
      <x:c r="R4797" s="18"/>
      <x:c r="S4797" s="18"/>
      <x:c r="T4797" s="18"/>
    </x:row>
    <x:row r="4798">
      <x:c r="D4798" s="18"/>
      <x:c r="E4798" s="18"/>
      <x:c r="F4798" s="18"/>
      <x:c r="G4798" s="59"/>
      <x:c r="H4798" s="59"/>
      <x:c r="I4798" s="59"/>
      <x:c r="J4798" s="59"/>
      <x:c r="K4798" s="18"/>
      <x:c r="L4798" s="18"/>
      <x:c r="M4798" s="18"/>
      <x:c r="N4798" s="18"/>
      <x:c r="O4798" s="18"/>
      <x:c r="P4798" s="18"/>
      <x:c r="Q4798" s="18"/>
      <x:c r="R4798" s="18"/>
      <x:c r="S4798" s="18"/>
      <x:c r="T4798" s="18"/>
    </x:row>
    <x:row r="4799">
      <x:c r="D4799" s="18"/>
      <x:c r="E4799" s="18"/>
      <x:c r="F4799" s="18"/>
      <x:c r="G4799" s="59"/>
      <x:c r="H4799" s="59"/>
      <x:c r="I4799" s="59"/>
      <x:c r="J4799" s="59"/>
      <x:c r="K4799" s="18"/>
      <x:c r="L4799" s="18"/>
      <x:c r="M4799" s="18"/>
      <x:c r="N4799" s="18"/>
      <x:c r="O4799" s="18"/>
      <x:c r="P4799" s="18"/>
      <x:c r="Q4799" s="18"/>
      <x:c r="R4799" s="18"/>
      <x:c r="S4799" s="18"/>
      <x:c r="T4799" s="18"/>
    </x:row>
    <x:row r="4800">
      <x:c r="D4800" s="18"/>
      <x:c r="E4800" s="18"/>
      <x:c r="F4800" s="18"/>
      <x:c r="G4800" s="59"/>
      <x:c r="H4800" s="59"/>
      <x:c r="I4800" s="59"/>
      <x:c r="J4800" s="59"/>
      <x:c r="K4800" s="18"/>
      <x:c r="L4800" s="18"/>
      <x:c r="M4800" s="18"/>
      <x:c r="N4800" s="18"/>
      <x:c r="O4800" s="18"/>
      <x:c r="P4800" s="18"/>
      <x:c r="Q4800" s="18"/>
      <x:c r="R4800" s="18"/>
      <x:c r="S4800" s="18"/>
      <x:c r="T4800" s="18"/>
    </x:row>
    <x:row r="4801">
      <x:c r="D4801" s="18"/>
      <x:c r="E4801" s="18"/>
      <x:c r="F4801" s="18"/>
      <x:c r="G4801" s="59"/>
      <x:c r="H4801" s="59"/>
      <x:c r="I4801" s="59"/>
      <x:c r="J4801" s="59"/>
      <x:c r="K4801" s="18"/>
      <x:c r="L4801" s="18"/>
      <x:c r="M4801" s="18"/>
      <x:c r="N4801" s="18"/>
      <x:c r="O4801" s="18"/>
      <x:c r="P4801" s="18"/>
      <x:c r="Q4801" s="18"/>
      <x:c r="R4801" s="18"/>
      <x:c r="S4801" s="18"/>
      <x:c r="T4801" s="18"/>
    </x:row>
    <x:row r="4802">
      <x:c r="D4802" s="18"/>
      <x:c r="E4802" s="18"/>
      <x:c r="F4802" s="18"/>
      <x:c r="G4802" s="59"/>
      <x:c r="H4802" s="59"/>
      <x:c r="I4802" s="59"/>
      <x:c r="J4802" s="59"/>
      <x:c r="K4802" s="18"/>
      <x:c r="L4802" s="18"/>
      <x:c r="M4802" s="18"/>
      <x:c r="N4802" s="18"/>
      <x:c r="O4802" s="18"/>
      <x:c r="P4802" s="18"/>
      <x:c r="Q4802" s="18"/>
      <x:c r="R4802" s="18"/>
      <x:c r="S4802" s="18"/>
      <x:c r="T4802" s="18"/>
    </x:row>
    <x:row r="4803">
      <x:c r="D4803" s="18"/>
      <x:c r="E4803" s="18"/>
      <x:c r="F4803" s="18"/>
      <x:c r="G4803" s="59"/>
      <x:c r="H4803" s="59"/>
      <x:c r="I4803" s="59"/>
      <x:c r="J4803" s="59"/>
      <x:c r="K4803" s="18"/>
      <x:c r="L4803" s="18"/>
      <x:c r="M4803" s="18"/>
      <x:c r="N4803" s="18"/>
      <x:c r="O4803" s="18"/>
      <x:c r="P4803" s="18"/>
      <x:c r="Q4803" s="18"/>
      <x:c r="R4803" s="18"/>
      <x:c r="S4803" s="18"/>
      <x:c r="T4803" s="18"/>
    </x:row>
    <x:row r="4804">
      <x:c r="D4804" s="18"/>
      <x:c r="E4804" s="18"/>
      <x:c r="F4804" s="18"/>
      <x:c r="G4804" s="59"/>
      <x:c r="H4804" s="59"/>
      <x:c r="I4804" s="59"/>
      <x:c r="J4804" s="59"/>
      <x:c r="K4804" s="18"/>
      <x:c r="L4804" s="18"/>
      <x:c r="M4804" s="18"/>
      <x:c r="N4804" s="18"/>
      <x:c r="O4804" s="18"/>
      <x:c r="P4804" s="18"/>
      <x:c r="Q4804" s="18"/>
      <x:c r="R4804" s="18"/>
      <x:c r="S4804" s="18"/>
      <x:c r="T4804" s="18"/>
    </x:row>
    <x:row r="4805">
      <x:c r="D4805" s="18"/>
      <x:c r="E4805" s="18"/>
      <x:c r="F4805" s="18"/>
      <x:c r="G4805" s="59"/>
      <x:c r="H4805" s="59"/>
      <x:c r="I4805" s="59"/>
      <x:c r="J4805" s="59"/>
      <x:c r="K4805" s="18"/>
      <x:c r="L4805" s="18"/>
      <x:c r="M4805" s="18"/>
      <x:c r="N4805" s="18"/>
      <x:c r="O4805" s="18"/>
      <x:c r="P4805" s="18"/>
      <x:c r="Q4805" s="18"/>
      <x:c r="R4805" s="18"/>
      <x:c r="S4805" s="18"/>
      <x:c r="T4805" s="18"/>
    </x:row>
    <x:row r="4806">
      <x:c r="D4806" s="18"/>
      <x:c r="E4806" s="18"/>
      <x:c r="F4806" s="18"/>
      <x:c r="G4806" s="59"/>
      <x:c r="H4806" s="59"/>
      <x:c r="I4806" s="59"/>
      <x:c r="J4806" s="59"/>
      <x:c r="K4806" s="18"/>
      <x:c r="L4806" s="18"/>
      <x:c r="M4806" s="18"/>
      <x:c r="N4806" s="18"/>
      <x:c r="O4806" s="18"/>
      <x:c r="P4806" s="18"/>
      <x:c r="Q4806" s="18"/>
      <x:c r="R4806" s="18"/>
      <x:c r="S4806" s="18"/>
      <x:c r="T4806" s="18"/>
    </x:row>
    <x:row r="4807">
      <x:c r="D4807" s="18"/>
      <x:c r="E4807" s="18"/>
      <x:c r="F4807" s="18"/>
      <x:c r="G4807" s="59"/>
      <x:c r="H4807" s="59"/>
      <x:c r="I4807" s="59"/>
      <x:c r="J4807" s="59"/>
      <x:c r="K4807" s="18"/>
      <x:c r="L4807" s="18"/>
      <x:c r="M4807" s="18"/>
      <x:c r="N4807" s="18"/>
      <x:c r="O4807" s="18"/>
      <x:c r="P4807" s="18"/>
      <x:c r="Q4807" s="18"/>
      <x:c r="R4807" s="18"/>
      <x:c r="S4807" s="18"/>
      <x:c r="T4807" s="18"/>
    </x:row>
    <x:row r="4808">
      <x:c r="D4808" s="18"/>
      <x:c r="E4808" s="18"/>
      <x:c r="F4808" s="18"/>
      <x:c r="G4808" s="59"/>
      <x:c r="H4808" s="59"/>
      <x:c r="I4808" s="59"/>
      <x:c r="J4808" s="59"/>
      <x:c r="K4808" s="18"/>
      <x:c r="L4808" s="18"/>
      <x:c r="M4808" s="18"/>
      <x:c r="N4808" s="18"/>
      <x:c r="O4808" s="18"/>
      <x:c r="P4808" s="18"/>
      <x:c r="Q4808" s="18"/>
      <x:c r="R4808" s="18"/>
      <x:c r="S4808" s="18"/>
      <x:c r="T4808" s="18"/>
    </x:row>
    <x:row r="4809">
      <x:c r="D4809" s="18"/>
      <x:c r="E4809" s="18"/>
      <x:c r="F4809" s="18"/>
      <x:c r="G4809" s="59"/>
      <x:c r="H4809" s="59"/>
      <x:c r="I4809" s="59"/>
      <x:c r="J4809" s="59"/>
      <x:c r="K4809" s="18"/>
      <x:c r="L4809" s="18"/>
      <x:c r="M4809" s="18"/>
      <x:c r="N4809" s="18"/>
      <x:c r="O4809" s="18"/>
      <x:c r="P4809" s="18"/>
      <x:c r="Q4809" s="18"/>
      <x:c r="R4809" s="18"/>
      <x:c r="S4809" s="18"/>
      <x:c r="T4809" s="18"/>
    </x:row>
    <x:row r="4810">
      <x:c r="D4810" s="18"/>
      <x:c r="E4810" s="18"/>
      <x:c r="F4810" s="18"/>
      <x:c r="G4810" s="59"/>
      <x:c r="H4810" s="59"/>
      <x:c r="I4810" s="59"/>
      <x:c r="J4810" s="59"/>
      <x:c r="K4810" s="18"/>
      <x:c r="L4810" s="18"/>
      <x:c r="M4810" s="18"/>
      <x:c r="N4810" s="18"/>
      <x:c r="O4810" s="18"/>
      <x:c r="P4810" s="18"/>
      <x:c r="Q4810" s="18"/>
      <x:c r="R4810" s="18"/>
      <x:c r="S4810" s="18"/>
      <x:c r="T4810" s="18"/>
    </x:row>
    <x:row r="4811">
      <x:c r="D4811" s="18"/>
      <x:c r="E4811" s="18"/>
      <x:c r="F4811" s="18"/>
      <x:c r="G4811" s="59"/>
      <x:c r="H4811" s="59"/>
      <x:c r="I4811" s="59"/>
      <x:c r="J4811" s="59"/>
      <x:c r="K4811" s="18"/>
      <x:c r="L4811" s="18"/>
      <x:c r="M4811" s="18"/>
      <x:c r="N4811" s="18"/>
      <x:c r="O4811" s="18"/>
      <x:c r="P4811" s="18"/>
      <x:c r="Q4811" s="18"/>
      <x:c r="R4811" s="18"/>
      <x:c r="S4811" s="18"/>
      <x:c r="T4811" s="18"/>
    </x:row>
    <x:row r="4812">
      <x:c r="D4812" s="18"/>
      <x:c r="E4812" s="18"/>
      <x:c r="F4812" s="18"/>
      <x:c r="G4812" s="59"/>
      <x:c r="H4812" s="59"/>
      <x:c r="I4812" s="59"/>
      <x:c r="J4812" s="59"/>
      <x:c r="K4812" s="18"/>
      <x:c r="L4812" s="18"/>
      <x:c r="M4812" s="18"/>
      <x:c r="N4812" s="18"/>
      <x:c r="O4812" s="18"/>
      <x:c r="P4812" s="18"/>
      <x:c r="Q4812" s="18"/>
      <x:c r="R4812" s="18"/>
      <x:c r="S4812" s="18"/>
      <x:c r="T4812" s="18"/>
    </x:row>
    <x:row r="4813">
      <x:c r="D4813" s="18"/>
      <x:c r="E4813" s="18"/>
      <x:c r="F4813" s="18"/>
      <x:c r="G4813" s="59"/>
      <x:c r="H4813" s="59"/>
      <x:c r="I4813" s="59"/>
      <x:c r="J4813" s="59"/>
      <x:c r="K4813" s="18"/>
      <x:c r="L4813" s="18"/>
      <x:c r="M4813" s="18"/>
      <x:c r="N4813" s="18"/>
      <x:c r="O4813" s="18"/>
      <x:c r="P4813" s="18"/>
      <x:c r="Q4813" s="18"/>
      <x:c r="R4813" s="18"/>
      <x:c r="S4813" s="18"/>
      <x:c r="T4813" s="18"/>
    </x:row>
    <x:row r="4814">
      <x:c r="D4814" s="18"/>
      <x:c r="E4814" s="18"/>
      <x:c r="F4814" s="18"/>
      <x:c r="G4814" s="59"/>
      <x:c r="H4814" s="59"/>
      <x:c r="I4814" s="59"/>
      <x:c r="J4814" s="59"/>
      <x:c r="K4814" s="18"/>
      <x:c r="L4814" s="18"/>
      <x:c r="M4814" s="18"/>
      <x:c r="N4814" s="18"/>
      <x:c r="O4814" s="18"/>
      <x:c r="P4814" s="18"/>
      <x:c r="Q4814" s="18"/>
      <x:c r="R4814" s="18"/>
      <x:c r="S4814" s="18"/>
      <x:c r="T4814" s="18"/>
    </x:row>
    <x:row r="4815">
      <x:c r="D4815" s="18"/>
      <x:c r="E4815" s="18"/>
      <x:c r="F4815" s="18"/>
      <x:c r="G4815" s="59"/>
      <x:c r="H4815" s="59"/>
      <x:c r="I4815" s="59"/>
      <x:c r="J4815" s="59"/>
      <x:c r="K4815" s="18"/>
      <x:c r="L4815" s="18"/>
      <x:c r="M4815" s="18"/>
      <x:c r="N4815" s="18"/>
      <x:c r="O4815" s="18"/>
      <x:c r="P4815" s="18"/>
      <x:c r="Q4815" s="18"/>
      <x:c r="R4815" s="18"/>
      <x:c r="S4815" s="18"/>
      <x:c r="T4815" s="18"/>
    </x:row>
    <x:row r="4816">
      <x:c r="D4816" s="18"/>
      <x:c r="E4816" s="18"/>
      <x:c r="F4816" s="18"/>
      <x:c r="G4816" s="59"/>
      <x:c r="H4816" s="59"/>
      <x:c r="I4816" s="59"/>
      <x:c r="J4816" s="59"/>
      <x:c r="K4816" s="18"/>
      <x:c r="L4816" s="18"/>
      <x:c r="M4816" s="18"/>
      <x:c r="N4816" s="18"/>
      <x:c r="O4816" s="18"/>
      <x:c r="P4816" s="18"/>
      <x:c r="Q4816" s="18"/>
      <x:c r="R4816" s="18"/>
      <x:c r="S4816" s="18"/>
      <x:c r="T4816" s="18"/>
    </x:row>
    <x:row r="4817">
      <x:c r="D4817" s="18"/>
      <x:c r="E4817" s="18"/>
      <x:c r="F4817" s="18"/>
      <x:c r="G4817" s="59"/>
      <x:c r="H4817" s="59"/>
      <x:c r="I4817" s="59"/>
      <x:c r="J4817" s="59"/>
      <x:c r="K4817" s="18"/>
      <x:c r="L4817" s="18"/>
      <x:c r="M4817" s="18"/>
      <x:c r="N4817" s="18"/>
      <x:c r="O4817" s="18"/>
      <x:c r="P4817" s="18"/>
      <x:c r="Q4817" s="18"/>
      <x:c r="R4817" s="18"/>
      <x:c r="S4817" s="18"/>
      <x:c r="T4817" s="18"/>
    </x:row>
    <x:row r="4818">
      <x:c r="D4818" s="18"/>
      <x:c r="E4818" s="18"/>
      <x:c r="F4818" s="18"/>
      <x:c r="G4818" s="59"/>
      <x:c r="H4818" s="59"/>
      <x:c r="I4818" s="59"/>
      <x:c r="J4818" s="59"/>
      <x:c r="K4818" s="18"/>
      <x:c r="L4818" s="18"/>
      <x:c r="M4818" s="18"/>
      <x:c r="N4818" s="18"/>
      <x:c r="O4818" s="18"/>
      <x:c r="P4818" s="18"/>
      <x:c r="Q4818" s="18"/>
      <x:c r="R4818" s="18"/>
      <x:c r="S4818" s="18"/>
      <x:c r="T4818" s="18"/>
    </x:row>
    <x:row r="4819">
      <x:c r="D4819" s="18"/>
      <x:c r="E4819" s="18"/>
      <x:c r="F4819" s="18"/>
      <x:c r="G4819" s="59"/>
      <x:c r="H4819" s="59"/>
      <x:c r="I4819" s="59"/>
      <x:c r="J4819" s="59"/>
      <x:c r="K4819" s="18"/>
      <x:c r="L4819" s="18"/>
      <x:c r="M4819" s="18"/>
      <x:c r="N4819" s="18"/>
      <x:c r="O4819" s="18"/>
      <x:c r="P4819" s="18"/>
      <x:c r="Q4819" s="18"/>
      <x:c r="R4819" s="18"/>
      <x:c r="S4819" s="18"/>
      <x:c r="T4819" s="18"/>
    </x:row>
    <x:row r="4820">
      <x:c r="D4820" s="18"/>
      <x:c r="E4820" s="18"/>
      <x:c r="F4820" s="18"/>
      <x:c r="G4820" s="59"/>
      <x:c r="H4820" s="59"/>
      <x:c r="I4820" s="59"/>
      <x:c r="J4820" s="59"/>
      <x:c r="K4820" s="18"/>
      <x:c r="L4820" s="18"/>
      <x:c r="M4820" s="18"/>
      <x:c r="N4820" s="18"/>
      <x:c r="O4820" s="18"/>
      <x:c r="P4820" s="18"/>
      <x:c r="Q4820" s="18"/>
      <x:c r="R4820" s="18"/>
      <x:c r="S4820" s="18"/>
      <x:c r="T4820" s="18"/>
    </x:row>
    <x:row r="4821">
      <x:c r="D4821" s="18"/>
      <x:c r="E4821" s="18"/>
      <x:c r="F4821" s="18"/>
      <x:c r="G4821" s="59"/>
      <x:c r="H4821" s="59"/>
      <x:c r="I4821" s="59"/>
      <x:c r="J4821" s="59"/>
      <x:c r="K4821" s="18"/>
      <x:c r="L4821" s="18"/>
      <x:c r="M4821" s="18"/>
      <x:c r="N4821" s="18"/>
      <x:c r="O4821" s="18"/>
      <x:c r="P4821" s="18"/>
      <x:c r="Q4821" s="18"/>
      <x:c r="R4821" s="18"/>
      <x:c r="S4821" s="18"/>
      <x:c r="T4821" s="18"/>
    </x:row>
    <x:row r="4822">
      <x:c r="D4822" s="18"/>
      <x:c r="E4822" s="18"/>
      <x:c r="F4822" s="18"/>
      <x:c r="G4822" s="59"/>
      <x:c r="H4822" s="59"/>
      <x:c r="I4822" s="59"/>
      <x:c r="J4822" s="59"/>
      <x:c r="K4822" s="18"/>
      <x:c r="L4822" s="18"/>
      <x:c r="M4822" s="18"/>
      <x:c r="N4822" s="18"/>
      <x:c r="O4822" s="18"/>
      <x:c r="P4822" s="18"/>
      <x:c r="Q4822" s="18"/>
      <x:c r="R4822" s="18"/>
      <x:c r="S4822" s="18"/>
      <x:c r="T4822" s="18"/>
    </x:row>
    <x:row r="4823">
      <x:c r="D4823" s="18"/>
      <x:c r="E4823" s="18"/>
      <x:c r="F4823" s="18"/>
      <x:c r="G4823" s="59"/>
      <x:c r="H4823" s="59"/>
      <x:c r="I4823" s="59"/>
      <x:c r="J4823" s="59"/>
      <x:c r="K4823" s="18"/>
      <x:c r="L4823" s="18"/>
      <x:c r="M4823" s="18"/>
      <x:c r="N4823" s="18"/>
      <x:c r="O4823" s="18"/>
      <x:c r="P4823" s="18"/>
      <x:c r="Q4823" s="18"/>
      <x:c r="R4823" s="18"/>
      <x:c r="S4823" s="18"/>
      <x:c r="T4823" s="18"/>
    </x:row>
    <x:row r="4824">
      <x:c r="D4824" s="18"/>
      <x:c r="E4824" s="18"/>
      <x:c r="F4824" s="18"/>
      <x:c r="G4824" s="59"/>
      <x:c r="H4824" s="59"/>
      <x:c r="I4824" s="59"/>
      <x:c r="J4824" s="59"/>
      <x:c r="K4824" s="18"/>
      <x:c r="L4824" s="18"/>
      <x:c r="M4824" s="18"/>
      <x:c r="N4824" s="18"/>
      <x:c r="O4824" s="18"/>
      <x:c r="P4824" s="18"/>
      <x:c r="Q4824" s="18"/>
      <x:c r="R4824" s="18"/>
      <x:c r="S4824" s="18"/>
      <x:c r="T4824" s="18"/>
    </x:row>
    <x:row r="4825">
      <x:c r="D4825" s="18"/>
      <x:c r="E4825" s="18"/>
      <x:c r="F4825" s="18"/>
      <x:c r="G4825" s="59"/>
      <x:c r="H4825" s="59"/>
      <x:c r="I4825" s="59"/>
      <x:c r="J4825" s="59"/>
      <x:c r="K4825" s="18"/>
      <x:c r="L4825" s="18"/>
      <x:c r="M4825" s="18"/>
      <x:c r="N4825" s="18"/>
      <x:c r="O4825" s="18"/>
      <x:c r="P4825" s="18"/>
      <x:c r="Q4825" s="18"/>
      <x:c r="R4825" s="18"/>
      <x:c r="S4825" s="18"/>
      <x:c r="T4825" s="18"/>
    </x:row>
    <x:row r="4826">
      <x:c r="D4826" s="18"/>
      <x:c r="E4826" s="18"/>
      <x:c r="F4826" s="18"/>
      <x:c r="G4826" s="59"/>
      <x:c r="H4826" s="59"/>
      <x:c r="I4826" s="59"/>
      <x:c r="J4826" s="59"/>
      <x:c r="K4826" s="18"/>
      <x:c r="L4826" s="18"/>
      <x:c r="M4826" s="18"/>
      <x:c r="N4826" s="18"/>
      <x:c r="O4826" s="18"/>
      <x:c r="P4826" s="18"/>
      <x:c r="Q4826" s="18"/>
      <x:c r="R4826" s="18"/>
      <x:c r="S4826" s="18"/>
      <x:c r="T4826" s="18"/>
    </x:row>
    <x:row r="4827">
      <x:c r="D4827" s="18"/>
      <x:c r="E4827" s="18"/>
      <x:c r="F4827" s="18"/>
      <x:c r="G4827" s="59"/>
      <x:c r="H4827" s="59"/>
      <x:c r="I4827" s="59"/>
      <x:c r="J4827" s="59"/>
      <x:c r="K4827" s="18"/>
      <x:c r="L4827" s="18"/>
      <x:c r="M4827" s="18"/>
      <x:c r="N4827" s="18"/>
      <x:c r="O4827" s="18"/>
      <x:c r="P4827" s="18"/>
      <x:c r="Q4827" s="18"/>
      <x:c r="R4827" s="18"/>
      <x:c r="S4827" s="18"/>
      <x:c r="T4827" s="18"/>
    </x:row>
    <x:row r="4828">
      <x:c r="D4828" s="18"/>
      <x:c r="E4828" s="18"/>
      <x:c r="F4828" s="18"/>
      <x:c r="G4828" s="59"/>
      <x:c r="H4828" s="59"/>
      <x:c r="I4828" s="59"/>
      <x:c r="J4828" s="59"/>
      <x:c r="K4828" s="18"/>
      <x:c r="L4828" s="18"/>
      <x:c r="M4828" s="18"/>
      <x:c r="N4828" s="18"/>
      <x:c r="O4828" s="18"/>
      <x:c r="P4828" s="18"/>
      <x:c r="Q4828" s="18"/>
      <x:c r="R4828" s="18"/>
      <x:c r="S4828" s="18"/>
      <x:c r="T4828" s="18"/>
    </x:row>
    <x:row r="4829">
      <x:c r="D4829" s="18"/>
      <x:c r="E4829" s="18"/>
      <x:c r="F4829" s="18"/>
      <x:c r="G4829" s="59"/>
      <x:c r="H4829" s="59"/>
      <x:c r="I4829" s="59"/>
      <x:c r="J4829" s="59"/>
      <x:c r="K4829" s="18"/>
      <x:c r="L4829" s="18"/>
      <x:c r="M4829" s="18"/>
      <x:c r="N4829" s="18"/>
      <x:c r="O4829" s="18"/>
      <x:c r="P4829" s="18"/>
      <x:c r="Q4829" s="18"/>
      <x:c r="R4829" s="18"/>
      <x:c r="S4829" s="18"/>
      <x:c r="T4829" s="18"/>
    </x:row>
    <x:row r="4830">
      <x:c r="D4830" s="18"/>
      <x:c r="E4830" s="18"/>
      <x:c r="F4830" s="18"/>
      <x:c r="G4830" s="59"/>
      <x:c r="H4830" s="59"/>
      <x:c r="I4830" s="59"/>
      <x:c r="J4830" s="59"/>
      <x:c r="K4830" s="18"/>
      <x:c r="L4830" s="18"/>
      <x:c r="M4830" s="18"/>
      <x:c r="N4830" s="18"/>
      <x:c r="O4830" s="18"/>
      <x:c r="P4830" s="18"/>
      <x:c r="Q4830" s="18"/>
      <x:c r="R4830" s="18"/>
      <x:c r="S4830" s="18"/>
      <x:c r="T4830" s="18"/>
    </x:row>
    <x:row r="4831">
      <x:c r="D4831" s="18"/>
      <x:c r="E4831" s="18"/>
      <x:c r="F4831" s="18"/>
      <x:c r="G4831" s="59"/>
      <x:c r="H4831" s="59"/>
      <x:c r="I4831" s="59"/>
      <x:c r="J4831" s="59"/>
      <x:c r="K4831" s="18"/>
      <x:c r="L4831" s="18"/>
      <x:c r="M4831" s="18"/>
      <x:c r="N4831" s="18"/>
      <x:c r="O4831" s="18"/>
      <x:c r="P4831" s="18"/>
      <x:c r="Q4831" s="18"/>
      <x:c r="R4831" s="18"/>
      <x:c r="S4831" s="18"/>
      <x:c r="T4831" s="18"/>
    </x:row>
    <x:row r="4832">
      <x:c r="D4832" s="18"/>
      <x:c r="E4832" s="18"/>
      <x:c r="F4832" s="18"/>
      <x:c r="G4832" s="59"/>
      <x:c r="H4832" s="59"/>
      <x:c r="I4832" s="59"/>
      <x:c r="J4832" s="59"/>
      <x:c r="K4832" s="18"/>
      <x:c r="L4832" s="18"/>
      <x:c r="M4832" s="18"/>
      <x:c r="N4832" s="18"/>
      <x:c r="O4832" s="18"/>
      <x:c r="P4832" s="18"/>
      <x:c r="Q4832" s="18"/>
      <x:c r="R4832" s="18"/>
      <x:c r="S4832" s="18"/>
      <x:c r="T4832" s="18"/>
    </x:row>
    <x:row r="4833">
      <x:c r="D4833" s="18"/>
      <x:c r="E4833" s="18"/>
      <x:c r="F4833" s="18"/>
      <x:c r="G4833" s="59"/>
      <x:c r="H4833" s="59"/>
      <x:c r="I4833" s="59"/>
      <x:c r="J4833" s="59"/>
      <x:c r="K4833" s="18"/>
      <x:c r="L4833" s="18"/>
      <x:c r="M4833" s="18"/>
      <x:c r="N4833" s="18"/>
      <x:c r="O4833" s="18"/>
      <x:c r="P4833" s="18"/>
      <x:c r="Q4833" s="18"/>
      <x:c r="R4833" s="18"/>
      <x:c r="S4833" s="18"/>
      <x:c r="T4833" s="18"/>
    </x:row>
    <x:row r="4834">
      <x:c r="D4834" s="18"/>
      <x:c r="E4834" s="18"/>
      <x:c r="F4834" s="18"/>
      <x:c r="G4834" s="59"/>
      <x:c r="H4834" s="59"/>
      <x:c r="I4834" s="59"/>
      <x:c r="J4834" s="59"/>
      <x:c r="K4834" s="18"/>
      <x:c r="L4834" s="18"/>
      <x:c r="M4834" s="18"/>
      <x:c r="N4834" s="18"/>
      <x:c r="O4834" s="18"/>
      <x:c r="P4834" s="18"/>
      <x:c r="Q4834" s="18"/>
      <x:c r="R4834" s="18"/>
      <x:c r="S4834" s="18"/>
      <x:c r="T4834" s="18"/>
    </x:row>
    <x:row r="4835">
      <x:c r="D4835" s="18"/>
      <x:c r="E4835" s="18"/>
      <x:c r="F4835" s="18"/>
      <x:c r="G4835" s="59"/>
      <x:c r="H4835" s="59"/>
      <x:c r="I4835" s="59"/>
      <x:c r="J4835" s="59"/>
      <x:c r="K4835" s="18"/>
      <x:c r="L4835" s="18"/>
      <x:c r="M4835" s="18"/>
      <x:c r="N4835" s="18"/>
      <x:c r="O4835" s="18"/>
      <x:c r="P4835" s="18"/>
      <x:c r="Q4835" s="18"/>
      <x:c r="R4835" s="18"/>
      <x:c r="S4835" s="18"/>
      <x:c r="T4835" s="18"/>
    </x:row>
    <x:row r="4836">
      <x:c r="D4836" s="18"/>
      <x:c r="E4836" s="18"/>
      <x:c r="F4836" s="18"/>
      <x:c r="G4836" s="59"/>
      <x:c r="H4836" s="59"/>
      <x:c r="I4836" s="59"/>
      <x:c r="J4836" s="59"/>
      <x:c r="K4836" s="18"/>
      <x:c r="L4836" s="18"/>
      <x:c r="M4836" s="18"/>
      <x:c r="N4836" s="18"/>
      <x:c r="O4836" s="18"/>
      <x:c r="P4836" s="18"/>
      <x:c r="Q4836" s="18"/>
      <x:c r="R4836" s="18"/>
      <x:c r="S4836" s="18"/>
      <x:c r="T4836" s="18"/>
    </x:row>
    <x:row r="4837">
      <x:c r="D4837" s="18"/>
      <x:c r="E4837" s="18"/>
      <x:c r="F4837" s="18"/>
      <x:c r="G4837" s="59"/>
      <x:c r="H4837" s="59"/>
      <x:c r="I4837" s="59"/>
      <x:c r="J4837" s="59"/>
      <x:c r="K4837" s="18"/>
      <x:c r="L4837" s="18"/>
      <x:c r="M4837" s="18"/>
      <x:c r="N4837" s="18"/>
      <x:c r="O4837" s="18"/>
      <x:c r="P4837" s="18"/>
      <x:c r="Q4837" s="18"/>
      <x:c r="R4837" s="18"/>
      <x:c r="S4837" s="18"/>
      <x:c r="T4837" s="18"/>
    </x:row>
    <x:row r="4838">
      <x:c r="D4838" s="18"/>
      <x:c r="E4838" s="18"/>
      <x:c r="F4838" s="18"/>
      <x:c r="G4838" s="59"/>
      <x:c r="H4838" s="59"/>
      <x:c r="I4838" s="59"/>
      <x:c r="J4838" s="59"/>
      <x:c r="K4838" s="18"/>
      <x:c r="L4838" s="18"/>
      <x:c r="M4838" s="18"/>
      <x:c r="N4838" s="18"/>
      <x:c r="O4838" s="18"/>
      <x:c r="P4838" s="18"/>
      <x:c r="Q4838" s="18"/>
      <x:c r="R4838" s="18"/>
      <x:c r="S4838" s="18"/>
      <x:c r="T4838" s="18"/>
    </x:row>
    <x:row r="4839">
      <x:c r="D4839" s="18"/>
      <x:c r="E4839" s="18"/>
      <x:c r="F4839" s="18"/>
      <x:c r="G4839" s="59"/>
      <x:c r="H4839" s="59"/>
      <x:c r="I4839" s="59"/>
      <x:c r="J4839" s="59"/>
      <x:c r="K4839" s="18"/>
      <x:c r="L4839" s="18"/>
      <x:c r="M4839" s="18"/>
      <x:c r="N4839" s="18"/>
      <x:c r="O4839" s="18"/>
      <x:c r="P4839" s="18"/>
      <x:c r="Q4839" s="18"/>
      <x:c r="R4839" s="18"/>
      <x:c r="S4839" s="18"/>
      <x:c r="T4839" s="18"/>
    </x:row>
    <x:row r="4840">
      <x:c r="D4840" s="18"/>
      <x:c r="E4840" s="18"/>
      <x:c r="F4840" s="18"/>
      <x:c r="G4840" s="59"/>
      <x:c r="H4840" s="59"/>
      <x:c r="I4840" s="59"/>
      <x:c r="J4840" s="59"/>
      <x:c r="K4840" s="18"/>
      <x:c r="L4840" s="18"/>
      <x:c r="M4840" s="18"/>
      <x:c r="N4840" s="18"/>
      <x:c r="O4840" s="18"/>
      <x:c r="P4840" s="18"/>
      <x:c r="Q4840" s="18"/>
      <x:c r="R4840" s="18"/>
      <x:c r="S4840" s="18"/>
      <x:c r="T4840" s="18"/>
    </x:row>
    <x:row r="4841">
      <x:c r="D4841" s="18"/>
      <x:c r="E4841" s="18"/>
      <x:c r="F4841" s="18"/>
      <x:c r="G4841" s="59"/>
      <x:c r="H4841" s="59"/>
      <x:c r="I4841" s="59"/>
      <x:c r="J4841" s="59"/>
      <x:c r="K4841" s="18"/>
      <x:c r="L4841" s="18"/>
      <x:c r="M4841" s="18"/>
      <x:c r="N4841" s="18"/>
      <x:c r="O4841" s="18"/>
      <x:c r="P4841" s="18"/>
      <x:c r="Q4841" s="18"/>
      <x:c r="R4841" s="18"/>
      <x:c r="S4841" s="18"/>
      <x:c r="T4841" s="18"/>
    </x:row>
    <x:row r="4842">
      <x:c r="D4842" s="18"/>
      <x:c r="E4842" s="18"/>
      <x:c r="F4842" s="18"/>
      <x:c r="G4842" s="59"/>
      <x:c r="H4842" s="59"/>
      <x:c r="I4842" s="59"/>
      <x:c r="J4842" s="59"/>
      <x:c r="K4842" s="18"/>
      <x:c r="L4842" s="18"/>
      <x:c r="M4842" s="18"/>
      <x:c r="N4842" s="18"/>
      <x:c r="O4842" s="18"/>
      <x:c r="P4842" s="18"/>
      <x:c r="Q4842" s="18"/>
      <x:c r="R4842" s="18"/>
      <x:c r="S4842" s="18"/>
      <x:c r="T4842" s="18"/>
    </x:row>
    <x:row r="4843">
      <x:c r="D4843" s="18"/>
      <x:c r="E4843" s="18"/>
      <x:c r="F4843" s="18"/>
      <x:c r="G4843" s="59"/>
      <x:c r="H4843" s="59"/>
      <x:c r="I4843" s="59"/>
      <x:c r="J4843" s="59"/>
      <x:c r="K4843" s="18"/>
      <x:c r="L4843" s="18"/>
      <x:c r="M4843" s="18"/>
      <x:c r="N4843" s="18"/>
      <x:c r="O4843" s="18"/>
      <x:c r="P4843" s="18"/>
      <x:c r="Q4843" s="18"/>
      <x:c r="R4843" s="18"/>
      <x:c r="S4843" s="18"/>
      <x:c r="T4843" s="18"/>
    </x:row>
    <x:row r="4844">
      <x:c r="D4844" s="18"/>
      <x:c r="E4844" s="18"/>
      <x:c r="F4844" s="18"/>
      <x:c r="G4844" s="59"/>
      <x:c r="H4844" s="59"/>
      <x:c r="I4844" s="59"/>
      <x:c r="J4844" s="59"/>
      <x:c r="K4844" s="18"/>
      <x:c r="L4844" s="18"/>
      <x:c r="M4844" s="18"/>
      <x:c r="N4844" s="18"/>
      <x:c r="O4844" s="18"/>
      <x:c r="P4844" s="18"/>
      <x:c r="Q4844" s="18"/>
      <x:c r="R4844" s="18"/>
      <x:c r="S4844" s="18"/>
      <x:c r="T4844" s="18"/>
    </x:row>
    <x:row r="4845">
      <x:c r="D4845" s="18"/>
      <x:c r="E4845" s="18"/>
      <x:c r="F4845" s="18"/>
      <x:c r="G4845" s="59"/>
      <x:c r="H4845" s="59"/>
      <x:c r="I4845" s="59"/>
      <x:c r="J4845" s="59"/>
      <x:c r="K4845" s="18"/>
      <x:c r="L4845" s="18"/>
      <x:c r="M4845" s="18"/>
      <x:c r="N4845" s="18"/>
      <x:c r="O4845" s="18"/>
      <x:c r="P4845" s="18"/>
      <x:c r="Q4845" s="18"/>
      <x:c r="R4845" s="18"/>
      <x:c r="S4845" s="18"/>
      <x:c r="T4845" s="18"/>
    </x:row>
    <x:row r="4846">
      <x:c r="D4846" s="18"/>
      <x:c r="E4846" s="18"/>
      <x:c r="F4846" s="18"/>
      <x:c r="G4846" s="59"/>
      <x:c r="H4846" s="59"/>
      <x:c r="I4846" s="59"/>
      <x:c r="J4846" s="59"/>
      <x:c r="K4846" s="18"/>
      <x:c r="L4846" s="18"/>
      <x:c r="M4846" s="18"/>
      <x:c r="N4846" s="18"/>
      <x:c r="O4846" s="18"/>
      <x:c r="P4846" s="18"/>
      <x:c r="Q4846" s="18"/>
      <x:c r="R4846" s="18"/>
      <x:c r="S4846" s="18"/>
      <x:c r="T4846" s="18"/>
    </x:row>
    <x:row r="4847">
      <x:c r="D4847" s="18"/>
      <x:c r="E4847" s="18"/>
      <x:c r="F4847" s="18"/>
      <x:c r="G4847" s="59"/>
      <x:c r="H4847" s="59"/>
      <x:c r="I4847" s="59"/>
      <x:c r="J4847" s="59"/>
      <x:c r="K4847" s="18"/>
      <x:c r="L4847" s="18"/>
      <x:c r="M4847" s="18"/>
      <x:c r="N4847" s="18"/>
      <x:c r="O4847" s="18"/>
      <x:c r="P4847" s="18"/>
      <x:c r="Q4847" s="18"/>
      <x:c r="R4847" s="18"/>
      <x:c r="S4847" s="18"/>
      <x:c r="T4847" s="18"/>
    </x:row>
    <x:row r="4848">
      <x:c r="D4848" s="18"/>
      <x:c r="E4848" s="18"/>
      <x:c r="F4848" s="18"/>
      <x:c r="G4848" s="59"/>
      <x:c r="H4848" s="59"/>
      <x:c r="I4848" s="59"/>
      <x:c r="J4848" s="59"/>
      <x:c r="K4848" s="18"/>
      <x:c r="L4848" s="18"/>
      <x:c r="M4848" s="18"/>
      <x:c r="N4848" s="18"/>
      <x:c r="O4848" s="18"/>
      <x:c r="P4848" s="18"/>
      <x:c r="Q4848" s="18"/>
      <x:c r="R4848" s="18"/>
      <x:c r="S4848" s="18"/>
      <x:c r="T4848" s="18"/>
    </x:row>
    <x:row r="4849">
      <x:c r="D4849" s="18"/>
      <x:c r="E4849" s="18"/>
      <x:c r="F4849" s="18"/>
      <x:c r="G4849" s="59"/>
      <x:c r="H4849" s="59"/>
      <x:c r="I4849" s="59"/>
      <x:c r="J4849" s="59"/>
      <x:c r="K4849" s="18"/>
      <x:c r="L4849" s="18"/>
      <x:c r="M4849" s="18"/>
      <x:c r="N4849" s="18"/>
      <x:c r="O4849" s="18"/>
      <x:c r="P4849" s="18"/>
      <x:c r="Q4849" s="18"/>
      <x:c r="R4849" s="18"/>
      <x:c r="S4849" s="18"/>
      <x:c r="T4849" s="18"/>
    </x:row>
    <x:row r="4850">
      <x:c r="D4850" s="18"/>
      <x:c r="E4850" s="18"/>
      <x:c r="F4850" s="18"/>
      <x:c r="G4850" s="59"/>
      <x:c r="H4850" s="59"/>
      <x:c r="I4850" s="59"/>
      <x:c r="J4850" s="59"/>
      <x:c r="K4850" s="18"/>
      <x:c r="L4850" s="18"/>
      <x:c r="M4850" s="18"/>
      <x:c r="N4850" s="18"/>
      <x:c r="O4850" s="18"/>
      <x:c r="P4850" s="18"/>
      <x:c r="Q4850" s="18"/>
      <x:c r="R4850" s="18"/>
      <x:c r="S4850" s="18"/>
      <x:c r="T4850" s="18"/>
    </x:row>
    <x:row r="4851">
      <x:c r="D4851" s="18"/>
      <x:c r="E4851" s="18"/>
      <x:c r="F4851" s="18"/>
      <x:c r="G4851" s="59"/>
      <x:c r="H4851" s="59"/>
      <x:c r="I4851" s="59"/>
      <x:c r="J4851" s="59"/>
      <x:c r="K4851" s="18"/>
      <x:c r="L4851" s="18"/>
      <x:c r="M4851" s="18"/>
      <x:c r="N4851" s="18"/>
      <x:c r="O4851" s="18"/>
      <x:c r="P4851" s="18"/>
      <x:c r="Q4851" s="18"/>
      <x:c r="R4851" s="18"/>
      <x:c r="S4851" s="18"/>
      <x:c r="T4851" s="18"/>
    </x:row>
    <x:row r="4852">
      <x:c r="D4852" s="18"/>
      <x:c r="E4852" s="18"/>
      <x:c r="F4852" s="18"/>
      <x:c r="G4852" s="59"/>
      <x:c r="H4852" s="59"/>
      <x:c r="I4852" s="59"/>
      <x:c r="J4852" s="59"/>
      <x:c r="K4852" s="18"/>
      <x:c r="L4852" s="18"/>
      <x:c r="M4852" s="18"/>
      <x:c r="N4852" s="18"/>
      <x:c r="O4852" s="18"/>
      <x:c r="P4852" s="18"/>
      <x:c r="Q4852" s="18"/>
      <x:c r="R4852" s="18"/>
      <x:c r="S4852" s="18"/>
      <x:c r="T4852" s="18"/>
    </x:row>
    <x:row r="4853">
      <x:c r="D4853" s="18"/>
      <x:c r="E4853" s="18"/>
      <x:c r="F4853" s="18"/>
      <x:c r="G4853" s="59"/>
      <x:c r="H4853" s="59"/>
      <x:c r="I4853" s="59"/>
      <x:c r="J4853" s="59"/>
      <x:c r="K4853" s="18"/>
      <x:c r="L4853" s="18"/>
      <x:c r="M4853" s="18"/>
      <x:c r="N4853" s="18"/>
      <x:c r="O4853" s="18"/>
      <x:c r="P4853" s="18"/>
      <x:c r="Q4853" s="18"/>
      <x:c r="R4853" s="18"/>
      <x:c r="S4853" s="18"/>
      <x:c r="T4853" s="18"/>
    </x:row>
    <x:row r="4854">
      <x:c r="D4854" s="18"/>
      <x:c r="E4854" s="18"/>
      <x:c r="F4854" s="18"/>
      <x:c r="G4854" s="59"/>
      <x:c r="H4854" s="59"/>
      <x:c r="I4854" s="59"/>
      <x:c r="J4854" s="59"/>
      <x:c r="K4854" s="18"/>
      <x:c r="L4854" s="18"/>
      <x:c r="M4854" s="18"/>
      <x:c r="N4854" s="18"/>
      <x:c r="O4854" s="18"/>
      <x:c r="P4854" s="18"/>
      <x:c r="Q4854" s="18"/>
      <x:c r="R4854" s="18"/>
      <x:c r="S4854" s="18"/>
      <x:c r="T4854" s="18"/>
    </x:row>
    <x:row r="4855">
      <x:c r="D4855" s="18"/>
      <x:c r="E4855" s="18"/>
      <x:c r="F4855" s="18"/>
      <x:c r="G4855" s="59"/>
      <x:c r="H4855" s="59"/>
      <x:c r="I4855" s="59"/>
      <x:c r="J4855" s="59"/>
      <x:c r="K4855" s="18"/>
      <x:c r="L4855" s="18"/>
      <x:c r="M4855" s="18"/>
      <x:c r="N4855" s="18"/>
      <x:c r="O4855" s="18"/>
      <x:c r="P4855" s="18"/>
      <x:c r="Q4855" s="18"/>
      <x:c r="R4855" s="18"/>
      <x:c r="S4855" s="18"/>
      <x:c r="T4855" s="18"/>
    </x:row>
    <x:row r="4856">
      <x:c r="D4856" s="18"/>
      <x:c r="E4856" s="18"/>
      <x:c r="F4856" s="18"/>
      <x:c r="G4856" s="59"/>
      <x:c r="H4856" s="59"/>
      <x:c r="I4856" s="59"/>
      <x:c r="J4856" s="59"/>
      <x:c r="K4856" s="18"/>
      <x:c r="L4856" s="18"/>
      <x:c r="M4856" s="18"/>
      <x:c r="N4856" s="18"/>
      <x:c r="O4856" s="18"/>
      <x:c r="P4856" s="18"/>
      <x:c r="Q4856" s="18"/>
      <x:c r="R4856" s="18"/>
      <x:c r="S4856" s="18"/>
      <x:c r="T4856" s="18"/>
    </x:row>
    <x:row r="4857">
      <x:c r="D4857" s="18"/>
      <x:c r="E4857" s="18"/>
      <x:c r="F4857" s="18"/>
      <x:c r="G4857" s="59"/>
      <x:c r="H4857" s="59"/>
      <x:c r="I4857" s="59"/>
      <x:c r="J4857" s="59"/>
      <x:c r="K4857" s="18"/>
      <x:c r="L4857" s="18"/>
      <x:c r="M4857" s="18"/>
      <x:c r="N4857" s="18"/>
      <x:c r="O4857" s="18"/>
      <x:c r="P4857" s="18"/>
      <x:c r="Q4857" s="18"/>
      <x:c r="R4857" s="18"/>
      <x:c r="S4857" s="18"/>
      <x:c r="T4857" s="18"/>
    </x:row>
    <x:row r="4858">
      <x:c r="D4858" s="18"/>
      <x:c r="E4858" s="18"/>
      <x:c r="F4858" s="18"/>
      <x:c r="G4858" s="59"/>
      <x:c r="H4858" s="59"/>
      <x:c r="I4858" s="59"/>
      <x:c r="J4858" s="59"/>
      <x:c r="K4858" s="18"/>
      <x:c r="L4858" s="18"/>
      <x:c r="M4858" s="18"/>
      <x:c r="N4858" s="18"/>
      <x:c r="O4858" s="18"/>
      <x:c r="P4858" s="18"/>
      <x:c r="Q4858" s="18"/>
      <x:c r="R4858" s="18"/>
      <x:c r="S4858" s="18"/>
      <x:c r="T4858" s="18"/>
    </x:row>
    <x:row r="4859">
      <x:c r="D4859" s="18"/>
      <x:c r="E4859" s="18"/>
      <x:c r="F4859" s="18"/>
      <x:c r="G4859" s="59"/>
      <x:c r="H4859" s="59"/>
      <x:c r="I4859" s="59"/>
      <x:c r="J4859" s="59"/>
      <x:c r="K4859" s="18"/>
      <x:c r="L4859" s="18"/>
      <x:c r="M4859" s="18"/>
      <x:c r="N4859" s="18"/>
      <x:c r="O4859" s="18"/>
      <x:c r="P4859" s="18"/>
      <x:c r="Q4859" s="18"/>
      <x:c r="R4859" s="18"/>
      <x:c r="S4859" s="18"/>
      <x:c r="T4859" s="18"/>
    </x:row>
    <x:row r="4860">
      <x:c r="D4860" s="18"/>
      <x:c r="E4860" s="18"/>
      <x:c r="F4860" s="18"/>
      <x:c r="G4860" s="59"/>
      <x:c r="H4860" s="59"/>
      <x:c r="I4860" s="59"/>
      <x:c r="J4860" s="59"/>
      <x:c r="K4860" s="18"/>
      <x:c r="L4860" s="18"/>
      <x:c r="M4860" s="18"/>
      <x:c r="N4860" s="18"/>
      <x:c r="O4860" s="18"/>
      <x:c r="P4860" s="18"/>
      <x:c r="Q4860" s="18"/>
      <x:c r="R4860" s="18"/>
      <x:c r="S4860" s="18"/>
      <x:c r="T4860" s="18"/>
    </x:row>
    <x:row r="4861">
      <x:c r="D4861" s="18"/>
      <x:c r="E4861" s="18"/>
      <x:c r="F4861" s="18"/>
      <x:c r="G4861" s="59"/>
      <x:c r="H4861" s="59"/>
      <x:c r="I4861" s="59"/>
      <x:c r="J4861" s="59"/>
      <x:c r="K4861" s="18"/>
      <x:c r="L4861" s="18"/>
      <x:c r="M4861" s="18"/>
      <x:c r="N4861" s="18"/>
      <x:c r="O4861" s="18"/>
      <x:c r="P4861" s="18"/>
      <x:c r="Q4861" s="18"/>
      <x:c r="R4861" s="18"/>
      <x:c r="S4861" s="18"/>
      <x:c r="T4861" s="18"/>
    </x:row>
    <x:row r="4862">
      <x:c r="D4862" s="18"/>
      <x:c r="E4862" s="18"/>
      <x:c r="F4862" s="18"/>
      <x:c r="G4862" s="59"/>
      <x:c r="H4862" s="59"/>
      <x:c r="I4862" s="59"/>
      <x:c r="J4862" s="59"/>
      <x:c r="K4862" s="18"/>
      <x:c r="L4862" s="18"/>
      <x:c r="M4862" s="18"/>
      <x:c r="N4862" s="18"/>
      <x:c r="O4862" s="18"/>
      <x:c r="P4862" s="18"/>
      <x:c r="Q4862" s="18"/>
      <x:c r="R4862" s="18"/>
      <x:c r="S4862" s="18"/>
      <x:c r="T4862" s="18"/>
    </x:row>
    <x:row r="4863">
      <x:c r="D4863" s="18"/>
      <x:c r="E4863" s="18"/>
      <x:c r="F4863" s="18"/>
      <x:c r="G4863" s="59"/>
      <x:c r="H4863" s="59"/>
      <x:c r="I4863" s="59"/>
      <x:c r="J4863" s="59"/>
      <x:c r="K4863" s="18"/>
      <x:c r="L4863" s="18"/>
      <x:c r="M4863" s="18"/>
      <x:c r="N4863" s="18"/>
      <x:c r="O4863" s="18"/>
      <x:c r="P4863" s="18"/>
      <x:c r="Q4863" s="18"/>
      <x:c r="R4863" s="18"/>
      <x:c r="S4863" s="18"/>
      <x:c r="T4863" s="18"/>
    </x:row>
    <x:row r="4864">
      <x:c r="D4864" s="18"/>
      <x:c r="E4864" s="18"/>
      <x:c r="F4864" s="18"/>
      <x:c r="G4864" s="59"/>
      <x:c r="H4864" s="59"/>
      <x:c r="I4864" s="59"/>
      <x:c r="J4864" s="59"/>
      <x:c r="K4864" s="18"/>
      <x:c r="L4864" s="18"/>
      <x:c r="M4864" s="18"/>
      <x:c r="N4864" s="18"/>
      <x:c r="O4864" s="18"/>
      <x:c r="P4864" s="18"/>
      <x:c r="Q4864" s="18"/>
      <x:c r="R4864" s="18"/>
      <x:c r="S4864" s="18"/>
      <x:c r="T4864" s="18"/>
    </x:row>
    <x:row r="4865">
      <x:c r="D4865" s="18"/>
      <x:c r="E4865" s="18"/>
      <x:c r="F4865" s="18"/>
      <x:c r="G4865" s="59"/>
      <x:c r="H4865" s="59"/>
      <x:c r="I4865" s="59"/>
      <x:c r="J4865" s="59"/>
      <x:c r="K4865" s="18"/>
      <x:c r="L4865" s="18"/>
      <x:c r="M4865" s="18"/>
      <x:c r="N4865" s="18"/>
      <x:c r="O4865" s="18"/>
      <x:c r="P4865" s="18"/>
      <x:c r="Q4865" s="18"/>
      <x:c r="R4865" s="18"/>
      <x:c r="S4865" s="18"/>
      <x:c r="T4865" s="18"/>
    </x:row>
    <x:row r="4866">
      <x:c r="D4866" s="18"/>
      <x:c r="E4866" s="18"/>
      <x:c r="F4866" s="18"/>
      <x:c r="G4866" s="59"/>
      <x:c r="H4866" s="59"/>
      <x:c r="I4866" s="59"/>
      <x:c r="J4866" s="59"/>
      <x:c r="K4866" s="18"/>
      <x:c r="L4866" s="18"/>
      <x:c r="M4866" s="18"/>
      <x:c r="N4866" s="18"/>
      <x:c r="O4866" s="18"/>
      <x:c r="P4866" s="18"/>
      <x:c r="Q4866" s="18"/>
      <x:c r="R4866" s="18"/>
      <x:c r="S4866" s="18"/>
      <x:c r="T4866" s="18"/>
    </x:row>
    <x:row r="4867">
      <x:c r="D4867" s="18"/>
      <x:c r="E4867" s="18"/>
      <x:c r="F4867" s="18"/>
      <x:c r="G4867" s="59"/>
      <x:c r="H4867" s="59"/>
      <x:c r="I4867" s="59"/>
      <x:c r="J4867" s="59"/>
      <x:c r="K4867" s="18"/>
      <x:c r="L4867" s="18"/>
      <x:c r="M4867" s="18"/>
      <x:c r="N4867" s="18"/>
      <x:c r="O4867" s="18"/>
      <x:c r="P4867" s="18"/>
      <x:c r="Q4867" s="18"/>
      <x:c r="R4867" s="18"/>
      <x:c r="S4867" s="18"/>
      <x:c r="T4867" s="18"/>
    </x:row>
    <x:row r="4868">
      <x:c r="D4868" s="18"/>
      <x:c r="E4868" s="18"/>
      <x:c r="F4868" s="18"/>
      <x:c r="G4868" s="59"/>
      <x:c r="H4868" s="59"/>
      <x:c r="I4868" s="59"/>
      <x:c r="J4868" s="59"/>
      <x:c r="K4868" s="18"/>
      <x:c r="L4868" s="18"/>
      <x:c r="M4868" s="18"/>
      <x:c r="N4868" s="18"/>
      <x:c r="O4868" s="18"/>
      <x:c r="P4868" s="18"/>
      <x:c r="Q4868" s="18"/>
      <x:c r="R4868" s="18"/>
      <x:c r="S4868" s="18"/>
      <x:c r="T4868" s="18"/>
    </x:row>
    <x:row r="4869">
      <x:c r="D4869" s="18"/>
      <x:c r="E4869" s="18"/>
      <x:c r="F4869" s="18"/>
      <x:c r="G4869" s="59"/>
      <x:c r="H4869" s="59"/>
      <x:c r="I4869" s="59"/>
      <x:c r="J4869" s="59"/>
      <x:c r="K4869" s="18"/>
      <x:c r="L4869" s="18"/>
      <x:c r="M4869" s="18"/>
      <x:c r="N4869" s="18"/>
      <x:c r="O4869" s="18"/>
      <x:c r="P4869" s="18"/>
      <x:c r="Q4869" s="18"/>
      <x:c r="R4869" s="18"/>
      <x:c r="S4869" s="18"/>
      <x:c r="T4869" s="18"/>
    </x:row>
    <x:row r="4870">
      <x:c r="D4870" s="18"/>
      <x:c r="E4870" s="18"/>
      <x:c r="F4870" s="18"/>
      <x:c r="G4870" s="59"/>
      <x:c r="H4870" s="59"/>
      <x:c r="I4870" s="59"/>
      <x:c r="J4870" s="59"/>
      <x:c r="K4870" s="18"/>
      <x:c r="L4870" s="18"/>
      <x:c r="M4870" s="18"/>
      <x:c r="N4870" s="18"/>
      <x:c r="O4870" s="18"/>
      <x:c r="P4870" s="18"/>
      <x:c r="Q4870" s="18"/>
      <x:c r="R4870" s="18"/>
      <x:c r="S4870" s="18"/>
      <x:c r="T4870" s="18"/>
    </x:row>
    <x:row r="4871">
      <x:c r="D4871" s="18"/>
      <x:c r="E4871" s="18"/>
      <x:c r="F4871" s="18"/>
      <x:c r="G4871" s="59"/>
      <x:c r="H4871" s="59"/>
      <x:c r="I4871" s="59"/>
      <x:c r="J4871" s="59"/>
      <x:c r="K4871" s="18"/>
      <x:c r="L4871" s="18"/>
      <x:c r="M4871" s="18"/>
      <x:c r="N4871" s="18"/>
      <x:c r="O4871" s="18"/>
      <x:c r="P4871" s="18"/>
      <x:c r="Q4871" s="18"/>
      <x:c r="R4871" s="18"/>
      <x:c r="S4871" s="18"/>
      <x:c r="T4871" s="18"/>
    </x:row>
    <x:row r="4872">
      <x:c r="D4872" s="18"/>
      <x:c r="E4872" s="18"/>
      <x:c r="F4872" s="18"/>
      <x:c r="G4872" s="59"/>
      <x:c r="H4872" s="59"/>
      <x:c r="I4872" s="59"/>
      <x:c r="J4872" s="59"/>
      <x:c r="K4872" s="18"/>
      <x:c r="L4872" s="18"/>
      <x:c r="M4872" s="18"/>
      <x:c r="N4872" s="18"/>
      <x:c r="O4872" s="18"/>
      <x:c r="P4872" s="18"/>
      <x:c r="Q4872" s="18"/>
      <x:c r="R4872" s="18"/>
      <x:c r="S4872" s="18"/>
      <x:c r="T4872" s="18"/>
    </x:row>
    <x:row r="4873">
      <x:c r="D4873" s="18"/>
      <x:c r="E4873" s="18"/>
      <x:c r="F4873" s="18"/>
      <x:c r="G4873" s="59"/>
      <x:c r="H4873" s="59"/>
      <x:c r="I4873" s="59"/>
      <x:c r="J4873" s="59"/>
      <x:c r="K4873" s="18"/>
      <x:c r="L4873" s="18"/>
      <x:c r="M4873" s="18"/>
      <x:c r="N4873" s="18"/>
      <x:c r="O4873" s="18"/>
      <x:c r="P4873" s="18"/>
      <x:c r="Q4873" s="18"/>
      <x:c r="R4873" s="18"/>
      <x:c r="S4873" s="18"/>
      <x:c r="T4873" s="18"/>
    </x:row>
    <x:row r="4874">
      <x:c r="D4874" s="18"/>
      <x:c r="E4874" s="18"/>
      <x:c r="F4874" s="18"/>
      <x:c r="G4874" s="59"/>
      <x:c r="H4874" s="59"/>
      <x:c r="I4874" s="59"/>
      <x:c r="J4874" s="59"/>
      <x:c r="K4874" s="18"/>
      <x:c r="L4874" s="18"/>
      <x:c r="M4874" s="18"/>
      <x:c r="N4874" s="18"/>
      <x:c r="O4874" s="18"/>
      <x:c r="P4874" s="18"/>
      <x:c r="Q4874" s="18"/>
      <x:c r="R4874" s="18"/>
      <x:c r="S4874" s="18"/>
      <x:c r="T4874" s="18"/>
    </x:row>
    <x:row r="4875">
      <x:c r="D4875" s="18"/>
      <x:c r="E4875" s="18"/>
      <x:c r="F4875" s="18"/>
      <x:c r="G4875" s="59"/>
      <x:c r="H4875" s="59"/>
      <x:c r="I4875" s="59"/>
      <x:c r="J4875" s="59"/>
      <x:c r="K4875" s="18"/>
      <x:c r="L4875" s="18"/>
      <x:c r="M4875" s="18"/>
      <x:c r="N4875" s="18"/>
      <x:c r="O4875" s="18"/>
      <x:c r="P4875" s="18"/>
      <x:c r="Q4875" s="18"/>
      <x:c r="R4875" s="18"/>
      <x:c r="S4875" s="18"/>
      <x:c r="T4875" s="18"/>
    </x:row>
    <x:row r="4876">
      <x:c r="D4876" s="18"/>
      <x:c r="E4876" s="18"/>
      <x:c r="F4876" s="18"/>
      <x:c r="G4876" s="59"/>
      <x:c r="H4876" s="59"/>
      <x:c r="I4876" s="59"/>
      <x:c r="J4876" s="59"/>
      <x:c r="K4876" s="18"/>
      <x:c r="L4876" s="18"/>
      <x:c r="M4876" s="18"/>
      <x:c r="N4876" s="18"/>
      <x:c r="O4876" s="18"/>
      <x:c r="P4876" s="18"/>
      <x:c r="Q4876" s="18"/>
      <x:c r="R4876" s="18"/>
      <x:c r="S4876" s="18"/>
      <x:c r="T4876" s="18"/>
    </x:row>
    <x:row r="4877">
      <x:c r="D4877" s="18"/>
      <x:c r="E4877" s="18"/>
      <x:c r="F4877" s="18"/>
      <x:c r="G4877" s="59"/>
      <x:c r="H4877" s="59"/>
      <x:c r="I4877" s="59"/>
      <x:c r="J4877" s="59"/>
      <x:c r="K4877" s="18"/>
      <x:c r="L4877" s="18"/>
      <x:c r="M4877" s="18"/>
      <x:c r="N4877" s="18"/>
      <x:c r="O4877" s="18"/>
      <x:c r="P4877" s="18"/>
      <x:c r="Q4877" s="18"/>
      <x:c r="R4877" s="18"/>
      <x:c r="S4877" s="18"/>
      <x:c r="T4877" s="18"/>
    </x:row>
    <x:row r="4878">
      <x:c r="D4878" s="18"/>
      <x:c r="E4878" s="18"/>
      <x:c r="F4878" s="18"/>
      <x:c r="G4878" s="59"/>
      <x:c r="H4878" s="59"/>
      <x:c r="I4878" s="59"/>
      <x:c r="J4878" s="59"/>
      <x:c r="K4878" s="18"/>
      <x:c r="L4878" s="18"/>
      <x:c r="M4878" s="18"/>
      <x:c r="N4878" s="18"/>
      <x:c r="O4878" s="18"/>
      <x:c r="P4878" s="18"/>
      <x:c r="Q4878" s="18"/>
      <x:c r="R4878" s="18"/>
      <x:c r="S4878" s="18"/>
      <x:c r="T4878" s="18"/>
    </x:row>
    <x:row r="4879">
      <x:c r="D4879" s="18"/>
      <x:c r="E4879" s="18"/>
      <x:c r="F4879" s="18"/>
      <x:c r="G4879" s="59"/>
      <x:c r="H4879" s="59"/>
      <x:c r="I4879" s="59"/>
      <x:c r="J4879" s="59"/>
      <x:c r="K4879" s="18"/>
      <x:c r="L4879" s="18"/>
      <x:c r="M4879" s="18"/>
      <x:c r="N4879" s="18"/>
      <x:c r="O4879" s="18"/>
      <x:c r="P4879" s="18"/>
      <x:c r="Q4879" s="18"/>
      <x:c r="R4879" s="18"/>
      <x:c r="S4879" s="18"/>
      <x:c r="T4879" s="18"/>
    </x:row>
    <x:row r="4880">
      <x:c r="D4880" s="18"/>
      <x:c r="E4880" s="18"/>
      <x:c r="F4880" s="18"/>
      <x:c r="G4880" s="59"/>
      <x:c r="H4880" s="59"/>
      <x:c r="I4880" s="59"/>
      <x:c r="J4880" s="59"/>
      <x:c r="K4880" s="18"/>
      <x:c r="L4880" s="18"/>
      <x:c r="M4880" s="18"/>
      <x:c r="N4880" s="18"/>
      <x:c r="O4880" s="18"/>
      <x:c r="P4880" s="18"/>
      <x:c r="Q4880" s="18"/>
      <x:c r="R4880" s="18"/>
      <x:c r="S4880" s="18"/>
      <x:c r="T4880" s="18"/>
    </x:row>
    <x:row r="4881">
      <x:c r="D4881" s="18"/>
      <x:c r="E4881" s="18"/>
      <x:c r="F4881" s="18"/>
      <x:c r="G4881" s="59"/>
      <x:c r="H4881" s="59"/>
      <x:c r="I4881" s="59"/>
      <x:c r="J4881" s="59"/>
      <x:c r="K4881" s="18"/>
      <x:c r="L4881" s="18"/>
      <x:c r="M4881" s="18"/>
      <x:c r="N4881" s="18"/>
      <x:c r="O4881" s="18"/>
      <x:c r="P4881" s="18"/>
      <x:c r="Q4881" s="18"/>
      <x:c r="R4881" s="18"/>
      <x:c r="S4881" s="18"/>
      <x:c r="T4881" s="18"/>
    </x:row>
    <x:row r="4882">
      <x:c r="D4882" s="18"/>
      <x:c r="E4882" s="18"/>
      <x:c r="F4882" s="18"/>
      <x:c r="G4882" s="59"/>
      <x:c r="H4882" s="59"/>
      <x:c r="I4882" s="59"/>
      <x:c r="J4882" s="59"/>
      <x:c r="K4882" s="18"/>
      <x:c r="L4882" s="18"/>
      <x:c r="M4882" s="18"/>
      <x:c r="N4882" s="18"/>
      <x:c r="O4882" s="18"/>
      <x:c r="P4882" s="18"/>
      <x:c r="Q4882" s="18"/>
      <x:c r="R4882" s="18"/>
      <x:c r="S4882" s="18"/>
      <x:c r="T4882" s="18"/>
    </x:row>
    <x:row r="4883">
      <x:c r="D4883" s="18"/>
      <x:c r="E4883" s="18"/>
      <x:c r="F4883" s="18"/>
      <x:c r="G4883" s="59"/>
      <x:c r="H4883" s="59"/>
      <x:c r="I4883" s="59"/>
      <x:c r="J4883" s="59"/>
      <x:c r="K4883" s="18"/>
      <x:c r="L4883" s="18"/>
      <x:c r="M4883" s="18"/>
      <x:c r="N4883" s="18"/>
      <x:c r="O4883" s="18"/>
      <x:c r="P4883" s="18"/>
      <x:c r="Q4883" s="18"/>
      <x:c r="R4883" s="18"/>
      <x:c r="S4883" s="18"/>
      <x:c r="T4883" s="18"/>
    </x:row>
    <x:row r="4884">
      <x:c r="D4884" s="18"/>
      <x:c r="E4884" s="18"/>
      <x:c r="F4884" s="18"/>
      <x:c r="G4884" s="59"/>
      <x:c r="H4884" s="59"/>
      <x:c r="I4884" s="59"/>
      <x:c r="J4884" s="59"/>
      <x:c r="K4884" s="18"/>
      <x:c r="L4884" s="18"/>
      <x:c r="M4884" s="18"/>
      <x:c r="N4884" s="18"/>
      <x:c r="O4884" s="18"/>
      <x:c r="P4884" s="18"/>
      <x:c r="Q4884" s="18"/>
      <x:c r="R4884" s="18"/>
      <x:c r="S4884" s="18"/>
      <x:c r="T4884" s="18"/>
    </x:row>
    <x:row r="4885">
      <x:c r="D4885" s="18"/>
      <x:c r="E4885" s="18"/>
      <x:c r="F4885" s="18"/>
      <x:c r="G4885" s="59"/>
      <x:c r="H4885" s="59"/>
      <x:c r="I4885" s="59"/>
      <x:c r="J4885" s="59"/>
      <x:c r="K4885" s="18"/>
      <x:c r="L4885" s="18"/>
      <x:c r="M4885" s="18"/>
      <x:c r="N4885" s="18"/>
      <x:c r="O4885" s="18"/>
      <x:c r="P4885" s="18"/>
      <x:c r="Q4885" s="18"/>
      <x:c r="R4885" s="18"/>
      <x:c r="S4885" s="18"/>
      <x:c r="T4885" s="18"/>
    </x:row>
    <x:row r="4886">
      <x:c r="D4886" s="18"/>
      <x:c r="E4886" s="18"/>
      <x:c r="F4886" s="18"/>
      <x:c r="G4886" s="59"/>
      <x:c r="H4886" s="59"/>
      <x:c r="I4886" s="59"/>
      <x:c r="J4886" s="59"/>
      <x:c r="K4886" s="18"/>
      <x:c r="L4886" s="18"/>
      <x:c r="M4886" s="18"/>
      <x:c r="N4886" s="18"/>
      <x:c r="O4886" s="18"/>
      <x:c r="P4886" s="18"/>
      <x:c r="Q4886" s="18"/>
      <x:c r="R4886" s="18"/>
      <x:c r="S4886" s="18"/>
      <x:c r="T4886" s="18"/>
    </x:row>
    <x:row r="4887">
      <x:c r="D4887" s="18"/>
      <x:c r="E4887" s="18"/>
      <x:c r="F4887" s="18"/>
      <x:c r="G4887" s="59"/>
      <x:c r="H4887" s="59"/>
      <x:c r="I4887" s="59"/>
      <x:c r="J4887" s="59"/>
      <x:c r="K4887" s="18"/>
      <x:c r="L4887" s="18"/>
      <x:c r="M4887" s="18"/>
      <x:c r="N4887" s="18"/>
      <x:c r="O4887" s="18"/>
      <x:c r="P4887" s="18"/>
      <x:c r="Q4887" s="18"/>
      <x:c r="R4887" s="18"/>
      <x:c r="S4887" s="18"/>
      <x:c r="T4887" s="18"/>
    </x:row>
    <x:row r="4888">
      <x:c r="D4888" s="18"/>
      <x:c r="E4888" s="18"/>
      <x:c r="F4888" s="18"/>
      <x:c r="G4888" s="59"/>
      <x:c r="H4888" s="59"/>
      <x:c r="I4888" s="59"/>
      <x:c r="J4888" s="59"/>
      <x:c r="K4888" s="18"/>
      <x:c r="L4888" s="18"/>
      <x:c r="M4888" s="18"/>
      <x:c r="N4888" s="18"/>
      <x:c r="O4888" s="18"/>
      <x:c r="P4888" s="18"/>
      <x:c r="Q4888" s="18"/>
      <x:c r="R4888" s="18"/>
      <x:c r="S4888" s="18"/>
      <x:c r="T4888" s="18"/>
    </x:row>
    <x:row r="4889">
      <x:c r="D4889" s="18"/>
      <x:c r="E4889" s="18"/>
      <x:c r="F4889" s="18"/>
      <x:c r="G4889" s="59"/>
      <x:c r="H4889" s="59"/>
      <x:c r="I4889" s="59"/>
      <x:c r="J4889" s="59"/>
      <x:c r="K4889" s="18"/>
      <x:c r="L4889" s="18"/>
      <x:c r="M4889" s="18"/>
      <x:c r="N4889" s="18"/>
      <x:c r="O4889" s="18"/>
      <x:c r="P4889" s="18"/>
      <x:c r="Q4889" s="18"/>
      <x:c r="R4889" s="18"/>
      <x:c r="S4889" s="18"/>
      <x:c r="T4889" s="18"/>
    </x:row>
    <x:row r="4890">
      <x:c r="D4890" s="18"/>
      <x:c r="E4890" s="18"/>
      <x:c r="F4890" s="18"/>
      <x:c r="G4890" s="59"/>
      <x:c r="H4890" s="59"/>
      <x:c r="I4890" s="59"/>
      <x:c r="J4890" s="59"/>
      <x:c r="K4890" s="18"/>
      <x:c r="L4890" s="18"/>
      <x:c r="M4890" s="18"/>
      <x:c r="N4890" s="18"/>
      <x:c r="O4890" s="18"/>
      <x:c r="P4890" s="18"/>
      <x:c r="Q4890" s="18"/>
      <x:c r="R4890" s="18"/>
      <x:c r="S4890" s="18"/>
      <x:c r="T4890" s="18"/>
    </x:row>
    <x:row r="4891">
      <x:c r="D4891" s="18"/>
      <x:c r="E4891" s="18"/>
      <x:c r="F4891" s="18"/>
      <x:c r="G4891" s="59"/>
      <x:c r="H4891" s="59"/>
      <x:c r="I4891" s="59"/>
      <x:c r="J4891" s="59"/>
      <x:c r="K4891" s="18"/>
      <x:c r="L4891" s="18"/>
      <x:c r="M4891" s="18"/>
      <x:c r="N4891" s="18"/>
      <x:c r="O4891" s="18"/>
      <x:c r="P4891" s="18"/>
      <x:c r="Q4891" s="18"/>
      <x:c r="R4891" s="18"/>
      <x:c r="S4891" s="18"/>
      <x:c r="T4891" s="18"/>
    </x:row>
    <x:row r="4892">
      <x:c r="D4892" s="18"/>
      <x:c r="E4892" s="18"/>
      <x:c r="F4892" s="18"/>
      <x:c r="G4892" s="59"/>
      <x:c r="H4892" s="59"/>
      <x:c r="I4892" s="59"/>
      <x:c r="J4892" s="59"/>
      <x:c r="K4892" s="18"/>
      <x:c r="L4892" s="18"/>
      <x:c r="M4892" s="18"/>
      <x:c r="N4892" s="18"/>
      <x:c r="O4892" s="18"/>
      <x:c r="P4892" s="18"/>
      <x:c r="Q4892" s="18"/>
      <x:c r="R4892" s="18"/>
      <x:c r="S4892" s="18"/>
      <x:c r="T4892" s="18"/>
    </x:row>
    <x:row r="4893">
      <x:c r="D4893" s="18"/>
      <x:c r="E4893" s="18"/>
      <x:c r="F4893" s="18"/>
      <x:c r="G4893" s="59"/>
      <x:c r="H4893" s="59"/>
      <x:c r="I4893" s="59"/>
      <x:c r="J4893" s="59"/>
      <x:c r="K4893" s="18"/>
      <x:c r="L4893" s="18"/>
      <x:c r="M4893" s="18"/>
      <x:c r="N4893" s="18"/>
      <x:c r="O4893" s="18"/>
      <x:c r="P4893" s="18"/>
      <x:c r="Q4893" s="18"/>
      <x:c r="R4893" s="18"/>
      <x:c r="S4893" s="18"/>
      <x:c r="T4893" s="18"/>
    </x:row>
    <x:row r="4894">
      <x:c r="D4894" s="18"/>
      <x:c r="E4894" s="18"/>
      <x:c r="F4894" s="18"/>
      <x:c r="G4894" s="59"/>
      <x:c r="H4894" s="59"/>
      <x:c r="I4894" s="59"/>
      <x:c r="J4894" s="59"/>
      <x:c r="K4894" s="18"/>
      <x:c r="L4894" s="18"/>
      <x:c r="M4894" s="18"/>
      <x:c r="N4894" s="18"/>
      <x:c r="O4894" s="18"/>
      <x:c r="P4894" s="18"/>
      <x:c r="Q4894" s="18"/>
      <x:c r="R4894" s="18"/>
      <x:c r="S4894" s="18"/>
      <x:c r="T4894" s="18"/>
    </x:row>
    <x:row r="4895">
      <x:c r="D4895" s="18"/>
      <x:c r="E4895" s="18"/>
      <x:c r="F4895" s="18"/>
      <x:c r="G4895" s="59"/>
      <x:c r="H4895" s="59"/>
      <x:c r="I4895" s="59"/>
      <x:c r="J4895" s="59"/>
      <x:c r="K4895" s="18"/>
      <x:c r="L4895" s="18"/>
      <x:c r="M4895" s="18"/>
      <x:c r="N4895" s="18"/>
      <x:c r="O4895" s="18"/>
      <x:c r="P4895" s="18"/>
      <x:c r="Q4895" s="18"/>
      <x:c r="R4895" s="18"/>
      <x:c r="S4895" s="18"/>
      <x:c r="T4895" s="18"/>
    </x:row>
    <x:row r="4896">
      <x:c r="D4896" s="18"/>
      <x:c r="E4896" s="18"/>
      <x:c r="F4896" s="18"/>
      <x:c r="G4896" s="59"/>
      <x:c r="H4896" s="59"/>
      <x:c r="I4896" s="59"/>
      <x:c r="J4896" s="59"/>
      <x:c r="K4896" s="18"/>
      <x:c r="L4896" s="18"/>
      <x:c r="M4896" s="18"/>
      <x:c r="N4896" s="18"/>
      <x:c r="O4896" s="18"/>
      <x:c r="P4896" s="18"/>
      <x:c r="Q4896" s="18"/>
      <x:c r="R4896" s="18"/>
      <x:c r="S4896" s="18"/>
      <x:c r="T4896" s="18"/>
    </x:row>
    <x:row r="4897">
      <x:c r="D4897" s="18"/>
      <x:c r="E4897" s="18"/>
      <x:c r="F4897" s="18"/>
      <x:c r="G4897" s="59"/>
      <x:c r="H4897" s="59"/>
      <x:c r="I4897" s="59"/>
      <x:c r="J4897" s="59"/>
      <x:c r="K4897" s="18"/>
      <x:c r="L4897" s="18"/>
      <x:c r="M4897" s="18"/>
      <x:c r="N4897" s="18"/>
      <x:c r="O4897" s="18"/>
      <x:c r="P4897" s="18"/>
      <x:c r="Q4897" s="18"/>
      <x:c r="R4897" s="18"/>
      <x:c r="S4897" s="18"/>
      <x:c r="T4897" s="18"/>
    </x:row>
    <x:row r="4898">
      <x:c r="D4898" s="18"/>
      <x:c r="E4898" s="18"/>
      <x:c r="F4898" s="18"/>
      <x:c r="G4898" s="59"/>
      <x:c r="H4898" s="59"/>
      <x:c r="I4898" s="59"/>
      <x:c r="J4898" s="59"/>
      <x:c r="K4898" s="18"/>
      <x:c r="L4898" s="18"/>
      <x:c r="M4898" s="18"/>
      <x:c r="N4898" s="18"/>
      <x:c r="O4898" s="18"/>
      <x:c r="P4898" s="18"/>
      <x:c r="Q4898" s="18"/>
      <x:c r="R4898" s="18"/>
      <x:c r="S4898" s="18"/>
      <x:c r="T4898" s="18"/>
    </x:row>
    <x:row r="4899">
      <x:c r="D4899" s="18"/>
      <x:c r="E4899" s="18"/>
      <x:c r="F4899" s="18"/>
      <x:c r="G4899" s="59"/>
      <x:c r="H4899" s="59"/>
      <x:c r="I4899" s="59"/>
      <x:c r="J4899" s="59"/>
      <x:c r="K4899" s="18"/>
      <x:c r="L4899" s="18"/>
      <x:c r="M4899" s="18"/>
      <x:c r="N4899" s="18"/>
      <x:c r="O4899" s="18"/>
      <x:c r="P4899" s="18"/>
      <x:c r="Q4899" s="18"/>
      <x:c r="R4899" s="18"/>
      <x:c r="S4899" s="18"/>
      <x:c r="T4899" s="18"/>
    </x:row>
    <x:row r="4900">
      <x:c r="D4900" s="18"/>
      <x:c r="E4900" s="18"/>
      <x:c r="F4900" s="18"/>
      <x:c r="G4900" s="59"/>
      <x:c r="H4900" s="59"/>
      <x:c r="I4900" s="59"/>
      <x:c r="J4900" s="59"/>
      <x:c r="K4900" s="18"/>
      <x:c r="L4900" s="18"/>
      <x:c r="M4900" s="18"/>
      <x:c r="N4900" s="18"/>
      <x:c r="O4900" s="18"/>
      <x:c r="P4900" s="18"/>
      <x:c r="Q4900" s="18"/>
      <x:c r="R4900" s="18"/>
      <x:c r="S4900" s="18"/>
      <x:c r="T4900" s="18"/>
    </x:row>
    <x:row r="4901">
      <x:c r="D4901" s="18"/>
      <x:c r="E4901" s="18"/>
      <x:c r="F4901" s="18"/>
      <x:c r="G4901" s="59"/>
      <x:c r="H4901" s="59"/>
      <x:c r="I4901" s="59"/>
      <x:c r="J4901" s="59"/>
      <x:c r="K4901" s="18"/>
      <x:c r="L4901" s="18"/>
      <x:c r="M4901" s="18"/>
      <x:c r="N4901" s="18"/>
      <x:c r="O4901" s="18"/>
      <x:c r="P4901" s="18"/>
      <x:c r="Q4901" s="18"/>
      <x:c r="R4901" s="18"/>
      <x:c r="S4901" s="18"/>
      <x:c r="T4901" s="18"/>
    </x:row>
    <x:row r="4902">
      <x:c r="D4902" s="18"/>
      <x:c r="E4902" s="18"/>
      <x:c r="F4902" s="18"/>
      <x:c r="G4902" s="59"/>
      <x:c r="H4902" s="59"/>
      <x:c r="I4902" s="59"/>
      <x:c r="J4902" s="59"/>
      <x:c r="K4902" s="18"/>
      <x:c r="L4902" s="18"/>
      <x:c r="M4902" s="18"/>
      <x:c r="N4902" s="18"/>
      <x:c r="O4902" s="18"/>
      <x:c r="P4902" s="18"/>
      <x:c r="Q4902" s="18"/>
      <x:c r="R4902" s="18"/>
      <x:c r="S4902" s="18"/>
      <x:c r="T4902" s="18"/>
    </x:row>
    <x:row r="4903">
      <x:c r="D4903" s="18"/>
      <x:c r="E4903" s="18"/>
      <x:c r="F4903" s="18"/>
      <x:c r="G4903" s="59"/>
      <x:c r="H4903" s="59"/>
      <x:c r="I4903" s="59"/>
      <x:c r="J4903" s="59"/>
      <x:c r="K4903" s="18"/>
      <x:c r="L4903" s="18"/>
      <x:c r="M4903" s="18"/>
      <x:c r="N4903" s="18"/>
      <x:c r="O4903" s="18"/>
      <x:c r="P4903" s="18"/>
      <x:c r="Q4903" s="18"/>
      <x:c r="R4903" s="18"/>
      <x:c r="S4903" s="18"/>
      <x:c r="T4903" s="18"/>
    </x:row>
    <x:row r="4904">
      <x:c r="D4904" s="18"/>
      <x:c r="E4904" s="18"/>
      <x:c r="F4904" s="18"/>
      <x:c r="G4904" s="59"/>
      <x:c r="H4904" s="59"/>
      <x:c r="I4904" s="59"/>
      <x:c r="J4904" s="59"/>
      <x:c r="K4904" s="18"/>
      <x:c r="L4904" s="18"/>
      <x:c r="M4904" s="18"/>
      <x:c r="N4904" s="18"/>
      <x:c r="O4904" s="18"/>
      <x:c r="P4904" s="18"/>
      <x:c r="Q4904" s="18"/>
      <x:c r="R4904" s="18"/>
      <x:c r="S4904" s="18"/>
      <x:c r="T4904" s="18"/>
    </x:row>
    <x:row r="4905">
      <x:c r="D4905" s="18"/>
      <x:c r="E4905" s="18"/>
      <x:c r="F4905" s="18"/>
      <x:c r="G4905" s="59"/>
      <x:c r="H4905" s="59"/>
      <x:c r="I4905" s="59"/>
      <x:c r="J4905" s="59"/>
      <x:c r="K4905" s="18"/>
      <x:c r="L4905" s="18"/>
      <x:c r="M4905" s="18"/>
      <x:c r="N4905" s="18"/>
      <x:c r="O4905" s="18"/>
      <x:c r="P4905" s="18"/>
      <x:c r="Q4905" s="18"/>
      <x:c r="R4905" s="18"/>
      <x:c r="S4905" s="18"/>
      <x:c r="T4905" s="18"/>
    </x:row>
    <x:row r="4906">
      <x:c r="D4906" s="18"/>
      <x:c r="E4906" s="18"/>
      <x:c r="F4906" s="18"/>
      <x:c r="G4906" s="59"/>
      <x:c r="H4906" s="59"/>
      <x:c r="I4906" s="59"/>
      <x:c r="J4906" s="59"/>
      <x:c r="K4906" s="18"/>
      <x:c r="L4906" s="18"/>
      <x:c r="M4906" s="18"/>
      <x:c r="N4906" s="18"/>
      <x:c r="O4906" s="18"/>
      <x:c r="P4906" s="18"/>
      <x:c r="Q4906" s="18"/>
      <x:c r="R4906" s="18"/>
      <x:c r="S4906" s="18"/>
      <x:c r="T4906" s="18"/>
    </x:row>
    <x:row r="4907">
      <x:c r="D4907" s="18"/>
      <x:c r="E4907" s="18"/>
      <x:c r="F4907" s="18"/>
      <x:c r="G4907" s="59"/>
      <x:c r="H4907" s="59"/>
      <x:c r="I4907" s="59"/>
      <x:c r="J4907" s="59"/>
      <x:c r="K4907" s="18"/>
      <x:c r="L4907" s="18"/>
      <x:c r="M4907" s="18"/>
      <x:c r="N4907" s="18"/>
      <x:c r="O4907" s="18"/>
      <x:c r="P4907" s="18"/>
      <x:c r="Q4907" s="18"/>
      <x:c r="R4907" s="18"/>
      <x:c r="S4907" s="18"/>
      <x:c r="T4907" s="18"/>
    </x:row>
    <x:row r="4908">
      <x:c r="D4908" s="18"/>
      <x:c r="E4908" s="18"/>
      <x:c r="F4908" s="18"/>
      <x:c r="G4908" s="59"/>
      <x:c r="H4908" s="59"/>
      <x:c r="I4908" s="59"/>
      <x:c r="J4908" s="59"/>
      <x:c r="K4908" s="18"/>
      <x:c r="L4908" s="18"/>
      <x:c r="M4908" s="18"/>
      <x:c r="N4908" s="18"/>
      <x:c r="O4908" s="18"/>
      <x:c r="P4908" s="18"/>
      <x:c r="Q4908" s="18"/>
      <x:c r="R4908" s="18"/>
      <x:c r="S4908" s="18"/>
      <x:c r="T4908" s="18"/>
    </x:row>
    <x:row r="4909">
      <x:c r="D4909" s="18"/>
      <x:c r="E4909" s="18"/>
      <x:c r="F4909" s="18"/>
      <x:c r="G4909" s="59"/>
      <x:c r="H4909" s="59"/>
      <x:c r="I4909" s="59"/>
      <x:c r="J4909" s="59"/>
      <x:c r="K4909" s="18"/>
      <x:c r="L4909" s="18"/>
      <x:c r="M4909" s="18"/>
      <x:c r="N4909" s="18"/>
      <x:c r="O4909" s="18"/>
      <x:c r="P4909" s="18"/>
      <x:c r="Q4909" s="18"/>
      <x:c r="R4909" s="18"/>
      <x:c r="S4909" s="18"/>
      <x:c r="T4909" s="18"/>
    </x:row>
    <x:row r="4910">
      <x:c r="D4910" s="18"/>
      <x:c r="E4910" s="18"/>
      <x:c r="F4910" s="18"/>
      <x:c r="G4910" s="59"/>
      <x:c r="H4910" s="59"/>
      <x:c r="I4910" s="59"/>
      <x:c r="J4910" s="59"/>
      <x:c r="K4910" s="18"/>
      <x:c r="L4910" s="18"/>
      <x:c r="M4910" s="18"/>
      <x:c r="N4910" s="18"/>
      <x:c r="O4910" s="18"/>
      <x:c r="P4910" s="18"/>
      <x:c r="Q4910" s="18"/>
      <x:c r="R4910" s="18"/>
      <x:c r="S4910" s="18"/>
      <x:c r="T4910" s="18"/>
    </x:row>
    <x:row r="4911">
      <x:c r="D4911" s="18"/>
      <x:c r="E4911" s="18"/>
      <x:c r="F4911" s="18"/>
      <x:c r="G4911" s="59"/>
      <x:c r="H4911" s="59"/>
      <x:c r="I4911" s="59"/>
      <x:c r="J4911" s="59"/>
      <x:c r="K4911" s="18"/>
      <x:c r="L4911" s="18"/>
      <x:c r="M4911" s="18"/>
      <x:c r="N4911" s="18"/>
      <x:c r="O4911" s="18"/>
      <x:c r="P4911" s="18"/>
      <x:c r="Q4911" s="18"/>
      <x:c r="R4911" s="18"/>
      <x:c r="S4911" s="18"/>
      <x:c r="T4911" s="18"/>
    </x:row>
    <x:row r="4912">
      <x:c r="D4912" s="18"/>
      <x:c r="E4912" s="18"/>
      <x:c r="F4912" s="18"/>
      <x:c r="G4912" s="59"/>
      <x:c r="H4912" s="59"/>
      <x:c r="I4912" s="59"/>
      <x:c r="J4912" s="59"/>
      <x:c r="K4912" s="18"/>
      <x:c r="L4912" s="18"/>
      <x:c r="M4912" s="18"/>
      <x:c r="N4912" s="18"/>
      <x:c r="O4912" s="18"/>
      <x:c r="P4912" s="18"/>
      <x:c r="Q4912" s="18"/>
      <x:c r="R4912" s="18"/>
      <x:c r="S4912" s="18"/>
      <x:c r="T4912" s="18"/>
    </x:row>
    <x:row r="4913">
      <x:c r="D4913" s="18"/>
      <x:c r="E4913" s="18"/>
      <x:c r="F4913" s="18"/>
      <x:c r="G4913" s="59"/>
      <x:c r="H4913" s="59"/>
      <x:c r="I4913" s="59"/>
      <x:c r="J4913" s="59"/>
      <x:c r="K4913" s="18"/>
      <x:c r="L4913" s="18"/>
      <x:c r="M4913" s="18"/>
      <x:c r="N4913" s="18"/>
      <x:c r="O4913" s="18"/>
      <x:c r="P4913" s="18"/>
      <x:c r="Q4913" s="18"/>
      <x:c r="R4913" s="18"/>
      <x:c r="S4913" s="18"/>
      <x:c r="T4913" s="18"/>
    </x:row>
    <x:row r="4914">
      <x:c r="D4914" s="18"/>
      <x:c r="E4914" s="18"/>
      <x:c r="F4914" s="18"/>
      <x:c r="G4914" s="59"/>
      <x:c r="H4914" s="59"/>
      <x:c r="I4914" s="59"/>
      <x:c r="J4914" s="59"/>
      <x:c r="K4914" s="18"/>
      <x:c r="L4914" s="18"/>
      <x:c r="M4914" s="18"/>
      <x:c r="N4914" s="18"/>
      <x:c r="O4914" s="18"/>
      <x:c r="P4914" s="18"/>
      <x:c r="Q4914" s="18"/>
      <x:c r="R4914" s="18"/>
      <x:c r="S4914" s="18"/>
      <x:c r="T4914" s="18"/>
    </x:row>
    <x:row r="4915">
      <x:c r="D4915" s="18"/>
      <x:c r="E4915" s="18"/>
      <x:c r="F4915" s="18"/>
      <x:c r="G4915" s="59"/>
      <x:c r="H4915" s="59"/>
      <x:c r="I4915" s="59"/>
      <x:c r="J4915" s="59"/>
      <x:c r="K4915" s="18"/>
      <x:c r="L4915" s="18"/>
      <x:c r="M4915" s="18"/>
      <x:c r="N4915" s="18"/>
      <x:c r="O4915" s="18"/>
      <x:c r="P4915" s="18"/>
      <x:c r="Q4915" s="18"/>
      <x:c r="R4915" s="18"/>
      <x:c r="S4915" s="18"/>
      <x:c r="T4915" s="18"/>
    </x:row>
    <x:row r="4916">
      <x:c r="D4916" s="18"/>
      <x:c r="E4916" s="18"/>
      <x:c r="F4916" s="18"/>
      <x:c r="G4916" s="59"/>
      <x:c r="H4916" s="59"/>
      <x:c r="I4916" s="59"/>
      <x:c r="J4916" s="59"/>
      <x:c r="K4916" s="18"/>
      <x:c r="L4916" s="18"/>
      <x:c r="M4916" s="18"/>
      <x:c r="N4916" s="18"/>
      <x:c r="O4916" s="18"/>
      <x:c r="P4916" s="18"/>
      <x:c r="Q4916" s="18"/>
      <x:c r="R4916" s="18"/>
      <x:c r="S4916" s="18"/>
      <x:c r="T4916" s="18"/>
    </x:row>
    <x:row r="4917">
      <x:c r="D4917" s="18"/>
      <x:c r="E4917" s="18"/>
      <x:c r="F4917" s="18"/>
      <x:c r="G4917" s="59"/>
      <x:c r="H4917" s="59"/>
      <x:c r="I4917" s="59"/>
      <x:c r="J4917" s="59"/>
      <x:c r="K4917" s="18"/>
      <x:c r="L4917" s="18"/>
      <x:c r="M4917" s="18"/>
      <x:c r="N4917" s="18"/>
      <x:c r="O4917" s="18"/>
      <x:c r="P4917" s="18"/>
      <x:c r="Q4917" s="18"/>
      <x:c r="R4917" s="18"/>
      <x:c r="S4917" s="18"/>
      <x:c r="T4917" s="18"/>
    </x:row>
    <x:row r="4918">
      <x:c r="D4918" s="18"/>
      <x:c r="E4918" s="18"/>
      <x:c r="F4918" s="18"/>
      <x:c r="G4918" s="59"/>
      <x:c r="H4918" s="59"/>
      <x:c r="I4918" s="59"/>
      <x:c r="J4918" s="59"/>
      <x:c r="K4918" s="18"/>
      <x:c r="L4918" s="18"/>
      <x:c r="M4918" s="18"/>
      <x:c r="N4918" s="18"/>
      <x:c r="O4918" s="18"/>
      <x:c r="P4918" s="18"/>
      <x:c r="Q4918" s="18"/>
      <x:c r="R4918" s="18"/>
      <x:c r="S4918" s="18"/>
      <x:c r="T4918" s="18"/>
    </x:row>
    <x:row r="4919">
      <x:c r="D4919" s="18"/>
      <x:c r="E4919" s="18"/>
      <x:c r="F4919" s="18"/>
      <x:c r="G4919" s="59"/>
      <x:c r="H4919" s="59"/>
      <x:c r="I4919" s="59"/>
      <x:c r="J4919" s="59"/>
      <x:c r="K4919" s="18"/>
      <x:c r="L4919" s="18"/>
      <x:c r="M4919" s="18"/>
      <x:c r="N4919" s="18"/>
      <x:c r="O4919" s="18"/>
      <x:c r="P4919" s="18"/>
      <x:c r="Q4919" s="18"/>
      <x:c r="R4919" s="18"/>
      <x:c r="S4919" s="18"/>
      <x:c r="T4919" s="18"/>
    </x:row>
    <x:row r="4920">
      <x:c r="D4920" s="18"/>
      <x:c r="E4920" s="18"/>
      <x:c r="F4920" s="18"/>
      <x:c r="G4920" s="59"/>
      <x:c r="H4920" s="59"/>
      <x:c r="I4920" s="59"/>
      <x:c r="J4920" s="59"/>
      <x:c r="K4920" s="18"/>
      <x:c r="L4920" s="18"/>
      <x:c r="M4920" s="18"/>
      <x:c r="N4920" s="18"/>
      <x:c r="O4920" s="18"/>
      <x:c r="P4920" s="18"/>
      <x:c r="Q4920" s="18"/>
      <x:c r="R4920" s="18"/>
      <x:c r="S4920" s="18"/>
      <x:c r="T4920" s="18"/>
    </x:row>
    <x:row r="4921">
      <x:c r="D4921" s="18"/>
      <x:c r="E4921" s="18"/>
      <x:c r="F4921" s="18"/>
      <x:c r="G4921" s="59"/>
      <x:c r="H4921" s="59"/>
      <x:c r="I4921" s="59"/>
      <x:c r="J4921" s="59"/>
      <x:c r="K4921" s="18"/>
      <x:c r="L4921" s="18"/>
      <x:c r="M4921" s="18"/>
      <x:c r="N4921" s="18"/>
      <x:c r="O4921" s="18"/>
      <x:c r="P4921" s="18"/>
      <x:c r="Q4921" s="18"/>
      <x:c r="R4921" s="18"/>
      <x:c r="S4921" s="18"/>
      <x:c r="T4921" s="18"/>
    </x:row>
    <x:row r="4922">
      <x:c r="D4922" s="18"/>
      <x:c r="E4922" s="18"/>
      <x:c r="F4922" s="18"/>
      <x:c r="G4922" s="59"/>
      <x:c r="H4922" s="59"/>
      <x:c r="I4922" s="59"/>
      <x:c r="J4922" s="59"/>
      <x:c r="K4922" s="18"/>
      <x:c r="L4922" s="18"/>
      <x:c r="M4922" s="18"/>
      <x:c r="N4922" s="18"/>
      <x:c r="O4922" s="18"/>
      <x:c r="P4922" s="18"/>
      <x:c r="Q4922" s="18"/>
      <x:c r="R4922" s="18"/>
      <x:c r="S4922" s="18"/>
      <x:c r="T4922" s="18"/>
    </x:row>
    <x:row r="4923">
      <x:c r="D4923" s="18"/>
      <x:c r="E4923" s="18"/>
      <x:c r="F4923" s="18"/>
      <x:c r="G4923" s="59"/>
      <x:c r="H4923" s="59"/>
      <x:c r="I4923" s="59"/>
      <x:c r="J4923" s="59"/>
      <x:c r="K4923" s="18"/>
      <x:c r="L4923" s="18"/>
      <x:c r="M4923" s="18"/>
      <x:c r="N4923" s="18"/>
      <x:c r="O4923" s="18"/>
      <x:c r="P4923" s="18"/>
      <x:c r="Q4923" s="18"/>
      <x:c r="R4923" s="18"/>
      <x:c r="S4923" s="18"/>
      <x:c r="T4923" s="18"/>
    </x:row>
    <x:row r="4924">
      <x:c r="D4924" s="18"/>
      <x:c r="E4924" s="18"/>
      <x:c r="F4924" s="18"/>
      <x:c r="G4924" s="59"/>
      <x:c r="H4924" s="59"/>
      <x:c r="I4924" s="59"/>
      <x:c r="J4924" s="59"/>
      <x:c r="K4924" s="18"/>
      <x:c r="L4924" s="18"/>
      <x:c r="M4924" s="18"/>
      <x:c r="N4924" s="18"/>
      <x:c r="O4924" s="18"/>
      <x:c r="P4924" s="18"/>
      <x:c r="Q4924" s="18"/>
      <x:c r="R4924" s="18"/>
      <x:c r="S4924" s="18"/>
      <x:c r="T4924" s="18"/>
    </x:row>
    <x:row r="4925">
      <x:c r="D4925" s="18"/>
      <x:c r="E4925" s="18"/>
      <x:c r="F4925" s="18"/>
      <x:c r="G4925" s="59"/>
      <x:c r="H4925" s="59"/>
      <x:c r="I4925" s="59"/>
      <x:c r="J4925" s="59"/>
      <x:c r="K4925" s="18"/>
      <x:c r="L4925" s="18"/>
      <x:c r="M4925" s="18"/>
      <x:c r="N4925" s="18"/>
      <x:c r="O4925" s="18"/>
      <x:c r="P4925" s="18"/>
      <x:c r="Q4925" s="18"/>
      <x:c r="R4925" s="18"/>
      <x:c r="S4925" s="18"/>
      <x:c r="T4925" s="18"/>
    </x:row>
    <x:row r="4926">
      <x:c r="D4926" s="18"/>
      <x:c r="E4926" s="18"/>
      <x:c r="F4926" s="18"/>
      <x:c r="G4926" s="59"/>
      <x:c r="H4926" s="59"/>
      <x:c r="I4926" s="59"/>
      <x:c r="J4926" s="59"/>
      <x:c r="K4926" s="18"/>
      <x:c r="L4926" s="18"/>
      <x:c r="M4926" s="18"/>
      <x:c r="N4926" s="18"/>
      <x:c r="O4926" s="18"/>
      <x:c r="P4926" s="18"/>
      <x:c r="Q4926" s="18"/>
      <x:c r="R4926" s="18"/>
      <x:c r="S4926" s="18"/>
      <x:c r="T4926" s="18"/>
    </x:row>
    <x:row r="4927">
      <x:c r="D4927" s="18"/>
      <x:c r="E4927" s="18"/>
      <x:c r="F4927" s="18"/>
      <x:c r="G4927" s="59"/>
      <x:c r="H4927" s="59"/>
      <x:c r="I4927" s="59"/>
      <x:c r="J4927" s="59"/>
      <x:c r="K4927" s="18"/>
      <x:c r="L4927" s="18"/>
      <x:c r="M4927" s="18"/>
      <x:c r="N4927" s="18"/>
      <x:c r="O4927" s="18"/>
      <x:c r="P4927" s="18"/>
      <x:c r="Q4927" s="18"/>
      <x:c r="R4927" s="18"/>
      <x:c r="S4927" s="18"/>
      <x:c r="T4927" s="18"/>
    </x:row>
    <x:row r="4928">
      <x:c r="D4928" s="18"/>
      <x:c r="E4928" s="18"/>
      <x:c r="F4928" s="18"/>
      <x:c r="G4928" s="59"/>
      <x:c r="H4928" s="59"/>
      <x:c r="I4928" s="59"/>
      <x:c r="J4928" s="59"/>
      <x:c r="K4928" s="18"/>
      <x:c r="L4928" s="18"/>
      <x:c r="M4928" s="18"/>
      <x:c r="N4928" s="18"/>
      <x:c r="O4928" s="18"/>
      <x:c r="P4928" s="18"/>
      <x:c r="Q4928" s="18"/>
      <x:c r="R4928" s="18"/>
      <x:c r="S4928" s="18"/>
      <x:c r="T4928" s="18"/>
    </x:row>
    <x:row r="4929">
      <x:c r="D4929" s="18"/>
      <x:c r="E4929" s="18"/>
      <x:c r="F4929" s="18"/>
      <x:c r="G4929" s="59"/>
      <x:c r="H4929" s="59"/>
      <x:c r="I4929" s="59"/>
      <x:c r="J4929" s="59"/>
      <x:c r="K4929" s="18"/>
      <x:c r="L4929" s="18"/>
      <x:c r="M4929" s="18"/>
      <x:c r="N4929" s="18"/>
      <x:c r="O4929" s="18"/>
      <x:c r="P4929" s="18"/>
      <x:c r="Q4929" s="18"/>
      <x:c r="R4929" s="18"/>
      <x:c r="S4929" s="18"/>
      <x:c r="T4929" s="18"/>
    </x:row>
    <x:row r="4930">
      <x:c r="D4930" s="18"/>
      <x:c r="E4930" s="18"/>
      <x:c r="F4930" s="18"/>
      <x:c r="G4930" s="59"/>
      <x:c r="H4930" s="59"/>
      <x:c r="I4930" s="59"/>
      <x:c r="J4930" s="59"/>
      <x:c r="K4930" s="18"/>
      <x:c r="L4930" s="18"/>
      <x:c r="M4930" s="18"/>
      <x:c r="N4930" s="18"/>
      <x:c r="O4930" s="18"/>
      <x:c r="P4930" s="18"/>
      <x:c r="Q4930" s="18"/>
      <x:c r="R4930" s="18"/>
      <x:c r="S4930" s="18"/>
      <x:c r="T4930" s="18"/>
    </x:row>
    <x:row r="4931">
      <x:c r="D4931" s="18"/>
      <x:c r="E4931" s="18"/>
      <x:c r="F4931" s="18"/>
      <x:c r="G4931" s="59"/>
      <x:c r="H4931" s="59"/>
      <x:c r="I4931" s="59"/>
      <x:c r="J4931" s="59"/>
      <x:c r="K4931" s="18"/>
      <x:c r="L4931" s="18"/>
      <x:c r="M4931" s="18"/>
      <x:c r="N4931" s="18"/>
      <x:c r="O4931" s="18"/>
      <x:c r="P4931" s="18"/>
      <x:c r="Q4931" s="18"/>
      <x:c r="R4931" s="18"/>
      <x:c r="S4931" s="18"/>
      <x:c r="T4931" s="18"/>
    </x:row>
    <x:row r="4932">
      <x:c r="D4932" s="18"/>
      <x:c r="E4932" s="18"/>
      <x:c r="F4932" s="18"/>
      <x:c r="G4932" s="59"/>
      <x:c r="H4932" s="59"/>
      <x:c r="I4932" s="59"/>
      <x:c r="J4932" s="59"/>
      <x:c r="K4932" s="18"/>
      <x:c r="L4932" s="18"/>
      <x:c r="M4932" s="18"/>
      <x:c r="N4932" s="18"/>
      <x:c r="O4932" s="18"/>
      <x:c r="P4932" s="18"/>
      <x:c r="Q4932" s="18"/>
      <x:c r="R4932" s="18"/>
      <x:c r="S4932" s="18"/>
      <x:c r="T4932" s="18"/>
    </x:row>
    <x:row r="4933">
      <x:c r="D4933" s="18"/>
      <x:c r="E4933" s="18"/>
      <x:c r="F4933" s="18"/>
      <x:c r="G4933" s="59"/>
      <x:c r="H4933" s="59"/>
      <x:c r="I4933" s="59"/>
      <x:c r="J4933" s="59"/>
      <x:c r="K4933" s="18"/>
      <x:c r="L4933" s="18"/>
      <x:c r="M4933" s="18"/>
      <x:c r="N4933" s="18"/>
      <x:c r="O4933" s="18"/>
      <x:c r="P4933" s="18"/>
      <x:c r="Q4933" s="18"/>
      <x:c r="R4933" s="18"/>
      <x:c r="S4933" s="18"/>
      <x:c r="T4933" s="18"/>
    </x:row>
    <x:row r="4934">
      <x:c r="D4934" s="18"/>
      <x:c r="E4934" s="18"/>
      <x:c r="F4934" s="18"/>
      <x:c r="G4934" s="59"/>
      <x:c r="H4934" s="59"/>
      <x:c r="I4934" s="59"/>
      <x:c r="J4934" s="59"/>
      <x:c r="K4934" s="18"/>
      <x:c r="L4934" s="18"/>
      <x:c r="M4934" s="18"/>
      <x:c r="N4934" s="18"/>
      <x:c r="O4934" s="18"/>
      <x:c r="P4934" s="18"/>
      <x:c r="Q4934" s="18"/>
      <x:c r="R4934" s="18"/>
      <x:c r="S4934" s="18"/>
      <x:c r="T4934" s="18"/>
    </x:row>
    <x:row r="4935">
      <x:c r="D4935" s="18"/>
      <x:c r="E4935" s="18"/>
      <x:c r="F4935" s="18"/>
      <x:c r="G4935" s="59"/>
      <x:c r="H4935" s="59"/>
      <x:c r="I4935" s="59"/>
      <x:c r="J4935" s="59"/>
      <x:c r="K4935" s="18"/>
      <x:c r="L4935" s="18"/>
      <x:c r="M4935" s="18"/>
      <x:c r="N4935" s="18"/>
      <x:c r="O4935" s="18"/>
      <x:c r="P4935" s="18"/>
      <x:c r="Q4935" s="18"/>
      <x:c r="R4935" s="18"/>
      <x:c r="S4935" s="18"/>
      <x:c r="T4935" s="18"/>
    </x:row>
    <x:row r="4936">
      <x:c r="D4936" s="18"/>
      <x:c r="E4936" s="18"/>
      <x:c r="F4936" s="18"/>
      <x:c r="G4936" s="59"/>
      <x:c r="H4936" s="59"/>
      <x:c r="I4936" s="59"/>
      <x:c r="J4936" s="59"/>
      <x:c r="K4936" s="18"/>
      <x:c r="L4936" s="18"/>
      <x:c r="M4936" s="18"/>
      <x:c r="N4936" s="18"/>
      <x:c r="O4936" s="18"/>
      <x:c r="P4936" s="18"/>
      <x:c r="Q4936" s="18"/>
      <x:c r="R4936" s="18"/>
      <x:c r="S4936" s="18"/>
      <x:c r="T4936" s="18"/>
    </x:row>
    <x:row r="4937">
      <x:c r="D4937" s="18"/>
      <x:c r="E4937" s="18"/>
      <x:c r="F4937" s="18"/>
      <x:c r="G4937" s="59"/>
      <x:c r="H4937" s="59"/>
      <x:c r="I4937" s="59"/>
      <x:c r="J4937" s="59"/>
      <x:c r="K4937" s="18"/>
      <x:c r="L4937" s="18"/>
      <x:c r="M4937" s="18"/>
      <x:c r="N4937" s="18"/>
      <x:c r="O4937" s="18"/>
      <x:c r="P4937" s="18"/>
      <x:c r="Q4937" s="18"/>
      <x:c r="R4937" s="18"/>
      <x:c r="S4937" s="18"/>
      <x:c r="T4937" s="18"/>
    </x:row>
    <x:row r="4938">
      <x:c r="D4938" s="18"/>
      <x:c r="E4938" s="18"/>
      <x:c r="F4938" s="18"/>
      <x:c r="G4938" s="59"/>
      <x:c r="H4938" s="59"/>
      <x:c r="I4938" s="59"/>
      <x:c r="J4938" s="59"/>
      <x:c r="K4938" s="18"/>
      <x:c r="L4938" s="18"/>
      <x:c r="M4938" s="18"/>
      <x:c r="N4938" s="18"/>
      <x:c r="O4938" s="18"/>
      <x:c r="P4938" s="18"/>
      <x:c r="Q4938" s="18"/>
      <x:c r="R4938" s="18"/>
      <x:c r="S4938" s="18"/>
      <x:c r="T4938" s="18"/>
    </x:row>
    <x:row r="4939">
      <x:c r="D4939" s="18"/>
      <x:c r="E4939" s="18"/>
      <x:c r="F4939" s="18"/>
      <x:c r="G4939" s="59"/>
      <x:c r="H4939" s="59"/>
      <x:c r="I4939" s="59"/>
      <x:c r="J4939" s="59"/>
      <x:c r="K4939" s="18"/>
      <x:c r="L4939" s="18"/>
      <x:c r="M4939" s="18"/>
      <x:c r="N4939" s="18"/>
      <x:c r="O4939" s="18"/>
      <x:c r="P4939" s="18"/>
      <x:c r="Q4939" s="18"/>
      <x:c r="R4939" s="18"/>
      <x:c r="S4939" s="18"/>
      <x:c r="T4939" s="18"/>
    </x:row>
    <x:row r="4940">
      <x:c r="D4940" s="18"/>
      <x:c r="E4940" s="18"/>
      <x:c r="F4940" s="18"/>
      <x:c r="G4940" s="59"/>
      <x:c r="H4940" s="59"/>
      <x:c r="I4940" s="59"/>
      <x:c r="J4940" s="59"/>
      <x:c r="K4940" s="18"/>
      <x:c r="L4940" s="18"/>
      <x:c r="M4940" s="18"/>
      <x:c r="N4940" s="18"/>
      <x:c r="O4940" s="18"/>
      <x:c r="P4940" s="18"/>
      <x:c r="Q4940" s="18"/>
      <x:c r="R4940" s="18"/>
      <x:c r="S4940" s="18"/>
      <x:c r="T4940" s="18"/>
    </x:row>
    <x:row r="4941">
      <x:c r="D4941" s="18"/>
      <x:c r="E4941" s="18"/>
      <x:c r="F4941" s="18"/>
      <x:c r="G4941" s="59"/>
      <x:c r="H4941" s="59"/>
      <x:c r="I4941" s="59"/>
      <x:c r="J4941" s="59"/>
      <x:c r="K4941" s="18"/>
      <x:c r="L4941" s="18"/>
      <x:c r="M4941" s="18"/>
      <x:c r="N4941" s="18"/>
      <x:c r="O4941" s="18"/>
      <x:c r="P4941" s="18"/>
      <x:c r="Q4941" s="18"/>
      <x:c r="R4941" s="18"/>
      <x:c r="S4941" s="18"/>
      <x:c r="T4941" s="18"/>
    </x:row>
    <x:row r="4942">
      <x:c r="D4942" s="18"/>
      <x:c r="E4942" s="18"/>
      <x:c r="F4942" s="18"/>
      <x:c r="G4942" s="59"/>
      <x:c r="H4942" s="59"/>
      <x:c r="I4942" s="59"/>
      <x:c r="J4942" s="59"/>
      <x:c r="K4942" s="18"/>
      <x:c r="L4942" s="18"/>
      <x:c r="M4942" s="18"/>
      <x:c r="N4942" s="18"/>
      <x:c r="O4942" s="18"/>
      <x:c r="P4942" s="18"/>
      <x:c r="Q4942" s="18"/>
      <x:c r="R4942" s="18"/>
      <x:c r="S4942" s="18"/>
      <x:c r="T4942" s="18"/>
    </x:row>
    <x:row r="4943">
      <x:c r="D4943" s="18"/>
      <x:c r="E4943" s="18"/>
      <x:c r="F4943" s="18"/>
      <x:c r="G4943" s="59"/>
      <x:c r="H4943" s="59"/>
      <x:c r="I4943" s="59"/>
      <x:c r="J4943" s="59"/>
      <x:c r="K4943" s="18"/>
      <x:c r="L4943" s="18"/>
      <x:c r="M4943" s="18"/>
      <x:c r="N4943" s="18"/>
      <x:c r="O4943" s="18"/>
      <x:c r="P4943" s="18"/>
      <x:c r="Q4943" s="18"/>
      <x:c r="R4943" s="18"/>
      <x:c r="S4943" s="18"/>
      <x:c r="T4943" s="18"/>
    </x:row>
    <x:row r="4944">
      <x:c r="D4944" s="18"/>
      <x:c r="E4944" s="18"/>
      <x:c r="F4944" s="18"/>
      <x:c r="G4944" s="59"/>
      <x:c r="H4944" s="59"/>
      <x:c r="I4944" s="59"/>
      <x:c r="J4944" s="59"/>
      <x:c r="K4944" s="18"/>
      <x:c r="L4944" s="18"/>
      <x:c r="M4944" s="18"/>
      <x:c r="N4944" s="18"/>
      <x:c r="O4944" s="18"/>
      <x:c r="P4944" s="18"/>
      <x:c r="Q4944" s="18"/>
      <x:c r="R4944" s="18"/>
      <x:c r="S4944" s="18"/>
      <x:c r="T4944" s="18"/>
    </x:row>
    <x:row r="4945">
      <x:c r="D4945" s="18"/>
      <x:c r="E4945" s="18"/>
      <x:c r="F4945" s="18"/>
      <x:c r="G4945" s="59"/>
      <x:c r="H4945" s="59"/>
      <x:c r="I4945" s="59"/>
      <x:c r="J4945" s="59"/>
      <x:c r="K4945" s="18"/>
      <x:c r="L4945" s="18"/>
      <x:c r="M4945" s="18"/>
      <x:c r="N4945" s="18"/>
      <x:c r="O4945" s="18"/>
      <x:c r="P4945" s="18"/>
      <x:c r="Q4945" s="18"/>
      <x:c r="R4945" s="18"/>
      <x:c r="S4945" s="18"/>
      <x:c r="T4945" s="18"/>
    </x:row>
    <x:row r="4946">
      <x:c r="D4946" s="18"/>
      <x:c r="E4946" s="18"/>
      <x:c r="F4946" s="18"/>
      <x:c r="G4946" s="59"/>
      <x:c r="H4946" s="59"/>
      <x:c r="I4946" s="59"/>
      <x:c r="J4946" s="59"/>
      <x:c r="K4946" s="18"/>
      <x:c r="L4946" s="18"/>
      <x:c r="M4946" s="18"/>
      <x:c r="N4946" s="18"/>
      <x:c r="O4946" s="18"/>
      <x:c r="P4946" s="18"/>
      <x:c r="Q4946" s="18"/>
      <x:c r="R4946" s="18"/>
      <x:c r="S4946" s="18"/>
      <x:c r="T4946" s="18"/>
    </x:row>
    <x:row r="4947">
      <x:c r="D4947" s="18"/>
      <x:c r="E4947" s="18"/>
      <x:c r="F4947" s="18"/>
      <x:c r="G4947" s="59"/>
      <x:c r="H4947" s="59"/>
      <x:c r="I4947" s="59"/>
      <x:c r="J4947" s="59"/>
      <x:c r="K4947" s="18"/>
      <x:c r="L4947" s="18"/>
      <x:c r="M4947" s="18"/>
      <x:c r="N4947" s="18"/>
      <x:c r="O4947" s="18"/>
      <x:c r="P4947" s="18"/>
      <x:c r="Q4947" s="18"/>
      <x:c r="R4947" s="18"/>
      <x:c r="S4947" s="18"/>
      <x:c r="T4947" s="18"/>
    </x:row>
    <x:row r="4948">
      <x:c r="D4948" s="18"/>
      <x:c r="E4948" s="18"/>
      <x:c r="F4948" s="18"/>
      <x:c r="G4948" s="59"/>
      <x:c r="H4948" s="59"/>
      <x:c r="I4948" s="59"/>
      <x:c r="J4948" s="59"/>
      <x:c r="K4948" s="18"/>
      <x:c r="L4948" s="18"/>
      <x:c r="M4948" s="18"/>
      <x:c r="N4948" s="18"/>
      <x:c r="O4948" s="18"/>
      <x:c r="P4948" s="18"/>
      <x:c r="Q4948" s="18"/>
      <x:c r="R4948" s="18"/>
      <x:c r="S4948" s="18"/>
      <x:c r="T4948" s="18"/>
    </x:row>
    <x:row r="4949">
      <x:c r="D4949" s="18"/>
      <x:c r="E4949" s="18"/>
      <x:c r="F4949" s="18"/>
      <x:c r="G4949" s="59"/>
      <x:c r="H4949" s="59"/>
      <x:c r="I4949" s="59"/>
      <x:c r="J4949" s="59"/>
      <x:c r="K4949" s="18"/>
      <x:c r="L4949" s="18"/>
      <x:c r="M4949" s="18"/>
      <x:c r="N4949" s="18"/>
      <x:c r="O4949" s="18"/>
      <x:c r="P4949" s="18"/>
      <x:c r="Q4949" s="18"/>
      <x:c r="R4949" s="18"/>
      <x:c r="S4949" s="18"/>
      <x:c r="T4949" s="18"/>
    </x:row>
    <x:row r="4950">
      <x:c r="D4950" s="18"/>
      <x:c r="E4950" s="18"/>
      <x:c r="F4950" s="18"/>
      <x:c r="G4950" s="59"/>
      <x:c r="H4950" s="59"/>
      <x:c r="I4950" s="59"/>
      <x:c r="J4950" s="59"/>
      <x:c r="K4950" s="18"/>
      <x:c r="L4950" s="18"/>
      <x:c r="M4950" s="18"/>
      <x:c r="N4950" s="18"/>
      <x:c r="O4950" s="18"/>
      <x:c r="P4950" s="18"/>
      <x:c r="Q4950" s="18"/>
      <x:c r="R4950" s="18"/>
      <x:c r="S4950" s="18"/>
      <x:c r="T4950" s="18"/>
    </x:row>
    <x:row r="4951">
      <x:c r="D4951" s="18"/>
      <x:c r="E4951" s="18"/>
      <x:c r="F4951" s="18"/>
      <x:c r="G4951" s="59"/>
      <x:c r="H4951" s="59"/>
      <x:c r="I4951" s="59"/>
      <x:c r="J4951" s="59"/>
      <x:c r="K4951" s="18"/>
      <x:c r="L4951" s="18"/>
      <x:c r="M4951" s="18"/>
      <x:c r="N4951" s="18"/>
      <x:c r="O4951" s="18"/>
      <x:c r="P4951" s="18"/>
      <x:c r="Q4951" s="18"/>
      <x:c r="R4951" s="18"/>
      <x:c r="S4951" s="18"/>
      <x:c r="T4951" s="18"/>
    </x:row>
    <x:row r="4952">
      <x:c r="D4952" s="18"/>
      <x:c r="E4952" s="18"/>
      <x:c r="F4952" s="18"/>
      <x:c r="G4952" s="59"/>
      <x:c r="H4952" s="59"/>
      <x:c r="I4952" s="59"/>
      <x:c r="J4952" s="59"/>
      <x:c r="K4952" s="18"/>
      <x:c r="L4952" s="18"/>
      <x:c r="M4952" s="18"/>
      <x:c r="N4952" s="18"/>
      <x:c r="O4952" s="18"/>
      <x:c r="P4952" s="18"/>
      <x:c r="Q4952" s="18"/>
      <x:c r="R4952" s="18"/>
      <x:c r="S4952" s="18"/>
      <x:c r="T4952" s="18"/>
    </x:row>
    <x:row r="4953">
      <x:c r="D4953" s="18"/>
      <x:c r="E4953" s="18"/>
      <x:c r="F4953" s="18"/>
      <x:c r="G4953" s="59"/>
      <x:c r="H4953" s="59"/>
      <x:c r="I4953" s="59"/>
      <x:c r="J4953" s="59"/>
      <x:c r="K4953" s="18"/>
      <x:c r="L4953" s="18"/>
      <x:c r="M4953" s="18"/>
      <x:c r="N4953" s="18"/>
      <x:c r="O4953" s="18"/>
      <x:c r="P4953" s="18"/>
      <x:c r="Q4953" s="18"/>
      <x:c r="R4953" s="18"/>
      <x:c r="S4953" s="18"/>
      <x:c r="T4953" s="18"/>
    </x:row>
    <x:row r="4954">
      <x:c r="D4954" s="18"/>
      <x:c r="E4954" s="18"/>
      <x:c r="F4954" s="18"/>
      <x:c r="G4954" s="59"/>
      <x:c r="H4954" s="59"/>
      <x:c r="I4954" s="59"/>
      <x:c r="J4954" s="59"/>
      <x:c r="K4954" s="18"/>
      <x:c r="L4954" s="18"/>
      <x:c r="M4954" s="18"/>
      <x:c r="N4954" s="18"/>
      <x:c r="O4954" s="18"/>
      <x:c r="P4954" s="18"/>
      <x:c r="Q4954" s="18"/>
      <x:c r="R4954" s="18"/>
      <x:c r="S4954" s="18"/>
      <x:c r="T4954" s="18"/>
    </x:row>
    <x:row r="4955">
      <x:c r="D4955" s="18"/>
      <x:c r="E4955" s="18"/>
      <x:c r="F4955" s="18"/>
      <x:c r="G4955" s="59"/>
      <x:c r="H4955" s="59"/>
      <x:c r="I4955" s="59"/>
      <x:c r="J4955" s="59"/>
      <x:c r="K4955" s="18"/>
      <x:c r="L4955" s="18"/>
      <x:c r="M4955" s="18"/>
      <x:c r="N4955" s="18"/>
      <x:c r="O4955" s="18"/>
      <x:c r="P4955" s="18"/>
      <x:c r="Q4955" s="18"/>
      <x:c r="R4955" s="18"/>
      <x:c r="S4955" s="18"/>
      <x:c r="T4955" s="18"/>
    </x:row>
    <x:row r="4956">
      <x:c r="D4956" s="18"/>
      <x:c r="E4956" s="18"/>
      <x:c r="F4956" s="18"/>
      <x:c r="G4956" s="59"/>
      <x:c r="H4956" s="59"/>
      <x:c r="I4956" s="59"/>
      <x:c r="J4956" s="59"/>
      <x:c r="K4956" s="18"/>
      <x:c r="L4956" s="18"/>
      <x:c r="M4956" s="18"/>
      <x:c r="N4956" s="18"/>
      <x:c r="O4956" s="18"/>
      <x:c r="P4956" s="18"/>
      <x:c r="Q4956" s="18"/>
      <x:c r="R4956" s="18"/>
      <x:c r="S4956" s="18"/>
      <x:c r="T4956" s="18"/>
    </x:row>
    <x:row r="4957">
      <x:c r="D4957" s="18"/>
      <x:c r="E4957" s="18"/>
      <x:c r="F4957" s="18"/>
      <x:c r="G4957" s="59"/>
      <x:c r="H4957" s="59"/>
      <x:c r="I4957" s="59"/>
      <x:c r="J4957" s="59"/>
      <x:c r="K4957" s="18"/>
      <x:c r="L4957" s="18"/>
      <x:c r="M4957" s="18"/>
      <x:c r="N4957" s="18"/>
      <x:c r="O4957" s="18"/>
      <x:c r="P4957" s="18"/>
      <x:c r="Q4957" s="18"/>
      <x:c r="R4957" s="18"/>
      <x:c r="S4957" s="18"/>
      <x:c r="T4957" s="18"/>
    </x:row>
    <x:row r="4958">
      <x:c r="D4958" s="18"/>
      <x:c r="E4958" s="18"/>
      <x:c r="F4958" s="18"/>
      <x:c r="G4958" s="59"/>
      <x:c r="H4958" s="59"/>
      <x:c r="I4958" s="59"/>
      <x:c r="J4958" s="59"/>
      <x:c r="K4958" s="18"/>
      <x:c r="L4958" s="18"/>
      <x:c r="M4958" s="18"/>
      <x:c r="N4958" s="18"/>
      <x:c r="O4958" s="18"/>
      <x:c r="P4958" s="18"/>
      <x:c r="Q4958" s="18"/>
      <x:c r="R4958" s="18"/>
      <x:c r="S4958" s="18"/>
      <x:c r="T4958" s="18"/>
    </x:row>
    <x:row r="4959">
      <x:c r="D4959" s="18"/>
      <x:c r="E4959" s="18"/>
      <x:c r="F4959" s="18"/>
      <x:c r="G4959" s="59"/>
      <x:c r="H4959" s="59"/>
      <x:c r="I4959" s="59"/>
      <x:c r="J4959" s="59"/>
      <x:c r="K4959" s="18"/>
      <x:c r="L4959" s="18"/>
      <x:c r="M4959" s="18"/>
      <x:c r="N4959" s="18"/>
      <x:c r="O4959" s="18"/>
      <x:c r="P4959" s="18"/>
      <x:c r="Q4959" s="18"/>
      <x:c r="R4959" s="18"/>
      <x:c r="S4959" s="18"/>
      <x:c r="T4959" s="18"/>
    </x:row>
    <x:row r="4960">
      <x:c r="D4960" s="18"/>
      <x:c r="E4960" s="18"/>
      <x:c r="F4960" s="18"/>
      <x:c r="G4960" s="59"/>
      <x:c r="H4960" s="59"/>
      <x:c r="I4960" s="59"/>
      <x:c r="J4960" s="59"/>
      <x:c r="K4960" s="18"/>
      <x:c r="L4960" s="18"/>
      <x:c r="M4960" s="18"/>
      <x:c r="N4960" s="18"/>
      <x:c r="O4960" s="18"/>
      <x:c r="P4960" s="18"/>
      <x:c r="Q4960" s="18"/>
      <x:c r="R4960" s="18"/>
      <x:c r="S4960" s="18"/>
      <x:c r="T4960" s="18"/>
    </x:row>
    <x:row r="4961">
      <x:c r="D4961" s="18"/>
      <x:c r="E4961" s="18"/>
      <x:c r="F4961" s="18"/>
      <x:c r="G4961" s="59"/>
      <x:c r="H4961" s="59"/>
      <x:c r="I4961" s="59"/>
      <x:c r="J4961" s="59"/>
      <x:c r="K4961" s="18"/>
      <x:c r="L4961" s="18"/>
      <x:c r="M4961" s="18"/>
      <x:c r="N4961" s="18"/>
      <x:c r="O4961" s="18"/>
      <x:c r="P4961" s="18"/>
      <x:c r="Q4961" s="18"/>
      <x:c r="R4961" s="18"/>
      <x:c r="S4961" s="18"/>
      <x:c r="T4961" s="18"/>
    </x:row>
    <x:row r="4962">
      <x:c r="D4962" s="18"/>
      <x:c r="E4962" s="18"/>
      <x:c r="F4962" s="18"/>
      <x:c r="G4962" s="59"/>
      <x:c r="H4962" s="59"/>
      <x:c r="I4962" s="59"/>
      <x:c r="J4962" s="59"/>
      <x:c r="K4962" s="18"/>
      <x:c r="L4962" s="18"/>
      <x:c r="M4962" s="18"/>
      <x:c r="N4962" s="18"/>
      <x:c r="O4962" s="18"/>
      <x:c r="P4962" s="18"/>
      <x:c r="Q4962" s="18"/>
      <x:c r="R4962" s="18"/>
      <x:c r="S4962" s="18"/>
      <x:c r="T4962" s="18"/>
    </x:row>
    <x:row r="4963">
      <x:c r="D4963" s="18"/>
      <x:c r="E4963" s="18"/>
      <x:c r="F4963" s="18"/>
      <x:c r="G4963" s="59"/>
      <x:c r="H4963" s="59"/>
      <x:c r="I4963" s="59"/>
      <x:c r="J4963" s="59"/>
      <x:c r="K4963" s="18"/>
      <x:c r="L4963" s="18"/>
      <x:c r="M4963" s="18"/>
      <x:c r="N4963" s="18"/>
      <x:c r="O4963" s="18"/>
      <x:c r="P4963" s="18"/>
      <x:c r="Q4963" s="18"/>
      <x:c r="R4963" s="18"/>
      <x:c r="S4963" s="18"/>
      <x:c r="T4963" s="18"/>
    </x:row>
    <x:row r="4964">
      <x:c r="D4964" s="18"/>
      <x:c r="E4964" s="18"/>
      <x:c r="F4964" s="18"/>
      <x:c r="G4964" s="59"/>
      <x:c r="H4964" s="59"/>
      <x:c r="I4964" s="59"/>
      <x:c r="J4964" s="59"/>
      <x:c r="K4964" s="18"/>
      <x:c r="L4964" s="18"/>
      <x:c r="M4964" s="18"/>
      <x:c r="N4964" s="18"/>
      <x:c r="O4964" s="18"/>
      <x:c r="P4964" s="18"/>
      <x:c r="Q4964" s="18"/>
      <x:c r="R4964" s="18"/>
      <x:c r="S4964" s="18"/>
      <x:c r="T4964" s="18"/>
    </x:row>
    <x:row r="4965">
      <x:c r="D4965" s="18"/>
      <x:c r="E4965" s="18"/>
      <x:c r="F4965" s="18"/>
      <x:c r="G4965" s="59"/>
      <x:c r="H4965" s="59"/>
      <x:c r="I4965" s="59"/>
      <x:c r="J4965" s="59"/>
      <x:c r="K4965" s="18"/>
      <x:c r="L4965" s="18"/>
      <x:c r="M4965" s="18"/>
      <x:c r="N4965" s="18"/>
      <x:c r="O4965" s="18"/>
      <x:c r="P4965" s="18"/>
      <x:c r="Q4965" s="18"/>
      <x:c r="R4965" s="18"/>
      <x:c r="S4965" s="18"/>
      <x:c r="T4965" s="18"/>
    </x:row>
    <x:row r="4966">
      <x:c r="D4966" s="18"/>
      <x:c r="E4966" s="18"/>
      <x:c r="F4966" s="18"/>
      <x:c r="G4966" s="59"/>
      <x:c r="H4966" s="59"/>
      <x:c r="I4966" s="59"/>
      <x:c r="J4966" s="59"/>
      <x:c r="K4966" s="18"/>
      <x:c r="L4966" s="18"/>
      <x:c r="M4966" s="18"/>
      <x:c r="N4966" s="18"/>
      <x:c r="O4966" s="18"/>
      <x:c r="P4966" s="18"/>
      <x:c r="Q4966" s="18"/>
      <x:c r="R4966" s="18"/>
      <x:c r="S4966" s="18"/>
      <x:c r="T4966" s="18"/>
    </x:row>
    <x:row r="4967">
      <x:c r="D4967" s="18"/>
      <x:c r="E4967" s="18"/>
      <x:c r="F4967" s="18"/>
      <x:c r="G4967" s="59"/>
      <x:c r="H4967" s="59"/>
      <x:c r="I4967" s="59"/>
      <x:c r="J4967" s="59"/>
      <x:c r="K4967" s="18"/>
      <x:c r="L4967" s="18"/>
      <x:c r="M4967" s="18"/>
      <x:c r="N4967" s="18"/>
      <x:c r="O4967" s="18"/>
      <x:c r="P4967" s="18"/>
      <x:c r="Q4967" s="18"/>
      <x:c r="R4967" s="18"/>
      <x:c r="S4967" s="18"/>
      <x:c r="T4967" s="18"/>
    </x:row>
    <x:row r="4968">
      <x:c r="D4968" s="18"/>
      <x:c r="E4968" s="18"/>
      <x:c r="F4968" s="18"/>
      <x:c r="G4968" s="59"/>
      <x:c r="H4968" s="59"/>
      <x:c r="I4968" s="59"/>
      <x:c r="J4968" s="59"/>
      <x:c r="K4968" s="18"/>
      <x:c r="L4968" s="18"/>
      <x:c r="M4968" s="18"/>
      <x:c r="N4968" s="18"/>
      <x:c r="O4968" s="18"/>
      <x:c r="P4968" s="18"/>
      <x:c r="Q4968" s="18"/>
      <x:c r="R4968" s="18"/>
      <x:c r="S4968" s="18"/>
      <x:c r="T4968" s="18"/>
    </x:row>
    <x:row r="4969">
      <x:c r="D4969" s="18"/>
      <x:c r="E4969" s="18"/>
      <x:c r="F4969" s="18"/>
      <x:c r="G4969" s="59"/>
      <x:c r="H4969" s="59"/>
      <x:c r="I4969" s="59"/>
      <x:c r="J4969" s="59"/>
      <x:c r="K4969" s="18"/>
      <x:c r="L4969" s="18"/>
      <x:c r="M4969" s="18"/>
      <x:c r="N4969" s="18"/>
      <x:c r="O4969" s="18"/>
      <x:c r="P4969" s="18"/>
      <x:c r="Q4969" s="18"/>
      <x:c r="R4969" s="18"/>
      <x:c r="S4969" s="18"/>
      <x:c r="T4969" s="18"/>
    </x:row>
    <x:row r="4970">
      <x:c r="D4970" s="18"/>
      <x:c r="E4970" s="18"/>
      <x:c r="F4970" s="18"/>
      <x:c r="G4970" s="59"/>
      <x:c r="H4970" s="59"/>
      <x:c r="I4970" s="59"/>
      <x:c r="J4970" s="59"/>
      <x:c r="K4970" s="18"/>
      <x:c r="L4970" s="18"/>
      <x:c r="M4970" s="18"/>
      <x:c r="N4970" s="18"/>
      <x:c r="O4970" s="18"/>
      <x:c r="P4970" s="18"/>
      <x:c r="Q4970" s="18"/>
      <x:c r="R4970" s="18"/>
      <x:c r="S4970" s="18"/>
      <x:c r="T4970" s="18"/>
    </x:row>
    <x:row r="4971">
      <x:c r="D4971" s="18"/>
      <x:c r="E4971" s="18"/>
      <x:c r="F4971" s="18"/>
      <x:c r="G4971" s="59"/>
      <x:c r="H4971" s="59"/>
      <x:c r="I4971" s="59"/>
      <x:c r="J4971" s="59"/>
      <x:c r="K4971" s="18"/>
      <x:c r="L4971" s="18"/>
      <x:c r="M4971" s="18"/>
      <x:c r="N4971" s="18"/>
      <x:c r="O4971" s="18"/>
      <x:c r="P4971" s="18"/>
      <x:c r="Q4971" s="18"/>
      <x:c r="R4971" s="18"/>
      <x:c r="S4971" s="18"/>
      <x:c r="T4971" s="18"/>
    </x:row>
    <x:row r="4972">
      <x:c r="D4972" s="18"/>
      <x:c r="E4972" s="18"/>
      <x:c r="F4972" s="18"/>
      <x:c r="G4972" s="59"/>
      <x:c r="H4972" s="59"/>
      <x:c r="I4972" s="59"/>
      <x:c r="J4972" s="59"/>
      <x:c r="K4972" s="18"/>
      <x:c r="L4972" s="18"/>
      <x:c r="M4972" s="18"/>
      <x:c r="N4972" s="18"/>
      <x:c r="O4972" s="18"/>
      <x:c r="P4972" s="18"/>
      <x:c r="Q4972" s="18"/>
      <x:c r="R4972" s="18"/>
      <x:c r="S4972" s="18"/>
      <x:c r="T4972" s="18"/>
    </x:row>
    <x:row r="4973">
      <x:c r="D4973" s="18"/>
      <x:c r="E4973" s="18"/>
      <x:c r="F4973" s="18"/>
      <x:c r="G4973" s="59"/>
      <x:c r="H4973" s="59"/>
      <x:c r="I4973" s="59"/>
      <x:c r="J4973" s="59"/>
      <x:c r="K4973" s="18"/>
      <x:c r="L4973" s="18"/>
      <x:c r="M4973" s="18"/>
      <x:c r="N4973" s="18"/>
      <x:c r="O4973" s="18"/>
      <x:c r="P4973" s="18"/>
      <x:c r="Q4973" s="18"/>
      <x:c r="R4973" s="18"/>
      <x:c r="S4973" s="18"/>
      <x:c r="T4973" s="18"/>
    </x:row>
    <x:row r="4974">
      <x:c r="D4974" s="18"/>
      <x:c r="E4974" s="18"/>
      <x:c r="F4974" s="18"/>
      <x:c r="G4974" s="59"/>
      <x:c r="H4974" s="59"/>
      <x:c r="I4974" s="59"/>
      <x:c r="J4974" s="59"/>
      <x:c r="K4974" s="18"/>
      <x:c r="L4974" s="18"/>
      <x:c r="M4974" s="18"/>
      <x:c r="N4974" s="18"/>
      <x:c r="O4974" s="18"/>
      <x:c r="P4974" s="18"/>
      <x:c r="Q4974" s="18"/>
      <x:c r="R4974" s="18"/>
      <x:c r="S4974" s="18"/>
      <x:c r="T4974" s="18"/>
    </x:row>
    <x:row r="4975">
      <x:c r="D4975" s="18"/>
      <x:c r="E4975" s="18"/>
      <x:c r="F4975" s="18"/>
      <x:c r="G4975" s="59"/>
      <x:c r="H4975" s="59"/>
      <x:c r="I4975" s="59"/>
      <x:c r="J4975" s="59"/>
      <x:c r="K4975" s="18"/>
      <x:c r="L4975" s="18"/>
      <x:c r="M4975" s="18"/>
      <x:c r="N4975" s="18"/>
      <x:c r="O4975" s="18"/>
      <x:c r="P4975" s="18"/>
      <x:c r="Q4975" s="18"/>
      <x:c r="R4975" s="18"/>
      <x:c r="S4975" s="18"/>
      <x:c r="T4975" s="18"/>
    </x:row>
    <x:row r="4976">
      <x:c r="D4976" s="18"/>
      <x:c r="E4976" s="18"/>
      <x:c r="F4976" s="18"/>
      <x:c r="G4976" s="59"/>
      <x:c r="H4976" s="59"/>
      <x:c r="I4976" s="59"/>
      <x:c r="J4976" s="59"/>
      <x:c r="K4976" s="18"/>
      <x:c r="L4976" s="18"/>
      <x:c r="M4976" s="18"/>
      <x:c r="N4976" s="18"/>
      <x:c r="O4976" s="18"/>
      <x:c r="P4976" s="18"/>
      <x:c r="Q4976" s="18"/>
      <x:c r="R4976" s="18"/>
      <x:c r="S4976" s="18"/>
      <x:c r="T4976" s="18"/>
    </x:row>
    <x:row r="4977">
      <x:c r="D4977" s="18"/>
      <x:c r="E4977" s="18"/>
      <x:c r="F4977" s="18"/>
      <x:c r="G4977" s="59"/>
      <x:c r="H4977" s="59"/>
      <x:c r="I4977" s="59"/>
      <x:c r="J4977" s="59"/>
      <x:c r="K4977" s="18"/>
      <x:c r="L4977" s="18"/>
      <x:c r="M4977" s="18"/>
      <x:c r="N4977" s="18"/>
      <x:c r="O4977" s="18"/>
      <x:c r="P4977" s="18"/>
      <x:c r="Q4977" s="18"/>
      <x:c r="R4977" s="18"/>
      <x:c r="S4977" s="18"/>
      <x:c r="T4977" s="18"/>
    </x:row>
    <x:row r="4978">
      <x:c r="D4978" s="18"/>
      <x:c r="E4978" s="18"/>
      <x:c r="F4978" s="18"/>
      <x:c r="G4978" s="59"/>
      <x:c r="H4978" s="59"/>
      <x:c r="I4978" s="59"/>
      <x:c r="J4978" s="59"/>
      <x:c r="K4978" s="18"/>
      <x:c r="L4978" s="18"/>
      <x:c r="M4978" s="18"/>
      <x:c r="N4978" s="18"/>
      <x:c r="O4978" s="18"/>
      <x:c r="P4978" s="18"/>
      <x:c r="Q4978" s="18"/>
      <x:c r="R4978" s="18"/>
      <x:c r="S4978" s="18"/>
      <x:c r="T4978" s="18"/>
    </x:row>
    <x:row r="4979">
      <x:c r="D4979" s="18"/>
      <x:c r="E4979" s="18"/>
      <x:c r="F4979" s="18"/>
      <x:c r="G4979" s="59"/>
      <x:c r="H4979" s="59"/>
      <x:c r="I4979" s="59"/>
      <x:c r="J4979" s="59"/>
      <x:c r="K4979" s="18"/>
      <x:c r="L4979" s="18"/>
      <x:c r="M4979" s="18"/>
      <x:c r="N4979" s="18"/>
      <x:c r="O4979" s="18"/>
      <x:c r="P4979" s="18"/>
      <x:c r="Q4979" s="18"/>
      <x:c r="R4979" s="18"/>
      <x:c r="S4979" s="18"/>
      <x:c r="T4979" s="18"/>
    </x:row>
    <x:row r="4980">
      <x:c r="D4980" s="18"/>
      <x:c r="E4980" s="18"/>
      <x:c r="F4980" s="18"/>
      <x:c r="G4980" s="59"/>
      <x:c r="H4980" s="59"/>
      <x:c r="I4980" s="59"/>
      <x:c r="J4980" s="59"/>
      <x:c r="K4980" s="18"/>
      <x:c r="L4980" s="18"/>
      <x:c r="M4980" s="18"/>
      <x:c r="N4980" s="18"/>
      <x:c r="O4980" s="18"/>
      <x:c r="P4980" s="18"/>
      <x:c r="Q4980" s="18"/>
      <x:c r="R4980" s="18"/>
      <x:c r="S4980" s="18"/>
      <x:c r="T4980" s="18"/>
    </x:row>
    <x:row r="4981">
      <x:c r="D4981" s="18"/>
      <x:c r="E4981" s="18"/>
      <x:c r="F4981" s="18"/>
      <x:c r="G4981" s="59"/>
      <x:c r="H4981" s="59"/>
      <x:c r="I4981" s="59"/>
      <x:c r="J4981" s="59"/>
      <x:c r="K4981" s="18"/>
      <x:c r="L4981" s="18"/>
      <x:c r="M4981" s="18"/>
      <x:c r="N4981" s="18"/>
      <x:c r="O4981" s="18"/>
      <x:c r="P4981" s="18"/>
      <x:c r="Q4981" s="18"/>
      <x:c r="R4981" s="18"/>
      <x:c r="S4981" s="18"/>
      <x:c r="T4981" s="18"/>
    </x:row>
    <x:row r="4982">
      <x:c r="D4982" s="18"/>
      <x:c r="E4982" s="18"/>
      <x:c r="F4982" s="18"/>
      <x:c r="G4982" s="59"/>
      <x:c r="H4982" s="59"/>
      <x:c r="I4982" s="59"/>
      <x:c r="J4982" s="59"/>
      <x:c r="K4982" s="18"/>
      <x:c r="L4982" s="18"/>
      <x:c r="M4982" s="18"/>
      <x:c r="N4982" s="18"/>
      <x:c r="O4982" s="18"/>
      <x:c r="P4982" s="18"/>
      <x:c r="Q4982" s="18"/>
      <x:c r="R4982" s="18"/>
      <x:c r="S4982" s="18"/>
      <x:c r="T4982" s="18"/>
    </x:row>
    <x:row r="4983">
      <x:c r="D4983" s="18"/>
      <x:c r="E4983" s="18"/>
      <x:c r="F4983" s="18"/>
      <x:c r="G4983" s="59"/>
      <x:c r="H4983" s="59"/>
      <x:c r="I4983" s="59"/>
      <x:c r="J4983" s="59"/>
      <x:c r="K4983" s="18"/>
      <x:c r="L4983" s="18"/>
      <x:c r="M4983" s="18"/>
      <x:c r="N4983" s="18"/>
      <x:c r="O4983" s="18"/>
      <x:c r="P4983" s="18"/>
      <x:c r="Q4983" s="18"/>
      <x:c r="R4983" s="18"/>
      <x:c r="S4983" s="18"/>
      <x:c r="T4983" s="18"/>
    </x:row>
    <x:row r="4984">
      <x:c r="D4984" s="18"/>
      <x:c r="E4984" s="18"/>
      <x:c r="F4984" s="18"/>
      <x:c r="G4984" s="59"/>
      <x:c r="H4984" s="59"/>
      <x:c r="I4984" s="59"/>
      <x:c r="J4984" s="59"/>
      <x:c r="K4984" s="18"/>
      <x:c r="L4984" s="18"/>
      <x:c r="M4984" s="18"/>
      <x:c r="N4984" s="18"/>
      <x:c r="O4984" s="18"/>
      <x:c r="P4984" s="18"/>
      <x:c r="Q4984" s="18"/>
      <x:c r="R4984" s="18"/>
      <x:c r="S4984" s="18"/>
      <x:c r="T4984" s="18"/>
    </x:row>
    <x:row r="4985">
      <x:c r="D4985" s="18"/>
      <x:c r="E4985" s="18"/>
      <x:c r="F4985" s="18"/>
      <x:c r="G4985" s="59"/>
      <x:c r="H4985" s="59"/>
      <x:c r="I4985" s="59"/>
      <x:c r="J4985" s="59"/>
      <x:c r="K4985" s="18"/>
      <x:c r="L4985" s="18"/>
      <x:c r="M4985" s="18"/>
      <x:c r="N4985" s="18"/>
      <x:c r="O4985" s="18"/>
      <x:c r="P4985" s="18"/>
      <x:c r="Q4985" s="18"/>
      <x:c r="R4985" s="18"/>
      <x:c r="S4985" s="18"/>
      <x:c r="T4985" s="18"/>
    </x:row>
    <x:row r="4986">
      <x:c r="D4986" s="18"/>
      <x:c r="E4986" s="18"/>
      <x:c r="F4986" s="18"/>
      <x:c r="G4986" s="59"/>
      <x:c r="H4986" s="59"/>
      <x:c r="I4986" s="59"/>
      <x:c r="J4986" s="59"/>
      <x:c r="K4986" s="18"/>
      <x:c r="L4986" s="18"/>
      <x:c r="M4986" s="18"/>
      <x:c r="N4986" s="18"/>
      <x:c r="O4986" s="18"/>
      <x:c r="P4986" s="18"/>
      <x:c r="Q4986" s="18"/>
      <x:c r="R4986" s="18"/>
      <x:c r="S4986" s="18"/>
      <x:c r="T4986" s="18"/>
    </x:row>
    <x:row r="4987">
      <x:c r="D4987" s="18"/>
      <x:c r="E4987" s="18"/>
      <x:c r="F4987" s="18"/>
      <x:c r="G4987" s="59"/>
      <x:c r="H4987" s="59"/>
      <x:c r="I4987" s="59"/>
      <x:c r="J4987" s="59"/>
      <x:c r="K4987" s="18"/>
      <x:c r="L4987" s="18"/>
      <x:c r="M4987" s="18"/>
      <x:c r="N4987" s="18"/>
      <x:c r="O4987" s="18"/>
      <x:c r="P4987" s="18"/>
      <x:c r="Q4987" s="18"/>
      <x:c r="R4987" s="18"/>
      <x:c r="S4987" s="18"/>
      <x:c r="T4987" s="18"/>
    </x:row>
    <x:row r="4988">
      <x:c r="D4988" s="18"/>
      <x:c r="E4988" s="18"/>
      <x:c r="F4988" s="18"/>
      <x:c r="G4988" s="59"/>
      <x:c r="H4988" s="59"/>
      <x:c r="I4988" s="59"/>
      <x:c r="J4988" s="59"/>
      <x:c r="K4988" s="18"/>
      <x:c r="L4988" s="18"/>
      <x:c r="M4988" s="18"/>
      <x:c r="N4988" s="18"/>
      <x:c r="O4988" s="18"/>
      <x:c r="P4988" s="18"/>
      <x:c r="Q4988" s="18"/>
      <x:c r="R4988" s="18"/>
      <x:c r="S4988" s="18"/>
      <x:c r="T4988" s="18"/>
    </x:row>
    <x:row r="4989">
      <x:c r="D4989" s="18"/>
      <x:c r="E4989" s="18"/>
      <x:c r="F4989" s="18"/>
      <x:c r="G4989" s="59"/>
      <x:c r="H4989" s="59"/>
      <x:c r="I4989" s="59"/>
      <x:c r="J4989" s="59"/>
      <x:c r="K4989" s="18"/>
      <x:c r="L4989" s="18"/>
      <x:c r="M4989" s="18"/>
      <x:c r="N4989" s="18"/>
      <x:c r="O4989" s="18"/>
      <x:c r="P4989" s="18"/>
      <x:c r="Q4989" s="18"/>
      <x:c r="R4989" s="18"/>
      <x:c r="S4989" s="18"/>
      <x:c r="T4989" s="18"/>
    </x:row>
    <x:row r="4990">
      <x:c r="D4990" s="18"/>
      <x:c r="E4990" s="18"/>
      <x:c r="F4990" s="18"/>
      <x:c r="G4990" s="59"/>
      <x:c r="H4990" s="59"/>
      <x:c r="I4990" s="59"/>
      <x:c r="J4990" s="59"/>
      <x:c r="K4990" s="18"/>
      <x:c r="L4990" s="18"/>
      <x:c r="M4990" s="18"/>
      <x:c r="N4990" s="18"/>
      <x:c r="O4990" s="18"/>
      <x:c r="P4990" s="18"/>
      <x:c r="Q4990" s="18"/>
      <x:c r="R4990" s="18"/>
      <x:c r="S4990" s="18"/>
      <x:c r="T4990" s="18"/>
    </x:row>
    <x:row r="4991">
      <x:c r="D4991" s="18"/>
      <x:c r="E4991" s="18"/>
      <x:c r="F4991" s="18"/>
      <x:c r="G4991" s="59"/>
      <x:c r="H4991" s="59"/>
      <x:c r="I4991" s="59"/>
      <x:c r="J4991" s="59"/>
      <x:c r="K4991" s="18"/>
      <x:c r="L4991" s="18"/>
      <x:c r="M4991" s="18"/>
      <x:c r="N4991" s="18"/>
      <x:c r="O4991" s="18"/>
      <x:c r="P4991" s="18"/>
      <x:c r="Q4991" s="18"/>
      <x:c r="R4991" s="18"/>
      <x:c r="S4991" s="18"/>
      <x:c r="T4991" s="18"/>
    </x:row>
    <x:row r="4992">
      <x:c r="D4992" s="18"/>
      <x:c r="E4992" s="18"/>
      <x:c r="F4992" s="18"/>
      <x:c r="G4992" s="59"/>
      <x:c r="H4992" s="59"/>
      <x:c r="I4992" s="59"/>
      <x:c r="J4992" s="59"/>
      <x:c r="K4992" s="18"/>
      <x:c r="L4992" s="18"/>
      <x:c r="M4992" s="18"/>
      <x:c r="N4992" s="18"/>
      <x:c r="O4992" s="18"/>
      <x:c r="P4992" s="18"/>
      <x:c r="Q4992" s="18"/>
      <x:c r="R4992" s="18"/>
      <x:c r="S4992" s="18"/>
      <x:c r="T4992" s="18"/>
    </x:row>
    <x:row r="4993">
      <x:c r="D4993" s="18"/>
      <x:c r="E4993" s="18"/>
      <x:c r="F4993" s="18"/>
      <x:c r="G4993" s="59"/>
      <x:c r="H4993" s="59"/>
      <x:c r="I4993" s="59"/>
      <x:c r="J4993" s="59"/>
      <x:c r="K4993" s="18"/>
      <x:c r="L4993" s="18"/>
      <x:c r="M4993" s="18"/>
      <x:c r="N4993" s="18"/>
      <x:c r="O4993" s="18"/>
      <x:c r="P4993" s="18"/>
      <x:c r="Q4993" s="18"/>
      <x:c r="R4993" s="18"/>
      <x:c r="S4993" s="18"/>
      <x:c r="T4993" s="18"/>
    </x:row>
    <x:row r="4994">
      <x:c r="D4994" s="18"/>
      <x:c r="E4994" s="18"/>
      <x:c r="F4994" s="18"/>
      <x:c r="G4994" s="59"/>
      <x:c r="H4994" s="59"/>
      <x:c r="I4994" s="59"/>
      <x:c r="J4994" s="59"/>
      <x:c r="K4994" s="18"/>
      <x:c r="L4994" s="18"/>
      <x:c r="M4994" s="18"/>
      <x:c r="N4994" s="18"/>
      <x:c r="O4994" s="18"/>
      <x:c r="P4994" s="18"/>
      <x:c r="Q4994" s="18"/>
      <x:c r="R4994" s="18"/>
      <x:c r="S4994" s="18"/>
      <x:c r="T4994" s="18"/>
    </x:row>
    <x:row r="4995">
      <x:c r="D4995" s="18"/>
      <x:c r="E4995" s="18"/>
      <x:c r="F4995" s="18"/>
      <x:c r="G4995" s="59"/>
      <x:c r="H4995" s="59"/>
      <x:c r="I4995" s="59"/>
      <x:c r="J4995" s="59"/>
      <x:c r="K4995" s="18"/>
      <x:c r="L4995" s="18"/>
      <x:c r="M4995" s="18"/>
      <x:c r="N4995" s="18"/>
      <x:c r="O4995" s="18"/>
      <x:c r="P4995" s="18"/>
      <x:c r="Q4995" s="18"/>
      <x:c r="R4995" s="18"/>
      <x:c r="S4995" s="18"/>
      <x:c r="T4995" s="18"/>
    </x:row>
    <x:row r="4996">
      <x:c r="D4996" s="18"/>
      <x:c r="E4996" s="18"/>
      <x:c r="F4996" s="18"/>
      <x:c r="G4996" s="59"/>
      <x:c r="H4996" s="59"/>
      <x:c r="I4996" s="59"/>
      <x:c r="J4996" s="59"/>
      <x:c r="K4996" s="18"/>
      <x:c r="L4996" s="18"/>
      <x:c r="M4996" s="18"/>
      <x:c r="N4996" s="18"/>
      <x:c r="O4996" s="18"/>
      <x:c r="P4996" s="18"/>
      <x:c r="Q4996" s="18"/>
      <x:c r="R4996" s="18"/>
      <x:c r="S4996" s="18"/>
      <x:c r="T4996" s="18"/>
    </x:row>
    <x:row r="4997">
      <x:c r="D4997" s="18"/>
      <x:c r="E4997" s="18"/>
      <x:c r="F4997" s="18"/>
      <x:c r="G4997" s="59"/>
      <x:c r="H4997" s="59"/>
      <x:c r="I4997" s="59"/>
      <x:c r="J4997" s="59"/>
      <x:c r="K4997" s="18"/>
      <x:c r="L4997" s="18"/>
      <x:c r="M4997" s="18"/>
      <x:c r="N4997" s="18"/>
      <x:c r="O4997" s="18"/>
      <x:c r="P4997" s="18"/>
      <x:c r="Q4997" s="18"/>
      <x:c r="R4997" s="18"/>
      <x:c r="S4997" s="18"/>
      <x:c r="T4997" s="18"/>
    </x:row>
    <x:row r="4998">
      <x:c r="D4998" s="18"/>
      <x:c r="E4998" s="18"/>
      <x:c r="F4998" s="18"/>
      <x:c r="G4998" s="59"/>
      <x:c r="H4998" s="59"/>
      <x:c r="I4998" s="59"/>
      <x:c r="J4998" s="59"/>
      <x:c r="K4998" s="18"/>
      <x:c r="L4998" s="18"/>
      <x:c r="M4998" s="18"/>
      <x:c r="N4998" s="18"/>
      <x:c r="O4998" s="18"/>
      <x:c r="P4998" s="18"/>
      <x:c r="Q4998" s="18"/>
      <x:c r="R4998" s="18"/>
      <x:c r="S4998" s="18"/>
      <x:c r="T4998" s="18"/>
    </x:row>
    <x:row r="4999">
      <x:c r="D4999" s="18"/>
      <x:c r="E4999" s="18"/>
      <x:c r="F4999" s="18"/>
      <x:c r="G4999" s="59"/>
      <x:c r="H4999" s="59"/>
      <x:c r="I4999" s="59"/>
      <x:c r="J4999" s="59"/>
      <x:c r="K4999" s="18"/>
      <x:c r="L4999" s="18"/>
      <x:c r="M4999" s="18"/>
      <x:c r="N4999" s="18"/>
      <x:c r="O4999" s="18"/>
      <x:c r="P4999" s="18"/>
      <x:c r="Q4999" s="18"/>
      <x:c r="R4999" s="18"/>
      <x:c r="S4999" s="18"/>
      <x:c r="T4999" s="18"/>
    </x:row>
    <x:row r="5000">
      <x:c r="D5000" s="18"/>
      <x:c r="E5000" s="18"/>
      <x:c r="F5000" s="18"/>
      <x:c r="G5000" s="59"/>
      <x:c r="H5000" s="59"/>
      <x:c r="I5000" s="59"/>
      <x:c r="J5000" s="59"/>
      <x:c r="K5000" s="18"/>
      <x:c r="L5000" s="18"/>
      <x:c r="M5000" s="18"/>
      <x:c r="N5000" s="18"/>
      <x:c r="O5000" s="18"/>
      <x:c r="P5000" s="18"/>
      <x:c r="Q5000" s="18"/>
      <x:c r="R5000" s="18"/>
      <x:c r="S5000" s="18"/>
      <x:c r="T5000" s="18"/>
    </x:row>
    <x:row r="5001">
      <x:c r="D5001" s="18"/>
      <x:c r="E5001" s="18"/>
      <x:c r="F5001" s="18"/>
      <x:c r="G5001" s="59"/>
      <x:c r="H5001" s="59"/>
      <x:c r="I5001" s="59"/>
      <x:c r="J5001" s="59"/>
      <x:c r="K5001" s="18"/>
      <x:c r="L5001" s="18"/>
      <x:c r="M5001" s="18"/>
      <x:c r="N5001" s="18"/>
      <x:c r="O5001" s="18"/>
      <x:c r="P5001" s="18"/>
      <x:c r="Q5001" s="18"/>
      <x:c r="R5001" s="18"/>
      <x:c r="S5001" s="18"/>
      <x:c r="T5001" s="18"/>
    </x:row>
    <x:row r="5002">
      <x:c r="D5002" s="18"/>
      <x:c r="E5002" s="18"/>
      <x:c r="F5002" s="18"/>
      <x:c r="G5002" s="59"/>
      <x:c r="H5002" s="59"/>
      <x:c r="I5002" s="59"/>
      <x:c r="J5002" s="59"/>
      <x:c r="K5002" s="18"/>
      <x:c r="L5002" s="18"/>
      <x:c r="M5002" s="18"/>
      <x:c r="N5002" s="18"/>
      <x:c r="O5002" s="18"/>
      <x:c r="P5002" s="18"/>
      <x:c r="Q5002" s="18"/>
      <x:c r="R5002" s="18"/>
      <x:c r="S5002" s="18"/>
      <x:c r="T5002" s="18"/>
    </x:row>
    <x:row r="5003">
      <x:c r="D5003" s="18"/>
      <x:c r="E5003" s="18"/>
      <x:c r="F5003" s="18"/>
      <x:c r="G5003" s="59"/>
      <x:c r="H5003" s="59"/>
      <x:c r="I5003" s="59"/>
      <x:c r="J5003" s="59"/>
      <x:c r="K5003" s="18"/>
      <x:c r="L5003" s="18"/>
      <x:c r="M5003" s="18"/>
      <x:c r="N5003" s="18"/>
      <x:c r="O5003" s="18"/>
      <x:c r="P5003" s="18"/>
      <x:c r="Q5003" s="18"/>
      <x:c r="R5003" s="18"/>
      <x:c r="S5003" s="18"/>
      <x:c r="T5003" s="18"/>
    </x:row>
    <x:row r="5004">
      <x:c r="D5004" s="18"/>
      <x:c r="E5004" s="18"/>
      <x:c r="F5004" s="18"/>
      <x:c r="G5004" s="59"/>
      <x:c r="H5004" s="59"/>
      <x:c r="I5004" s="59"/>
      <x:c r="J5004" s="59"/>
      <x:c r="K5004" s="18"/>
      <x:c r="L5004" s="18"/>
      <x:c r="M5004" s="18"/>
      <x:c r="N5004" s="18"/>
      <x:c r="O5004" s="18"/>
      <x:c r="P5004" s="18"/>
      <x:c r="Q5004" s="18"/>
      <x:c r="R5004" s="18"/>
      <x:c r="S5004" s="18"/>
      <x:c r="T5004" s="18"/>
    </x:row>
    <x:row r="5005">
      <x:c r="D5005" s="18"/>
      <x:c r="E5005" s="18"/>
      <x:c r="F5005" s="18"/>
      <x:c r="G5005" s="59"/>
      <x:c r="H5005" s="59"/>
      <x:c r="I5005" s="59"/>
      <x:c r="J5005" s="59"/>
      <x:c r="K5005" s="18"/>
      <x:c r="L5005" s="18"/>
      <x:c r="M5005" s="18"/>
      <x:c r="N5005" s="18"/>
      <x:c r="O5005" s="18"/>
      <x:c r="P5005" s="18"/>
      <x:c r="Q5005" s="18"/>
      <x:c r="R5005" s="18"/>
      <x:c r="S5005" s="18"/>
      <x:c r="T5005" s="18"/>
    </x:row>
  </x:sheetData>
  <x:mergeCells>
    <x:mergeCell ref="A1:T1"/>
    <x:mergeCell ref="A2:T3"/>
  </x:mergeCells>
  <x:pageMargins left="0.7" right="0.7" top="0.75" bottom="0.75" header="0.3" footer="0.3"/>
</x:worksheet>
</file>

<file path=xl/worksheets/sheet24.xml><?xml version="1.0" encoding="utf-8"?>
<x:worksheet xmlns:x="http://schemas.openxmlformats.org/spreadsheetml/2006/main">
  <x:sheetFormatPr defaultRowHeight="15"/>
  <x:cols>
    <x:col min="1" max="1" width="34" hidden="0" customWidth="1"/>
    <x:col min="2" max="2" width="34"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39" hidden="0" customWidth="1"/>
  </x:cols>
  <x:sheetData>
    <x:row r="1" ht="34" customHeight="1">
      <x:c r="A1" s="21" t="str">
        <x:v>ASSUMPTION SENSITIVITY | the architecture ranking changes</x:v>
      </x:c>
      <x:c r="B1" s="21"/>
      <x:c r="C1" s="21"/>
      <x:c r="D1" s="21"/>
      <x:c r="E1" s="21"/>
      <x:c r="F1" s="21"/>
      <x:c r="G1" s="21"/>
      <x:c r="H1" s="21"/>
      <x:c r="I1" s="21"/>
      <x:c r="J1" s="21"/>
      <x:c r="K1" s="21"/>
      <x:c r="L1" s="21"/>
      <x:c r="M1" s="21"/>
      <x:c r="N1" s="21"/>
      <x:c r="O1" s="21"/>
    </x:row>
    <x:row r="2" ht="23" customHeight="1">
      <x:c r="A2" s="25" t="str">
        <x:v>Same retained chronology and same service draws. Only the stated assumed volume, compute mean or reduction changes. These are model diagnostics, not observed OPS-SAT performance comparisons.</x:v>
      </x:c>
      <x:c r="B2" s="25"/>
      <x:c r="C2" s="25"/>
      <x:c r="D2" s="25"/>
      <x:c r="E2" s="25"/>
      <x:c r="F2" s="25"/>
      <x:c r="G2" s="25"/>
      <x:c r="H2" s="25"/>
      <x:c r="I2" s="25"/>
      <x:c r="J2" s="25"/>
      <x:c r="K2" s="25"/>
      <x:c r="L2" s="25"/>
      <x:c r="M2" s="25"/>
      <x:c r="N2" s="25"/>
      <x:c r="O2" s="25"/>
    </x:row>
    <x:row r="3" ht="23" customHeight="1">
      <x:c r="A3" s="25"/>
      <x:c r="B3" s="25"/>
      <x:c r="C3" s="25"/>
      <x:c r="D3" s="25"/>
      <x:c r="E3" s="25"/>
      <x:c r="F3" s="25"/>
      <x:c r="G3" s="25"/>
      <x:c r="H3" s="25"/>
      <x:c r="I3" s="25"/>
      <x:c r="J3" s="25"/>
      <x:c r="K3" s="25"/>
      <x:c r="L3" s="25"/>
      <x:c r="M3" s="25"/>
      <x:c r="N3" s="25"/>
      <x:c r="O3" s="25"/>
    </x:row>
    <x:row r="4">
      <x:c r="A4" s="2"/>
      <x:c r="B4" s="2"/>
      <x:c r="C4" s="2"/>
      <x:c r="D4" s="2"/>
      <x:c r="E4" s="2"/>
      <x:c r="F4" s="2"/>
      <x:c r="G4" s="2"/>
      <x:c r="H4" s="2"/>
      <x:c r="I4" s="2"/>
      <x:c r="J4" s="2"/>
      <x:c r="K4" s="2"/>
      <x:c r="L4" s="2"/>
      <x:c r="M4" s="2"/>
      <x:c r="N4" s="2"/>
      <x:c r="O4" s="2"/>
    </x:row>
    <x:row r="5" ht="42" customHeight="1">
      <x:c r="A5" s="15" t="str">
        <x:v>Scenario</x:v>
      </x:c>
      <x:c r="B5" s="15" t="str">
        <x:v>Purpose</x:v>
      </x:c>
      <x:c r="C5" s="15" t="str">
        <x:v>Raw MB assumed</x:v>
      </x:c>
      <x:c r="D5" s="15" t="str">
        <x:v>Ground mean s assumed</x:v>
      </x:c>
      <x:c r="E5" s="15" t="str">
        <x:v>Edge mean s assumed</x:v>
      </x:c>
      <x:c r="F5" s="15" t="str">
        <x:v>Output fraction assumed</x:v>
      </x:c>
      <x:c r="G5" s="15" t="str">
        <x:v>Ground completion mean s</x:v>
      </x:c>
      <x:c r="H5" s="15" t="str">
        <x:v>Edge completion mean s</x:v>
      </x:c>
      <x:c r="I5" s="15" t="str">
        <x:v>G minus E s</x:v>
      </x:c>
      <x:c r="J5" s="15" t="str">
        <x:v>Ground deadline share</x:v>
      </x:c>
      <x:c r="K5" s="15" t="str">
        <x:v>Edge deadline share</x:v>
      </x:c>
      <x:c r="L5" s="15" t="str">
        <x:v>Ground stale-flag share</x:v>
      </x:c>
      <x:c r="M5" s="15" t="str">
        <x:v>Edge stale-flag share</x:v>
      </x:c>
      <x:c r="N5" s="15" t="str">
        <x:v>Cell audit max error</x:v>
      </x:c>
      <x:c r="O5" s="15" t="str">
        <x:v>Interpretation</x:v>
      </x:c>
    </x:row>
    <x:row r="6" ht="22" customHeight="1">
      <x:c r="A6" s="32" t="str">
        <x:v>PRIMARY_300MB</x:v>
      </x:c>
      <x:c r="B6" s="32" t="str">
        <x:v>Inherited v9 assumption</x:v>
      </x:c>
      <x:c r="C6" s="40" t="n">
        <x:v>300</x:v>
      </x:c>
      <x:c r="D6" s="40" t="n">
        <x:v>4</x:v>
      </x:c>
      <x:c r="E6" s="40" t="n">
        <x:v>12</x:v>
      </x:c>
      <x:c r="F6" s="40" t="n">
        <x:v>0.25</x:v>
      </x:c>
      <x:c r="G6" s="40" t="n">
        <x:f>AVERAGE(Scenario_Snapshots!E6:E15)</x:f>
        <x:v>1067.8566572620803</x:v>
      </x:c>
      <x:c r="H6" s="40" t="n">
        <x:f>AVERAGE(Scenario_Snapshots!F6:F15)</x:f>
        <x:v>280.18075382694917</x:v>
      </x:c>
      <x:c r="I6" s="40" t="n">
        <x:f>G6-H6</x:f>
        <x:v>787.6759034351311</x:v>
      </x:c>
      <x:c r="J6" s="62" t="n">
        <x:f>AVERAGE(Scenario_Snapshots!G6:G15)</x:f>
        <x:v>0.10700000000000001</x:v>
      </x:c>
      <x:c r="K6" s="62" t="n">
        <x:f>AVERAGE(Scenario_Snapshots!H6:H15)</x:f>
        <x:v>0.29000000000000004</x:v>
      </x:c>
      <x:c r="L6" s="62" t="n">
        <x:f>1-AVERAGE(Scenario_Snapshots!I6:I15)</x:f>
        <x:v>0.541</x:v>
      </x:c>
      <x:c r="M6" s="62" t="n">
        <x:f>1-AVERAGE(Scenario_Snapshots!J6:J15)</x:f>
        <x:v>0</x:v>
      </x:c>
      <x:c r="N6" s="64" t="n">
        <x:v>4.547473508864641e-13</x:v>
      </x:c>
      <x:c r="O6" s="32" t="str">
        <x:f>IF(ABS(I6)&lt;0.000001,"TIE (verification)",IF(I6&gt;0,"EDGE LOWER (assumed case)","GROUND LOWER (assumed case)"))</x:f>
        <x:v>EDGE LOWER (assumed case)</x:v>
      </x:c>
    </x:row>
    <x:row r="7" ht="22" customHeight="1">
      <x:c r="A7" s="32" t="str">
        <x:v>SMALL_1MB</x:v>
      </x:c>
      <x:c r="B7" s="32" t="str">
        <x:v>Synthetic workload sensitivity</x:v>
      </x:c>
      <x:c r="C7" s="40" t="n">
        <x:v>1</x:v>
      </x:c>
      <x:c r="D7" s="40" t="n">
        <x:v>4</x:v>
      </x:c>
      <x:c r="E7" s="40" t="n">
        <x:v>12</x:v>
      </x:c>
      <x:c r="F7" s="40" t="n">
        <x:v>0.25</x:v>
      </x:c>
      <x:c r="G7" s="40" t="n">
        <x:f>AVERAGE(Scenario_Snapshots!E16:E25)</x:f>
        <x:v>16.175253873657272</x:v>
      </x:c>
      <x:c r="H7" s="40" t="n">
        <x:f>AVERAGE(Scenario_Snapshots!F16:F25)</x:f>
        <x:v>262.4353771522386</x:v>
      </x:c>
      <x:c r="I7" s="40" t="n">
        <x:f>G7-H7</x:f>
        <x:v>-246.2601232785813</x:v>
      </x:c>
      <x:c r="J7" s="62" t="n">
        <x:f>AVERAGE(Scenario_Snapshots!G16:G25)</x:f>
        <x:v>0.982</x:v>
      </x:c>
      <x:c r="K7" s="62" t="n">
        <x:f>AVERAGE(Scenario_Snapshots!H16:H25)</x:f>
        <x:v>0.30199999999999994</x:v>
      </x:c>
      <x:c r="L7" s="62" t="n">
        <x:f>1-AVERAGE(Scenario_Snapshots!I16:I25)</x:f>
        <x:v>0</x:v>
      </x:c>
      <x:c r="M7" s="62" t="n">
        <x:f>1-AVERAGE(Scenario_Snapshots!J16:J25)</x:f>
        <x:v>0</x:v>
      </x:c>
      <x:c r="N7" s="64" t="n">
        <x:v>2.2737367544323206e-13</x:v>
      </x:c>
      <x:c r="O7" s="32" t="str">
        <x:f>IF(ABS(I7)&lt;0.000001,"TIE (verification)",IF(I7&gt;0,"EDGE LOWER (assumed case)","GROUND LOWER (assumed case)"))</x:f>
        <x:v>GROUND LOWER (assumed case)</x:v>
      </x:c>
    </x:row>
    <x:row r="8" ht="22" customHeight="1">
      <x:c r="A8" s="32" t="str">
        <x:v>NO_REDUCTION</x:v>
      </x:c>
      <x:c r="B8" s="32" t="str">
        <x:v>Synthetic reduction sensitivity</x:v>
      </x:c>
      <x:c r="C8" s="40" t="n">
        <x:v>300</x:v>
      </x:c>
      <x:c r="D8" s="40" t="n">
        <x:v>4</x:v>
      </x:c>
      <x:c r="E8" s="40" t="n">
        <x:v>12</x:v>
      </x:c>
      <x:c r="F8" s="40" t="n">
        <x:v>1</x:v>
      </x:c>
      <x:c r="G8" s="40" t="n">
        <x:f>AVERAGE(Scenario_Snapshots!E26:E35)</x:f>
        <x:v>1067.8566572620803</x:v>
      </x:c>
      <x:c r="H8" s="40" t="n">
        <x:f>AVERAGE(Scenario_Snapshots!F26:F35)</x:f>
        <x:v>1072.3113551443928</x:v>
      </x:c>
      <x:c r="I8" s="40" t="n">
        <x:f>G8-H8</x:f>
        <x:v>-4.45469788231253</x:v>
      </x:c>
      <x:c r="J8" s="62" t="n">
        <x:f>AVERAGE(Scenario_Snapshots!G26:G35)</x:f>
        <x:v>0.10700000000000001</x:v>
      </x:c>
      <x:c r="K8" s="62" t="n">
        <x:f>AVERAGE(Scenario_Snapshots!H26:H35)</x:f>
        <x:v>0.09399999999999999</x:v>
      </x:c>
      <x:c r="L8" s="62" t="n">
        <x:f>1-AVERAGE(Scenario_Snapshots!I26:I35)</x:f>
        <x:v>0.541</x:v>
      </x:c>
      <x:c r="M8" s="62" t="n">
        <x:f>1-AVERAGE(Scenario_Snapshots!J26:J35)</x:f>
        <x:v>0.5419999999999999</x:v>
      </x:c>
      <x:c r="N8" s="64" t="n">
        <x:v>9.094947017729282e-13</x:v>
      </x:c>
      <x:c r="O8" s="32" t="str">
        <x:f>IF(ABS(I8)&lt;0.000001,"TIE (verification)",IF(I8&gt;0,"EDGE LOWER (assumed case)","GROUND LOWER (assumed case)"))</x:f>
        <x:v>GROUND LOWER (assumed case)</x:v>
      </x:c>
    </x:row>
    <x:row r="9" ht="22" customHeight="1">
      <x:c r="A9" s="32" t="str">
        <x:v>SLOW_EDGE_60S</x:v>
      </x:c>
      <x:c r="B9" s="32" t="str">
        <x:v>Synthetic compute sensitivity</x:v>
      </x:c>
      <x:c r="C9" s="40" t="n">
        <x:v>300</x:v>
      </x:c>
      <x:c r="D9" s="40" t="n">
        <x:v>4</x:v>
      </x:c>
      <x:c r="E9" s="40" t="n">
        <x:v>60</x:v>
      </x:c>
      <x:c r="F9" s="40" t="n">
        <x:v>0.25</x:v>
      </x:c>
      <x:c r="G9" s="40" t="n">
        <x:f>AVERAGE(Scenario_Snapshots!E36:E45)</x:f>
        <x:v>1067.8566572620803</x:v>
      </x:c>
      <x:c r="H9" s="40" t="n">
        <x:f>AVERAGE(Scenario_Snapshots!F36:F45)</x:f>
        <x:v>2396.3430472716186</x:v>
      </x:c>
      <x:c r="I9" s="40" t="n">
        <x:f>G9-H9</x:f>
        <x:v>-1328.4863900095384</x:v>
      </x:c>
      <x:c r="J9" s="62" t="n">
        <x:f>AVERAGE(Scenario_Snapshots!G36:G45)</x:f>
        <x:v>0.10700000000000001</x:v>
      </x:c>
      <x:c r="K9" s="62" t="n">
        <x:f>AVERAGE(Scenario_Snapshots!H36:H45)</x:f>
        <x:v>0.025</x:v>
      </x:c>
      <x:c r="L9" s="62" t="n">
        <x:f>1-AVERAGE(Scenario_Snapshots!I36:I45)</x:f>
        <x:v>0.541</x:v>
      </x:c>
      <x:c r="M9" s="62" t="n">
        <x:f>1-AVERAGE(Scenario_Snapshots!J36:J45)</x:f>
        <x:v>0.776</x:v>
      </x:c>
      <x:c r="N9" s="64" t="n">
        <x:v>1.8189894035458565e-12</x:v>
      </x:c>
      <x:c r="O9" s="32" t="str">
        <x:f>IF(ABS(I9)&lt;0.000001,"TIE (verification)",IF(I9&gt;0,"EDGE LOWER (assumed case)","GROUND LOWER (assumed case)"))</x:f>
        <x:v>GROUND LOWER (assumed case)</x:v>
      </x:c>
    </x:row>
    <x:row r="10" ht="22" customHeight="1">
      <x:c r="A10" s="32" t="str">
        <x:v>IDENTICAL</x:v>
      </x:c>
      <x:c r="B10" s="32" t="str">
        <x:v>Verification: equal paths</x:v>
      </x:c>
      <x:c r="C10" s="40" t="n">
        <x:v>300</x:v>
      </x:c>
      <x:c r="D10" s="40" t="n">
        <x:v>0</x:v>
      </x:c>
      <x:c r="E10" s="40" t="n">
        <x:v>0</x:v>
      </x:c>
      <x:c r="F10" s="40" t="n">
        <x:v>1</x:v>
      </x:c>
      <x:c r="G10" s="40" t="n">
        <x:f>AVERAGE(Scenario_Snapshots!E46:E55)</x:f>
        <x:v>1064.1319999999998</x:v>
      </x:c>
      <x:c r="H10" s="40" t="n">
        <x:f>AVERAGE(Scenario_Snapshots!F46:F55)</x:f>
        <x:v>1064.1319999999998</x:v>
      </x:c>
      <x:c r="I10" s="40" t="n">
        <x:f>G10-H10</x:f>
        <x:v>0</x:v>
      </x:c>
      <x:c r="J10" s="62" t="n">
        <x:f>AVERAGE(Scenario_Snapshots!G46:G55)</x:f>
        <x:v>0.11000000000000001</x:v>
      </x:c>
      <x:c r="K10" s="62" t="n">
        <x:f>AVERAGE(Scenario_Snapshots!H46:H55)</x:f>
        <x:v>0.11000000000000001</x:v>
      </x:c>
      <x:c r="L10" s="62" t="n">
        <x:f>1-AVERAGE(Scenario_Snapshots!I46:I55)</x:f>
        <x:v>0.5399999999999999</x:v>
      </x:c>
      <x:c r="M10" s="62" t="n">
        <x:f>1-AVERAGE(Scenario_Snapshots!J46:J55)</x:f>
        <x:v>0.5399999999999999</x:v>
      </x:c>
      <x:c r="N10" s="64" t="n">
        <x:v>4.547473508864641e-13</x:v>
      </x:c>
      <x:c r="O10" s="32" t="str">
        <x:f>IF(ABS(I10)&lt;0.000001,"TIE (verification)",IF(I10&gt;0,"EDGE LOWER (assumed case)","GROUND LOWER (assumed case)"))</x:f>
        <x:v>TIE (verification)</x:v>
      </x:c>
    </x:row>
  </x:sheetData>
  <x:mergeCells>
    <x:mergeCell ref="A1:O1"/>
    <x:mergeCell ref="A2:O3"/>
  </x:mergeCells>
  <x:pageMargins left="0.7" right="0.7" top="0.75" bottom="0.75" header="0.3" footer="0.3"/>
</x:worksheet>
</file>

<file path=xl/worksheets/sheet25.xml><?xml version="1.0" encoding="utf-8"?>
<x:worksheet xmlns:x="http://schemas.openxmlformats.org/spreadsheetml/2006/main">
  <x:sheetFormatPr defaultRowHeight="15"/>
  <x:cols>
    <x:col min="1" max="1" width="30" hidden="0" customWidth="1"/>
    <x:col min="2" max="2" width="52" hidden="0" customWidth="1"/>
    <x:col min="3" max="3" width="52" hidden="0" customWidth="1"/>
    <x:col min="4" max="4" width="52" hidden="0" customWidth="1"/>
    <x:col min="5" max="5" width="52" hidden="0" customWidth="1"/>
    <x:col min="6" max="6" width="52" hidden="0" customWidth="1"/>
    <x:col min="7" max="7" width="52" hidden="0" customWidth="1"/>
  </x:cols>
  <x:sheetData>
    <x:row r="1" ht="34" customHeight="1">
      <x:c r="A1" s="21" t="str">
        <x:v>SOURCE PROVENANCE | reproducible, read-only originals</x:v>
      </x:c>
      <x:c r="B1" s="21"/>
      <x:c r="C1" s="21"/>
      <x:c r="D1" s="21"/>
      <x:c r="E1" s="21"/>
      <x:c r="F1" s="21"/>
      <x:c r="G1" s="21"/>
    </x:row>
    <x:row r="2" ht="23" customHeight="1">
      <x:c r="A2" s="25" t="str">
        <x:v>Drive sources were read through the connected repository and materialized for analysis. This output has not been uploaded as a passed configuration.</x:v>
      </x:c>
      <x:c r="B2" s="25"/>
      <x:c r="C2" s="25"/>
      <x:c r="D2" s="25"/>
      <x:c r="E2" s="25"/>
      <x:c r="F2" s="25"/>
      <x:c r="G2" s="25"/>
    </x:row>
    <x:row r="3" ht="23" customHeight="1">
      <x:c r="A3" s="25"/>
      <x:c r="B3" s="25"/>
      <x:c r="C3" s="25"/>
      <x:c r="D3" s="25"/>
      <x:c r="E3" s="25"/>
      <x:c r="F3" s="25"/>
      <x:c r="G3" s="25"/>
    </x:row>
    <x:row r="4">
      <x:c r="A4" s="2"/>
      <x:c r="B4" s="2"/>
      <x:c r="C4" s="2"/>
      <x:c r="D4" s="2"/>
      <x:c r="E4" s="2"/>
      <x:c r="F4" s="2"/>
      <x:c r="G4" s="2"/>
    </x:row>
    <x:row r="5" ht="42" customHeight="1">
      <x:c r="A5" s="15" t="str">
        <x:v>Role</x:v>
      </x:c>
      <x:c r="B5" s="15" t="str">
        <x:v>Artifact</x:v>
      </x:c>
      <x:c r="C5" s="15" t="str">
        <x:v>SHA-256 / identity</x:v>
      </x:c>
      <x:c r="D5" s="15" t="str">
        <x:v>Owned Drive source</x:v>
      </x:c>
      <x:c r="E5" s="15" t="str">
        <x:v>Primary source / documentation</x:v>
      </x:c>
      <x:c r="F5" s="15" t="str">
        <x:v>Use in this experiment</x:v>
      </x:c>
      <x:c r="G5" s="15" t="str">
        <x:v>Integrity / limitation</x:v>
      </x:c>
    </x:row>
    <x:row r="6" ht="76" customHeight="1">
      <x:c r="A6" s="34" t="str">
        <x:v>AI/ML</x:v>
      </x:c>
      <x:c r="B6" s="34" t="str">
        <x:v>dataset.csv</x:v>
      </x:c>
      <x:c r="C6" s="34" t="str">
        <x:v>b524177da6f516d5c9f63c7acbc385341f0ad42046ef20c1bed2d25e51b98f02</x:v>
      </x:c>
      <x:c r="D6" s="34" t="str">
        <x:v>https://drive.google.com/file/d/1U0kTu5y5RHwJcn3jaU68f_NHaArL2Fz9/view</x:v>
      </x:c>
      <x:c r="E6" s="34" t="str">
        <x:v>https://doi.org/10.5281/zenodo.15108715</x:v>
      </x:c>
      <x:c r="F6" s="34" t="str">
        <x:v>2,123 segment records; all count/duration joins verified</x:v>
      </x:c>
      <x:c r="G6" s="34" t="str">
        <x:v>Original bytes unchanged</x:v>
      </x:c>
    </x:row>
    <x:row r="7" ht="76" customHeight="1">
      <x:c r="A7" s="34" t="str">
        <x:v>AI/ML</x:v>
      </x:c>
      <x:c r="B7" s="34" t="str">
        <x:v>segments.csv</x:v>
      </x:c>
      <x:c r="C7" s="34" t="str">
        <x:v>d5201e9e751eb2a53a0ff7c11567dc4239f594ea4b479b2aa66fe67ddcbcb9ba</x:v>
      </x:c>
      <x:c r="D7" s="34" t="str">
        <x:v>https://drive.google.com/file/d/1lu8sNyRVO4GP96sGgrQDz91zSI9x_k7m/view</x:v>
      </x:c>
      <x:c r="E7" s="34" t="str">
        <x:v>https://doi.org/10.5281/zenodo.15108715</x:v>
      </x:c>
      <x:c r="F7" s="34" t="str">
        <x:v>303,493 raw rows; 120 segment rows preserved, 111 in bounded window</x:v>
      </x:c>
      <x:c r="G7" s="34" t="str">
        <x:v>Original bytes unchanged</x:v>
      </x:c>
    </x:row>
    <x:row r="8" ht="76" customHeight="1">
      <x:c r="A8" s="34" t="str">
        <x:v>COMM</x:v>
      </x:c>
      <x:c r="B8" s="34" t="str">
        <x:v>OPS-SAT_2022-01-26_to_2022-01-29_COMPLETE.json</x:v>
      </x:c>
      <x:c r="C8" s="34" t="str">
        <x:v>7451f659bb863938199724708670b44af95acbfded3eb393aa5073264f41cca0</x:v>
      </x:c>
      <x:c r="D8" s="34" t="str">
        <x:v>https://drive.google.com/file/d/1H2EZ-HktZn2zLKIqqmWKHFd6ORs0OiSy/view</x:v>
      </x:c>
      <x:c r="E8" s="34" t="str">
        <x:v>https://db.satnogs.org/api/telemetry/?satellite=44878</x:v>
      </x:c>
      <x:c r="F8" s="34" t="str">
        <x:v>560 archived; 101 bounded; 100 decoded admissions; 1 rejected header; 61 canonical beacons</x:v>
      </x:c>
      <x:c r="G8" s="34" t="str">
        <x:v>Original bytes unchanged</x:v>
      </x:c>
    </x:row>
    <x:row r="9" ht="76" customHeight="1">
      <x:c r="A9" s="34" t="str">
        <x:v>ENV</x:v>
      </x:c>
      <x:c r="B9" s="34" t="str">
        <x:v>omni_min_hOnlv3ZjMa 2.txt</x:v>
      </x:c>
      <x:c r="C9" s="34" t="str">
        <x:v>d2e3a5be3876fbb94e8de0f15e5726f21de4b424f3249b10cc7a30e658a8aabd</x:v>
      </x:c>
      <x:c r="D9" s="34" t="str">
        <x:v>https://drive.google.com/file/d/1N-ogKIiKW2NBYmWtlDOxaYp3j4st_hzg/view</x:v>
      </x:c>
      <x:c r="E9" s="34" t="str">
        <x:v>https://omniweb.gsfc.nasa.gov/form/omni_min.html</x:v>
      </x:c>
      <x:c r="F9" s="34" t="str">
        <x:v>120 rows; 13 intersecting minute bins; 4 raw plasma-fill rows outside target</x:v>
      </x:c>
      <x:c r="G9" s="34" t="str">
        <x:v>Original bytes unchanged</x:v>
      </x:c>
    </x:row>
    <x:row r="10" ht="76" customHeight="1">
      <x:c r="A10" s="34" t="str">
        <x:v>ENV schema</x:v>
      </x:c>
      <x:c r="B10" s="34" t="str">
        <x:v>omni_min_hOnlv3ZjMa.fmt.txt</x:v>
      </x:c>
      <x:c r="C10" s="34" t="str">
        <x:v>ed6976f083a6d599c17fc6f4fc3474ffa8fc2a30d6344b096d81806bca3df2f3</x:v>
      </x:c>
      <x:c r="D10" s="34" t="str">
        <x:v>https://drive.google.com/file/d/1bzfAkCNiNM1HwnogFEFB72oxyw5HVmxA/view</x:v>
      </x:c>
      <x:c r="E10" s="34" t="str">
        <x:v>https://omniweb.gsfc.nasa.gov/html/omni_min_data.html</x:v>
      </x:c>
      <x:c r="F10" s="34" t="str">
        <x:v>16 raw columns, including four calendar fields</x:v>
      </x:c>
      <x:c r="G10" s="34" t="str">
        <x:v>Original bytes unchanged</x:v>
      </x:c>
    </x:row>
    <x:row r="11" ht="76" customHeight="1">
      <x:c r="A11" s="34" t="str">
        <x:v>MODEL</x:v>
      </x:c>
      <x:c r="B11" s="34" t="str">
        <x:v>Carlo Work v9(7).xlsx</x:v>
      </x:c>
      <x:c r="C11" s="34" t="str">
        <x:v>18678c1d2273341ee400cac28f192490170809d6660e9d39a78335eb24bf9392</x:v>
      </x:c>
      <x:c r="D11" s="34" t="str">
        <x:v>User attachment</x:v>
      </x:c>
      <x:c r="E11" s="34" t="str"/>
      <x:c r="F11" s="34" t="str">
        <x:v>Governing formula engine</x:v>
      </x:c>
      <x:c r="G11" s="34" t="str">
        <x:v>Original bytes unchanged</x:v>
      </x:c>
    </x:row>
    <x:row r="12" ht="76" customHeight="1">
      <x:c r="A12" s="34" t="str">
        <x:v>PRIOR AI FIT</x:v>
      </x:c>
      <x:c r="B12" s="34" t="str">
        <x:v>Carlo Work v9 — OPS-SAT AI-ML Data Fit Experiment 01 — 2026-09-21 v01.xlsx</x:v>
      </x:c>
      <x:c r="C12" s="34" t="str">
        <x:v>15c18a2aa3f3d65476c2ded2d20bd08fd65136c65bdcd8bf904d52efd8ea84a6</x:v>
      </x:c>
      <x:c r="D12" s="34" t="str">
        <x:v>User attachment</x:v>
      </x:c>
      <x:c r="E12" s="34" t="str"/>
      <x:c r="F12" s="34" t="str">
        <x:v>Reference only; not substituted for raw CSV</x:v>
      </x:c>
      <x:c r="G12" s="34" t="str">
        <x:v>Original bytes unchanged</x:v>
      </x:c>
    </x:row>
    <x:row r="13" ht="76" customHeight="1">
      <x:c r="A13" s="34" t="str">
        <x:v>PRIOR HYBRID</x:v>
      </x:c>
      <x:c r="B13" s="34" t="str">
        <x:v>Carlo Work v9 — ENV-COMM-AI-ML Hybrid Prototype — 2026-09-21 v01.xlsx</x:v>
      </x:c>
      <x:c r="C13" s="34" t="str">
        <x:v>0ac96bf11dfb4233eb93248e18689b7b9f3f3ff36467c49aec830a4b6bc7e9ba</x:v>
      </x:c>
      <x:c r="D13" s="34" t="str">
        <x:v>User attachment</x:v>
      </x:c>
      <x:c r="E13" s="34" t="str"/>
      <x:c r="F13" s="34" t="str">
        <x:v>Reference only; non-simultaneous Rep+Entity join</x:v>
      </x:c>
      <x:c r="G13" s="34" t="str">
        <x:v>Original bytes unchanged</x:v>
      </x:c>
    </x:row>
    <x:row r="14" ht="76" customHeight="1">
      <x:c r="A14" s="34" t="str">
        <x:v>DOC</x:v>
      </x:c>
      <x:c r="B14" s="34" t="str">
        <x:v>NASA OMNI high-resolution data documentation</x:v>
      </x:c>
      <x:c r="C14" s="34" t="str">
        <x:v>Not a dataset checksum</x:v>
      </x:c>
      <x:c r="D14" s="34" t="str"/>
      <x:c r="E14" s="34" t="str">
        <x:v>https://omniweb.gsfc.nasa.gov/html/omni_min_data.html</x:v>
      </x:c>
      <x:c r="F14" s="34" t="str">
        <x:v>Bow-shock time tags, fill values, PFN interpolation semantics</x:v>
      </x:c>
      <x:c r="G14" s="34" t="str">
        <x:v>Consulted 2026-09-23; no environmental coupling imposed</x:v>
      </x:c>
    </x:row>
    <x:row r="15" ht="76" customHeight="1">
      <x:c r="A15" s="34" t="str">
        <x:v>DOC</x:v>
      </x:c>
      <x:c r="B15" s="34" t="str">
        <x:v>ESA OPS-SAT UHF telemetry analysis</x:v>
      </x:c>
      <x:c r="C15" s="34" t="str">
        <x:v>Not a dataset checksum</x:v>
      </x:c>
      <x:c r="D15" s="34" t="str"/>
      <x:c r="E15" s="34" t="str">
        <x:v>https://opssat.esa.int/ops-sat-1/docs/tm_analysis.html</x:v>
      </x:c>
      <x:c r="F15" s="34" t="str">
        <x:v>Background RSSI is measured by the onboard receiver; not downlink throughput</x:v>
      </x:c>
      <x:c r="G15" s="34" t="str">
        <x:v>2024 analysis used for semantic caution only, not substituted for 2022 data</x:v>
      </x:c>
    </x:row>
    <x:row r="16" ht="76" customHeight="1">
      <x:c r="A16" s="34" t="str">
        <x:v>DECODER SOURCE</x:v>
      </x:c>
      <x:c r="B16" s="34" t="str">
        <x:v>Uploaded ksy/opssat1.ksy</x:v>
      </x:c>
      <x:c r="C16" s="34" t="str">
        <x:v>f31c5b9b813222376193e45a4a23c937683be3adeb5b7833ad84e623c0e2214b</x:v>
      </x:c>
      <x:c r="D16" s="34" t="str">
        <x:v>satnogs-decoders-master.zip (user upload)</x:v>
      </x:c>
      <x:c r="E16" s="34" t="str">
        <x:v>https://gitlab.com/librespacefoundation/satnogs/satnogs-decoders/-/blob/master/ksy/opssat1.ksy</x:v>
      </x:c>
      <x:c r="F16" s="34" t="str">
        <x:v>Field order/types, frame identification, preprocessing and CSP layout</x:v>
      </x:c>
      <x:c r="G16" s="34" t="str">
        <x:v>Executed via schema-driven adapter, not Kaitai compiler; uploaded source unchanged</x:v>
      </x:c>
    </x:row>
    <x:row r="17" ht="76" customHeight="1">
      <x:c r="A17" s="34" t="str">
        <x:v>DOC</x:v>
      </x:c>
      <x:c r="B17" s="34" t="str">
        <x:v>ESA gr-opssat README</x:v>
      </x:c>
      <x:c r="C17" s="34" t="str">
        <x:v>External documentation; not a source-data checksum</x:v>
      </x:c>
      <x:c r="D17" s="34" t="str"/>
      <x:c r="E17" s="34" t="str">
        <x:v>https://github.com/esa/gr-opssat</x:v>
      </x:c>
      <x:c r="F17" s="34" t="str">
        <x:v>Identifies 4-byte CRC32-C after CSP packet</x:v>
      </x:c>
      <x:c r="G17" s="34" t="str">
        <x:v>Only 110-byte frames retain the checked trailer; no AX.25 FCS or RS parity test claimed</x:v>
      </x:c>
    </x:row>
    <x:row r="18" ht="82" customHeight="1">
      <x:c r="A18" s="35" t="str">
        <x:v>PREPROCESSOR</x:v>
      </x:c>
      <x:c r="B18" s="35" t="str">
        <x:v>satnogsdecoders/process/scrambler.py</x:v>
      </x:c>
      <x:c r="C18" s="35" t="str">
        <x:v>7da9e44d5da299d6dc43b3c2b7e30e96874e2653418430944aa8fdf4bf3e3ee4</x:v>
      </x:c>
      <x:c r="D18" s="35" t="str">
        <x:v>User ZIP</x:v>
      </x:c>
      <x:c r="E18" s="35" t="str">
        <x:v>https://gitlab.com/librespacefoundation/satnogs/satnogs-decoders/-/blob/master/ksy/opssat1.ksy</x:v>
      </x:c>
      <x:c r="F18" s="35" t="str">
        <x:v>Unchanged uploaded Scrambler(0xa9,0xff,7)</x:v>
      </x:c>
      <x:c r="G18" s="35" t="str">
        <x:v>Directly executed for scrambled frames</x:v>
      </x:c>
    </x:row>
    <x:row r="19" ht="82" customHeight="1">
      <x:c r="A19" s="35" t="str">
        <x:v>DECODER ARCHIVE</x:v>
      </x:c>
      <x:c r="B19" s="35" t="str">
        <x:v>satnogs-decoders-master.zip</x:v>
      </x:c>
      <x:c r="C19" s="35" t="str">
        <x:v>54f1470dff5a47f62e0133f2ca02ab683a9e5d69768490b5ee5ceb48901cc44b</x:v>
      </x:c>
      <x:c r="D19" s="35" t="str">
        <x:v>User upload</x:v>
      </x:c>
      <x:c r="E19" s="35" t="str"/>
      <x:c r="F19" s="35" t="str">
        <x:v>Snapshot preserved; raw sources never replaced</x:v>
      </x:c>
      <x:c r="G19" s="35" t="str">
        <x:v>No repository revision inferred beyond this checksum</x:v>
      </x:c>
    </x:row>
    <x:row r="20" ht="82" customHeight="1">
      <x:c r="A20" s="35" t="str">
        <x:v>EXECUTION</x:v>
      </x:c>
      <x:c r="B20" s="35" t="str">
        <x:v>decode_comm.py</x:v>
      </x:c>
      <x:c r="C20" s="35" t="str">
        <x:v>71ef1ac9f1244da6ec6becb6df55f912775787e5e2ca785d19e6703d79a52361</x:v>
      </x:c>
      <x:c r="D20" s="35" t="str">
        <x:v>Reproducibility package</x:v>
      </x:c>
      <x:c r="E20" s="35" t="str"/>
      <x:c r="F20" s="35" t="str">
        <x:v>Schema-driven adapter + independent signed-byte reader + CRC32-C</x:v>
      </x:c>
      <x:c r="G20" s="35" t="str">
        <x:v>No pretense that the Kaitai compiler or MATLAB was executed</x:v>
      </x:c>
    </x:row>
    <x:row r="21" ht="82" customHeight="1">
      <x:c r="A21" s="35" t="str">
        <x:v>PRIOR CONFIGURATION</x:v>
      </x:c>
      <x:c r="B21" s="35" t="str">
        <x:v>Simultaneous OPS-SAT ACE v01 HOLD</x:v>
      </x:c>
      <x:c r="C21" s="35" t="str">
        <x:v>277ec2185b59be1db5ba32d199e999c396513bb5e0a3171d1d5039e9bae11263</x:v>
      </x:c>
      <x:c r="D21" s="35" t="str">
        <x:v>Prior attached artifact</x:v>
      </x:c>
      <x:c r="E21" s="35" t="str"/>
      <x:c r="F21" s="35" t="str">
        <x:v>Preserved unchanged; v02 replaces the open decoder decision only</x:v>
      </x:c>
      <x:c r="G21" s="35" t="str">
        <x:v>Original v9 and raw data hashes unchanged</x:v>
      </x:c>
    </x:row>
  </x:sheetData>
  <x:mergeCells>
    <x:mergeCell ref="A1:G1"/>
    <x:mergeCell ref="A2:G3"/>
  </x:mergeCells>
  <x:pageMargins left="0.7" right="0.7" top="0.75" bottom="0.75" header="0.3" footer="0.3"/>
</x:worksheet>
</file>

<file path=xl/worksheets/sheet26.xml><?xml version="1.0" encoding="utf-8"?>
<x:worksheet xmlns:x="http://schemas.openxmlformats.org/spreadsheetml/2006/main">
  <x:sheetFormatPr defaultRowHeight="15"/>
  <x:cols>
    <x:col min="1" max="1" width="25" hidden="0" customWidth="1"/>
    <x:col min="2" max="2" width="35" hidden="0" customWidth="1"/>
    <x:col min="3" max="3" width="95" hidden="0" customWidth="1"/>
    <x:col min="4" max="4" width="95" hidden="0" customWidth="1"/>
  </x:cols>
  <x:sheetData>
    <x:row r="1" ht="34" customHeight="1">
      <x:c r="A1" s="21" t="str">
        <x:v>MATLAB / SIMEVENTS | synchronized state-data Baseline 2, v02</x:v>
      </x:c>
      <x:c r="B1" s="21"/>
      <x:c r="C1" s="21"/>
      <x:c r="D1" s="21"/>
    </x:row>
    <x:row r="2" ht="23" customHeight="1">
      <x:c r="A2" s="25" t="str">
        <x:v>Implementation and regression instructions. MATLAB was not executed here. Data ingestion and queue-regression work may proceed without treating the current performance outputs as empirical findings.</x:v>
      </x:c>
      <x:c r="B2" s="25"/>
      <x:c r="C2" s="25"/>
      <x:c r="D2" s="25"/>
    </x:row>
    <x:row r="3" ht="23" customHeight="1">
      <x:c r="A3" s="25"/>
      <x:c r="B3" s="25"/>
      <x:c r="C3" s="25"/>
      <x:c r="D3" s="25"/>
    </x:row>
    <x:row r="4">
      <x:c r="A4" s="2"/>
      <x:c r="B4" s="2"/>
      <x:c r="C4" s="2"/>
      <x:c r="D4" s="2"/>
    </x:row>
    <x:row r="5" ht="42" customHeight="1">
      <x:c r="A5" s="15" t="str">
        <x:v>Step</x:v>
      </x:c>
      <x:c r="B5" s="15" t="str">
        <x:v>Work package</x:v>
      </x:c>
      <x:c r="C5" s="15" t="str">
        <x:v>Implementation instruction</x:v>
      </x:c>
      <x:c r="D5" s="15" t="str">
        <x:v>Acceptance / research boundary</x:v>
      </x:c>
    </x:row>
    <x:row r="6" ht="72" customHeight="1">
      <x:c r="A6" s="34" t="str">
        <x:v>1</x:v>
      </x:c>
      <x:c r="B6" s="34" t="str">
        <x:v>Configuration</x:v>
      </x:c>
      <x:c r="C6" s="34" t="str">
        <x:v>Use v02 as the QUALIFIED synchronized state-data / conditional-DES regression baseline.</x:v>
      </x:c>
      <x:c r="D6" s="34" t="str">
        <x:v>Do not rename it a measured COMM-performance model. Baseline 1 stays separate.</x:v>
      </x:c>
    </x:row>
    <x:row r="7" ht="72" customHeight="1">
      <x:c r="A7" s="34" t="str">
        <x:v>2</x:v>
      </x:c>
      <x:c r="B7" s="34" t="str">
        <x:v>Raw import</x:v>
      </x:c>
      <x:c r="C7" s="34" t="str">
        <x:v>Read dataset.csv, segments.csv, bounded SatNOGS JSON and the OMNI data+format file. Verify source SHA-256.</x:v>
      </x:c>
      <x:c r="D7" s="34" t="str">
        <x:v>Keep originals immutable; preserve raw row IDs, UTC strings, raw frame hex, quality and field units.</x:v>
      </x:c>
    </x:row>
    <x:row r="8" ht="72" customHeight="1">
      <x:c r="A8" s="34" t="str">
        <x:v>3</x:v>
      </x:c>
      <x:c r="B8" s="34" t="str">
        <x:v>Candidate cohort</x:v>
      </x:c>
      <x:c r="C8" s="34" t="str">
        <x:v>Use 2022-01-28 17:42:49–17:54:19 UTC inclusive. Recover six segments and 111 samples.</x:v>
      </x:c>
      <x:c r="D8" s="34" t="str">
        <x:v>Preserve full segment context and record two boundary-clipped segments; never relabel features as online measurements.</x:v>
      </x:c>
    </x:row>
    <x:row r="9" ht="72" customHeight="1">
      <x:c r="A9" s="34" t="str">
        <x:v>4</x:v>
      </x:c>
      <x:c r="B9" s="34" t="str">
        <x:v>As-of rule</x:v>
      </x:c>
      <x:c r="C9" s="34" t="str">
        <x:v>For each telemetry timestamp, select the latest preceding reception timestamp. Accept age ≤10 seconds.</x:v>
      </x:c>
      <x:c r="D9" s="34" t="str">
        <x:v>100 accepted, 11 rejected. Median distinct COMM cadence is 10 s; this is an analyst freshness rule, not a clock-error guarantee.</x:v>
      </x:c>
    </x:row>
    <x:row r="10" ht="72" customHeight="1">
      <x:c r="A10" s="34" t="str">
        <x:v>5</x:v>
      </x:c>
      <x:c r="B10" s="34" t="str">
        <x:v>ENV context</x:v>
      </x:c>
      <x:c r="C10" s="34" t="str">
        <x:v>Join to the UTC minute average. Preserve all eight variables, IDs and PFN timing metadata.</x:v>
      </x:c>
      <x:c r="D10" s="34" t="str">
        <x:v>Retrospective bow-shock context only. Never turn the 100% PFN interpolation flag into a blanket missing-value rule.</x:v>
      </x:c>
    </x:row>
    <x:row r="11" ht="72" customHeight="1">
      <x:c r="A11" s="34" t="str">
        <x:v>6</x:v>
      </x:c>
      <x:c r="B11" s="34" t="str">
        <x:v>Entity generation</x:v>
      </x:c>
      <x:c r="C11" s="34" t="str">
        <x:v>One retained telemetry sample becomes one modeled observation; replay its exact offset from the origin.</x:v>
      </x:c>
      <x:c r="D11" s="34" t="str">
        <x:v>100 distinct observations; ten service-seed replications do not create 1,000 distinct measurements.</x:v>
      </x:c>
    </x:row>
    <x:row r="12" ht="72" customHeight="1">
      <x:c r="A12" s="34" t="str">
        <x:v>7</x:v>
      </x:c>
      <x:c r="B12" s="34" t="str">
        <x:v>Matched random draws</x:v>
      </x:c>
      <x:c r="C12" s="34" t="str">
        <x:v>X0=54321+1000*rep; Xn=mod(16807*Xn-1,2147483647); U=Xn/2147483647.</x:v>
      </x:c>
      <x:c r="D12" s="34" t="str">
        <x:v>Ground service=-4*ln(U); Edge=-12*ln(U), except stated sensitivities. No anomaly-dependent service adjustment.</x:v>
      </x:c>
    </x:row>
    <x:row r="13" ht="72" customHeight="1">
      <x:c r="A13" s="34" t="str">
        <x:v>8</x:v>
      </x:c>
      <x:c r="B13" s="34" t="str">
        <x:v>SimEvents topology</x:v>
      </x:c>
      <x:c r="C13" s="34" t="str">
        <x:v>Ground: link queue/server → ground compute queue/server → common endpoint. Edge: onboard queue/server → link queue/server → same endpoint.</x:v>
      </x:c>
      <x:c r="D13" s="34" t="str">
        <x:v>FCFS start=max(arrival, previous finish). Preserve the exact v9 non-resumable-window calculation during regression.</x:v>
      </x:c>
    </x:row>
    <x:row r="14" ht="72" customHeight="1">
      <x:c r="A14" s="34" t="str">
        <x:v>9</x:v>
      </x:c>
      <x:c r="B14" s="34" t="str">
        <x:v>Assumption boundary</x:v>
      </x:c>
      <x:c r="C14" s="34" t="str">
        <x:v>Primary: 300 MB raw, 0.25 output fraction, 100 Mbps, 0.02 s propagation, 600 s up /120 s down.</x:v>
      </x:c>
      <x:c r="D14" s="34" t="str">
        <x:v>All synthetic. Source telemetry values and ENV state are attributes; they do not secretly alter these values.</x:v>
      </x:c>
    </x:row>
    <x:row r="15" ht="72" customHeight="1">
      <x:c r="A15" s="34" t="str">
        <x:v>10</x:v>
      </x:c>
      <x:c r="B15" s="34" t="str">
        <x:v>Staleness compatibility</x:v>
      </x:c>
      <x:c r="C15" s="34" t="str">
        <x:v>Reproduce the v9 post-hoc 900 s stale flag and 120 s deadline before changing the engine.</x:v>
      </x:c>
      <x:c r="D15" s="34" t="str">
        <x:v>Jobs are not actually cancelled from queues in v9. A cancellation/buffer model is a new version, not an unannounced correction.</x:v>
      </x:c>
    </x:row>
    <x:row r="16" ht="72" customHeight="1">
      <x:c r="A16" s="34" t="str">
        <x:v>11</x:v>
      </x:c>
      <x:c r="B16" s="34" t="str">
        <x:v>Horizon</x:v>
      </x:c>
      <x:c r="C16" s="34" t="str">
        <x:v>Input observation span is 690 s; simulated draining can continue after the observed interval.</x:v>
      </x:c>
      <x:c r="D16" s="34" t="str">
        <x:v>Any post-window schedule is synthetic. Future measured link traces must be sampled at service time, not blindly carried forward.</x:v>
      </x:c>
    </x:row>
    <x:row r="17" ht="72" customHeight="1">
      <x:c r="A17" s="34" t="str">
        <x:v>12</x:v>
      </x:c>
      <x:c r="B17" s="34" t="str">
        <x:v>Regression tests</x:v>
      </x:c>
      <x:c r="C17" s="34" t="str">
        <x:v>Reproduce all primary run-sheet numeric cells to absolute tolerance 1e-6, flags exactly.</x:v>
      </x:c>
      <x:c r="D17" s="34" t="str">
        <x:v>Test 1 MB, no reduction, slow edge, and identical architecture. The identical case must be zero for all paired completions.</x:v>
      </x:c>
    </x:row>
    <x:row r="18" ht="72" customHeight="1">
      <x:c r="A18" s="34" t="str">
        <x:v>13</x:v>
      </x:c>
      <x:c r="B18" s="34" t="str">
        <x:v>Statistical interpretation</x:v>
      </x:c>
      <x:c r="C18" s="34" t="str">
        <x:v>Ten paired runs quantify only synthetic service-draw variation conditional on the same source trace.</x:v>
      </x:c>
      <x:c r="D18" s="34" t="str">
        <x:v>No pass-level generalization, environmental causation, calibrated latency, or empirical architecture-effect claim.</x:v>
      </x:c>
    </x:row>
    <x:row r="19" ht="72" customHeight="1">
      <x:c r="A19" s="34" t="str">
        <x:v>14</x:v>
      </x:c>
      <x:c r="B19" s="34" t="str">
        <x:v>COMM decoder completed</x:v>
      </x:c>
      <x:c r="C19" s="34" t="str">
        <x:v>Use COMM_Beacons and the accepted decoded CSV; preserve raw JSON row IDs, beacon IDs and CRC flags.</x:v>
      </x:c>
      <x:c r="D19" s="34" t="str">
        <x:v>100 accepted receptions; one invalid AX.25 header excluded; 61 canonical beacons; 18 fields.</x:v>
      </x:c>
    </x:row>
    <x:row r="20" ht="72" customHeight="1">
      <x:c r="A20" s="34" t="str">
        <x:v>15</x:v>
      </x:c>
      <x:c r="B20" s="34" t="str">
        <x:v>Field-admission implemented</x:v>
      </x:c>
      <x:c r="C20" s="34" t="str">
        <x:v>Attach decoded fields to the existing 100 paired entities. Reproduce counter deltas with reboot/wrap screens.</x:v>
      </x:c>
      <x:c r="D20" s="34" t="str">
        <x:v>No activity-rate-to-capacity substitution. No RSSI threshold-to-outage mapping or raw timestamp-to-delay conversion.</x:v>
      </x:c>
    </x:row>
    <x:row r="21" ht="72" customHeight="1">
      <x:c r="A21" s="34" t="str">
        <x:v>16</x:v>
      </x:c>
      <x:c r="B21" s="34" t="str">
        <x:v>Historical performance gate</x:v>
      </x:c>
      <x:c r="C21" s="34" t="str">
        <x:v>Validate rate/delay/availability inputs, workload bytes, and compute/reduction assumptions as needed for the intended claim.</x:v>
      </x:c>
      <x:c r="D21" s="34" t="str">
        <x:v>Synthetic values remain allowed for controlled scenario experiments, but the workbook must not be presented as a measured OPS-SAT performance result.</x:v>
      </x:c>
    </x:row>
    <x:row r="22" ht="72" customHeight="1">
      <x:c r="A22" s="34" t="str">
        <x:v>17</x:v>
      </x:c>
      <x:c r="B22" s="34" t="str">
        <x:v>Release</x:v>
      </x:c>
      <x:c r="C22" s="34" t="str">
        <x:v>Qualified state-data prototype; suitable for shared review and MATLAB regression.</x:v>
      </x:c>
      <x:c r="D22" s="34" t="str">
        <x:v>No historical performance conclusion; no automatic advisor email; preserve v01 and original raw files.</x:v>
      </x:c>
    </x:row>
    <x:row r="23" ht="86" customHeight="1">
      <x:c r="A23" s="35" t="str">
        <x:v>18</x:v>
      </x:c>
      <x:c r="B23" s="35" t="str">
        <x:v>Implementation provenance</x:v>
      </x:c>
      <x:c r="C23" s="35" t="str">
        <x:v>Adapter reads field definitions from the supplied KSY and executes the supplied Scrambler. Kaitai compiler not run.</x:v>
      </x:c>
      <x:c r="D23" s="35" t="str">
        <x:v>CRC32-C confirms 65 longer frames; independent numeric reader agrees on 1,800 field values.</x:v>
      </x:c>
    </x:row>
    <x:row r="24" ht="86" customHeight="1">
      <x:c r="A24" s="35" t="str">
        <x:v>19</x:v>
      </x:c>
      <x:c r="B24" s="35" t="str">
        <x:v>QC sensitivity</x:v>
      </x:c>
      <x:c r="C24" s="35" t="str">
        <x:v>Retain full qualified 100-row cohort; provide optional 90-row CRC-only cohort as a distinct configuration.</x:v>
      </x:c>
      <x:c r="D24" s="35" t="str">
        <x:v>Do not mix 100-row and 90-row performance outputs or count either as additional independent evidence.</x:v>
      </x:c>
    </x:row>
    <x:row r="25" ht="86" customHeight="1">
      <x:c r="A25" s="35" t="str">
        <x:v>20</x:v>
      </x:c>
      <x:c r="B25" s="35" t="str">
        <x:v>Active model behavior</x:v>
      </x:c>
      <x:c r="C25" s="35" t="str">
        <x:v>Keep inherited Settings values unchanged; new COMM fields are covariates/state attributes.</x:v>
      </x:c>
      <x:c r="D25" s="35" t="str">
        <x:v>Primary and sensitivity outputs are unchanged because no new performance mapping has been established.</x:v>
      </x:c>
    </x:row>
  </x:sheetData>
  <x:mergeCells>
    <x:mergeCell ref="A1:D1"/>
    <x:mergeCell ref="A2:D3"/>
  </x:mergeCells>
  <x:pageMargins left="0.7" right="0.7" top="0.75" bottom="0.75" header="0.3" footer="0.3"/>
</x:worksheet>
</file>

<file path=xl/worksheets/sheet27.xml><?xml version="1.0" encoding="utf-8"?>
<x:worksheet xmlns:x="http://schemas.openxmlformats.org/spreadsheetml/2006/main">
  <x:sheetFormatPr defaultRowHeight="15"/>
  <x:cols>
    <x:col min="1" max="1" width="25" hidden="0" customWidth="1"/>
    <x:col min="2" max="2" width="31" hidden="0" customWidth="1"/>
    <x:col min="3" max="3" width="98" hidden="0" customWidth="1"/>
    <x:col min="4" max="4" width="98" hidden="0" customWidth="1"/>
  </x:cols>
  <x:sheetData>
    <x:row r="1" ht="34" customHeight="1">
      <x:c r="A1" s="21" t="str">
        <x:v>CONTROLLED CHANGES | v01 diagnostic</x:v>
      </x:c>
      <x:c r="B1" s="21"/>
      <x:c r="C1" s="21"/>
      <x:c r="D1" s="21"/>
    </x:row>
    <x:row r="2" ht="23" customHeight="1">
      <x:c r="A2" s="25" t="str">
        <x:v>Rows 6–15 document historical v01. New v02 actions start below; no original or prior configuration was overwritten.</x:v>
      </x:c>
      <x:c r="B2" s="25"/>
      <x:c r="C2" s="25"/>
      <x:c r="D2" s="25"/>
    </x:row>
    <x:row r="3" ht="23" customHeight="1">
      <x:c r="A3" s="25"/>
      <x:c r="B3" s="25"/>
      <x:c r="C3" s="25"/>
      <x:c r="D3" s="25"/>
    </x:row>
    <x:row r="4">
      <x:c r="A4" s="2"/>
      <x:c r="B4" s="2"/>
      <x:c r="C4" s="2"/>
      <x:c r="D4" s="2"/>
    </x:row>
    <x:row r="5" ht="42" customHeight="1">
      <x:c r="A5" s="15" t="str">
        <x:v>Change</x:v>
      </x:c>
      <x:c r="B5" s="15" t="str">
        <x:v>Area</x:v>
      </x:c>
      <x:c r="C5" s="15" t="str">
        <x:v>What changed</x:v>
      </x:c>
      <x:c r="D5" s="15" t="str">
        <x:v>Control / limitation</x:v>
      </x:c>
    </x:row>
    <x:row r="6" ht="64" customHeight="1">
      <x:c r="A6" s="34" t="str">
        <x:v>01</x:v>
      </x:c>
      <x:c r="B6" s="34" t="str">
        <x:v>Original preservation</x:v>
      </x:c>
      <x:c r="C6" s="34" t="str">
        <x:v>v9(7), prior hybrid, prior AI fit and all five raw source files retained byte-for-byte.</x:v>
      </x:c>
      <x:c r="D6" s="34" t="str">
        <x:v>New workbook only; no Drive mutation.</x:v>
      </x:c>
    </x:row>
    <x:row r="7" ht="64" customHeight="1">
      <x:c r="A7" s="34" t="str">
        <x:v>02</x:v>
      </x:c>
      <x:c r="B7" s="34" t="str">
        <x:v>Source join</x:v>
      </x:c>
      <x:c r="C7" s="34" t="str">
        <x:v>Replace arbitrary Rep+Entity cross-source pairing with a bounded UTC as-of association and minute-bin ENV context.</x:v>
      </x:c>
      <x:c r="D7" s="34" t="str">
        <x:v>10 s freshness rule; 100 accepted observations; 11 rejections retained.</x:v>
      </x:c>
    </x:row>
    <x:row r="8" ht="64" customHeight="1">
      <x:c r="A8" s="34" t="str">
        <x:v>03</x:v>
      </x:c>
      <x:c r="B8" s="34" t="str">
        <x:v>Arrival mapping</x:v>
      </x:c>
      <x:c r="C8" s="34" t="str">
        <x:v>Replace synthetic exponential arrival times with accepted telemetry-time offsets.</x:v>
      </x:c>
      <x:c r="D8" s="34" t="str">
        <x:v>Replay design, not measured inference-task demand.</x:v>
      </x:c>
    </x:row>
    <x:row r="9" ht="64" customHeight="1">
      <x:c r="A9" s="34" t="str">
        <x:v>04</x:v>
      </x:c>
      <x:c r="B9" s="34" t="str">
        <x:v>Active parameter honesty</x:v>
      </x:c>
      <x:c r="C9" s="34" t="str">
        <x:v>Retain legacy performance assumptions explicitly instead of pretending reception metadata supplies them.</x:v>
      </x:c>
      <x:c r="D9" s="34" t="str">
        <x:v>This is why release is HOLD, not a full empirical data-fit pass.</x:v>
      </x:c>
    </x:row>
    <x:row r="10" ht="64" customHeight="1">
      <x:c r="A10" s="34" t="str">
        <x:v>05</x:v>
      </x:c>
      <x:c r="B10" s="34" t="str">
        <x:v>Formula portability</x:v>
      </x:c>
      <x:c r="C10" s="34" t="str">
        <x:v>Expand every shared recurrence; replace OFFSET aggregates with explicit ranges for the frozen cohort; use T.INV(1-alpha/2,df).</x:v>
      </x:c>
      <x:c r="D10" s="34" t="str">
        <x:v>Original Excel TINV formula was correct. Changes address calculation-runtime compatibility and are independently checked.</x:v>
      </x:c>
    </x:row>
    <x:row r="11" ht="64" customHeight="1">
      <x:c r="A11" s="34" t="str">
        <x:v>06</x:v>
      </x:c>
      <x:c r="B11" s="34" t="str">
        <x:v>Controlled cohort</x:v>
      </x:c>
      <x:c r="C11" s="34" t="str">
        <x:v>Freeze 100-source-observation cohort and ten conditional replications for this version.</x:v>
      </x:c>
      <x:c r="D11" s="34" t="str">
        <x:v>Changing cohort/tolerance/replication count requires regeneration; validation flags inconsistent edits.</x:v>
      </x:c>
    </x:row>
    <x:row r="12" ht="64" customHeight="1">
      <x:c r="A12" s="34" t="str">
        <x:v>07</x:v>
      </x:c>
      <x:c r="B12" s="34" t="str">
        <x:v>Staleness labeling</x:v>
      </x:c>
      <x:c r="C12" s="34" t="str">
        <x:v>Retain legacy post-hoc stale flags; label completion-time means as including stale-flagged jobs.</x:v>
      </x:c>
      <x:c r="D12" s="34" t="str">
        <x:v>No hidden correction to queue cancellation behavior.</x:v>
      </x:c>
    </x:row>
    <x:row r="13" ht="64" customHeight="1">
      <x:c r="A13" s="34" t="str">
        <x:v>08</x:v>
      </x:c>
      <x:c r="B13" s="34" t="str">
        <x:v>Verification</x:v>
      </x:c>
      <x:c r="C13" s="34" t="str">
        <x:v>Run five spreadsheet scenarios and compare 220,000 numeric cells to an independently implemented recurrence.</x:v>
      </x:c>
      <x:c r="D13" s="34" t="str">
        <x:v>Maximum absolute difference 1.819e-12; identical-case difference 0.</x:v>
      </x:c>
    </x:row>
    <x:row r="14" ht="64" customHeight="1">
      <x:c r="A14" s="34" t="str">
        <x:v>09</x:v>
      </x:c>
      <x:c r="B14" s="34" t="str">
        <x:v>Source-fit judgment</x:v>
      </x:c>
      <x:c r="C14" s="34" t="str">
        <x:v>Chronological association and model mechanics pass; validated decoded COMM field mapping remains open.</x:v>
      </x:c>
      <x:c r="D14" s="34" t="str">
        <x:v>No hypothesis conclusion; no upload as a passed configuration.</x:v>
      </x:c>
    </x:row>
    <x:row r="15" ht="68" customHeight="1">
      <x:c r="A15" s="35" t="str">
        <x:v>10</x:v>
      </x:c>
      <x:c r="B15" s="35" t="str">
        <x:v>Bounded workbook reconstruction</x:v>
      </x:c>
      <x:c r="C15" s="35" t="str">
        <x:v>Original nine worksheet interfaces rebuilt with bounded ranges for export; same validated v9 recurrence and source values. Original uploaded workbook unchanged.</x:v>
      </x:c>
      <x:c r="D15" s="35" t="str">
        <x:v>Detailed 5,000 entity snapshots supplied as CSV; 50 per-run archived summaries in workbook.</x:v>
      </x:c>
    </x:row>
    <x:row r="16" ht="82" customHeight="1">
      <x:c r="A16" s="35" t="str">
        <x:v>v02-01</x:v>
      </x:c>
      <x:c r="B16" s="35" t="str">
        <x:v>Decoder closure</x:v>
      </x:c>
      <x:c r="C16" s="35" t="str">
        <x:v>Execute uploaded schema + descrambler; check retained CRC32-C; compare all fields with a second byte reader.</x:v>
      </x:c>
      <x:c r="D16" s="35" t="str">
        <x:v>100/101 records admitted. One malformed AX.25 header rejected; raw record preserved.</x:v>
      </x:c>
    </x:row>
    <x:row r="17" ht="82" customHeight="1">
      <x:c r="A17" s="35" t="str">
        <x:v>v02-02</x:v>
      </x:c>
      <x:c r="B17" s="35" t="str">
        <x:v>Canonical deduplication</x:v>
      </x:c>
      <x:c r="C17" s="35" t="str">
        <x:v>Normalize short and scrambled frames to the same 58-byte header+beacon representation.</x:v>
      </x:c>
      <x:c r="D17" s="35" t="str">
        <x:v>61 distinct beacons; 25 cross-format matches; no same-time payload conflicts.</x:v>
      </x:c>
    </x:row>
    <x:row r="18" ht="82" customHeight="1">
      <x:c r="A18" s="35" t="str">
        <x:v>v02-03</x:v>
      </x:c>
      <x:c r="B18" s="35" t="str">
        <x:v>Source-fit result</x:v>
      </x:c>
      <x:c r="C18" s="35" t="str">
        <x:v>Admit 18 radio attributes and counter-activity proxies; retain unknown code/time semantics.</x:v>
      </x:c>
      <x:c r="D18" s="35" t="str">
        <x:v>Qualified simultaneous state-data fit. No empirical capacity/delay/outage mapping has been manufactured.</x:v>
      </x:c>
    </x:row>
    <x:row r="19" ht="82" customHeight="1">
      <x:c r="A19" s="35" t="str">
        <x:v>v02-04</x:v>
      </x:c>
      <x:c r="B19" s="35" t="str">
        <x:v>Synchronization / DES</x:v>
      </x:c>
      <x:c r="C19" s="35" t="str">
        <x:v>Keep the 100 original source samples and their arrival offsets; update witnesses and expose quality.</x:v>
      </x:c>
      <x:c r="D19" s="35" t="str">
        <x:v>Five independent scenario reruns unchanged. Primary v02 workbook numeric regression checked separately.</x:v>
      </x:c>
    </x:row>
    <x:row r="20" ht="82" customHeight="1">
      <x:c r="A20" s="35" t="str">
        <x:v>v02-05</x:v>
      </x:c>
      <x:c r="B20" s="35" t="str">
        <x:v>Release qualification</x:v>
      </x:c>
      <x:c r="C20" s="35" t="str">
        <x:v>Publish as a clearly labeled synchronized state-data prototype for shared review.</x:v>
      </x:c>
      <x:c r="D20" s="35" t="str">
        <x:v>Conditional model, not full performance calibration or hypothesis evidence. Original files preserved.</x:v>
      </x:c>
    </x:row>
  </x:sheetData>
  <x:mergeCells>
    <x:mergeCell ref="A1:D1"/>
    <x:mergeCell ref="A2:D3"/>
  </x:mergeCells>
  <x:pageMargins left="0.7" right="0.7" top="0.75" bottom="0.75" header="0.3" footer="0.3"/>
</x:worksheet>
</file>

<file path=xl/worksheets/sheet28.xml><?xml version="1.0" encoding="utf-8"?>
<x:worksheet xmlns:x="http://schemas.openxmlformats.org/spreadsheetml/2006/main">
  <x:sheetFormatPr defaultRowHeight="15"/>
  <x:cols>
    <x:col min="1" max="1" width="21" hidden="0" customWidth="1"/>
    <x:col min="2" max="2" width="21" hidden="0" customWidth="1"/>
    <x:col min="3" max="3" width="33"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30" hidden="0" customWidth="1"/>
    <x:col min="12" max="12" width="30" hidden="0" customWidth="1"/>
    <x:col min="13" max="13" width="30" hidden="0" customWidth="1"/>
    <x:col min="14" max="14" width="21" hidden="0" customWidth="1"/>
    <x:col min="15" max="15" width="21" hidden="0" customWidth="1"/>
    <x:col min="16" max="16" width="21" hidden="0" customWidth="1"/>
    <x:col min="17" max="17" width="21" hidden="0" customWidth="1"/>
    <x:col min="18" max="18" width="21" hidden="0" customWidth="1"/>
    <x:col min="19" max="19" width="21" hidden="0" customWidth="1"/>
    <x:col min="20" max="20" width="21" hidden="0" customWidth="1"/>
    <x:col min="21" max="21" width="21" hidden="0" customWidth="1"/>
    <x:col min="22" max="22" width="21" hidden="0" customWidth="1"/>
    <x:col min="23" max="23" width="21" hidden="0" customWidth="1"/>
    <x:col min="24" max="24" width="21" hidden="0" customWidth="1"/>
    <x:col min="25" max="25" width="21" hidden="0" customWidth="1"/>
    <x:col min="26" max="26" width="21" hidden="0" customWidth="1"/>
    <x:col min="27" max="27" width="21" hidden="0" customWidth="1"/>
    <x:col min="28" max="28" width="21" hidden="0" customWidth="1"/>
    <x:col min="29" max="29" width="21" hidden="0" customWidth="1"/>
    <x:col min="30" max="30" width="21" hidden="0" customWidth="1"/>
    <x:col min="31" max="31" width="21" hidden="0" customWidth="1"/>
    <x:col min="32" max="32" width="21" hidden="0" customWidth="1"/>
    <x:col min="33" max="33" width="21" hidden="0" customWidth="1"/>
  </x:cols>
  <x:sheetData>
    <x:row r="1" ht="24" customHeight="1">
      <x:c r="A1" s="223" t="str">
        <x:v>COMM | accepted decoded reception records</x:v>
      </x:c>
      <x:c r="B1" s="223"/>
      <x:c r="C1" s="223"/>
      <x:c r="D1" s="223"/>
      <x:c r="E1" s="223"/>
      <x:c r="F1" s="223"/>
      <x:c r="G1" s="223"/>
      <x:c r="H1" s="223"/>
      <x:c r="I1" s="223"/>
      <x:c r="J1" s="223"/>
      <x:c r="K1" s="223"/>
      <x:c r="L1" s="223"/>
      <x:c r="M1" s="223"/>
      <x:c r="N1" s="223"/>
      <x:c r="O1" s="223"/>
      <x:c r="P1" s="223"/>
      <x:c r="Q1" s="223"/>
      <x:c r="R1" s="223"/>
      <x:c r="S1" s="223"/>
      <x:c r="T1" s="223"/>
      <x:c r="U1" s="223"/>
      <x:c r="V1" s="223"/>
      <x:c r="W1" s="223"/>
      <x:c r="X1" s="223"/>
      <x:c r="Y1" s="223"/>
      <x:c r="Z1" s="223"/>
      <x:c r="AA1" s="223"/>
      <x:c r="AB1" s="223"/>
      <x:c r="AC1" s="223"/>
      <x:c r="AD1" s="223"/>
      <x:c r="AE1" s="223"/>
      <x:c r="AF1" s="223"/>
      <x:c r="AG1" s="223"/>
    </x:row>
    <x:row r="2" ht="24" customHeight="1">
      <x:c r="A2" s="223"/>
      <x:c r="B2" s="223"/>
      <x:c r="C2" s="223"/>
      <x:c r="D2" s="223"/>
      <x:c r="E2" s="223"/>
      <x:c r="F2" s="223"/>
      <x:c r="G2" s="223"/>
      <x:c r="H2" s="223"/>
      <x:c r="I2" s="223"/>
      <x:c r="J2" s="223"/>
      <x:c r="K2" s="223"/>
      <x:c r="L2" s="223"/>
      <x:c r="M2" s="223"/>
      <x:c r="N2" s="223"/>
      <x:c r="O2" s="223"/>
      <x:c r="P2" s="223"/>
      <x:c r="Q2" s="223"/>
      <x:c r="R2" s="223"/>
      <x:c r="S2" s="223"/>
      <x:c r="T2" s="223"/>
      <x:c r="U2" s="223"/>
      <x:c r="V2" s="223"/>
      <x:c r="W2" s="223"/>
      <x:c r="X2" s="223"/>
      <x:c r="Y2" s="223"/>
      <x:c r="Z2" s="223"/>
      <x:c r="AA2" s="223"/>
      <x:c r="AB2" s="223"/>
      <x:c r="AC2" s="223"/>
      <x:c r="AD2" s="223"/>
      <x:c r="AE2" s="223"/>
      <x:c r="AF2" s="223"/>
      <x:c r="AG2" s="223"/>
    </x:row>
    <x:row r="3" ht="25" customHeight="1">
      <x:c r="A3" s="225" t="str">
        <x:v>100 accepted receptions. One malformed AX.25 header is excluded in COMM_Rejected. 65 retained CRC32-C values pass; short frames retain their no-CRC quality flag.</x:v>
      </x:c>
      <x:c r="B3" s="225"/>
      <x:c r="C3" s="225"/>
      <x:c r="D3" s="225"/>
      <x:c r="E3" s="225"/>
      <x:c r="F3" s="225"/>
      <x:c r="G3" s="225"/>
      <x:c r="H3" s="225"/>
      <x:c r="I3" s="225"/>
      <x:c r="J3" s="225"/>
      <x:c r="K3" s="225"/>
      <x:c r="L3" s="225"/>
      <x:c r="M3" s="225"/>
      <x:c r="N3" s="225"/>
      <x:c r="O3" s="225"/>
      <x:c r="P3" s="225"/>
      <x:c r="Q3" s="225"/>
      <x:c r="R3" s="225"/>
      <x:c r="S3" s="225"/>
      <x:c r="T3" s="225"/>
      <x:c r="U3" s="225"/>
      <x:c r="V3" s="225"/>
      <x:c r="W3" s="225"/>
      <x:c r="X3" s="225"/>
      <x:c r="Y3" s="225"/>
      <x:c r="Z3" s="225"/>
      <x:c r="AA3" s="225"/>
      <x:c r="AB3" s="225"/>
      <x:c r="AC3" s="225"/>
      <x:c r="AD3" s="225"/>
      <x:c r="AE3" s="225"/>
      <x:c r="AF3" s="225"/>
      <x:c r="AG3" s="225"/>
    </x:row>
    <x:row r="4" ht="25" customHeight="1">
      <x:c r="A4" s="225"/>
      <x:c r="B4" s="225"/>
      <x:c r="C4" s="225"/>
      <x:c r="D4" s="225"/>
      <x:c r="E4" s="225"/>
      <x:c r="F4" s="225"/>
      <x:c r="G4" s="225"/>
      <x:c r="H4" s="225"/>
      <x:c r="I4" s="225"/>
      <x:c r="J4" s="225"/>
      <x:c r="K4" s="225"/>
      <x:c r="L4" s="225"/>
      <x:c r="M4" s="225"/>
      <x:c r="N4" s="225"/>
      <x:c r="O4" s="225"/>
      <x:c r="P4" s="225"/>
      <x:c r="Q4" s="225"/>
      <x:c r="R4" s="225"/>
      <x:c r="S4" s="225"/>
      <x:c r="T4" s="225"/>
      <x:c r="U4" s="225"/>
      <x:c r="V4" s="225"/>
      <x:c r="W4" s="225"/>
      <x:c r="X4" s="225"/>
      <x:c r="Y4" s="225"/>
      <x:c r="Z4" s="225"/>
      <x:c r="AA4" s="225"/>
      <x:c r="AB4" s="225"/>
      <x:c r="AC4" s="225"/>
      <x:c r="AD4" s="225"/>
      <x:c r="AE4" s="225"/>
      <x:c r="AF4" s="225"/>
      <x:c r="AG4" s="225"/>
    </x:row>
    <x:row r="5" ht="58" customHeight="1">
      <x:c r="A5" s="228" t="str">
        <x:v>JSON row</x:v>
      </x:c>
      <x:c r="B5" s="228" t="str">
        <x:v>Reception UTC</x:v>
      </x:c>
      <x:c r="C5" s="228" t="str">
        <x:v>Observer</x:v>
      </x:c>
      <x:c r="D5" s="228" t="str">
        <x:v>Station ID</x:v>
      </x:c>
      <x:c r="E5" s="228" t="str">
        <x:v>Observation ID</x:v>
      </x:c>
      <x:c r="F5" s="228" t="str">
        <x:v>Frame bytes</x:v>
      </x:c>
      <x:c r="G5" s="228" t="str">
        <x:v>Representation</x:v>
      </x:c>
      <x:c r="H5" s="228" t="str">
        <x:v>CRC32-C</x:v>
      </x:c>
      <x:c r="I5" s="228" t="str">
        <x:v>Beacon ID</x:v>
      </x:c>
      <x:c r="J5" s="228" t="str">
        <x:v>Beacon quality</x:v>
      </x:c>
      <x:c r="K5" s="228" t="str">
        <x:v>Raw-frame SHA256</x:v>
      </x:c>
      <x:c r="L5" s="228" t="str">
        <x:v>Beacon SHA256</x:v>
      </x:c>
      <x:c r="M5" s="228" t="str">
        <x:v>Original frame hex</x:v>
      </x:c>
      <x:c r="N5" s="228" t="str">
        <x:v>board_temperature</x:v>
      </x:c>
      <x:c r="O5" s="228" t="str">
        <x:v>pa_temperature</x:v>
      </x:c>
      <x:c r="P5" s="228" t="str">
        <x:v>last_received_rssi</x:v>
      </x:c>
      <x:c r="Q5" s="228" t="str">
        <x:v>last_received_rf_error</x:v>
      </x:c>
      <x:c r="R5" s="228" t="str">
        <x:v>number_of_tx_packets_since_reboot</x:v>
      </x:c>
      <x:c r="S5" s="228" t="str">
        <x:v>number_of_rx_packets_since_reboot</x:v>
      </x:c>
      <x:c r="T5" s="228" t="str">
        <x:v>number_of_tx_bytes_since_reboot</x:v>
      </x:c>
      <x:c r="U5" s="228" t="str">
        <x:v>number_of_rx_bytes_since_reboot</x:v>
      </x:c>
      <x:c r="V5" s="228" t="str">
        <x:v>active_system_configuration</x:v>
      </x:c>
      <x:c r="W5" s="228" t="str">
        <x:v>reboot_number</x:v>
      </x:c>
      <x:c r="X5" s="228" t="str">
        <x:v>reboot_cause</x:v>
      </x:c>
      <x:c r="Y5" s="228" t="str">
        <x:v>last_valid_packet_timestamp</x:v>
      </x:c>
      <x:c r="Z5" s="228" t="str">
        <x:v>background_rssi_level</x:v>
      </x:c>
      <x:c r="AA5" s="228" t="str">
        <x:v>tx_duty_time_since_reboot</x:v>
      </x:c>
      <x:c r="AB5" s="228" t="str">
        <x:v>total_tx_packets</x:v>
      </x:c>
      <x:c r="AC5" s="228" t="str">
        <x:v>total_rx_packets</x:v>
      </x:c>
      <x:c r="AD5" s="228" t="str">
        <x:v>total_tx_bytes</x:v>
      </x:c>
      <x:c r="AE5" s="228" t="str">
        <x:v>total_rx_bytes</x:v>
      </x:c>
      <x:c r="AF5" s="228" t="str">
        <x:v>CRC received hex</x:v>
      </x:c>
      <x:c r="AG5" s="228" t="str">
        <x:v>CRC computed hex</x:v>
      </x:c>
    </x:row>
    <x:row r="6" ht="24" customHeight="1">
      <x:c r="A6" s="220" t="n">
        <x:v>203</x:v>
      </x:c>
      <x:c r="B6" s="229" t="n">
        <x:v>44589.73806712963</x:v>
      </x:c>
      <x:c r="C6" s="220" t="str">
        <x:v>EU1XX-KO33ru</x:v>
      </x:c>
      <x:c r="D6" s="220"/>
      <x:c r="E6" s="220"/>
      <x:c r="F6" s="220" t="n">
        <x:v>110</x:v>
      </x:c>
      <x:c r="G6" s="220" t="str">
        <x:v>SCRAMBLED_110</x:v>
      </x:c>
      <x:c r="H6" s="220" t="str">
        <x:v>PASS</x:v>
      </x:c>
      <x:c r="I6" s="220" t="n">
        <x:v>1</x:v>
      </x:c>
      <x:c r="J6" s="220" t="str">
        <x:v>CRC32C_VERIFIED</x:v>
      </x:c>
      <x:c r="K6" s="220" t="str">
        <x:v>4b69a60eeb91d358f24719a8844caf5216dbbdc4e062a7f270640391f480cd55</x:v>
      </x:c>
      <x:c r="L6" s="220" t="str">
        <x:v>c8019ca0c10a54cb63e57546fc3c4b44bd7aff42d76985f4d3e993a59167741a</x:v>
      </x:c>
      <x:c r="M6" s="220" t="str">
        <x:v>88A0608AA6826088A0609EA0A66103F035EFCEC09B897138718192ACA7B7C4435A977DC732E052950A10F1E696C98CB1FE911DBC8CD2F0868E582651E7F78D9CE33D4E3731057E6CCB119316ACF943E4531C99D7F592551C5AD35B734CDFB325D4275F261D7886D90AA081140B4C</x:v>
      </x:c>
      <x:c r="N6" s="220" t="n">
        <x:v>388</x:v>
      </x:c>
      <x:c r="O6" s="220" t="n">
        <x:v>388</x:v>
      </x:c>
      <x:c r="P6" s="220" t="n">
        <x:v>-83</x:v>
      </x:c>
      <x:c r="Q6" s="220" t="n">
        <x:v>257</x:v>
      </x:c>
      <x:c r="R6" s="220" t="n">
        <x:v>33421</x:v>
      </x:c>
      <x:c r="S6" s="220" t="n">
        <x:v>11</x:v>
      </x:c>
      <x:c r="T6" s="220" t="n">
        <x:v>4386219</x:v>
      </x:c>
      <x:c r="U6" s="220" t="n">
        <x:v>110</x:v>
      </x:c>
      <x:c r="V6" s="220" t="n">
        <x:v>2</x:v>
      </x:c>
      <x:c r="W6" s="220" t="n">
        <x:v>1126</x:v>
      </x:c>
      <x:c r="X6" s="220" t="n">
        <x:v>256</x:v>
      </x:c>
      <x:c r="Y6" s="220" t="n">
        <x:v>1035520017</x:v>
      </x:c>
      <x:c r="Z6" s="220" t="n">
        <x:v>-110</x:v>
      </x:c>
      <x:c r="AA6" s="220" t="n">
        <x:v>1</x:v>
      </x:c>
      <x:c r="AB6" s="220" t="n">
        <x:v>17475737</x:v>
      </x:c>
      <x:c r="AC6" s="220" t="n">
        <x:v>22035</x:v>
      </x:c>
      <x:c r="AD6" s="220" t="n">
        <x:v>3048166464</x:v>
      </x:c>
      <x:c r="AE6" s="220" t="n">
        <x:v>1105712</x:v>
      </x:c>
      <x:c r="AF6" s="220" t="str">
        <x:v>70078562</x:v>
      </x:c>
      <x:c r="AG6" s="220" t="str">
        <x:v>70078562</x:v>
      </x:c>
    </x:row>
    <x:row r="7" ht="24" customHeight="1">
      <x:c r="A7" s="220" t="n">
        <x:v>202</x:v>
      </x:c>
      <x:c r="B7" s="229" t="n">
        <x:v>44589.73841435185</x:v>
      </x:c>
      <x:c r="C7" s="220" t="str">
        <x:v>EU1XX-KO33ru</x:v>
      </x:c>
      <x:c r="D7" s="220"/>
      <x:c r="E7" s="220"/>
      <x:c r="F7" s="220" t="n">
        <x:v>110</x:v>
      </x:c>
      <x:c r="G7" s="220" t="str">
        <x:v>SCRAMBLED_110</x:v>
      </x:c>
      <x:c r="H7" s="220" t="str">
        <x:v>PASS</x:v>
      </x:c>
      <x:c r="I7" s="220" t="n">
        <x:v>2</x:v>
      </x:c>
      <x:c r="J7" s="220" t="str">
        <x:v>CRC32C_VERIFIED</x:v>
      </x:c>
      <x:c r="K7" s="220" t="str">
        <x:v>8eec732a5a861165cd2e42339b5fe744f4c4d805a5c94aee78d39d83d14ad359</x:v>
      </x:c>
      <x:c r="L7" s="220" t="str">
        <x:v>1b4d3c79de5baadb2e017d2062536e8b920bec6c950ba2a95769e255cc1dacdc</x:v>
      </x:c>
      <x:c r="M7" s="220" t="str">
        <x:v>88A0608AA6826088A0609EA0A66103F035EFCEC09B8F713E718192ACA7B7C45E5A977DC732E051FB0A10F1E696C98CB1FE911DBC8CD2F08691582651E7F28D9CE33D4E37301F7E6CCB118F1D07A1124F61FE90BF58FF8F693DED15BC7D00853907B432B84C5B78B646ADB420B857</x:v>
      </x:c>
      <x:c r="N7" s="220" t="n">
        <x:v>386</x:v>
      </x:c>
      <x:c r="O7" s="220" t="n">
        <x:v>386</x:v>
      </x:c>
      <x:c r="P7" s="220" t="n">
        <x:v>-83</x:v>
      </x:c>
      <x:c r="Q7" s="220" t="n">
        <x:v>257</x:v>
      </x:c>
      <x:c r="R7" s="220" t="n">
        <x:v>33424</x:v>
      </x:c>
      <x:c r="S7" s="220" t="n">
        <x:v>11</x:v>
      </x:c>
      <x:c r="T7" s="220" t="n">
        <x:v>4386501</x:v>
      </x:c>
      <x:c r="U7" s="220" t="n">
        <x:v>110</x:v>
      </x:c>
      <x:c r="V7" s="220" t="n">
        <x:v>2</x:v>
      </x:c>
      <x:c r="W7" s="220" t="n">
        <x:v>1126</x:v>
      </x:c>
      <x:c r="X7" s="220" t="n">
        <x:v>256</x:v>
      </x:c>
      <x:c r="Y7" s="220" t="n">
        <x:v>1035520017</x:v>
      </x:c>
      <x:c r="Z7" s="220" t="n">
        <x:v>-115</x:v>
      </x:c>
      <x:c r="AA7" s="220" t="n">
        <x:v>1</x:v>
      </x:c>
      <x:c r="AB7" s="220" t="n">
        <x:v>17475740</x:v>
      </x:c>
      <x:c r="AC7" s="220" t="n">
        <x:v>22035</x:v>
      </x:c>
      <x:c r="AD7" s="220" t="n">
        <x:v>3048166746</x:v>
      </x:c>
      <x:c r="AE7" s="220" t="n">
        <x:v>1105712</x:v>
      </x:c>
      <x:c r="AF7" s="220" t="str">
        <x:v>6C0C2E3A</x:v>
      </x:c>
      <x:c r="AG7" s="220" t="str">
        <x:v>6C0C2E3A</x:v>
      </x:c>
    </x:row>
    <x:row r="8" ht="24" customHeight="1">
      <x:c r="A8" s="220" t="n">
        <x:v>201</x:v>
      </x:c>
      <x:c r="B8" s="229" t="n">
        <x:v>44589.738541666666</x:v>
      </x:c>
      <x:c r="C8" s="220" t="str">
        <x:v>EU1XX-KO33ru</x:v>
      </x:c>
      <x:c r="D8" s="220"/>
      <x:c r="E8" s="220"/>
      <x:c r="F8" s="220" t="n">
        <x:v>110</x:v>
      </x:c>
      <x:c r="G8" s="220" t="str">
        <x:v>SCRAMBLED_110</x:v>
      </x:c>
      <x:c r="H8" s="220" t="str">
        <x:v>PASS</x:v>
      </x:c>
      <x:c r="I8" s="220" t="n">
        <x:v>3</x:v>
      </x:c>
      <x:c r="J8" s="220" t="str">
        <x:v>CRC32C_VERIFIED</x:v>
      </x:c>
      <x:c r="K8" s="220" t="str">
        <x:v>e8e8b71b698eb46f93fb504d8691165360893fcd1ab498bf750aac1cbecb4750</x:v>
      </x:c>
      <x:c r="L8" s="220" t="str">
        <x:v>291e25a4f4d9178fbe0778df424a264210baf4e368529f4d40e75f5891c430ee</x:v>
      </x:c>
      <x:c r="M8" s="220" t="str">
        <x:v>88A0608AA6826088A0609EA0A66103F035EFCEC09B8C713D718192ACA7B7C45F5A977DC732E0501D0A10F1E696C98CB1FE911DBC8CD2F08691582651E7F38D9CE33D4E3730FD7E6CCB11311D7C6782E253B99C396F2078B20170E3539FF680A07E731AE4C403522D4706EC707612</x:v>
      </x:c>
      <x:c r="N8" s="220" t="n">
        <x:v>385</x:v>
      </x:c>
      <x:c r="O8" s="220" t="n">
        <x:v>385</x:v>
      </x:c>
      <x:c r="P8" s="220" t="n">
        <x:v>-83</x:v>
      </x:c>
      <x:c r="Q8" s="220" t="n">
        <x:v>257</x:v>
      </x:c>
      <x:c r="R8" s="220" t="n">
        <x:v>33425</x:v>
      </x:c>
      <x:c r="S8" s="220" t="n">
        <x:v>11</x:v>
      </x:c>
      <x:c r="T8" s="220" t="n">
        <x:v>4386595</x:v>
      </x:c>
      <x:c r="U8" s="220" t="n">
        <x:v>110</x:v>
      </x:c>
      <x:c r="V8" s="220" t="n">
        <x:v>2</x:v>
      </x:c>
      <x:c r="W8" s="220" t="n">
        <x:v>1126</x:v>
      </x:c>
      <x:c r="X8" s="220" t="n">
        <x:v>256</x:v>
      </x:c>
      <x:c r="Y8" s="220" t="n">
        <x:v>1035520017</x:v>
      </x:c>
      <x:c r="Z8" s="220" t="n">
        <x:v>-115</x:v>
      </x:c>
      <x:c r="AA8" s="220" t="n">
        <x:v>1</x:v>
      </x:c>
      <x:c r="AB8" s="220" t="n">
        <x:v>17475741</x:v>
      </x:c>
      <x:c r="AC8" s="220" t="n">
        <x:v>22035</x:v>
      </x:c>
      <x:c r="AD8" s="220" t="n">
        <x:v>3048166840</x:v>
      </x:c>
      <x:c r="AE8" s="220" t="n">
        <x:v>1105712</x:v>
      </x:c>
      <x:c r="AF8" s="220" t="str">
        <x:v>D20C55FC</x:v>
      </x:c>
      <x:c r="AG8" s="220" t="str">
        <x:v>D20C55FC</x:v>
      </x:c>
    </x:row>
    <x:row r="9" ht="24" customHeight="1">
      <x:c r="A9" s="220" t="n">
        <x:v>200</x:v>
      </x:c>
      <x:c r="B9" s="229" t="n">
        <x:v>44589.738645833335</x:v>
      </x:c>
      <x:c r="C9" s="220" t="str">
        <x:v>EU1XX-KO33ru</x:v>
      </x:c>
      <x:c r="D9" s="220"/>
      <x:c r="E9" s="220"/>
      <x:c r="F9" s="220" t="n">
        <x:v>110</x:v>
      </x:c>
      <x:c r="G9" s="220" t="str">
        <x:v>SCRAMBLED_110</x:v>
      </x:c>
      <x:c r="H9" s="220" t="str">
        <x:v>PASS</x:v>
      </x:c>
      <x:c r="I9" s="220" t="n">
        <x:v>4</x:v>
      </x:c>
      <x:c r="J9" s="220" t="str">
        <x:v>CRC32C_VERIFIED</x:v>
      </x:c>
      <x:c r="K9" s="220" t="str">
        <x:v>705852bd70d780b05e1e1c731d154a0ec2c51ddddee7dcfd90aeee069cc50951</x:v>
      </x:c>
      <x:c r="L9" s="220" t="str">
        <x:v>0c019a8148780265fa1533d13557969018dc5fdaba836a2c50136163e208f10f</x:v>
      </x:c>
      <x:c r="M9" s="220" t="str">
        <x:v>88A0608AA6826088A0609EA0A66103F035EFCEC09B8C713F718192ACA7B7C45C5A977DC732E050BF0A10F1E696C98CB1FE911DBC8CD2F08680582651E7F08D9CE33D4E3733537E6CCB119D17E7C74FC2053CAF3AF9EDA4239851B98889FB50BDA66BF45F8ED77D863751852E8F25</x:v>
      </x:c>
      <x:c r="N9" s="220" t="n">
        <x:v>385</x:v>
      </x:c>
      <x:c r="O9" s="220" t="n">
        <x:v>387</x:v>
      </x:c>
      <x:c r="P9" s="220" t="n">
        <x:v>-83</x:v>
      </x:c>
      <x:c r="Q9" s="220" t="n">
        <x:v>257</x:v>
      </x:c>
      <x:c r="R9" s="220" t="n">
        <x:v>33426</x:v>
      </x:c>
      <x:c r="S9" s="220" t="n">
        <x:v>11</x:v>
      </x:c>
      <x:c r="T9" s="220" t="n">
        <x:v>4386689</x:v>
      </x:c>
      <x:c r="U9" s="220" t="n">
        <x:v>110</x:v>
      </x:c>
      <x:c r="V9" s="220" t="n">
        <x:v>2</x:v>
      </x:c>
      <x:c r="W9" s="220" t="n">
        <x:v>1126</x:v>
      </x:c>
      <x:c r="X9" s="220" t="n">
        <x:v>256</x:v>
      </x:c>
      <x:c r="Y9" s="220" t="n">
        <x:v>1035520017</x:v>
      </x:c>
      <x:c r="Z9" s="220" t="n">
        <x:v>-100</x:v>
      </x:c>
      <x:c r="AA9" s="220" t="n">
        <x:v>1</x:v>
      </x:c>
      <x:c r="AB9" s="220" t="n">
        <x:v>17475742</x:v>
      </x:c>
      <x:c r="AC9" s="220" t="n">
        <x:v>22035</x:v>
      </x:c>
      <x:c r="AD9" s="220" t="n">
        <x:v>3048166934</x:v>
      </x:c>
      <x:c r="AE9" s="220" t="n">
        <x:v>1105712</x:v>
      </x:c>
      <x:c r="AF9" s="220" t="str">
        <x:v>7E06CE5C</x:v>
      </x:c>
      <x:c r="AG9" s="220" t="str">
        <x:v>7E06CE5C</x:v>
      </x:c>
    </x:row>
    <x:row r="10" ht="24" customHeight="1">
      <x:c r="A10" s="220" t="n">
        <x:v>199</x:v>
      </x:c>
      <x:c r="B10" s="229" t="n">
        <x:v>44589.7391087963</x:v>
      </x:c>
      <x:c r="C10" s="220" t="str">
        <x:v>ESA Academy @ESTEC-JO22ff</x:v>
      </x:c>
      <x:c r="D10" s="220" t="n">
        <x:v>839</x:v>
      </x:c>
      <x:c r="E10" s="220" t="n">
        <x:v>5375671</x:v>
      </x:c>
      <x:c r="F10" s="220" t="n">
        <x:v>74</x:v>
      </x:c>
      <x:c r="G10" s="220" t="str">
        <x:v>PREPROCESSED_74</x:v>
      </x:c>
      <x:c r="H10" s="220" t="str">
        <x:v>NOT_PRESENT</x:v>
      </x:c>
      <x:c r="I10" s="220" t="n">
        <x:v>5</x:v>
      </x:c>
      <x:c r="J10" s="220" t="str">
        <x:v>PREPROCESSED_NO_CRC</x:v>
      </x:c>
      <x:c r="K10" s="220" t="str">
        <x:v>944d0a262446c34d17e81da8276bd1bd757a56a2915462aedf202714ba0ae879</x:v>
      </x:c>
      <x:c r="L10" s="220" t="str">
        <x:v>4f6df9a7af9d4798dc766536a353d4bcbe74d1d13153843fbed1238cdfd1b89e</x:v>
      </x:c>
      <x:c r="M10" s="220" t="str">
        <x:v>88A0608AA6826088A0609EA0A66103F0CAA7C000017E017EFFAD0101000082960000000B0042F0F90000006E020466000001003DB8C811FF8E01010AA8A200005613B5AF578E0010DF30</x:v>
      </x:c>
      <x:c r="N10" s="220" t="n">
        <x:v>382</x:v>
      </x:c>
      <x:c r="O10" s="220" t="n">
        <x:v>382</x:v>
      </x:c>
      <x:c r="P10" s="220" t="n">
        <x:v>-83</x:v>
      </x:c>
      <x:c r="Q10" s="220" t="n">
        <x:v>257</x:v>
      </x:c>
      <x:c r="R10" s="220" t="n">
        <x:v>33430</x:v>
      </x:c>
      <x:c r="S10" s="220" t="n">
        <x:v>11</x:v>
      </x:c>
      <x:c r="T10" s="220" t="n">
        <x:v>4387065</x:v>
      </x:c>
      <x:c r="U10" s="220" t="n">
        <x:v>110</x:v>
      </x:c>
      <x:c r="V10" s="220" t="n">
        <x:v>2</x:v>
      </x:c>
      <x:c r="W10" s="220" t="n">
        <x:v>1126</x:v>
      </x:c>
      <x:c r="X10" s="220" t="n">
        <x:v>256</x:v>
      </x:c>
      <x:c r="Y10" s="220" t="n">
        <x:v>1035520017</x:v>
      </x:c>
      <x:c r="Z10" s="220" t="n">
        <x:v>-114</x:v>
      </x:c>
      <x:c r="AA10" s="220" t="n">
        <x:v>1</x:v>
      </x:c>
      <x:c r="AB10" s="220" t="n">
        <x:v>17475746</x:v>
      </x:c>
      <x:c r="AC10" s="220" t="n">
        <x:v>22035</x:v>
      </x:c>
      <x:c r="AD10" s="220" t="n">
        <x:v>3048167310</x:v>
      </x:c>
      <x:c r="AE10" s="220" t="n">
        <x:v>1105712</x:v>
      </x:c>
      <x:c r="AF10" s="220" t="str"/>
      <x:c r="AG10" s="220" t="str"/>
    </x:row>
    <x:row r="11" ht="24" customHeight="1">
      <x:c r="A11" s="220" t="n">
        <x:v>197</x:v>
      </x:c>
      <x:c r="B11" s="229" t="n">
        <x:v>44589.739224537036</x:v>
      </x:c>
      <x:c r="C11" s="220" t="str">
        <x:v>ESA Academy @ESTEC-JO22ff</x:v>
      </x:c>
      <x:c r="D11" s="220" t="n">
        <x:v>839</x:v>
      </x:c>
      <x:c r="E11" s="220" t="n">
        <x:v>5375671</x:v>
      </x:c>
      <x:c r="F11" s="220" t="n">
        <x:v>74</x:v>
      </x:c>
      <x:c r="G11" s="220" t="str">
        <x:v>PREPROCESSED_74</x:v>
      </x:c>
      <x:c r="H11" s="220" t="str">
        <x:v>NOT_PRESENT</x:v>
      </x:c>
      <x:c r="I11" s="220" t="n">
        <x:v>6</x:v>
      </x:c>
      <x:c r="J11" s="220" t="str">
        <x:v>CRC32C_VERIFIED</x:v>
      </x:c>
      <x:c r="K11" s="220" t="str">
        <x:v>c6ce54bdf380a2e33453562ebe924e92d17d40f30394fac9f3b6c14addef0832</x:v>
      </x:c>
      <x:c r="L11" s="220" t="str">
        <x:v>18a36d14750ac750c857915b5313cb076d6f2940c410b38bdfdbc5813dfe7f7f</x:v>
      </x:c>
      <x:c r="M11" s="220" t="str">
        <x:v>88A0608AA6826088A0609EA0A66103F0CAA7C000017D017DFFAD0101000082970000000B0042F1570000006E020466000001003DB8C811FF9101010AA8A300005613B5AF57EC0010DF30</x:v>
      </x:c>
      <x:c r="N11" s="220" t="n">
        <x:v>381</x:v>
      </x:c>
      <x:c r="O11" s="220" t="n">
        <x:v>381</x:v>
      </x:c>
      <x:c r="P11" s="220" t="n">
        <x:v>-83</x:v>
      </x:c>
      <x:c r="Q11" s="220" t="n">
        <x:v>257</x:v>
      </x:c>
      <x:c r="R11" s="220" t="n">
        <x:v>33431</x:v>
      </x:c>
      <x:c r="S11" s="220" t="n">
        <x:v>11</x:v>
      </x:c>
      <x:c r="T11" s="220" t="n">
        <x:v>4387159</x:v>
      </x:c>
      <x:c r="U11" s="220" t="n">
        <x:v>110</x:v>
      </x:c>
      <x:c r="V11" s="220" t="n">
        <x:v>2</x:v>
      </x:c>
      <x:c r="W11" s="220" t="n">
        <x:v>1126</x:v>
      </x:c>
      <x:c r="X11" s="220" t="n">
        <x:v>256</x:v>
      </x:c>
      <x:c r="Y11" s="220" t="n">
        <x:v>1035520017</x:v>
      </x:c>
      <x:c r="Z11" s="220" t="n">
        <x:v>-111</x:v>
      </x:c>
      <x:c r="AA11" s="220" t="n">
        <x:v>1</x:v>
      </x:c>
      <x:c r="AB11" s="220" t="n">
        <x:v>17475747</x:v>
      </x:c>
      <x:c r="AC11" s="220" t="n">
        <x:v>22035</x:v>
      </x:c>
      <x:c r="AD11" s="220" t="n">
        <x:v>3048167404</x:v>
      </x:c>
      <x:c r="AE11" s="220" t="n">
        <x:v>1105712</x:v>
      </x:c>
      <x:c r="AF11" s="220" t="str"/>
      <x:c r="AG11" s="220" t="str"/>
    </x:row>
    <x:row r="12" ht="24" customHeight="1">
      <x:c r="A12" s="220" t="n">
        <x:v>198</x:v>
      </x:c>
      <x:c r="B12" s="229" t="n">
        <x:v>44589.739224537036</x:v>
      </x:c>
      <x:c r="C12" s="220" t="str">
        <x:v>EU1XX-KO33ru</x:v>
      </x:c>
      <x:c r="D12" s="220"/>
      <x:c r="E12" s="220"/>
      <x:c r="F12" s="220" t="n">
        <x:v>110</x:v>
      </x:c>
      <x:c r="G12" s="220" t="str">
        <x:v>SCRAMBLED_110</x:v>
      </x:c>
      <x:c r="H12" s="220" t="str">
        <x:v>PASS</x:v>
      </x:c>
      <x:c r="I12" s="220" t="n">
        <x:v>6</x:v>
      </x:c>
      <x:c r="J12" s="220" t="str">
        <x:v>CRC32C_VERIFIED</x:v>
      </x:c>
      <x:c r="K12" s="220" t="str">
        <x:v>b63cde0805c30580c4e2e32847e0108a4841a0df92b70860d7138a48f822c9d5</x:v>
      </x:c>
      <x:c r="L12" s="220" t="str">
        <x:v>18a36d14750ac750c857915b5313cb076d6f2940c410b38bdfdbc5813dfe7f7f</x:v>
      </x:c>
      <x:c r="M12" s="220" t="str">
        <x:v>88A0608AA6826088A0609EA0A66103F035EFCEC09B7071C1718192ACA7B7C4595A977DC732E04E690A10F1E696C98CB1FE911DBC8CD2F0868D582651E7CD8D9CE33D4E3732A97E6CCB11DC5E432254360B206337C0D81800C112361F6E2B291B38326EA269BD9CC8A393CFEACDCC</x:v>
      </x:c>
      <x:c r="N12" s="220" t="n">
        <x:v>381</x:v>
      </x:c>
      <x:c r="O12" s="220" t="n">
        <x:v>381</x:v>
      </x:c>
      <x:c r="P12" s="220" t="n">
        <x:v>-83</x:v>
      </x:c>
      <x:c r="Q12" s="220" t="n">
        <x:v>257</x:v>
      </x:c>
      <x:c r="R12" s="220" t="n">
        <x:v>33431</x:v>
      </x:c>
      <x:c r="S12" s="220" t="n">
        <x:v>11</x:v>
      </x:c>
      <x:c r="T12" s="220" t="n">
        <x:v>4387159</x:v>
      </x:c>
      <x:c r="U12" s="220" t="n">
        <x:v>110</x:v>
      </x:c>
      <x:c r="V12" s="220" t="n">
        <x:v>2</x:v>
      </x:c>
      <x:c r="W12" s="220" t="n">
        <x:v>1126</x:v>
      </x:c>
      <x:c r="X12" s="220" t="n">
        <x:v>256</x:v>
      </x:c>
      <x:c r="Y12" s="220" t="n">
        <x:v>1035520017</x:v>
      </x:c>
      <x:c r="Z12" s="220" t="n">
        <x:v>-111</x:v>
      </x:c>
      <x:c r="AA12" s="220" t="n">
        <x:v>1</x:v>
      </x:c>
      <x:c r="AB12" s="220" t="n">
        <x:v>17475747</x:v>
      </x:c>
      <x:c r="AC12" s="220" t="n">
        <x:v>22035</x:v>
      </x:c>
      <x:c r="AD12" s="220" t="n">
        <x:v>3048167404</x:v>
      </x:c>
      <x:c r="AE12" s="220" t="n">
        <x:v>1105712</x:v>
      </x:c>
      <x:c r="AF12" s="220" t="str">
        <x:v>3F4F6AB9</x:v>
      </x:c>
      <x:c r="AG12" s="220" t="str">
        <x:v>3F4F6AB9</x:v>
      </x:c>
    </x:row>
    <x:row r="13" ht="24" customHeight="1">
      <x:c r="A13" s="220" t="n">
        <x:v>196</x:v>
      </x:c>
      <x:c r="B13" s="229" t="n">
        <x:v>44589.739340277774</x:v>
      </x:c>
      <x:c r="C13" s="220" t="str">
        <x:v>ESA Academy @ESTEC-JO22ff</x:v>
      </x:c>
      <x:c r="D13" s="220" t="n">
        <x:v>839</x:v>
      </x:c>
      <x:c r="E13" s="220" t="n">
        <x:v>5375671</x:v>
      </x:c>
      <x:c r="F13" s="220" t="n">
        <x:v>74</x:v>
      </x:c>
      <x:c r="G13" s="220" t="str">
        <x:v>PREPROCESSED_74</x:v>
      </x:c>
      <x:c r="H13" s="220" t="str">
        <x:v>NOT_PRESENT</x:v>
      </x:c>
      <x:c r="I13" s="220" t="n">
        <x:v>7</x:v>
      </x:c>
      <x:c r="J13" s="220" t="str">
        <x:v>PREPROCESSED_NO_CRC</x:v>
      </x:c>
      <x:c r="K13" s="220" t="str">
        <x:v>ed2fa60796d7a107354fed0ea314fcb966aa8a6ab81a5ca9c8ca35919856e543</x:v>
      </x:c>
      <x:c r="L13" s="220" t="str">
        <x:v>eb2f1b56d0963cea3d679f47dfad4a7af6d1c901757aba4a76a95bd04fda6d4d</x:v>
      </x:c>
      <x:c r="M13" s="220" t="str">
        <x:v>88A0608AA6826088A0609EA0A66103F0CAA7C000017D017DFFAD0101000082980000000B0042F1B50000006E020466000001003DB8C811FF8F01010AA8A400005613B5AF584A0010DF30</x:v>
      </x:c>
      <x:c r="N13" s="220" t="n">
        <x:v>381</x:v>
      </x:c>
      <x:c r="O13" s="220" t="n">
        <x:v>381</x:v>
      </x:c>
      <x:c r="P13" s="220" t="n">
        <x:v>-83</x:v>
      </x:c>
      <x:c r="Q13" s="220" t="n">
        <x:v>257</x:v>
      </x:c>
      <x:c r="R13" s="220" t="n">
        <x:v>33432</x:v>
      </x:c>
      <x:c r="S13" s="220" t="n">
        <x:v>11</x:v>
      </x:c>
      <x:c r="T13" s="220" t="n">
        <x:v>4387253</x:v>
      </x:c>
      <x:c r="U13" s="220" t="n">
        <x:v>110</x:v>
      </x:c>
      <x:c r="V13" s="220" t="n">
        <x:v>2</x:v>
      </x:c>
      <x:c r="W13" s="220" t="n">
        <x:v>1126</x:v>
      </x:c>
      <x:c r="X13" s="220" t="n">
        <x:v>256</x:v>
      </x:c>
      <x:c r="Y13" s="220" t="n">
        <x:v>1035520017</x:v>
      </x:c>
      <x:c r="Z13" s="220" t="n">
        <x:v>-113</x:v>
      </x:c>
      <x:c r="AA13" s="220" t="n">
        <x:v>1</x:v>
      </x:c>
      <x:c r="AB13" s="220" t="n">
        <x:v>17475748</x:v>
      </x:c>
      <x:c r="AC13" s="220" t="n">
        <x:v>22035</x:v>
      </x:c>
      <x:c r="AD13" s="220" t="n">
        <x:v>3048167498</x:v>
      </x:c>
      <x:c r="AE13" s="220" t="n">
        <x:v>1105712</x:v>
      </x:c>
      <x:c r="AF13" s="220" t="str"/>
      <x:c r="AG13" s="220" t="str"/>
    </x:row>
    <x:row r="14" ht="24" customHeight="1">
      <x:c r="A14" s="220" t="n">
        <x:v>195</x:v>
      </x:c>
      <x:c r="B14" s="229" t="n">
        <x:v>44589.73945601852</x:v>
      </x:c>
      <x:c r="C14" s="220" t="str">
        <x:v>EU1XX-KO33ru</x:v>
      </x:c>
      <x:c r="D14" s="220"/>
      <x:c r="E14" s="220"/>
      <x:c r="F14" s="220" t="n">
        <x:v>110</x:v>
      </x:c>
      <x:c r="G14" s="220" t="str">
        <x:v>SCRAMBLED_110</x:v>
      </x:c>
      <x:c r="H14" s="220" t="str">
        <x:v>PASS</x:v>
      </x:c>
      <x:c r="I14" s="220" t="n">
        <x:v>8</x:v>
      </x:c>
      <x:c r="J14" s="220" t="str">
        <x:v>CRC32C_VERIFIED</x:v>
      </x:c>
      <x:c r="K14" s="220" t="str">
        <x:v>0a6c6811b6d4ecd4b29a3c8a6a8cd8d2bb29fca1d720e8e73e66e9337243e7ff</x:v>
      </x:c>
      <x:c r="L14" s="220" t="str">
        <x:v>46d1e249d52d8035219a06c6e7ab66719e532d356646c081e76bf95f15019d2c</x:v>
      </x:c>
      <x:c r="M14" s="220" t="str">
        <x:v>88A0608AA6826088A0609EA0A66103F035EFCEC09B7171C0718192ACA7B7C4575A977DC732E04D2D0A10F1E696C98CB1FE911DBC8CD2F0868D582651E7CB8D9CE33D4E373DED7E6CCB11D4C365052698835E39B880F32EAD3BD343926EBC0EA301DA47A132AA06DCA8953F79EE38</x:v>
      </x:c>
      <x:c r="N14" s="220" t="n">
        <x:v>380</x:v>
      </x:c>
      <x:c r="O14" s="220" t="n">
        <x:v>380</x:v>
      </x:c>
      <x:c r="P14" s="220" t="n">
        <x:v>-83</x:v>
      </x:c>
      <x:c r="Q14" s="220" t="n">
        <x:v>257</x:v>
      </x:c>
      <x:c r="R14" s="220" t="n">
        <x:v>33433</x:v>
      </x:c>
      <x:c r="S14" s="220" t="n">
        <x:v>11</x:v>
      </x:c>
      <x:c r="T14" s="220" t="n">
        <x:v>4387347</x:v>
      </x:c>
      <x:c r="U14" s="220" t="n">
        <x:v>110</x:v>
      </x:c>
      <x:c r="V14" s="220" t="n">
        <x:v>2</x:v>
      </x:c>
      <x:c r="W14" s="220" t="n">
        <x:v>1126</x:v>
      </x:c>
      <x:c r="X14" s="220" t="n">
        <x:v>256</x:v>
      </x:c>
      <x:c r="Y14" s="220" t="n">
        <x:v>1035520017</x:v>
      </x:c>
      <x:c r="Z14" s="220" t="n">
        <x:v>-111</x:v>
      </x:c>
      <x:c r="AA14" s="220" t="n">
        <x:v>1</x:v>
      </x:c>
      <x:c r="AB14" s="220" t="n">
        <x:v>17475749</x:v>
      </x:c>
      <x:c r="AC14" s="220" t="n">
        <x:v>22035</x:v>
      </x:c>
      <x:c r="AD14" s="220" t="n">
        <x:v>3048167592</x:v>
      </x:c>
      <x:c r="AE14" s="220" t="n">
        <x:v>1105712</x:v>
      </x:c>
      <x:c r="AF14" s="220" t="str">
        <x:v>37D24C9E</x:v>
      </x:c>
      <x:c r="AG14" s="220" t="str">
        <x:v>37D24C9E</x:v>
      </x:c>
    </x:row>
    <x:row r="15" ht="24" customHeight="1">
      <x:c r="A15" s="220" t="n">
        <x:v>193</x:v>
      </x:c>
      <x:c r="B15" s="229" t="n">
        <x:v>44589.73957175926</x:v>
      </x:c>
      <x:c r="C15" s="220" t="str">
        <x:v>ESA Academy @ESTEC-JO22ff</x:v>
      </x:c>
      <x:c r="D15" s="220" t="n">
        <x:v>839</x:v>
      </x:c>
      <x:c r="E15" s="220" t="n">
        <x:v>5375671</x:v>
      </x:c>
      <x:c r="F15" s="220" t="n">
        <x:v>74</x:v>
      </x:c>
      <x:c r="G15" s="220" t="str">
        <x:v>PREPROCESSED_74</x:v>
      </x:c>
      <x:c r="H15" s="220" t="str">
        <x:v>NOT_PRESENT</x:v>
      </x:c>
      <x:c r="I15" s="220" t="n">
        <x:v>9</x:v>
      </x:c>
      <x:c r="J15" s="220" t="str">
        <x:v>CRC32C_VERIFIED</x:v>
      </x:c>
      <x:c r="K15" s="220" t="str">
        <x:v>43209be2ce2bd406c1a2e60dfe09969f61399a940d14090e525966265fd0142c</x:v>
      </x:c>
      <x:c r="L15" s="220" t="str">
        <x:v>0400f7d2b6764bdd81eb984a9baef3a6ff67d5b71144bb4ccc1f4bd67ad75053</x:v>
      </x:c>
      <x:c r="M15" s="220" t="str">
        <x:v>88A0608AA6826088A0609EA0A66103F0CAA7C000017B017BFFAD01010000829A0000000B0042F2710000006E020466000001003DB8C811FF9101010AA8A600005613B5AF59060010DF30</x:v>
      </x:c>
      <x:c r="N15" s="220" t="n">
        <x:v>379</x:v>
      </x:c>
      <x:c r="O15" s="220" t="n">
        <x:v>379</x:v>
      </x:c>
      <x:c r="P15" s="220" t="n">
        <x:v>-83</x:v>
      </x:c>
      <x:c r="Q15" s="220" t="n">
        <x:v>257</x:v>
      </x:c>
      <x:c r="R15" s="220" t="n">
        <x:v>33434</x:v>
      </x:c>
      <x:c r="S15" s="220" t="n">
        <x:v>11</x:v>
      </x:c>
      <x:c r="T15" s="220" t="n">
        <x:v>4387441</x:v>
      </x:c>
      <x:c r="U15" s="220" t="n">
        <x:v>110</x:v>
      </x:c>
      <x:c r="V15" s="220" t="n">
        <x:v>2</x:v>
      </x:c>
      <x:c r="W15" s="220" t="n">
        <x:v>1126</x:v>
      </x:c>
      <x:c r="X15" s="220" t="n">
        <x:v>256</x:v>
      </x:c>
      <x:c r="Y15" s="220" t="n">
        <x:v>1035520017</x:v>
      </x:c>
      <x:c r="Z15" s="220" t="n">
        <x:v>-111</x:v>
      </x:c>
      <x:c r="AA15" s="220" t="n">
        <x:v>1</x:v>
      </x:c>
      <x:c r="AB15" s="220" t="n">
        <x:v>17475750</x:v>
      </x:c>
      <x:c r="AC15" s="220" t="n">
        <x:v>22035</x:v>
      </x:c>
      <x:c r="AD15" s="220" t="n">
        <x:v>3048167686</x:v>
      </x:c>
      <x:c r="AE15" s="220" t="n">
        <x:v>1105712</x:v>
      </x:c>
      <x:c r="AF15" s="220" t="str"/>
      <x:c r="AG15" s="220" t="str"/>
    </x:row>
    <x:row r="16" ht="24" customHeight="1">
      <x:c r="A16" s="220" t="n">
        <x:v>194</x:v>
      </x:c>
      <x:c r="B16" s="229" t="n">
        <x:v>44589.73957175926</x:v>
      </x:c>
      <x:c r="C16" s="220" t="str">
        <x:v>EU1XX-KO33ru</x:v>
      </x:c>
      <x:c r="D16" s="220"/>
      <x:c r="E16" s="220"/>
      <x:c r="F16" s="220" t="n">
        <x:v>110</x:v>
      </x:c>
      <x:c r="G16" s="220" t="str">
        <x:v>SCRAMBLED_110</x:v>
      </x:c>
      <x:c r="H16" s="220" t="str">
        <x:v>PASS</x:v>
      </x:c>
      <x:c r="I16" s="220" t="n">
        <x:v>9</x:v>
      </x:c>
      <x:c r="J16" s="220" t="str">
        <x:v>CRC32C_VERIFIED</x:v>
      </x:c>
      <x:c r="K16" s="220" t="str">
        <x:v>21d3c94bb0015dd1da8907a27ef7c6b97477fa2d13ab5e1270f4815c695cc4a1</x:v>
      </x:c>
      <x:c r="L16" s="220" t="str">
        <x:v>0400f7d2b6764bdd81eb984a9baef3a6ff67d5b71144bb4ccc1f4bd67ad75053</x:v>
      </x:c>
      <x:c r="M16" s="220" t="str">
        <x:v>88A0608AA6826088A0609EA0A66103F035EFCEC09B7671C7718192ACA7B7C4545A977DC732E04D4F0A10F1E696C98CB1FE911DBC8CD2F0868D582651E7C88D9CE33D4E373C437E6CCB111087DA4FE6B16239E6F341462AAEC36F258859B92D49E45216AB2938D95C12259052EB4A</x:v>
      </x:c>
      <x:c r="N16" s="220" t="n">
        <x:v>379</x:v>
      </x:c>
      <x:c r="O16" s="220" t="n">
        <x:v>379</x:v>
      </x:c>
      <x:c r="P16" s="220" t="n">
        <x:v>-83</x:v>
      </x:c>
      <x:c r="Q16" s="220" t="n">
        <x:v>257</x:v>
      </x:c>
      <x:c r="R16" s="220" t="n">
        <x:v>33434</x:v>
      </x:c>
      <x:c r="S16" s="220" t="n">
        <x:v>11</x:v>
      </x:c>
      <x:c r="T16" s="220" t="n">
        <x:v>4387441</x:v>
      </x:c>
      <x:c r="U16" s="220" t="n">
        <x:v>110</x:v>
      </x:c>
      <x:c r="V16" s="220" t="n">
        <x:v>2</x:v>
      </x:c>
      <x:c r="W16" s="220" t="n">
        <x:v>1126</x:v>
      </x:c>
      <x:c r="X16" s="220" t="n">
        <x:v>256</x:v>
      </x:c>
      <x:c r="Y16" s="220" t="n">
        <x:v>1035520017</x:v>
      </x:c>
      <x:c r="Z16" s="220" t="n">
        <x:v>-111</x:v>
      </x:c>
      <x:c r="AA16" s="220" t="n">
        <x:v>1</x:v>
      </x:c>
      <x:c r="AB16" s="220" t="n">
        <x:v>17475750</x:v>
      </x:c>
      <x:c r="AC16" s="220" t="n">
        <x:v>22035</x:v>
      </x:c>
      <x:c r="AD16" s="220" t="n">
        <x:v>3048167686</x:v>
      </x:c>
      <x:c r="AE16" s="220" t="n">
        <x:v>1105712</x:v>
      </x:c>
      <x:c r="AF16" s="220" t="str">
        <x:v>F396F3D4</x:v>
      </x:c>
      <x:c r="AG16" s="220" t="str">
        <x:v>F396F3D4</x:v>
      </x:c>
    </x:row>
    <x:row r="17" ht="24" customHeight="1">
      <x:c r="A17" s="220" t="n">
        <x:v>191</x:v>
      </x:c>
      <x:c r="B17" s="229" t="n">
        <x:v>44589.7396875</x:v>
      </x:c>
      <x:c r="C17" s="220" t="str">
        <x:v>ESA Academy @ESTEC-JO22ff</x:v>
      </x:c>
      <x:c r="D17" s="220" t="n">
        <x:v>839</x:v>
      </x:c>
      <x:c r="E17" s="220" t="n">
        <x:v>5375671</x:v>
      </x:c>
      <x:c r="F17" s="220" t="n">
        <x:v>74</x:v>
      </x:c>
      <x:c r="G17" s="220" t="str">
        <x:v>PREPROCESSED_74</x:v>
      </x:c>
      <x:c r="H17" s="220" t="str">
        <x:v>NOT_PRESENT</x:v>
      </x:c>
      <x:c r="I17" s="220" t="n">
        <x:v>10</x:v>
      </x:c>
      <x:c r="J17" s="220" t="str">
        <x:v>CRC32C_VERIFIED</x:v>
      </x:c>
      <x:c r="K17" s="220" t="str">
        <x:v>cfa00e99581fab6013968d7a0e762517d4a75a267b0481cb36233f8b5e6b51a6</x:v>
      </x:c>
      <x:c r="L17" s="220" t="str">
        <x:v>2509dfd6ce8e8addda86e30890e4786c675dab626ce93bfbfab3ffff02804050</x:v>
      </x:c>
      <x:c r="M17" s="220" t="str">
        <x:v>88A0608AA6826088A0609EA0A66103F0CAA7C000017B017BFFAD01010000829B0000000B0042F2CF0000006E020466000001003DB8C811FF9101010AA8A700005613B5AF59640010DF30</x:v>
      </x:c>
      <x:c r="N17" s="220" t="n">
        <x:v>379</x:v>
      </x:c>
      <x:c r="O17" s="220" t="n">
        <x:v>379</x:v>
      </x:c>
      <x:c r="P17" s="220" t="n">
        <x:v>-83</x:v>
      </x:c>
      <x:c r="Q17" s="220" t="n">
        <x:v>257</x:v>
      </x:c>
      <x:c r="R17" s="220" t="n">
        <x:v>33435</x:v>
      </x:c>
      <x:c r="S17" s="220" t="n">
        <x:v>11</x:v>
      </x:c>
      <x:c r="T17" s="220" t="n">
        <x:v>4387535</x:v>
      </x:c>
      <x:c r="U17" s="220" t="n">
        <x:v>110</x:v>
      </x:c>
      <x:c r="V17" s="220" t="n">
        <x:v>2</x:v>
      </x:c>
      <x:c r="W17" s="220" t="n">
        <x:v>1126</x:v>
      </x:c>
      <x:c r="X17" s="220" t="n">
        <x:v>256</x:v>
      </x:c>
      <x:c r="Y17" s="220" t="n">
        <x:v>1035520017</x:v>
      </x:c>
      <x:c r="Z17" s="220" t="n">
        <x:v>-111</x:v>
      </x:c>
      <x:c r="AA17" s="220" t="n">
        <x:v>1</x:v>
      </x:c>
      <x:c r="AB17" s="220" t="n">
        <x:v>17475751</x:v>
      </x:c>
      <x:c r="AC17" s="220" t="n">
        <x:v>22035</x:v>
      </x:c>
      <x:c r="AD17" s="220" t="n">
        <x:v>3048167780</x:v>
      </x:c>
      <x:c r="AE17" s="220" t="n">
        <x:v>1105712</x:v>
      </x:c>
      <x:c r="AF17" s="220" t="str"/>
      <x:c r="AG17" s="220" t="str"/>
    </x:row>
    <x:row r="18" ht="24" customHeight="1">
      <x:c r="A18" s="220" t="n">
        <x:v>192</x:v>
      </x:c>
      <x:c r="B18" s="229" t="n">
        <x:v>44589.7396875</x:v>
      </x:c>
      <x:c r="C18" s="220" t="str">
        <x:v>EU1XX-KO33ru</x:v>
      </x:c>
      <x:c r="D18" s="220"/>
      <x:c r="E18" s="220"/>
      <x:c r="F18" s="220" t="n">
        <x:v>110</x:v>
      </x:c>
      <x:c r="G18" s="220" t="str">
        <x:v>SCRAMBLED_110</x:v>
      </x:c>
      <x:c r="H18" s="220" t="str">
        <x:v>PASS</x:v>
      </x:c>
      <x:c r="I18" s="220" t="n">
        <x:v>10</x:v>
      </x:c>
      <x:c r="J18" s="220" t="str">
        <x:v>CRC32C_VERIFIED</x:v>
      </x:c>
      <x:c r="K18" s="220" t="str">
        <x:v>0225271c191d13084ed915ef17ed2cdc441d00f4d92721ccc32ed519ea902410</x:v>
      </x:c>
      <x:c r="L18" s="220" t="str">
        <x:v>2509dfd6ce8e8addda86e30890e4786c675dab626ce93bfbfab3ffff02804050</x:v>
      </x:c>
      <x:c r="M18" s="220" t="str">
        <x:v>88A0608AA6826088A0609EA0A66103F035EFCEC09B7671C7718192ACA7B7C4555A977DC732E04DF10A10F1E696C98CB1FE911DBC8CD2F0868D582651E7C98D9CE33D4E373C217E6CCB11A4C494DFFDCD724D537951E2122EF0D7F28AA072331CC69A3BB3E0EBD299E51ABA88A6BB</x:v>
      </x:c>
      <x:c r="N18" s="220" t="n">
        <x:v>379</x:v>
      </x:c>
      <x:c r="O18" s="220" t="n">
        <x:v>379</x:v>
      </x:c>
      <x:c r="P18" s="220" t="n">
        <x:v>-83</x:v>
      </x:c>
      <x:c r="Q18" s="220" t="n">
        <x:v>257</x:v>
      </x:c>
      <x:c r="R18" s="220" t="n">
        <x:v>33435</x:v>
      </x:c>
      <x:c r="S18" s="220" t="n">
        <x:v>11</x:v>
      </x:c>
      <x:c r="T18" s="220" t="n">
        <x:v>4387535</x:v>
      </x:c>
      <x:c r="U18" s="220" t="n">
        <x:v>110</x:v>
      </x:c>
      <x:c r="V18" s="220" t="n">
        <x:v>2</x:v>
      </x:c>
      <x:c r="W18" s="220" t="n">
        <x:v>1126</x:v>
      </x:c>
      <x:c r="X18" s="220" t="n">
        <x:v>256</x:v>
      </x:c>
      <x:c r="Y18" s="220" t="n">
        <x:v>1035520017</x:v>
      </x:c>
      <x:c r="Z18" s="220" t="n">
        <x:v>-111</x:v>
      </x:c>
      <x:c r="AA18" s="220" t="n">
        <x:v>1</x:v>
      </x:c>
      <x:c r="AB18" s="220" t="n">
        <x:v>17475751</x:v>
      </x:c>
      <x:c r="AC18" s="220" t="n">
        <x:v>22035</x:v>
      </x:c>
      <x:c r="AD18" s="220" t="n">
        <x:v>3048167780</x:v>
      </x:c>
      <x:c r="AE18" s="220" t="n">
        <x:v>1105712</x:v>
      </x:c>
      <x:c r="AF18" s="220" t="str">
        <x:v>47D5BD44</x:v>
      </x:c>
      <x:c r="AG18" s="220" t="str">
        <x:v>47D5BD44</x:v>
      </x:c>
    </x:row>
    <x:row r="19" ht="24" customHeight="1">
      <x:c r="A19" s="220" t="n">
        <x:v>189</x:v>
      </x:c>
      <x:c r="B19" s="229" t="n">
        <x:v>44589.739803240744</x:v>
      </x:c>
      <x:c r="C19" s="220" t="str">
        <x:v>ESA Academy @ESTEC-JO22ff</x:v>
      </x:c>
      <x:c r="D19" s="220" t="n">
        <x:v>839</x:v>
      </x:c>
      <x:c r="E19" s="220" t="n">
        <x:v>5375671</x:v>
      </x:c>
      <x:c r="F19" s="220" t="n">
        <x:v>74</x:v>
      </x:c>
      <x:c r="G19" s="220" t="str">
        <x:v>PREPROCESSED_74</x:v>
      </x:c>
      <x:c r="H19" s="220" t="str">
        <x:v>NOT_PRESENT</x:v>
      </x:c>
      <x:c r="I19" s="220" t="n">
        <x:v>11</x:v>
      </x:c>
      <x:c r="J19" s="220" t="str">
        <x:v>CRC32C_VERIFIED</x:v>
      </x:c>
      <x:c r="K19" s="220" t="str">
        <x:v>81be2fc89d38cdc92ab5e664b23041cad09f159a3856189649983f39b3ed3f21</x:v>
      </x:c>
      <x:c r="L19" s="220" t="str">
        <x:v>cd95d83c6041d9d15ab34c045e9397e1ed532e19d0ca46f7c93fec7f3eb938a5</x:v>
      </x:c>
      <x:c r="M19" s="220" t="str">
        <x:v>88A0608AA6826088A0609EA0A66103F0CAA7C000017A017AFFAD01010000829C0000000B0042F32D0000006E020466000001003DB8C811FF8C01010AA8A800005613B5AF59C20010DF30</x:v>
      </x:c>
      <x:c r="N19" s="220" t="n">
        <x:v>378</x:v>
      </x:c>
      <x:c r="O19" s="220" t="n">
        <x:v>378</x:v>
      </x:c>
      <x:c r="P19" s="220" t="n">
        <x:v>-83</x:v>
      </x:c>
      <x:c r="Q19" s="220" t="n">
        <x:v>257</x:v>
      </x:c>
      <x:c r="R19" s="220" t="n">
        <x:v>33436</x:v>
      </x:c>
      <x:c r="S19" s="220" t="n">
        <x:v>11</x:v>
      </x:c>
      <x:c r="T19" s="220" t="n">
        <x:v>4387629</x:v>
      </x:c>
      <x:c r="U19" s="220" t="n">
        <x:v>110</x:v>
      </x:c>
      <x:c r="V19" s="220" t="n">
        <x:v>2</x:v>
      </x:c>
      <x:c r="W19" s="220" t="n">
        <x:v>1126</x:v>
      </x:c>
      <x:c r="X19" s="220" t="n">
        <x:v>256</x:v>
      </x:c>
      <x:c r="Y19" s="220" t="n">
        <x:v>1035520017</x:v>
      </x:c>
      <x:c r="Z19" s="220" t="n">
        <x:v>-116</x:v>
      </x:c>
      <x:c r="AA19" s="220" t="n">
        <x:v>1</x:v>
      </x:c>
      <x:c r="AB19" s="220" t="n">
        <x:v>17475752</x:v>
      </x:c>
      <x:c r="AC19" s="220" t="n">
        <x:v>22035</x:v>
      </x:c>
      <x:c r="AD19" s="220" t="n">
        <x:v>3048167874</x:v>
      </x:c>
      <x:c r="AE19" s="220" t="n">
        <x:v>1105712</x:v>
      </x:c>
      <x:c r="AF19" s="220" t="str"/>
      <x:c r="AG19" s="220" t="str"/>
    </x:row>
    <x:row r="20" ht="24" customHeight="1">
      <x:c r="A20" s="220" t="n">
        <x:v>190</x:v>
      </x:c>
      <x:c r="B20" s="229" t="n">
        <x:v>44589.739803240744</x:v>
      </x:c>
      <x:c r="C20" s="220" t="str">
        <x:v>EU1XX-KO33ru</x:v>
      </x:c>
      <x:c r="D20" s="220"/>
      <x:c r="E20" s="220"/>
      <x:c r="F20" s="220" t="n">
        <x:v>110</x:v>
      </x:c>
      <x:c r="G20" s="220" t="str">
        <x:v>SCRAMBLED_110</x:v>
      </x:c>
      <x:c r="H20" s="220" t="str">
        <x:v>PASS</x:v>
      </x:c>
      <x:c r="I20" s="220" t="n">
        <x:v>11</x:v>
      </x:c>
      <x:c r="J20" s="220" t="str">
        <x:v>CRC32C_VERIFIED</x:v>
      </x:c>
      <x:c r="K20" s="220" t="str">
        <x:v>aef54d272b81153d1bdd2a8b6af375855b98438c589c553284e4583d38a654a3</x:v>
      </x:c>
      <x:c r="L20" s="220" t="str">
        <x:v>cd95d83c6041d9d15ab34c045e9397e1ed532e19d0ca46f7c93fec7f3eb938a5</x:v>
      </x:c>
      <x:c r="M20" s="220" t="str">
        <x:v>88A0608AA6826088A0609EA0A66103F035EFCEC09B7771C6718192ACA7B7C4525A977DC732E04C130A10F1E696C98CB1FE911DBC8CD2F08690582651E7C68D9CE33D4E373C877E6CCB115207F93F82C05CC533996966C60A031D545F2D3166A1AA0AB48BFF4CF72DD4ED8D444258</x:v>
      </x:c>
      <x:c r="N20" s="220" t="n">
        <x:v>378</x:v>
      </x:c>
      <x:c r="O20" s="220" t="n">
        <x:v>378</x:v>
      </x:c>
      <x:c r="P20" s="220" t="n">
        <x:v>-83</x:v>
      </x:c>
      <x:c r="Q20" s="220" t="n">
        <x:v>257</x:v>
      </x:c>
      <x:c r="R20" s="220" t="n">
        <x:v>33436</x:v>
      </x:c>
      <x:c r="S20" s="220" t="n">
        <x:v>11</x:v>
      </x:c>
      <x:c r="T20" s="220" t="n">
        <x:v>4387629</x:v>
      </x:c>
      <x:c r="U20" s="220" t="n">
        <x:v>110</x:v>
      </x:c>
      <x:c r="V20" s="220" t="n">
        <x:v>2</x:v>
      </x:c>
      <x:c r="W20" s="220" t="n">
        <x:v>1126</x:v>
      </x:c>
      <x:c r="X20" s="220" t="n">
        <x:v>256</x:v>
      </x:c>
      <x:c r="Y20" s="220" t="n">
        <x:v>1035520017</x:v>
      </x:c>
      <x:c r="Z20" s="220" t="n">
        <x:v>-116</x:v>
      </x:c>
      <x:c r="AA20" s="220" t="n">
        <x:v>1</x:v>
      </x:c>
      <x:c r="AB20" s="220" t="n">
        <x:v>17475752</x:v>
      </x:c>
      <x:c r="AC20" s="220" t="n">
        <x:v>22035</x:v>
      </x:c>
      <x:c r="AD20" s="220" t="n">
        <x:v>3048167874</x:v>
      </x:c>
      <x:c r="AE20" s="220" t="n">
        <x:v>1105712</x:v>
      </x:c>
      <x:c r="AF20" s="220" t="str">
        <x:v>B116D0A4</x:v>
      </x:c>
      <x:c r="AG20" s="220" t="str">
        <x:v>B116D0A4</x:v>
      </x:c>
    </x:row>
    <x:row r="21" ht="24" customHeight="1">
      <x:c r="A21" s="220" t="n">
        <x:v>187</x:v>
      </x:c>
      <x:c r="B21" s="229" t="n">
        <x:v>44589.73991898148</x:v>
      </x:c>
      <x:c r="C21" s="220" t="str">
        <x:v>ESA Academy @ESTEC-JO22ff</x:v>
      </x:c>
      <x:c r="D21" s="220" t="n">
        <x:v>839</x:v>
      </x:c>
      <x:c r="E21" s="220" t="n">
        <x:v>5375671</x:v>
      </x:c>
      <x:c r="F21" s="220" t="n">
        <x:v>74</x:v>
      </x:c>
      <x:c r="G21" s="220" t="str">
        <x:v>PREPROCESSED_74</x:v>
      </x:c>
      <x:c r="H21" s="220" t="str">
        <x:v>NOT_PRESENT</x:v>
      </x:c>
      <x:c r="I21" s="220" t="n">
        <x:v>12</x:v>
      </x:c>
      <x:c r="J21" s="220" t="str">
        <x:v>CRC32C_VERIFIED</x:v>
      </x:c>
      <x:c r="K21" s="220" t="str">
        <x:v>7702df725e2f3cf783441f0f8bbd0688fdb5187758e87cea826d27cbac8661ec</x:v>
      </x:c>
      <x:c r="L21" s="220" t="str">
        <x:v>91d6d026636e00b218aec44935a358cc59af205f8ecd34d2319d53016215058a</x:v>
      </x:c>
      <x:c r="M21" s="220" t="str">
        <x:v>88A0608AA6826088A0609EA0A66103F0CAA7C000017A017AFFAD01010000829D0000000B0042F38B0000006E020466000001003DB8C811FF9101010AA8A900005613B5AF5A200010DF30</x:v>
      </x:c>
      <x:c r="N21" s="220" t="n">
        <x:v>378</x:v>
      </x:c>
      <x:c r="O21" s="220" t="n">
        <x:v>378</x:v>
      </x:c>
      <x:c r="P21" s="220" t="n">
        <x:v>-83</x:v>
      </x:c>
      <x:c r="Q21" s="220" t="n">
        <x:v>257</x:v>
      </x:c>
      <x:c r="R21" s="220" t="n">
        <x:v>33437</x:v>
      </x:c>
      <x:c r="S21" s="220" t="n">
        <x:v>11</x:v>
      </x:c>
      <x:c r="T21" s="220" t="n">
        <x:v>4387723</x:v>
      </x:c>
      <x:c r="U21" s="220" t="n">
        <x:v>110</x:v>
      </x:c>
      <x:c r="V21" s="220" t="n">
        <x:v>2</x:v>
      </x:c>
      <x:c r="W21" s="220" t="n">
        <x:v>1126</x:v>
      </x:c>
      <x:c r="X21" s="220" t="n">
        <x:v>256</x:v>
      </x:c>
      <x:c r="Y21" s="220" t="n">
        <x:v>1035520017</x:v>
      </x:c>
      <x:c r="Z21" s="220" t="n">
        <x:v>-111</x:v>
      </x:c>
      <x:c r="AA21" s="220" t="n">
        <x:v>1</x:v>
      </x:c>
      <x:c r="AB21" s="220" t="n">
        <x:v>17475753</x:v>
      </x:c>
      <x:c r="AC21" s="220" t="n">
        <x:v>22035</x:v>
      </x:c>
      <x:c r="AD21" s="220" t="n">
        <x:v>3048167968</x:v>
      </x:c>
      <x:c r="AE21" s="220" t="n">
        <x:v>1105712</x:v>
      </x:c>
      <x:c r="AF21" s="220" t="str"/>
      <x:c r="AG21" s="220" t="str"/>
    </x:row>
    <x:row r="22" ht="24" customHeight="1">
      <x:c r="A22" s="220" t="n">
        <x:v>188</x:v>
      </x:c>
      <x:c r="B22" s="229" t="n">
        <x:v>44589.73991898148</x:v>
      </x:c>
      <x:c r="C22" s="220" t="str">
        <x:v>EU1XX-KO33ru</x:v>
      </x:c>
      <x:c r="D22" s="220"/>
      <x:c r="E22" s="220"/>
      <x:c r="F22" s="220" t="n">
        <x:v>110</x:v>
      </x:c>
      <x:c r="G22" s="220" t="str">
        <x:v>SCRAMBLED_110</x:v>
      </x:c>
      <x:c r="H22" s="220" t="str">
        <x:v>PASS</x:v>
      </x:c>
      <x:c r="I22" s="220" t="n">
        <x:v>12</x:v>
      </x:c>
      <x:c r="J22" s="220" t="str">
        <x:v>CRC32C_VERIFIED</x:v>
      </x:c>
      <x:c r="K22" s="220" t="str">
        <x:v>60f159139729e0874ca7d8ad83f11ad3468e209b7fd3f2affd51ba3ebc06412e</x:v>
      </x:c>
      <x:c r="L22" s="220" t="str">
        <x:v>91d6d026636e00b218aec44935a358cc59af205f8ecd34d2319d53016215058a</x:v>
      </x:c>
      <x:c r="M22" s="220" t="str">
        <x:v>88A0608AA6826088A0609EA0A66103F035EFCEC09B7771C6718192ACA7B7C4535A977DC732E04CB50A10F1E696C98CB1FE911DBC8CD2F0868D582651E7C78D9CE33D4E373F657E6CCB111F26D87DB016B19CFF8DE138483E485022561684CD901B25616416ABDD7EA128DE71C11E</x:v>
      </x:c>
      <x:c r="N22" s="220" t="n">
        <x:v>378</x:v>
      </x:c>
      <x:c r="O22" s="220" t="n">
        <x:v>378</x:v>
      </x:c>
      <x:c r="P22" s="220" t="n">
        <x:v>-83</x:v>
      </x:c>
      <x:c r="Q22" s="220" t="n">
        <x:v>257</x:v>
      </x:c>
      <x:c r="R22" s="220" t="n">
        <x:v>33437</x:v>
      </x:c>
      <x:c r="S22" s="220" t="n">
        <x:v>11</x:v>
      </x:c>
      <x:c r="T22" s="220" t="n">
        <x:v>4387723</x:v>
      </x:c>
      <x:c r="U22" s="220" t="n">
        <x:v>110</x:v>
      </x:c>
      <x:c r="V22" s="220" t="n">
        <x:v>2</x:v>
      </x:c>
      <x:c r="W22" s="220" t="n">
        <x:v>1126</x:v>
      </x:c>
      <x:c r="X22" s="220" t="n">
        <x:v>256</x:v>
      </x:c>
      <x:c r="Y22" s="220" t="n">
        <x:v>1035520017</x:v>
      </x:c>
      <x:c r="Z22" s="220" t="n">
        <x:v>-111</x:v>
      </x:c>
      <x:c r="AA22" s="220" t="n">
        <x:v>1</x:v>
      </x:c>
      <x:c r="AB22" s="220" t="n">
        <x:v>17475753</x:v>
      </x:c>
      <x:c r="AC22" s="220" t="n">
        <x:v>22035</x:v>
      </x:c>
      <x:c r="AD22" s="220" t="n">
        <x:v>3048167968</x:v>
      </x:c>
      <x:c r="AE22" s="220" t="n">
        <x:v>1105712</x:v>
      </x:c>
      <x:c r="AF22" s="220" t="str">
        <x:v>FC37F1E6</x:v>
      </x:c>
      <x:c r="AG22" s="220" t="str">
        <x:v>FC37F1E6</x:v>
      </x:c>
    </x:row>
    <x:row r="23" ht="24" customHeight="1">
      <x:c r="A23" s="220" t="n">
        <x:v>186</x:v>
      </x:c>
      <x:c r="B23" s="229" t="n">
        <x:v>44589.74003472222</x:v>
      </x:c>
      <x:c r="C23" s="220" t="str">
        <x:v>ESA Academy @ESTEC-JO22ff</x:v>
      </x:c>
      <x:c r="D23" s="220" t="n">
        <x:v>839</x:v>
      </x:c>
      <x:c r="E23" s="220" t="n">
        <x:v>5375671</x:v>
      </x:c>
      <x:c r="F23" s="220" t="n">
        <x:v>74</x:v>
      </x:c>
      <x:c r="G23" s="220" t="str">
        <x:v>PREPROCESSED_74</x:v>
      </x:c>
      <x:c r="H23" s="220" t="str">
        <x:v>NOT_PRESENT</x:v>
      </x:c>
      <x:c r="I23" s="220" t="n">
        <x:v>13</x:v>
      </x:c>
      <x:c r="J23" s="220" t="str">
        <x:v>PREPROCESSED_NO_CRC</x:v>
      </x:c>
      <x:c r="K23" s="220" t="str">
        <x:v>5e23c7544f4f313a80ec057b22e21cfea0aea02786f3c620e3fbf4af98da238d</x:v>
      </x:c>
      <x:c r="L23" s="220" t="str">
        <x:v>2ed31dbb088391d4831253663dafecc4e56701af46faadfc948d6e98ee349cb1</x:v>
      </x:c>
      <x:c r="M23" s="220" t="str">
        <x:v>88A0608AA6826088A0609EA0A66103F0CAA7C00001790179FFAD01010000829E0000000B0042F3E90000006E020466000001003DB8C811FF9101010AA8AA00005613B5AF5A7E0010DF30</x:v>
      </x:c>
      <x:c r="N23" s="220" t="n">
        <x:v>377</x:v>
      </x:c>
      <x:c r="O23" s="220" t="n">
        <x:v>377</x:v>
      </x:c>
      <x:c r="P23" s="220" t="n">
        <x:v>-83</x:v>
      </x:c>
      <x:c r="Q23" s="220" t="n">
        <x:v>257</x:v>
      </x:c>
      <x:c r="R23" s="220" t="n">
        <x:v>33438</x:v>
      </x:c>
      <x:c r="S23" s="220" t="n">
        <x:v>11</x:v>
      </x:c>
      <x:c r="T23" s="220" t="n">
        <x:v>4387817</x:v>
      </x:c>
      <x:c r="U23" s="220" t="n">
        <x:v>110</x:v>
      </x:c>
      <x:c r="V23" s="220" t="n">
        <x:v>2</x:v>
      </x:c>
      <x:c r="W23" s="220" t="n">
        <x:v>1126</x:v>
      </x:c>
      <x:c r="X23" s="220" t="n">
        <x:v>256</x:v>
      </x:c>
      <x:c r="Y23" s="220" t="n">
        <x:v>1035520017</x:v>
      </x:c>
      <x:c r="Z23" s="220" t="n">
        <x:v>-111</x:v>
      </x:c>
      <x:c r="AA23" s="220" t="n">
        <x:v>1</x:v>
      </x:c>
      <x:c r="AB23" s="220" t="n">
        <x:v>17475754</x:v>
      </x:c>
      <x:c r="AC23" s="220" t="n">
        <x:v>22035</x:v>
      </x:c>
      <x:c r="AD23" s="220" t="n">
        <x:v>3048168062</x:v>
      </x:c>
      <x:c r="AE23" s="220" t="n">
        <x:v>1105712</x:v>
      </x:c>
      <x:c r="AF23" s="220" t="str"/>
      <x:c r="AG23" s="220" t="str"/>
    </x:row>
    <x:row r="24" ht="24" customHeight="1">
      <x:c r="A24" s="220" t="n">
        <x:v>184</x:v>
      </x:c>
      <x:c r="B24" s="229" t="n">
        <x:v>44589.74015046296</x:v>
      </x:c>
      <x:c r="C24" s="220" t="str">
        <x:v>ESA Academy @ESTEC-JO22ff</x:v>
      </x:c>
      <x:c r="D24" s="220" t="n">
        <x:v>839</x:v>
      </x:c>
      <x:c r="E24" s="220" t="n">
        <x:v>5375671</x:v>
      </x:c>
      <x:c r="F24" s="220" t="n">
        <x:v>74</x:v>
      </x:c>
      <x:c r="G24" s="220" t="str">
        <x:v>PREPROCESSED_74</x:v>
      </x:c>
      <x:c r="H24" s="220" t="str">
        <x:v>NOT_PRESENT</x:v>
      </x:c>
      <x:c r="I24" s="220" t="n">
        <x:v>14</x:v>
      </x:c>
      <x:c r="J24" s="220" t="str">
        <x:v>CRC32C_VERIFIED</x:v>
      </x:c>
      <x:c r="K24" s="220" t="str">
        <x:v>30cfe4fa777837d9f27520ec350efd44de2423227a75e0f8748087bc29aed28a</x:v>
      </x:c>
      <x:c r="L24" s="220" t="str">
        <x:v>9b64f63af05b30bb35e00bea8a2a63f74bbb7ea01d320ed84dcf3de8697fc2ed</x:v>
      </x:c>
      <x:c r="M24" s="220" t="str">
        <x:v>88A0608AA6826088A0609EA0A66103F0CAA7C00001790179FFAD01010000829F0000000B0042F4470000006E020466000001003DB8C811FF8F01010AA8AB00005613B5AF5ADC0010DF30</x:v>
      </x:c>
      <x:c r="N24" s="220" t="n">
        <x:v>377</x:v>
      </x:c>
      <x:c r="O24" s="220" t="n">
        <x:v>377</x:v>
      </x:c>
      <x:c r="P24" s="220" t="n">
        <x:v>-83</x:v>
      </x:c>
      <x:c r="Q24" s="220" t="n">
        <x:v>257</x:v>
      </x:c>
      <x:c r="R24" s="220" t="n">
        <x:v>33439</x:v>
      </x:c>
      <x:c r="S24" s="220" t="n">
        <x:v>11</x:v>
      </x:c>
      <x:c r="T24" s="220" t="n">
        <x:v>4387911</x:v>
      </x:c>
      <x:c r="U24" s="220" t="n">
        <x:v>110</x:v>
      </x:c>
      <x:c r="V24" s="220" t="n">
        <x:v>2</x:v>
      </x:c>
      <x:c r="W24" s="220" t="n">
        <x:v>1126</x:v>
      </x:c>
      <x:c r="X24" s="220" t="n">
        <x:v>256</x:v>
      </x:c>
      <x:c r="Y24" s="220" t="n">
        <x:v>1035520017</x:v>
      </x:c>
      <x:c r="Z24" s="220" t="n">
        <x:v>-113</x:v>
      </x:c>
      <x:c r="AA24" s="220" t="n">
        <x:v>1</x:v>
      </x:c>
      <x:c r="AB24" s="220" t="n">
        <x:v>17475755</x:v>
      </x:c>
      <x:c r="AC24" s="220" t="n">
        <x:v>22035</x:v>
      </x:c>
      <x:c r="AD24" s="220" t="n">
        <x:v>3048168156</x:v>
      </x:c>
      <x:c r="AE24" s="220" t="n">
        <x:v>1105712</x:v>
      </x:c>
      <x:c r="AF24" s="220" t="str"/>
      <x:c r="AG24" s="220" t="str"/>
    </x:row>
    <x:row r="25" ht="24" customHeight="1">
      <x:c r="A25" s="220" t="n">
        <x:v>185</x:v>
      </x:c>
      <x:c r="B25" s="229" t="n">
        <x:v>44589.74015046296</x:v>
      </x:c>
      <x:c r="C25" s="220" t="str">
        <x:v>EU1XX-KO33ru</x:v>
      </x:c>
      <x:c r="D25" s="220"/>
      <x:c r="E25" s="220"/>
      <x:c r="F25" s="220" t="n">
        <x:v>110</x:v>
      </x:c>
      <x:c r="G25" s="220" t="str">
        <x:v>SCRAMBLED_110</x:v>
      </x:c>
      <x:c r="H25" s="220" t="str">
        <x:v>PASS</x:v>
      </x:c>
      <x:c r="I25" s="220" t="n">
        <x:v>14</x:v>
      </x:c>
      <x:c r="J25" s="220" t="str">
        <x:v>CRC32C_VERIFIED</x:v>
      </x:c>
      <x:c r="K25" s="220" t="str">
        <x:v>9211957a9afa6726dc067eb95c8ab98e176431d2edc7d04f277efef0f0402ec1</x:v>
      </x:c>
      <x:c r="L25" s="220" t="str">
        <x:v>9b64f63af05b30bb35e00bea8a2a63f74bbb7ea01d320ed84dcf3de8697fc2ed</x:v>
      </x:c>
      <x:c r="M25" s="220" t="str">
        <x:v>88A0608AA6826088A0609EA0A66103F035EFCEC09B7471C5718192ACA7B7C4515A977DC732E04B790A10F1E696C98CB1FE911DBC8CD2F08693582651E7C58D9CE33D4E373F997E6CCB11F840B86DEABAFBE0555265AC533272EE29B2CBE3736AF705986FB14A96D3FF26398ABA25</x:v>
      </x:c>
      <x:c r="N25" s="220" t="n">
        <x:v>377</x:v>
      </x:c>
      <x:c r="O25" s="220" t="n">
        <x:v>377</x:v>
      </x:c>
      <x:c r="P25" s="220" t="n">
        <x:v>-83</x:v>
      </x:c>
      <x:c r="Q25" s="220" t="n">
        <x:v>257</x:v>
      </x:c>
      <x:c r="R25" s="220" t="n">
        <x:v>33439</x:v>
      </x:c>
      <x:c r="S25" s="220" t="n">
        <x:v>11</x:v>
      </x:c>
      <x:c r="T25" s="220" t="n">
        <x:v>4387911</x:v>
      </x:c>
      <x:c r="U25" s="220" t="n">
        <x:v>110</x:v>
      </x:c>
      <x:c r="V25" s="220" t="n">
        <x:v>2</x:v>
      </x:c>
      <x:c r="W25" s="220" t="n">
        <x:v>1126</x:v>
      </x:c>
      <x:c r="X25" s="220" t="n">
        <x:v>256</x:v>
      </x:c>
      <x:c r="Y25" s="220" t="n">
        <x:v>1035520017</x:v>
      </x:c>
      <x:c r="Z25" s="220" t="n">
        <x:v>-113</x:v>
      </x:c>
      <x:c r="AA25" s="220" t="n">
        <x:v>1</x:v>
      </x:c>
      <x:c r="AB25" s="220" t="n">
        <x:v>17475755</x:v>
      </x:c>
      <x:c r="AC25" s="220" t="n">
        <x:v>22035</x:v>
      </x:c>
      <x:c r="AD25" s="220" t="n">
        <x:v>3048168156</x:v>
      </x:c>
      <x:c r="AE25" s="220" t="n">
        <x:v>1105712</x:v>
      </x:c>
      <x:c r="AF25" s="220" t="str">
        <x:v>1B5191F6</x:v>
      </x:c>
      <x:c r="AG25" s="220" t="str">
        <x:v>1B5191F6</x:v>
      </x:c>
    </x:row>
    <x:row r="26" ht="24" customHeight="1">
      <x:c r="A26" s="220" t="n">
        <x:v>180</x:v>
      </x:c>
      <x:c r="B26" s="229" t="n">
        <x:v>44589.740266203706</x:v>
      </x:c>
      <x:c r="C26" s="220" t="str">
        <x:v>ESA Academy @ESTEC-JO22ff</x:v>
      </x:c>
      <x:c r="D26" s="220" t="n">
        <x:v>839</x:v>
      </x:c>
      <x:c r="E26" s="220" t="n">
        <x:v>5375671</x:v>
      </x:c>
      <x:c r="F26" s="220" t="n">
        <x:v>74</x:v>
      </x:c>
      <x:c r="G26" s="220" t="str">
        <x:v>PREPROCESSED_74</x:v>
      </x:c>
      <x:c r="H26" s="220" t="str">
        <x:v>NOT_PRESENT</x:v>
      </x:c>
      <x:c r="I26" s="220" t="n">
        <x:v>15</x:v>
      </x:c>
      <x:c r="J26" s="220" t="str">
        <x:v>CRC32C_VERIFIED</x:v>
      </x:c>
      <x:c r="K26" s="220" t="str">
        <x:v>27d56eef2350271ad2012de9a761ebde81f5e268653f0b78f8a1b3546c168d89</x:v>
      </x:c>
      <x:c r="L26" s="220" t="str">
        <x:v>50f9ce58ff45534425089d23ac1967142b08c9bdbbae0d2f8c800bc9ac4a17e5</x:v>
      </x:c>
      <x:c r="M26" s="220" t="str">
        <x:v>88A0608AA6826088A0609EA0A66103F0CAA7C00001780178FFAD0101000082A00000000B0042F4A50000006E020466000001003DB8C811FF9101010AA8AC00005613B5AF5B3A0010DF30</x:v>
      </x:c>
      <x:c r="N26" s="220" t="n">
        <x:v>376</x:v>
      </x:c>
      <x:c r="O26" s="220" t="n">
        <x:v>376</x:v>
      </x:c>
      <x:c r="P26" s="220" t="n">
        <x:v>-83</x:v>
      </x:c>
      <x:c r="Q26" s="220" t="n">
        <x:v>257</x:v>
      </x:c>
      <x:c r="R26" s="220" t="n">
        <x:v>33440</x:v>
      </x:c>
      <x:c r="S26" s="220" t="n">
        <x:v>11</x:v>
      </x:c>
      <x:c r="T26" s="220" t="n">
        <x:v>4388005</x:v>
      </x:c>
      <x:c r="U26" s="220" t="n">
        <x:v>110</x:v>
      </x:c>
      <x:c r="V26" s="220" t="n">
        <x:v>2</x:v>
      </x:c>
      <x:c r="W26" s="220" t="n">
        <x:v>1126</x:v>
      </x:c>
      <x:c r="X26" s="220" t="n">
        <x:v>256</x:v>
      </x:c>
      <x:c r="Y26" s="220" t="n">
        <x:v>1035520017</x:v>
      </x:c>
      <x:c r="Z26" s="220" t="n">
        <x:v>-111</x:v>
      </x:c>
      <x:c r="AA26" s="220" t="n">
        <x:v>1</x:v>
      </x:c>
      <x:c r="AB26" s="220" t="n">
        <x:v>17475756</x:v>
      </x:c>
      <x:c r="AC26" s="220" t="n">
        <x:v>22035</x:v>
      </x:c>
      <x:c r="AD26" s="220" t="n">
        <x:v>3048168250</x:v>
      </x:c>
      <x:c r="AE26" s="220" t="n">
        <x:v>1105712</x:v>
      </x:c>
      <x:c r="AF26" s="220" t="str"/>
      <x:c r="AG26" s="220" t="str"/>
    </x:row>
    <x:row r="27" ht="24" customHeight="1">
      <x:c r="A27" s="220" t="n">
        <x:v>181</x:v>
      </x:c>
      <x:c r="B27" s="229" t="n">
        <x:v>44589.740266203706</x:v>
      </x:c>
      <x:c r="C27" s="220" t="str">
        <x:v>DL5FAB VHF/UHF-JN49hu</x:v>
      </x:c>
      <x:c r="D27" s="220" t="n">
        <x:v>2504</x:v>
      </x:c>
      <x:c r="E27" s="220" t="n">
        <x:v>5369438</x:v>
      </x:c>
      <x:c r="F27" s="220" t="n">
        <x:v>74</x:v>
      </x:c>
      <x:c r="G27" s="220" t="str">
        <x:v>PREPROCESSED_74</x:v>
      </x:c>
      <x:c r="H27" s="220" t="str">
        <x:v>NOT_PRESENT</x:v>
      </x:c>
      <x:c r="I27" s="220" t="n">
        <x:v>15</x:v>
      </x:c>
      <x:c r="J27" s="220" t="str">
        <x:v>CRC32C_VERIFIED</x:v>
      </x:c>
      <x:c r="K27" s="220" t="str">
        <x:v>27d56eef2350271ad2012de9a761ebde81f5e268653f0b78f8a1b3546c168d89</x:v>
      </x:c>
      <x:c r="L27" s="220" t="str">
        <x:v>50f9ce58ff45534425089d23ac1967142b08c9bdbbae0d2f8c800bc9ac4a17e5</x:v>
      </x:c>
      <x:c r="M27" s="220" t="str">
        <x:v>88A0608AA6826088A0609EA0A66103F0CAA7C00001780178FFAD0101000082A00000000B0042F4A50000006E020466000001003DB8C811FF9101010AA8AC00005613B5AF5B3A0010DF30</x:v>
      </x:c>
      <x:c r="N27" s="220" t="n">
        <x:v>376</x:v>
      </x:c>
      <x:c r="O27" s="220" t="n">
        <x:v>376</x:v>
      </x:c>
      <x:c r="P27" s="220" t="n">
        <x:v>-83</x:v>
      </x:c>
      <x:c r="Q27" s="220" t="n">
        <x:v>257</x:v>
      </x:c>
      <x:c r="R27" s="220" t="n">
        <x:v>33440</x:v>
      </x:c>
      <x:c r="S27" s="220" t="n">
        <x:v>11</x:v>
      </x:c>
      <x:c r="T27" s="220" t="n">
        <x:v>4388005</x:v>
      </x:c>
      <x:c r="U27" s="220" t="n">
        <x:v>110</x:v>
      </x:c>
      <x:c r="V27" s="220" t="n">
        <x:v>2</x:v>
      </x:c>
      <x:c r="W27" s="220" t="n">
        <x:v>1126</x:v>
      </x:c>
      <x:c r="X27" s="220" t="n">
        <x:v>256</x:v>
      </x:c>
      <x:c r="Y27" s="220" t="n">
        <x:v>1035520017</x:v>
      </x:c>
      <x:c r="Z27" s="220" t="n">
        <x:v>-111</x:v>
      </x:c>
      <x:c r="AA27" s="220" t="n">
        <x:v>1</x:v>
      </x:c>
      <x:c r="AB27" s="220" t="n">
        <x:v>17475756</x:v>
      </x:c>
      <x:c r="AC27" s="220" t="n">
        <x:v>22035</x:v>
      </x:c>
      <x:c r="AD27" s="220" t="n">
        <x:v>3048168250</x:v>
      </x:c>
      <x:c r="AE27" s="220" t="n">
        <x:v>1105712</x:v>
      </x:c>
      <x:c r="AF27" s="220" t="str"/>
      <x:c r="AG27" s="220" t="str"/>
    </x:row>
    <x:row r="28" ht="24" customHeight="1">
      <x:c r="A28" s="220" t="n">
        <x:v>182</x:v>
      </x:c>
      <x:c r="B28" s="229" t="n">
        <x:v>44589.740266203706</x:v>
      </x:c>
      <x:c r="C28" s="220" t="str">
        <x:v>EU1XX-KO33ru</x:v>
      </x:c>
      <x:c r="D28" s="220"/>
      <x:c r="E28" s="220"/>
      <x:c r="F28" s="220" t="n">
        <x:v>110</x:v>
      </x:c>
      <x:c r="G28" s="220" t="str">
        <x:v>SCRAMBLED_110</x:v>
      </x:c>
      <x:c r="H28" s="220" t="str">
        <x:v>PASS</x:v>
      </x:c>
      <x:c r="I28" s="220" t="n">
        <x:v>15</x:v>
      </x:c>
      <x:c r="J28" s="220" t="str">
        <x:v>CRC32C_VERIFIED</x:v>
      </x:c>
      <x:c r="K28" s="220" t="str">
        <x:v>31d636a1bdae3973c11f0d74429ef77b01762c276c200897ad2ac5c4c76ec7a6</x:v>
      </x:c>
      <x:c r="L28" s="220" t="str">
        <x:v>50f9ce58ff45534425089d23ac1967142b08c9bdbbae0d2f8c800bc9ac4a17e5</x:v>
      </x:c>
      <x:c r="M28" s="220" t="str">
        <x:v>88A0608AA6826088A0609EA0A66103F035EFCEC09B7571C4718192ACA7B7C46E5A977DC732E04B9B0A10F1E696C98CB1FE911DBC8CD2F0868D582651E7C28D9CE33D4E373E7F7E6CCB11E3C7D3D532EC255537556D64CA6BF35BA898AFE7F0F75E4B6ED8F0D8FE3BDE4CA4C9DCC4</x:v>
      </x:c>
      <x:c r="N28" s="220" t="n">
        <x:v>376</x:v>
      </x:c>
      <x:c r="O28" s="220" t="n">
        <x:v>376</x:v>
      </x:c>
      <x:c r="P28" s="220" t="n">
        <x:v>-83</x:v>
      </x:c>
      <x:c r="Q28" s="220" t="n">
        <x:v>257</x:v>
      </x:c>
      <x:c r="R28" s="220" t="n">
        <x:v>33440</x:v>
      </x:c>
      <x:c r="S28" s="220" t="n">
        <x:v>11</x:v>
      </x:c>
      <x:c r="T28" s="220" t="n">
        <x:v>4388005</x:v>
      </x:c>
      <x:c r="U28" s="220" t="n">
        <x:v>110</x:v>
      </x:c>
      <x:c r="V28" s="220" t="n">
        <x:v>2</x:v>
      </x:c>
      <x:c r="W28" s="220" t="n">
        <x:v>1126</x:v>
      </x:c>
      <x:c r="X28" s="220" t="n">
        <x:v>256</x:v>
      </x:c>
      <x:c r="Y28" s="220" t="n">
        <x:v>1035520017</x:v>
      </x:c>
      <x:c r="Z28" s="220" t="n">
        <x:v>-111</x:v>
      </x:c>
      <x:c r="AA28" s="220" t="n">
        <x:v>1</x:v>
      </x:c>
      <x:c r="AB28" s="220" t="n">
        <x:v>17475756</x:v>
      </x:c>
      <x:c r="AC28" s="220" t="n">
        <x:v>22035</x:v>
      </x:c>
      <x:c r="AD28" s="220" t="n">
        <x:v>3048168250</x:v>
      </x:c>
      <x:c r="AE28" s="220" t="n">
        <x:v>1105712</x:v>
      </x:c>
      <x:c r="AF28" s="220" t="str">
        <x:v>00D6FA4E</x:v>
      </x:c>
      <x:c r="AG28" s="220" t="str">
        <x:v>00D6FA4E</x:v>
      </x:c>
    </x:row>
    <x:row r="29" ht="24" customHeight="1">
      <x:c r="A29" s="220" t="n">
        <x:v>183</x:v>
      </x:c>
      <x:c r="B29" s="229" t="n">
        <x:v>44589.740266203706</x:v>
      </x:c>
      <x:c r="C29" s="220" t="str">
        <x:v>EA6TC-JM19jn</x:v>
      </x:c>
      <x:c r="D29" s="220"/>
      <x:c r="E29" s="220"/>
      <x:c r="F29" s="220" t="n">
        <x:v>110</x:v>
      </x:c>
      <x:c r="G29" s="220" t="str">
        <x:v>SCRAMBLED_110</x:v>
      </x:c>
      <x:c r="H29" s="220" t="str">
        <x:v>PASS</x:v>
      </x:c>
      <x:c r="I29" s="220" t="n">
        <x:v>15</x:v>
      </x:c>
      <x:c r="J29" s="220" t="str">
        <x:v>CRC32C_VERIFIED</x:v>
      </x:c>
      <x:c r="K29" s="220" t="str">
        <x:v>31d636a1bdae3973c11f0d74429ef77b01762c276c200897ad2ac5c4c76ec7a6</x:v>
      </x:c>
      <x:c r="L29" s="220" t="str">
        <x:v>50f9ce58ff45534425089d23ac1967142b08c9bdbbae0d2f8c800bc9ac4a17e5</x:v>
      </x:c>
      <x:c r="M29" s="220" t="str">
        <x:v>88A0608AA6826088A0609EA0A66103F035EFCEC09B7571C4718192ACA7B7C46E5A977DC732E04B9B0A10F1E696C98CB1FE911DBC8CD2F0868D582651E7C28D9CE33D4E373E7F7E6CCB11E3C7D3D532EC255537556D64CA6BF35BA898AFE7F0F75E4B6ED8F0D8FE3BDE4CA4C9DCC4</x:v>
      </x:c>
      <x:c r="N29" s="220" t="n">
        <x:v>376</x:v>
      </x:c>
      <x:c r="O29" s="220" t="n">
        <x:v>376</x:v>
      </x:c>
      <x:c r="P29" s="220" t="n">
        <x:v>-83</x:v>
      </x:c>
      <x:c r="Q29" s="220" t="n">
        <x:v>257</x:v>
      </x:c>
      <x:c r="R29" s="220" t="n">
        <x:v>33440</x:v>
      </x:c>
      <x:c r="S29" s="220" t="n">
        <x:v>11</x:v>
      </x:c>
      <x:c r="T29" s="220" t="n">
        <x:v>4388005</x:v>
      </x:c>
      <x:c r="U29" s="220" t="n">
        <x:v>110</x:v>
      </x:c>
      <x:c r="V29" s="220" t="n">
        <x:v>2</x:v>
      </x:c>
      <x:c r="W29" s="220" t="n">
        <x:v>1126</x:v>
      </x:c>
      <x:c r="X29" s="220" t="n">
        <x:v>256</x:v>
      </x:c>
      <x:c r="Y29" s="220" t="n">
        <x:v>1035520017</x:v>
      </x:c>
      <x:c r="Z29" s="220" t="n">
        <x:v>-111</x:v>
      </x:c>
      <x:c r="AA29" s="220" t="n">
        <x:v>1</x:v>
      </x:c>
      <x:c r="AB29" s="220" t="n">
        <x:v>17475756</x:v>
      </x:c>
      <x:c r="AC29" s="220" t="n">
        <x:v>22035</x:v>
      </x:c>
      <x:c r="AD29" s="220" t="n">
        <x:v>3048168250</x:v>
      </x:c>
      <x:c r="AE29" s="220" t="n">
        <x:v>1105712</x:v>
      </x:c>
      <x:c r="AF29" s="220" t="str">
        <x:v>00D6FA4E</x:v>
      </x:c>
      <x:c r="AG29" s="220" t="str">
        <x:v>00D6FA4E</x:v>
      </x:c>
    </x:row>
    <x:row r="30" ht="24" customHeight="1">
      <x:c r="A30" s="220" t="n">
        <x:v>177</x:v>
      </x:c>
      <x:c r="B30" s="229" t="n">
        <x:v>44589.740381944444</x:v>
      </x:c>
      <x:c r="C30" s="220" t="str">
        <x:v>ESA Academy @ESTEC-JO22ff</x:v>
      </x:c>
      <x:c r="D30" s="220" t="n">
        <x:v>839</x:v>
      </x:c>
      <x:c r="E30" s="220" t="n">
        <x:v>5375671</x:v>
      </x:c>
      <x:c r="F30" s="220" t="n">
        <x:v>74</x:v>
      </x:c>
      <x:c r="G30" s="220" t="str">
        <x:v>PREPROCESSED_74</x:v>
      </x:c>
      <x:c r="H30" s="220" t="str">
        <x:v>NOT_PRESENT</x:v>
      </x:c>
      <x:c r="I30" s="220" t="n">
        <x:v>16</x:v>
      </x:c>
      <x:c r="J30" s="220" t="str">
        <x:v>CRC32C_VERIFIED</x:v>
      </x:c>
      <x:c r="K30" s="220" t="str">
        <x:v>28c01f24f26f901d3a5b2951e7d4227b3f64d6e56f85041ada0d27d6fcc5165e</x:v>
      </x:c>
      <x:c r="L30" s="220" t="str">
        <x:v>398a3482047407de324178ba7856bba9df76f7bb1c49e5c494ec653002e94ef9</x:v>
      </x:c>
      <x:c r="M30" s="220" t="str">
        <x:v>88A0608AA6826088A0609EA0A66103F0CAA7C00001780178FFAD0101000082A10000000B0042F5030000006E020466000001003DB8C811FF9401010AA8AD00005613B5AF5B980010DF30</x:v>
      </x:c>
      <x:c r="N30" s="220" t="n">
        <x:v>376</x:v>
      </x:c>
      <x:c r="O30" s="220" t="n">
        <x:v>376</x:v>
      </x:c>
      <x:c r="P30" s="220" t="n">
        <x:v>-83</x:v>
      </x:c>
      <x:c r="Q30" s="220" t="n">
        <x:v>257</x:v>
      </x:c>
      <x:c r="R30" s="220" t="n">
        <x:v>33441</x:v>
      </x:c>
      <x:c r="S30" s="220" t="n">
        <x:v>11</x:v>
      </x:c>
      <x:c r="T30" s="220" t="n">
        <x:v>4388099</x:v>
      </x:c>
      <x:c r="U30" s="220" t="n">
        <x:v>110</x:v>
      </x:c>
      <x:c r="V30" s="220" t="n">
        <x:v>2</x:v>
      </x:c>
      <x:c r="W30" s="220" t="n">
        <x:v>1126</x:v>
      </x:c>
      <x:c r="X30" s="220" t="n">
        <x:v>256</x:v>
      </x:c>
      <x:c r="Y30" s="220" t="n">
        <x:v>1035520017</x:v>
      </x:c>
      <x:c r="Z30" s="220" t="n">
        <x:v>-108</x:v>
      </x:c>
      <x:c r="AA30" s="220" t="n">
        <x:v>1</x:v>
      </x:c>
      <x:c r="AB30" s="220" t="n">
        <x:v>17475757</x:v>
      </x:c>
      <x:c r="AC30" s="220" t="n">
        <x:v>22035</x:v>
      </x:c>
      <x:c r="AD30" s="220" t="n">
        <x:v>3048168344</x:v>
      </x:c>
      <x:c r="AE30" s="220" t="n">
        <x:v>1105712</x:v>
      </x:c>
      <x:c r="AF30" s="220" t="str"/>
      <x:c r="AG30" s="220" t="str"/>
    </x:row>
    <x:row r="31" ht="24" customHeight="1">
      <x:c r="A31" s="220" t="n">
        <x:v>178</x:v>
      </x:c>
      <x:c r="B31" s="229" t="n">
        <x:v>44589.740381944444</x:v>
      </x:c>
      <x:c r="C31" s="220" t="str">
        <x:v>EU1XX-KO33ru</x:v>
      </x:c>
      <x:c r="D31" s="220"/>
      <x:c r="E31" s="220"/>
      <x:c r="F31" s="220" t="n">
        <x:v>110</x:v>
      </x:c>
      <x:c r="G31" s="220" t="str">
        <x:v>SCRAMBLED_110</x:v>
      </x:c>
      <x:c r="H31" s="220" t="str">
        <x:v>PASS</x:v>
      </x:c>
      <x:c r="I31" s="220" t="n">
        <x:v>16</x:v>
      </x:c>
      <x:c r="J31" s="220" t="str">
        <x:v>CRC32C_VERIFIED</x:v>
      </x:c>
      <x:c r="K31" s="220" t="str">
        <x:v>422f06923eeeaedecc2b6b5757657bc05f8f8353be0b7932a6dd42446dcfce78</x:v>
      </x:c>
      <x:c r="L31" s="220" t="str">
        <x:v>398a3482047407de324178ba7856bba9df76f7bb1c49e5c494ec653002e94ef9</x:v>
      </x:c>
      <x:c r="M31" s="220" t="str">
        <x:v>88A0608AA6826088A0609EA0A66103F035EFCEC09B7571C4718192ACA7B7C46F5A977DC732E04A3D0A10F1E696C98CB1FE911DBC8CD2F08688582651E7C38D9CE33D4E373EDD7E6CCB11131FDBB722C101CF72AAC43E4C4B3F815C162CDBEA2DFE1E655583BF110DE263DD1D5C11</x:v>
      </x:c>
      <x:c r="N31" s="220" t="n">
        <x:v>376</x:v>
      </x:c>
      <x:c r="O31" s="220" t="n">
        <x:v>376</x:v>
      </x:c>
      <x:c r="P31" s="220" t="n">
        <x:v>-83</x:v>
      </x:c>
      <x:c r="Q31" s="220" t="n">
        <x:v>257</x:v>
      </x:c>
      <x:c r="R31" s="220" t="n">
        <x:v>33441</x:v>
      </x:c>
      <x:c r="S31" s="220" t="n">
        <x:v>11</x:v>
      </x:c>
      <x:c r="T31" s="220" t="n">
        <x:v>4388099</x:v>
      </x:c>
      <x:c r="U31" s="220" t="n">
        <x:v>110</x:v>
      </x:c>
      <x:c r="V31" s="220" t="n">
        <x:v>2</x:v>
      </x:c>
      <x:c r="W31" s="220" t="n">
        <x:v>1126</x:v>
      </x:c>
      <x:c r="X31" s="220" t="n">
        <x:v>256</x:v>
      </x:c>
      <x:c r="Y31" s="220" t="n">
        <x:v>1035520017</x:v>
      </x:c>
      <x:c r="Z31" s="220" t="n">
        <x:v>-108</x:v>
      </x:c>
      <x:c r="AA31" s="220" t="n">
        <x:v>1</x:v>
      </x:c>
      <x:c r="AB31" s="220" t="n">
        <x:v>17475757</x:v>
      </x:c>
      <x:c r="AC31" s="220" t="n">
        <x:v>22035</x:v>
      </x:c>
      <x:c r="AD31" s="220" t="n">
        <x:v>3048168344</x:v>
      </x:c>
      <x:c r="AE31" s="220" t="n">
        <x:v>1105712</x:v>
      </x:c>
      <x:c r="AF31" s="220" t="str">
        <x:v>F00EF22C</x:v>
      </x:c>
      <x:c r="AG31" s="220" t="str">
        <x:v>F00EF22C</x:v>
      </x:c>
    </x:row>
    <x:row r="32" ht="24" customHeight="1">
      <x:c r="A32" s="220" t="n">
        <x:v>179</x:v>
      </x:c>
      <x:c r="B32" s="229" t="n">
        <x:v>44589.740381944444</x:v>
      </x:c>
      <x:c r="C32" s="220" t="str">
        <x:v>EA6TC-JM19jn</x:v>
      </x:c>
      <x:c r="D32" s="220"/>
      <x:c r="E32" s="220"/>
      <x:c r="F32" s="220" t="n">
        <x:v>110</x:v>
      </x:c>
      <x:c r="G32" s="220" t="str">
        <x:v>SCRAMBLED_110</x:v>
      </x:c>
      <x:c r="H32" s="220" t="str">
        <x:v>PASS</x:v>
      </x:c>
      <x:c r="I32" s="220" t="n">
        <x:v>16</x:v>
      </x:c>
      <x:c r="J32" s="220" t="str">
        <x:v>CRC32C_VERIFIED</x:v>
      </x:c>
      <x:c r="K32" s="220" t="str">
        <x:v>422f06923eeeaedecc2b6b5757657bc05f8f8353be0b7932a6dd42446dcfce78</x:v>
      </x:c>
      <x:c r="L32" s="220" t="str">
        <x:v>398a3482047407de324178ba7856bba9df76f7bb1c49e5c494ec653002e94ef9</x:v>
      </x:c>
      <x:c r="M32" s="220" t="str">
        <x:v>88A0608AA6826088A0609EA0A66103F035EFCEC09B7571C4718192ACA7B7C46F5A977DC732E04A3D0A10F1E696C98CB1FE911DBC8CD2F08688582651E7C38D9CE33D4E373EDD7E6CCB11131FDBB722C101CF72AAC43E4C4B3F815C162CDBEA2DFE1E655583BF110DE263DD1D5C11</x:v>
      </x:c>
      <x:c r="N32" s="220" t="n">
        <x:v>376</x:v>
      </x:c>
      <x:c r="O32" s="220" t="n">
        <x:v>376</x:v>
      </x:c>
      <x:c r="P32" s="220" t="n">
        <x:v>-83</x:v>
      </x:c>
      <x:c r="Q32" s="220" t="n">
        <x:v>257</x:v>
      </x:c>
      <x:c r="R32" s="220" t="n">
        <x:v>33441</x:v>
      </x:c>
      <x:c r="S32" s="220" t="n">
        <x:v>11</x:v>
      </x:c>
      <x:c r="T32" s="220" t="n">
        <x:v>4388099</x:v>
      </x:c>
      <x:c r="U32" s="220" t="n">
        <x:v>110</x:v>
      </x:c>
      <x:c r="V32" s="220" t="n">
        <x:v>2</x:v>
      </x:c>
      <x:c r="W32" s="220" t="n">
        <x:v>1126</x:v>
      </x:c>
      <x:c r="X32" s="220" t="n">
        <x:v>256</x:v>
      </x:c>
      <x:c r="Y32" s="220" t="n">
        <x:v>1035520017</x:v>
      </x:c>
      <x:c r="Z32" s="220" t="n">
        <x:v>-108</x:v>
      </x:c>
      <x:c r="AA32" s="220" t="n">
        <x:v>1</x:v>
      </x:c>
      <x:c r="AB32" s="220" t="n">
        <x:v>17475757</x:v>
      </x:c>
      <x:c r="AC32" s="220" t="n">
        <x:v>22035</x:v>
      </x:c>
      <x:c r="AD32" s="220" t="n">
        <x:v>3048168344</x:v>
      </x:c>
      <x:c r="AE32" s="220" t="n">
        <x:v>1105712</x:v>
      </x:c>
      <x:c r="AF32" s="220" t="str">
        <x:v>F00EF22C</x:v>
      </x:c>
      <x:c r="AG32" s="220" t="str">
        <x:v>F00EF22C</x:v>
      </x:c>
    </x:row>
    <x:row r="33" ht="24" customHeight="1">
      <x:c r="A33" s="220" t="n">
        <x:v>174</x:v>
      </x:c>
      <x:c r="B33" s="229" t="n">
        <x:v>44589.74049768518</x:v>
      </x:c>
      <x:c r="C33" s="220" t="str">
        <x:v>ESA Academy @ESTEC-JO22ff</x:v>
      </x:c>
      <x:c r="D33" s="220" t="n">
        <x:v>839</x:v>
      </x:c>
      <x:c r="E33" s="220" t="n">
        <x:v>5375671</x:v>
      </x:c>
      <x:c r="F33" s="220" t="n">
        <x:v>74</x:v>
      </x:c>
      <x:c r="G33" s="220" t="str">
        <x:v>PREPROCESSED_74</x:v>
      </x:c>
      <x:c r="H33" s="220" t="str">
        <x:v>NOT_PRESENT</x:v>
      </x:c>
      <x:c r="I33" s="220" t="n">
        <x:v>17</x:v>
      </x:c>
      <x:c r="J33" s="220" t="str">
        <x:v>CRC32C_VERIFIED</x:v>
      </x:c>
      <x:c r="K33" s="220" t="str">
        <x:v>4dec829d2e9d4e45231dcabc59b0fa62b7559ec69809d81efb13c52491d9cacb</x:v>
      </x:c>
      <x:c r="L33" s="220" t="str">
        <x:v>efc01b20f2637a5435319fd43671e37d7ee3434e7b2d919204f32d0b5be2f9f0</x:v>
      </x:c>
      <x:c r="M33" s="220" t="str">
        <x:v>88A0608AA6826088A0609EA0A66103F0CAA7C00001770177FFAD0101000082A20000000B0042F5610000006E020466000001003DB8C811FF9501010AA8AE00005613B5AF5BF60010DF30</x:v>
      </x:c>
      <x:c r="N33" s="220" t="n">
        <x:v>375</x:v>
      </x:c>
      <x:c r="O33" s="220" t="n">
        <x:v>375</x:v>
      </x:c>
      <x:c r="P33" s="220" t="n">
        <x:v>-83</x:v>
      </x:c>
      <x:c r="Q33" s="220" t="n">
        <x:v>257</x:v>
      </x:c>
      <x:c r="R33" s="220" t="n">
        <x:v>33442</x:v>
      </x:c>
      <x:c r="S33" s="220" t="n">
        <x:v>11</x:v>
      </x:c>
      <x:c r="T33" s="220" t="n">
        <x:v>4388193</x:v>
      </x:c>
      <x:c r="U33" s="220" t="n">
        <x:v>110</x:v>
      </x:c>
      <x:c r="V33" s="220" t="n">
        <x:v>2</x:v>
      </x:c>
      <x:c r="W33" s="220" t="n">
        <x:v>1126</x:v>
      </x:c>
      <x:c r="X33" s="220" t="n">
        <x:v>256</x:v>
      </x:c>
      <x:c r="Y33" s="220" t="n">
        <x:v>1035520017</x:v>
      </x:c>
      <x:c r="Z33" s="220" t="n">
        <x:v>-107</x:v>
      </x:c>
      <x:c r="AA33" s="220" t="n">
        <x:v>1</x:v>
      </x:c>
      <x:c r="AB33" s="220" t="n">
        <x:v>17475758</x:v>
      </x:c>
      <x:c r="AC33" s="220" t="n">
        <x:v>22035</x:v>
      </x:c>
      <x:c r="AD33" s="220" t="n">
        <x:v>3048168438</x:v>
      </x:c>
      <x:c r="AE33" s="220" t="n">
        <x:v>1105712</x:v>
      </x:c>
      <x:c r="AF33" s="220" t="str"/>
      <x:c r="AG33" s="220" t="str"/>
    </x:row>
    <x:row r="34" ht="24" customHeight="1">
      <x:c r="A34" s="220" t="n">
        <x:v>175</x:v>
      </x:c>
      <x:c r="B34" s="229" t="n">
        <x:v>44589.74049768518</x:v>
      </x:c>
      <x:c r="C34" s="220" t="str">
        <x:v>EU1XX-KO33ru</x:v>
      </x:c>
      <x:c r="D34" s="220"/>
      <x:c r="E34" s="220"/>
      <x:c r="F34" s="220" t="n">
        <x:v>110</x:v>
      </x:c>
      <x:c r="G34" s="220" t="str">
        <x:v>SCRAMBLED_110</x:v>
      </x:c>
      <x:c r="H34" s="220" t="str">
        <x:v>PASS</x:v>
      </x:c>
      <x:c r="I34" s="220" t="n">
        <x:v>17</x:v>
      </x:c>
      <x:c r="J34" s="220" t="str">
        <x:v>CRC32C_VERIFIED</x:v>
      </x:c>
      <x:c r="K34" s="220" t="str">
        <x:v>9dcc41887a133eef84dce3ce3e0ad22b92cec8c253b10b47d95811d4e89566ff</x:v>
      </x:c>
      <x:c r="L34" s="220" t="str">
        <x:v>efc01b20f2637a5435319fd43671e37d7ee3434e7b2d919204f32d0b5be2f9f0</x:v>
      </x:c>
      <x:c r="M34" s="220" t="str">
        <x:v>88A0608AA6826088A0609EA0A66103F035EFCEC09B7A71CB718192ACA7B7C46C5A977DC732E04A5F0A10F1E696C98CB1FE911DBC8CD2F08689582651E7C08D9CE33D4E373EB37E6CCB11F65ABD8A40A1AF2C0AF2FBAC942ACEA1A2410D3A2CCB86A9D1D16AF1D410CEB36E1D4E13</x:v>
      </x:c>
      <x:c r="N34" s="220" t="n">
        <x:v>375</x:v>
      </x:c>
      <x:c r="O34" s="220" t="n">
        <x:v>375</x:v>
      </x:c>
      <x:c r="P34" s="220" t="n">
        <x:v>-83</x:v>
      </x:c>
      <x:c r="Q34" s="220" t="n">
        <x:v>257</x:v>
      </x:c>
      <x:c r="R34" s="220" t="n">
        <x:v>33442</x:v>
      </x:c>
      <x:c r="S34" s="220" t="n">
        <x:v>11</x:v>
      </x:c>
      <x:c r="T34" s="220" t="n">
        <x:v>4388193</x:v>
      </x:c>
      <x:c r="U34" s="220" t="n">
        <x:v>110</x:v>
      </x:c>
      <x:c r="V34" s="220" t="n">
        <x:v>2</x:v>
      </x:c>
      <x:c r="W34" s="220" t="n">
        <x:v>1126</x:v>
      </x:c>
      <x:c r="X34" s="220" t="n">
        <x:v>256</x:v>
      </x:c>
      <x:c r="Y34" s="220" t="n">
        <x:v>1035520017</x:v>
      </x:c>
      <x:c r="Z34" s="220" t="n">
        <x:v>-107</x:v>
      </x:c>
      <x:c r="AA34" s="220" t="n">
        <x:v>1</x:v>
      </x:c>
      <x:c r="AB34" s="220" t="n">
        <x:v>17475758</x:v>
      </x:c>
      <x:c r="AC34" s="220" t="n">
        <x:v>22035</x:v>
      </x:c>
      <x:c r="AD34" s="220" t="n">
        <x:v>3048168438</x:v>
      </x:c>
      <x:c r="AE34" s="220" t="n">
        <x:v>1105712</x:v>
      </x:c>
      <x:c r="AF34" s="220" t="str">
        <x:v>154B9411</x:v>
      </x:c>
      <x:c r="AG34" s="220" t="str">
        <x:v>154B9411</x:v>
      </x:c>
    </x:row>
    <x:row r="35" ht="24" customHeight="1">
      <x:c r="A35" s="220" t="n">
        <x:v>176</x:v>
      </x:c>
      <x:c r="B35" s="229" t="n">
        <x:v>44589.74049768518</x:v>
      </x:c>
      <x:c r="C35" s="220" t="str">
        <x:v>EA6TC-JM19jn</x:v>
      </x:c>
      <x:c r="D35" s="220"/>
      <x:c r="E35" s="220"/>
      <x:c r="F35" s="220" t="n">
        <x:v>110</x:v>
      </x:c>
      <x:c r="G35" s="220" t="str">
        <x:v>SCRAMBLED_110</x:v>
      </x:c>
      <x:c r="H35" s="220" t="str">
        <x:v>PASS</x:v>
      </x:c>
      <x:c r="I35" s="220" t="n">
        <x:v>17</x:v>
      </x:c>
      <x:c r="J35" s="220" t="str">
        <x:v>CRC32C_VERIFIED</x:v>
      </x:c>
      <x:c r="K35" s="220" t="str">
        <x:v>9dcc41887a133eef84dce3ce3e0ad22b92cec8c253b10b47d95811d4e89566ff</x:v>
      </x:c>
      <x:c r="L35" s="220" t="str">
        <x:v>efc01b20f2637a5435319fd43671e37d7ee3434e7b2d919204f32d0b5be2f9f0</x:v>
      </x:c>
      <x:c r="M35" s="220" t="str">
        <x:v>88A0608AA6826088A0609EA0A66103F035EFCEC09B7A71CB718192ACA7B7C46C5A977DC732E04A5F0A10F1E696C98CB1FE911DBC8CD2F08689582651E7C08D9CE33D4E373EB37E6CCB11F65ABD8A40A1AF2C0AF2FBAC942ACEA1A2410D3A2CCB86A9D1D16AF1D410CEB36E1D4E13</x:v>
      </x:c>
      <x:c r="N35" s="220" t="n">
        <x:v>375</x:v>
      </x:c>
      <x:c r="O35" s="220" t="n">
        <x:v>375</x:v>
      </x:c>
      <x:c r="P35" s="220" t="n">
        <x:v>-83</x:v>
      </x:c>
      <x:c r="Q35" s="220" t="n">
        <x:v>257</x:v>
      </x:c>
      <x:c r="R35" s="220" t="n">
        <x:v>33442</x:v>
      </x:c>
      <x:c r="S35" s="220" t="n">
        <x:v>11</x:v>
      </x:c>
      <x:c r="T35" s="220" t="n">
        <x:v>4388193</x:v>
      </x:c>
      <x:c r="U35" s="220" t="n">
        <x:v>110</x:v>
      </x:c>
      <x:c r="V35" s="220" t="n">
        <x:v>2</x:v>
      </x:c>
      <x:c r="W35" s="220" t="n">
        <x:v>1126</x:v>
      </x:c>
      <x:c r="X35" s="220" t="n">
        <x:v>256</x:v>
      </x:c>
      <x:c r="Y35" s="220" t="n">
        <x:v>1035520017</x:v>
      </x:c>
      <x:c r="Z35" s="220" t="n">
        <x:v>-107</x:v>
      </x:c>
      <x:c r="AA35" s="220" t="n">
        <x:v>1</x:v>
      </x:c>
      <x:c r="AB35" s="220" t="n">
        <x:v>17475758</x:v>
      </x:c>
      <x:c r="AC35" s="220" t="n">
        <x:v>22035</x:v>
      </x:c>
      <x:c r="AD35" s="220" t="n">
        <x:v>3048168438</x:v>
      </x:c>
      <x:c r="AE35" s="220" t="n">
        <x:v>1105712</x:v>
      </x:c>
      <x:c r="AF35" s="220" t="str">
        <x:v>154B9411</x:v>
      </x:c>
      <x:c r="AG35" s="220" t="str">
        <x:v>154B9411</x:v>
      </x:c>
    </x:row>
    <x:row r="36" ht="24" customHeight="1">
      <x:c r="A36" s="220" t="n">
        <x:v>172</x:v>
      </x:c>
      <x:c r="B36" s="229" t="n">
        <x:v>44589.74061342593</x:v>
      </x:c>
      <x:c r="C36" s="220" t="str">
        <x:v>ESA Academy @ESTEC-JO22ff</x:v>
      </x:c>
      <x:c r="D36" s="220" t="n">
        <x:v>839</x:v>
      </x:c>
      <x:c r="E36" s="220" t="n">
        <x:v>5375671</x:v>
      </x:c>
      <x:c r="F36" s="220" t="n">
        <x:v>74</x:v>
      </x:c>
      <x:c r="G36" s="220" t="str">
        <x:v>PREPROCESSED_74</x:v>
      </x:c>
      <x:c r="H36" s="220" t="str">
        <x:v>NOT_PRESENT</x:v>
      </x:c>
      <x:c r="I36" s="220" t="n">
        <x:v>18</x:v>
      </x:c>
      <x:c r="J36" s="220" t="str">
        <x:v>CRC32C_VERIFIED</x:v>
      </x:c>
      <x:c r="K36" s="220" t="str">
        <x:v>d6c5602b7e8e1b6350ede7e8a9718cf1008b518888be6b605bacb3c8adb497ff</x:v>
      </x:c>
      <x:c r="L36" s="220" t="str">
        <x:v>10172d20c4723d0cd07ae1284148e4caafbd7385654c50e429cf41642174d83f</x:v>
      </x:c>
      <x:c r="M36" s="220" t="str">
        <x:v>88A0608AA6826088A0609EA0A66103F0CAA7C00001770177FFAD0101000082A30000000B0042F5BF0000006E020466000001003DB8C811FF8B01010AA8AF00005613B5AF5C540010DF30</x:v>
      </x:c>
      <x:c r="N36" s="220" t="n">
        <x:v>375</x:v>
      </x:c>
      <x:c r="O36" s="220" t="n">
        <x:v>375</x:v>
      </x:c>
      <x:c r="P36" s="220" t="n">
        <x:v>-83</x:v>
      </x:c>
      <x:c r="Q36" s="220" t="n">
        <x:v>257</x:v>
      </x:c>
      <x:c r="R36" s="220" t="n">
        <x:v>33443</x:v>
      </x:c>
      <x:c r="S36" s="220" t="n">
        <x:v>11</x:v>
      </x:c>
      <x:c r="T36" s="220" t="n">
        <x:v>4388287</x:v>
      </x:c>
      <x:c r="U36" s="220" t="n">
        <x:v>110</x:v>
      </x:c>
      <x:c r="V36" s="220" t="n">
        <x:v>2</x:v>
      </x:c>
      <x:c r="W36" s="220" t="n">
        <x:v>1126</x:v>
      </x:c>
      <x:c r="X36" s="220" t="n">
        <x:v>256</x:v>
      </x:c>
      <x:c r="Y36" s="220" t="n">
        <x:v>1035520017</x:v>
      </x:c>
      <x:c r="Z36" s="220" t="n">
        <x:v>-117</x:v>
      </x:c>
      <x:c r="AA36" s="220" t="n">
        <x:v>1</x:v>
      </x:c>
      <x:c r="AB36" s="220" t="n">
        <x:v>17475759</x:v>
      </x:c>
      <x:c r="AC36" s="220" t="n">
        <x:v>22035</x:v>
      </x:c>
      <x:c r="AD36" s="220" t="n">
        <x:v>3048168532</x:v>
      </x:c>
      <x:c r="AE36" s="220" t="n">
        <x:v>1105712</x:v>
      </x:c>
      <x:c r="AF36" s="220" t="str"/>
      <x:c r="AG36" s="220" t="str"/>
    </x:row>
    <x:row r="37" ht="24" customHeight="1">
      <x:c r="A37" s="220" t="n">
        <x:v>173</x:v>
      </x:c>
      <x:c r="B37" s="229" t="n">
        <x:v>44589.74061342593</x:v>
      </x:c>
      <x:c r="C37" s="220" t="str">
        <x:v>EU1XX-KO33ru</x:v>
      </x:c>
      <x:c r="D37" s="220"/>
      <x:c r="E37" s="220"/>
      <x:c r="F37" s="220" t="n">
        <x:v>110</x:v>
      </x:c>
      <x:c r="G37" s="220" t="str">
        <x:v>SCRAMBLED_110</x:v>
      </x:c>
      <x:c r="H37" s="220" t="str">
        <x:v>PASS</x:v>
      </x:c>
      <x:c r="I37" s="220" t="n">
        <x:v>18</x:v>
      </x:c>
      <x:c r="J37" s="220" t="str">
        <x:v>CRC32C_VERIFIED</x:v>
      </x:c>
      <x:c r="K37" s="220" t="str">
        <x:v>168c6baa4f03d062dcf33747b08b565226726ee06813b90d247866825e194865</x:v>
      </x:c>
      <x:c r="L37" s="220" t="str">
        <x:v>10172d20c4723d0cd07ae1284148e4caafbd7385654c50e429cf41642174d83f</x:v>
      </x:c>
      <x:c r="M37" s="220" t="str">
        <x:v>88A0608AA6826088A0609EA0A66103F035EFCEC09B7A71CB718192ACA7B7C46D5A977DC732E04A810A10F1E696C98CB1FE911DBC8CD2F08697582651E7C18D9CE33D4E3739117E6CCB1142A8AFBB3CE2E2F543BBFE52898D64C352DD8DE27F5D71891D3029DCC8AF5AF4C9E17755</x:v>
      </x:c>
      <x:c r="N37" s="220" t="n">
        <x:v>375</x:v>
      </x:c>
      <x:c r="O37" s="220" t="n">
        <x:v>375</x:v>
      </x:c>
      <x:c r="P37" s="220" t="n">
        <x:v>-83</x:v>
      </x:c>
      <x:c r="Q37" s="220" t="n">
        <x:v>257</x:v>
      </x:c>
      <x:c r="R37" s="220" t="n">
        <x:v>33443</x:v>
      </x:c>
      <x:c r="S37" s="220" t="n">
        <x:v>11</x:v>
      </x:c>
      <x:c r="T37" s="220" t="n">
        <x:v>4388287</x:v>
      </x:c>
      <x:c r="U37" s="220" t="n">
        <x:v>110</x:v>
      </x:c>
      <x:c r="V37" s="220" t="n">
        <x:v>2</x:v>
      </x:c>
      <x:c r="W37" s="220" t="n">
        <x:v>1126</x:v>
      </x:c>
      <x:c r="X37" s="220" t="n">
        <x:v>256</x:v>
      </x:c>
      <x:c r="Y37" s="220" t="n">
        <x:v>1035520017</x:v>
      </x:c>
      <x:c r="Z37" s="220" t="n">
        <x:v>-117</x:v>
      </x:c>
      <x:c r="AA37" s="220" t="n">
        <x:v>1</x:v>
      </x:c>
      <x:c r="AB37" s="220" t="n">
        <x:v>17475759</x:v>
      </x:c>
      <x:c r="AC37" s="220" t="n">
        <x:v>22035</x:v>
      </x:c>
      <x:c r="AD37" s="220" t="n">
        <x:v>3048168532</x:v>
      </x:c>
      <x:c r="AE37" s="220" t="n">
        <x:v>1105712</x:v>
      </x:c>
      <x:c r="AF37" s="220" t="str">
        <x:v>A1B98620</x:v>
      </x:c>
      <x:c r="AG37" s="220" t="str">
        <x:v>A1B98620</x:v>
      </x:c>
    </x:row>
    <x:row r="38" ht="24" customHeight="1">
      <x:c r="A38" s="220" t="n">
        <x:v>171</x:v>
      </x:c>
      <x:c r="B38" s="229" t="n">
        <x:v>44589.74072916667</x:v>
      </x:c>
      <x:c r="C38" s="220" t="str">
        <x:v>ESA Academy @ESTEC-JO22ff</x:v>
      </x:c>
      <x:c r="D38" s="220" t="n">
        <x:v>839</x:v>
      </x:c>
      <x:c r="E38" s="220" t="n">
        <x:v>5375671</x:v>
      </x:c>
      <x:c r="F38" s="220" t="n">
        <x:v>74</x:v>
      </x:c>
      <x:c r="G38" s="220" t="str">
        <x:v>PREPROCESSED_74</x:v>
      </x:c>
      <x:c r="H38" s="220" t="str">
        <x:v>NOT_PRESENT</x:v>
      </x:c>
      <x:c r="I38" s="220" t="n">
        <x:v>19</x:v>
      </x:c>
      <x:c r="J38" s="220" t="str">
        <x:v>PREPROCESSED_NO_CRC</x:v>
      </x:c>
      <x:c r="K38" s="220" t="str">
        <x:v>ad3b9439ecd0de71f59c2e148ed4cfc9742919fa81a0a517664e34d3712ede1b</x:v>
      </x:c>
      <x:c r="L38" s="220" t="str">
        <x:v>d3b968e77c5a7e473653415a8889ce07e492f2c17771a6f1bb52bc4469b55bfa</x:v>
      </x:c>
      <x:c r="M38" s="220" t="str">
        <x:v>88A0608AA6826088A0609EA0A66103F0CAA7C00001760176FFAD0101000082A40000000B0042F61D0000006E020466000001003DB8C811FF9801010AA8B000005613B5AF5CB20010DF30</x:v>
      </x:c>
      <x:c r="N38" s="220" t="n">
        <x:v>374</x:v>
      </x:c>
      <x:c r="O38" s="220" t="n">
        <x:v>374</x:v>
      </x:c>
      <x:c r="P38" s="220" t="n">
        <x:v>-83</x:v>
      </x:c>
      <x:c r="Q38" s="220" t="n">
        <x:v>257</x:v>
      </x:c>
      <x:c r="R38" s="220" t="n">
        <x:v>33444</x:v>
      </x:c>
      <x:c r="S38" s="220" t="n">
        <x:v>11</x:v>
      </x:c>
      <x:c r="T38" s="220" t="n">
        <x:v>4388381</x:v>
      </x:c>
      <x:c r="U38" s="220" t="n">
        <x:v>110</x:v>
      </x:c>
      <x:c r="V38" s="220" t="n">
        <x:v>2</x:v>
      </x:c>
      <x:c r="W38" s="220" t="n">
        <x:v>1126</x:v>
      </x:c>
      <x:c r="X38" s="220" t="n">
        <x:v>256</x:v>
      </x:c>
      <x:c r="Y38" s="220" t="n">
        <x:v>1035520017</x:v>
      </x:c>
      <x:c r="Z38" s="220" t="n">
        <x:v>-104</x:v>
      </x:c>
      <x:c r="AA38" s="220" t="n">
        <x:v>1</x:v>
      </x:c>
      <x:c r="AB38" s="220" t="n">
        <x:v>17475760</x:v>
      </x:c>
      <x:c r="AC38" s="220" t="n">
        <x:v>22035</x:v>
      </x:c>
      <x:c r="AD38" s="220" t="n">
        <x:v>3048168626</x:v>
      </x:c>
      <x:c r="AE38" s="220" t="n">
        <x:v>1105712</x:v>
      </x:c>
      <x:c r="AF38" s="220" t="str"/>
      <x:c r="AG38" s="220" t="str"/>
    </x:row>
    <x:row r="39" ht="24" customHeight="1">
      <x:c r="A39" s="220" t="n">
        <x:v>169</x:v>
      </x:c>
      <x:c r="B39" s="229" t="n">
        <x:v>44589.74084490741</x:v>
      </x:c>
      <x:c r="C39" s="220" t="str">
        <x:v>ESA Academy @ESTEC-JO22ff</x:v>
      </x:c>
      <x:c r="D39" s="220" t="n">
        <x:v>839</x:v>
      </x:c>
      <x:c r="E39" s="220" t="n">
        <x:v>5375671</x:v>
      </x:c>
      <x:c r="F39" s="220" t="n">
        <x:v>74</x:v>
      </x:c>
      <x:c r="G39" s="220" t="str">
        <x:v>PREPROCESSED_74</x:v>
      </x:c>
      <x:c r="H39" s="220" t="str">
        <x:v>NOT_PRESENT</x:v>
      </x:c>
      <x:c r="I39" s="220" t="n">
        <x:v>20</x:v>
      </x:c>
      <x:c r="J39" s="220" t="str">
        <x:v>CRC32C_VERIFIED</x:v>
      </x:c>
      <x:c r="K39" s="220" t="str">
        <x:v>559080cd219e8681e9b2442ddd42c1d05c4c1845224d635c2f0e619e45900419</x:v>
      </x:c>
      <x:c r="L39" s="220" t="str">
        <x:v>005e50d7c5c839a9232570905baafaccf4910f33179b663da4a4d127f99acb5a</x:v>
      </x:c>
      <x:c r="M39" s="220" t="str">
        <x:v>88A0608AA6826088A0609EA0A66103F0CAA7C00001760176FFAD0101000082A50000000B0042F67B0000006E020466000001003DB8C811FF9501010AA8B100005613B5AF5D100010DF30</x:v>
      </x:c>
      <x:c r="N39" s="220" t="n">
        <x:v>374</x:v>
      </x:c>
      <x:c r="O39" s="220" t="n">
        <x:v>374</x:v>
      </x:c>
      <x:c r="P39" s="220" t="n">
        <x:v>-83</x:v>
      </x:c>
      <x:c r="Q39" s="220" t="n">
        <x:v>257</x:v>
      </x:c>
      <x:c r="R39" s="220" t="n">
        <x:v>33445</x:v>
      </x:c>
      <x:c r="S39" s="220" t="n">
        <x:v>11</x:v>
      </x:c>
      <x:c r="T39" s="220" t="n">
        <x:v>4388475</x:v>
      </x:c>
      <x:c r="U39" s="220" t="n">
        <x:v>110</x:v>
      </x:c>
      <x:c r="V39" s="220" t="n">
        <x:v>2</x:v>
      </x:c>
      <x:c r="W39" s="220" t="n">
        <x:v>1126</x:v>
      </x:c>
      <x:c r="X39" s="220" t="n">
        <x:v>256</x:v>
      </x:c>
      <x:c r="Y39" s="220" t="n">
        <x:v>1035520017</x:v>
      </x:c>
      <x:c r="Z39" s="220" t="n">
        <x:v>-107</x:v>
      </x:c>
      <x:c r="AA39" s="220" t="n">
        <x:v>1</x:v>
      </x:c>
      <x:c r="AB39" s="220" t="n">
        <x:v>17475761</x:v>
      </x:c>
      <x:c r="AC39" s="220" t="n">
        <x:v>22035</x:v>
      </x:c>
      <x:c r="AD39" s="220" t="n">
        <x:v>3048168720</x:v>
      </x:c>
      <x:c r="AE39" s="220" t="n">
        <x:v>1105712</x:v>
      </x:c>
      <x:c r="AF39" s="220" t="str"/>
      <x:c r="AG39" s="220" t="str"/>
    </x:row>
    <x:row r="40" ht="24" customHeight="1">
      <x:c r="A40" s="220" t="n">
        <x:v>170</x:v>
      </x:c>
      <x:c r="B40" s="229" t="n">
        <x:v>44589.74084490741</x:v>
      </x:c>
      <x:c r="C40" s="220" t="str">
        <x:v>EA6TC-JM19jn</x:v>
      </x:c>
      <x:c r="D40" s="220"/>
      <x:c r="E40" s="220"/>
      <x:c r="F40" s="220" t="n">
        <x:v>110</x:v>
      </x:c>
      <x:c r="G40" s="220" t="str">
        <x:v>SCRAMBLED_110</x:v>
      </x:c>
      <x:c r="H40" s="220" t="str">
        <x:v>PASS</x:v>
      </x:c>
      <x:c r="I40" s="220" t="n">
        <x:v>20</x:v>
      </x:c>
      <x:c r="J40" s="220" t="str">
        <x:v>CRC32C_VERIFIED</x:v>
      </x:c>
      <x:c r="K40" s="220" t="str">
        <x:v>0716bb3081581483ac14d1b01dcacb56b6e44e0f4d62ece7eb623159957369c0</x:v>
      </x:c>
      <x:c r="L40" s="220" t="str">
        <x:v>005e50d7c5c839a9232570905baafaccf4910f33179b663da4a4d127f99acb5a</x:v>
      </x:c>
      <x:c r="M40" s="220" t="str">
        <x:v>88A0608AA6826088A0609EA0A66103F035EFCEC09B7B71CA718192ACA7B7C46B5A977DC732E049450A10F1E696C98CB1FE911DBC8CD2F08689582651E7DF8D9CE33D4E3738557E6CCB11556A68633EF41210EF4A78D216DD8C31DC1EFE7AE88049D84E46B96E21CB128B20733978</x:v>
      </x:c>
      <x:c r="N40" s="220" t="n">
        <x:v>374</x:v>
      </x:c>
      <x:c r="O40" s="220" t="n">
        <x:v>374</x:v>
      </x:c>
      <x:c r="P40" s="220" t="n">
        <x:v>-83</x:v>
      </x:c>
      <x:c r="Q40" s="220" t="n">
        <x:v>257</x:v>
      </x:c>
      <x:c r="R40" s="220" t="n">
        <x:v>33445</x:v>
      </x:c>
      <x:c r="S40" s="220" t="n">
        <x:v>11</x:v>
      </x:c>
      <x:c r="T40" s="220" t="n">
        <x:v>4388475</x:v>
      </x:c>
      <x:c r="U40" s="220" t="n">
        <x:v>110</x:v>
      </x:c>
      <x:c r="V40" s="220" t="n">
        <x:v>2</x:v>
      </x:c>
      <x:c r="W40" s="220" t="n">
        <x:v>1126</x:v>
      </x:c>
      <x:c r="X40" s="220" t="n">
        <x:v>256</x:v>
      </x:c>
      <x:c r="Y40" s="220" t="n">
        <x:v>1035520017</x:v>
      </x:c>
      <x:c r="Z40" s="220" t="n">
        <x:v>-107</x:v>
      </x:c>
      <x:c r="AA40" s="220" t="n">
        <x:v>1</x:v>
      </x:c>
      <x:c r="AB40" s="220" t="n">
        <x:v>17475761</x:v>
      </x:c>
      <x:c r="AC40" s="220" t="n">
        <x:v>22035</x:v>
      </x:c>
      <x:c r="AD40" s="220" t="n">
        <x:v>3048168720</x:v>
      </x:c>
      <x:c r="AE40" s="220" t="n">
        <x:v>1105712</x:v>
      </x:c>
      <x:c r="AF40" s="220" t="str">
        <x:v>B67B41F8</x:v>
      </x:c>
      <x:c r="AG40" s="220" t="str">
        <x:v>B67B41F8</x:v>
      </x:c>
    </x:row>
    <x:row r="41" ht="24" customHeight="1">
      <x:c r="A41" s="220" t="n">
        <x:v>166</x:v>
      </x:c>
      <x:c r="B41" s="229" t="n">
        <x:v>44589.740960648145</x:v>
      </x:c>
      <x:c r="C41" s="220" t="str">
        <x:v>DL5FAB VHF/UHF-JN49hu</x:v>
      </x:c>
      <x:c r="D41" s="220" t="n">
        <x:v>2504</x:v>
      </x:c>
      <x:c r="E41" s="220" t="n">
        <x:v>5369438</x:v>
      </x:c>
      <x:c r="F41" s="220" t="n">
        <x:v>74</x:v>
      </x:c>
      <x:c r="G41" s="220" t="str">
        <x:v>PREPROCESSED_74</x:v>
      </x:c>
      <x:c r="H41" s="220" t="str">
        <x:v>NOT_PRESENT</x:v>
      </x:c>
      <x:c r="I41" s="220" t="n">
        <x:v>21</x:v>
      </x:c>
      <x:c r="J41" s="220" t="str">
        <x:v>CRC32C_VERIFIED</x:v>
      </x:c>
      <x:c r="K41" s="220" t="str">
        <x:v>8ec963802c04bf5513562f20ee6c64380eb1e64f3229369358ab2abb7d7e370a</x:v>
      </x:c>
      <x:c r="L41" s="220" t="str">
        <x:v>2ea4a98772013c691ba287538a0b73b7eeac241191596a703492bd523910865c</x:v>
      </x:c>
      <x:c r="M41" s="220" t="str">
        <x:v>88A0608AA6826088A0609EA0A66103F0CAA7C00001750175FFAD0101000082A60000000B0042F6D90000006E020466000001003DB8C811FF9801010AA8B200005613B5AF5D6E0010DF30</x:v>
      </x:c>
      <x:c r="N41" s="220" t="n">
        <x:v>373</x:v>
      </x:c>
      <x:c r="O41" s="220" t="n">
        <x:v>373</x:v>
      </x:c>
      <x:c r="P41" s="220" t="n">
        <x:v>-83</x:v>
      </x:c>
      <x:c r="Q41" s="220" t="n">
        <x:v>257</x:v>
      </x:c>
      <x:c r="R41" s="220" t="n">
        <x:v>33446</x:v>
      </x:c>
      <x:c r="S41" s="220" t="n">
        <x:v>11</x:v>
      </x:c>
      <x:c r="T41" s="220" t="n">
        <x:v>4388569</x:v>
      </x:c>
      <x:c r="U41" s="220" t="n">
        <x:v>110</x:v>
      </x:c>
      <x:c r="V41" s="220" t="n">
        <x:v>2</x:v>
      </x:c>
      <x:c r="W41" s="220" t="n">
        <x:v>1126</x:v>
      </x:c>
      <x:c r="X41" s="220" t="n">
        <x:v>256</x:v>
      </x:c>
      <x:c r="Y41" s="220" t="n">
        <x:v>1035520017</x:v>
      </x:c>
      <x:c r="Z41" s="220" t="n">
        <x:v>-104</x:v>
      </x:c>
      <x:c r="AA41" s="220" t="n">
        <x:v>1</x:v>
      </x:c>
      <x:c r="AB41" s="220" t="n">
        <x:v>17475762</x:v>
      </x:c>
      <x:c r="AC41" s="220" t="n">
        <x:v>22035</x:v>
      </x:c>
      <x:c r="AD41" s="220" t="n">
        <x:v>3048168814</x:v>
      </x:c>
      <x:c r="AE41" s="220" t="n">
        <x:v>1105712</x:v>
      </x:c>
      <x:c r="AF41" s="220" t="str"/>
      <x:c r="AG41" s="220" t="str"/>
    </x:row>
    <x:row r="42" ht="24" customHeight="1">
      <x:c r="A42" s="220" t="n">
        <x:v>167</x:v>
      </x:c>
      <x:c r="B42" s="229" t="n">
        <x:v>44589.740960648145</x:v>
      </x:c>
      <x:c r="C42" s="220" t="str">
        <x:v>EU1XX-KO33ru</x:v>
      </x:c>
      <x:c r="D42" s="220"/>
      <x:c r="E42" s="220"/>
      <x:c r="F42" s="220" t="n">
        <x:v>110</x:v>
      </x:c>
      <x:c r="G42" s="220" t="str">
        <x:v>SCRAMBLED_110</x:v>
      </x:c>
      <x:c r="H42" s="220" t="str">
        <x:v>PASS</x:v>
      </x:c>
      <x:c r="I42" s="220" t="n">
        <x:v>21</x:v>
      </x:c>
      <x:c r="J42" s="220" t="str">
        <x:v>CRC32C_VERIFIED</x:v>
      </x:c>
      <x:c r="K42" s="220" t="str">
        <x:v>70178ea4518dd7a43ba909424e8e281047e7abd0c271cab69c15d9e54fe336b3</x:v>
      </x:c>
      <x:c r="L42" s="220" t="str">
        <x:v>2ea4a98772013c691ba287538a0b73b7eeac241191596a703492bd523910865c</x:v>
      </x:c>
      <x:c r="M42" s="220" t="str">
        <x:v>88A0608AA6826088A0609EA0A66103F035EFCEC09B7871C9718192ACA7B7C4685A977DC732E049E70A10F1E696C98CB1FE911DBC8CD2F08684582651E7DC8D9CE33D4E37382B7E6CCB11CCA384B5DF1EDEB43D3FD3BE05DE4677CB71B0784EAAC6CDFBFA6779E6DA1E1B3B070E41</x:v>
      </x:c>
      <x:c r="N42" s="220" t="n">
        <x:v>373</x:v>
      </x:c>
      <x:c r="O42" s="220" t="n">
        <x:v>373</x:v>
      </x:c>
      <x:c r="P42" s="220" t="n">
        <x:v>-83</x:v>
      </x:c>
      <x:c r="Q42" s="220" t="n">
        <x:v>257</x:v>
      </x:c>
      <x:c r="R42" s="220" t="n">
        <x:v>33446</x:v>
      </x:c>
      <x:c r="S42" s="220" t="n">
        <x:v>11</x:v>
      </x:c>
      <x:c r="T42" s="220" t="n">
        <x:v>4388569</x:v>
      </x:c>
      <x:c r="U42" s="220" t="n">
        <x:v>110</x:v>
      </x:c>
      <x:c r="V42" s="220" t="n">
        <x:v>2</x:v>
      </x:c>
      <x:c r="W42" s="220" t="n">
        <x:v>1126</x:v>
      </x:c>
      <x:c r="X42" s="220" t="n">
        <x:v>256</x:v>
      </x:c>
      <x:c r="Y42" s="220" t="n">
        <x:v>1035520017</x:v>
      </x:c>
      <x:c r="Z42" s="220" t="n">
        <x:v>-104</x:v>
      </x:c>
      <x:c r="AA42" s="220" t="n">
        <x:v>1</x:v>
      </x:c>
      <x:c r="AB42" s="220" t="n">
        <x:v>17475762</x:v>
      </x:c>
      <x:c r="AC42" s="220" t="n">
        <x:v>22035</x:v>
      </x:c>
      <x:c r="AD42" s="220" t="n">
        <x:v>3048168814</x:v>
      </x:c>
      <x:c r="AE42" s="220" t="n">
        <x:v>1105712</x:v>
      </x:c>
      <x:c r="AF42" s="220" t="str">
        <x:v>2FB2AD2E</x:v>
      </x:c>
      <x:c r="AG42" s="220" t="str">
        <x:v>2FB2AD2E</x:v>
      </x:c>
    </x:row>
    <x:row r="43" ht="24" customHeight="1">
      <x:c r="A43" s="220" t="n">
        <x:v>168</x:v>
      </x:c>
      <x:c r="B43" s="229" t="n">
        <x:v>44589.740960648145</x:v>
      </x:c>
      <x:c r="C43" s="220" t="str">
        <x:v>EA6TC-JM19jn</x:v>
      </x:c>
      <x:c r="D43" s="220"/>
      <x:c r="E43" s="220"/>
      <x:c r="F43" s="220" t="n">
        <x:v>110</x:v>
      </x:c>
      <x:c r="G43" s="220" t="str">
        <x:v>SCRAMBLED_110</x:v>
      </x:c>
      <x:c r="H43" s="220" t="str">
        <x:v>PASS</x:v>
      </x:c>
      <x:c r="I43" s="220" t="n">
        <x:v>21</x:v>
      </x:c>
      <x:c r="J43" s="220" t="str">
        <x:v>CRC32C_VERIFIED</x:v>
      </x:c>
      <x:c r="K43" s="220" t="str">
        <x:v>70178ea4518dd7a43ba909424e8e281047e7abd0c271cab69c15d9e54fe336b3</x:v>
      </x:c>
      <x:c r="L43" s="220" t="str">
        <x:v>2ea4a98772013c691ba287538a0b73b7eeac241191596a703492bd523910865c</x:v>
      </x:c>
      <x:c r="M43" s="220" t="str">
        <x:v>88A0608AA6826088A0609EA0A66103F035EFCEC09B7871C9718192ACA7B7C4685A977DC732E049E70A10F1E696C98CB1FE911DBC8CD2F08684582651E7DC8D9CE33D4E37382B7E6CCB11CCA384B5DF1EDEB43D3FD3BE05DE4677CB71B0784EAAC6CDFBFA6779E6DA1E1B3B070E41</x:v>
      </x:c>
      <x:c r="N43" s="220" t="n">
        <x:v>373</x:v>
      </x:c>
      <x:c r="O43" s="220" t="n">
        <x:v>373</x:v>
      </x:c>
      <x:c r="P43" s="220" t="n">
        <x:v>-83</x:v>
      </x:c>
      <x:c r="Q43" s="220" t="n">
        <x:v>257</x:v>
      </x:c>
      <x:c r="R43" s="220" t="n">
        <x:v>33446</x:v>
      </x:c>
      <x:c r="S43" s="220" t="n">
        <x:v>11</x:v>
      </x:c>
      <x:c r="T43" s="220" t="n">
        <x:v>4388569</x:v>
      </x:c>
      <x:c r="U43" s="220" t="n">
        <x:v>110</x:v>
      </x:c>
      <x:c r="V43" s="220" t="n">
        <x:v>2</x:v>
      </x:c>
      <x:c r="W43" s="220" t="n">
        <x:v>1126</x:v>
      </x:c>
      <x:c r="X43" s="220" t="n">
        <x:v>256</x:v>
      </x:c>
      <x:c r="Y43" s="220" t="n">
        <x:v>1035520017</x:v>
      </x:c>
      <x:c r="Z43" s="220" t="n">
        <x:v>-104</x:v>
      </x:c>
      <x:c r="AA43" s="220" t="n">
        <x:v>1</x:v>
      </x:c>
      <x:c r="AB43" s="220" t="n">
        <x:v>17475762</x:v>
      </x:c>
      <x:c r="AC43" s="220" t="n">
        <x:v>22035</x:v>
      </x:c>
      <x:c r="AD43" s="220" t="n">
        <x:v>3048168814</x:v>
      </x:c>
      <x:c r="AE43" s="220" t="n">
        <x:v>1105712</x:v>
      </x:c>
      <x:c r="AF43" s="220" t="str">
        <x:v>2FB2AD2E</x:v>
      </x:c>
      <x:c r="AG43" s="220" t="str">
        <x:v>2FB2AD2E</x:v>
      </x:c>
    </x:row>
    <x:row r="44" ht="24" customHeight="1">
      <x:c r="A44" s="220" t="n">
        <x:v>163</x:v>
      </x:c>
      <x:c r="B44" s="229" t="n">
        <x:v>44589.74107638889</x:v>
      </x:c>
      <x:c r="C44" s="220" t="str">
        <x:v>DL5FAB VHF/UHF-JN49hu</x:v>
      </x:c>
      <x:c r="D44" s="220" t="n">
        <x:v>2504</x:v>
      </x:c>
      <x:c r="E44" s="220" t="n">
        <x:v>5369438</x:v>
      </x:c>
      <x:c r="F44" s="220" t="n">
        <x:v>74</x:v>
      </x:c>
      <x:c r="G44" s="220" t="str">
        <x:v>PREPROCESSED_74</x:v>
      </x:c>
      <x:c r="H44" s="220" t="str">
        <x:v>NOT_PRESENT</x:v>
      </x:c>
      <x:c r="I44" s="220" t="n">
        <x:v>22</x:v>
      </x:c>
      <x:c r="J44" s="220" t="str">
        <x:v>CRC32C_VERIFIED</x:v>
      </x:c>
      <x:c r="K44" s="220" t="str">
        <x:v>14dadb29542b92c3451dab25f1a4512851ed420047a537528385f0694b582ae3</x:v>
      </x:c>
      <x:c r="L44" s="220" t="str">
        <x:v>ef20732e898d1992857b1780568876eb607befa6aa52dded699c9d2934cf279a</x:v>
      </x:c>
      <x:c r="M44" s="220" t="str">
        <x:v>88A0608AA6826088A0609EA0A66103F0CAA7C00001750175FFAD0101000082A70000000B0042F7370000006E020466000001003DB8C811FF9D01010AA8B300005613B5AF5DCC0010DF30</x:v>
      </x:c>
      <x:c r="N44" s="220" t="n">
        <x:v>373</x:v>
      </x:c>
      <x:c r="O44" s="220" t="n">
        <x:v>373</x:v>
      </x:c>
      <x:c r="P44" s="220" t="n">
        <x:v>-83</x:v>
      </x:c>
      <x:c r="Q44" s="220" t="n">
        <x:v>257</x:v>
      </x:c>
      <x:c r="R44" s="220" t="n">
        <x:v>33447</x:v>
      </x:c>
      <x:c r="S44" s="220" t="n">
        <x:v>11</x:v>
      </x:c>
      <x:c r="T44" s="220" t="n">
        <x:v>4388663</x:v>
      </x:c>
      <x:c r="U44" s="220" t="n">
        <x:v>110</x:v>
      </x:c>
      <x:c r="V44" s="220" t="n">
        <x:v>2</x:v>
      </x:c>
      <x:c r="W44" s="220" t="n">
        <x:v>1126</x:v>
      </x:c>
      <x:c r="X44" s="220" t="n">
        <x:v>256</x:v>
      </x:c>
      <x:c r="Y44" s="220" t="n">
        <x:v>1035520017</x:v>
      </x:c>
      <x:c r="Z44" s="220" t="n">
        <x:v>-99</x:v>
      </x:c>
      <x:c r="AA44" s="220" t="n">
        <x:v>1</x:v>
      </x:c>
      <x:c r="AB44" s="220" t="n">
        <x:v>17475763</x:v>
      </x:c>
      <x:c r="AC44" s="220" t="n">
        <x:v>22035</x:v>
      </x:c>
      <x:c r="AD44" s="220" t="n">
        <x:v>3048168908</x:v>
      </x:c>
      <x:c r="AE44" s="220" t="n">
        <x:v>1105712</x:v>
      </x:c>
      <x:c r="AF44" s="220" t="str"/>
      <x:c r="AG44" s="220" t="str"/>
    </x:row>
    <x:row r="45" ht="24" customHeight="1">
      <x:c r="A45" s="220" t="n">
        <x:v>164</x:v>
      </x:c>
      <x:c r="B45" s="229" t="n">
        <x:v>44589.74107638889</x:v>
      </x:c>
      <x:c r="C45" s="220" t="str">
        <x:v>EU1XX-KO33ru</x:v>
      </x:c>
      <x:c r="D45" s="220"/>
      <x:c r="E45" s="220"/>
      <x:c r="F45" s="220" t="n">
        <x:v>110</x:v>
      </x:c>
      <x:c r="G45" s="220" t="str">
        <x:v>SCRAMBLED_110</x:v>
      </x:c>
      <x:c r="H45" s="220" t="str">
        <x:v>PASS</x:v>
      </x:c>
      <x:c r="I45" s="220" t="n">
        <x:v>22</x:v>
      </x:c>
      <x:c r="J45" s="220" t="str">
        <x:v>CRC32C_VERIFIED</x:v>
      </x:c>
      <x:c r="K45" s="220" t="str">
        <x:v>ba87749c45fc229d8952637319a49396010471085c373d6187ca3de15edcd097</x:v>
      </x:c>
      <x:c r="L45" s="220" t="str">
        <x:v>ef20732e898d1992857b1780568876eb607befa6aa52dded699c9d2934cf279a</x:v>
      </x:c>
      <x:c r="M45" s="220" t="str">
        <x:v>88A0608AA6826088A0609EA0A66103F035EFCEC09B7871C9718192ACA7B7C4695A977DC732E048090A10F1E696C98CB1FE911DBC8CD2F08681582651E7DD8D9CE33D4E3738897E6CCB11696574760A8BCC7B88E45E31435B8E6D352A78C13968E5346559E162BF416ABCEE23C088</x:v>
      </x:c>
      <x:c r="N45" s="220" t="n">
        <x:v>373</x:v>
      </x:c>
      <x:c r="O45" s="220" t="n">
        <x:v>373</x:v>
      </x:c>
      <x:c r="P45" s="220" t="n">
        <x:v>-83</x:v>
      </x:c>
      <x:c r="Q45" s="220" t="n">
        <x:v>257</x:v>
      </x:c>
      <x:c r="R45" s="220" t="n">
        <x:v>33447</x:v>
      </x:c>
      <x:c r="S45" s="220" t="n">
        <x:v>11</x:v>
      </x:c>
      <x:c r="T45" s="220" t="n">
        <x:v>4388663</x:v>
      </x:c>
      <x:c r="U45" s="220" t="n">
        <x:v>110</x:v>
      </x:c>
      <x:c r="V45" s="220" t="n">
        <x:v>2</x:v>
      </x:c>
      <x:c r="W45" s="220" t="n">
        <x:v>1126</x:v>
      </x:c>
      <x:c r="X45" s="220" t="n">
        <x:v>256</x:v>
      </x:c>
      <x:c r="Y45" s="220" t="n">
        <x:v>1035520017</x:v>
      </x:c>
      <x:c r="Z45" s="220" t="n">
        <x:v>-99</x:v>
      </x:c>
      <x:c r="AA45" s="220" t="n">
        <x:v>1</x:v>
      </x:c>
      <x:c r="AB45" s="220" t="n">
        <x:v>17475763</x:v>
      </x:c>
      <x:c r="AC45" s="220" t="n">
        <x:v>22035</x:v>
      </x:c>
      <x:c r="AD45" s="220" t="n">
        <x:v>3048168908</x:v>
      </x:c>
      <x:c r="AE45" s="220" t="n">
        <x:v>1105712</x:v>
      </x:c>
      <x:c r="AF45" s="220" t="str">
        <x:v>8A745DED</x:v>
      </x:c>
      <x:c r="AG45" s="220" t="str">
        <x:v>8A745DED</x:v>
      </x:c>
    </x:row>
    <x:row r="46" ht="24" customHeight="1">
      <x:c r="A46" s="220" t="n">
        <x:v>165</x:v>
      </x:c>
      <x:c r="B46" s="229" t="n">
        <x:v>44589.74107638889</x:v>
      </x:c>
      <x:c r="C46" s="220" t="str">
        <x:v>EA6TC-JM19jn</x:v>
      </x:c>
      <x:c r="D46" s="220"/>
      <x:c r="E46" s="220"/>
      <x:c r="F46" s="220" t="n">
        <x:v>110</x:v>
      </x:c>
      <x:c r="G46" s="220" t="str">
        <x:v>SCRAMBLED_110</x:v>
      </x:c>
      <x:c r="H46" s="220" t="str">
        <x:v>PASS</x:v>
      </x:c>
      <x:c r="I46" s="220" t="n">
        <x:v>22</x:v>
      </x:c>
      <x:c r="J46" s="220" t="str">
        <x:v>CRC32C_VERIFIED</x:v>
      </x:c>
      <x:c r="K46" s="220" t="str">
        <x:v>ba87749c45fc229d8952637319a49396010471085c373d6187ca3de15edcd097</x:v>
      </x:c>
      <x:c r="L46" s="220" t="str">
        <x:v>ef20732e898d1992857b1780568876eb607befa6aa52dded699c9d2934cf279a</x:v>
      </x:c>
      <x:c r="M46" s="220" t="str">
        <x:v>88A0608AA6826088A0609EA0A66103F035EFCEC09B7871C9718192ACA7B7C4695A977DC732E048090A10F1E696C98CB1FE911DBC8CD2F08681582651E7DD8D9CE33D4E3738897E6CCB11696574760A8BCC7B88E45E31435B8E6D352A78C13968E5346559E162BF416ABCEE23C088</x:v>
      </x:c>
      <x:c r="N46" s="220" t="n">
        <x:v>373</x:v>
      </x:c>
      <x:c r="O46" s="220" t="n">
        <x:v>373</x:v>
      </x:c>
      <x:c r="P46" s="220" t="n">
        <x:v>-83</x:v>
      </x:c>
      <x:c r="Q46" s="220" t="n">
        <x:v>257</x:v>
      </x:c>
      <x:c r="R46" s="220" t="n">
        <x:v>33447</x:v>
      </x:c>
      <x:c r="S46" s="220" t="n">
        <x:v>11</x:v>
      </x:c>
      <x:c r="T46" s="220" t="n">
        <x:v>4388663</x:v>
      </x:c>
      <x:c r="U46" s="220" t="n">
        <x:v>110</x:v>
      </x:c>
      <x:c r="V46" s="220" t="n">
        <x:v>2</x:v>
      </x:c>
      <x:c r="W46" s="220" t="n">
        <x:v>1126</x:v>
      </x:c>
      <x:c r="X46" s="220" t="n">
        <x:v>256</x:v>
      </x:c>
      <x:c r="Y46" s="220" t="n">
        <x:v>1035520017</x:v>
      </x:c>
      <x:c r="Z46" s="220" t="n">
        <x:v>-99</x:v>
      </x:c>
      <x:c r="AA46" s="220" t="n">
        <x:v>1</x:v>
      </x:c>
      <x:c r="AB46" s="220" t="n">
        <x:v>17475763</x:v>
      </x:c>
      <x:c r="AC46" s="220" t="n">
        <x:v>22035</x:v>
      </x:c>
      <x:c r="AD46" s="220" t="n">
        <x:v>3048168908</x:v>
      </x:c>
      <x:c r="AE46" s="220" t="n">
        <x:v>1105712</x:v>
      </x:c>
      <x:c r="AF46" s="220" t="str">
        <x:v>8A745DED</x:v>
      </x:c>
      <x:c r="AG46" s="220" t="str">
        <x:v>8A745DED</x:v>
      </x:c>
    </x:row>
    <x:row r="47" ht="24" customHeight="1">
      <x:c r="A47" s="220" t="n">
        <x:v>161</x:v>
      </x:c>
      <x:c r="B47" s="229" t="n">
        <x:v>44589.74119212963</x:v>
      </x:c>
      <x:c r="C47" s="220" t="str">
        <x:v>DL5FAB VHF/UHF-JN49hu</x:v>
      </x:c>
      <x:c r="D47" s="220" t="n">
        <x:v>2504</x:v>
      </x:c>
      <x:c r="E47" s="220" t="n">
        <x:v>5369438</x:v>
      </x:c>
      <x:c r="F47" s="220" t="n">
        <x:v>74</x:v>
      </x:c>
      <x:c r="G47" s="220" t="str">
        <x:v>PREPROCESSED_74</x:v>
      </x:c>
      <x:c r="H47" s="220" t="str">
        <x:v>NOT_PRESENT</x:v>
      </x:c>
      <x:c r="I47" s="220" t="n">
        <x:v>23</x:v>
      </x:c>
      <x:c r="J47" s="220" t="str">
        <x:v>CRC32C_VERIFIED</x:v>
      </x:c>
      <x:c r="K47" s="220" t="str">
        <x:v>8a15e01fcb98fc0a3a0d9759dc845062e4ab23180a9765ba7cd17b1c40d25aae</x:v>
      </x:c>
      <x:c r="L47" s="220" t="str">
        <x:v>b1a51b88aebacf863071b81f27fa1fd823ac38835cd27d3e8eb22203a1f7bec2</x:v>
      </x:c>
      <x:c r="M47" s="220" t="str">
        <x:v>88A0608AA6826088A0609EA0A66103F0CAA7C00001750175FFAD0101000082A80000000B0042F7950000006E020466000001003DB8C811FFA001010AA8B400005613B5AF5E2A0010DF30</x:v>
      </x:c>
      <x:c r="N47" s="220" t="n">
        <x:v>373</x:v>
      </x:c>
      <x:c r="O47" s="220" t="n">
        <x:v>373</x:v>
      </x:c>
      <x:c r="P47" s="220" t="n">
        <x:v>-83</x:v>
      </x:c>
      <x:c r="Q47" s="220" t="n">
        <x:v>257</x:v>
      </x:c>
      <x:c r="R47" s="220" t="n">
        <x:v>33448</x:v>
      </x:c>
      <x:c r="S47" s="220" t="n">
        <x:v>11</x:v>
      </x:c>
      <x:c r="T47" s="220" t="n">
        <x:v>4388757</x:v>
      </x:c>
      <x:c r="U47" s="220" t="n">
        <x:v>110</x:v>
      </x:c>
      <x:c r="V47" s="220" t="n">
        <x:v>2</x:v>
      </x:c>
      <x:c r="W47" s="220" t="n">
        <x:v>1126</x:v>
      </x:c>
      <x:c r="X47" s="220" t="n">
        <x:v>256</x:v>
      </x:c>
      <x:c r="Y47" s="220" t="n">
        <x:v>1035520017</x:v>
      </x:c>
      <x:c r="Z47" s="220" t="n">
        <x:v>-96</x:v>
      </x:c>
      <x:c r="AA47" s="220" t="n">
        <x:v>1</x:v>
      </x:c>
      <x:c r="AB47" s="220" t="n">
        <x:v>17475764</x:v>
      </x:c>
      <x:c r="AC47" s="220" t="n">
        <x:v>22035</x:v>
      </x:c>
      <x:c r="AD47" s="220" t="n">
        <x:v>3048169002</x:v>
      </x:c>
      <x:c r="AE47" s="220" t="n">
        <x:v>1105712</x:v>
      </x:c>
      <x:c r="AF47" s="220" t="str"/>
      <x:c r="AG47" s="220" t="str"/>
    </x:row>
    <x:row r="48" ht="24" customHeight="1">
      <x:c r="A48" s="220" t="n">
        <x:v>162</x:v>
      </x:c>
      <x:c r="B48" s="229" t="n">
        <x:v>44589.74119212963</x:v>
      </x:c>
      <x:c r="C48" s="220" t="str">
        <x:v>EU1XX-KO33ru</x:v>
      </x:c>
      <x:c r="D48" s="220"/>
      <x:c r="E48" s="220"/>
      <x:c r="F48" s="220" t="n">
        <x:v>110</x:v>
      </x:c>
      <x:c r="G48" s="220" t="str">
        <x:v>SCRAMBLED_110</x:v>
      </x:c>
      <x:c r="H48" s="220" t="str">
        <x:v>PASS</x:v>
      </x:c>
      <x:c r="I48" s="220" t="n">
        <x:v>23</x:v>
      </x:c>
      <x:c r="J48" s="220" t="str">
        <x:v>CRC32C_VERIFIED</x:v>
      </x:c>
      <x:c r="K48" s="220" t="str">
        <x:v>3faef8a74808468e51ad6ded05fb8732ece483c8cbf5bbebbc241c4585c4e23f</x:v>
      </x:c>
      <x:c r="L48" s="220" t="str">
        <x:v>b1a51b88aebacf863071b81f27fa1fd823ac38835cd27d3e8eb22203a1f7bec2</x:v>
      </x:c>
      <x:c r="M48" s="220" t="str">
        <x:v>88A0608AA6826088A0609EA0A66103F035EFCEC09B7871C9718192ACA7B7C4665A977DC732E048AB0A10F1E696C98CB1FE911DBC8CD2F086BC582651E7DA8D9CE33D4E373B6F7E6CCB11EFBDF4FEA7CD000056D139B9BFB2B50CBB66B457A6B9FD0441C519F43CDD9F7FA9626D55</x:v>
      </x:c>
      <x:c r="N48" s="220" t="n">
        <x:v>373</x:v>
      </x:c>
      <x:c r="O48" s="220" t="n">
        <x:v>373</x:v>
      </x:c>
      <x:c r="P48" s="220" t="n">
        <x:v>-83</x:v>
      </x:c>
      <x:c r="Q48" s="220" t="n">
        <x:v>257</x:v>
      </x:c>
      <x:c r="R48" s="220" t="n">
        <x:v>33448</x:v>
      </x:c>
      <x:c r="S48" s="220" t="n">
        <x:v>11</x:v>
      </x:c>
      <x:c r="T48" s="220" t="n">
        <x:v>4388757</x:v>
      </x:c>
      <x:c r="U48" s="220" t="n">
        <x:v>110</x:v>
      </x:c>
      <x:c r="V48" s="220" t="n">
        <x:v>2</x:v>
      </x:c>
      <x:c r="W48" s="220" t="n">
        <x:v>1126</x:v>
      </x:c>
      <x:c r="X48" s="220" t="n">
        <x:v>256</x:v>
      </x:c>
      <x:c r="Y48" s="220" t="n">
        <x:v>1035520017</x:v>
      </x:c>
      <x:c r="Z48" s="220" t="n">
        <x:v>-96</x:v>
      </x:c>
      <x:c r="AA48" s="220" t="n">
        <x:v>1</x:v>
      </x:c>
      <x:c r="AB48" s="220" t="n">
        <x:v>17475764</x:v>
      </x:c>
      <x:c r="AC48" s="220" t="n">
        <x:v>22035</x:v>
      </x:c>
      <x:c r="AD48" s="220" t="n">
        <x:v>3048169002</x:v>
      </x:c>
      <x:c r="AE48" s="220" t="n">
        <x:v>1105712</x:v>
      </x:c>
      <x:c r="AF48" s="220" t="str">
        <x:v>0CACDD65</x:v>
      </x:c>
      <x:c r="AG48" s="220" t="str">
        <x:v>0CACDD65</x:v>
      </x:c>
    </x:row>
    <x:row r="49" ht="24" customHeight="1">
      <x:c r="A49" s="220" t="n">
        <x:v>159</x:v>
      </x:c>
      <x:c r="B49" s="229" t="n">
        <x:v>44589.74130787037</x:v>
      </x:c>
      <x:c r="C49" s="220" t="str">
        <x:v>DL5FAB VHF/UHF-JN49hu</x:v>
      </x:c>
      <x:c r="D49" s="220" t="n">
        <x:v>2504</x:v>
      </x:c>
      <x:c r="E49" s="220" t="n">
        <x:v>5369438</x:v>
      </x:c>
      <x:c r="F49" s="220" t="n">
        <x:v>74</x:v>
      </x:c>
      <x:c r="G49" s="220" t="str">
        <x:v>PREPROCESSED_74</x:v>
      </x:c>
      <x:c r="H49" s="220" t="str">
        <x:v>NOT_PRESENT</x:v>
      </x:c>
      <x:c r="I49" s="220" t="n">
        <x:v>24</x:v>
      </x:c>
      <x:c r="J49" s="220" t="str">
        <x:v>PREPROCESSED_NO_CRC</x:v>
      </x:c>
      <x:c r="K49" s="220" t="str">
        <x:v>0fd56a3c1cb41829827f43504825961f53de268ef72950a3476736dbbf3b8ade</x:v>
      </x:c>
      <x:c r="L49" s="220" t="str">
        <x:v>ada6f9ccd7ef517fe6acebc54eecae31edbc09308d9c506704d8e26b0efab119</x:v>
      </x:c>
      <x:c r="M49" s="220" t="str">
        <x:v>88A0608AA6826088A0609EA0A66103F0CAA7C00001740174FFAD0101000082A90000000B0042F7F30000006E020466000001003DB8C811FF9701010AA8B500005613B5AF5E880010DF30</x:v>
      </x:c>
      <x:c r="N49" s="220" t="n">
        <x:v>372</x:v>
      </x:c>
      <x:c r="O49" s="220" t="n">
        <x:v>372</x:v>
      </x:c>
      <x:c r="P49" s="220" t="n">
        <x:v>-83</x:v>
      </x:c>
      <x:c r="Q49" s="220" t="n">
        <x:v>257</x:v>
      </x:c>
      <x:c r="R49" s="220" t="n">
        <x:v>33449</x:v>
      </x:c>
      <x:c r="S49" s="220" t="n">
        <x:v>11</x:v>
      </x:c>
      <x:c r="T49" s="220" t="n">
        <x:v>4388851</x:v>
      </x:c>
      <x:c r="U49" s="220" t="n">
        <x:v>110</x:v>
      </x:c>
      <x:c r="V49" s="220" t="n">
        <x:v>2</x:v>
      </x:c>
      <x:c r="W49" s="220" t="n">
        <x:v>1126</x:v>
      </x:c>
      <x:c r="X49" s="220" t="n">
        <x:v>256</x:v>
      </x:c>
      <x:c r="Y49" s="220" t="n">
        <x:v>1035520017</x:v>
      </x:c>
      <x:c r="Z49" s="220" t="n">
        <x:v>-105</x:v>
      </x:c>
      <x:c r="AA49" s="220" t="n">
        <x:v>1</x:v>
      </x:c>
      <x:c r="AB49" s="220" t="n">
        <x:v>17475765</x:v>
      </x:c>
      <x:c r="AC49" s="220" t="n">
        <x:v>22035</x:v>
      </x:c>
      <x:c r="AD49" s="220" t="n">
        <x:v>3048169096</x:v>
      </x:c>
      <x:c r="AE49" s="220" t="n">
        <x:v>1105712</x:v>
      </x:c>
      <x:c r="AF49" s="220" t="str"/>
      <x:c r="AG49" s="220" t="str"/>
    </x:row>
    <x:row r="50" ht="24" customHeight="1">
      <x:c r="A50" s="220" t="n">
        <x:v>155</x:v>
      </x:c>
      <x:c r="B50" s="229" t="n">
        <x:v>44589.741423611114</x:v>
      </x:c>
      <x:c r="C50" s="220" t="str">
        <x:v>DL5FAB VHF/UHF-JN49hu</x:v>
      </x:c>
      <x:c r="D50" s="220" t="n">
        <x:v>2504</x:v>
      </x:c>
      <x:c r="E50" s="220" t="n">
        <x:v>5369438</x:v>
      </x:c>
      <x:c r="F50" s="220" t="n">
        <x:v>74</x:v>
      </x:c>
      <x:c r="G50" s="220" t="str">
        <x:v>PREPROCESSED_74</x:v>
      </x:c>
      <x:c r="H50" s="220" t="str">
        <x:v>NOT_PRESENT</x:v>
      </x:c>
      <x:c r="I50" s="220" t="n">
        <x:v>25</x:v>
      </x:c>
      <x:c r="J50" s="220" t="str">
        <x:v>CRC32C_VERIFIED</x:v>
      </x:c>
      <x:c r="K50" s="220" t="str">
        <x:v>f9f9f10034f3823e0d47501bc6e02fbb670b63ea068411de3958a9cedc1ede11</x:v>
      </x:c>
      <x:c r="L50" s="220" t="str">
        <x:v>22dee5f137edc006ae5e70518762af59507c292db486dc5cc989268e5a331718</x:v>
      </x:c>
      <x:c r="M50" s="220" t="str">
        <x:v>88A0608AA6826088A0609EA0A66103F0CAA7C00001740174FFAD0101000082AA0000000B0042F8510000006E020466000001003DB8C811FF9D01010AA8B600005613B5AF5EE60010DF30</x:v>
      </x:c>
      <x:c r="N50" s="220" t="n">
        <x:v>372</x:v>
      </x:c>
      <x:c r="O50" s="220" t="n">
        <x:v>372</x:v>
      </x:c>
      <x:c r="P50" s="220" t="n">
        <x:v>-83</x:v>
      </x:c>
      <x:c r="Q50" s="220" t="n">
        <x:v>257</x:v>
      </x:c>
      <x:c r="R50" s="220" t="n">
        <x:v>33450</x:v>
      </x:c>
      <x:c r="S50" s="220" t="n">
        <x:v>11</x:v>
      </x:c>
      <x:c r="T50" s="220" t="n">
        <x:v>4388945</x:v>
      </x:c>
      <x:c r="U50" s="220" t="n">
        <x:v>110</x:v>
      </x:c>
      <x:c r="V50" s="220" t="n">
        <x:v>2</x:v>
      </x:c>
      <x:c r="W50" s="220" t="n">
        <x:v>1126</x:v>
      </x:c>
      <x:c r="X50" s="220" t="n">
        <x:v>256</x:v>
      </x:c>
      <x:c r="Y50" s="220" t="n">
        <x:v>1035520017</x:v>
      </x:c>
      <x:c r="Z50" s="220" t="n">
        <x:v>-99</x:v>
      </x:c>
      <x:c r="AA50" s="220" t="n">
        <x:v>1</x:v>
      </x:c>
      <x:c r="AB50" s="220" t="n">
        <x:v>17475766</x:v>
      </x:c>
      <x:c r="AC50" s="220" t="n">
        <x:v>22035</x:v>
      </x:c>
      <x:c r="AD50" s="220" t="n">
        <x:v>3048169190</x:v>
      </x:c>
      <x:c r="AE50" s="220" t="n">
        <x:v>1105712</x:v>
      </x:c>
      <x:c r="AF50" s="220" t="str"/>
      <x:c r="AG50" s="220" t="str"/>
    </x:row>
    <x:row r="51" ht="24" customHeight="1">
      <x:c r="A51" s="220" t="n">
        <x:v>156</x:v>
      </x:c>
      <x:c r="B51" s="229" t="n">
        <x:v>44589.741423611114</x:v>
      </x:c>
      <x:c r="C51" s="220" t="str">
        <x:v>ESA Academy @ESTEC-JO22ff</x:v>
      </x:c>
      <x:c r="D51" s="220" t="n">
        <x:v>839</x:v>
      </x:c>
      <x:c r="E51" s="220" t="n">
        <x:v>5375671</x:v>
      </x:c>
      <x:c r="F51" s="220" t="n">
        <x:v>74</x:v>
      </x:c>
      <x:c r="G51" s="220" t="str">
        <x:v>PREPROCESSED_74</x:v>
      </x:c>
      <x:c r="H51" s="220" t="str">
        <x:v>NOT_PRESENT</x:v>
      </x:c>
      <x:c r="I51" s="220" t="n">
        <x:v>25</x:v>
      </x:c>
      <x:c r="J51" s="220" t="str">
        <x:v>CRC32C_VERIFIED</x:v>
      </x:c>
      <x:c r="K51" s="220" t="str">
        <x:v>f9f9f10034f3823e0d47501bc6e02fbb670b63ea068411de3958a9cedc1ede11</x:v>
      </x:c>
      <x:c r="L51" s="220" t="str">
        <x:v>22dee5f137edc006ae5e70518762af59507c292db486dc5cc989268e5a331718</x:v>
      </x:c>
      <x:c r="M51" s="220" t="str">
        <x:v>88A0608AA6826088A0609EA0A66103F0CAA7C00001740174FFAD0101000082AA0000000B0042F8510000006E020466000001003DB8C811FF9D01010AA8B600005613B5AF5EE60010DF30</x:v>
      </x:c>
      <x:c r="N51" s="220" t="n">
        <x:v>372</x:v>
      </x:c>
      <x:c r="O51" s="220" t="n">
        <x:v>372</x:v>
      </x:c>
      <x:c r="P51" s="220" t="n">
        <x:v>-83</x:v>
      </x:c>
      <x:c r="Q51" s="220" t="n">
        <x:v>257</x:v>
      </x:c>
      <x:c r="R51" s="220" t="n">
        <x:v>33450</x:v>
      </x:c>
      <x:c r="S51" s="220" t="n">
        <x:v>11</x:v>
      </x:c>
      <x:c r="T51" s="220" t="n">
        <x:v>4388945</x:v>
      </x:c>
      <x:c r="U51" s="220" t="n">
        <x:v>110</x:v>
      </x:c>
      <x:c r="V51" s="220" t="n">
        <x:v>2</x:v>
      </x:c>
      <x:c r="W51" s="220" t="n">
        <x:v>1126</x:v>
      </x:c>
      <x:c r="X51" s="220" t="n">
        <x:v>256</x:v>
      </x:c>
      <x:c r="Y51" s="220" t="n">
        <x:v>1035520017</x:v>
      </x:c>
      <x:c r="Z51" s="220" t="n">
        <x:v>-99</x:v>
      </x:c>
      <x:c r="AA51" s="220" t="n">
        <x:v>1</x:v>
      </x:c>
      <x:c r="AB51" s="220" t="n">
        <x:v>17475766</x:v>
      </x:c>
      <x:c r="AC51" s="220" t="n">
        <x:v>22035</x:v>
      </x:c>
      <x:c r="AD51" s="220" t="n">
        <x:v>3048169190</x:v>
      </x:c>
      <x:c r="AE51" s="220" t="n">
        <x:v>1105712</x:v>
      </x:c>
      <x:c r="AF51" s="220" t="str"/>
      <x:c r="AG51" s="220" t="str"/>
    </x:row>
    <x:row r="52" ht="24" customHeight="1">
      <x:c r="A52" s="220" t="n">
        <x:v>157</x:v>
      </x:c>
      <x:c r="B52" s="229" t="n">
        <x:v>44589.741423611114</x:v>
      </x:c>
      <x:c r="C52" s="220" t="str">
        <x:v>EU1XX-KO33ru</x:v>
      </x:c>
      <x:c r="D52" s="220"/>
      <x:c r="E52" s="220"/>
      <x:c r="F52" s="220" t="n">
        <x:v>110</x:v>
      </x:c>
      <x:c r="G52" s="220" t="str">
        <x:v>SCRAMBLED_110</x:v>
      </x:c>
      <x:c r="H52" s="220" t="str">
        <x:v>PASS</x:v>
      </x:c>
      <x:c r="I52" s="220" t="n">
        <x:v>25</x:v>
      </x:c>
      <x:c r="J52" s="220" t="str">
        <x:v>CRC32C_VERIFIED</x:v>
      </x:c>
      <x:c r="K52" s="220" t="str">
        <x:v>0be20a81f262f174465251a57fe890007b9476f4254220dfccb56bbebb9a2d73</x:v>
      </x:c>
      <x:c r="L52" s="220" t="str">
        <x:v>22dee5f137edc006ae5e70518762af59507c292db486dc5cc989268e5a331718</x:v>
      </x:c>
      <x:c r="M52" s="220" t="str">
        <x:v>88A0608AA6826088A0609EA0A66103F035EFCEC09B7971C8718192ACA7B7C4645A977DC732E0476F0A10F1E696C98CB1FE911DBC8CD2F08681582651E7D88D9CE33D4E373BA37E6CCB1110D0FC5759FE5AB067562BD4D8C953442F513814688DD13EC6DF9D298BE2F2A28235C27D</x:v>
      </x:c>
      <x:c r="N52" s="220" t="n">
        <x:v>372</x:v>
      </x:c>
      <x:c r="O52" s="220" t="n">
        <x:v>372</x:v>
      </x:c>
      <x:c r="P52" s="220" t="n">
        <x:v>-83</x:v>
      </x:c>
      <x:c r="Q52" s="220" t="n">
        <x:v>257</x:v>
      </x:c>
      <x:c r="R52" s="220" t="n">
        <x:v>33450</x:v>
      </x:c>
      <x:c r="S52" s="220" t="n">
        <x:v>11</x:v>
      </x:c>
      <x:c r="T52" s="220" t="n">
        <x:v>4388945</x:v>
      </x:c>
      <x:c r="U52" s="220" t="n">
        <x:v>110</x:v>
      </x:c>
      <x:c r="V52" s="220" t="n">
        <x:v>2</x:v>
      </x:c>
      <x:c r="W52" s="220" t="n">
        <x:v>1126</x:v>
      </x:c>
      <x:c r="X52" s="220" t="n">
        <x:v>256</x:v>
      </x:c>
      <x:c r="Y52" s="220" t="n">
        <x:v>1035520017</x:v>
      </x:c>
      <x:c r="Z52" s="220" t="n">
        <x:v>-99</x:v>
      </x:c>
      <x:c r="AA52" s="220" t="n">
        <x:v>1</x:v>
      </x:c>
      <x:c r="AB52" s="220" t="n">
        <x:v>17475766</x:v>
      </x:c>
      <x:c r="AC52" s="220" t="n">
        <x:v>22035</x:v>
      </x:c>
      <x:c r="AD52" s="220" t="n">
        <x:v>3048169190</x:v>
      </x:c>
      <x:c r="AE52" s="220" t="n">
        <x:v>1105712</x:v>
      </x:c>
      <x:c r="AF52" s="220" t="str">
        <x:v>F3C1D5CC</x:v>
      </x:c>
      <x:c r="AG52" s="220" t="str">
        <x:v>F3C1D5CC</x:v>
      </x:c>
    </x:row>
    <x:row r="53" ht="24" customHeight="1">
      <x:c r="A53" s="220" t="n">
        <x:v>158</x:v>
      </x:c>
      <x:c r="B53" s="229" t="n">
        <x:v>44589.741423611114</x:v>
      </x:c>
      <x:c r="C53" s="220" t="str">
        <x:v>EA6TC-JM19jn</x:v>
      </x:c>
      <x:c r="D53" s="220"/>
      <x:c r="E53" s="220"/>
      <x:c r="F53" s="220" t="n">
        <x:v>110</x:v>
      </x:c>
      <x:c r="G53" s="220" t="str">
        <x:v>SCRAMBLED_110</x:v>
      </x:c>
      <x:c r="H53" s="220" t="str">
        <x:v>PASS</x:v>
      </x:c>
      <x:c r="I53" s="220" t="n">
        <x:v>25</x:v>
      </x:c>
      <x:c r="J53" s="220" t="str">
        <x:v>CRC32C_VERIFIED</x:v>
      </x:c>
      <x:c r="K53" s="220" t="str">
        <x:v>0be20a81f262f174465251a57fe890007b9476f4254220dfccb56bbebb9a2d73</x:v>
      </x:c>
      <x:c r="L53" s="220" t="str">
        <x:v>22dee5f137edc006ae5e70518762af59507c292db486dc5cc989268e5a331718</x:v>
      </x:c>
      <x:c r="M53" s="220" t="str">
        <x:v>88A0608AA6826088A0609EA0A66103F035EFCEC09B7971C8718192ACA7B7C4645A977DC732E0476F0A10F1E696C98CB1FE911DBC8CD2F08681582651E7D88D9CE33D4E373BA37E6CCB1110D0FC5759FE5AB067562BD4D8C953442F513814688DD13EC6DF9D298BE2F2A28235C27D</x:v>
      </x:c>
      <x:c r="N53" s="220" t="n">
        <x:v>372</x:v>
      </x:c>
      <x:c r="O53" s="220" t="n">
        <x:v>372</x:v>
      </x:c>
      <x:c r="P53" s="220" t="n">
        <x:v>-83</x:v>
      </x:c>
      <x:c r="Q53" s="220" t="n">
        <x:v>257</x:v>
      </x:c>
      <x:c r="R53" s="220" t="n">
        <x:v>33450</x:v>
      </x:c>
      <x:c r="S53" s="220" t="n">
        <x:v>11</x:v>
      </x:c>
      <x:c r="T53" s="220" t="n">
        <x:v>4388945</x:v>
      </x:c>
      <x:c r="U53" s="220" t="n">
        <x:v>110</x:v>
      </x:c>
      <x:c r="V53" s="220" t="n">
        <x:v>2</x:v>
      </x:c>
      <x:c r="W53" s="220" t="n">
        <x:v>1126</x:v>
      </x:c>
      <x:c r="X53" s="220" t="n">
        <x:v>256</x:v>
      </x:c>
      <x:c r="Y53" s="220" t="n">
        <x:v>1035520017</x:v>
      </x:c>
      <x:c r="Z53" s="220" t="n">
        <x:v>-99</x:v>
      </x:c>
      <x:c r="AA53" s="220" t="n">
        <x:v>1</x:v>
      </x:c>
      <x:c r="AB53" s="220" t="n">
        <x:v>17475766</x:v>
      </x:c>
      <x:c r="AC53" s="220" t="n">
        <x:v>22035</x:v>
      </x:c>
      <x:c r="AD53" s="220" t="n">
        <x:v>3048169190</x:v>
      </x:c>
      <x:c r="AE53" s="220" t="n">
        <x:v>1105712</x:v>
      </x:c>
      <x:c r="AF53" s="220" t="str">
        <x:v>F3C1D5CC</x:v>
      </x:c>
      <x:c r="AG53" s="220" t="str">
        <x:v>F3C1D5CC</x:v>
      </x:c>
    </x:row>
    <x:row r="54" ht="24" customHeight="1">
      <x:c r="A54" s="220" t="n">
        <x:v>152</x:v>
      </x:c>
      <x:c r="B54" s="229" t="n">
        <x:v>44589.74153935185</x:v>
      </x:c>
      <x:c r="C54" s="220" t="str">
        <x:v>DL5FAB VHF/UHF-JN49hu</x:v>
      </x:c>
      <x:c r="D54" s="220" t="n">
        <x:v>2504</x:v>
      </x:c>
      <x:c r="E54" s="220" t="n">
        <x:v>5369438</x:v>
      </x:c>
      <x:c r="F54" s="220" t="n">
        <x:v>74</x:v>
      </x:c>
      <x:c r="G54" s="220" t="str">
        <x:v>PREPROCESSED_74</x:v>
      </x:c>
      <x:c r="H54" s="220" t="str">
        <x:v>NOT_PRESENT</x:v>
      </x:c>
      <x:c r="I54" s="220" t="n">
        <x:v>26</x:v>
      </x:c>
      <x:c r="J54" s="220" t="str">
        <x:v>CRC32C_VERIFIED</x:v>
      </x:c>
      <x:c r="K54" s="220" t="str">
        <x:v>97e737bb4a338016eedd0ac430073d7419a7d3104210ff43987cd6ef671ec9af</x:v>
      </x:c>
      <x:c r="L54" s="220" t="str">
        <x:v>98545f636056703581a3f8823969531ab0a87283a4329927f873c5cbf1df655d</x:v>
      </x:c>
      <x:c r="M54" s="220" t="str">
        <x:v>88A0608AA6826088A0609EA0A66103F0CAA7C00001740174FFAD0101000082AB0000000B0042F8AF0000006E020466000001003DB8C811FFA101010AA8B700005613B5AF5F440010DF30</x:v>
      </x:c>
      <x:c r="N54" s="220" t="n">
        <x:v>372</x:v>
      </x:c>
      <x:c r="O54" s="220" t="n">
        <x:v>372</x:v>
      </x:c>
      <x:c r="P54" s="220" t="n">
        <x:v>-83</x:v>
      </x:c>
      <x:c r="Q54" s="220" t="n">
        <x:v>257</x:v>
      </x:c>
      <x:c r="R54" s="220" t="n">
        <x:v>33451</x:v>
      </x:c>
      <x:c r="S54" s="220" t="n">
        <x:v>11</x:v>
      </x:c>
      <x:c r="T54" s="220" t="n">
        <x:v>4389039</x:v>
      </x:c>
      <x:c r="U54" s="220" t="n">
        <x:v>110</x:v>
      </x:c>
      <x:c r="V54" s="220" t="n">
        <x:v>2</x:v>
      </x:c>
      <x:c r="W54" s="220" t="n">
        <x:v>1126</x:v>
      </x:c>
      <x:c r="X54" s="220" t="n">
        <x:v>256</x:v>
      </x:c>
      <x:c r="Y54" s="220" t="n">
        <x:v>1035520017</x:v>
      </x:c>
      <x:c r="Z54" s="220" t="n">
        <x:v>-95</x:v>
      </x:c>
      <x:c r="AA54" s="220" t="n">
        <x:v>1</x:v>
      </x:c>
      <x:c r="AB54" s="220" t="n">
        <x:v>17475767</x:v>
      </x:c>
      <x:c r="AC54" s="220" t="n">
        <x:v>22035</x:v>
      </x:c>
      <x:c r="AD54" s="220" t="n">
        <x:v>3048169284</x:v>
      </x:c>
      <x:c r="AE54" s="220" t="n">
        <x:v>1105712</x:v>
      </x:c>
      <x:c r="AF54" s="220" t="str"/>
      <x:c r="AG54" s="220" t="str"/>
    </x:row>
    <x:row r="55" ht="24" customHeight="1">
      <x:c r="A55" s="220" t="n">
        <x:v>153</x:v>
      </x:c>
      <x:c r="B55" s="229" t="n">
        <x:v>44589.74153935185</x:v>
      </x:c>
      <x:c r="C55" s="220" t="str">
        <x:v>ESA Academy @ESTEC-JO22ff</x:v>
      </x:c>
      <x:c r="D55" s="220" t="n">
        <x:v>839</x:v>
      </x:c>
      <x:c r="E55" s="220" t="n">
        <x:v>5375671</x:v>
      </x:c>
      <x:c r="F55" s="220" t="n">
        <x:v>74</x:v>
      </x:c>
      <x:c r="G55" s="220" t="str">
        <x:v>PREPROCESSED_74</x:v>
      </x:c>
      <x:c r="H55" s="220" t="str">
        <x:v>NOT_PRESENT</x:v>
      </x:c>
      <x:c r="I55" s="220" t="n">
        <x:v>26</x:v>
      </x:c>
      <x:c r="J55" s="220" t="str">
        <x:v>CRC32C_VERIFIED</x:v>
      </x:c>
      <x:c r="K55" s="220" t="str">
        <x:v>97e737bb4a338016eedd0ac430073d7419a7d3104210ff43987cd6ef671ec9af</x:v>
      </x:c>
      <x:c r="L55" s="220" t="str">
        <x:v>98545f636056703581a3f8823969531ab0a87283a4329927f873c5cbf1df655d</x:v>
      </x:c>
      <x:c r="M55" s="220" t="str">
        <x:v>88A0608AA6826088A0609EA0A66103F0CAA7C00001740174FFAD0101000082AB0000000B0042F8AF0000006E020466000001003DB8C811FFA101010AA8B700005613B5AF5F440010DF30</x:v>
      </x:c>
      <x:c r="N55" s="220" t="n">
        <x:v>372</x:v>
      </x:c>
      <x:c r="O55" s="220" t="n">
        <x:v>372</x:v>
      </x:c>
      <x:c r="P55" s="220" t="n">
        <x:v>-83</x:v>
      </x:c>
      <x:c r="Q55" s="220" t="n">
        <x:v>257</x:v>
      </x:c>
      <x:c r="R55" s="220" t="n">
        <x:v>33451</x:v>
      </x:c>
      <x:c r="S55" s="220" t="n">
        <x:v>11</x:v>
      </x:c>
      <x:c r="T55" s="220" t="n">
        <x:v>4389039</x:v>
      </x:c>
      <x:c r="U55" s="220" t="n">
        <x:v>110</x:v>
      </x:c>
      <x:c r="V55" s="220" t="n">
        <x:v>2</x:v>
      </x:c>
      <x:c r="W55" s="220" t="n">
        <x:v>1126</x:v>
      </x:c>
      <x:c r="X55" s="220" t="n">
        <x:v>256</x:v>
      </x:c>
      <x:c r="Y55" s="220" t="n">
        <x:v>1035520017</x:v>
      </x:c>
      <x:c r="Z55" s="220" t="n">
        <x:v>-95</x:v>
      </x:c>
      <x:c r="AA55" s="220" t="n">
        <x:v>1</x:v>
      </x:c>
      <x:c r="AB55" s="220" t="n">
        <x:v>17475767</x:v>
      </x:c>
      <x:c r="AC55" s="220" t="n">
        <x:v>22035</x:v>
      </x:c>
      <x:c r="AD55" s="220" t="n">
        <x:v>3048169284</x:v>
      </x:c>
      <x:c r="AE55" s="220" t="n">
        <x:v>1105712</x:v>
      </x:c>
      <x:c r="AF55" s="220" t="str"/>
      <x:c r="AG55" s="220" t="str"/>
    </x:row>
    <x:row r="56" ht="24" customHeight="1">
      <x:c r="A56" s="220" t="n">
        <x:v>154</x:v>
      </x:c>
      <x:c r="B56" s="229" t="n">
        <x:v>44589.74153935185</x:v>
      </x:c>
      <x:c r="C56" s="220" t="str">
        <x:v>EA6TC-JM19jn</x:v>
      </x:c>
      <x:c r="D56" s="220"/>
      <x:c r="E56" s="220"/>
      <x:c r="F56" s="220" t="n">
        <x:v>110</x:v>
      </x:c>
      <x:c r="G56" s="220" t="str">
        <x:v>SCRAMBLED_110</x:v>
      </x:c>
      <x:c r="H56" s="220" t="str">
        <x:v>PASS</x:v>
      </x:c>
      <x:c r="I56" s="220" t="n">
        <x:v>26</x:v>
      </x:c>
      <x:c r="J56" s="220" t="str">
        <x:v>CRC32C_VERIFIED</x:v>
      </x:c>
      <x:c r="K56" s="220" t="str">
        <x:v>3e37bf9d689d044a5ef1bb9a35022c11dae01b5b3665dbb3134b2bfb0933b560</x:v>
      </x:c>
      <x:c r="L56" s="220" t="str">
        <x:v>98545f636056703581a3f8823969531ab0a87283a4329927f873c5cbf1df655d</x:v>
      </x:c>
      <x:c r="M56" s="220" t="str">
        <x:v>88A0608AA6826088A0609EA0A66103F035EFCEC09B7971C8718192ACA7B7C4655A977DC732E047910A10F1E696C98CB1FE911DBC8CD2F086BD582651E7D98D9CE33D4E373A017E6CCB11142651B16F611C6F6A31285369203DA40337C247B141A1B634B55F000A7234F2A87FADBD</x:v>
      </x:c>
      <x:c r="N56" s="220" t="n">
        <x:v>372</x:v>
      </x:c>
      <x:c r="O56" s="220" t="n">
        <x:v>372</x:v>
      </x:c>
      <x:c r="P56" s="220" t="n">
        <x:v>-83</x:v>
      </x:c>
      <x:c r="Q56" s="220" t="n">
        <x:v>257</x:v>
      </x:c>
      <x:c r="R56" s="220" t="n">
        <x:v>33451</x:v>
      </x:c>
      <x:c r="S56" s="220" t="n">
        <x:v>11</x:v>
      </x:c>
      <x:c r="T56" s="220" t="n">
        <x:v>4389039</x:v>
      </x:c>
      <x:c r="U56" s="220" t="n">
        <x:v>110</x:v>
      </x:c>
      <x:c r="V56" s="220" t="n">
        <x:v>2</x:v>
      </x:c>
      <x:c r="W56" s="220" t="n">
        <x:v>1126</x:v>
      </x:c>
      <x:c r="X56" s="220" t="n">
        <x:v>256</x:v>
      </x:c>
      <x:c r="Y56" s="220" t="n">
        <x:v>1035520017</x:v>
      </x:c>
      <x:c r="Z56" s="220" t="n">
        <x:v>-95</x:v>
      </x:c>
      <x:c r="AA56" s="220" t="n">
        <x:v>1</x:v>
      </x:c>
      <x:c r="AB56" s="220" t="n">
        <x:v>17475767</x:v>
      </x:c>
      <x:c r="AC56" s="220" t="n">
        <x:v>22035</x:v>
      </x:c>
      <x:c r="AD56" s="220" t="n">
        <x:v>3048169284</x:v>
      </x:c>
      <x:c r="AE56" s="220" t="n">
        <x:v>1105712</x:v>
      </x:c>
      <x:c r="AF56" s="220" t="str">
        <x:v>F737782A</x:v>
      </x:c>
      <x:c r="AG56" s="220" t="str">
        <x:v>F737782A</x:v>
      </x:c>
    </x:row>
    <x:row r="57" ht="24" customHeight="1">
      <x:c r="A57" s="220" t="n">
        <x:v>149</x:v>
      </x:c>
      <x:c r="B57" s="229" t="n">
        <x:v>44589.74165509259</x:v>
      </x:c>
      <x:c r="C57" s="220" t="str">
        <x:v>DL5FAB VHF/UHF-JN49hu</x:v>
      </x:c>
      <x:c r="D57" s="220" t="n">
        <x:v>2504</x:v>
      </x:c>
      <x:c r="E57" s="220" t="n">
        <x:v>5369438</x:v>
      </x:c>
      <x:c r="F57" s="220" t="n">
        <x:v>74</x:v>
      </x:c>
      <x:c r="G57" s="220" t="str">
        <x:v>PREPROCESSED_74</x:v>
      </x:c>
      <x:c r="H57" s="220" t="str">
        <x:v>NOT_PRESENT</x:v>
      </x:c>
      <x:c r="I57" s="220" t="n">
        <x:v>27</x:v>
      </x:c>
      <x:c r="J57" s="220" t="str">
        <x:v>CRC32C_VERIFIED</x:v>
      </x:c>
      <x:c r="K57" s="220" t="str">
        <x:v>7670c913f5c656296118db8595e7c282a115cd953340cfa57ecd1a82ef084a7f</x:v>
      </x:c>
      <x:c r="L57" s="220" t="str">
        <x:v>2dd14d3ca257bf21f46a5b8de2065d7cd59e4869d9fc3c5d2011e623ca5d8bbc</x:v>
      </x:c>
      <x:c r="M57" s="220" t="str">
        <x:v>88A0608AA6826088A0609EA0A66103F0CAA7C00001730173FFAD0101000082AC0000000B0042F90D0000006E020466000001003DB8C811FF8F01010AA8B800005613B5AF5FA20010DF30</x:v>
      </x:c>
      <x:c r="N57" s="220" t="n">
        <x:v>371</x:v>
      </x:c>
      <x:c r="O57" s="220" t="n">
        <x:v>371</x:v>
      </x:c>
      <x:c r="P57" s="220" t="n">
        <x:v>-83</x:v>
      </x:c>
      <x:c r="Q57" s="220" t="n">
        <x:v>257</x:v>
      </x:c>
      <x:c r="R57" s="220" t="n">
        <x:v>33452</x:v>
      </x:c>
      <x:c r="S57" s="220" t="n">
        <x:v>11</x:v>
      </x:c>
      <x:c r="T57" s="220" t="n">
        <x:v>4389133</x:v>
      </x:c>
      <x:c r="U57" s="220" t="n">
        <x:v>110</x:v>
      </x:c>
      <x:c r="V57" s="220" t="n">
        <x:v>2</x:v>
      </x:c>
      <x:c r="W57" s="220" t="n">
        <x:v>1126</x:v>
      </x:c>
      <x:c r="X57" s="220" t="n">
        <x:v>256</x:v>
      </x:c>
      <x:c r="Y57" s="220" t="n">
        <x:v>1035520017</x:v>
      </x:c>
      <x:c r="Z57" s="220" t="n">
        <x:v>-113</x:v>
      </x:c>
      <x:c r="AA57" s="220" t="n">
        <x:v>1</x:v>
      </x:c>
      <x:c r="AB57" s="220" t="n">
        <x:v>17475768</x:v>
      </x:c>
      <x:c r="AC57" s="220" t="n">
        <x:v>22035</x:v>
      </x:c>
      <x:c r="AD57" s="220" t="n">
        <x:v>3048169378</x:v>
      </x:c>
      <x:c r="AE57" s="220" t="n">
        <x:v>1105712</x:v>
      </x:c>
      <x:c r="AF57" s="220" t="str"/>
      <x:c r="AG57" s="220" t="str"/>
    </x:row>
    <x:row r="58" ht="24" customHeight="1">
      <x:c r="A58" s="220" t="n">
        <x:v>150</x:v>
      </x:c>
      <x:c r="B58" s="229" t="n">
        <x:v>44589.74165509259</x:v>
      </x:c>
      <x:c r="C58" s="220" t="str">
        <x:v>EU1XX-KO33ru</x:v>
      </x:c>
      <x:c r="D58" s="220"/>
      <x:c r="E58" s="220"/>
      <x:c r="F58" s="220" t="n">
        <x:v>110</x:v>
      </x:c>
      <x:c r="G58" s="220" t="str">
        <x:v>SCRAMBLED_110</x:v>
      </x:c>
      <x:c r="H58" s="220" t="str">
        <x:v>PASS</x:v>
      </x:c>
      <x:c r="I58" s="220" t="n">
        <x:v>27</x:v>
      </x:c>
      <x:c r="J58" s="220" t="str">
        <x:v>CRC32C_VERIFIED</x:v>
      </x:c>
      <x:c r="K58" s="220" t="str">
        <x:v>cb32fa8490c59aa53d43ab5102cebcd43e2926392b1fd06ddd5eaf3e6a6f5619</x:v>
      </x:c>
      <x:c r="L58" s="220" t="str">
        <x:v>2dd14d3ca257bf21f46a5b8de2065d7cd59e4869d9fc3c5d2011e623ca5d8bbc</x:v>
      </x:c>
      <x:c r="M58" s="220" t="str">
        <x:v>88A0608AA6826088A0609EA0A66103F035EFCEC09B7E71CF718192ACA7B7C4625A977DC732E046330A10F1E696C98CB1FE911DBC8CD2F08693582651E7D68D9CE33D4E373AE77E6CCB11AF9127615ABFD6C872C02180279A0039156AB994708E056AD339539E9FCA5FBAB73784EC</x:v>
      </x:c>
      <x:c r="N58" s="220" t="n">
        <x:v>371</x:v>
      </x:c>
      <x:c r="O58" s="220" t="n">
        <x:v>371</x:v>
      </x:c>
      <x:c r="P58" s="220" t="n">
        <x:v>-83</x:v>
      </x:c>
      <x:c r="Q58" s="220" t="n">
        <x:v>257</x:v>
      </x:c>
      <x:c r="R58" s="220" t="n">
        <x:v>33452</x:v>
      </x:c>
      <x:c r="S58" s="220" t="n">
        <x:v>11</x:v>
      </x:c>
      <x:c r="T58" s="220" t="n">
        <x:v>4389133</x:v>
      </x:c>
      <x:c r="U58" s="220" t="n">
        <x:v>110</x:v>
      </x:c>
      <x:c r="V58" s="220" t="n">
        <x:v>2</x:v>
      </x:c>
      <x:c r="W58" s="220" t="n">
        <x:v>1126</x:v>
      </x:c>
      <x:c r="X58" s="220" t="n">
        <x:v>256</x:v>
      </x:c>
      <x:c r="Y58" s="220" t="n">
        <x:v>1035520017</x:v>
      </x:c>
      <x:c r="Z58" s="220" t="n">
        <x:v>-113</x:v>
      </x:c>
      <x:c r="AA58" s="220" t="n">
        <x:v>1</x:v>
      </x:c>
      <x:c r="AB58" s="220" t="n">
        <x:v>17475768</x:v>
      </x:c>
      <x:c r="AC58" s="220" t="n">
        <x:v>22035</x:v>
      </x:c>
      <x:c r="AD58" s="220" t="n">
        <x:v>3048169378</x:v>
      </x:c>
      <x:c r="AE58" s="220" t="n">
        <x:v>1105712</x:v>
      </x:c>
      <x:c r="AF58" s="220" t="str">
        <x:v>4C800EFA</x:v>
      </x:c>
      <x:c r="AG58" s="220" t="str">
        <x:v>4C800EFA</x:v>
      </x:c>
    </x:row>
    <x:row r="59" ht="24" customHeight="1">
      <x:c r="A59" s="220" t="n">
        <x:v>151</x:v>
      </x:c>
      <x:c r="B59" s="229" t="n">
        <x:v>44589.74165509259</x:v>
      </x:c>
      <x:c r="C59" s="220" t="str">
        <x:v>EA6TC-JM19jn</x:v>
      </x:c>
      <x:c r="D59" s="220"/>
      <x:c r="E59" s="220"/>
      <x:c r="F59" s="220" t="n">
        <x:v>110</x:v>
      </x:c>
      <x:c r="G59" s="220" t="str">
        <x:v>SCRAMBLED_110</x:v>
      </x:c>
      <x:c r="H59" s="220" t="str">
        <x:v>PASS</x:v>
      </x:c>
      <x:c r="I59" s="220" t="n">
        <x:v>27</x:v>
      </x:c>
      <x:c r="J59" s="220" t="str">
        <x:v>CRC32C_VERIFIED</x:v>
      </x:c>
      <x:c r="K59" s="220" t="str">
        <x:v>cb32fa8490c59aa53d43ab5102cebcd43e2926392b1fd06ddd5eaf3e6a6f5619</x:v>
      </x:c>
      <x:c r="L59" s="220" t="str">
        <x:v>2dd14d3ca257bf21f46a5b8de2065d7cd59e4869d9fc3c5d2011e623ca5d8bbc</x:v>
      </x:c>
      <x:c r="M59" s="220" t="str">
        <x:v>88A0608AA6826088A0609EA0A66103F035EFCEC09B7E71CF718192ACA7B7C4625A977DC732E046330A10F1E696C98CB1FE911DBC8CD2F08693582651E7D68D9CE33D4E373AE77E6CCB11AF9127615ABFD6C872C02180279A0039156AB994708E056AD339539E9FCA5FBAB73784EC</x:v>
      </x:c>
      <x:c r="N59" s="220" t="n">
        <x:v>371</x:v>
      </x:c>
      <x:c r="O59" s="220" t="n">
        <x:v>371</x:v>
      </x:c>
      <x:c r="P59" s="220" t="n">
        <x:v>-83</x:v>
      </x:c>
      <x:c r="Q59" s="220" t="n">
        <x:v>257</x:v>
      </x:c>
      <x:c r="R59" s="220" t="n">
        <x:v>33452</x:v>
      </x:c>
      <x:c r="S59" s="220" t="n">
        <x:v>11</x:v>
      </x:c>
      <x:c r="T59" s="220" t="n">
        <x:v>4389133</x:v>
      </x:c>
      <x:c r="U59" s="220" t="n">
        <x:v>110</x:v>
      </x:c>
      <x:c r="V59" s="220" t="n">
        <x:v>2</x:v>
      </x:c>
      <x:c r="W59" s="220" t="n">
        <x:v>1126</x:v>
      </x:c>
      <x:c r="X59" s="220" t="n">
        <x:v>256</x:v>
      </x:c>
      <x:c r="Y59" s="220" t="n">
        <x:v>1035520017</x:v>
      </x:c>
      <x:c r="Z59" s="220" t="n">
        <x:v>-113</x:v>
      </x:c>
      <x:c r="AA59" s="220" t="n">
        <x:v>1</x:v>
      </x:c>
      <x:c r="AB59" s="220" t="n">
        <x:v>17475768</x:v>
      </x:c>
      <x:c r="AC59" s="220" t="n">
        <x:v>22035</x:v>
      </x:c>
      <x:c r="AD59" s="220" t="n">
        <x:v>3048169378</x:v>
      </x:c>
      <x:c r="AE59" s="220" t="n">
        <x:v>1105712</x:v>
      </x:c>
      <x:c r="AF59" s="220" t="str">
        <x:v>4C800EFA</x:v>
      </x:c>
      <x:c r="AG59" s="220" t="str">
        <x:v>4C800EFA</x:v>
      </x:c>
    </x:row>
    <x:row r="60" ht="24" customHeight="1">
      <x:c r="A60" s="220" t="n">
        <x:v>147</x:v>
      </x:c>
      <x:c r="B60" s="229" t="n">
        <x:v>44589.74177083333</x:v>
      </x:c>
      <x:c r="C60" s="220" t="str">
        <x:v>DL5FAB VHF/UHF-JN49hu</x:v>
      </x:c>
      <x:c r="D60" s="220" t="n">
        <x:v>2504</x:v>
      </x:c>
      <x:c r="E60" s="220" t="n">
        <x:v>5369438</x:v>
      </x:c>
      <x:c r="F60" s="220" t="n">
        <x:v>74</x:v>
      </x:c>
      <x:c r="G60" s="220" t="str">
        <x:v>PREPROCESSED_74</x:v>
      </x:c>
      <x:c r="H60" s="220" t="str">
        <x:v>NOT_PRESENT</x:v>
      </x:c>
      <x:c r="I60" s="220" t="n">
        <x:v>28</x:v>
      </x:c>
      <x:c r="J60" s="220" t="str">
        <x:v>CRC32C_VERIFIED</x:v>
      </x:c>
      <x:c r="K60" s="220" t="str">
        <x:v>43a20f1a771b622d854fc988d87b76592e6e927507f2ca5b4bea8a5b579e15df</x:v>
      </x:c>
      <x:c r="L60" s="220" t="str">
        <x:v>863c363560c30ae9efba5e7820c454a2b24e07bfea5c1ffddcae462e0ed4e614</x:v>
      </x:c>
      <x:c r="M60" s="220" t="str">
        <x:v>88A0608AA6826088A0609EA0A66103F0CAA7C00001730173FFAD0101000082AD0000000B0042F96B0000006E020466000001003DB8C811FF9001010AA8B900005613B5AF60000010DF30</x:v>
      </x:c>
      <x:c r="N60" s="220" t="n">
        <x:v>371</x:v>
      </x:c>
      <x:c r="O60" s="220" t="n">
        <x:v>371</x:v>
      </x:c>
      <x:c r="P60" s="220" t="n">
        <x:v>-83</x:v>
      </x:c>
      <x:c r="Q60" s="220" t="n">
        <x:v>257</x:v>
      </x:c>
      <x:c r="R60" s="220" t="n">
        <x:v>33453</x:v>
      </x:c>
      <x:c r="S60" s="220" t="n">
        <x:v>11</x:v>
      </x:c>
      <x:c r="T60" s="220" t="n">
        <x:v>4389227</x:v>
      </x:c>
      <x:c r="U60" s="220" t="n">
        <x:v>110</x:v>
      </x:c>
      <x:c r="V60" s="220" t="n">
        <x:v>2</x:v>
      </x:c>
      <x:c r="W60" s="220" t="n">
        <x:v>1126</x:v>
      </x:c>
      <x:c r="X60" s="220" t="n">
        <x:v>256</x:v>
      </x:c>
      <x:c r="Y60" s="220" t="n">
        <x:v>1035520017</x:v>
      </x:c>
      <x:c r="Z60" s="220" t="n">
        <x:v>-112</x:v>
      </x:c>
      <x:c r="AA60" s="220" t="n">
        <x:v>1</x:v>
      </x:c>
      <x:c r="AB60" s="220" t="n">
        <x:v>17475769</x:v>
      </x:c>
      <x:c r="AC60" s="220" t="n">
        <x:v>22035</x:v>
      </x:c>
      <x:c r="AD60" s="220" t="n">
        <x:v>3048169472</x:v>
      </x:c>
      <x:c r="AE60" s="220" t="n">
        <x:v>1105712</x:v>
      </x:c>
      <x:c r="AF60" s="220" t="str"/>
      <x:c r="AG60" s="220" t="str"/>
    </x:row>
    <x:row r="61" ht="24" customHeight="1">
      <x:c r="A61" s="220" t="n">
        <x:v>148</x:v>
      </x:c>
      <x:c r="B61" s="229" t="n">
        <x:v>44589.74177083333</x:v>
      </x:c>
      <x:c r="C61" s="220" t="str">
        <x:v>EU1XX-KO33ru</x:v>
      </x:c>
      <x:c r="D61" s="220"/>
      <x:c r="E61" s="220"/>
      <x:c r="F61" s="220" t="n">
        <x:v>110</x:v>
      </x:c>
      <x:c r="G61" s="220" t="str">
        <x:v>SCRAMBLED_110</x:v>
      </x:c>
      <x:c r="H61" s="220" t="str">
        <x:v>PASS</x:v>
      </x:c>
      <x:c r="I61" s="220" t="n">
        <x:v>28</x:v>
      </x:c>
      <x:c r="J61" s="220" t="str">
        <x:v>CRC32C_VERIFIED</x:v>
      </x:c>
      <x:c r="K61" s="220" t="str">
        <x:v>46ce60837370b62baff3861cddb2244537724fa79773bd40c3624087e13938b5</x:v>
      </x:c>
      <x:c r="L61" s="220" t="str">
        <x:v>863c363560c30ae9efba5e7820c454a2b24e07bfea5c1ffddcae462e0ed4e614</x:v>
      </x:c>
      <x:c r="M61" s="220" t="str">
        <x:v>88A0608AA6826088A0609EA0A66103F035EFCEC09B7E71CF718192ACA7B7C4635A977DC732E046550A10F1E696C98CB1FE911DBC8CD2F0868C582651E7D78D9CE33D4E3705457E6CCB11BF7220D8C10527D7844185CE7269763861628062CFD964C9B98421835C2B4969AB3E7278</x:v>
      </x:c>
      <x:c r="N61" s="220" t="n">
        <x:v>371</x:v>
      </x:c>
      <x:c r="O61" s="220" t="n">
        <x:v>371</x:v>
      </x:c>
      <x:c r="P61" s="220" t="n">
        <x:v>-83</x:v>
      </x:c>
      <x:c r="Q61" s="220" t="n">
        <x:v>257</x:v>
      </x:c>
      <x:c r="R61" s="220" t="n">
        <x:v>33453</x:v>
      </x:c>
      <x:c r="S61" s="220" t="n">
        <x:v>11</x:v>
      </x:c>
      <x:c r="T61" s="220" t="n">
        <x:v>4389227</x:v>
      </x:c>
      <x:c r="U61" s="220" t="n">
        <x:v>110</x:v>
      </x:c>
      <x:c r="V61" s="220" t="n">
        <x:v>2</x:v>
      </x:c>
      <x:c r="W61" s="220" t="n">
        <x:v>1126</x:v>
      </x:c>
      <x:c r="X61" s="220" t="n">
        <x:v>256</x:v>
      </x:c>
      <x:c r="Y61" s="220" t="n">
        <x:v>1035520017</x:v>
      </x:c>
      <x:c r="Z61" s="220" t="n">
        <x:v>-112</x:v>
      </x:c>
      <x:c r="AA61" s="220" t="n">
        <x:v>1</x:v>
      </x:c>
      <x:c r="AB61" s="220" t="n">
        <x:v>17475769</x:v>
      </x:c>
      <x:c r="AC61" s="220" t="n">
        <x:v>22035</x:v>
      </x:c>
      <x:c r="AD61" s="220" t="n">
        <x:v>3048169472</x:v>
      </x:c>
      <x:c r="AE61" s="220" t="n">
        <x:v>1105712</x:v>
      </x:c>
      <x:c r="AF61" s="220" t="str">
        <x:v>5C630943</x:v>
      </x:c>
      <x:c r="AG61" s="220" t="str">
        <x:v>5C630943</x:v>
      </x:c>
    </x:row>
    <x:row r="62" ht="24" customHeight="1">
      <x:c r="A62" s="220" t="n">
        <x:v>146</x:v>
      </x:c>
      <x:c r="B62" s="229" t="n">
        <x:v>44589.74188657408</x:v>
      </x:c>
      <x:c r="C62" s="220" t="str">
        <x:v>DL5FAB VHF/UHF-JN49hu</x:v>
      </x:c>
      <x:c r="D62" s="220" t="n">
        <x:v>2504</x:v>
      </x:c>
      <x:c r="E62" s="220" t="n">
        <x:v>5369438</x:v>
      </x:c>
      <x:c r="F62" s="220" t="n">
        <x:v>74</x:v>
      </x:c>
      <x:c r="G62" s="220" t="str">
        <x:v>PREPROCESSED_74</x:v>
      </x:c>
      <x:c r="H62" s="220" t="str">
        <x:v>NOT_PRESENT</x:v>
      </x:c>
      <x:c r="I62" s="220" t="n">
        <x:v>29</x:v>
      </x:c>
      <x:c r="J62" s="220" t="str">
        <x:v>PREPROCESSED_NO_CRC</x:v>
      </x:c>
      <x:c r="K62" s="220" t="str">
        <x:v>7fa5293f7cc491ff117f8f300becbd44a4cccf1dfe60633be9146dea2cc1842d</x:v>
      </x:c>
      <x:c r="L62" s="220" t="str">
        <x:v>7d3d62dcfe09a977bdb925b7998ce80c8c2656729ca786b4795e1b70215d9475</x:v>
      </x:c>
      <x:c r="M62" s="220" t="str">
        <x:v>88A0608AA6826088A0609EA0A66103F0CAA7C00001720173FFAD0101000082AE0000000B0042F9C90000006E020466000001003DB8C811FF8F01010AA8BA00005613B5AF605E0010DF30</x:v>
      </x:c>
      <x:c r="N62" s="220" t="n">
        <x:v>370</x:v>
      </x:c>
      <x:c r="O62" s="220" t="n">
        <x:v>371</x:v>
      </x:c>
      <x:c r="P62" s="220" t="n">
        <x:v>-83</x:v>
      </x:c>
      <x:c r="Q62" s="220" t="n">
        <x:v>257</x:v>
      </x:c>
      <x:c r="R62" s="220" t="n">
        <x:v>33454</x:v>
      </x:c>
      <x:c r="S62" s="220" t="n">
        <x:v>11</x:v>
      </x:c>
      <x:c r="T62" s="220" t="n">
        <x:v>4389321</x:v>
      </x:c>
      <x:c r="U62" s="220" t="n">
        <x:v>110</x:v>
      </x:c>
      <x:c r="V62" s="220" t="n">
        <x:v>2</x:v>
      </x:c>
      <x:c r="W62" s="220" t="n">
        <x:v>1126</x:v>
      </x:c>
      <x:c r="X62" s="220" t="n">
        <x:v>256</x:v>
      </x:c>
      <x:c r="Y62" s="220" t="n">
        <x:v>1035520017</x:v>
      </x:c>
      <x:c r="Z62" s="220" t="n">
        <x:v>-113</x:v>
      </x:c>
      <x:c r="AA62" s="220" t="n">
        <x:v>1</x:v>
      </x:c>
      <x:c r="AB62" s="220" t="n">
        <x:v>17475770</x:v>
      </x:c>
      <x:c r="AC62" s="220" t="n">
        <x:v>22035</x:v>
      </x:c>
      <x:c r="AD62" s="220" t="n">
        <x:v>3048169566</x:v>
      </x:c>
      <x:c r="AE62" s="220" t="n">
        <x:v>1105712</x:v>
      </x:c>
      <x:c r="AF62" s="220" t="str"/>
      <x:c r="AG62" s="220" t="str"/>
    </x:row>
    <x:row r="63" ht="24" customHeight="1">
      <x:c r="A63" s="220" t="n">
        <x:v>143</x:v>
      </x:c>
      <x:c r="B63" s="229" t="n">
        <x:v>44589.742002314815</x:v>
      </x:c>
      <x:c r="C63" s="220" t="str">
        <x:v>DL5FAB VHF/UHF-JN49hu</x:v>
      </x:c>
      <x:c r="D63" s="220" t="n">
        <x:v>2504</x:v>
      </x:c>
      <x:c r="E63" s="220" t="n">
        <x:v>5369438</x:v>
      </x:c>
      <x:c r="F63" s="220" t="n">
        <x:v>74</x:v>
      </x:c>
      <x:c r="G63" s="220" t="str">
        <x:v>PREPROCESSED_74</x:v>
      </x:c>
      <x:c r="H63" s="220" t="str">
        <x:v>NOT_PRESENT</x:v>
      </x:c>
      <x:c r="I63" s="220" t="n">
        <x:v>30</x:v>
      </x:c>
      <x:c r="J63" s="220" t="str">
        <x:v>CRC32C_VERIFIED</x:v>
      </x:c>
      <x:c r="K63" s="220" t="str">
        <x:v>5135a4f5fc4ae728acc970c961623b497ed735a3b948b41ad73062c9a10965e8</x:v>
      </x:c>
      <x:c r="L63" s="220" t="str">
        <x:v>a8c391ea8eda2792ab9fbc5ea128384474d5d7b85233cb0634bac3f58c40a557</x:v>
      </x:c>
      <x:c r="M63" s="220" t="str">
        <x:v>88A0608AA6826088A0609EA0A66103F0CAA7C00001720173FFAD0101000082AF0000000B0042FA270000006E020466000001003DB8C811FF9401010AA8BB00005613B5AF60BC0010DF30</x:v>
      </x:c>
      <x:c r="N63" s="220" t="n">
        <x:v>370</x:v>
      </x:c>
      <x:c r="O63" s="220" t="n">
        <x:v>371</x:v>
      </x:c>
      <x:c r="P63" s="220" t="n">
        <x:v>-83</x:v>
      </x:c>
      <x:c r="Q63" s="220" t="n">
        <x:v>257</x:v>
      </x:c>
      <x:c r="R63" s="220" t="n">
        <x:v>33455</x:v>
      </x:c>
      <x:c r="S63" s="220" t="n">
        <x:v>11</x:v>
      </x:c>
      <x:c r="T63" s="220" t="n">
        <x:v>4389415</x:v>
      </x:c>
      <x:c r="U63" s="220" t="n">
        <x:v>110</x:v>
      </x:c>
      <x:c r="V63" s="220" t="n">
        <x:v>2</x:v>
      </x:c>
      <x:c r="W63" s="220" t="n">
        <x:v>1126</x:v>
      </x:c>
      <x:c r="X63" s="220" t="n">
        <x:v>256</x:v>
      </x:c>
      <x:c r="Y63" s="220" t="n">
        <x:v>1035520017</x:v>
      </x:c>
      <x:c r="Z63" s="220" t="n">
        <x:v>-108</x:v>
      </x:c>
      <x:c r="AA63" s="220" t="n">
        <x:v>1</x:v>
      </x:c>
      <x:c r="AB63" s="220" t="n">
        <x:v>17475771</x:v>
      </x:c>
      <x:c r="AC63" s="220" t="n">
        <x:v>22035</x:v>
      </x:c>
      <x:c r="AD63" s="220" t="n">
        <x:v>3048169660</x:v>
      </x:c>
      <x:c r="AE63" s="220" t="n">
        <x:v>1105712</x:v>
      </x:c>
      <x:c r="AF63" s="220" t="str"/>
      <x:c r="AG63" s="220" t="str"/>
    </x:row>
    <x:row r="64" ht="24" customHeight="1">
      <x:c r="A64" s="220" t="n">
        <x:v>144</x:v>
      </x:c>
      <x:c r="B64" s="229" t="n">
        <x:v>44589.742002314815</x:v>
      </x:c>
      <x:c r="C64" s="220" t="str">
        <x:v>EU1XX-KO33ru</x:v>
      </x:c>
      <x:c r="D64" s="220"/>
      <x:c r="E64" s="220"/>
      <x:c r="F64" s="220" t="n">
        <x:v>110</x:v>
      </x:c>
      <x:c r="G64" s="220" t="str">
        <x:v>SCRAMBLED_110</x:v>
      </x:c>
      <x:c r="H64" s="220" t="str">
        <x:v>PASS</x:v>
      </x:c>
      <x:c r="I64" s="220" t="n">
        <x:v>30</x:v>
      </x:c>
      <x:c r="J64" s="220" t="str">
        <x:v>CRC32C_VERIFIED</x:v>
      </x:c>
      <x:c r="K64" s="220" t="str">
        <x:v>d25846cae6fc2e48afd9e1cefa08af923f65c9829a3958579166bfbac2ab66e0</x:v>
      </x:c>
      <x:c r="L64" s="220" t="str">
        <x:v>a8c391ea8eda2792ab9fbc5ea128384474d5d7b85233cb0634bac3f58c40a557</x:v>
      </x:c>
      <x:c r="M64" s="220" t="str">
        <x:v>88A0608AA6826088A0609EA0A66103F035EFCEC09B7F71CF718192ACA7B7C4615A977DC732E045190A10F1E696C98CB1FE911DBC8CD2F08688582651E7D58D9CE33D4E3705F97E6CCB11527E521797D9BDECA19BEDC5203F145FE57F84913889A08D688CBAC75A070368A126FF74</x:v>
      </x:c>
      <x:c r="N64" s="220" t="n">
        <x:v>370</x:v>
      </x:c>
      <x:c r="O64" s="220" t="n">
        <x:v>371</x:v>
      </x:c>
      <x:c r="P64" s="220" t="n">
        <x:v>-83</x:v>
      </x:c>
      <x:c r="Q64" s="220" t="n">
        <x:v>257</x:v>
      </x:c>
      <x:c r="R64" s="220" t="n">
        <x:v>33455</x:v>
      </x:c>
      <x:c r="S64" s="220" t="n">
        <x:v>11</x:v>
      </x:c>
      <x:c r="T64" s="220" t="n">
        <x:v>4389415</x:v>
      </x:c>
      <x:c r="U64" s="220" t="n">
        <x:v>110</x:v>
      </x:c>
      <x:c r="V64" s="220" t="n">
        <x:v>2</x:v>
      </x:c>
      <x:c r="W64" s="220" t="n">
        <x:v>1126</x:v>
      </x:c>
      <x:c r="X64" s="220" t="n">
        <x:v>256</x:v>
      </x:c>
      <x:c r="Y64" s="220" t="n">
        <x:v>1035520017</x:v>
      </x:c>
      <x:c r="Z64" s="220" t="n">
        <x:v>-108</x:v>
      </x:c>
      <x:c r="AA64" s="220" t="n">
        <x:v>1</x:v>
      </x:c>
      <x:c r="AB64" s="220" t="n">
        <x:v>17475771</x:v>
      </x:c>
      <x:c r="AC64" s="220" t="n">
        <x:v>22035</x:v>
      </x:c>
      <x:c r="AD64" s="220" t="n">
        <x:v>3048169660</x:v>
      </x:c>
      <x:c r="AE64" s="220" t="n">
        <x:v>1105712</x:v>
      </x:c>
      <x:c r="AF64" s="220" t="str">
        <x:v>B16F7B8C</x:v>
      </x:c>
      <x:c r="AG64" s="220" t="str">
        <x:v>B16F7B8C</x:v>
      </x:c>
    </x:row>
    <x:row r="65" ht="24" customHeight="1">
      <x:c r="A65" s="220" t="n">
        <x:v>145</x:v>
      </x:c>
      <x:c r="B65" s="229" t="n">
        <x:v>44589.742002314815</x:v>
      </x:c>
      <x:c r="C65" s="220" t="str">
        <x:v>EA6TC-JM19jn</x:v>
      </x:c>
      <x:c r="D65" s="220"/>
      <x:c r="E65" s="220"/>
      <x:c r="F65" s="220" t="n">
        <x:v>110</x:v>
      </x:c>
      <x:c r="G65" s="220" t="str">
        <x:v>SCRAMBLED_110</x:v>
      </x:c>
      <x:c r="H65" s="220" t="str">
        <x:v>PASS</x:v>
      </x:c>
      <x:c r="I65" s="220" t="n">
        <x:v>30</x:v>
      </x:c>
      <x:c r="J65" s="220" t="str">
        <x:v>CRC32C_VERIFIED</x:v>
      </x:c>
      <x:c r="K65" s="220" t="str">
        <x:v>d25846cae6fc2e48afd9e1cefa08af923f65c9829a3958579166bfbac2ab66e0</x:v>
      </x:c>
      <x:c r="L65" s="220" t="str">
        <x:v>a8c391ea8eda2792ab9fbc5ea128384474d5d7b85233cb0634bac3f58c40a557</x:v>
      </x:c>
      <x:c r="M65" s="220" t="str">
        <x:v>88A0608AA6826088A0609EA0A66103F035EFCEC09B7F71CF718192ACA7B7C4615A977DC732E045190A10F1E696C98CB1FE911DBC8CD2F08688582651E7D58D9CE33D4E3705F97E6CCB11527E521797D9BDECA19BEDC5203F145FE57F84913889A08D688CBAC75A070368A126FF74</x:v>
      </x:c>
      <x:c r="N65" s="220" t="n">
        <x:v>370</x:v>
      </x:c>
      <x:c r="O65" s="220" t="n">
        <x:v>371</x:v>
      </x:c>
      <x:c r="P65" s="220" t="n">
        <x:v>-83</x:v>
      </x:c>
      <x:c r="Q65" s="220" t="n">
        <x:v>257</x:v>
      </x:c>
      <x:c r="R65" s="220" t="n">
        <x:v>33455</x:v>
      </x:c>
      <x:c r="S65" s="220" t="n">
        <x:v>11</x:v>
      </x:c>
      <x:c r="T65" s="220" t="n">
        <x:v>4389415</x:v>
      </x:c>
      <x:c r="U65" s="220" t="n">
        <x:v>110</x:v>
      </x:c>
      <x:c r="V65" s="220" t="n">
        <x:v>2</x:v>
      </x:c>
      <x:c r="W65" s="220" t="n">
        <x:v>1126</x:v>
      </x:c>
      <x:c r="X65" s="220" t="n">
        <x:v>256</x:v>
      </x:c>
      <x:c r="Y65" s="220" t="n">
        <x:v>1035520017</x:v>
      </x:c>
      <x:c r="Z65" s="220" t="n">
        <x:v>-108</x:v>
      </x:c>
      <x:c r="AA65" s="220" t="n">
        <x:v>1</x:v>
      </x:c>
      <x:c r="AB65" s="220" t="n">
        <x:v>17475771</x:v>
      </x:c>
      <x:c r="AC65" s="220" t="n">
        <x:v>22035</x:v>
      </x:c>
      <x:c r="AD65" s="220" t="n">
        <x:v>3048169660</x:v>
      </x:c>
      <x:c r="AE65" s="220" t="n">
        <x:v>1105712</x:v>
      </x:c>
      <x:c r="AF65" s="220" t="str">
        <x:v>B16F7B8C</x:v>
      </x:c>
      <x:c r="AG65" s="220" t="str">
        <x:v>B16F7B8C</x:v>
      </x:c>
    </x:row>
    <x:row r="66" ht="24" customHeight="1">
      <x:c r="A66" s="220" t="n">
        <x:v>141</x:v>
      </x:c>
      <x:c r="B66" s="229" t="n">
        <x:v>44589.742118055554</x:v>
      </x:c>
      <x:c r="C66" s="220" t="str">
        <x:v>DL5FAB VHF/UHF-JN49hu</x:v>
      </x:c>
      <x:c r="D66" s="220" t="n">
        <x:v>2504</x:v>
      </x:c>
      <x:c r="E66" s="220" t="n">
        <x:v>5369438</x:v>
      </x:c>
      <x:c r="F66" s="220" t="n">
        <x:v>74</x:v>
      </x:c>
      <x:c r="G66" s="220" t="str">
        <x:v>PREPROCESSED_74</x:v>
      </x:c>
      <x:c r="H66" s="220" t="str">
        <x:v>NOT_PRESENT</x:v>
      </x:c>
      <x:c r="I66" s="220" t="n">
        <x:v>31</x:v>
      </x:c>
      <x:c r="J66" s="220" t="str">
        <x:v>CRC32C_VERIFIED</x:v>
      </x:c>
      <x:c r="K66" s="220" t="str">
        <x:v>deee76c9273d38351d0b84424e8e003a6ff340bceff04705192a2f9e619ea394</x:v>
      </x:c>
      <x:c r="L66" s="220" t="str">
        <x:v>f2575d1f4e68da027632ff2d4cf5969eb1eb5f8870c552a7a117077896987442</x:v>
      </x:c>
      <x:c r="M66" s="220" t="str">
        <x:v>88A0608AA6826088A0609EA0A66103F0CAA7C00001720172FFAD0101000082B00000000B0042FA850000006E020466000001003DB8C811FFA301010AA8BC00005613B5AF611A0010DF30</x:v>
      </x:c>
      <x:c r="N66" s="220" t="n">
        <x:v>370</x:v>
      </x:c>
      <x:c r="O66" s="220" t="n">
        <x:v>370</x:v>
      </x:c>
      <x:c r="P66" s="220" t="n">
        <x:v>-83</x:v>
      </x:c>
      <x:c r="Q66" s="220" t="n">
        <x:v>257</x:v>
      </x:c>
      <x:c r="R66" s="220" t="n">
        <x:v>33456</x:v>
      </x:c>
      <x:c r="S66" s="220" t="n">
        <x:v>11</x:v>
      </x:c>
      <x:c r="T66" s="220" t="n">
        <x:v>4389509</x:v>
      </x:c>
      <x:c r="U66" s="220" t="n">
        <x:v>110</x:v>
      </x:c>
      <x:c r="V66" s="220" t="n">
        <x:v>2</x:v>
      </x:c>
      <x:c r="W66" s="220" t="n">
        <x:v>1126</x:v>
      </x:c>
      <x:c r="X66" s="220" t="n">
        <x:v>256</x:v>
      </x:c>
      <x:c r="Y66" s="220" t="n">
        <x:v>1035520017</x:v>
      </x:c>
      <x:c r="Z66" s="220" t="n">
        <x:v>-93</x:v>
      </x:c>
      <x:c r="AA66" s="220" t="n">
        <x:v>1</x:v>
      </x:c>
      <x:c r="AB66" s="220" t="n">
        <x:v>17475772</x:v>
      </x:c>
      <x:c r="AC66" s="220" t="n">
        <x:v>22035</x:v>
      </x:c>
      <x:c r="AD66" s="220" t="n">
        <x:v>3048169754</x:v>
      </x:c>
      <x:c r="AE66" s="220" t="n">
        <x:v>1105712</x:v>
      </x:c>
      <x:c r="AF66" s="220" t="str"/>
      <x:c r="AG66" s="220" t="str"/>
    </x:row>
    <x:row r="67" ht="24" customHeight="1">
      <x:c r="A67" s="220" t="n">
        <x:v>142</x:v>
      </x:c>
      <x:c r="B67" s="229" t="n">
        <x:v>44589.742118055554</x:v>
      </x:c>
      <x:c r="C67" s="220" t="str">
        <x:v>EA6TC-JM19jn</x:v>
      </x:c>
      <x:c r="D67" s="220"/>
      <x:c r="E67" s="220"/>
      <x:c r="F67" s="220" t="n">
        <x:v>110</x:v>
      </x:c>
      <x:c r="G67" s="220" t="str">
        <x:v>SCRAMBLED_110</x:v>
      </x:c>
      <x:c r="H67" s="220" t="str">
        <x:v>PASS</x:v>
      </x:c>
      <x:c r="I67" s="220" t="n">
        <x:v>31</x:v>
      </x:c>
      <x:c r="J67" s="220" t="str">
        <x:v>CRC32C_VERIFIED</x:v>
      </x:c>
      <x:c r="K67" s="220" t="str">
        <x:v>a2d01309fd3a9a6ab5758925c8ce478e639fe3e2557490f7dddcc81b12306af4</x:v>
      </x:c>
      <x:c r="L67" s="220" t="str">
        <x:v>f2575d1f4e68da027632ff2d4cf5969eb1eb5f8870c552a7a117077896987442</x:v>
      </x:c>
      <x:c r="M67" s="220" t="str">
        <x:v>88A0608AA6826088A0609EA0A66103F035EFCEC09B7F71CE718192ACA7B7C47E5A977DC732E045BB0A10F1E696C98CB1FE911DBC8CD2F086BF582651E7D28D9CE33D4E37045F7E6CCB116BF44F132A1DD603E7CB0976A3718296875E44A63F33FEAD95010869A076709E31E9A794</x:v>
      </x:c>
      <x:c r="N67" s="220" t="n">
        <x:v>370</x:v>
      </x:c>
      <x:c r="O67" s="220" t="n">
        <x:v>370</x:v>
      </x:c>
      <x:c r="P67" s="220" t="n">
        <x:v>-83</x:v>
      </x:c>
      <x:c r="Q67" s="220" t="n">
        <x:v>257</x:v>
      </x:c>
      <x:c r="R67" s="220" t="n">
        <x:v>33456</x:v>
      </x:c>
      <x:c r="S67" s="220" t="n">
        <x:v>11</x:v>
      </x:c>
      <x:c r="T67" s="220" t="n">
        <x:v>4389509</x:v>
      </x:c>
      <x:c r="U67" s="220" t="n">
        <x:v>110</x:v>
      </x:c>
      <x:c r="V67" s="220" t="n">
        <x:v>2</x:v>
      </x:c>
      <x:c r="W67" s="220" t="n">
        <x:v>1126</x:v>
      </x:c>
      <x:c r="X67" s="220" t="n">
        <x:v>256</x:v>
      </x:c>
      <x:c r="Y67" s="220" t="n">
        <x:v>1035520017</x:v>
      </x:c>
      <x:c r="Z67" s="220" t="n">
        <x:v>-93</x:v>
      </x:c>
      <x:c r="AA67" s="220" t="n">
        <x:v>1</x:v>
      </x:c>
      <x:c r="AB67" s="220" t="n">
        <x:v>17475772</x:v>
      </x:c>
      <x:c r="AC67" s="220" t="n">
        <x:v>22035</x:v>
      </x:c>
      <x:c r="AD67" s="220" t="n">
        <x:v>3048169754</x:v>
      </x:c>
      <x:c r="AE67" s="220" t="n">
        <x:v>1105712</x:v>
      </x:c>
      <x:c r="AF67" s="220" t="str">
        <x:v>88E56688</x:v>
      </x:c>
      <x:c r="AG67" s="220" t="str">
        <x:v>88E56688</x:v>
      </x:c>
    </x:row>
    <x:row r="68" ht="24" customHeight="1">
      <x:c r="A68" s="220" t="n">
        <x:v>138</x:v>
      </x:c>
      <x:c r="B68" s="229" t="n">
        <x:v>44589.7422337963</x:v>
      </x:c>
      <x:c r="C68" s="220" t="str">
        <x:v>DL5FAB VHF/UHF-JN49hu</x:v>
      </x:c>
      <x:c r="D68" s="220" t="n">
        <x:v>2504</x:v>
      </x:c>
      <x:c r="E68" s="220" t="n">
        <x:v>5369438</x:v>
      </x:c>
      <x:c r="F68" s="220" t="n">
        <x:v>74</x:v>
      </x:c>
      <x:c r="G68" s="220" t="str">
        <x:v>PREPROCESSED_74</x:v>
      </x:c>
      <x:c r="H68" s="220" t="str">
        <x:v>NOT_PRESENT</x:v>
      </x:c>
      <x:c r="I68" s="220" t="n">
        <x:v>32</x:v>
      </x:c>
      <x:c r="J68" s="220" t="str">
        <x:v>CRC32C_VERIFIED</x:v>
      </x:c>
      <x:c r="K68" s="220" t="str">
        <x:v>e23948fbdbc1c2c49bbcaf4dfd24c303aa85208da999a923f71a8aaf27469a82</x:v>
      </x:c>
      <x:c r="L68" s="220" t="str">
        <x:v>394dae6330472a9586cf0cba15d455ecf025be72b2acedce0208c9ee74679979</x:v>
      </x:c>
      <x:c r="M68" s="220" t="str">
        <x:v>88A0608AA6826088A0609EA0A66103F0CAA7C00001710172FFAD0101000082B10000000B0042FAE30000006E020466000001003DB8C811FF9301010AA8BD00005613B5AF61780010DF30</x:v>
      </x:c>
      <x:c r="N68" s="220" t="n">
        <x:v>369</x:v>
      </x:c>
      <x:c r="O68" s="220" t="n">
        <x:v>370</x:v>
      </x:c>
      <x:c r="P68" s="220" t="n">
        <x:v>-83</x:v>
      </x:c>
      <x:c r="Q68" s="220" t="n">
        <x:v>257</x:v>
      </x:c>
      <x:c r="R68" s="220" t="n">
        <x:v>33457</x:v>
      </x:c>
      <x:c r="S68" s="220" t="n">
        <x:v>11</x:v>
      </x:c>
      <x:c r="T68" s="220" t="n">
        <x:v>4389603</x:v>
      </x:c>
      <x:c r="U68" s="220" t="n">
        <x:v>110</x:v>
      </x:c>
      <x:c r="V68" s="220" t="n">
        <x:v>2</x:v>
      </x:c>
      <x:c r="W68" s="220" t="n">
        <x:v>1126</x:v>
      </x:c>
      <x:c r="X68" s="220" t="n">
        <x:v>256</x:v>
      </x:c>
      <x:c r="Y68" s="220" t="n">
        <x:v>1035520017</x:v>
      </x:c>
      <x:c r="Z68" s="220" t="n">
        <x:v>-109</x:v>
      </x:c>
      <x:c r="AA68" s="220" t="n">
        <x:v>1</x:v>
      </x:c>
      <x:c r="AB68" s="220" t="n">
        <x:v>17475773</x:v>
      </x:c>
      <x:c r="AC68" s="220" t="n">
        <x:v>22035</x:v>
      </x:c>
      <x:c r="AD68" s="220" t="n">
        <x:v>3048169848</x:v>
      </x:c>
      <x:c r="AE68" s="220" t="n">
        <x:v>1105712</x:v>
      </x:c>
      <x:c r="AF68" s="220" t="str"/>
      <x:c r="AG68" s="220" t="str"/>
    </x:row>
    <x:row r="69" ht="24" customHeight="1">
      <x:c r="A69" s="220" t="n">
        <x:v>139</x:v>
      </x:c>
      <x:c r="B69" s="229" t="n">
        <x:v>44589.7422337963</x:v>
      </x:c>
      <x:c r="C69" s="220" t="str">
        <x:v>EU1XX-KO33ru</x:v>
      </x:c>
      <x:c r="D69" s="220"/>
      <x:c r="E69" s="220"/>
      <x:c r="F69" s="220" t="n">
        <x:v>110</x:v>
      </x:c>
      <x:c r="G69" s="220" t="str">
        <x:v>SCRAMBLED_110</x:v>
      </x:c>
      <x:c r="H69" s="220" t="str">
        <x:v>PASS</x:v>
      </x:c>
      <x:c r="I69" s="220" t="n">
        <x:v>32</x:v>
      </x:c>
      <x:c r="J69" s="220" t="str">
        <x:v>CRC32C_VERIFIED</x:v>
      </x:c>
      <x:c r="K69" s="220" t="str">
        <x:v>902fe2f99b6d9c8006b26abecb7bee2d6ea96a5228b3ac93e74b13b1eeab027d</x:v>
      </x:c>
      <x:c r="L69" s="220" t="str">
        <x:v>394dae6330472a9586cf0cba15d455ecf025be72b2acedce0208c9ee74679979</x:v>
      </x:c>
      <x:c r="M69" s="220" t="str">
        <x:v>88A0608AA6826088A0609EA0A66103F035EFCEC09B7C71CE718192ACA7B7C47F5A977DC732E045DD0A10F1E696C98CB1FE911DBC8CD2F0868F582651E7D38D9CE33D4E37043D7E6CCB1160327A0E0234F22A21A6FA8C555872C62BF6FE180CEBE14FAB5200E0213042DD9AAC26DB</x:v>
      </x:c>
      <x:c r="N69" s="220" t="n">
        <x:v>369</x:v>
      </x:c>
      <x:c r="O69" s="220" t="n">
        <x:v>370</x:v>
      </x:c>
      <x:c r="P69" s="220" t="n">
        <x:v>-83</x:v>
      </x:c>
      <x:c r="Q69" s="220" t="n">
        <x:v>257</x:v>
      </x:c>
      <x:c r="R69" s="220" t="n">
        <x:v>33457</x:v>
      </x:c>
      <x:c r="S69" s="220" t="n">
        <x:v>11</x:v>
      </x:c>
      <x:c r="T69" s="220" t="n">
        <x:v>4389603</x:v>
      </x:c>
      <x:c r="U69" s="220" t="n">
        <x:v>110</x:v>
      </x:c>
      <x:c r="V69" s="220" t="n">
        <x:v>2</x:v>
      </x:c>
      <x:c r="W69" s="220" t="n">
        <x:v>1126</x:v>
      </x:c>
      <x:c r="X69" s="220" t="n">
        <x:v>256</x:v>
      </x:c>
      <x:c r="Y69" s="220" t="n">
        <x:v>1035520017</x:v>
      </x:c>
      <x:c r="Z69" s="220" t="n">
        <x:v>-109</x:v>
      </x:c>
      <x:c r="AA69" s="220" t="n">
        <x:v>1</x:v>
      </x:c>
      <x:c r="AB69" s="220" t="n">
        <x:v>17475773</x:v>
      </x:c>
      <x:c r="AC69" s="220" t="n">
        <x:v>22035</x:v>
      </x:c>
      <x:c r="AD69" s="220" t="n">
        <x:v>3048169848</x:v>
      </x:c>
      <x:c r="AE69" s="220" t="n">
        <x:v>1105712</x:v>
      </x:c>
      <x:c r="AF69" s="220" t="str">
        <x:v>83235395</x:v>
      </x:c>
      <x:c r="AG69" s="220" t="str">
        <x:v>83235395</x:v>
      </x:c>
    </x:row>
    <x:row r="70" ht="24" customHeight="1">
      <x:c r="A70" s="220" t="n">
        <x:v>140</x:v>
      </x:c>
      <x:c r="B70" s="229" t="n">
        <x:v>44589.7422337963</x:v>
      </x:c>
      <x:c r="C70" s="220" t="str">
        <x:v>EA6TC-JM19jn</x:v>
      </x:c>
      <x:c r="D70" s="220"/>
      <x:c r="E70" s="220"/>
      <x:c r="F70" s="220" t="n">
        <x:v>110</x:v>
      </x:c>
      <x:c r="G70" s="220" t="str">
        <x:v>SCRAMBLED_110</x:v>
      </x:c>
      <x:c r="H70" s="220" t="str">
        <x:v>PASS</x:v>
      </x:c>
      <x:c r="I70" s="220" t="n">
        <x:v>32</x:v>
      </x:c>
      <x:c r="J70" s="220" t="str">
        <x:v>CRC32C_VERIFIED</x:v>
      </x:c>
      <x:c r="K70" s="220" t="str">
        <x:v>902fe2f99b6d9c8006b26abecb7bee2d6ea96a5228b3ac93e74b13b1eeab027d</x:v>
      </x:c>
      <x:c r="L70" s="220" t="str">
        <x:v>394dae6330472a9586cf0cba15d455ecf025be72b2acedce0208c9ee74679979</x:v>
      </x:c>
      <x:c r="M70" s="220" t="str">
        <x:v>88A0608AA6826088A0609EA0A66103F035EFCEC09B7C71CE718192ACA7B7C47F5A977DC732E045DD0A10F1E696C98CB1FE911DBC8CD2F0868F582651E7D38D9CE33D4E37043D7E6CCB1160327A0E0234F22A21A6FA8C555872C62BF6FE180CEBE14FAB5200E0213042DD9AAC26DB</x:v>
      </x:c>
      <x:c r="N70" s="220" t="n">
        <x:v>369</x:v>
      </x:c>
      <x:c r="O70" s="220" t="n">
        <x:v>370</x:v>
      </x:c>
      <x:c r="P70" s="220" t="n">
        <x:v>-83</x:v>
      </x:c>
      <x:c r="Q70" s="220" t="n">
        <x:v>257</x:v>
      </x:c>
      <x:c r="R70" s="220" t="n">
        <x:v>33457</x:v>
      </x:c>
      <x:c r="S70" s="220" t="n">
        <x:v>11</x:v>
      </x:c>
      <x:c r="T70" s="220" t="n">
        <x:v>4389603</x:v>
      </x:c>
      <x:c r="U70" s="220" t="n">
        <x:v>110</x:v>
      </x:c>
      <x:c r="V70" s="220" t="n">
        <x:v>2</x:v>
      </x:c>
      <x:c r="W70" s="220" t="n">
        <x:v>1126</x:v>
      </x:c>
      <x:c r="X70" s="220" t="n">
        <x:v>256</x:v>
      </x:c>
      <x:c r="Y70" s="220" t="n">
        <x:v>1035520017</x:v>
      </x:c>
      <x:c r="Z70" s="220" t="n">
        <x:v>-109</x:v>
      </x:c>
      <x:c r="AA70" s="220" t="n">
        <x:v>1</x:v>
      </x:c>
      <x:c r="AB70" s="220" t="n">
        <x:v>17475773</x:v>
      </x:c>
      <x:c r="AC70" s="220" t="n">
        <x:v>22035</x:v>
      </x:c>
      <x:c r="AD70" s="220" t="n">
        <x:v>3048169848</x:v>
      </x:c>
      <x:c r="AE70" s="220" t="n">
        <x:v>1105712</x:v>
      </x:c>
      <x:c r="AF70" s="220" t="str">
        <x:v>83235395</x:v>
      </x:c>
      <x:c r="AG70" s="220" t="str">
        <x:v>83235395</x:v>
      </x:c>
    </x:row>
    <x:row r="71" ht="24" customHeight="1">
      <x:c r="A71" s="220" t="n">
        <x:v>136</x:v>
      </x:c>
      <x:c r="B71" s="229" t="n">
        <x:v>44589.74234953704</x:v>
      </x:c>
      <x:c r="C71" s="220" t="str">
        <x:v>DL5FAB VHF/UHF-JN49hu</x:v>
      </x:c>
      <x:c r="D71" s="220" t="n">
        <x:v>2504</x:v>
      </x:c>
      <x:c r="E71" s="220" t="n">
        <x:v>5369438</x:v>
      </x:c>
      <x:c r="F71" s="220" t="n">
        <x:v>74</x:v>
      </x:c>
      <x:c r="G71" s="220" t="str">
        <x:v>PREPROCESSED_74</x:v>
      </x:c>
      <x:c r="H71" s="220" t="str">
        <x:v>NOT_PRESENT</x:v>
      </x:c>
      <x:c r="I71" s="220" t="n">
        <x:v>33</x:v>
      </x:c>
      <x:c r="J71" s="220" t="str">
        <x:v>CRC32C_VERIFIED</x:v>
      </x:c>
      <x:c r="K71" s="220" t="str">
        <x:v>c1ff492af3ad09809391cba0c59ee93e3f43dfe1add3d2e3b8714b29f53da9c9</x:v>
      </x:c>
      <x:c r="L71" s="220" t="str">
        <x:v>6dac5d8e7fe8862c7065c274e4de77265d0430e7cc9b2546fa55d8d6d79ba56e</x:v>
      </x:c>
      <x:c r="M71" s="220" t="str">
        <x:v>88A0608AA6826088A0609EA0A66103F0CAA7C00001710172FFAD0101000082B20000000B0042FB410000006E020466000001003DB8C811FF9D01010AA8BE00005613B5AF61D60010DF30</x:v>
      </x:c>
      <x:c r="N71" s="220" t="n">
        <x:v>369</x:v>
      </x:c>
      <x:c r="O71" s="220" t="n">
        <x:v>370</x:v>
      </x:c>
      <x:c r="P71" s="220" t="n">
        <x:v>-83</x:v>
      </x:c>
      <x:c r="Q71" s="220" t="n">
        <x:v>257</x:v>
      </x:c>
      <x:c r="R71" s="220" t="n">
        <x:v>33458</x:v>
      </x:c>
      <x:c r="S71" s="220" t="n">
        <x:v>11</x:v>
      </x:c>
      <x:c r="T71" s="220" t="n">
        <x:v>4389697</x:v>
      </x:c>
      <x:c r="U71" s="220" t="n">
        <x:v>110</x:v>
      </x:c>
      <x:c r="V71" s="220" t="n">
        <x:v>2</x:v>
      </x:c>
      <x:c r="W71" s="220" t="n">
        <x:v>1126</x:v>
      </x:c>
      <x:c r="X71" s="220" t="n">
        <x:v>256</x:v>
      </x:c>
      <x:c r="Y71" s="220" t="n">
        <x:v>1035520017</x:v>
      </x:c>
      <x:c r="Z71" s="220" t="n">
        <x:v>-99</x:v>
      </x:c>
      <x:c r="AA71" s="220" t="n">
        <x:v>1</x:v>
      </x:c>
      <x:c r="AB71" s="220" t="n">
        <x:v>17475774</x:v>
      </x:c>
      <x:c r="AC71" s="220" t="n">
        <x:v>22035</x:v>
      </x:c>
      <x:c r="AD71" s="220" t="n">
        <x:v>3048169942</x:v>
      </x:c>
      <x:c r="AE71" s="220" t="n">
        <x:v>1105712</x:v>
      </x:c>
      <x:c r="AF71" s="220" t="str"/>
      <x:c r="AG71" s="220" t="str"/>
    </x:row>
    <x:row r="72" ht="24" customHeight="1">
      <x:c r="A72" s="220" t="n">
        <x:v>137</x:v>
      </x:c>
      <x:c r="B72" s="229" t="n">
        <x:v>44589.74234953704</x:v>
      </x:c>
      <x:c r="C72" s="220" t="str">
        <x:v>EU1XX-KO33ru</x:v>
      </x:c>
      <x:c r="D72" s="220"/>
      <x:c r="E72" s="220"/>
      <x:c r="F72" s="220" t="n">
        <x:v>110</x:v>
      </x:c>
      <x:c r="G72" s="220" t="str">
        <x:v>SCRAMBLED_110</x:v>
      </x:c>
      <x:c r="H72" s="220" t="str">
        <x:v>PASS</x:v>
      </x:c>
      <x:c r="I72" s="220" t="n">
        <x:v>33</x:v>
      </x:c>
      <x:c r="J72" s="220" t="str">
        <x:v>CRC32C_VERIFIED</x:v>
      </x:c>
      <x:c r="K72" s="220" t="str">
        <x:v>16fb385eab4aaa797a2c7eaba95f7015c241de7ba8f7f7f050633cb4090bd301</x:v>
      </x:c>
      <x:c r="L72" s="220" t="str">
        <x:v>6dac5d8e7fe8862c7065c274e4de77265d0430e7cc9b2546fa55d8d6d79ba56e</x:v>
      </x:c>
      <x:c r="M72" s="220" t="str">
        <x:v>88A0608AA6826088A0609EA0A66103F035EFCEC09B7C71CE718192ACA7B7C47C5A977DC732E0447F0A10F1E696C98CB1FE911DBC8CD2F08681582651E7D08D9CE33D4E3704937E6CCB1118DFD9FDF991EBE09916FC1344C14BA5EC6BD9556816BD92BCD48F5AF55B96556493DE0D</x:v>
      </x:c>
      <x:c r="N72" s="220" t="n">
        <x:v>369</x:v>
      </x:c>
      <x:c r="O72" s="220" t="n">
        <x:v>370</x:v>
      </x:c>
      <x:c r="P72" s="220" t="n">
        <x:v>-83</x:v>
      </x:c>
      <x:c r="Q72" s="220" t="n">
        <x:v>257</x:v>
      </x:c>
      <x:c r="R72" s="220" t="n">
        <x:v>33458</x:v>
      </x:c>
      <x:c r="S72" s="220" t="n">
        <x:v>11</x:v>
      </x:c>
      <x:c r="T72" s="220" t="n">
        <x:v>4389697</x:v>
      </x:c>
      <x:c r="U72" s="220" t="n">
        <x:v>110</x:v>
      </x:c>
      <x:c r="V72" s="220" t="n">
        <x:v>2</x:v>
      </x:c>
      <x:c r="W72" s="220" t="n">
        <x:v>1126</x:v>
      </x:c>
      <x:c r="X72" s="220" t="n">
        <x:v>256</x:v>
      </x:c>
      <x:c r="Y72" s="220" t="n">
        <x:v>1035520017</x:v>
      </x:c>
      <x:c r="Z72" s="220" t="n">
        <x:v>-99</x:v>
      </x:c>
      <x:c r="AA72" s="220" t="n">
        <x:v>1</x:v>
      </x:c>
      <x:c r="AB72" s="220" t="n">
        <x:v>17475774</x:v>
      </x:c>
      <x:c r="AC72" s="220" t="n">
        <x:v>22035</x:v>
      </x:c>
      <x:c r="AD72" s="220" t="n">
        <x:v>3048169942</x:v>
      </x:c>
      <x:c r="AE72" s="220" t="n">
        <x:v>1105712</x:v>
      </x:c>
      <x:c r="AF72" s="220" t="str">
        <x:v>FBCEF066</x:v>
      </x:c>
      <x:c r="AG72" s="220" t="str">
        <x:v>FBCEF066</x:v>
      </x:c>
    </x:row>
    <x:row r="73" ht="24" customHeight="1">
      <x:c r="A73" s="220" t="n">
        <x:v>135</x:v>
      </x:c>
      <x:c r="B73" s="229" t="n">
        <x:v>44589.74246527778</x:v>
      </x:c>
      <x:c r="C73" s="220" t="str">
        <x:v>EU1XX-KO33ru</x:v>
      </x:c>
      <x:c r="D73" s="220"/>
      <x:c r="E73" s="220"/>
      <x:c r="F73" s="220" t="n">
        <x:v>110</x:v>
      </x:c>
      <x:c r="G73" s="220" t="str">
        <x:v>SCRAMBLED_110</x:v>
      </x:c>
      <x:c r="H73" s="220" t="str">
        <x:v>PASS</x:v>
      </x:c>
      <x:c r="I73" s="220" t="n">
        <x:v>34</x:v>
      </x:c>
      <x:c r="J73" s="220" t="str">
        <x:v>CRC32C_VERIFIED</x:v>
      </x:c>
      <x:c r="K73" s="220" t="str">
        <x:v>6f7aff8c84613b5d21e7772ffc888ccc33c78406ae313e993f566e983c7db639</x:v>
      </x:c>
      <x:c r="L73" s="220" t="str">
        <x:v>7fca90c259044777c258fed73149b8a09607047d7aaabaad29832c936ba49324</x:v>
      </x:c>
      <x:c r="M73" s="220" t="str">
        <x:v>88A0608AA6826088A0609EA0A66103F035EFCEC09B7C71CD718192ACA7B7C47D5A977DC732E044A10A10F1E696C98CB1FE911DBC8CD2F08682582651E7D18D9CE33D4E3707717E6CCB11DDE4E0F01E32B5EFD50005402A166D2C7912B3DC084E8CF80D6601A045F9901B9DD7C27F</x:v>
      </x:c>
      <x:c r="N73" s="220" t="n">
        <x:v>369</x:v>
      </x:c>
      <x:c r="O73" s="220" t="n">
        <x:v>369</x:v>
      </x:c>
      <x:c r="P73" s="220" t="n">
        <x:v>-83</x:v>
      </x:c>
      <x:c r="Q73" s="220" t="n">
        <x:v>257</x:v>
      </x:c>
      <x:c r="R73" s="220" t="n">
        <x:v>33459</x:v>
      </x:c>
      <x:c r="S73" s="220" t="n">
        <x:v>11</x:v>
      </x:c>
      <x:c r="T73" s="220" t="n">
        <x:v>4389791</x:v>
      </x:c>
      <x:c r="U73" s="220" t="n">
        <x:v>110</x:v>
      </x:c>
      <x:c r="V73" s="220" t="n">
        <x:v>2</x:v>
      </x:c>
      <x:c r="W73" s="220" t="n">
        <x:v>1126</x:v>
      </x:c>
      <x:c r="X73" s="220" t="n">
        <x:v>256</x:v>
      </x:c>
      <x:c r="Y73" s="220" t="n">
        <x:v>1035520017</x:v>
      </x:c>
      <x:c r="Z73" s="220" t="n">
        <x:v>-98</x:v>
      </x:c>
      <x:c r="AA73" s="220" t="n">
        <x:v>1</x:v>
      </x:c>
      <x:c r="AB73" s="220" t="n">
        <x:v>17475775</x:v>
      </x:c>
      <x:c r="AC73" s="220" t="n">
        <x:v>22035</x:v>
      </x:c>
      <x:c r="AD73" s="220" t="n">
        <x:v>3048170036</x:v>
      </x:c>
      <x:c r="AE73" s="220" t="n">
        <x:v>1105712</x:v>
      </x:c>
      <x:c r="AF73" s="220" t="str">
        <x:v>3EF5C96B</x:v>
      </x:c>
      <x:c r="AG73" s="220" t="str">
        <x:v>3EF5C96B</x:v>
      </x:c>
    </x:row>
    <x:row r="74" ht="24" customHeight="1">
      <x:c r="A74" s="220" t="n">
        <x:v>134</x:v>
      </x:c>
      <x:c r="B74" s="229" t="n">
        <x:v>44589.742581018516</x:v>
      </x:c>
      <x:c r="C74" s="220" t="str">
        <x:v>EU1XX-KO33ru</x:v>
      </x:c>
      <x:c r="D74" s="220"/>
      <x:c r="E74" s="220"/>
      <x:c r="F74" s="220" t="n">
        <x:v>110</x:v>
      </x:c>
      <x:c r="G74" s="220" t="str">
        <x:v>SCRAMBLED_110</x:v>
      </x:c>
      <x:c r="H74" s="220" t="str">
        <x:v>PASS</x:v>
      </x:c>
      <x:c r="I74" s="220" t="n">
        <x:v>35</x:v>
      </x:c>
      <x:c r="J74" s="220" t="str">
        <x:v>CRC32C_VERIFIED</x:v>
      </x:c>
      <x:c r="K74" s="220" t="str">
        <x:v>f1416933e981de0e6bf0410374c2d55a44757217526b055670977ec2ff271acc</x:v>
      </x:c>
      <x:c r="L74" s="220" t="str">
        <x:v>06ce46c6592e7fe663b1bde38a597646958dbd7d7c79755c0381fe72ffcf9e2f</x:v>
      </x:c>
      <x:c r="M74" s="220" t="str">
        <x:v>88A0608AA6826088A0609EA0A66103F035EFCEC09B7C71CD718192ACA7B7C47A5A977DC732E044C30A10F1E696C98CB1FE911DBC8CD2F08681582651E7AE8D9CE33D4E3707D77E6CCB11F289EC0B1CFF2834F75D12BE00DC920C1EE2DD8A51265E59F0BD11605F4B6E1A2842BEBA</x:v>
      </x:c>
      <x:c r="N74" s="220" t="n">
        <x:v>369</x:v>
      </x:c>
      <x:c r="O74" s="220" t="n">
        <x:v>369</x:v>
      </x:c>
      <x:c r="P74" s="220" t="n">
        <x:v>-83</x:v>
      </x:c>
      <x:c r="Q74" s="220" t="n">
        <x:v>257</x:v>
      </x:c>
      <x:c r="R74" s="220" t="n">
        <x:v>33460</x:v>
      </x:c>
      <x:c r="S74" s="220" t="n">
        <x:v>11</x:v>
      </x:c>
      <x:c r="T74" s="220" t="n">
        <x:v>4389885</x:v>
      </x:c>
      <x:c r="U74" s="220" t="n">
        <x:v>110</x:v>
      </x:c>
      <x:c r="V74" s="220" t="n">
        <x:v>2</x:v>
      </x:c>
      <x:c r="W74" s="220" t="n">
        <x:v>1126</x:v>
      </x:c>
      <x:c r="X74" s="220" t="n">
        <x:v>256</x:v>
      </x:c>
      <x:c r="Y74" s="220" t="n">
        <x:v>1035520017</x:v>
      </x:c>
      <x:c r="Z74" s="220" t="n">
        <x:v>-99</x:v>
      </x:c>
      <x:c r="AA74" s="220" t="n">
        <x:v>1</x:v>
      </x:c>
      <x:c r="AB74" s="220" t="n">
        <x:v>17475776</x:v>
      </x:c>
      <x:c r="AC74" s="220" t="n">
        <x:v>22035</x:v>
      </x:c>
      <x:c r="AD74" s="220" t="n">
        <x:v>3048170130</x:v>
      </x:c>
      <x:c r="AE74" s="220" t="n">
        <x:v>1105712</x:v>
      </x:c>
      <x:c r="AF74" s="220" t="str">
        <x:v>1198C590</x:v>
      </x:c>
      <x:c r="AG74" s="220" t="str">
        <x:v>1198C590</x:v>
      </x:c>
    </x:row>
    <x:row r="75" ht="24" customHeight="1">
      <x:c r="A75" s="220" t="n">
        <x:v>131</x:v>
      </x:c>
      <x:c r="B75" s="229" t="n">
        <x:v>44589.74269675926</x:v>
      </x:c>
      <x:c r="C75" s="220" t="str">
        <x:v>DL5FAB VHF/UHF-JN49hu</x:v>
      </x:c>
      <x:c r="D75" s="220" t="n">
        <x:v>2504</x:v>
      </x:c>
      <x:c r="E75" s="220" t="n">
        <x:v>5369438</x:v>
      </x:c>
      <x:c r="F75" s="220" t="n">
        <x:v>74</x:v>
      </x:c>
      <x:c r="G75" s="220" t="str">
        <x:v>PREPROCESSED_74</x:v>
      </x:c>
      <x:c r="H75" s="220" t="str">
        <x:v>NOT_PRESENT</x:v>
      </x:c>
      <x:c r="I75" s="220" t="n">
        <x:v>36</x:v>
      </x:c>
      <x:c r="J75" s="220" t="str">
        <x:v>CRC32C_VERIFIED</x:v>
      </x:c>
      <x:c r="K75" s="220" t="str">
        <x:v>08d984df8f16f07a619fd936d181fea2bf918f4dc2fcbcc444e6e731c0380ec7</x:v>
      </x:c>
      <x:c r="L75" s="220" t="str">
        <x:v>34dc2e56cc9a6b2eff525144d477d6be6fac7d767d74df7e0a9f9abff10bdd20</x:v>
      </x:c>
      <x:c r="M75" s="220" t="str">
        <x:v>88A0608AA6826088A0609EA0A66103F0CAA7C00001710171FFAD0101000082B50000000B0042FC5B0000006E020466000001003DB8C811FF9901010AA8C100005613B5AF62F00010DF30</x:v>
      </x:c>
      <x:c r="N75" s="220" t="n">
        <x:v>369</x:v>
      </x:c>
      <x:c r="O75" s="220" t="n">
        <x:v>369</x:v>
      </x:c>
      <x:c r="P75" s="220" t="n">
        <x:v>-83</x:v>
      </x:c>
      <x:c r="Q75" s="220" t="n">
        <x:v>257</x:v>
      </x:c>
      <x:c r="R75" s="220" t="n">
        <x:v>33461</x:v>
      </x:c>
      <x:c r="S75" s="220" t="n">
        <x:v>11</x:v>
      </x:c>
      <x:c r="T75" s="220" t="n">
        <x:v>4389979</x:v>
      </x:c>
      <x:c r="U75" s="220" t="n">
        <x:v>110</x:v>
      </x:c>
      <x:c r="V75" s="220" t="n">
        <x:v>2</x:v>
      </x:c>
      <x:c r="W75" s="220" t="n">
        <x:v>1126</x:v>
      </x:c>
      <x:c r="X75" s="220" t="n">
        <x:v>256</x:v>
      </x:c>
      <x:c r="Y75" s="220" t="n">
        <x:v>1035520017</x:v>
      </x:c>
      <x:c r="Z75" s="220" t="n">
        <x:v>-103</x:v>
      </x:c>
      <x:c r="AA75" s="220" t="n">
        <x:v>1</x:v>
      </x:c>
      <x:c r="AB75" s="220" t="n">
        <x:v>17475777</x:v>
      </x:c>
      <x:c r="AC75" s="220" t="n">
        <x:v>22035</x:v>
      </x:c>
      <x:c r="AD75" s="220" t="n">
        <x:v>3048170224</x:v>
      </x:c>
      <x:c r="AE75" s="220" t="n">
        <x:v>1105712</x:v>
      </x:c>
      <x:c r="AF75" s="220" t="str"/>
      <x:c r="AG75" s="220" t="str"/>
    </x:row>
    <x:row r="76" ht="24" customHeight="1">
      <x:c r="A76" s="220" t="n">
        <x:v>132</x:v>
      </x:c>
      <x:c r="B76" s="229" t="n">
        <x:v>44589.74269675926</x:v>
      </x:c>
      <x:c r="C76" s="220" t="str">
        <x:v>EU1XX-KO33ru</x:v>
      </x:c>
      <x:c r="D76" s="220"/>
      <x:c r="E76" s="220"/>
      <x:c r="F76" s="220" t="n">
        <x:v>110</x:v>
      </x:c>
      <x:c r="G76" s="220" t="str">
        <x:v>SCRAMBLED_110</x:v>
      </x:c>
      <x:c r="H76" s="220" t="str">
        <x:v>PASS</x:v>
      </x:c>
      <x:c r="I76" s="220" t="n">
        <x:v>36</x:v>
      </x:c>
      <x:c r="J76" s="220" t="str">
        <x:v>CRC32C_VERIFIED</x:v>
      </x:c>
      <x:c r="K76" s="220" t="str">
        <x:v>045039e77b80c252556a986bac4e03346a0ab54515380da65cf0cca8b5ee3290</x:v>
      </x:c>
      <x:c r="L76" s="220" t="str">
        <x:v>34dc2e56cc9a6b2eff525144d477d6be6fac7d767d74df7e0a9f9abff10bdd20</x:v>
      </x:c>
      <x:c r="M76" s="220" t="str">
        <x:v>88A0608AA6826088A0609EA0A66103F035EFCEC09B7C71CD718192ACA7B7C47B5A977DC732E043650A10F1E696C98CB1FE911DBC8CD2F08685582651E7AF8D9CE33D4E3707B57E6CCB11FC60C0386A502DEE164B2304039129E4E5E317BA943ABB2B8B7266276F35EEFF0CB890D0</x:v>
      </x:c>
      <x:c r="N76" s="220" t="n">
        <x:v>369</x:v>
      </x:c>
      <x:c r="O76" s="220" t="n">
        <x:v>369</x:v>
      </x:c>
      <x:c r="P76" s="220" t="n">
        <x:v>-83</x:v>
      </x:c>
      <x:c r="Q76" s="220" t="n">
        <x:v>257</x:v>
      </x:c>
      <x:c r="R76" s="220" t="n">
        <x:v>33461</x:v>
      </x:c>
      <x:c r="S76" s="220" t="n">
        <x:v>11</x:v>
      </x:c>
      <x:c r="T76" s="220" t="n">
        <x:v>4389979</x:v>
      </x:c>
      <x:c r="U76" s="220" t="n">
        <x:v>110</x:v>
      </x:c>
      <x:c r="V76" s="220" t="n">
        <x:v>2</x:v>
      </x:c>
      <x:c r="W76" s="220" t="n">
        <x:v>1126</x:v>
      </x:c>
      <x:c r="X76" s="220" t="n">
        <x:v>256</x:v>
      </x:c>
      <x:c r="Y76" s="220" t="n">
        <x:v>1035520017</x:v>
      </x:c>
      <x:c r="Z76" s="220" t="n">
        <x:v>-103</x:v>
      </x:c>
      <x:c r="AA76" s="220" t="n">
        <x:v>1</x:v>
      </x:c>
      <x:c r="AB76" s="220" t="n">
        <x:v>17475777</x:v>
      </x:c>
      <x:c r="AC76" s="220" t="n">
        <x:v>22035</x:v>
      </x:c>
      <x:c r="AD76" s="220" t="n">
        <x:v>3048170224</x:v>
      </x:c>
      <x:c r="AE76" s="220" t="n">
        <x:v>1105712</x:v>
      </x:c>
      <x:c r="AF76" s="220" t="str">
        <x:v>1F71E9A3</x:v>
      </x:c>
      <x:c r="AG76" s="220" t="str">
        <x:v>1F71E9A3</x:v>
      </x:c>
    </x:row>
    <x:row r="77" ht="24" customHeight="1">
      <x:c r="A77" s="220" t="n">
        <x:v>133</x:v>
      </x:c>
      <x:c r="B77" s="229" t="n">
        <x:v>44589.74269675926</x:v>
      </x:c>
      <x:c r="C77" s="220" t="str">
        <x:v>EA6TC-JM19jn</x:v>
      </x:c>
      <x:c r="D77" s="220"/>
      <x:c r="E77" s="220"/>
      <x:c r="F77" s="220" t="n">
        <x:v>110</x:v>
      </x:c>
      <x:c r="G77" s="220" t="str">
        <x:v>SCRAMBLED_110</x:v>
      </x:c>
      <x:c r="H77" s="220" t="str">
        <x:v>PASS</x:v>
      </x:c>
      <x:c r="I77" s="220" t="n">
        <x:v>36</x:v>
      </x:c>
      <x:c r="J77" s="220" t="str">
        <x:v>CRC32C_VERIFIED</x:v>
      </x:c>
      <x:c r="K77" s="220" t="str">
        <x:v>045039e77b80c252556a986bac4e03346a0ab54515380da65cf0cca8b5ee3290</x:v>
      </x:c>
      <x:c r="L77" s="220" t="str">
        <x:v>34dc2e56cc9a6b2eff525144d477d6be6fac7d767d74df7e0a9f9abff10bdd20</x:v>
      </x:c>
      <x:c r="M77" s="220" t="str">
        <x:v>88A0608AA6826088A0609EA0A66103F035EFCEC09B7C71CD718192ACA7B7C47B5A977DC732E043650A10F1E696C98CB1FE911DBC8CD2F08685582651E7AF8D9CE33D4E3707B57E6CCB11FC60C0386A502DEE164B2304039129E4E5E317BA943ABB2B8B7266276F35EEFF0CB890D0</x:v>
      </x:c>
      <x:c r="N77" s="220" t="n">
        <x:v>369</x:v>
      </x:c>
      <x:c r="O77" s="220" t="n">
        <x:v>369</x:v>
      </x:c>
      <x:c r="P77" s="220" t="n">
        <x:v>-83</x:v>
      </x:c>
      <x:c r="Q77" s="220" t="n">
        <x:v>257</x:v>
      </x:c>
      <x:c r="R77" s="220" t="n">
        <x:v>33461</x:v>
      </x:c>
      <x:c r="S77" s="220" t="n">
        <x:v>11</x:v>
      </x:c>
      <x:c r="T77" s="220" t="n">
        <x:v>4389979</x:v>
      </x:c>
      <x:c r="U77" s="220" t="n">
        <x:v>110</x:v>
      </x:c>
      <x:c r="V77" s="220" t="n">
        <x:v>2</x:v>
      </x:c>
      <x:c r="W77" s="220" t="n">
        <x:v>1126</x:v>
      </x:c>
      <x:c r="X77" s="220" t="n">
        <x:v>256</x:v>
      </x:c>
      <x:c r="Y77" s="220" t="n">
        <x:v>1035520017</x:v>
      </x:c>
      <x:c r="Z77" s="220" t="n">
        <x:v>-103</x:v>
      </x:c>
      <x:c r="AA77" s="220" t="n">
        <x:v>1</x:v>
      </x:c>
      <x:c r="AB77" s="220" t="n">
        <x:v>17475777</x:v>
      </x:c>
      <x:c r="AC77" s="220" t="n">
        <x:v>22035</x:v>
      </x:c>
      <x:c r="AD77" s="220" t="n">
        <x:v>3048170224</x:v>
      </x:c>
      <x:c r="AE77" s="220" t="n">
        <x:v>1105712</x:v>
      </x:c>
      <x:c r="AF77" s="220" t="str">
        <x:v>1F71E9A3</x:v>
      </x:c>
      <x:c r="AG77" s="220" t="str">
        <x:v>1F71E9A3</x:v>
      </x:c>
    </x:row>
    <x:row r="78" ht="24" customHeight="1">
      <x:c r="A78" s="220" t="n">
        <x:v>128</x:v>
      </x:c>
      <x:c r="B78" s="229" t="n">
        <x:v>44589.7428125</x:v>
      </x:c>
      <x:c r="C78" s="220" t="str">
        <x:v>DL5FAB VHF/UHF-JN49hu</x:v>
      </x:c>
      <x:c r="D78" s="220" t="n">
        <x:v>2504</x:v>
      </x:c>
      <x:c r="E78" s="220" t="n">
        <x:v>5369438</x:v>
      </x:c>
      <x:c r="F78" s="220" t="n">
        <x:v>74</x:v>
      </x:c>
      <x:c r="G78" s="220" t="str">
        <x:v>PREPROCESSED_74</x:v>
      </x:c>
      <x:c r="H78" s="220" t="str">
        <x:v>NOT_PRESENT</x:v>
      </x:c>
      <x:c r="I78" s="220" t="n">
        <x:v>37</x:v>
      </x:c>
      <x:c r="J78" s="220" t="str">
        <x:v>CRC32C_VERIFIED</x:v>
      </x:c>
      <x:c r="K78" s="220" t="str">
        <x:v>0a5d2d31cae04cdb0edede1541fa79c6a97eaa04a790bd04c03c117879ab8f05</x:v>
      </x:c>
      <x:c r="L78" s="220" t="str">
        <x:v>860252e67b9d3f2da27b9dfe35e32245fa33ff01e92c3f5eb2faae05a208df88</x:v>
      </x:c>
      <x:c r="M78" s="220" t="str">
        <x:v>88A0608AA6826088A0609EA0A66103F0CAA7C00001700171FFAD0101000082B60000000B0042FCB90000006E020466000001003DB8C811FF9901010AA8C200005613B5AF634E0010DF30</x:v>
      </x:c>
      <x:c r="N78" s="220" t="n">
        <x:v>368</x:v>
      </x:c>
      <x:c r="O78" s="220" t="n">
        <x:v>369</x:v>
      </x:c>
      <x:c r="P78" s="220" t="n">
        <x:v>-83</x:v>
      </x:c>
      <x:c r="Q78" s="220" t="n">
        <x:v>257</x:v>
      </x:c>
      <x:c r="R78" s="220" t="n">
        <x:v>33462</x:v>
      </x:c>
      <x:c r="S78" s="220" t="n">
        <x:v>11</x:v>
      </x:c>
      <x:c r="T78" s="220" t="n">
        <x:v>4390073</x:v>
      </x:c>
      <x:c r="U78" s="220" t="n">
        <x:v>110</x:v>
      </x:c>
      <x:c r="V78" s="220" t="n">
        <x:v>2</x:v>
      </x:c>
      <x:c r="W78" s="220" t="n">
        <x:v>1126</x:v>
      </x:c>
      <x:c r="X78" s="220" t="n">
        <x:v>256</x:v>
      </x:c>
      <x:c r="Y78" s="220" t="n">
        <x:v>1035520017</x:v>
      </x:c>
      <x:c r="Z78" s="220" t="n">
        <x:v>-103</x:v>
      </x:c>
      <x:c r="AA78" s="220" t="n">
        <x:v>1</x:v>
      </x:c>
      <x:c r="AB78" s="220" t="n">
        <x:v>17475778</x:v>
      </x:c>
      <x:c r="AC78" s="220" t="n">
        <x:v>22035</x:v>
      </x:c>
      <x:c r="AD78" s="220" t="n">
        <x:v>3048170318</x:v>
      </x:c>
      <x:c r="AE78" s="220" t="n">
        <x:v>1105712</x:v>
      </x:c>
      <x:c r="AF78" s="220" t="str"/>
      <x:c r="AG78" s="220" t="str"/>
    </x:row>
    <x:row r="79" ht="24" customHeight="1">
      <x:c r="A79" s="220" t="n">
        <x:v>129</x:v>
      </x:c>
      <x:c r="B79" s="229" t="n">
        <x:v>44589.7428125</x:v>
      </x:c>
      <x:c r="C79" s="220" t="str">
        <x:v>EU1XX-KO33ru</x:v>
      </x:c>
      <x:c r="D79" s="220"/>
      <x:c r="E79" s="220"/>
      <x:c r="F79" s="220" t="n">
        <x:v>110</x:v>
      </x:c>
      <x:c r="G79" s="220" t="str">
        <x:v>SCRAMBLED_110</x:v>
      </x:c>
      <x:c r="H79" s="220" t="str">
        <x:v>PASS</x:v>
      </x:c>
      <x:c r="I79" s="220" t="n">
        <x:v>37</x:v>
      </x:c>
      <x:c r="J79" s="220" t="str">
        <x:v>CRC32C_VERIFIED</x:v>
      </x:c>
      <x:c r="K79" s="220" t="str">
        <x:v>767e74ffe8c85207e5d668ead010de1135563d3b7c3a51a56e1d1fa960c709bf</x:v>
      </x:c>
      <x:c r="L79" s="220" t="str">
        <x:v>860252e67b9d3f2da27b9dfe35e32245fa33ff01e92c3f5eb2faae05a208df88</x:v>
      </x:c>
      <x:c r="M79" s="220" t="str">
        <x:v>88A0608AA6826088A0609EA0A66103F035EFCEC09B7D71CD718192ACA7B7C4785A977DC732E043870A10F1E696C98CB1FE911DBC8CD2F08685582651E7AC8D9CE33D4E37060B7E6CCB1118A6033DB2D072175005B389602B289A9220F7D3E733F3F12303883E7287CB17D1BD4F77</x:v>
      </x:c>
      <x:c r="N79" s="220" t="n">
        <x:v>368</x:v>
      </x:c>
      <x:c r="O79" s="220" t="n">
        <x:v>369</x:v>
      </x:c>
      <x:c r="P79" s="220" t="n">
        <x:v>-83</x:v>
      </x:c>
      <x:c r="Q79" s="220" t="n">
        <x:v>257</x:v>
      </x:c>
      <x:c r="R79" s="220" t="n">
        <x:v>33462</x:v>
      </x:c>
      <x:c r="S79" s="220" t="n">
        <x:v>11</x:v>
      </x:c>
      <x:c r="T79" s="220" t="n">
        <x:v>4390073</x:v>
      </x:c>
      <x:c r="U79" s="220" t="n">
        <x:v>110</x:v>
      </x:c>
      <x:c r="V79" s="220" t="n">
        <x:v>2</x:v>
      </x:c>
      <x:c r="W79" s="220" t="n">
        <x:v>1126</x:v>
      </x:c>
      <x:c r="X79" s="220" t="n">
        <x:v>256</x:v>
      </x:c>
      <x:c r="Y79" s="220" t="n">
        <x:v>1035520017</x:v>
      </x:c>
      <x:c r="Z79" s="220" t="n">
        <x:v>-103</x:v>
      </x:c>
      <x:c r="AA79" s="220" t="n">
        <x:v>1</x:v>
      </x:c>
      <x:c r="AB79" s="220" t="n">
        <x:v>17475778</x:v>
      </x:c>
      <x:c r="AC79" s="220" t="n">
        <x:v>22035</x:v>
      </x:c>
      <x:c r="AD79" s="220" t="n">
        <x:v>3048170318</x:v>
      </x:c>
      <x:c r="AE79" s="220" t="n">
        <x:v>1105712</x:v>
      </x:c>
      <x:c r="AF79" s="220" t="str">
        <x:v>FBB72AA6</x:v>
      </x:c>
      <x:c r="AG79" s="220" t="str">
        <x:v>FBB72AA6</x:v>
      </x:c>
    </x:row>
    <x:row r="80" ht="24" customHeight="1">
      <x:c r="A80" s="220" t="n">
        <x:v>130</x:v>
      </x:c>
      <x:c r="B80" s="229" t="n">
        <x:v>44589.7428125</x:v>
      </x:c>
      <x:c r="C80" s="220" t="str">
        <x:v>EA6TC-JM19jn</x:v>
      </x:c>
      <x:c r="D80" s="220"/>
      <x:c r="E80" s="220"/>
      <x:c r="F80" s="220" t="n">
        <x:v>110</x:v>
      </x:c>
      <x:c r="G80" s="220" t="str">
        <x:v>SCRAMBLED_110</x:v>
      </x:c>
      <x:c r="H80" s="220" t="str">
        <x:v>PASS</x:v>
      </x:c>
      <x:c r="I80" s="220" t="n">
        <x:v>37</x:v>
      </x:c>
      <x:c r="J80" s="220" t="str">
        <x:v>CRC32C_VERIFIED</x:v>
      </x:c>
      <x:c r="K80" s="220" t="str">
        <x:v>767e74ffe8c85207e5d668ead010de1135563d3b7c3a51a56e1d1fa960c709bf</x:v>
      </x:c>
      <x:c r="L80" s="220" t="str">
        <x:v>860252e67b9d3f2da27b9dfe35e32245fa33ff01e92c3f5eb2faae05a208df88</x:v>
      </x:c>
      <x:c r="M80" s="220" t="str">
        <x:v>88A0608AA6826088A0609EA0A66103F035EFCEC09B7D71CD718192ACA7B7C4785A977DC732E043870A10F1E696C98CB1FE911DBC8CD2F08685582651E7AC8D9CE33D4E37060B7E6CCB1118A6033DB2D072175005B389602B289A9220F7D3E733F3F12303883E7287CB17D1BD4F77</x:v>
      </x:c>
      <x:c r="N80" s="220" t="n">
        <x:v>368</x:v>
      </x:c>
      <x:c r="O80" s="220" t="n">
        <x:v>369</x:v>
      </x:c>
      <x:c r="P80" s="220" t="n">
        <x:v>-83</x:v>
      </x:c>
      <x:c r="Q80" s="220" t="n">
        <x:v>257</x:v>
      </x:c>
      <x:c r="R80" s="220" t="n">
        <x:v>33462</x:v>
      </x:c>
      <x:c r="S80" s="220" t="n">
        <x:v>11</x:v>
      </x:c>
      <x:c r="T80" s="220" t="n">
        <x:v>4390073</x:v>
      </x:c>
      <x:c r="U80" s="220" t="n">
        <x:v>110</x:v>
      </x:c>
      <x:c r="V80" s="220" t="n">
        <x:v>2</x:v>
      </x:c>
      <x:c r="W80" s="220" t="n">
        <x:v>1126</x:v>
      </x:c>
      <x:c r="X80" s="220" t="n">
        <x:v>256</x:v>
      </x:c>
      <x:c r="Y80" s="220" t="n">
        <x:v>1035520017</x:v>
      </x:c>
      <x:c r="Z80" s="220" t="n">
        <x:v>-103</x:v>
      </x:c>
      <x:c r="AA80" s="220" t="n">
        <x:v>1</x:v>
      </x:c>
      <x:c r="AB80" s="220" t="n">
        <x:v>17475778</x:v>
      </x:c>
      <x:c r="AC80" s="220" t="n">
        <x:v>22035</x:v>
      </x:c>
      <x:c r="AD80" s="220" t="n">
        <x:v>3048170318</x:v>
      </x:c>
      <x:c r="AE80" s="220" t="n">
        <x:v>1105712</x:v>
      </x:c>
      <x:c r="AF80" s="220" t="str">
        <x:v>FBB72AA6</x:v>
      </x:c>
      <x:c r="AG80" s="220" t="str">
        <x:v>FBB72AA6</x:v>
      </x:c>
    </x:row>
    <x:row r="81" ht="24" customHeight="1">
      <x:c r="A81" s="220" t="n">
        <x:v>126</x:v>
      </x:c>
      <x:c r="B81" s="229" t="n">
        <x:v>44589.74292824074</x:v>
      </x:c>
      <x:c r="C81" s="220" t="str">
        <x:v>DL5FAB VHF/UHF-JN49hu</x:v>
      </x:c>
      <x:c r="D81" s="220" t="n">
        <x:v>2504</x:v>
      </x:c>
      <x:c r="E81" s="220" t="n">
        <x:v>5369438</x:v>
      </x:c>
      <x:c r="F81" s="220" t="n">
        <x:v>74</x:v>
      </x:c>
      <x:c r="G81" s="220" t="str">
        <x:v>PREPROCESSED_74</x:v>
      </x:c>
      <x:c r="H81" s="220" t="str">
        <x:v>NOT_PRESENT</x:v>
      </x:c>
      <x:c r="I81" s="220" t="n">
        <x:v>38</x:v>
      </x:c>
      <x:c r="J81" s="220" t="str">
        <x:v>CRC32C_VERIFIED</x:v>
      </x:c>
      <x:c r="K81" s="220" t="str">
        <x:v>fa6051ff4f52b21c740de2dc5355c81259c1ef9ea1af66bef94fc21cc5950709</x:v>
      </x:c>
      <x:c r="L81" s="220" t="str">
        <x:v>4ad1f19a2023058cbd08fd6cc4d2896a25231711d357fc5963df45e150b3aaf1</x:v>
      </x:c>
      <x:c r="M81" s="220" t="str">
        <x:v>88A0608AA6826088A0609EA0A66103F0CAA7C00001700171FFAD0101000082B70000000B0042FD170000006E020466000001003DB8C811FF9401010AA8C300005613B5AF63AC0010DF30</x:v>
      </x:c>
      <x:c r="N81" s="220" t="n">
        <x:v>368</x:v>
      </x:c>
      <x:c r="O81" s="220" t="n">
        <x:v>369</x:v>
      </x:c>
      <x:c r="P81" s="220" t="n">
        <x:v>-83</x:v>
      </x:c>
      <x:c r="Q81" s="220" t="n">
        <x:v>257</x:v>
      </x:c>
      <x:c r="R81" s="220" t="n">
        <x:v>33463</x:v>
      </x:c>
      <x:c r="S81" s="220" t="n">
        <x:v>11</x:v>
      </x:c>
      <x:c r="T81" s="220" t="n">
        <x:v>4390167</x:v>
      </x:c>
      <x:c r="U81" s="220" t="n">
        <x:v>110</x:v>
      </x:c>
      <x:c r="V81" s="220" t="n">
        <x:v>2</x:v>
      </x:c>
      <x:c r="W81" s="220" t="n">
        <x:v>1126</x:v>
      </x:c>
      <x:c r="X81" s="220" t="n">
        <x:v>256</x:v>
      </x:c>
      <x:c r="Y81" s="220" t="n">
        <x:v>1035520017</x:v>
      </x:c>
      <x:c r="Z81" s="220" t="n">
        <x:v>-108</x:v>
      </x:c>
      <x:c r="AA81" s="220" t="n">
        <x:v>1</x:v>
      </x:c>
      <x:c r="AB81" s="220" t="n">
        <x:v>17475779</x:v>
      </x:c>
      <x:c r="AC81" s="220" t="n">
        <x:v>22035</x:v>
      </x:c>
      <x:c r="AD81" s="220" t="n">
        <x:v>3048170412</x:v>
      </x:c>
      <x:c r="AE81" s="220" t="n">
        <x:v>1105712</x:v>
      </x:c>
      <x:c r="AF81" s="220" t="str"/>
      <x:c r="AG81" s="220" t="str"/>
    </x:row>
    <x:row r="82" ht="24" customHeight="1">
      <x:c r="A82" s="220" t="n">
        <x:v>127</x:v>
      </x:c>
      <x:c r="B82" s="229" t="n">
        <x:v>44589.74292824074</x:v>
      </x:c>
      <x:c r="C82" s="220" t="str">
        <x:v>EA6TC-JM19jn</x:v>
      </x:c>
      <x:c r="D82" s="220"/>
      <x:c r="E82" s="220"/>
      <x:c r="F82" s="220" t="n">
        <x:v>110</x:v>
      </x:c>
      <x:c r="G82" s="220" t="str">
        <x:v>SCRAMBLED_110</x:v>
      </x:c>
      <x:c r="H82" s="220" t="str">
        <x:v>PASS</x:v>
      </x:c>
      <x:c r="I82" s="220" t="n">
        <x:v>38</x:v>
      </x:c>
      <x:c r="J82" s="220" t="str">
        <x:v>CRC32C_VERIFIED</x:v>
      </x:c>
      <x:c r="K82" s="220" t="str">
        <x:v>244d40b82f49e54e99cba3e7f856f195e7cf0db6bff6846f1bd413a8d4a9004c</x:v>
      </x:c>
      <x:c r="L82" s="220" t="str">
        <x:v>4ad1f19a2023058cbd08fd6cc4d2896a25231711d357fc5963df45e150b3aaf1</x:v>
      </x:c>
      <x:c r="M82" s="220" t="str">
        <x:v>88A0608AA6826088A0609EA0A66103F035EFCEC09B7D71CD718192ACA7B7C4795A977DC732E042290A10F1E696C98CB1FE911DBC8CD2F08688582651E7AD8D9CE33D4E3706E97E6CCB11AFBFB740340F405D9DB55355A4B68913B7AA544E7FD7B690A4638C06B93A3EBB178E8E8C</x:v>
      </x:c>
      <x:c r="N82" s="220" t="n">
        <x:v>368</x:v>
      </x:c>
      <x:c r="O82" s="220" t="n">
        <x:v>369</x:v>
      </x:c>
      <x:c r="P82" s="220" t="n">
        <x:v>-83</x:v>
      </x:c>
      <x:c r="Q82" s="220" t="n">
        <x:v>257</x:v>
      </x:c>
      <x:c r="R82" s="220" t="n">
        <x:v>33463</x:v>
      </x:c>
      <x:c r="S82" s="220" t="n">
        <x:v>11</x:v>
      </x:c>
      <x:c r="T82" s="220" t="n">
        <x:v>4390167</x:v>
      </x:c>
      <x:c r="U82" s="220" t="n">
        <x:v>110</x:v>
      </x:c>
      <x:c r="V82" s="220" t="n">
        <x:v>2</x:v>
      </x:c>
      <x:c r="W82" s="220" t="n">
        <x:v>1126</x:v>
      </x:c>
      <x:c r="X82" s="220" t="n">
        <x:v>256</x:v>
      </x:c>
      <x:c r="Y82" s="220" t="n">
        <x:v>1035520017</x:v>
      </x:c>
      <x:c r="Z82" s="220" t="n">
        <x:v>-108</x:v>
      </x:c>
      <x:c r="AA82" s="220" t="n">
        <x:v>1</x:v>
      </x:c>
      <x:c r="AB82" s="220" t="n">
        <x:v>17475779</x:v>
      </x:c>
      <x:c r="AC82" s="220" t="n">
        <x:v>22035</x:v>
      </x:c>
      <x:c r="AD82" s="220" t="n">
        <x:v>3048170412</x:v>
      </x:c>
      <x:c r="AE82" s="220" t="n">
        <x:v>1105712</x:v>
      </x:c>
      <x:c r="AF82" s="220" t="str">
        <x:v>4CAE9EDB</x:v>
      </x:c>
      <x:c r="AG82" s="220" t="str">
        <x:v>4CAE9EDB</x:v>
      </x:c>
    </x:row>
    <x:row r="83" ht="24" customHeight="1">
      <x:c r="A83" s="220" t="n">
        <x:v>125</x:v>
      </x:c>
      <x:c r="B83" s="229" t="n">
        <x:v>44589.74304398148</x:v>
      </x:c>
      <x:c r="C83" s="220" t="str">
        <x:v>DL5FAB VHF/UHF-JN49hu</x:v>
      </x:c>
      <x:c r="D83" s="220" t="n">
        <x:v>2504</x:v>
      </x:c>
      <x:c r="E83" s="220" t="n">
        <x:v>5369438</x:v>
      </x:c>
      <x:c r="F83" s="220" t="n">
        <x:v>74</x:v>
      </x:c>
      <x:c r="G83" s="220" t="str">
        <x:v>PREPROCESSED_74</x:v>
      </x:c>
      <x:c r="H83" s="220" t="str">
        <x:v>NOT_PRESENT</x:v>
      </x:c>
      <x:c r="I83" s="220" t="n">
        <x:v>39</x:v>
      </x:c>
      <x:c r="J83" s="220" t="str">
        <x:v>PREPROCESSED_NO_CRC</x:v>
      </x:c>
      <x:c r="K83" s="220" t="str">
        <x:v>225a2e2c756d941c72a306b39ab4007dda6331a9c06c94ec6a549a61dc0e0be2</x:v>
      </x:c>
      <x:c r="L83" s="220" t="str">
        <x:v>1ea06b1101a4ff3a1881b9a50d9267d47e5f42f96f45575fd640b1ec55d4a389</x:v>
      </x:c>
      <x:c r="M83" s="220" t="str">
        <x:v>88A0608AA6826088A0609EA0A66103F0CAA7C00001700171FFAD0101000082B80000000B0042FD750000006E020466000001003DB8C811FFA001010AA8C400005613B5AF640A0010DF30</x:v>
      </x:c>
      <x:c r="N83" s="220" t="n">
        <x:v>368</x:v>
      </x:c>
      <x:c r="O83" s="220" t="n">
        <x:v>369</x:v>
      </x:c>
      <x:c r="P83" s="220" t="n">
        <x:v>-83</x:v>
      </x:c>
      <x:c r="Q83" s="220" t="n">
        <x:v>257</x:v>
      </x:c>
      <x:c r="R83" s="220" t="n">
        <x:v>33464</x:v>
      </x:c>
      <x:c r="S83" s="220" t="n">
        <x:v>11</x:v>
      </x:c>
      <x:c r="T83" s="220" t="n">
        <x:v>4390261</x:v>
      </x:c>
      <x:c r="U83" s="220" t="n">
        <x:v>110</x:v>
      </x:c>
      <x:c r="V83" s="220" t="n">
        <x:v>2</x:v>
      </x:c>
      <x:c r="W83" s="220" t="n">
        <x:v>1126</x:v>
      </x:c>
      <x:c r="X83" s="220" t="n">
        <x:v>256</x:v>
      </x:c>
      <x:c r="Y83" s="220" t="n">
        <x:v>1035520017</x:v>
      </x:c>
      <x:c r="Z83" s="220" t="n">
        <x:v>-96</x:v>
      </x:c>
      <x:c r="AA83" s="220" t="n">
        <x:v>1</x:v>
      </x:c>
      <x:c r="AB83" s="220" t="n">
        <x:v>17475780</x:v>
      </x:c>
      <x:c r="AC83" s="220" t="n">
        <x:v>22035</x:v>
      </x:c>
      <x:c r="AD83" s="220" t="n">
        <x:v>3048170506</x:v>
      </x:c>
      <x:c r="AE83" s="220" t="n">
        <x:v>1105712</x:v>
      </x:c>
      <x:c r="AF83" s="220" t="str"/>
      <x:c r="AG83" s="220" t="str"/>
    </x:row>
    <x:row r="84" ht="24" customHeight="1">
      <x:c r="A84" s="220" t="n">
        <x:v>124</x:v>
      </x:c>
      <x:c r="B84" s="229" t="n">
        <x:v>44589.743159722224</x:v>
      </x:c>
      <x:c r="C84" s="220" t="str">
        <x:v>EA6TC-JM19jn</x:v>
      </x:c>
      <x:c r="D84" s="220"/>
      <x:c r="E84" s="220"/>
      <x:c r="F84" s="220" t="n">
        <x:v>110</x:v>
      </x:c>
      <x:c r="G84" s="220" t="str">
        <x:v>SCRAMBLED_110</x:v>
      </x:c>
      <x:c r="H84" s="220" t="str">
        <x:v>PASS</x:v>
      </x:c>
      <x:c r="I84" s="220" t="n">
        <x:v>40</x:v>
      </x:c>
      <x:c r="J84" s="220" t="str">
        <x:v>CRC32C_VERIFIED</x:v>
      </x:c>
      <x:c r="K84" s="220" t="str">
        <x:v>1a144bbcde08d01a074e6f8dc09dd812b2f6bb2f46f3fa76a87fbe716d741d85</x:v>
      </x:c>
      <x:c r="L84" s="220" t="str">
        <x:v>d7c1ba1b432fe6fb3af41de555a9eeb7013150ad5473a0a53804387a3768f77f</x:v>
      </x:c>
      <x:c r="M84" s="220" t="str">
        <x:v>88A0608AA6826088A0609EA0A66103F035EFCEC09B7D71CD718192ACA7B7C4775A977DC732E042ED0A10F1E696C98CB1FE911DBC8CD2F08680582651E7AB8D9CE33D4E37012D7E6CCB11CB3236C4840E52F911ACC1215AC16BAAB0F759CB701D9FA0467CAA78DD99E109F559C37C</x:v>
      </x:c>
      <x:c r="N84" s="220" t="n">
        <x:v>368</x:v>
      </x:c>
      <x:c r="O84" s="220" t="n">
        <x:v>369</x:v>
      </x:c>
      <x:c r="P84" s="220" t="n">
        <x:v>-83</x:v>
      </x:c>
      <x:c r="Q84" s="220" t="n">
        <x:v>257</x:v>
      </x:c>
      <x:c r="R84" s="220" t="n">
        <x:v>33465</x:v>
      </x:c>
      <x:c r="S84" s="220" t="n">
        <x:v>11</x:v>
      </x:c>
      <x:c r="T84" s="220" t="n">
        <x:v>4390355</x:v>
      </x:c>
      <x:c r="U84" s="220" t="n">
        <x:v>110</x:v>
      </x:c>
      <x:c r="V84" s="220" t="n">
        <x:v>2</x:v>
      </x:c>
      <x:c r="W84" s="220" t="n">
        <x:v>1126</x:v>
      </x:c>
      <x:c r="X84" s="220" t="n">
        <x:v>256</x:v>
      </x:c>
      <x:c r="Y84" s="220" t="n">
        <x:v>1035520017</x:v>
      </x:c>
      <x:c r="Z84" s="220" t="n">
        <x:v>-100</x:v>
      </x:c>
      <x:c r="AA84" s="220" t="n">
        <x:v>1</x:v>
      </x:c>
      <x:c r="AB84" s="220" t="n">
        <x:v>17475781</x:v>
      </x:c>
      <x:c r="AC84" s="220" t="n">
        <x:v>22035</x:v>
      </x:c>
      <x:c r="AD84" s="220" t="n">
        <x:v>3048170600</x:v>
      </x:c>
      <x:c r="AE84" s="220" t="n">
        <x:v>1105712</x:v>
      </x:c>
      <x:c r="AF84" s="220" t="str">
        <x:v>28231F5F</x:v>
      </x:c>
      <x:c r="AG84" s="220" t="str">
        <x:v>28231F5F</x:v>
      </x:c>
    </x:row>
    <x:row r="85" ht="24" customHeight="1">
      <x:c r="A85" s="220" t="n">
        <x:v>123</x:v>
      </x:c>
      <x:c r="B85" s="229" t="n">
        <x:v>44589.74327546296</x:v>
      </x:c>
      <x:c r="C85" s="220" t="str">
        <x:v>EA6TC-JM19jn</x:v>
      </x:c>
      <x:c r="D85" s="220"/>
      <x:c r="E85" s="220"/>
      <x:c r="F85" s="220" t="n">
        <x:v>110</x:v>
      </x:c>
      <x:c r="G85" s="220" t="str">
        <x:v>SCRAMBLED_110</x:v>
      </x:c>
      <x:c r="H85" s="220" t="str">
        <x:v>PASS</x:v>
      </x:c>
      <x:c r="I85" s="220" t="n">
        <x:v>41</x:v>
      </x:c>
      <x:c r="J85" s="220" t="str">
        <x:v>CRC32C_VERIFIED</x:v>
      </x:c>
      <x:c r="K85" s="220" t="str">
        <x:v>c4a65227ce992f590469dccfd141c7c23f3d352aeef5f3eb25fd5bf17fca6b4f</x:v>
      </x:c>
      <x:c r="L85" s="220" t="str">
        <x:v>1224daeed3345b9852131a9c488affd66ae6755d005445800e5e59e99e0626ea</x:v>
      </x:c>
      <x:c r="M85" s="220" t="str">
        <x:v>88A0608AA6826088A0609EA0A66103F035EFCEC09B7D71CC718192ACA7B7C4745A977DC732E0410F0A10F1E696C98CB1FE911DBC8CD2F08687582651E7A88D9CE33D4E3701837E6CCB11C789F4F2E6526AB6275D8F5338AB01394B2566C6E0ABB05176C684D3583BCBE79FA9F121</x:v>
      </x:c>
      <x:c r="N85" s="220" t="n">
        <x:v>368</x:v>
      </x:c>
      <x:c r="O85" s="220" t="n">
        <x:v>368</x:v>
      </x:c>
      <x:c r="P85" s="220" t="n">
        <x:v>-83</x:v>
      </x:c>
      <x:c r="Q85" s="220" t="n">
        <x:v>257</x:v>
      </x:c>
      <x:c r="R85" s="220" t="n">
        <x:v>33466</x:v>
      </x:c>
      <x:c r="S85" s="220" t="n">
        <x:v>11</x:v>
      </x:c>
      <x:c r="T85" s="220" t="n">
        <x:v>4390449</x:v>
      </x:c>
      <x:c r="U85" s="220" t="n">
        <x:v>110</x:v>
      </x:c>
      <x:c r="V85" s="220" t="n">
        <x:v>2</x:v>
      </x:c>
      <x:c r="W85" s="220" t="n">
        <x:v>1126</x:v>
      </x:c>
      <x:c r="X85" s="220" t="n">
        <x:v>256</x:v>
      </x:c>
      <x:c r="Y85" s="220" t="n">
        <x:v>1035520017</x:v>
      </x:c>
      <x:c r="Z85" s="220" t="n">
        <x:v>-101</x:v>
      </x:c>
      <x:c r="AA85" s="220" t="n">
        <x:v>1</x:v>
      </x:c>
      <x:c r="AB85" s="220" t="n">
        <x:v>17475782</x:v>
      </x:c>
      <x:c r="AC85" s="220" t="n">
        <x:v>22035</x:v>
      </x:c>
      <x:c r="AD85" s="220" t="n">
        <x:v>3048170694</x:v>
      </x:c>
      <x:c r="AE85" s="220" t="n">
        <x:v>1105712</x:v>
      </x:c>
      <x:c r="AF85" s="220" t="str">
        <x:v>2498DD69</x:v>
      </x:c>
      <x:c r="AG85" s="220" t="str">
        <x:v>2498DD69</x:v>
      </x:c>
    </x:row>
    <x:row r="86" ht="24" customHeight="1">
      <x:c r="A86" s="220" t="n">
        <x:v>122</x:v>
      </x:c>
      <x:c r="B86" s="229" t="n">
        <x:v>44589.74350694445</x:v>
      </x:c>
      <x:c r="C86" s="220" t="str">
        <x:v>EA6TC-JM19jn</x:v>
      </x:c>
      <x:c r="D86" s="220"/>
      <x:c r="E86" s="220"/>
      <x:c r="F86" s="220" t="n">
        <x:v>110</x:v>
      </x:c>
      <x:c r="G86" s="220" t="str">
        <x:v>SCRAMBLED_110</x:v>
      </x:c>
      <x:c r="H86" s="220" t="str">
        <x:v>PASS</x:v>
      </x:c>
      <x:c r="I86" s="220" t="n">
        <x:v>42</x:v>
      </x:c>
      <x:c r="J86" s="220" t="str">
        <x:v>CRC32C_VERIFIED</x:v>
      </x:c>
      <x:c r="K86" s="220" t="str">
        <x:v>adfb211b5006eeafb7ac98b9b3b2f6eca22d3d5ea27cbb8d25c448542a82ff66</x:v>
      </x:c>
      <x:c r="L86" s="220" t="str">
        <x:v>02cad7396142a8fd6bd03253d829b156afe9965b80bdb0c1efaf175d3296dba2</x:v>
      </x:c>
      <x:c r="M86" s="220" t="str">
        <x:v>88A0608AA6826088A0609EA0A66103F035EFCEC09B7D71CC718192ACA7B7C4725A977DC732E041D30A10F1E696C98CB1FE911DBC8CD2F0868F582651E7A68D9CE33D4E3700C77E6CCB11BEA34D30D50D1C3231F45A40AC267DBA7FDC289583EF973B6D0373987C6A0348B3F257C2</x:v>
      </x:c>
      <x:c r="N86" s="220" t="n">
        <x:v>368</x:v>
      </x:c>
      <x:c r="O86" s="220" t="n">
        <x:v>368</x:v>
      </x:c>
      <x:c r="P86" s="220" t="n">
        <x:v>-83</x:v>
      </x:c>
      <x:c r="Q86" s="220" t="n">
        <x:v>257</x:v>
      </x:c>
      <x:c r="R86" s="220" t="n">
        <x:v>33468</x:v>
      </x:c>
      <x:c r="S86" s="220" t="n">
        <x:v>11</x:v>
      </x:c>
      <x:c r="T86" s="220" t="n">
        <x:v>4390637</x:v>
      </x:c>
      <x:c r="U86" s="220" t="n">
        <x:v>110</x:v>
      </x:c>
      <x:c r="V86" s="220" t="n">
        <x:v>2</x:v>
      </x:c>
      <x:c r="W86" s="220" t="n">
        <x:v>1126</x:v>
      </x:c>
      <x:c r="X86" s="220" t="n">
        <x:v>256</x:v>
      </x:c>
      <x:c r="Y86" s="220" t="n">
        <x:v>1035520017</x:v>
      </x:c>
      <x:c r="Z86" s="220" t="n">
        <x:v>-109</x:v>
      </x:c>
      <x:c r="AA86" s="220" t="n">
        <x:v>1</x:v>
      </x:c>
      <x:c r="AB86" s="220" t="n">
        <x:v>17475784</x:v>
      </x:c>
      <x:c r="AC86" s="220" t="n">
        <x:v>22035</x:v>
      </x:c>
      <x:c r="AD86" s="220" t="n">
        <x:v>3048170882</x:v>
      </x:c>
      <x:c r="AE86" s="220" t="n">
        <x:v>1105712</x:v>
      </x:c>
      <x:c r="AF86" s="220" t="str">
        <x:v>5DB264AB</x:v>
      </x:c>
      <x:c r="AG86" s="220" t="str">
        <x:v>5DB264AB</x:v>
      </x:c>
    </x:row>
    <x:row r="87" ht="24" customHeight="1">
      <x:c r="A87" s="220" t="n">
        <x:v>121</x:v>
      </x:c>
      <x:c r="B87" s="229" t="n">
        <x:v>44589.743738425925</x:v>
      </x:c>
      <x:c r="C87" s="220" t="str">
        <x:v>EA6TC-JM19jn</x:v>
      </x:c>
      <x:c r="D87" s="220"/>
      <x:c r="E87" s="220"/>
      <x:c r="F87" s="220" t="n">
        <x:v>110</x:v>
      </x:c>
      <x:c r="G87" s="220" t="str">
        <x:v>SCRAMBLED_110</x:v>
      </x:c>
      <x:c r="H87" s="220" t="str">
        <x:v>PASS</x:v>
      </x:c>
      <x:c r="I87" s="220" t="n">
        <x:v>43</x:v>
      </x:c>
      <x:c r="J87" s="220" t="str">
        <x:v>CRC32C_VERIFIED</x:v>
      </x:c>
      <x:c r="K87" s="220" t="str">
        <x:v>08604604efe4c7f7e1fc09f63e7962b9d7114934c2b1f4adb5b660a1fb36faee</x:v>
      </x:c>
      <x:c r="L87" s="220" t="str">
        <x:v>2034a1cbbe5416b3f0d94fa63551a529607f15d3d948c9578f2dbd8a9dc21cbf</x:v>
      </x:c>
      <x:c r="M87" s="220" t="str">
        <x:v>88A0608AA6826088A0609EA0A66103F035EFCEC09B7D71CC718192ACA7B7C4705A977DC732E040970A10F1E696C98CB1FE911DBC8CD2F0868D582651E7A48D9CE33D4E37037B7E6CCB11E129BB2460ABC6AE2077B00C48B47E9697F737A2E7744AA671429694AAA9440BC43B07B7</x:v>
      </x:c>
      <x:c r="N87" s="220" t="n">
        <x:v>368</x:v>
      </x:c>
      <x:c r="O87" s="220" t="n">
        <x:v>368</x:v>
      </x:c>
      <x:c r="P87" s="220" t="n">
        <x:v>-83</x:v>
      </x:c>
      <x:c r="Q87" s="220" t="n">
        <x:v>257</x:v>
      </x:c>
      <x:c r="R87" s="220" t="n">
        <x:v>33470</x:v>
      </x:c>
      <x:c r="S87" s="220" t="n">
        <x:v>11</x:v>
      </x:c>
      <x:c r="T87" s="220" t="n">
        <x:v>4390825</x:v>
      </x:c>
      <x:c r="U87" s="220" t="n">
        <x:v>110</x:v>
      </x:c>
      <x:c r="V87" s="220" t="n">
        <x:v>2</x:v>
      </x:c>
      <x:c r="W87" s="220" t="n">
        <x:v>1126</x:v>
      </x:c>
      <x:c r="X87" s="220" t="n">
        <x:v>256</x:v>
      </x:c>
      <x:c r="Y87" s="220" t="n">
        <x:v>1035520017</x:v>
      </x:c>
      <x:c r="Z87" s="220" t="n">
        <x:v>-111</x:v>
      </x:c>
      <x:c r="AA87" s="220" t="n">
        <x:v>1</x:v>
      </x:c>
      <x:c r="AB87" s="220" t="n">
        <x:v>17475786</x:v>
      </x:c>
      <x:c r="AC87" s="220" t="n">
        <x:v>22035</x:v>
      </x:c>
      <x:c r="AD87" s="220" t="n">
        <x:v>3048171070</x:v>
      </x:c>
      <x:c r="AE87" s="220" t="n">
        <x:v>1105712</x:v>
      </x:c>
      <x:c r="AF87" s="220" t="str">
        <x:v>023892BF</x:v>
      </x:c>
      <x:c r="AG87" s="220" t="str">
        <x:v>023892BF</x:v>
      </x:c>
    </x:row>
    <x:row r="88" ht="24" customHeight="1">
      <x:c r="A88" s="220" t="n">
        <x:v>120</x:v>
      </x:c>
      <x:c r="B88" s="229" t="n">
        <x:v>44589.74385416666</x:v>
      </x:c>
      <x:c r="C88" s="220" t="str">
        <x:v>EA6TC-JM19jn</x:v>
      </x:c>
      <x:c r="D88" s="220"/>
      <x:c r="E88" s="220"/>
      <x:c r="F88" s="220" t="n">
        <x:v>110</x:v>
      </x:c>
      <x:c r="G88" s="220" t="str">
        <x:v>SCRAMBLED_110</x:v>
      </x:c>
      <x:c r="H88" s="220" t="str">
        <x:v>PASS</x:v>
      </x:c>
      <x:c r="I88" s="220" t="n">
        <x:v>44</x:v>
      </x:c>
      <x:c r="J88" s="220" t="str">
        <x:v>CRC32C_VERIFIED</x:v>
      </x:c>
      <x:c r="K88" s="220" t="str">
        <x:v>a961b1867e7f10543d4209362e2e88fba835e062ced6f162386e0c8f02e8a54f</x:v>
      </x:c>
      <x:c r="L88" s="220" t="str">
        <x:v>46b350b7c56980914770985c93ca4783c25ed3c07b9ea9a944aa250529a69e9f</x:v>
      </x:c>
      <x:c r="M88" s="220" t="str">
        <x:v>88A0608AA6826088A0609EA0A66103F035EFCEC09B6271CC718192ACA7B7C4715A977DC732E1BF390A10F1E696C98CB1FE911DBC8CD2F0868B582651E7A58D9CE33D4E3703D97E6CCB1141CF61D7B446D5A2C67019141E23B9E3DC500413535F83D4EDB5F984BF69FAD8AD966456</x:v>
      </x:c>
      <x:c r="N88" s="220" t="n">
        <x:v>367</x:v>
      </x:c>
      <x:c r="O88" s="220" t="n">
        <x:v>368</x:v>
      </x:c>
      <x:c r="P88" s="220" t="n">
        <x:v>-83</x:v>
      </x:c>
      <x:c r="Q88" s="220" t="n">
        <x:v>257</x:v>
      </x:c>
      <x:c r="R88" s="220" t="n">
        <x:v>33471</x:v>
      </x:c>
      <x:c r="S88" s="220" t="n">
        <x:v>11</x:v>
      </x:c>
      <x:c r="T88" s="220" t="n">
        <x:v>4390919</x:v>
      </x:c>
      <x:c r="U88" s="220" t="n">
        <x:v>110</x:v>
      </x:c>
      <x:c r="V88" s="220" t="n">
        <x:v>2</x:v>
      </x:c>
      <x:c r="W88" s="220" t="n">
        <x:v>1126</x:v>
      </x:c>
      <x:c r="X88" s="220" t="n">
        <x:v>256</x:v>
      </x:c>
      <x:c r="Y88" s="220" t="n">
        <x:v>1035520017</x:v>
      </x:c>
      <x:c r="Z88" s="220" t="n">
        <x:v>-105</x:v>
      </x:c>
      <x:c r="AA88" s="220" t="n">
        <x:v>1</x:v>
      </x:c>
      <x:c r="AB88" s="220" t="n">
        <x:v>17475787</x:v>
      </x:c>
      <x:c r="AC88" s="220" t="n">
        <x:v>22035</x:v>
      </x:c>
      <x:c r="AD88" s="220" t="n">
        <x:v>3048171164</x:v>
      </x:c>
      <x:c r="AE88" s="220" t="n">
        <x:v>1105712</x:v>
      </x:c>
      <x:c r="AF88" s="220" t="str">
        <x:v>A2DE484C</x:v>
      </x:c>
      <x:c r="AG88" s="220" t="str">
        <x:v>A2DE484C</x:v>
      </x:c>
    </x:row>
    <x:row r="89" ht="24" customHeight="1">
      <x:c r="A89" s="220" t="n">
        <x:v>119</x:v>
      </x:c>
      <x:c r="B89" s="229" t="n">
        <x:v>44589.74396990741</x:v>
      </x:c>
      <x:c r="C89" s="220" t="str">
        <x:v>EA6TC-JM19jn</x:v>
      </x:c>
      <x:c r="D89" s="220"/>
      <x:c r="E89" s="220"/>
      <x:c r="F89" s="220" t="n">
        <x:v>110</x:v>
      </x:c>
      <x:c r="G89" s="220" t="str">
        <x:v>SCRAMBLED_110</x:v>
      </x:c>
      <x:c r="H89" s="220" t="str">
        <x:v>PASS</x:v>
      </x:c>
      <x:c r="I89" s="220" t="n">
        <x:v>45</x:v>
      </x:c>
      <x:c r="J89" s="220" t="str">
        <x:v>CRC32C_VERIFIED</x:v>
      </x:c>
      <x:c r="K89" s="220" t="str">
        <x:v>9896b3630c3a6f25c81866ba0d382ebe1dd255b753eb455530c20d68e33d209f</x:v>
      </x:c>
      <x:c r="L89" s="220" t="str">
        <x:v>c433598891c30315a21f6d9ee6e1dfcc0f1ee56f5aa75928d6df06d5f9940e7e</x:v>
      </x:c>
      <x:c r="M89" s="220" t="str">
        <x:v>88A0608AA6826088A0609EA0A66103F035EFCEC09B6271CC718192ACA7B7C40E5A977DC732E1BF5B0A10F1E696C98CB1FE911DBC8CD2F086BB582651E7A28D9CE33D4E3703BF7E6CCB111A74CCC12F4EEA6E011A1265006DE84CA7B1032FEE483D58E78B074C84D2836522C531EC</x:v>
      </x:c>
      <x:c r="N89" s="220" t="n">
        <x:v>367</x:v>
      </x:c>
      <x:c r="O89" s="220" t="n">
        <x:v>368</x:v>
      </x:c>
      <x:c r="P89" s="220" t="n">
        <x:v>-83</x:v>
      </x:c>
      <x:c r="Q89" s="220" t="n">
        <x:v>257</x:v>
      </x:c>
      <x:c r="R89" s="220" t="n">
        <x:v>33472</x:v>
      </x:c>
      <x:c r="S89" s="220" t="n">
        <x:v>11</x:v>
      </x:c>
      <x:c r="T89" s="220" t="n">
        <x:v>4391013</x:v>
      </x:c>
      <x:c r="U89" s="220" t="n">
        <x:v>110</x:v>
      </x:c>
      <x:c r="V89" s="220" t="n">
        <x:v>2</x:v>
      </x:c>
      <x:c r="W89" s="220" t="n">
        <x:v>1126</x:v>
      </x:c>
      <x:c r="X89" s="220" t="n">
        <x:v>256</x:v>
      </x:c>
      <x:c r="Y89" s="220" t="n">
        <x:v>1035520017</x:v>
      </x:c>
      <x:c r="Z89" s="220" t="n">
        <x:v>-89</x:v>
      </x:c>
      <x:c r="AA89" s="220" t="n">
        <x:v>1</x:v>
      </x:c>
      <x:c r="AB89" s="220" t="n">
        <x:v>17475788</x:v>
      </x:c>
      <x:c r="AC89" s="220" t="n">
        <x:v>22035</x:v>
      </x:c>
      <x:c r="AD89" s="220" t="n">
        <x:v>3048171258</x:v>
      </x:c>
      <x:c r="AE89" s="220" t="n">
        <x:v>1105712</x:v>
      </x:c>
      <x:c r="AF89" s="220" t="str">
        <x:v>F965E55A</x:v>
      </x:c>
      <x:c r="AG89" s="220" t="str">
        <x:v>F965E55A</x:v>
      </x:c>
    </x:row>
    <x:row r="90" ht="24" customHeight="1">
      <x:c r="A90" s="220" t="n">
        <x:v>118</x:v>
      </x:c>
      <x:c r="B90" s="229" t="n">
        <x:v>44589.74408564815</x:v>
      </x:c>
      <x:c r="C90" s="220" t="str">
        <x:v>EA6TC-JM19jn</x:v>
      </x:c>
      <x:c r="D90" s="220"/>
      <x:c r="E90" s="220"/>
      <x:c r="F90" s="220" t="n">
        <x:v>110</x:v>
      </x:c>
      <x:c r="G90" s="220" t="str">
        <x:v>SCRAMBLED_110</x:v>
      </x:c>
      <x:c r="H90" s="220" t="str">
        <x:v>PASS</x:v>
      </x:c>
      <x:c r="I90" s="220" t="n">
        <x:v>46</x:v>
      </x:c>
      <x:c r="J90" s="220" t="str">
        <x:v>CRC32C_VERIFIED</x:v>
      </x:c>
      <x:c r="K90" s="220" t="str">
        <x:v>769d444fca2f546fa4529b321811b6440f9b4c83658fb127bb32235f27f9d1a3</x:v>
      </x:c>
      <x:c r="L90" s="220" t="str">
        <x:v>17590310677129d0434b95b6c96e8bcf41668486ded4fe75137e36669209b1fc</x:v>
      </x:c>
      <x:c r="M90" s="220" t="str">
        <x:v>88A0608AA6826088A0609EA0A66103F035EFCEC09B6271CC718192ACA7B7C40F5A977DC732E1BFFD0A10F1E696C98CB1FE911DBC8CD2F0868F582651E7A38D9CE33D4E37021D7E6CCB112765070C54DC636CC38DC2EB4763D894696E72FE801C8BF940F77533E094C2555FC88F0D</x:v>
      </x:c>
      <x:c r="N90" s="220" t="n">
        <x:v>367</x:v>
      </x:c>
      <x:c r="O90" s="220" t="n">
        <x:v>368</x:v>
      </x:c>
      <x:c r="P90" s="220" t="n">
        <x:v>-83</x:v>
      </x:c>
      <x:c r="Q90" s="220" t="n">
        <x:v>257</x:v>
      </x:c>
      <x:c r="R90" s="220" t="n">
        <x:v>33473</x:v>
      </x:c>
      <x:c r="S90" s="220" t="n">
        <x:v>11</x:v>
      </x:c>
      <x:c r="T90" s="220" t="n">
        <x:v>4391107</x:v>
      </x:c>
      <x:c r="U90" s="220" t="n">
        <x:v>110</x:v>
      </x:c>
      <x:c r="V90" s="220" t="n">
        <x:v>2</x:v>
      </x:c>
      <x:c r="W90" s="220" t="n">
        <x:v>1126</x:v>
      </x:c>
      <x:c r="X90" s="220" t="n">
        <x:v>256</x:v>
      </x:c>
      <x:c r="Y90" s="220" t="n">
        <x:v>1035520017</x:v>
      </x:c>
      <x:c r="Z90" s="220" t="n">
        <x:v>-109</x:v>
      </x:c>
      <x:c r="AA90" s="220" t="n">
        <x:v>1</x:v>
      </x:c>
      <x:c r="AB90" s="220" t="n">
        <x:v>17475789</x:v>
      </x:c>
      <x:c r="AC90" s="220" t="n">
        <x:v>22035</x:v>
      </x:c>
      <x:c r="AD90" s="220" t="n">
        <x:v>3048171352</x:v>
      </x:c>
      <x:c r="AE90" s="220" t="n">
        <x:v>1105712</x:v>
      </x:c>
      <x:c r="AF90" s="220" t="str">
        <x:v>C4742E97</x:v>
      </x:c>
      <x:c r="AG90" s="220" t="str">
        <x:v>C4742E97</x:v>
      </x:c>
    </x:row>
    <x:row r="91" ht="24" customHeight="1">
      <x:c r="A91" s="220" t="n">
        <x:v>117</x:v>
      </x:c>
      <x:c r="B91" s="229" t="n">
        <x:v>44589.74420138889</x:v>
      </x:c>
      <x:c r="C91" s="220" t="str">
        <x:v>EA6TC-JM19jn</x:v>
      </x:c>
      <x:c r="D91" s="220"/>
      <x:c r="E91" s="220"/>
      <x:c r="F91" s="220" t="n">
        <x:v>110</x:v>
      </x:c>
      <x:c r="G91" s="220" t="str">
        <x:v>SCRAMBLED_110</x:v>
      </x:c>
      <x:c r="H91" s="220" t="str">
        <x:v>PASS</x:v>
      </x:c>
      <x:c r="I91" s="220" t="n">
        <x:v>47</x:v>
      </x:c>
      <x:c r="J91" s="220" t="str">
        <x:v>CRC32C_VERIFIED</x:v>
      </x:c>
      <x:c r="K91" s="220" t="str">
        <x:v>0c237e75508a48ad717ba41ba12402b75b47311dec122317ea60903f7bd9188d</x:v>
      </x:c>
      <x:c r="L91" s="220" t="str">
        <x:v>fb05dc4e4a4dbab70f339fb36a1c29f1b7d3af038494c138d8a7ea4516fa1075</x:v>
      </x:c>
      <x:c r="M91" s="220" t="str">
        <x:v>88A0608AA6826088A0609EA0A66103F035EFCEC09B6271CC718192ACA7B7C40C5A977DC732E1BE1F0A10F1E696C98CB1FE911DBC8CD2F086B9582651E7A08D9CE33D4E3702F37E6CCB11530BF16089A646EF1EABF49E64A5DB67E8201C5E6657EAA7C2339EB3F66D03C1DE68437A</x:v>
      </x:c>
      <x:c r="N91" s="220" t="n">
        <x:v>367</x:v>
      </x:c>
      <x:c r="O91" s="220" t="n">
        <x:v>368</x:v>
      </x:c>
      <x:c r="P91" s="220" t="n">
        <x:v>-83</x:v>
      </x:c>
      <x:c r="Q91" s="220" t="n">
        <x:v>257</x:v>
      </x:c>
      <x:c r="R91" s="220" t="n">
        <x:v>33474</x:v>
      </x:c>
      <x:c r="S91" s="220" t="n">
        <x:v>11</x:v>
      </x:c>
      <x:c r="T91" s="220" t="n">
        <x:v>4391201</x:v>
      </x:c>
      <x:c r="U91" s="220" t="n">
        <x:v>110</x:v>
      </x:c>
      <x:c r="V91" s="220" t="n">
        <x:v>2</x:v>
      </x:c>
      <x:c r="W91" s="220" t="n">
        <x:v>1126</x:v>
      </x:c>
      <x:c r="X91" s="220" t="n">
        <x:v>256</x:v>
      </x:c>
      <x:c r="Y91" s="220" t="n">
        <x:v>1035520017</x:v>
      </x:c>
      <x:c r="Z91" s="220" t="n">
        <x:v>-91</x:v>
      </x:c>
      <x:c r="AA91" s="220" t="n">
        <x:v>1</x:v>
      </x:c>
      <x:c r="AB91" s="220" t="n">
        <x:v>17475790</x:v>
      </x:c>
      <x:c r="AC91" s="220" t="n">
        <x:v>22035</x:v>
      </x:c>
      <x:c r="AD91" s="220" t="n">
        <x:v>3048171446</x:v>
      </x:c>
      <x:c r="AE91" s="220" t="n">
        <x:v>1105712</x:v>
      </x:c>
      <x:c r="AF91" s="220" t="str">
        <x:v>B01AD8FB</x:v>
      </x:c>
      <x:c r="AG91" s="220" t="str">
        <x:v>B01AD8FB</x:v>
      </x:c>
    </x:row>
    <x:row r="92" ht="24" customHeight="1">
      <x:c r="A92" s="220" t="n">
        <x:v>116</x:v>
      </x:c>
      <x:c r="B92" s="229" t="n">
        <x:v>44589.74431712963</x:v>
      </x:c>
      <x:c r="C92" s="220" t="str">
        <x:v>EA6TC-JM19jn</x:v>
      </x:c>
      <x:c r="D92" s="220"/>
      <x:c r="E92" s="220"/>
      <x:c r="F92" s="220" t="n">
        <x:v>110</x:v>
      </x:c>
      <x:c r="G92" s="220" t="str">
        <x:v>SCRAMBLED_110</x:v>
      </x:c>
      <x:c r="H92" s="220" t="str">
        <x:v>PASS</x:v>
      </x:c>
      <x:c r="I92" s="220" t="n">
        <x:v>48</x:v>
      </x:c>
      <x:c r="J92" s="220" t="str">
        <x:v>CRC32C_VERIFIED</x:v>
      </x:c>
      <x:c r="K92" s="220" t="str">
        <x:v>d29e5b817465f9895a999bcb37c18e88a33d768bf1ac6d427092f8133b756a75</x:v>
      </x:c>
      <x:c r="L92" s="220" t="str">
        <x:v>5efbfd072c3e1969fdb661f76bf946922e51ac138f097a73be341da27966babc</x:v>
      </x:c>
      <x:c r="M92" s="220" t="str">
        <x:v>88A0608AA6826088A0609EA0A66103F035EFCEC09B6271CC718192ACA7B7C40D5A977DC732E1BE410A10F1E696C98CB1FE911DBC8CD2F0868F582651E7A18D9CE33D4E370D517E6CCB11A9F7A717C0CDC0E2D0BB1D16B26220E610FC27A29DD2423D29373FE5B961339F5E9596BE</x:v>
      </x:c>
      <x:c r="N92" s="220" t="n">
        <x:v>367</x:v>
      </x:c>
      <x:c r="O92" s="220" t="n">
        <x:v>368</x:v>
      </x:c>
      <x:c r="P92" s="220" t="n">
        <x:v>-83</x:v>
      </x:c>
      <x:c r="Q92" s="220" t="n">
        <x:v>257</x:v>
      </x:c>
      <x:c r="R92" s="220" t="n">
        <x:v>33475</x:v>
      </x:c>
      <x:c r="S92" s="220" t="n">
        <x:v>11</x:v>
      </x:c>
      <x:c r="T92" s="220" t="n">
        <x:v>4391295</x:v>
      </x:c>
      <x:c r="U92" s="220" t="n">
        <x:v>110</x:v>
      </x:c>
      <x:c r="V92" s="220" t="n">
        <x:v>2</x:v>
      </x:c>
      <x:c r="W92" s="220" t="n">
        <x:v>1126</x:v>
      </x:c>
      <x:c r="X92" s="220" t="n">
        <x:v>256</x:v>
      </x:c>
      <x:c r="Y92" s="220" t="n">
        <x:v>1035520017</x:v>
      </x:c>
      <x:c r="Z92" s="220" t="n">
        <x:v>-109</x:v>
      </x:c>
      <x:c r="AA92" s="220" t="n">
        <x:v>1</x:v>
      </x:c>
      <x:c r="AB92" s="220" t="n">
        <x:v>17475791</x:v>
      </x:c>
      <x:c r="AC92" s="220" t="n">
        <x:v>22035</x:v>
      </x:c>
      <x:c r="AD92" s="220" t="n">
        <x:v>3048171540</x:v>
      </x:c>
      <x:c r="AE92" s="220" t="n">
        <x:v>1105712</x:v>
      </x:c>
      <x:c r="AF92" s="220" t="str">
        <x:v>4AE68E8C</x:v>
      </x:c>
      <x:c r="AG92" s="220" t="str">
        <x:v>4AE68E8C</x:v>
      </x:c>
    </x:row>
    <x:row r="93" ht="24" customHeight="1">
      <x:c r="A93" s="220" t="n">
        <x:v>115</x:v>
      </x:c>
      <x:c r="B93" s="229" t="n">
        <x:v>44589.74443287037</x:v>
      </x:c>
      <x:c r="C93" s="220" t="str">
        <x:v>EA6TC-JM19jn</x:v>
      </x:c>
      <x:c r="D93" s="220"/>
      <x:c r="E93" s="220"/>
      <x:c r="F93" s="220" t="n">
        <x:v>110</x:v>
      </x:c>
      <x:c r="G93" s="220" t="str">
        <x:v>SCRAMBLED_110</x:v>
      </x:c>
      <x:c r="H93" s="220" t="str">
        <x:v>PASS</x:v>
      </x:c>
      <x:c r="I93" s="220" t="n">
        <x:v>49</x:v>
      </x:c>
      <x:c r="J93" s="220" t="str">
        <x:v>CRC32C_VERIFIED</x:v>
      </x:c>
      <x:c r="K93" s="220" t="str">
        <x:v>bcdc45265a6cec44e5b8873c1bc80cf33c5bb17fd85185db0113c54fd843cf2a</x:v>
      </x:c>
      <x:c r="L93" s="220" t="str">
        <x:v>3b68efcb5b7f1925b97f1382f043eaca62d93a048622f0a038547cd38719f50c</x:v>
      </x:c>
      <x:c r="M93" s="220" t="str">
        <x:v>88A0608AA6826088A0609EA0A66103F035EFCEC09B6271CC718192ACA7B7C40A5A977DC732E1BEE30A10F1E696C98CB1FE911DBC8CD2F0868D582651E7BE8D9CE33D4E370D377E6CCB1139381867884216EE9FA24662D20B10A1BD07B013E6C5DC426DDC4ACDCB196B0C4CA70D9E</x:v>
      </x:c>
      <x:c r="N93" s="220" t="n">
        <x:v>367</x:v>
      </x:c>
      <x:c r="O93" s="220" t="n">
        <x:v>368</x:v>
      </x:c>
      <x:c r="P93" s="220" t="n">
        <x:v>-83</x:v>
      </x:c>
      <x:c r="Q93" s="220" t="n">
        <x:v>257</x:v>
      </x:c>
      <x:c r="R93" s="220" t="n">
        <x:v>33476</x:v>
      </x:c>
      <x:c r="S93" s="220" t="n">
        <x:v>11</x:v>
      </x:c>
      <x:c r="T93" s="220" t="n">
        <x:v>4391389</x:v>
      </x:c>
      <x:c r="U93" s="220" t="n">
        <x:v>110</x:v>
      </x:c>
      <x:c r="V93" s="220" t="n">
        <x:v>2</x:v>
      </x:c>
      <x:c r="W93" s="220" t="n">
        <x:v>1126</x:v>
      </x:c>
      <x:c r="X93" s="220" t="n">
        <x:v>256</x:v>
      </x:c>
      <x:c r="Y93" s="220" t="n">
        <x:v>1035520017</x:v>
      </x:c>
      <x:c r="Z93" s="220" t="n">
        <x:v>-111</x:v>
      </x:c>
      <x:c r="AA93" s="220" t="n">
        <x:v>1</x:v>
      </x:c>
      <x:c r="AB93" s="220" t="n">
        <x:v>17475792</x:v>
      </x:c>
      <x:c r="AC93" s="220" t="n">
        <x:v>22035</x:v>
      </x:c>
      <x:c r="AD93" s="220" t="n">
        <x:v>3048171634</x:v>
      </x:c>
      <x:c r="AE93" s="220" t="n">
        <x:v>1105712</x:v>
      </x:c>
      <x:c r="AF93" s="220" t="str">
        <x:v>DA2931FC</x:v>
      </x:c>
      <x:c r="AG93" s="220" t="str">
        <x:v>DA2931FC</x:v>
      </x:c>
    </x:row>
    <x:row r="94" ht="24" customHeight="1">
      <x:c r="A94" s="220" t="n">
        <x:v>114</x:v>
      </x:c>
      <x:c r="B94" s="229" t="n">
        <x:v>44589.74454861111</x:v>
      </x:c>
      <x:c r="C94" s="220" t="str">
        <x:v>EA6TC-JM19jn</x:v>
      </x:c>
      <x:c r="D94" s="220"/>
      <x:c r="E94" s="220"/>
      <x:c r="F94" s="220" t="n">
        <x:v>110</x:v>
      </x:c>
      <x:c r="G94" s="220" t="str">
        <x:v>SCRAMBLED_110</x:v>
      </x:c>
      <x:c r="H94" s="220" t="str">
        <x:v>PASS</x:v>
      </x:c>
      <x:c r="I94" s="220" t="n">
        <x:v>50</x:v>
      </x:c>
      <x:c r="J94" s="220" t="str">
        <x:v>CRC32C_VERIFIED</x:v>
      </x:c>
      <x:c r="K94" s="220" t="str">
        <x:v>49b68afce2f2f70803996aa636d14c2319ca24fa8b05ee8c6ac763999f7c6326</x:v>
      </x:c>
      <x:c r="L94" s="220" t="str">
        <x:v>8fed3a63f458853b5b1f4b948546c4351e57ff8ada45ed6d54012b6fc781e624</x:v>
      </x:c>
      <x:c r="M94" s="220" t="str">
        <x:v>88A0608AA6826088A0609EA0A66103F035EFCEC09B6271CC718192ACA7B7C40B5A977DC732E1BD050A10F1E696C98CB1FE911DBC8CD2F0868D582651E7BF8D9CE33D4E370D957E6CCB11C27252B2F0830214262663A821DD20A2FB5B6A7DEE3A5A1EE96413BE536252515BD3C870</x:v>
      </x:c>
      <x:c r="N94" s="220" t="n">
        <x:v>367</x:v>
      </x:c>
      <x:c r="O94" s="220" t="n">
        <x:v>368</x:v>
      </x:c>
      <x:c r="P94" s="220" t="n">
        <x:v>-83</x:v>
      </x:c>
      <x:c r="Q94" s="220" t="n">
        <x:v>257</x:v>
      </x:c>
      <x:c r="R94" s="220" t="n">
        <x:v>33477</x:v>
      </x:c>
      <x:c r="S94" s="220" t="n">
        <x:v>11</x:v>
      </x:c>
      <x:c r="T94" s="220" t="n">
        <x:v>4391483</x:v>
      </x:c>
      <x:c r="U94" s="220" t="n">
        <x:v>110</x:v>
      </x:c>
      <x:c r="V94" s="220" t="n">
        <x:v>2</x:v>
      </x:c>
      <x:c r="W94" s="220" t="n">
        <x:v>1126</x:v>
      </x:c>
      <x:c r="X94" s="220" t="n">
        <x:v>256</x:v>
      </x:c>
      <x:c r="Y94" s="220" t="n">
        <x:v>1035520017</x:v>
      </x:c>
      <x:c r="Z94" s="220" t="n">
        <x:v>-111</x:v>
      </x:c>
      <x:c r="AA94" s="220" t="n">
        <x:v>1</x:v>
      </x:c>
      <x:c r="AB94" s="220" t="n">
        <x:v>17475793</x:v>
      </x:c>
      <x:c r="AC94" s="220" t="n">
        <x:v>22035</x:v>
      </x:c>
      <x:c r="AD94" s="220" t="n">
        <x:v>3048171728</x:v>
      </x:c>
      <x:c r="AE94" s="220" t="n">
        <x:v>1105712</x:v>
      </x:c>
      <x:c r="AF94" s="220" t="str">
        <x:v>21637B29</x:v>
      </x:c>
      <x:c r="AG94" s="220" t="str">
        <x:v>21637B29</x:v>
      </x:c>
    </x:row>
    <x:row r="95" ht="24" customHeight="1">
      <x:c r="A95" s="220" t="n">
        <x:v>113</x:v>
      </x:c>
      <x:c r="B95" s="229" t="n">
        <x:v>44589.74466435185</x:v>
      </x:c>
      <x:c r="C95" s="220" t="str">
        <x:v>EA6TC-JM19jn</x:v>
      </x:c>
      <x:c r="D95" s="220"/>
      <x:c r="E95" s="220"/>
      <x:c r="F95" s="220" t="n">
        <x:v>110</x:v>
      </x:c>
      <x:c r="G95" s="220" t="str">
        <x:v>SCRAMBLED_110</x:v>
      </x:c>
      <x:c r="H95" s="220" t="str">
        <x:v>PASS</x:v>
      </x:c>
      <x:c r="I95" s="220" t="n">
        <x:v>51</x:v>
      </x:c>
      <x:c r="J95" s="220" t="str">
        <x:v>CRC32C_VERIFIED</x:v>
      </x:c>
      <x:c r="K95" s="220" t="str">
        <x:v>f437f658d85438daee0047c74279e99178018c80206be624a5044eda1dd31bb3</x:v>
      </x:c>
      <x:c r="L95" s="220" t="str">
        <x:v>db2e28df8a53c6b56664be8e9d168a12ad6327920efc5da011e3b428d494966e</x:v>
      </x:c>
      <x:c r="M95" s="220" t="str">
        <x:v>88A0608AA6826088A0609EA0A66103F035EFCEC09B6271CC718192ACA7B7C4085A977DC732E1BDA70A10F1E696C98CB1FE911DBC8CD2F08686582651E7BC8D9CE33D4E370C6B7E6CCB11ECDD201E53D1CD67F5B5BEFDDE39AFD2934A7879E1E2AD50C583E18FE08765B10A900A7F</x:v>
      </x:c>
      <x:c r="N95" s="220" t="n">
        <x:v>367</x:v>
      </x:c>
      <x:c r="O95" s="220" t="n">
        <x:v>368</x:v>
      </x:c>
      <x:c r="P95" s="220" t="n">
        <x:v>-83</x:v>
      </x:c>
      <x:c r="Q95" s="220" t="n">
        <x:v>257</x:v>
      </x:c>
      <x:c r="R95" s="220" t="n">
        <x:v>33478</x:v>
      </x:c>
      <x:c r="S95" s="220" t="n">
        <x:v>11</x:v>
      </x:c>
      <x:c r="T95" s="220" t="n">
        <x:v>4391577</x:v>
      </x:c>
      <x:c r="U95" s="220" t="n">
        <x:v>110</x:v>
      </x:c>
      <x:c r="V95" s="220" t="n">
        <x:v>2</x:v>
      </x:c>
      <x:c r="W95" s="220" t="n">
        <x:v>1126</x:v>
      </x:c>
      <x:c r="X95" s="220" t="n">
        <x:v>256</x:v>
      </x:c>
      <x:c r="Y95" s="220" t="n">
        <x:v>1035520017</x:v>
      </x:c>
      <x:c r="Z95" s="220" t="n">
        <x:v>-102</x:v>
      </x:c>
      <x:c r="AA95" s="220" t="n">
        <x:v>1</x:v>
      </x:c>
      <x:c r="AB95" s="220" t="n">
        <x:v>17475794</x:v>
      </x:c>
      <x:c r="AC95" s="220" t="n">
        <x:v>22035</x:v>
      </x:c>
      <x:c r="AD95" s="220" t="n">
        <x:v>3048171822</x:v>
      </x:c>
      <x:c r="AE95" s="220" t="n">
        <x:v>1105712</x:v>
      </x:c>
      <x:c r="AF95" s="220" t="str">
        <x:v>0FCC0985</x:v>
      </x:c>
      <x:c r="AG95" s="220" t="str">
        <x:v>0FCC0985</x:v>
      </x:c>
    </x:row>
    <x:row r="96" ht="24" customHeight="1">
      <x:c r="A96" s="220" t="n">
        <x:v>112</x:v>
      </x:c>
      <x:c r="B96" s="229" t="n">
        <x:v>44589.744780092595</x:v>
      </x:c>
      <x:c r="C96" s="220" t="str">
        <x:v>EA6TC-JM19jn</x:v>
      </x:c>
      <x:c r="D96" s="220"/>
      <x:c r="E96" s="220"/>
      <x:c r="F96" s="220" t="n">
        <x:v>110</x:v>
      </x:c>
      <x:c r="G96" s="220" t="str">
        <x:v>SCRAMBLED_110</x:v>
      </x:c>
      <x:c r="H96" s="220" t="str">
        <x:v>PASS</x:v>
      </x:c>
      <x:c r="I96" s="220" t="n">
        <x:v>52</x:v>
      </x:c>
      <x:c r="J96" s="220" t="str">
        <x:v>CRC32C_VERIFIED</x:v>
      </x:c>
      <x:c r="K96" s="220" t="str">
        <x:v>2c8db0151c76a4ce98a3c6cc8f96af698e01cd819c0032c3c0b9d47687ce622d</x:v>
      </x:c>
      <x:c r="L96" s="220" t="str">
        <x:v>093fb6be8e587ddb864499c6e39dd64dbd8042929a1b2903ff7526b79216598d</x:v>
      </x:c>
      <x:c r="M96" s="220" t="str">
        <x:v>88A0608AA6826088A0609EA0A66103F035EFCEC09B6271CC718192ACA7B7C4095A977DC732E1BDC90A10F1E696C98CB1FE911DBC8CD2F0868C582651E7BD8D9CE33D4E370CC97E6CCB11900C0A784EC4E80EBEF969E88A60B5AD1CAAB313FF3408AA147BB95E3D01E32FC7723B2D</x:v>
      </x:c>
      <x:c r="N96" s="220" t="n">
        <x:v>367</x:v>
      </x:c>
      <x:c r="O96" s="220" t="n">
        <x:v>368</x:v>
      </x:c>
      <x:c r="P96" s="220" t="n">
        <x:v>-83</x:v>
      </x:c>
      <x:c r="Q96" s="220" t="n">
        <x:v>257</x:v>
      </x:c>
      <x:c r="R96" s="220" t="n">
        <x:v>33479</x:v>
      </x:c>
      <x:c r="S96" s="220" t="n">
        <x:v>11</x:v>
      </x:c>
      <x:c r="T96" s="220" t="n">
        <x:v>4391671</x:v>
      </x:c>
      <x:c r="U96" s="220" t="n">
        <x:v>110</x:v>
      </x:c>
      <x:c r="V96" s="220" t="n">
        <x:v>2</x:v>
      </x:c>
      <x:c r="W96" s="220" t="n">
        <x:v>1126</x:v>
      </x:c>
      <x:c r="X96" s="220" t="n">
        <x:v>256</x:v>
      </x:c>
      <x:c r="Y96" s="220" t="n">
        <x:v>1035520017</x:v>
      </x:c>
      <x:c r="Z96" s="220" t="n">
        <x:v>-112</x:v>
      </x:c>
      <x:c r="AA96" s="220" t="n">
        <x:v>1</x:v>
      </x:c>
      <x:c r="AB96" s="220" t="n">
        <x:v>17475795</x:v>
      </x:c>
      <x:c r="AC96" s="220" t="n">
        <x:v>22035</x:v>
      </x:c>
      <x:c r="AD96" s="220" t="n">
        <x:v>3048171916</x:v>
      </x:c>
      <x:c r="AE96" s="220" t="n">
        <x:v>1105712</x:v>
      </x:c>
      <x:c r="AF96" s="220" t="str">
        <x:v>731D23E3</x:v>
      </x:c>
      <x:c r="AG96" s="220" t="str">
        <x:v>731D23E3</x:v>
      </x:c>
    </x:row>
    <x:row r="97" ht="24" customHeight="1">
      <x:c r="A97" s="220" t="n">
        <x:v>111</x:v>
      </x:c>
      <x:c r="B97" s="229" t="n">
        <x:v>44589.74489583333</x:v>
      </x:c>
      <x:c r="C97" s="220" t="str">
        <x:v>EA6TC-JM19jn</x:v>
      </x:c>
      <x:c r="D97" s="220"/>
      <x:c r="E97" s="220"/>
      <x:c r="F97" s="220" t="n">
        <x:v>110</x:v>
      </x:c>
      <x:c r="G97" s="220" t="str">
        <x:v>SCRAMBLED_110</x:v>
      </x:c>
      <x:c r="H97" s="220" t="str">
        <x:v>PASS</x:v>
      </x:c>
      <x:c r="I97" s="220" t="n">
        <x:v>53</x:v>
      </x:c>
      <x:c r="J97" s="220" t="str">
        <x:v>CRC32C_VERIFIED</x:v>
      </x:c>
      <x:c r="K97" s="220" t="str">
        <x:v>1b7b238d107e08124e24d432c5f0edb50026877ce49c795a3c30f9799e2c53b1</x:v>
      </x:c>
      <x:c r="L97" s="220" t="str">
        <x:v>05d3007813a071d70460a98958cdc791f0bb6826a925226260ea3f7083591f7d</x:v>
      </x:c>
      <x:c r="M97" s="220" t="str">
        <x:v>88A0608AA6826088A0609EA0A66103F035EFCEC09B6271CC718192ACA7B7C4065A977DC732E1BC6B0A10F1E696C98CB1FE911DBC8CD2F0868D582651E7BA8D9CE33D4E370CAF7E6CCB1127B6271F2BED28B1D754B753427E7253725F831609D463E8626F5E4F4B9D479F5D2C7DD0</x:v>
      </x:c>
      <x:c r="N97" s="220" t="n">
        <x:v>367</x:v>
      </x:c>
      <x:c r="O97" s="220" t="n">
        <x:v>368</x:v>
      </x:c>
      <x:c r="P97" s="220" t="n">
        <x:v>-83</x:v>
      </x:c>
      <x:c r="Q97" s="220" t="n">
        <x:v>257</x:v>
      </x:c>
      <x:c r="R97" s="220" t="n">
        <x:v>33480</x:v>
      </x:c>
      <x:c r="S97" s="220" t="n">
        <x:v>11</x:v>
      </x:c>
      <x:c r="T97" s="220" t="n">
        <x:v>4391765</x:v>
      </x:c>
      <x:c r="U97" s="220" t="n">
        <x:v>110</x:v>
      </x:c>
      <x:c r="V97" s="220" t="n">
        <x:v>2</x:v>
      </x:c>
      <x:c r="W97" s="220" t="n">
        <x:v>1126</x:v>
      </x:c>
      <x:c r="X97" s="220" t="n">
        <x:v>256</x:v>
      </x:c>
      <x:c r="Y97" s="220" t="n">
        <x:v>1035520017</x:v>
      </x:c>
      <x:c r="Z97" s="220" t="n">
        <x:v>-111</x:v>
      </x:c>
      <x:c r="AA97" s="220" t="n">
        <x:v>1</x:v>
      </x:c>
      <x:c r="AB97" s="220" t="n">
        <x:v>17475796</x:v>
      </x:c>
      <x:c r="AC97" s="220" t="n">
        <x:v>22035</x:v>
      </x:c>
      <x:c r="AD97" s="220" t="n">
        <x:v>3048172010</x:v>
      </x:c>
      <x:c r="AE97" s="220" t="n">
        <x:v>1105712</x:v>
      </x:c>
      <x:c r="AF97" s="220" t="str">
        <x:v>C4A70E84</x:v>
      </x:c>
      <x:c r="AG97" s="220" t="str">
        <x:v>C4A70E84</x:v>
      </x:c>
    </x:row>
    <x:row r="98" ht="24" customHeight="1">
      <x:c r="A98" s="220" t="n">
        <x:v>110</x:v>
      </x:c>
      <x:c r="B98" s="229" t="n">
        <x:v>44589.74501157407</x:v>
      </x:c>
      <x:c r="C98" s="220" t="str">
        <x:v>EA6TC-JM19jn</x:v>
      </x:c>
      <x:c r="D98" s="220"/>
      <x:c r="E98" s="220"/>
      <x:c r="F98" s="220" t="n">
        <x:v>110</x:v>
      </x:c>
      <x:c r="G98" s="220" t="str">
        <x:v>SCRAMBLED_110</x:v>
      </x:c>
      <x:c r="H98" s="220" t="str">
        <x:v>PASS</x:v>
      </x:c>
      <x:c r="I98" s="220" t="n">
        <x:v>54</x:v>
      </x:c>
      <x:c r="J98" s="220" t="str">
        <x:v>CRC32C_VERIFIED</x:v>
      </x:c>
      <x:c r="K98" s="220" t="str">
        <x:v>a44ec9fd1b4312fa5ea66c8eced3546314d0483774b32da4844fb6e24047b533</x:v>
      </x:c>
      <x:c r="L98" s="220" t="str">
        <x:v>78017da9dbb7435ee28b2ff295798e2e081bd0163e0c1c6043317867371bbba2</x:v>
      </x:c>
      <x:c r="M98" s="220" t="str">
        <x:v>88A0608AA6826088A0609EA0A66103F035EFCEC09B6371CC718192ACA7B7C4075A977DC732E1BC8D0A10F1E696C98CB1FE911DBC8CD2F0868D582651E7BB8D9CE33D4E370F0D7E6CCB11751899BE4906448A21444EF74BCCF8FCAF0E555881F7E8407EC9D0F9B86C9713582F939A</x:v>
      </x:c>
      <x:c r="N98" s="220" t="n">
        <x:v>366</x:v>
      </x:c>
      <x:c r="O98" s="220" t="n">
        <x:v>368</x:v>
      </x:c>
      <x:c r="P98" s="220" t="n">
        <x:v>-83</x:v>
      </x:c>
      <x:c r="Q98" s="220" t="n">
        <x:v>257</x:v>
      </x:c>
      <x:c r="R98" s="220" t="n">
        <x:v>33481</x:v>
      </x:c>
      <x:c r="S98" s="220" t="n">
        <x:v>11</x:v>
      </x:c>
      <x:c r="T98" s="220" t="n">
        <x:v>4391859</x:v>
      </x:c>
      <x:c r="U98" s="220" t="n">
        <x:v>110</x:v>
      </x:c>
      <x:c r="V98" s="220" t="n">
        <x:v>2</x:v>
      </x:c>
      <x:c r="W98" s="220" t="n">
        <x:v>1126</x:v>
      </x:c>
      <x:c r="X98" s="220" t="n">
        <x:v>256</x:v>
      </x:c>
      <x:c r="Y98" s="220" t="n">
        <x:v>1035520017</x:v>
      </x:c>
      <x:c r="Z98" s="220" t="n">
        <x:v>-111</x:v>
      </x:c>
      <x:c r="AA98" s="220" t="n">
        <x:v>1</x:v>
      </x:c>
      <x:c r="AB98" s="220" t="n">
        <x:v>17475797</x:v>
      </x:c>
      <x:c r="AC98" s="220" t="n">
        <x:v>22035</x:v>
      </x:c>
      <x:c r="AD98" s="220" t="n">
        <x:v>3048172104</x:v>
      </x:c>
      <x:c r="AE98" s="220" t="n">
        <x:v>1105712</x:v>
      </x:c>
      <x:c r="AF98" s="220" t="str">
        <x:v>9609B025</x:v>
      </x:c>
      <x:c r="AG98" s="220" t="str">
        <x:v>9609B025</x:v>
      </x:c>
    </x:row>
    <x:row r="99" ht="24" customHeight="1">
      <x:c r="A99" s="220" t="n">
        <x:v>109</x:v>
      </x:c>
      <x:c r="B99" s="229" t="n">
        <x:v>44589.74512731482</x:v>
      </x:c>
      <x:c r="C99" s="220" t="str">
        <x:v>EA6TC-JM19jn</x:v>
      </x:c>
      <x:c r="D99" s="220"/>
      <x:c r="E99" s="220"/>
      <x:c r="F99" s="220" t="n">
        <x:v>110</x:v>
      </x:c>
      <x:c r="G99" s="220" t="str">
        <x:v>SCRAMBLED_110</x:v>
      </x:c>
      <x:c r="H99" s="220" t="str">
        <x:v>PASS</x:v>
      </x:c>
      <x:c r="I99" s="220" t="n">
        <x:v>55</x:v>
      </x:c>
      <x:c r="J99" s="220" t="str">
        <x:v>CRC32C_VERIFIED</x:v>
      </x:c>
      <x:c r="K99" s="220" t="str">
        <x:v>a7fd197e321e52c0530780918d6ed813ebed1e7c33aa78d9cb829eeb42ef2779</x:v>
      </x:c>
      <x:c r="L99" s="220" t="str">
        <x:v>53bb832568efa806c7048a4e0ee569304cf253b8c0d2a61f970bb620c773b262</x:v>
      </x:c>
      <x:c r="M99" s="220" t="str">
        <x:v>88A0608AA6826088A0609EA0A66103F035EFCEC09B6371CC718192ACA7B7C4045A977DC732E1BB2F0A10F1E696C98CB1FE911DBC8CD2F0868C582651E7B88D9CE33D4E370FE37E6CCB11C558D6E2C00ED43DE947F44B2B09F5CC6BF65D2C802B060878F9DD6B189AEB5AE10912B6</x:v>
      </x:c>
      <x:c r="N99" s="220" t="n">
        <x:v>366</x:v>
      </x:c>
      <x:c r="O99" s="220" t="n">
        <x:v>368</x:v>
      </x:c>
      <x:c r="P99" s="220" t="n">
        <x:v>-83</x:v>
      </x:c>
      <x:c r="Q99" s="220" t="n">
        <x:v>257</x:v>
      </x:c>
      <x:c r="R99" s="220" t="n">
        <x:v>33482</x:v>
      </x:c>
      <x:c r="S99" s="220" t="n">
        <x:v>11</x:v>
      </x:c>
      <x:c r="T99" s="220" t="n">
        <x:v>4391953</x:v>
      </x:c>
      <x:c r="U99" s="220" t="n">
        <x:v>110</x:v>
      </x:c>
      <x:c r="V99" s="220" t="n">
        <x:v>2</x:v>
      </x:c>
      <x:c r="W99" s="220" t="n">
        <x:v>1126</x:v>
      </x:c>
      <x:c r="X99" s="220" t="n">
        <x:v>256</x:v>
      </x:c>
      <x:c r="Y99" s="220" t="n">
        <x:v>1035520017</x:v>
      </x:c>
      <x:c r="Z99" s="220" t="n">
        <x:v>-112</x:v>
      </x:c>
      <x:c r="AA99" s="220" t="n">
        <x:v>1</x:v>
      </x:c>
      <x:c r="AB99" s="220" t="n">
        <x:v>17475798</x:v>
      </x:c>
      <x:c r="AC99" s="220" t="n">
        <x:v>22035</x:v>
      </x:c>
      <x:c r="AD99" s="220" t="n">
        <x:v>3048172198</x:v>
      </x:c>
      <x:c r="AE99" s="220" t="n">
        <x:v>1105712</x:v>
      </x:c>
      <x:c r="AF99" s="220" t="str">
        <x:v>2649FF79</x:v>
      </x:c>
      <x:c r="AG99" s="220" t="str">
        <x:v>2649FF79</x:v>
      </x:c>
    </x:row>
    <x:row r="100" ht="24" customHeight="1">
      <x:c r="A100" s="220" t="n">
        <x:v>108</x:v>
      </x:c>
      <x:c r="B100" s="229" t="n">
        <x:v>44589.745254629626</x:v>
      </x:c>
      <x:c r="C100" s="220" t="str">
        <x:v>EA6TC-JM19jn</x:v>
      </x:c>
      <x:c r="D100" s="220"/>
      <x:c r="E100" s="220"/>
      <x:c r="F100" s="220" t="n">
        <x:v>110</x:v>
      </x:c>
      <x:c r="G100" s="220" t="str">
        <x:v>SCRAMBLED_110</x:v>
      </x:c>
      <x:c r="H100" s="220" t="str">
        <x:v>PASS</x:v>
      </x:c>
      <x:c r="I100" s="220" t="n">
        <x:v>56</x:v>
      </x:c>
      <x:c r="J100" s="220" t="str">
        <x:v>CRC32C_VERIFIED</x:v>
      </x:c>
      <x:c r="K100" s="220" t="str">
        <x:v>d51b651d61a3d445147783a80fe990dff50786ff9dc7b2349f598146884d5ca6</x:v>
      </x:c>
      <x:c r="L100" s="220" t="str">
        <x:v>49405a7588d1f3ea6fd5eef2219045b66f9905c911b22c3b5097f890c27f7b59</x:v>
      </x:c>
      <x:c r="M100" s="220" t="str">
        <x:v>88A0608AA6826088A0609EA0A66103F035EFCEC09B6371CC718192ACA7B7C4055A977DC732E1BB510A10F1E696C98CB1FE911DBC8CD2F08692582651E7B98D9CE33D4E370E417E6CCB118A3C32536152DBEB3B27EFAA1DCDDE0E09AD6597E476FB150F2252210280251568140DA8</x:v>
      </x:c>
      <x:c r="N100" s="220" t="n">
        <x:v>366</x:v>
      </x:c>
      <x:c r="O100" s="220" t="n">
        <x:v>368</x:v>
      </x:c>
      <x:c r="P100" s="220" t="n">
        <x:v>-83</x:v>
      </x:c>
      <x:c r="Q100" s="220" t="n">
        <x:v>257</x:v>
      </x:c>
      <x:c r="R100" s="220" t="n">
        <x:v>33483</x:v>
      </x:c>
      <x:c r="S100" s="220" t="n">
        <x:v>11</x:v>
      </x:c>
      <x:c r="T100" s="220" t="n">
        <x:v>4392047</x:v>
      </x:c>
      <x:c r="U100" s="220" t="n">
        <x:v>110</x:v>
      </x:c>
      <x:c r="V100" s="220" t="n">
        <x:v>2</x:v>
      </x:c>
      <x:c r="W100" s="220" t="n">
        <x:v>1126</x:v>
      </x:c>
      <x:c r="X100" s="220" t="n">
        <x:v>256</x:v>
      </x:c>
      <x:c r="Y100" s="220" t="n">
        <x:v>1035520017</x:v>
      </x:c>
      <x:c r="Z100" s="220" t="n">
        <x:v>-114</x:v>
      </x:c>
      <x:c r="AA100" s="220" t="n">
        <x:v>1</x:v>
      </x:c>
      <x:c r="AB100" s="220" t="n">
        <x:v>17475799</x:v>
      </x:c>
      <x:c r="AC100" s="220" t="n">
        <x:v>22035</x:v>
      </x:c>
      <x:c r="AD100" s="220" t="n">
        <x:v>3048172292</x:v>
      </x:c>
      <x:c r="AE100" s="220" t="n">
        <x:v>1105712</x:v>
      </x:c>
      <x:c r="AF100" s="220" t="str">
        <x:v>692D1BC8</x:v>
      </x:c>
      <x:c r="AG100" s="220" t="str">
        <x:v>692D1BC8</x:v>
      </x:c>
    </x:row>
    <x:row r="101" ht="24" customHeight="1">
      <x:c r="A101" s="220" t="n">
        <x:v>107</x:v>
      </x:c>
      <x:c r="B101" s="229" t="n">
        <x:v>44589.745358796295</x:v>
      </x:c>
      <x:c r="C101" s="220" t="str">
        <x:v>EA6TC-JM19jn</x:v>
      </x:c>
      <x:c r="D101" s="220"/>
      <x:c r="E101" s="220"/>
      <x:c r="F101" s="220" t="n">
        <x:v>110</x:v>
      </x:c>
      <x:c r="G101" s="220" t="str">
        <x:v>SCRAMBLED_110</x:v>
      </x:c>
      <x:c r="H101" s="220" t="str">
        <x:v>PASS</x:v>
      </x:c>
      <x:c r="I101" s="220" t="n">
        <x:v>57</x:v>
      </x:c>
      <x:c r="J101" s="220" t="str">
        <x:v>CRC32C_VERIFIED</x:v>
      </x:c>
      <x:c r="K101" s="220" t="str">
        <x:v>41ff9b9a916f2498c6955f0bf2689be1196ba85ba893b0d2c5174ed4e592607e</x:v>
      </x:c>
      <x:c r="L101" s="220" t="str">
        <x:v>fa4369a99cc540d834cd21628a95cac49f6104b881030e6936c54d609f4a9f44</x:v>
      </x:c>
      <x:c r="M101" s="220" t="str">
        <x:v>88A0608AA6826088A0609EA0A66103F035EFCEC09B6271CE718192ACA7B7C4025A977DC732E1BBF30A10F1E696C98CB1FE911DBC8CD2F08693582651E7B68D9CE33D4E370E277E6CCB11B302107B3646E8CFE3F429BF3A226F080CC7D19CEE14DD0A1D507699F534D6369D3F7CE9</x:v>
      </x:c>
      <x:c r="N101" s="220" t="n">
        <x:v>367</x:v>
      </x:c>
      <x:c r="O101" s="220" t="n">
        <x:v>370</x:v>
      </x:c>
      <x:c r="P101" s="220" t="n">
        <x:v>-83</x:v>
      </x:c>
      <x:c r="Q101" s="220" t="n">
        <x:v>257</x:v>
      </x:c>
      <x:c r="R101" s="220" t="n">
        <x:v>33484</x:v>
      </x:c>
      <x:c r="S101" s="220" t="n">
        <x:v>11</x:v>
      </x:c>
      <x:c r="T101" s="220" t="n">
        <x:v>4392141</x:v>
      </x:c>
      <x:c r="U101" s="220" t="n">
        <x:v>110</x:v>
      </x:c>
      <x:c r="V101" s="220" t="n">
        <x:v>2</x:v>
      </x:c>
      <x:c r="W101" s="220" t="n">
        <x:v>1126</x:v>
      </x:c>
      <x:c r="X101" s="220" t="n">
        <x:v>256</x:v>
      </x:c>
      <x:c r="Y101" s="220" t="n">
        <x:v>1035520017</x:v>
      </x:c>
      <x:c r="Z101" s="220" t="n">
        <x:v>-113</x:v>
      </x:c>
      <x:c r="AA101" s="220" t="n">
        <x:v>1</x:v>
      </x:c>
      <x:c r="AB101" s="220" t="n">
        <x:v>17475800</x:v>
      </x:c>
      <x:c r="AC101" s="220" t="n">
        <x:v>22035</x:v>
      </x:c>
      <x:c r="AD101" s="220" t="n">
        <x:v>3048172386</x:v>
      </x:c>
      <x:c r="AE101" s="220" t="n">
        <x:v>1105712</x:v>
      </x:c>
      <x:c r="AF101" s="220" t="str">
        <x:v>501339E0</x:v>
      </x:c>
      <x:c r="AG101" s="220" t="str">
        <x:v>501339E0</x:v>
      </x:c>
    </x:row>
    <x:row r="102" ht="24" customHeight="1">
      <x:c r="A102" s="220" t="n">
        <x:v>106</x:v>
      </x:c>
      <x:c r="B102" s="229" t="n">
        <x:v>44589.745474537034</x:v>
      </x:c>
      <x:c r="C102" s="220" t="str">
        <x:v>EA6TC-JM19jn</x:v>
      </x:c>
      <x:c r="D102" s="220"/>
      <x:c r="E102" s="220"/>
      <x:c r="F102" s="220" t="n">
        <x:v>110</x:v>
      </x:c>
      <x:c r="G102" s="220" t="str">
        <x:v>SCRAMBLED_110</x:v>
      </x:c>
      <x:c r="H102" s="220" t="str">
        <x:v>PASS</x:v>
      </x:c>
      <x:c r="I102" s="220" t="n">
        <x:v>58</x:v>
      </x:c>
      <x:c r="J102" s="220" t="str">
        <x:v>CRC32C_VERIFIED</x:v>
      </x:c>
      <x:c r="K102" s="220" t="str">
        <x:v>aa146223f7586c579f40b01f207f20751a069773c24b4f8e14770ac635f8ec31</x:v>
      </x:c>
      <x:c r="L102" s="220" t="str">
        <x:v>a9ae6ac1f7bc702d5eca1f18e983cdc35ac7405357e20a3db23ba5484c9198e2</x:v>
      </x:c>
      <x:c r="M102" s="220" t="str">
        <x:v>88A0608AA6826088A0609EA0A66103F035EFCEC09B6271CC718192ACA7B7C4035A977DC732E1BA150A10F1E696C98CB1FE911DBC8CD2F08691582651E7B78D9CE33D4E370E857E6CCB1143535C8C9DE1900FE1CDA6728D6C58BA501618602C96AF2205351C8B76C322D0A41D580C</x:v>
      </x:c>
      <x:c r="N102" s="220" t="n">
        <x:v>367</x:v>
      </x:c>
      <x:c r="O102" s="220" t="n">
        <x:v>368</x:v>
      </x:c>
      <x:c r="P102" s="220" t="n">
        <x:v>-83</x:v>
      </x:c>
      <x:c r="Q102" s="220" t="n">
        <x:v>257</x:v>
      </x:c>
      <x:c r="R102" s="220" t="n">
        <x:v>33485</x:v>
      </x:c>
      <x:c r="S102" s="220" t="n">
        <x:v>11</x:v>
      </x:c>
      <x:c r="T102" s="220" t="n">
        <x:v>4392235</x:v>
      </x:c>
      <x:c r="U102" s="220" t="n">
        <x:v>110</x:v>
      </x:c>
      <x:c r="V102" s="220" t="n">
        <x:v>2</x:v>
      </x:c>
      <x:c r="W102" s="220" t="n">
        <x:v>1126</x:v>
      </x:c>
      <x:c r="X102" s="220" t="n">
        <x:v>256</x:v>
      </x:c>
      <x:c r="Y102" s="220" t="n">
        <x:v>1035520017</x:v>
      </x:c>
      <x:c r="Z102" s="220" t="n">
        <x:v>-115</x:v>
      </x:c>
      <x:c r="AA102" s="220" t="n">
        <x:v>1</x:v>
      </x:c>
      <x:c r="AB102" s="220" t="n">
        <x:v>17475801</x:v>
      </x:c>
      <x:c r="AC102" s="220" t="n">
        <x:v>22035</x:v>
      </x:c>
      <x:c r="AD102" s="220" t="n">
        <x:v>3048172480</x:v>
      </x:c>
      <x:c r="AE102" s="220" t="n">
        <x:v>1105712</x:v>
      </x:c>
      <x:c r="AF102" s="220" t="str">
        <x:v>A0427517</x:v>
      </x:c>
      <x:c r="AG102" s="220" t="str">
        <x:v>A0427517</x:v>
      </x:c>
    </x:row>
    <x:row r="103" ht="24" customHeight="1">
      <x:c r="A103" s="220" t="n">
        <x:v>105</x:v>
      </x:c>
      <x:c r="B103" s="229" t="n">
        <x:v>44589.74582175926</x:v>
      </x:c>
      <x:c r="C103" s="220" t="str">
        <x:v>EA6TC-JM19jn</x:v>
      </x:c>
      <x:c r="D103" s="220"/>
      <x:c r="E103" s="220"/>
      <x:c r="F103" s="220" t="n">
        <x:v>110</x:v>
      </x:c>
      <x:c r="G103" s="220" t="str">
        <x:v>SCRAMBLED_110</x:v>
      </x:c>
      <x:c r="H103" s="220" t="str">
        <x:v>PASS</x:v>
      </x:c>
      <x:c r="I103" s="220" t="n">
        <x:v>59</x:v>
      </x:c>
      <x:c r="J103" s="220" t="str">
        <x:v>CRC32C_VERIFIED</x:v>
      </x:c>
      <x:c r="K103" s="220" t="str">
        <x:v>a3d3476697f46f34b4e50c25815dd3d14c9ca832a26ace60f489a4a6b0f60817</x:v>
      </x:c>
      <x:c r="L103" s="220" t="str">
        <x:v>313b125bc6e1d6861bdb6c8e11f7d165bba1b70ee0d0e7883aaf12fdcfeccb3b</x:v>
      </x:c>
      <x:c r="M103" s="220" t="str">
        <x:v>88A0608AA6826088A0609EA0A66103F035EFCEC09B6271CE718192ACA7B7C41E5A977DC732E1B97B0A10F1E696C98CB1FE911DBC8CD2F08686582651E7B28D9CE33D4E37099F7E6CCB11143D5DBE5C7734ECA319F8D6EA460662670779857CC5B56F612FDC934452CD8376BC6294</x:v>
      </x:c>
      <x:c r="N103" s="220" t="n">
        <x:v>367</x:v>
      </x:c>
      <x:c r="O103" s="220" t="n">
        <x:v>370</x:v>
      </x:c>
      <x:c r="P103" s="220" t="n">
        <x:v>-83</x:v>
      </x:c>
      <x:c r="Q103" s="220" t="n">
        <x:v>257</x:v>
      </x:c>
      <x:c r="R103" s="220" t="n">
        <x:v>33488</x:v>
      </x:c>
      <x:c r="S103" s="220" t="n">
        <x:v>11</x:v>
      </x:c>
      <x:c r="T103" s="220" t="n">
        <x:v>4392517</x:v>
      </x:c>
      <x:c r="U103" s="220" t="n">
        <x:v>110</x:v>
      </x:c>
      <x:c r="V103" s="220" t="n">
        <x:v>2</x:v>
      </x:c>
      <x:c r="W103" s="220" t="n">
        <x:v>1126</x:v>
      </x:c>
      <x:c r="X103" s="220" t="n">
        <x:v>256</x:v>
      </x:c>
      <x:c r="Y103" s="220" t="n">
        <x:v>1035520017</x:v>
      </x:c>
      <x:c r="Z103" s="220" t="n">
        <x:v>-102</x:v>
      </x:c>
      <x:c r="AA103" s="220" t="n">
        <x:v>1</x:v>
      </x:c>
      <x:c r="AB103" s="220" t="n">
        <x:v>17475804</x:v>
      </x:c>
      <x:c r="AC103" s="220" t="n">
        <x:v>22035</x:v>
      </x:c>
      <x:c r="AD103" s="220" t="n">
        <x:v>3048172762</x:v>
      </x:c>
      <x:c r="AE103" s="220" t="n">
        <x:v>1105712</x:v>
      </x:c>
      <x:c r="AF103" s="220" t="str">
        <x:v>F72C7425</x:v>
      </x:c>
      <x:c r="AG103" s="220" t="str">
        <x:v>F72C7425</x:v>
      </x:c>
    </x:row>
    <x:row r="104" ht="24" customHeight="1">
      <x:c r="A104" s="220" t="n">
        <x:v>104</x:v>
      </x:c>
      <x:c r="B104" s="229" t="n">
        <x:v>44589.7459375</x:v>
      </x:c>
      <x:c r="C104" s="220" t="str">
        <x:v>EA6TC-JM19jn</x:v>
      </x:c>
      <x:c r="D104" s="220"/>
      <x:c r="E104" s="220"/>
      <x:c r="F104" s="220" t="n">
        <x:v>110</x:v>
      </x:c>
      <x:c r="G104" s="220" t="str">
        <x:v>SCRAMBLED_110</x:v>
      </x:c>
      <x:c r="H104" s="220" t="str">
        <x:v>PASS</x:v>
      </x:c>
      <x:c r="I104" s="220" t="n">
        <x:v>60</x:v>
      </x:c>
      <x:c r="J104" s="220" t="str">
        <x:v>CRC32C_VERIFIED</x:v>
      </x:c>
      <x:c r="K104" s="220" t="str">
        <x:v>610bd927edc47c6914695cb94dc00a7cced77f23fed7489e1fec3bccdd2d7016</x:v>
      </x:c>
      <x:c r="L104" s="220" t="str">
        <x:v>b84db0c38de82d41042a79f0ca68f7d0adb61dc59e5df2bd3c996bbf3b4f2125</x:v>
      </x:c>
      <x:c r="M104" s="220" t="str">
        <x:v>88A0608AA6826088A0609EA0A66103F035EFCEC09B6271CD718192ACA7B7C41F5A977DC732E1B99D0A10F1E696C98CB1FE911DBC8CD2F08689582651E7B38D9CE33D4E37087D7E6CCB117F6C8A1B74CB1D7EF3D8D91D82E7DD0F635BA626324AEE1CC64467C307B626C439B26FF3</x:v>
      </x:c>
      <x:c r="N104" s="220" t="n">
        <x:v>367</x:v>
      </x:c>
      <x:c r="O104" s="220" t="n">
        <x:v>369</x:v>
      </x:c>
      <x:c r="P104" s="220" t="n">
        <x:v>-83</x:v>
      </x:c>
      <x:c r="Q104" s="220" t="n">
        <x:v>257</x:v>
      </x:c>
      <x:c r="R104" s="220" t="n">
        <x:v>33489</x:v>
      </x:c>
      <x:c r="S104" s="220" t="n">
        <x:v>11</x:v>
      </x:c>
      <x:c r="T104" s="220" t="n">
        <x:v>4392611</x:v>
      </x:c>
      <x:c r="U104" s="220" t="n">
        <x:v>110</x:v>
      </x:c>
      <x:c r="V104" s="220" t="n">
        <x:v>2</x:v>
      </x:c>
      <x:c r="W104" s="220" t="n">
        <x:v>1126</x:v>
      </x:c>
      <x:c r="X104" s="220" t="n">
        <x:v>256</x:v>
      </x:c>
      <x:c r="Y104" s="220" t="n">
        <x:v>1035520017</x:v>
      </x:c>
      <x:c r="Z104" s="220" t="n">
        <x:v>-107</x:v>
      </x:c>
      <x:c r="AA104" s="220" t="n">
        <x:v>1</x:v>
      </x:c>
      <x:c r="AB104" s="220" t="n">
        <x:v>17475805</x:v>
      </x:c>
      <x:c r="AC104" s="220" t="n">
        <x:v>22035</x:v>
      </x:c>
      <x:c r="AD104" s="220" t="n">
        <x:v>3048172856</x:v>
      </x:c>
      <x:c r="AE104" s="220" t="n">
        <x:v>1105712</x:v>
      </x:c>
      <x:c r="AF104" s="220" t="str">
        <x:v>9C7DA380</x:v>
      </x:c>
      <x:c r="AG104" s="220" t="str">
        <x:v>9C7DA380</x:v>
      </x:c>
    </x:row>
    <x:row r="105" ht="24" customHeight="1">
      <x:c r="A105" s="220" t="n">
        <x:v>103</x:v>
      </x:c>
      <x:c r="B105" s="229" t="n">
        <x:v>44589.74605324074</x:v>
      </x:c>
      <x:c r="C105" s="220" t="str">
        <x:v>EA6TC-JM19jn</x:v>
      </x:c>
      <x:c r="D105" s="220"/>
      <x:c r="E105" s="220"/>
      <x:c r="F105" s="220" t="n">
        <x:v>110</x:v>
      </x:c>
      <x:c r="G105" s="220" t="str">
        <x:v>SCRAMBLED_110</x:v>
      </x:c>
      <x:c r="H105" s="220" t="str">
        <x:v>PASS</x:v>
      </x:c>
      <x:c r="I105" s="220" t="n">
        <x:v>61</x:v>
      </x:c>
      <x:c r="J105" s="220" t="str">
        <x:v>CRC32C_VERIFIED</x:v>
      </x:c>
      <x:c r="K105" s="220" t="str">
        <x:v>1ccc940f92472136d2559fa25784261995ced55fac9194a4f291b6ca9ff21cfa</x:v>
      </x:c>
      <x:c r="L105" s="220" t="str">
        <x:v>e239640940967312302e733e249131a5539a2a1dc5fa254b33a87fadf9f404a2</x:v>
      </x:c>
      <x:c r="M105" s="220" t="str">
        <x:v>88A0608AA6826088A0609EA0A66103F035EFCEC09B6271CD718192ACA7B7C41C5A977DC732E1B83F0A10F1E696C98CB1FE911DBC8CD2F08692582651E7B08D9CE33D4E3708D37E6CCB11C3DC01DFF22ADBCCEB64D6FFE75AD8DB3D2A1A7936DFE5636E538AD34E32C4F8A57592D1</x:v>
      </x:c>
      <x:c r="N105" s="220" t="n">
        <x:v>367</x:v>
      </x:c>
      <x:c r="O105" s="220" t="n">
        <x:v>369</x:v>
      </x:c>
      <x:c r="P105" s="220" t="n">
        <x:v>-83</x:v>
      </x:c>
      <x:c r="Q105" s="220" t="n">
        <x:v>257</x:v>
      </x:c>
      <x:c r="R105" s="220" t="n">
        <x:v>33490</x:v>
      </x:c>
      <x:c r="S105" s="220" t="n">
        <x:v>11</x:v>
      </x:c>
      <x:c r="T105" s="220" t="n">
        <x:v>4392705</x:v>
      </x:c>
      <x:c r="U105" s="220" t="n">
        <x:v>110</x:v>
      </x:c>
      <x:c r="V105" s="220" t="n">
        <x:v>2</x:v>
      </x:c>
      <x:c r="W105" s="220" t="n">
        <x:v>1126</x:v>
      </x:c>
      <x:c r="X105" s="220" t="n">
        <x:v>256</x:v>
      </x:c>
      <x:c r="Y105" s="220" t="n">
        <x:v>1035520017</x:v>
      </x:c>
      <x:c r="Z105" s="220" t="n">
        <x:v>-114</x:v>
      </x:c>
      <x:c r="AA105" s="220" t="n">
        <x:v>1</x:v>
      </x:c>
      <x:c r="AB105" s="220" t="n">
        <x:v>17475806</x:v>
      </x:c>
      <x:c r="AC105" s="220" t="n">
        <x:v>22035</x:v>
      </x:c>
      <x:c r="AD105" s="220" t="n">
        <x:v>3048172950</x:v>
      </x:c>
      <x:c r="AE105" s="220" t="n">
        <x:v>1105712</x:v>
      </x:c>
      <x:c r="AF105" s="220" t="str">
        <x:v>20CD2844</x:v>
      </x:c>
      <x:c r="AG105" s="220" t="str">
        <x:v>20CD2844</x:v>
      </x:c>
    </x:row>
  </x:sheetData>
  <x:mergeCells>
    <x:mergeCell ref="A1:AG2"/>
    <x:mergeCell ref="A3:AG4"/>
  </x:mergeCells>
  <x:pageMargins left="0.7" right="0.7" top="0.75" bottom="0.75" header="0.3" footer="0.3"/>
  <x:tableParts count="1">
    <x:tablePart xmlns:r="http://schemas.openxmlformats.org/officeDocument/2006/relationships" r:id="Rc1f5a7e1bc604092"/>
  </x:tableParts>
</x:worksheet>
</file>

<file path=xl/worksheets/sheet29.xml><?xml version="1.0" encoding="utf-8"?>
<x:worksheet xmlns:x="http://schemas.openxmlformats.org/spreadsheetml/2006/main">
  <x:sheetFormatPr defaultRowHeight="15"/>
  <x:cols>
    <x:col min="1" max="1" width="21" hidden="0" customWidth="1"/>
    <x:col min="2" max="2" width="21" hidden="0" customWidth="1"/>
    <x:col min="3" max="3" width="21" hidden="0" customWidth="1"/>
    <x:col min="4" max="4" width="21" hidden="0" customWidth="1"/>
    <x:col min="5" max="5" width="28" hidden="0" customWidth="1"/>
    <x:col min="6" max="6" width="21" hidden="0" customWidth="1"/>
    <x:col min="7" max="7" width="21" hidden="0" customWidth="1"/>
    <x:col min="8" max="8" width="21" hidden="0" customWidth="1"/>
    <x:col min="9" max="9" width="40" hidden="0" customWidth="1"/>
    <x:col min="10" max="10" width="40"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 min="18" max="18" width="21" hidden="0" customWidth="1"/>
    <x:col min="19" max="19" width="21" hidden="0" customWidth="1"/>
    <x:col min="20" max="20" width="21" hidden="0" customWidth="1"/>
    <x:col min="21" max="21" width="21" hidden="0" customWidth="1"/>
    <x:col min="22" max="22" width="21" hidden="0" customWidth="1"/>
    <x:col min="23" max="23" width="21" hidden="0" customWidth="1"/>
    <x:col min="24" max="24" width="21" hidden="0" customWidth="1"/>
    <x:col min="25" max="25" width="21" hidden="0" customWidth="1"/>
    <x:col min="26" max="26" width="21" hidden="0" customWidth="1"/>
    <x:col min="27" max="27" width="21" hidden="0" customWidth="1"/>
    <x:col min="28" max="28" width="21" hidden="0" customWidth="1"/>
  </x:cols>
  <x:sheetData>
    <x:row r="1" ht="24" customHeight="1">
      <x:c r="A1" s="223" t="str">
        <x:v>COMM | 61 distinct beacon states</x:v>
      </x:c>
      <x:c r="B1" s="223"/>
      <x:c r="C1" s="223"/>
      <x:c r="D1" s="223"/>
      <x:c r="E1" s="223"/>
      <x:c r="F1" s="223"/>
      <x:c r="G1" s="223"/>
      <x:c r="H1" s="223"/>
      <x:c r="I1" s="223"/>
      <x:c r="J1" s="223"/>
      <x:c r="K1" s="223"/>
      <x:c r="L1" s="223"/>
      <x:c r="M1" s="223"/>
      <x:c r="N1" s="223"/>
      <x:c r="O1" s="223"/>
      <x:c r="P1" s="223"/>
      <x:c r="Q1" s="223"/>
      <x:c r="R1" s="223"/>
      <x:c r="S1" s="223"/>
      <x:c r="T1" s="223"/>
      <x:c r="U1" s="223"/>
      <x:c r="V1" s="223"/>
      <x:c r="W1" s="223"/>
      <x:c r="X1" s="223"/>
      <x:c r="Y1" s="223"/>
      <x:c r="Z1" s="223"/>
      <x:c r="AA1" s="223"/>
      <x:c r="AB1" s="223"/>
    </x:row>
    <x:row r="2" ht="24" customHeight="1">
      <x:c r="A2" s="223"/>
      <x:c r="B2" s="223"/>
      <x:c r="C2" s="223"/>
      <x:c r="D2" s="223"/>
      <x:c r="E2" s="223"/>
      <x:c r="F2" s="223"/>
      <x:c r="G2" s="223"/>
      <x:c r="H2" s="223"/>
      <x:c r="I2" s="223"/>
      <x:c r="J2" s="223"/>
      <x:c r="K2" s="223"/>
      <x:c r="L2" s="223"/>
      <x:c r="M2" s="223"/>
      <x:c r="N2" s="223"/>
      <x:c r="O2" s="223"/>
      <x:c r="P2" s="223"/>
      <x:c r="Q2" s="223"/>
      <x:c r="R2" s="223"/>
      <x:c r="S2" s="223"/>
      <x:c r="T2" s="223"/>
      <x:c r="U2" s="223"/>
      <x:c r="V2" s="223"/>
      <x:c r="W2" s="223"/>
      <x:c r="X2" s="223"/>
      <x:c r="Y2" s="223"/>
      <x:c r="Z2" s="223"/>
      <x:c r="AA2" s="223"/>
      <x:c r="AB2" s="223"/>
    </x:row>
    <x:row r="3" ht="25" customHeight="1">
      <x:c r="A3" s="225" t="str">
        <x:v>Deduplicated by the 58-byte normalized CSP header + beacon content. 54 beacons have at least one CRC-verified reception; 7 have preprocessed-only evidence.</x:v>
      </x:c>
      <x:c r="B3" s="225"/>
      <x:c r="C3" s="225"/>
      <x:c r="D3" s="225"/>
      <x:c r="E3" s="225"/>
      <x:c r="F3" s="225"/>
      <x:c r="G3" s="225"/>
      <x:c r="H3" s="225"/>
      <x:c r="I3" s="225"/>
      <x:c r="J3" s="225"/>
      <x:c r="K3" s="225"/>
      <x:c r="L3" s="225"/>
      <x:c r="M3" s="225"/>
      <x:c r="N3" s="225"/>
      <x:c r="O3" s="225"/>
      <x:c r="P3" s="225"/>
      <x:c r="Q3" s="225"/>
      <x:c r="R3" s="225"/>
      <x:c r="S3" s="225"/>
      <x:c r="T3" s="225"/>
      <x:c r="U3" s="225"/>
      <x:c r="V3" s="225"/>
      <x:c r="W3" s="225"/>
      <x:c r="X3" s="225"/>
      <x:c r="Y3" s="225"/>
      <x:c r="Z3" s="225"/>
      <x:c r="AA3" s="225"/>
      <x:c r="AB3" s="225"/>
    </x:row>
    <x:row r="4" ht="25" customHeight="1">
      <x:c r="A4" s="225"/>
      <x:c r="B4" s="225"/>
      <x:c r="C4" s="225"/>
      <x:c r="D4" s="225"/>
      <x:c r="E4" s="225"/>
      <x:c r="F4" s="225"/>
      <x:c r="G4" s="225"/>
      <x:c r="H4" s="225"/>
      <x:c r="I4" s="225"/>
      <x:c r="J4" s="225"/>
      <x:c r="K4" s="225"/>
      <x:c r="L4" s="225"/>
      <x:c r="M4" s="225"/>
      <x:c r="N4" s="225"/>
      <x:c r="O4" s="225"/>
      <x:c r="P4" s="225"/>
      <x:c r="Q4" s="225"/>
      <x:c r="R4" s="225"/>
      <x:c r="S4" s="225"/>
      <x:c r="T4" s="225"/>
      <x:c r="U4" s="225"/>
      <x:c r="V4" s="225"/>
      <x:c r="W4" s="225"/>
      <x:c r="X4" s="225"/>
      <x:c r="Y4" s="225"/>
      <x:c r="Z4" s="225"/>
      <x:c r="AA4" s="225"/>
      <x:c r="AB4" s="225"/>
    </x:row>
    <x:row r="5" ht="58" customHeight="1">
      <x:c r="A5" s="228" t="str">
        <x:v>Beacon ID</x:v>
      </x:c>
      <x:c r="B5" s="228" t="str">
        <x:v>Reception UTC</x:v>
      </x:c>
      <x:c r="C5" s="228" t="str">
        <x:v>Elapsed s</x:v>
      </x:c>
      <x:c r="D5" s="228" t="str">
        <x:v>Preferred JSON row</x:v>
      </x:c>
      <x:c r="E5" s="228" t="str">
        <x:v>Quality</x:v>
      </x:c>
      <x:c r="F5" s="228" t="str">
        <x:v>Reception count</x:v>
      </x:c>
      <x:c r="G5" s="228" t="str">
        <x:v>CRC-pass receptions</x:v>
      </x:c>
      <x:c r="H5" s="228" t="str">
        <x:v>Preprocessed receptions</x:v>
      </x:c>
      <x:c r="I5" s="228" t="str">
        <x:v>Canonical SHA256</x:v>
      </x:c>
      <x:c r="J5" s="228" t="str">
        <x:v>Observers</x:v>
      </x:c>
      <x:c r="K5" s="228" t="str">
        <x:v>board_temperature</x:v>
      </x:c>
      <x:c r="L5" s="228" t="str">
        <x:v>pa_temperature</x:v>
      </x:c>
      <x:c r="M5" s="228" t="str">
        <x:v>last_received_rssi</x:v>
      </x:c>
      <x:c r="N5" s="228" t="str">
        <x:v>last_received_rf_error</x:v>
      </x:c>
      <x:c r="O5" s="228" t="str">
        <x:v>number_of_tx_packets_since_reboot</x:v>
      </x:c>
      <x:c r="P5" s="228" t="str">
        <x:v>number_of_rx_packets_since_reboot</x:v>
      </x:c>
      <x:c r="Q5" s="228" t="str">
        <x:v>number_of_tx_bytes_since_reboot</x:v>
      </x:c>
      <x:c r="R5" s="228" t="str">
        <x:v>number_of_rx_bytes_since_reboot</x:v>
      </x:c>
      <x:c r="S5" s="228" t="str">
        <x:v>active_system_configuration</x:v>
      </x:c>
      <x:c r="T5" s="228" t="str">
        <x:v>reboot_number</x:v>
      </x:c>
      <x:c r="U5" s="228" t="str">
        <x:v>reboot_cause</x:v>
      </x:c>
      <x:c r="V5" s="228" t="str">
        <x:v>last_valid_packet_timestamp</x:v>
      </x:c>
      <x:c r="W5" s="228" t="str">
        <x:v>background_rssi_level</x:v>
      </x:c>
      <x:c r="X5" s="228" t="str">
        <x:v>tx_duty_time_since_reboot</x:v>
      </x:c>
      <x:c r="Y5" s="228" t="str">
        <x:v>total_tx_packets</x:v>
      </x:c>
      <x:c r="Z5" s="228" t="str">
        <x:v>total_rx_packets</x:v>
      </x:c>
      <x:c r="AA5" s="228" t="str">
        <x:v>total_tx_bytes</x:v>
      </x:c>
      <x:c r="AB5" s="228" t="str">
        <x:v>total_rx_bytes</x:v>
      </x:c>
    </x:row>
    <x:row r="6" ht="24" customHeight="1">
      <x:c r="A6" s="220" t="n">
        <x:v>1</x:v>
      </x:c>
      <x:c r="B6" s="229" t="n">
        <x:v>44589.73806712963</x:v>
      </x:c>
      <x:c r="C6" s="220" t="n">
        <x:f>ROUND((B6-$B$6)*86400,0)</x:f>
        <x:v>0</x:v>
      </x:c>
      <x:c r="D6" s="220" t="n">
        <x:v>203</x:v>
      </x:c>
      <x:c r="E6" s="220" t="str">
        <x:v>CRC32C_VERIFIED</x:v>
      </x:c>
      <x:c r="F6" s="220" t="n">
        <x:v>1</x:v>
      </x:c>
      <x:c r="G6" s="220" t="n">
        <x:v>1</x:v>
      </x:c>
      <x:c r="H6" s="220" t="n">
        <x:v>0</x:v>
      </x:c>
      <x:c r="I6" s="220" t="str">
        <x:v>c8019ca0c10a54cb63e57546fc3c4b44bd7aff42d76985f4d3e993a59167741a</x:v>
      </x:c>
      <x:c r="J6" s="220" t="str">
        <x:v>EU1XX-KO33ru</x:v>
      </x:c>
      <x:c r="K6" s="220" t="n">
        <x:v>388</x:v>
      </x:c>
      <x:c r="L6" s="220" t="n">
        <x:v>388</x:v>
      </x:c>
      <x:c r="M6" s="220" t="n">
        <x:v>-83</x:v>
      </x:c>
      <x:c r="N6" s="220" t="n">
        <x:v>257</x:v>
      </x:c>
      <x:c r="O6" s="220" t="n">
        <x:v>33421</x:v>
      </x:c>
      <x:c r="P6" s="220" t="n">
        <x:v>11</x:v>
      </x:c>
      <x:c r="Q6" s="220" t="n">
        <x:v>4386219</x:v>
      </x:c>
      <x:c r="R6" s="220" t="n">
        <x:v>110</x:v>
      </x:c>
      <x:c r="S6" s="220" t="n">
        <x:v>2</x:v>
      </x:c>
      <x:c r="T6" s="220" t="n">
        <x:v>1126</x:v>
      </x:c>
      <x:c r="U6" s="220" t="n">
        <x:v>256</x:v>
      </x:c>
      <x:c r="V6" s="220" t="n">
        <x:v>1035520017</x:v>
      </x:c>
      <x:c r="W6" s="220" t="n">
        <x:v>-110</x:v>
      </x:c>
      <x:c r="X6" s="220" t="n">
        <x:v>1</x:v>
      </x:c>
      <x:c r="Y6" s="220" t="n">
        <x:v>17475737</x:v>
      </x:c>
      <x:c r="Z6" s="220" t="n">
        <x:v>22035</x:v>
      </x:c>
      <x:c r="AA6" s="220" t="n">
        <x:v>3048166464</x:v>
      </x:c>
      <x:c r="AB6" s="220" t="n">
        <x:v>1105712</x:v>
      </x:c>
    </x:row>
    <x:row r="7" ht="24" customHeight="1">
      <x:c r="A7" s="220" t="n">
        <x:v>2</x:v>
      </x:c>
      <x:c r="B7" s="229" t="n">
        <x:v>44589.73841435185</x:v>
      </x:c>
      <x:c r="C7" s="220" t="n">
        <x:f>ROUND((B7-$B$6)*86400,0)</x:f>
        <x:v>30</x:v>
      </x:c>
      <x:c r="D7" s="220" t="n">
        <x:v>202</x:v>
      </x:c>
      <x:c r="E7" s="220" t="str">
        <x:v>CRC32C_VERIFIED</x:v>
      </x:c>
      <x:c r="F7" s="220" t="n">
        <x:v>1</x:v>
      </x:c>
      <x:c r="G7" s="220" t="n">
        <x:v>1</x:v>
      </x:c>
      <x:c r="H7" s="220" t="n">
        <x:v>0</x:v>
      </x:c>
      <x:c r="I7" s="220" t="str">
        <x:v>1b4d3c79de5baadb2e017d2062536e8b920bec6c950ba2a95769e255cc1dacdc</x:v>
      </x:c>
      <x:c r="J7" s="220" t="str">
        <x:v>EU1XX-KO33ru</x:v>
      </x:c>
      <x:c r="K7" s="220" t="n">
        <x:v>386</x:v>
      </x:c>
      <x:c r="L7" s="220" t="n">
        <x:v>386</x:v>
      </x:c>
      <x:c r="M7" s="220" t="n">
        <x:v>-83</x:v>
      </x:c>
      <x:c r="N7" s="220" t="n">
        <x:v>257</x:v>
      </x:c>
      <x:c r="O7" s="220" t="n">
        <x:v>33424</x:v>
      </x:c>
      <x:c r="P7" s="220" t="n">
        <x:v>11</x:v>
      </x:c>
      <x:c r="Q7" s="220" t="n">
        <x:v>4386501</x:v>
      </x:c>
      <x:c r="R7" s="220" t="n">
        <x:v>110</x:v>
      </x:c>
      <x:c r="S7" s="220" t="n">
        <x:v>2</x:v>
      </x:c>
      <x:c r="T7" s="220" t="n">
        <x:v>1126</x:v>
      </x:c>
      <x:c r="U7" s="220" t="n">
        <x:v>256</x:v>
      </x:c>
      <x:c r="V7" s="220" t="n">
        <x:v>1035520017</x:v>
      </x:c>
      <x:c r="W7" s="220" t="n">
        <x:v>-115</x:v>
      </x:c>
      <x:c r="X7" s="220" t="n">
        <x:v>1</x:v>
      </x:c>
      <x:c r="Y7" s="220" t="n">
        <x:v>17475740</x:v>
      </x:c>
      <x:c r="Z7" s="220" t="n">
        <x:v>22035</x:v>
      </x:c>
      <x:c r="AA7" s="220" t="n">
        <x:v>3048166746</x:v>
      </x:c>
      <x:c r="AB7" s="220" t="n">
        <x:v>1105712</x:v>
      </x:c>
    </x:row>
    <x:row r="8" ht="24" customHeight="1">
      <x:c r="A8" s="220" t="n">
        <x:v>3</x:v>
      </x:c>
      <x:c r="B8" s="229" t="n">
        <x:v>44589.738541666666</x:v>
      </x:c>
      <x:c r="C8" s="220" t="n">
        <x:f>ROUND((B8-$B$6)*86400,0)</x:f>
        <x:v>41</x:v>
      </x:c>
      <x:c r="D8" s="220" t="n">
        <x:v>201</x:v>
      </x:c>
      <x:c r="E8" s="220" t="str">
        <x:v>CRC32C_VERIFIED</x:v>
      </x:c>
      <x:c r="F8" s="220" t="n">
        <x:v>1</x:v>
      </x:c>
      <x:c r="G8" s="220" t="n">
        <x:v>1</x:v>
      </x:c>
      <x:c r="H8" s="220" t="n">
        <x:v>0</x:v>
      </x:c>
      <x:c r="I8" s="220" t="str">
        <x:v>291e25a4f4d9178fbe0778df424a264210baf4e368529f4d40e75f5891c430ee</x:v>
      </x:c>
      <x:c r="J8" s="220" t="str">
        <x:v>EU1XX-KO33ru</x:v>
      </x:c>
      <x:c r="K8" s="220" t="n">
        <x:v>385</x:v>
      </x:c>
      <x:c r="L8" s="220" t="n">
        <x:v>385</x:v>
      </x:c>
      <x:c r="M8" s="220" t="n">
        <x:v>-83</x:v>
      </x:c>
      <x:c r="N8" s="220" t="n">
        <x:v>257</x:v>
      </x:c>
      <x:c r="O8" s="220" t="n">
        <x:v>33425</x:v>
      </x:c>
      <x:c r="P8" s="220" t="n">
        <x:v>11</x:v>
      </x:c>
      <x:c r="Q8" s="220" t="n">
        <x:v>4386595</x:v>
      </x:c>
      <x:c r="R8" s="220" t="n">
        <x:v>110</x:v>
      </x:c>
      <x:c r="S8" s="220" t="n">
        <x:v>2</x:v>
      </x:c>
      <x:c r="T8" s="220" t="n">
        <x:v>1126</x:v>
      </x:c>
      <x:c r="U8" s="220" t="n">
        <x:v>256</x:v>
      </x:c>
      <x:c r="V8" s="220" t="n">
        <x:v>1035520017</x:v>
      </x:c>
      <x:c r="W8" s="220" t="n">
        <x:v>-115</x:v>
      </x:c>
      <x:c r="X8" s="220" t="n">
        <x:v>1</x:v>
      </x:c>
      <x:c r="Y8" s="220" t="n">
        <x:v>17475741</x:v>
      </x:c>
      <x:c r="Z8" s="220" t="n">
        <x:v>22035</x:v>
      </x:c>
      <x:c r="AA8" s="220" t="n">
        <x:v>3048166840</x:v>
      </x:c>
      <x:c r="AB8" s="220" t="n">
        <x:v>1105712</x:v>
      </x:c>
    </x:row>
    <x:row r="9" ht="24" customHeight="1">
      <x:c r="A9" s="220" t="n">
        <x:v>4</x:v>
      </x:c>
      <x:c r="B9" s="229" t="n">
        <x:v>44589.738645833335</x:v>
      </x:c>
      <x:c r="C9" s="220" t="n">
        <x:f>ROUND((B9-$B$6)*86400,0)</x:f>
        <x:v>50</x:v>
      </x:c>
      <x:c r="D9" s="220" t="n">
        <x:v>200</x:v>
      </x:c>
      <x:c r="E9" s="220" t="str">
        <x:v>CRC32C_VERIFIED</x:v>
      </x:c>
      <x:c r="F9" s="220" t="n">
        <x:v>1</x:v>
      </x:c>
      <x:c r="G9" s="220" t="n">
        <x:v>1</x:v>
      </x:c>
      <x:c r="H9" s="220" t="n">
        <x:v>0</x:v>
      </x:c>
      <x:c r="I9" s="220" t="str">
        <x:v>0c019a8148780265fa1533d13557969018dc5fdaba836a2c50136163e208f10f</x:v>
      </x:c>
      <x:c r="J9" s="220" t="str">
        <x:v>EU1XX-KO33ru</x:v>
      </x:c>
      <x:c r="K9" s="220" t="n">
        <x:v>385</x:v>
      </x:c>
      <x:c r="L9" s="220" t="n">
        <x:v>387</x:v>
      </x:c>
      <x:c r="M9" s="220" t="n">
        <x:v>-83</x:v>
      </x:c>
      <x:c r="N9" s="220" t="n">
        <x:v>257</x:v>
      </x:c>
      <x:c r="O9" s="220" t="n">
        <x:v>33426</x:v>
      </x:c>
      <x:c r="P9" s="220" t="n">
        <x:v>11</x:v>
      </x:c>
      <x:c r="Q9" s="220" t="n">
        <x:v>4386689</x:v>
      </x:c>
      <x:c r="R9" s="220" t="n">
        <x:v>110</x:v>
      </x:c>
      <x:c r="S9" s="220" t="n">
        <x:v>2</x:v>
      </x:c>
      <x:c r="T9" s="220" t="n">
        <x:v>1126</x:v>
      </x:c>
      <x:c r="U9" s="220" t="n">
        <x:v>256</x:v>
      </x:c>
      <x:c r="V9" s="220" t="n">
        <x:v>1035520017</x:v>
      </x:c>
      <x:c r="W9" s="220" t="n">
        <x:v>-100</x:v>
      </x:c>
      <x:c r="X9" s="220" t="n">
        <x:v>1</x:v>
      </x:c>
      <x:c r="Y9" s="220" t="n">
        <x:v>17475742</x:v>
      </x:c>
      <x:c r="Z9" s="220" t="n">
        <x:v>22035</x:v>
      </x:c>
      <x:c r="AA9" s="220" t="n">
        <x:v>3048166934</x:v>
      </x:c>
      <x:c r="AB9" s="220" t="n">
        <x:v>1105712</x:v>
      </x:c>
    </x:row>
    <x:row r="10" ht="24" customHeight="1">
      <x:c r="A10" s="220" t="n">
        <x:v>5</x:v>
      </x:c>
      <x:c r="B10" s="229" t="n">
        <x:v>44589.7391087963</x:v>
      </x:c>
      <x:c r="C10" s="220" t="n">
        <x:f>ROUND((B10-$B$6)*86400,0)</x:f>
        <x:v>90</x:v>
      </x:c>
      <x:c r="D10" s="220" t="n">
        <x:v>199</x:v>
      </x:c>
      <x:c r="E10" s="220" t="str">
        <x:v>PREPROCESSED_NO_CRC</x:v>
      </x:c>
      <x:c r="F10" s="220" t="n">
        <x:v>1</x:v>
      </x:c>
      <x:c r="G10" s="220" t="n">
        <x:v>0</x:v>
      </x:c>
      <x:c r="H10" s="220" t="n">
        <x:v>1</x:v>
      </x:c>
      <x:c r="I10" s="220" t="str">
        <x:v>4f6df9a7af9d4798dc766536a353d4bcbe74d1d13153843fbed1238cdfd1b89e</x:v>
      </x:c>
      <x:c r="J10" s="220" t="str">
        <x:v>ESA Academy @ESTEC-JO22ff</x:v>
      </x:c>
      <x:c r="K10" s="220" t="n">
        <x:v>382</x:v>
      </x:c>
      <x:c r="L10" s="220" t="n">
        <x:v>382</x:v>
      </x:c>
      <x:c r="M10" s="220" t="n">
        <x:v>-83</x:v>
      </x:c>
      <x:c r="N10" s="220" t="n">
        <x:v>257</x:v>
      </x:c>
      <x:c r="O10" s="220" t="n">
        <x:v>33430</x:v>
      </x:c>
      <x:c r="P10" s="220" t="n">
        <x:v>11</x:v>
      </x:c>
      <x:c r="Q10" s="220" t="n">
        <x:v>4387065</x:v>
      </x:c>
      <x:c r="R10" s="220" t="n">
        <x:v>110</x:v>
      </x:c>
      <x:c r="S10" s="220" t="n">
        <x:v>2</x:v>
      </x:c>
      <x:c r="T10" s="220" t="n">
        <x:v>1126</x:v>
      </x:c>
      <x:c r="U10" s="220" t="n">
        <x:v>256</x:v>
      </x:c>
      <x:c r="V10" s="220" t="n">
        <x:v>1035520017</x:v>
      </x:c>
      <x:c r="W10" s="220" t="n">
        <x:v>-114</x:v>
      </x:c>
      <x:c r="X10" s="220" t="n">
        <x:v>1</x:v>
      </x:c>
      <x:c r="Y10" s="220" t="n">
        <x:v>17475746</x:v>
      </x:c>
      <x:c r="Z10" s="220" t="n">
        <x:v>22035</x:v>
      </x:c>
      <x:c r="AA10" s="220" t="n">
        <x:v>3048167310</x:v>
      </x:c>
      <x:c r="AB10" s="220" t="n">
        <x:v>1105712</x:v>
      </x:c>
    </x:row>
    <x:row r="11" ht="24" customHeight="1">
      <x:c r="A11" s="220" t="n">
        <x:v>6</x:v>
      </x:c>
      <x:c r="B11" s="229" t="n">
        <x:v>44589.739224537036</x:v>
      </x:c>
      <x:c r="C11" s="220" t="n">
        <x:f>ROUND((B11-$B$6)*86400,0)</x:f>
        <x:v>100</x:v>
      </x:c>
      <x:c r="D11" s="220" t="n">
        <x:v>198</x:v>
      </x:c>
      <x:c r="E11" s="220" t="str">
        <x:v>CRC32C_VERIFIED</x:v>
      </x:c>
      <x:c r="F11" s="220" t="n">
        <x:v>2</x:v>
      </x:c>
      <x:c r="G11" s="220" t="n">
        <x:v>1</x:v>
      </x:c>
      <x:c r="H11" s="220" t="n">
        <x:v>1</x:v>
      </x:c>
      <x:c r="I11" s="220" t="str">
        <x:v>18a36d14750ac750c857915b5313cb076d6f2940c410b38bdfdbc5813dfe7f7f</x:v>
      </x:c>
      <x:c r="J11" s="220" t="str">
        <x:v>ESA Academy @ESTEC-JO22ff | EU1XX-KO33ru</x:v>
      </x:c>
      <x:c r="K11" s="220" t="n">
        <x:v>381</x:v>
      </x:c>
      <x:c r="L11" s="220" t="n">
        <x:v>381</x:v>
      </x:c>
      <x:c r="M11" s="220" t="n">
        <x:v>-83</x:v>
      </x:c>
      <x:c r="N11" s="220" t="n">
        <x:v>257</x:v>
      </x:c>
      <x:c r="O11" s="220" t="n">
        <x:v>33431</x:v>
      </x:c>
      <x:c r="P11" s="220" t="n">
        <x:v>11</x:v>
      </x:c>
      <x:c r="Q11" s="220" t="n">
        <x:v>4387159</x:v>
      </x:c>
      <x:c r="R11" s="220" t="n">
        <x:v>110</x:v>
      </x:c>
      <x:c r="S11" s="220" t="n">
        <x:v>2</x:v>
      </x:c>
      <x:c r="T11" s="220" t="n">
        <x:v>1126</x:v>
      </x:c>
      <x:c r="U11" s="220" t="n">
        <x:v>256</x:v>
      </x:c>
      <x:c r="V11" s="220" t="n">
        <x:v>1035520017</x:v>
      </x:c>
      <x:c r="W11" s="220" t="n">
        <x:v>-111</x:v>
      </x:c>
      <x:c r="X11" s="220" t="n">
        <x:v>1</x:v>
      </x:c>
      <x:c r="Y11" s="220" t="n">
        <x:v>17475747</x:v>
      </x:c>
      <x:c r="Z11" s="220" t="n">
        <x:v>22035</x:v>
      </x:c>
      <x:c r="AA11" s="220" t="n">
        <x:v>3048167404</x:v>
      </x:c>
      <x:c r="AB11" s="220" t="n">
        <x:v>1105712</x:v>
      </x:c>
    </x:row>
    <x:row r="12" ht="24" customHeight="1">
      <x:c r="A12" s="220" t="n">
        <x:v>7</x:v>
      </x:c>
      <x:c r="B12" s="229" t="n">
        <x:v>44589.739340277774</x:v>
      </x:c>
      <x:c r="C12" s="220" t="n">
        <x:f>ROUND((B12-$B$6)*86400,0)</x:f>
        <x:v>110</x:v>
      </x:c>
      <x:c r="D12" s="220" t="n">
        <x:v>196</x:v>
      </x:c>
      <x:c r="E12" s="220" t="str">
        <x:v>PREPROCESSED_NO_CRC</x:v>
      </x:c>
      <x:c r="F12" s="220" t="n">
        <x:v>1</x:v>
      </x:c>
      <x:c r="G12" s="220" t="n">
        <x:v>0</x:v>
      </x:c>
      <x:c r="H12" s="220" t="n">
        <x:v>1</x:v>
      </x:c>
      <x:c r="I12" s="220" t="str">
        <x:v>eb2f1b56d0963cea3d679f47dfad4a7af6d1c901757aba4a76a95bd04fda6d4d</x:v>
      </x:c>
      <x:c r="J12" s="220" t="str">
        <x:v>ESA Academy @ESTEC-JO22ff</x:v>
      </x:c>
      <x:c r="K12" s="220" t="n">
        <x:v>381</x:v>
      </x:c>
      <x:c r="L12" s="220" t="n">
        <x:v>381</x:v>
      </x:c>
      <x:c r="M12" s="220" t="n">
        <x:v>-83</x:v>
      </x:c>
      <x:c r="N12" s="220" t="n">
        <x:v>257</x:v>
      </x:c>
      <x:c r="O12" s="220" t="n">
        <x:v>33432</x:v>
      </x:c>
      <x:c r="P12" s="220" t="n">
        <x:v>11</x:v>
      </x:c>
      <x:c r="Q12" s="220" t="n">
        <x:v>4387253</x:v>
      </x:c>
      <x:c r="R12" s="220" t="n">
        <x:v>110</x:v>
      </x:c>
      <x:c r="S12" s="220" t="n">
        <x:v>2</x:v>
      </x:c>
      <x:c r="T12" s="220" t="n">
        <x:v>1126</x:v>
      </x:c>
      <x:c r="U12" s="220" t="n">
        <x:v>256</x:v>
      </x:c>
      <x:c r="V12" s="220" t="n">
        <x:v>1035520017</x:v>
      </x:c>
      <x:c r="W12" s="220" t="n">
        <x:v>-113</x:v>
      </x:c>
      <x:c r="X12" s="220" t="n">
        <x:v>1</x:v>
      </x:c>
      <x:c r="Y12" s="220" t="n">
        <x:v>17475748</x:v>
      </x:c>
      <x:c r="Z12" s="220" t="n">
        <x:v>22035</x:v>
      </x:c>
      <x:c r="AA12" s="220" t="n">
        <x:v>3048167498</x:v>
      </x:c>
      <x:c r="AB12" s="220" t="n">
        <x:v>1105712</x:v>
      </x:c>
    </x:row>
    <x:row r="13" ht="24" customHeight="1">
      <x:c r="A13" s="220" t="n">
        <x:v>8</x:v>
      </x:c>
      <x:c r="B13" s="229" t="n">
        <x:v>44589.73945601852</x:v>
      </x:c>
      <x:c r="C13" s="220" t="n">
        <x:f>ROUND((B13-$B$6)*86400,0)</x:f>
        <x:v>120</x:v>
      </x:c>
      <x:c r="D13" s="220" t="n">
        <x:v>195</x:v>
      </x:c>
      <x:c r="E13" s="220" t="str">
        <x:v>CRC32C_VERIFIED</x:v>
      </x:c>
      <x:c r="F13" s="220" t="n">
        <x:v>1</x:v>
      </x:c>
      <x:c r="G13" s="220" t="n">
        <x:v>1</x:v>
      </x:c>
      <x:c r="H13" s="220" t="n">
        <x:v>0</x:v>
      </x:c>
      <x:c r="I13" s="220" t="str">
        <x:v>46d1e249d52d8035219a06c6e7ab66719e532d356646c081e76bf95f15019d2c</x:v>
      </x:c>
      <x:c r="J13" s="220" t="str">
        <x:v>EU1XX-KO33ru</x:v>
      </x:c>
      <x:c r="K13" s="220" t="n">
        <x:v>380</x:v>
      </x:c>
      <x:c r="L13" s="220" t="n">
        <x:v>380</x:v>
      </x:c>
      <x:c r="M13" s="220" t="n">
        <x:v>-83</x:v>
      </x:c>
      <x:c r="N13" s="220" t="n">
        <x:v>257</x:v>
      </x:c>
      <x:c r="O13" s="220" t="n">
        <x:v>33433</x:v>
      </x:c>
      <x:c r="P13" s="220" t="n">
        <x:v>11</x:v>
      </x:c>
      <x:c r="Q13" s="220" t="n">
        <x:v>4387347</x:v>
      </x:c>
      <x:c r="R13" s="220" t="n">
        <x:v>110</x:v>
      </x:c>
      <x:c r="S13" s="220" t="n">
        <x:v>2</x:v>
      </x:c>
      <x:c r="T13" s="220" t="n">
        <x:v>1126</x:v>
      </x:c>
      <x:c r="U13" s="220" t="n">
        <x:v>256</x:v>
      </x:c>
      <x:c r="V13" s="220" t="n">
        <x:v>1035520017</x:v>
      </x:c>
      <x:c r="W13" s="220" t="n">
        <x:v>-111</x:v>
      </x:c>
      <x:c r="X13" s="220" t="n">
        <x:v>1</x:v>
      </x:c>
      <x:c r="Y13" s="220" t="n">
        <x:v>17475749</x:v>
      </x:c>
      <x:c r="Z13" s="220" t="n">
        <x:v>22035</x:v>
      </x:c>
      <x:c r="AA13" s="220" t="n">
        <x:v>3048167592</x:v>
      </x:c>
      <x:c r="AB13" s="220" t="n">
        <x:v>1105712</x:v>
      </x:c>
    </x:row>
    <x:row r="14" ht="24" customHeight="1">
      <x:c r="A14" s="220" t="n">
        <x:v>9</x:v>
      </x:c>
      <x:c r="B14" s="229" t="n">
        <x:v>44589.73957175926</x:v>
      </x:c>
      <x:c r="C14" s="220" t="n">
        <x:f>ROUND((B14-$B$6)*86400,0)</x:f>
        <x:v>130</x:v>
      </x:c>
      <x:c r="D14" s="220" t="n">
        <x:v>194</x:v>
      </x:c>
      <x:c r="E14" s="220" t="str">
        <x:v>CRC32C_VERIFIED</x:v>
      </x:c>
      <x:c r="F14" s="220" t="n">
        <x:v>2</x:v>
      </x:c>
      <x:c r="G14" s="220" t="n">
        <x:v>1</x:v>
      </x:c>
      <x:c r="H14" s="220" t="n">
        <x:v>1</x:v>
      </x:c>
      <x:c r="I14" s="220" t="str">
        <x:v>0400f7d2b6764bdd81eb984a9baef3a6ff67d5b71144bb4ccc1f4bd67ad75053</x:v>
      </x:c>
      <x:c r="J14" s="220" t="str">
        <x:v>ESA Academy @ESTEC-JO22ff | EU1XX-KO33ru</x:v>
      </x:c>
      <x:c r="K14" s="220" t="n">
        <x:v>379</x:v>
      </x:c>
      <x:c r="L14" s="220" t="n">
        <x:v>379</x:v>
      </x:c>
      <x:c r="M14" s="220" t="n">
        <x:v>-83</x:v>
      </x:c>
      <x:c r="N14" s="220" t="n">
        <x:v>257</x:v>
      </x:c>
      <x:c r="O14" s="220" t="n">
        <x:v>33434</x:v>
      </x:c>
      <x:c r="P14" s="220" t="n">
        <x:v>11</x:v>
      </x:c>
      <x:c r="Q14" s="220" t="n">
        <x:v>4387441</x:v>
      </x:c>
      <x:c r="R14" s="220" t="n">
        <x:v>110</x:v>
      </x:c>
      <x:c r="S14" s="220" t="n">
        <x:v>2</x:v>
      </x:c>
      <x:c r="T14" s="220" t="n">
        <x:v>1126</x:v>
      </x:c>
      <x:c r="U14" s="220" t="n">
        <x:v>256</x:v>
      </x:c>
      <x:c r="V14" s="220" t="n">
        <x:v>1035520017</x:v>
      </x:c>
      <x:c r="W14" s="220" t="n">
        <x:v>-111</x:v>
      </x:c>
      <x:c r="X14" s="220" t="n">
        <x:v>1</x:v>
      </x:c>
      <x:c r="Y14" s="220" t="n">
        <x:v>17475750</x:v>
      </x:c>
      <x:c r="Z14" s="220" t="n">
        <x:v>22035</x:v>
      </x:c>
      <x:c r="AA14" s="220" t="n">
        <x:v>3048167686</x:v>
      </x:c>
      <x:c r="AB14" s="220" t="n">
        <x:v>1105712</x:v>
      </x:c>
    </x:row>
    <x:row r="15" ht="24" customHeight="1">
      <x:c r="A15" s="220" t="n">
        <x:v>10</x:v>
      </x:c>
      <x:c r="B15" s="229" t="n">
        <x:v>44589.7396875</x:v>
      </x:c>
      <x:c r="C15" s="220" t="n">
        <x:f>ROUND((B15-$B$6)*86400,0)</x:f>
        <x:v>140</x:v>
      </x:c>
      <x:c r="D15" s="220" t="n">
        <x:v>192</x:v>
      </x:c>
      <x:c r="E15" s="220" t="str">
        <x:v>CRC32C_VERIFIED</x:v>
      </x:c>
      <x:c r="F15" s="220" t="n">
        <x:v>2</x:v>
      </x:c>
      <x:c r="G15" s="220" t="n">
        <x:v>1</x:v>
      </x:c>
      <x:c r="H15" s="220" t="n">
        <x:v>1</x:v>
      </x:c>
      <x:c r="I15" s="220" t="str">
        <x:v>2509dfd6ce8e8addda86e30890e4786c675dab626ce93bfbfab3ffff02804050</x:v>
      </x:c>
      <x:c r="J15" s="220" t="str">
        <x:v>ESA Academy @ESTEC-JO22ff | EU1XX-KO33ru</x:v>
      </x:c>
      <x:c r="K15" s="220" t="n">
        <x:v>379</x:v>
      </x:c>
      <x:c r="L15" s="220" t="n">
        <x:v>379</x:v>
      </x:c>
      <x:c r="M15" s="220" t="n">
        <x:v>-83</x:v>
      </x:c>
      <x:c r="N15" s="220" t="n">
        <x:v>257</x:v>
      </x:c>
      <x:c r="O15" s="220" t="n">
        <x:v>33435</x:v>
      </x:c>
      <x:c r="P15" s="220" t="n">
        <x:v>11</x:v>
      </x:c>
      <x:c r="Q15" s="220" t="n">
        <x:v>4387535</x:v>
      </x:c>
      <x:c r="R15" s="220" t="n">
        <x:v>110</x:v>
      </x:c>
      <x:c r="S15" s="220" t="n">
        <x:v>2</x:v>
      </x:c>
      <x:c r="T15" s="220" t="n">
        <x:v>1126</x:v>
      </x:c>
      <x:c r="U15" s="220" t="n">
        <x:v>256</x:v>
      </x:c>
      <x:c r="V15" s="220" t="n">
        <x:v>1035520017</x:v>
      </x:c>
      <x:c r="W15" s="220" t="n">
        <x:v>-111</x:v>
      </x:c>
      <x:c r="X15" s="220" t="n">
        <x:v>1</x:v>
      </x:c>
      <x:c r="Y15" s="220" t="n">
        <x:v>17475751</x:v>
      </x:c>
      <x:c r="Z15" s="220" t="n">
        <x:v>22035</x:v>
      </x:c>
      <x:c r="AA15" s="220" t="n">
        <x:v>3048167780</x:v>
      </x:c>
      <x:c r="AB15" s="220" t="n">
        <x:v>1105712</x:v>
      </x:c>
    </x:row>
    <x:row r="16" ht="24" customHeight="1">
      <x:c r="A16" s="220" t="n">
        <x:v>11</x:v>
      </x:c>
      <x:c r="B16" s="229" t="n">
        <x:v>44589.739803240744</x:v>
      </x:c>
      <x:c r="C16" s="220" t="n">
        <x:f>ROUND((B16-$B$6)*86400,0)</x:f>
        <x:v>150</x:v>
      </x:c>
      <x:c r="D16" s="220" t="n">
        <x:v>190</x:v>
      </x:c>
      <x:c r="E16" s="220" t="str">
        <x:v>CRC32C_VERIFIED</x:v>
      </x:c>
      <x:c r="F16" s="220" t="n">
        <x:v>2</x:v>
      </x:c>
      <x:c r="G16" s="220" t="n">
        <x:v>1</x:v>
      </x:c>
      <x:c r="H16" s="220" t="n">
        <x:v>1</x:v>
      </x:c>
      <x:c r="I16" s="220" t="str">
        <x:v>cd95d83c6041d9d15ab34c045e9397e1ed532e19d0ca46f7c93fec7f3eb938a5</x:v>
      </x:c>
      <x:c r="J16" s="220" t="str">
        <x:v>ESA Academy @ESTEC-JO22ff | EU1XX-KO33ru</x:v>
      </x:c>
      <x:c r="K16" s="220" t="n">
        <x:v>378</x:v>
      </x:c>
      <x:c r="L16" s="220" t="n">
        <x:v>378</x:v>
      </x:c>
      <x:c r="M16" s="220" t="n">
        <x:v>-83</x:v>
      </x:c>
      <x:c r="N16" s="220" t="n">
        <x:v>257</x:v>
      </x:c>
      <x:c r="O16" s="220" t="n">
        <x:v>33436</x:v>
      </x:c>
      <x:c r="P16" s="220" t="n">
        <x:v>11</x:v>
      </x:c>
      <x:c r="Q16" s="220" t="n">
        <x:v>4387629</x:v>
      </x:c>
      <x:c r="R16" s="220" t="n">
        <x:v>110</x:v>
      </x:c>
      <x:c r="S16" s="220" t="n">
        <x:v>2</x:v>
      </x:c>
      <x:c r="T16" s="220" t="n">
        <x:v>1126</x:v>
      </x:c>
      <x:c r="U16" s="220" t="n">
        <x:v>256</x:v>
      </x:c>
      <x:c r="V16" s="220" t="n">
        <x:v>1035520017</x:v>
      </x:c>
      <x:c r="W16" s="220" t="n">
        <x:v>-116</x:v>
      </x:c>
      <x:c r="X16" s="220" t="n">
        <x:v>1</x:v>
      </x:c>
      <x:c r="Y16" s="220" t="n">
        <x:v>17475752</x:v>
      </x:c>
      <x:c r="Z16" s="220" t="n">
        <x:v>22035</x:v>
      </x:c>
      <x:c r="AA16" s="220" t="n">
        <x:v>3048167874</x:v>
      </x:c>
      <x:c r="AB16" s="220" t="n">
        <x:v>1105712</x:v>
      </x:c>
    </x:row>
    <x:row r="17" ht="24" customHeight="1">
      <x:c r="A17" s="220" t="n">
        <x:v>12</x:v>
      </x:c>
      <x:c r="B17" s="229" t="n">
        <x:v>44589.73991898148</x:v>
      </x:c>
      <x:c r="C17" s="220" t="n">
        <x:f>ROUND((B17-$B$6)*86400,0)</x:f>
        <x:v>160</x:v>
      </x:c>
      <x:c r="D17" s="220" t="n">
        <x:v>188</x:v>
      </x:c>
      <x:c r="E17" s="220" t="str">
        <x:v>CRC32C_VERIFIED</x:v>
      </x:c>
      <x:c r="F17" s="220" t="n">
        <x:v>2</x:v>
      </x:c>
      <x:c r="G17" s="220" t="n">
        <x:v>1</x:v>
      </x:c>
      <x:c r="H17" s="220" t="n">
        <x:v>1</x:v>
      </x:c>
      <x:c r="I17" s="220" t="str">
        <x:v>91d6d026636e00b218aec44935a358cc59af205f8ecd34d2319d53016215058a</x:v>
      </x:c>
      <x:c r="J17" s="220" t="str">
        <x:v>ESA Academy @ESTEC-JO22ff | EU1XX-KO33ru</x:v>
      </x:c>
      <x:c r="K17" s="220" t="n">
        <x:v>378</x:v>
      </x:c>
      <x:c r="L17" s="220" t="n">
        <x:v>378</x:v>
      </x:c>
      <x:c r="M17" s="220" t="n">
        <x:v>-83</x:v>
      </x:c>
      <x:c r="N17" s="220" t="n">
        <x:v>257</x:v>
      </x:c>
      <x:c r="O17" s="220" t="n">
        <x:v>33437</x:v>
      </x:c>
      <x:c r="P17" s="220" t="n">
        <x:v>11</x:v>
      </x:c>
      <x:c r="Q17" s="220" t="n">
        <x:v>4387723</x:v>
      </x:c>
      <x:c r="R17" s="220" t="n">
        <x:v>110</x:v>
      </x:c>
      <x:c r="S17" s="220" t="n">
        <x:v>2</x:v>
      </x:c>
      <x:c r="T17" s="220" t="n">
        <x:v>1126</x:v>
      </x:c>
      <x:c r="U17" s="220" t="n">
        <x:v>256</x:v>
      </x:c>
      <x:c r="V17" s="220" t="n">
        <x:v>1035520017</x:v>
      </x:c>
      <x:c r="W17" s="220" t="n">
        <x:v>-111</x:v>
      </x:c>
      <x:c r="X17" s="220" t="n">
        <x:v>1</x:v>
      </x:c>
      <x:c r="Y17" s="220" t="n">
        <x:v>17475753</x:v>
      </x:c>
      <x:c r="Z17" s="220" t="n">
        <x:v>22035</x:v>
      </x:c>
      <x:c r="AA17" s="220" t="n">
        <x:v>3048167968</x:v>
      </x:c>
      <x:c r="AB17" s="220" t="n">
        <x:v>1105712</x:v>
      </x:c>
    </x:row>
    <x:row r="18" ht="24" customHeight="1">
      <x:c r="A18" s="220" t="n">
        <x:v>13</x:v>
      </x:c>
      <x:c r="B18" s="229" t="n">
        <x:v>44589.74003472222</x:v>
      </x:c>
      <x:c r="C18" s="220" t="n">
        <x:f>ROUND((B18-$B$6)*86400,0)</x:f>
        <x:v>170</x:v>
      </x:c>
      <x:c r="D18" s="220" t="n">
        <x:v>186</x:v>
      </x:c>
      <x:c r="E18" s="220" t="str">
        <x:v>PREPROCESSED_NO_CRC</x:v>
      </x:c>
      <x:c r="F18" s="220" t="n">
        <x:v>1</x:v>
      </x:c>
      <x:c r="G18" s="220" t="n">
        <x:v>0</x:v>
      </x:c>
      <x:c r="H18" s="220" t="n">
        <x:v>1</x:v>
      </x:c>
      <x:c r="I18" s="220" t="str">
        <x:v>2ed31dbb088391d4831253663dafecc4e56701af46faadfc948d6e98ee349cb1</x:v>
      </x:c>
      <x:c r="J18" s="220" t="str">
        <x:v>ESA Academy @ESTEC-JO22ff</x:v>
      </x:c>
      <x:c r="K18" s="220" t="n">
        <x:v>377</x:v>
      </x:c>
      <x:c r="L18" s="220" t="n">
        <x:v>377</x:v>
      </x:c>
      <x:c r="M18" s="220" t="n">
        <x:v>-83</x:v>
      </x:c>
      <x:c r="N18" s="220" t="n">
        <x:v>257</x:v>
      </x:c>
      <x:c r="O18" s="220" t="n">
        <x:v>33438</x:v>
      </x:c>
      <x:c r="P18" s="220" t="n">
        <x:v>11</x:v>
      </x:c>
      <x:c r="Q18" s="220" t="n">
        <x:v>4387817</x:v>
      </x:c>
      <x:c r="R18" s="220" t="n">
        <x:v>110</x:v>
      </x:c>
      <x:c r="S18" s="220" t="n">
        <x:v>2</x:v>
      </x:c>
      <x:c r="T18" s="220" t="n">
        <x:v>1126</x:v>
      </x:c>
      <x:c r="U18" s="220" t="n">
        <x:v>256</x:v>
      </x:c>
      <x:c r="V18" s="220" t="n">
        <x:v>1035520017</x:v>
      </x:c>
      <x:c r="W18" s="220" t="n">
        <x:v>-111</x:v>
      </x:c>
      <x:c r="X18" s="220" t="n">
        <x:v>1</x:v>
      </x:c>
      <x:c r="Y18" s="220" t="n">
        <x:v>17475754</x:v>
      </x:c>
      <x:c r="Z18" s="220" t="n">
        <x:v>22035</x:v>
      </x:c>
      <x:c r="AA18" s="220" t="n">
        <x:v>3048168062</x:v>
      </x:c>
      <x:c r="AB18" s="220" t="n">
        <x:v>1105712</x:v>
      </x:c>
    </x:row>
    <x:row r="19" ht="24" customHeight="1">
      <x:c r="A19" s="220" t="n">
        <x:v>14</x:v>
      </x:c>
      <x:c r="B19" s="229" t="n">
        <x:v>44589.74015046296</x:v>
      </x:c>
      <x:c r="C19" s="220" t="n">
        <x:f>ROUND((B19-$B$6)*86400,0)</x:f>
        <x:v>180</x:v>
      </x:c>
      <x:c r="D19" s="220" t="n">
        <x:v>185</x:v>
      </x:c>
      <x:c r="E19" s="220" t="str">
        <x:v>CRC32C_VERIFIED</x:v>
      </x:c>
      <x:c r="F19" s="220" t="n">
        <x:v>2</x:v>
      </x:c>
      <x:c r="G19" s="220" t="n">
        <x:v>1</x:v>
      </x:c>
      <x:c r="H19" s="220" t="n">
        <x:v>1</x:v>
      </x:c>
      <x:c r="I19" s="220" t="str">
        <x:v>9b64f63af05b30bb35e00bea8a2a63f74bbb7ea01d320ed84dcf3de8697fc2ed</x:v>
      </x:c>
      <x:c r="J19" s="220" t="str">
        <x:v>ESA Academy @ESTEC-JO22ff | EU1XX-KO33ru</x:v>
      </x:c>
      <x:c r="K19" s="220" t="n">
        <x:v>377</x:v>
      </x:c>
      <x:c r="L19" s="220" t="n">
        <x:v>377</x:v>
      </x:c>
      <x:c r="M19" s="220" t="n">
        <x:v>-83</x:v>
      </x:c>
      <x:c r="N19" s="220" t="n">
        <x:v>257</x:v>
      </x:c>
      <x:c r="O19" s="220" t="n">
        <x:v>33439</x:v>
      </x:c>
      <x:c r="P19" s="220" t="n">
        <x:v>11</x:v>
      </x:c>
      <x:c r="Q19" s="220" t="n">
        <x:v>4387911</x:v>
      </x:c>
      <x:c r="R19" s="220" t="n">
        <x:v>110</x:v>
      </x:c>
      <x:c r="S19" s="220" t="n">
        <x:v>2</x:v>
      </x:c>
      <x:c r="T19" s="220" t="n">
        <x:v>1126</x:v>
      </x:c>
      <x:c r="U19" s="220" t="n">
        <x:v>256</x:v>
      </x:c>
      <x:c r="V19" s="220" t="n">
        <x:v>1035520017</x:v>
      </x:c>
      <x:c r="W19" s="220" t="n">
        <x:v>-113</x:v>
      </x:c>
      <x:c r="X19" s="220" t="n">
        <x:v>1</x:v>
      </x:c>
      <x:c r="Y19" s="220" t="n">
        <x:v>17475755</x:v>
      </x:c>
      <x:c r="Z19" s="220" t="n">
        <x:v>22035</x:v>
      </x:c>
      <x:c r="AA19" s="220" t="n">
        <x:v>3048168156</x:v>
      </x:c>
      <x:c r="AB19" s="220" t="n">
        <x:v>1105712</x:v>
      </x:c>
    </x:row>
    <x:row r="20" ht="24" customHeight="1">
      <x:c r="A20" s="220" t="n">
        <x:v>15</x:v>
      </x:c>
      <x:c r="B20" s="229" t="n">
        <x:v>44589.740266203706</x:v>
      </x:c>
      <x:c r="C20" s="220" t="n">
        <x:f>ROUND((B20-$B$6)*86400,0)</x:f>
        <x:v>190</x:v>
      </x:c>
      <x:c r="D20" s="220" t="n">
        <x:v>182</x:v>
      </x:c>
      <x:c r="E20" s="220" t="str">
        <x:v>CRC32C_VERIFIED</x:v>
      </x:c>
      <x:c r="F20" s="220" t="n">
        <x:v>4</x:v>
      </x:c>
      <x:c r="G20" s="220" t="n">
        <x:v>2</x:v>
      </x:c>
      <x:c r="H20" s="220" t="n">
        <x:v>2</x:v>
      </x:c>
      <x:c r="I20" s="220" t="str">
        <x:v>50f9ce58ff45534425089d23ac1967142b08c9bdbbae0d2f8c800bc9ac4a17e5</x:v>
      </x:c>
      <x:c r="J20" s="220" t="str">
        <x:v>DL5FAB VHF/UHF-JN49hu | EA6TC-JM19jn | ESA Academy @ESTEC-JO22ff | EU1XX-KO33ru</x:v>
      </x:c>
      <x:c r="K20" s="220" t="n">
        <x:v>376</x:v>
      </x:c>
      <x:c r="L20" s="220" t="n">
        <x:v>376</x:v>
      </x:c>
      <x:c r="M20" s="220" t="n">
        <x:v>-83</x:v>
      </x:c>
      <x:c r="N20" s="220" t="n">
        <x:v>257</x:v>
      </x:c>
      <x:c r="O20" s="220" t="n">
        <x:v>33440</x:v>
      </x:c>
      <x:c r="P20" s="220" t="n">
        <x:v>11</x:v>
      </x:c>
      <x:c r="Q20" s="220" t="n">
        <x:v>4388005</x:v>
      </x:c>
      <x:c r="R20" s="220" t="n">
        <x:v>110</x:v>
      </x:c>
      <x:c r="S20" s="220" t="n">
        <x:v>2</x:v>
      </x:c>
      <x:c r="T20" s="220" t="n">
        <x:v>1126</x:v>
      </x:c>
      <x:c r="U20" s="220" t="n">
        <x:v>256</x:v>
      </x:c>
      <x:c r="V20" s="220" t="n">
        <x:v>1035520017</x:v>
      </x:c>
      <x:c r="W20" s="220" t="n">
        <x:v>-111</x:v>
      </x:c>
      <x:c r="X20" s="220" t="n">
        <x:v>1</x:v>
      </x:c>
      <x:c r="Y20" s="220" t="n">
        <x:v>17475756</x:v>
      </x:c>
      <x:c r="Z20" s="220" t="n">
        <x:v>22035</x:v>
      </x:c>
      <x:c r="AA20" s="220" t="n">
        <x:v>3048168250</x:v>
      </x:c>
      <x:c r="AB20" s="220" t="n">
        <x:v>1105712</x:v>
      </x:c>
    </x:row>
    <x:row r="21" ht="24" customHeight="1">
      <x:c r="A21" s="220" t="n">
        <x:v>16</x:v>
      </x:c>
      <x:c r="B21" s="229" t="n">
        <x:v>44589.740381944444</x:v>
      </x:c>
      <x:c r="C21" s="220" t="n">
        <x:f>ROUND((B21-$B$6)*86400,0)</x:f>
        <x:v>200</x:v>
      </x:c>
      <x:c r="D21" s="220" t="n">
        <x:v>178</x:v>
      </x:c>
      <x:c r="E21" s="220" t="str">
        <x:v>CRC32C_VERIFIED</x:v>
      </x:c>
      <x:c r="F21" s="220" t="n">
        <x:v>3</x:v>
      </x:c>
      <x:c r="G21" s="220" t="n">
        <x:v>2</x:v>
      </x:c>
      <x:c r="H21" s="220" t="n">
        <x:v>1</x:v>
      </x:c>
      <x:c r="I21" s="220" t="str">
        <x:v>398a3482047407de324178ba7856bba9df76f7bb1c49e5c494ec653002e94ef9</x:v>
      </x:c>
      <x:c r="J21" s="220" t="str">
        <x:v>EA6TC-JM19jn | ESA Academy @ESTEC-JO22ff | EU1XX-KO33ru</x:v>
      </x:c>
      <x:c r="K21" s="220" t="n">
        <x:v>376</x:v>
      </x:c>
      <x:c r="L21" s="220" t="n">
        <x:v>376</x:v>
      </x:c>
      <x:c r="M21" s="220" t="n">
        <x:v>-83</x:v>
      </x:c>
      <x:c r="N21" s="220" t="n">
        <x:v>257</x:v>
      </x:c>
      <x:c r="O21" s="220" t="n">
        <x:v>33441</x:v>
      </x:c>
      <x:c r="P21" s="220" t="n">
        <x:v>11</x:v>
      </x:c>
      <x:c r="Q21" s="220" t="n">
        <x:v>4388099</x:v>
      </x:c>
      <x:c r="R21" s="220" t="n">
        <x:v>110</x:v>
      </x:c>
      <x:c r="S21" s="220" t="n">
        <x:v>2</x:v>
      </x:c>
      <x:c r="T21" s="220" t="n">
        <x:v>1126</x:v>
      </x:c>
      <x:c r="U21" s="220" t="n">
        <x:v>256</x:v>
      </x:c>
      <x:c r="V21" s="220" t="n">
        <x:v>1035520017</x:v>
      </x:c>
      <x:c r="W21" s="220" t="n">
        <x:v>-108</x:v>
      </x:c>
      <x:c r="X21" s="220" t="n">
        <x:v>1</x:v>
      </x:c>
      <x:c r="Y21" s="220" t="n">
        <x:v>17475757</x:v>
      </x:c>
      <x:c r="Z21" s="220" t="n">
        <x:v>22035</x:v>
      </x:c>
      <x:c r="AA21" s="220" t="n">
        <x:v>3048168344</x:v>
      </x:c>
      <x:c r="AB21" s="220" t="n">
        <x:v>1105712</x:v>
      </x:c>
    </x:row>
    <x:row r="22" ht="24" customHeight="1">
      <x:c r="A22" s="220" t="n">
        <x:v>17</x:v>
      </x:c>
      <x:c r="B22" s="229" t="n">
        <x:v>44589.74049768518</x:v>
      </x:c>
      <x:c r="C22" s="220" t="n">
        <x:f>ROUND((B22-$B$6)*86400,0)</x:f>
        <x:v>210</x:v>
      </x:c>
      <x:c r="D22" s="220" t="n">
        <x:v>175</x:v>
      </x:c>
      <x:c r="E22" s="220" t="str">
        <x:v>CRC32C_VERIFIED</x:v>
      </x:c>
      <x:c r="F22" s="220" t="n">
        <x:v>3</x:v>
      </x:c>
      <x:c r="G22" s="220" t="n">
        <x:v>2</x:v>
      </x:c>
      <x:c r="H22" s="220" t="n">
        <x:v>1</x:v>
      </x:c>
      <x:c r="I22" s="220" t="str">
        <x:v>efc01b20f2637a5435319fd43671e37d7ee3434e7b2d919204f32d0b5be2f9f0</x:v>
      </x:c>
      <x:c r="J22" s="220" t="str">
        <x:v>EA6TC-JM19jn | ESA Academy @ESTEC-JO22ff | EU1XX-KO33ru</x:v>
      </x:c>
      <x:c r="K22" s="220" t="n">
        <x:v>375</x:v>
      </x:c>
      <x:c r="L22" s="220" t="n">
        <x:v>375</x:v>
      </x:c>
      <x:c r="M22" s="220" t="n">
        <x:v>-83</x:v>
      </x:c>
      <x:c r="N22" s="220" t="n">
        <x:v>257</x:v>
      </x:c>
      <x:c r="O22" s="220" t="n">
        <x:v>33442</x:v>
      </x:c>
      <x:c r="P22" s="220" t="n">
        <x:v>11</x:v>
      </x:c>
      <x:c r="Q22" s="220" t="n">
        <x:v>4388193</x:v>
      </x:c>
      <x:c r="R22" s="220" t="n">
        <x:v>110</x:v>
      </x:c>
      <x:c r="S22" s="220" t="n">
        <x:v>2</x:v>
      </x:c>
      <x:c r="T22" s="220" t="n">
        <x:v>1126</x:v>
      </x:c>
      <x:c r="U22" s="220" t="n">
        <x:v>256</x:v>
      </x:c>
      <x:c r="V22" s="220" t="n">
        <x:v>1035520017</x:v>
      </x:c>
      <x:c r="W22" s="220" t="n">
        <x:v>-107</x:v>
      </x:c>
      <x:c r="X22" s="220" t="n">
        <x:v>1</x:v>
      </x:c>
      <x:c r="Y22" s="220" t="n">
        <x:v>17475758</x:v>
      </x:c>
      <x:c r="Z22" s="220" t="n">
        <x:v>22035</x:v>
      </x:c>
      <x:c r="AA22" s="220" t="n">
        <x:v>3048168438</x:v>
      </x:c>
      <x:c r="AB22" s="220" t="n">
        <x:v>1105712</x:v>
      </x:c>
    </x:row>
    <x:row r="23" ht="24" customHeight="1">
      <x:c r="A23" s="220" t="n">
        <x:v>18</x:v>
      </x:c>
      <x:c r="B23" s="229" t="n">
        <x:v>44589.74061342593</x:v>
      </x:c>
      <x:c r="C23" s="220" t="n">
        <x:f>ROUND((B23-$B$6)*86400,0)</x:f>
        <x:v>220</x:v>
      </x:c>
      <x:c r="D23" s="220" t="n">
        <x:v>173</x:v>
      </x:c>
      <x:c r="E23" s="220" t="str">
        <x:v>CRC32C_VERIFIED</x:v>
      </x:c>
      <x:c r="F23" s="220" t="n">
        <x:v>2</x:v>
      </x:c>
      <x:c r="G23" s="220" t="n">
        <x:v>1</x:v>
      </x:c>
      <x:c r="H23" s="220" t="n">
        <x:v>1</x:v>
      </x:c>
      <x:c r="I23" s="220" t="str">
        <x:v>10172d20c4723d0cd07ae1284148e4caafbd7385654c50e429cf41642174d83f</x:v>
      </x:c>
      <x:c r="J23" s="220" t="str">
        <x:v>ESA Academy @ESTEC-JO22ff | EU1XX-KO33ru</x:v>
      </x:c>
      <x:c r="K23" s="220" t="n">
        <x:v>375</x:v>
      </x:c>
      <x:c r="L23" s="220" t="n">
        <x:v>375</x:v>
      </x:c>
      <x:c r="M23" s="220" t="n">
        <x:v>-83</x:v>
      </x:c>
      <x:c r="N23" s="220" t="n">
        <x:v>257</x:v>
      </x:c>
      <x:c r="O23" s="220" t="n">
        <x:v>33443</x:v>
      </x:c>
      <x:c r="P23" s="220" t="n">
        <x:v>11</x:v>
      </x:c>
      <x:c r="Q23" s="220" t="n">
        <x:v>4388287</x:v>
      </x:c>
      <x:c r="R23" s="220" t="n">
        <x:v>110</x:v>
      </x:c>
      <x:c r="S23" s="220" t="n">
        <x:v>2</x:v>
      </x:c>
      <x:c r="T23" s="220" t="n">
        <x:v>1126</x:v>
      </x:c>
      <x:c r="U23" s="220" t="n">
        <x:v>256</x:v>
      </x:c>
      <x:c r="V23" s="220" t="n">
        <x:v>1035520017</x:v>
      </x:c>
      <x:c r="W23" s="220" t="n">
        <x:v>-117</x:v>
      </x:c>
      <x:c r="X23" s="220" t="n">
        <x:v>1</x:v>
      </x:c>
      <x:c r="Y23" s="220" t="n">
        <x:v>17475759</x:v>
      </x:c>
      <x:c r="Z23" s="220" t="n">
        <x:v>22035</x:v>
      </x:c>
      <x:c r="AA23" s="220" t="n">
        <x:v>3048168532</x:v>
      </x:c>
      <x:c r="AB23" s="220" t="n">
        <x:v>1105712</x:v>
      </x:c>
    </x:row>
    <x:row r="24" ht="24" customHeight="1">
      <x:c r="A24" s="220" t="n">
        <x:v>19</x:v>
      </x:c>
      <x:c r="B24" s="229" t="n">
        <x:v>44589.74072916667</x:v>
      </x:c>
      <x:c r="C24" s="220" t="n">
        <x:f>ROUND((B24-$B$6)*86400,0)</x:f>
        <x:v>230</x:v>
      </x:c>
      <x:c r="D24" s="220" t="n">
        <x:v>171</x:v>
      </x:c>
      <x:c r="E24" s="220" t="str">
        <x:v>PREPROCESSED_NO_CRC</x:v>
      </x:c>
      <x:c r="F24" s="220" t="n">
        <x:v>1</x:v>
      </x:c>
      <x:c r="G24" s="220" t="n">
        <x:v>0</x:v>
      </x:c>
      <x:c r="H24" s="220" t="n">
        <x:v>1</x:v>
      </x:c>
      <x:c r="I24" s="220" t="str">
        <x:v>d3b968e77c5a7e473653415a8889ce07e492f2c17771a6f1bb52bc4469b55bfa</x:v>
      </x:c>
      <x:c r="J24" s="220" t="str">
        <x:v>ESA Academy @ESTEC-JO22ff</x:v>
      </x:c>
      <x:c r="K24" s="220" t="n">
        <x:v>374</x:v>
      </x:c>
      <x:c r="L24" s="220" t="n">
        <x:v>374</x:v>
      </x:c>
      <x:c r="M24" s="220" t="n">
        <x:v>-83</x:v>
      </x:c>
      <x:c r="N24" s="220" t="n">
        <x:v>257</x:v>
      </x:c>
      <x:c r="O24" s="220" t="n">
        <x:v>33444</x:v>
      </x:c>
      <x:c r="P24" s="220" t="n">
        <x:v>11</x:v>
      </x:c>
      <x:c r="Q24" s="220" t="n">
        <x:v>4388381</x:v>
      </x:c>
      <x:c r="R24" s="220" t="n">
        <x:v>110</x:v>
      </x:c>
      <x:c r="S24" s="220" t="n">
        <x:v>2</x:v>
      </x:c>
      <x:c r="T24" s="220" t="n">
        <x:v>1126</x:v>
      </x:c>
      <x:c r="U24" s="220" t="n">
        <x:v>256</x:v>
      </x:c>
      <x:c r="V24" s="220" t="n">
        <x:v>1035520017</x:v>
      </x:c>
      <x:c r="W24" s="220" t="n">
        <x:v>-104</x:v>
      </x:c>
      <x:c r="X24" s="220" t="n">
        <x:v>1</x:v>
      </x:c>
      <x:c r="Y24" s="220" t="n">
        <x:v>17475760</x:v>
      </x:c>
      <x:c r="Z24" s="220" t="n">
        <x:v>22035</x:v>
      </x:c>
      <x:c r="AA24" s="220" t="n">
        <x:v>3048168626</x:v>
      </x:c>
      <x:c r="AB24" s="220" t="n">
        <x:v>1105712</x:v>
      </x:c>
    </x:row>
    <x:row r="25" ht="24" customHeight="1">
      <x:c r="A25" s="220" t="n">
        <x:v>20</x:v>
      </x:c>
      <x:c r="B25" s="229" t="n">
        <x:v>44589.74084490741</x:v>
      </x:c>
      <x:c r="C25" s="220" t="n">
        <x:f>ROUND((B25-$B$6)*86400,0)</x:f>
        <x:v>240</x:v>
      </x:c>
      <x:c r="D25" s="220" t="n">
        <x:v>170</x:v>
      </x:c>
      <x:c r="E25" s="220" t="str">
        <x:v>CRC32C_VERIFIED</x:v>
      </x:c>
      <x:c r="F25" s="220" t="n">
        <x:v>2</x:v>
      </x:c>
      <x:c r="G25" s="220" t="n">
        <x:v>1</x:v>
      </x:c>
      <x:c r="H25" s="220" t="n">
        <x:v>1</x:v>
      </x:c>
      <x:c r="I25" s="220" t="str">
        <x:v>005e50d7c5c839a9232570905baafaccf4910f33179b663da4a4d127f99acb5a</x:v>
      </x:c>
      <x:c r="J25" s="220" t="str">
        <x:v>EA6TC-JM19jn | ESA Academy @ESTEC-JO22ff</x:v>
      </x:c>
      <x:c r="K25" s="220" t="n">
        <x:v>374</x:v>
      </x:c>
      <x:c r="L25" s="220" t="n">
        <x:v>374</x:v>
      </x:c>
      <x:c r="M25" s="220" t="n">
        <x:v>-83</x:v>
      </x:c>
      <x:c r="N25" s="220" t="n">
        <x:v>257</x:v>
      </x:c>
      <x:c r="O25" s="220" t="n">
        <x:v>33445</x:v>
      </x:c>
      <x:c r="P25" s="220" t="n">
        <x:v>11</x:v>
      </x:c>
      <x:c r="Q25" s="220" t="n">
        <x:v>4388475</x:v>
      </x:c>
      <x:c r="R25" s="220" t="n">
        <x:v>110</x:v>
      </x:c>
      <x:c r="S25" s="220" t="n">
        <x:v>2</x:v>
      </x:c>
      <x:c r="T25" s="220" t="n">
        <x:v>1126</x:v>
      </x:c>
      <x:c r="U25" s="220" t="n">
        <x:v>256</x:v>
      </x:c>
      <x:c r="V25" s="220" t="n">
        <x:v>1035520017</x:v>
      </x:c>
      <x:c r="W25" s="220" t="n">
        <x:v>-107</x:v>
      </x:c>
      <x:c r="X25" s="220" t="n">
        <x:v>1</x:v>
      </x:c>
      <x:c r="Y25" s="220" t="n">
        <x:v>17475761</x:v>
      </x:c>
      <x:c r="Z25" s="220" t="n">
        <x:v>22035</x:v>
      </x:c>
      <x:c r="AA25" s="220" t="n">
        <x:v>3048168720</x:v>
      </x:c>
      <x:c r="AB25" s="220" t="n">
        <x:v>1105712</x:v>
      </x:c>
    </x:row>
    <x:row r="26" ht="24" customHeight="1">
      <x:c r="A26" s="220" t="n">
        <x:v>21</x:v>
      </x:c>
      <x:c r="B26" s="229" t="n">
        <x:v>44589.740960648145</x:v>
      </x:c>
      <x:c r="C26" s="220" t="n">
        <x:f>ROUND((B26-$B$6)*86400,0)</x:f>
        <x:v>250</x:v>
      </x:c>
      <x:c r="D26" s="220" t="n">
        <x:v>167</x:v>
      </x:c>
      <x:c r="E26" s="220" t="str">
        <x:v>CRC32C_VERIFIED</x:v>
      </x:c>
      <x:c r="F26" s="220" t="n">
        <x:v>3</x:v>
      </x:c>
      <x:c r="G26" s="220" t="n">
        <x:v>2</x:v>
      </x:c>
      <x:c r="H26" s="220" t="n">
        <x:v>1</x:v>
      </x:c>
      <x:c r="I26" s="220" t="str">
        <x:v>2ea4a98772013c691ba287538a0b73b7eeac241191596a703492bd523910865c</x:v>
      </x:c>
      <x:c r="J26" s="220" t="str">
        <x:v>DL5FAB VHF/UHF-JN49hu | EA6TC-JM19jn | EU1XX-KO33ru</x:v>
      </x:c>
      <x:c r="K26" s="220" t="n">
        <x:v>373</x:v>
      </x:c>
      <x:c r="L26" s="220" t="n">
        <x:v>373</x:v>
      </x:c>
      <x:c r="M26" s="220" t="n">
        <x:v>-83</x:v>
      </x:c>
      <x:c r="N26" s="220" t="n">
        <x:v>257</x:v>
      </x:c>
      <x:c r="O26" s="220" t="n">
        <x:v>33446</x:v>
      </x:c>
      <x:c r="P26" s="220" t="n">
        <x:v>11</x:v>
      </x:c>
      <x:c r="Q26" s="220" t="n">
        <x:v>4388569</x:v>
      </x:c>
      <x:c r="R26" s="220" t="n">
        <x:v>110</x:v>
      </x:c>
      <x:c r="S26" s="220" t="n">
        <x:v>2</x:v>
      </x:c>
      <x:c r="T26" s="220" t="n">
        <x:v>1126</x:v>
      </x:c>
      <x:c r="U26" s="220" t="n">
        <x:v>256</x:v>
      </x:c>
      <x:c r="V26" s="220" t="n">
        <x:v>1035520017</x:v>
      </x:c>
      <x:c r="W26" s="220" t="n">
        <x:v>-104</x:v>
      </x:c>
      <x:c r="X26" s="220" t="n">
        <x:v>1</x:v>
      </x:c>
      <x:c r="Y26" s="220" t="n">
        <x:v>17475762</x:v>
      </x:c>
      <x:c r="Z26" s="220" t="n">
        <x:v>22035</x:v>
      </x:c>
      <x:c r="AA26" s="220" t="n">
        <x:v>3048168814</x:v>
      </x:c>
      <x:c r="AB26" s="220" t="n">
        <x:v>1105712</x:v>
      </x:c>
    </x:row>
    <x:row r="27" ht="24" customHeight="1">
      <x:c r="A27" s="220" t="n">
        <x:v>22</x:v>
      </x:c>
      <x:c r="B27" s="229" t="n">
        <x:v>44589.74107638889</x:v>
      </x:c>
      <x:c r="C27" s="220" t="n">
        <x:f>ROUND((B27-$B$6)*86400,0)</x:f>
        <x:v>260</x:v>
      </x:c>
      <x:c r="D27" s="220" t="n">
        <x:v>164</x:v>
      </x:c>
      <x:c r="E27" s="220" t="str">
        <x:v>CRC32C_VERIFIED</x:v>
      </x:c>
      <x:c r="F27" s="220" t="n">
        <x:v>3</x:v>
      </x:c>
      <x:c r="G27" s="220" t="n">
        <x:v>2</x:v>
      </x:c>
      <x:c r="H27" s="220" t="n">
        <x:v>1</x:v>
      </x:c>
      <x:c r="I27" s="220" t="str">
        <x:v>ef20732e898d1992857b1780568876eb607befa6aa52dded699c9d2934cf279a</x:v>
      </x:c>
      <x:c r="J27" s="220" t="str">
        <x:v>DL5FAB VHF/UHF-JN49hu | EA6TC-JM19jn | EU1XX-KO33ru</x:v>
      </x:c>
      <x:c r="K27" s="220" t="n">
        <x:v>373</x:v>
      </x:c>
      <x:c r="L27" s="220" t="n">
        <x:v>373</x:v>
      </x:c>
      <x:c r="M27" s="220" t="n">
        <x:v>-83</x:v>
      </x:c>
      <x:c r="N27" s="220" t="n">
        <x:v>257</x:v>
      </x:c>
      <x:c r="O27" s="220" t="n">
        <x:v>33447</x:v>
      </x:c>
      <x:c r="P27" s="220" t="n">
        <x:v>11</x:v>
      </x:c>
      <x:c r="Q27" s="220" t="n">
        <x:v>4388663</x:v>
      </x:c>
      <x:c r="R27" s="220" t="n">
        <x:v>110</x:v>
      </x:c>
      <x:c r="S27" s="220" t="n">
        <x:v>2</x:v>
      </x:c>
      <x:c r="T27" s="220" t="n">
        <x:v>1126</x:v>
      </x:c>
      <x:c r="U27" s="220" t="n">
        <x:v>256</x:v>
      </x:c>
      <x:c r="V27" s="220" t="n">
        <x:v>1035520017</x:v>
      </x:c>
      <x:c r="W27" s="220" t="n">
        <x:v>-99</x:v>
      </x:c>
      <x:c r="X27" s="220" t="n">
        <x:v>1</x:v>
      </x:c>
      <x:c r="Y27" s="220" t="n">
        <x:v>17475763</x:v>
      </x:c>
      <x:c r="Z27" s="220" t="n">
        <x:v>22035</x:v>
      </x:c>
      <x:c r="AA27" s="220" t="n">
        <x:v>3048168908</x:v>
      </x:c>
      <x:c r="AB27" s="220" t="n">
        <x:v>1105712</x:v>
      </x:c>
    </x:row>
    <x:row r="28" ht="24" customHeight="1">
      <x:c r="A28" s="220" t="n">
        <x:v>23</x:v>
      </x:c>
      <x:c r="B28" s="229" t="n">
        <x:v>44589.74119212963</x:v>
      </x:c>
      <x:c r="C28" s="220" t="n">
        <x:f>ROUND((B28-$B$6)*86400,0)</x:f>
        <x:v>270</x:v>
      </x:c>
      <x:c r="D28" s="220" t="n">
        <x:v>162</x:v>
      </x:c>
      <x:c r="E28" s="220" t="str">
        <x:v>CRC32C_VERIFIED</x:v>
      </x:c>
      <x:c r="F28" s="220" t="n">
        <x:v>2</x:v>
      </x:c>
      <x:c r="G28" s="220" t="n">
        <x:v>1</x:v>
      </x:c>
      <x:c r="H28" s="220" t="n">
        <x:v>1</x:v>
      </x:c>
      <x:c r="I28" s="220" t="str">
        <x:v>b1a51b88aebacf863071b81f27fa1fd823ac38835cd27d3e8eb22203a1f7bec2</x:v>
      </x:c>
      <x:c r="J28" s="220" t="str">
        <x:v>DL5FAB VHF/UHF-JN49hu | EU1XX-KO33ru</x:v>
      </x:c>
      <x:c r="K28" s="220" t="n">
        <x:v>373</x:v>
      </x:c>
      <x:c r="L28" s="220" t="n">
        <x:v>373</x:v>
      </x:c>
      <x:c r="M28" s="220" t="n">
        <x:v>-83</x:v>
      </x:c>
      <x:c r="N28" s="220" t="n">
        <x:v>257</x:v>
      </x:c>
      <x:c r="O28" s="220" t="n">
        <x:v>33448</x:v>
      </x:c>
      <x:c r="P28" s="220" t="n">
        <x:v>11</x:v>
      </x:c>
      <x:c r="Q28" s="220" t="n">
        <x:v>4388757</x:v>
      </x:c>
      <x:c r="R28" s="220" t="n">
        <x:v>110</x:v>
      </x:c>
      <x:c r="S28" s="220" t="n">
        <x:v>2</x:v>
      </x:c>
      <x:c r="T28" s="220" t="n">
        <x:v>1126</x:v>
      </x:c>
      <x:c r="U28" s="220" t="n">
        <x:v>256</x:v>
      </x:c>
      <x:c r="V28" s="220" t="n">
        <x:v>1035520017</x:v>
      </x:c>
      <x:c r="W28" s="220" t="n">
        <x:v>-96</x:v>
      </x:c>
      <x:c r="X28" s="220" t="n">
        <x:v>1</x:v>
      </x:c>
      <x:c r="Y28" s="220" t="n">
        <x:v>17475764</x:v>
      </x:c>
      <x:c r="Z28" s="220" t="n">
        <x:v>22035</x:v>
      </x:c>
      <x:c r="AA28" s="220" t="n">
        <x:v>3048169002</x:v>
      </x:c>
      <x:c r="AB28" s="220" t="n">
        <x:v>1105712</x:v>
      </x:c>
    </x:row>
    <x:row r="29" ht="24" customHeight="1">
      <x:c r="A29" s="220" t="n">
        <x:v>24</x:v>
      </x:c>
      <x:c r="B29" s="229" t="n">
        <x:v>44589.74130787037</x:v>
      </x:c>
      <x:c r="C29" s="220" t="n">
        <x:f>ROUND((B29-$B$6)*86400,0)</x:f>
        <x:v>280</x:v>
      </x:c>
      <x:c r="D29" s="220" t="n">
        <x:v>159</x:v>
      </x:c>
      <x:c r="E29" s="220" t="str">
        <x:v>PREPROCESSED_NO_CRC</x:v>
      </x:c>
      <x:c r="F29" s="220" t="n">
        <x:v>1</x:v>
      </x:c>
      <x:c r="G29" s="220" t="n">
        <x:v>0</x:v>
      </x:c>
      <x:c r="H29" s="220" t="n">
        <x:v>1</x:v>
      </x:c>
      <x:c r="I29" s="220" t="str">
        <x:v>ada6f9ccd7ef517fe6acebc54eecae31edbc09308d9c506704d8e26b0efab119</x:v>
      </x:c>
      <x:c r="J29" s="220" t="str">
        <x:v>DL5FAB VHF/UHF-JN49hu</x:v>
      </x:c>
      <x:c r="K29" s="220" t="n">
        <x:v>372</x:v>
      </x:c>
      <x:c r="L29" s="220" t="n">
        <x:v>372</x:v>
      </x:c>
      <x:c r="M29" s="220" t="n">
        <x:v>-83</x:v>
      </x:c>
      <x:c r="N29" s="220" t="n">
        <x:v>257</x:v>
      </x:c>
      <x:c r="O29" s="220" t="n">
        <x:v>33449</x:v>
      </x:c>
      <x:c r="P29" s="220" t="n">
        <x:v>11</x:v>
      </x:c>
      <x:c r="Q29" s="220" t="n">
        <x:v>4388851</x:v>
      </x:c>
      <x:c r="R29" s="220" t="n">
        <x:v>110</x:v>
      </x:c>
      <x:c r="S29" s="220" t="n">
        <x:v>2</x:v>
      </x:c>
      <x:c r="T29" s="220" t="n">
        <x:v>1126</x:v>
      </x:c>
      <x:c r="U29" s="220" t="n">
        <x:v>256</x:v>
      </x:c>
      <x:c r="V29" s="220" t="n">
        <x:v>1035520017</x:v>
      </x:c>
      <x:c r="W29" s="220" t="n">
        <x:v>-105</x:v>
      </x:c>
      <x:c r="X29" s="220" t="n">
        <x:v>1</x:v>
      </x:c>
      <x:c r="Y29" s="220" t="n">
        <x:v>17475765</x:v>
      </x:c>
      <x:c r="Z29" s="220" t="n">
        <x:v>22035</x:v>
      </x:c>
      <x:c r="AA29" s="220" t="n">
        <x:v>3048169096</x:v>
      </x:c>
      <x:c r="AB29" s="220" t="n">
        <x:v>1105712</x:v>
      </x:c>
    </x:row>
    <x:row r="30" ht="24" customHeight="1">
      <x:c r="A30" s="220" t="n">
        <x:v>25</x:v>
      </x:c>
      <x:c r="B30" s="229" t="n">
        <x:v>44589.741423611114</x:v>
      </x:c>
      <x:c r="C30" s="220" t="n">
        <x:f>ROUND((B30-$B$6)*86400,0)</x:f>
        <x:v>290</x:v>
      </x:c>
      <x:c r="D30" s="220" t="n">
        <x:v>157</x:v>
      </x:c>
      <x:c r="E30" s="220" t="str">
        <x:v>CRC32C_VERIFIED</x:v>
      </x:c>
      <x:c r="F30" s="220" t="n">
        <x:v>4</x:v>
      </x:c>
      <x:c r="G30" s="220" t="n">
        <x:v>2</x:v>
      </x:c>
      <x:c r="H30" s="220" t="n">
        <x:v>2</x:v>
      </x:c>
      <x:c r="I30" s="220" t="str">
        <x:v>22dee5f137edc006ae5e70518762af59507c292db486dc5cc989268e5a331718</x:v>
      </x:c>
      <x:c r="J30" s="220" t="str">
        <x:v>DL5FAB VHF/UHF-JN49hu | EA6TC-JM19jn | ESA Academy @ESTEC-JO22ff | EU1XX-KO33ru</x:v>
      </x:c>
      <x:c r="K30" s="220" t="n">
        <x:v>372</x:v>
      </x:c>
      <x:c r="L30" s="220" t="n">
        <x:v>372</x:v>
      </x:c>
      <x:c r="M30" s="220" t="n">
        <x:v>-83</x:v>
      </x:c>
      <x:c r="N30" s="220" t="n">
        <x:v>257</x:v>
      </x:c>
      <x:c r="O30" s="220" t="n">
        <x:v>33450</x:v>
      </x:c>
      <x:c r="P30" s="220" t="n">
        <x:v>11</x:v>
      </x:c>
      <x:c r="Q30" s="220" t="n">
        <x:v>4388945</x:v>
      </x:c>
      <x:c r="R30" s="220" t="n">
        <x:v>110</x:v>
      </x:c>
      <x:c r="S30" s="220" t="n">
        <x:v>2</x:v>
      </x:c>
      <x:c r="T30" s="220" t="n">
        <x:v>1126</x:v>
      </x:c>
      <x:c r="U30" s="220" t="n">
        <x:v>256</x:v>
      </x:c>
      <x:c r="V30" s="220" t="n">
        <x:v>1035520017</x:v>
      </x:c>
      <x:c r="W30" s="220" t="n">
        <x:v>-99</x:v>
      </x:c>
      <x:c r="X30" s="220" t="n">
        <x:v>1</x:v>
      </x:c>
      <x:c r="Y30" s="220" t="n">
        <x:v>17475766</x:v>
      </x:c>
      <x:c r="Z30" s="220" t="n">
        <x:v>22035</x:v>
      </x:c>
      <x:c r="AA30" s="220" t="n">
        <x:v>3048169190</x:v>
      </x:c>
      <x:c r="AB30" s="220" t="n">
        <x:v>1105712</x:v>
      </x:c>
    </x:row>
    <x:row r="31" ht="24" customHeight="1">
      <x:c r="A31" s="220" t="n">
        <x:v>26</x:v>
      </x:c>
      <x:c r="B31" s="229" t="n">
        <x:v>44589.74153935185</x:v>
      </x:c>
      <x:c r="C31" s="220" t="n">
        <x:f>ROUND((B31-$B$6)*86400,0)</x:f>
        <x:v>300</x:v>
      </x:c>
      <x:c r="D31" s="220" t="n">
        <x:v>154</x:v>
      </x:c>
      <x:c r="E31" s="220" t="str">
        <x:v>CRC32C_VERIFIED</x:v>
      </x:c>
      <x:c r="F31" s="220" t="n">
        <x:v>3</x:v>
      </x:c>
      <x:c r="G31" s="220" t="n">
        <x:v>1</x:v>
      </x:c>
      <x:c r="H31" s="220" t="n">
        <x:v>2</x:v>
      </x:c>
      <x:c r="I31" s="220" t="str">
        <x:v>98545f636056703581a3f8823969531ab0a87283a4329927f873c5cbf1df655d</x:v>
      </x:c>
      <x:c r="J31" s="220" t="str">
        <x:v>DL5FAB VHF/UHF-JN49hu | EA6TC-JM19jn | ESA Academy @ESTEC-JO22ff</x:v>
      </x:c>
      <x:c r="K31" s="220" t="n">
        <x:v>372</x:v>
      </x:c>
      <x:c r="L31" s="220" t="n">
        <x:v>372</x:v>
      </x:c>
      <x:c r="M31" s="220" t="n">
        <x:v>-83</x:v>
      </x:c>
      <x:c r="N31" s="220" t="n">
        <x:v>257</x:v>
      </x:c>
      <x:c r="O31" s="220" t="n">
        <x:v>33451</x:v>
      </x:c>
      <x:c r="P31" s="220" t="n">
        <x:v>11</x:v>
      </x:c>
      <x:c r="Q31" s="220" t="n">
        <x:v>4389039</x:v>
      </x:c>
      <x:c r="R31" s="220" t="n">
        <x:v>110</x:v>
      </x:c>
      <x:c r="S31" s="220" t="n">
        <x:v>2</x:v>
      </x:c>
      <x:c r="T31" s="220" t="n">
        <x:v>1126</x:v>
      </x:c>
      <x:c r="U31" s="220" t="n">
        <x:v>256</x:v>
      </x:c>
      <x:c r="V31" s="220" t="n">
        <x:v>1035520017</x:v>
      </x:c>
      <x:c r="W31" s="220" t="n">
        <x:v>-95</x:v>
      </x:c>
      <x:c r="X31" s="220" t="n">
        <x:v>1</x:v>
      </x:c>
      <x:c r="Y31" s="220" t="n">
        <x:v>17475767</x:v>
      </x:c>
      <x:c r="Z31" s="220" t="n">
        <x:v>22035</x:v>
      </x:c>
      <x:c r="AA31" s="220" t="n">
        <x:v>3048169284</x:v>
      </x:c>
      <x:c r="AB31" s="220" t="n">
        <x:v>1105712</x:v>
      </x:c>
    </x:row>
    <x:row r="32" ht="24" customHeight="1">
      <x:c r="A32" s="220" t="n">
        <x:v>27</x:v>
      </x:c>
      <x:c r="B32" s="229" t="n">
        <x:v>44589.74165509259</x:v>
      </x:c>
      <x:c r="C32" s="220" t="n">
        <x:f>ROUND((B32-$B$6)*86400,0)</x:f>
        <x:v>310</x:v>
      </x:c>
      <x:c r="D32" s="220" t="n">
        <x:v>150</x:v>
      </x:c>
      <x:c r="E32" s="220" t="str">
        <x:v>CRC32C_VERIFIED</x:v>
      </x:c>
      <x:c r="F32" s="220" t="n">
        <x:v>3</x:v>
      </x:c>
      <x:c r="G32" s="220" t="n">
        <x:v>2</x:v>
      </x:c>
      <x:c r="H32" s="220" t="n">
        <x:v>1</x:v>
      </x:c>
      <x:c r="I32" s="220" t="str">
        <x:v>2dd14d3ca257bf21f46a5b8de2065d7cd59e4869d9fc3c5d2011e623ca5d8bbc</x:v>
      </x:c>
      <x:c r="J32" s="220" t="str">
        <x:v>DL5FAB VHF/UHF-JN49hu | EA6TC-JM19jn | EU1XX-KO33ru</x:v>
      </x:c>
      <x:c r="K32" s="220" t="n">
        <x:v>371</x:v>
      </x:c>
      <x:c r="L32" s="220" t="n">
        <x:v>371</x:v>
      </x:c>
      <x:c r="M32" s="220" t="n">
        <x:v>-83</x:v>
      </x:c>
      <x:c r="N32" s="220" t="n">
        <x:v>257</x:v>
      </x:c>
      <x:c r="O32" s="220" t="n">
        <x:v>33452</x:v>
      </x:c>
      <x:c r="P32" s="220" t="n">
        <x:v>11</x:v>
      </x:c>
      <x:c r="Q32" s="220" t="n">
        <x:v>4389133</x:v>
      </x:c>
      <x:c r="R32" s="220" t="n">
        <x:v>110</x:v>
      </x:c>
      <x:c r="S32" s="220" t="n">
        <x:v>2</x:v>
      </x:c>
      <x:c r="T32" s="220" t="n">
        <x:v>1126</x:v>
      </x:c>
      <x:c r="U32" s="220" t="n">
        <x:v>256</x:v>
      </x:c>
      <x:c r="V32" s="220" t="n">
        <x:v>1035520017</x:v>
      </x:c>
      <x:c r="W32" s="220" t="n">
        <x:v>-113</x:v>
      </x:c>
      <x:c r="X32" s="220" t="n">
        <x:v>1</x:v>
      </x:c>
      <x:c r="Y32" s="220" t="n">
        <x:v>17475768</x:v>
      </x:c>
      <x:c r="Z32" s="220" t="n">
        <x:v>22035</x:v>
      </x:c>
      <x:c r="AA32" s="220" t="n">
        <x:v>3048169378</x:v>
      </x:c>
      <x:c r="AB32" s="220" t="n">
        <x:v>1105712</x:v>
      </x:c>
    </x:row>
    <x:row r="33" ht="24" customHeight="1">
      <x:c r="A33" s="220" t="n">
        <x:v>28</x:v>
      </x:c>
      <x:c r="B33" s="229" t="n">
        <x:v>44589.74177083333</x:v>
      </x:c>
      <x:c r="C33" s="220" t="n">
        <x:f>ROUND((B33-$B$6)*86400,0)</x:f>
        <x:v>320</x:v>
      </x:c>
      <x:c r="D33" s="220" t="n">
        <x:v>148</x:v>
      </x:c>
      <x:c r="E33" s="220" t="str">
        <x:v>CRC32C_VERIFIED</x:v>
      </x:c>
      <x:c r="F33" s="220" t="n">
        <x:v>2</x:v>
      </x:c>
      <x:c r="G33" s="220" t="n">
        <x:v>1</x:v>
      </x:c>
      <x:c r="H33" s="220" t="n">
        <x:v>1</x:v>
      </x:c>
      <x:c r="I33" s="220" t="str">
        <x:v>863c363560c30ae9efba5e7820c454a2b24e07bfea5c1ffddcae462e0ed4e614</x:v>
      </x:c>
      <x:c r="J33" s="220" t="str">
        <x:v>DL5FAB VHF/UHF-JN49hu | EU1XX-KO33ru</x:v>
      </x:c>
      <x:c r="K33" s="220" t="n">
        <x:v>371</x:v>
      </x:c>
      <x:c r="L33" s="220" t="n">
        <x:v>371</x:v>
      </x:c>
      <x:c r="M33" s="220" t="n">
        <x:v>-83</x:v>
      </x:c>
      <x:c r="N33" s="220" t="n">
        <x:v>257</x:v>
      </x:c>
      <x:c r="O33" s="220" t="n">
        <x:v>33453</x:v>
      </x:c>
      <x:c r="P33" s="220" t="n">
        <x:v>11</x:v>
      </x:c>
      <x:c r="Q33" s="220" t="n">
        <x:v>4389227</x:v>
      </x:c>
      <x:c r="R33" s="220" t="n">
        <x:v>110</x:v>
      </x:c>
      <x:c r="S33" s="220" t="n">
        <x:v>2</x:v>
      </x:c>
      <x:c r="T33" s="220" t="n">
        <x:v>1126</x:v>
      </x:c>
      <x:c r="U33" s="220" t="n">
        <x:v>256</x:v>
      </x:c>
      <x:c r="V33" s="220" t="n">
        <x:v>1035520017</x:v>
      </x:c>
      <x:c r="W33" s="220" t="n">
        <x:v>-112</x:v>
      </x:c>
      <x:c r="X33" s="220" t="n">
        <x:v>1</x:v>
      </x:c>
      <x:c r="Y33" s="220" t="n">
        <x:v>17475769</x:v>
      </x:c>
      <x:c r="Z33" s="220" t="n">
        <x:v>22035</x:v>
      </x:c>
      <x:c r="AA33" s="220" t="n">
        <x:v>3048169472</x:v>
      </x:c>
      <x:c r="AB33" s="220" t="n">
        <x:v>1105712</x:v>
      </x:c>
    </x:row>
    <x:row r="34" ht="24" customHeight="1">
      <x:c r="A34" s="220" t="n">
        <x:v>29</x:v>
      </x:c>
      <x:c r="B34" s="229" t="n">
        <x:v>44589.74188657408</x:v>
      </x:c>
      <x:c r="C34" s="220" t="n">
        <x:f>ROUND((B34-$B$6)*86400,0)</x:f>
        <x:v>330</x:v>
      </x:c>
      <x:c r="D34" s="220" t="n">
        <x:v>146</x:v>
      </x:c>
      <x:c r="E34" s="220" t="str">
        <x:v>PREPROCESSED_NO_CRC</x:v>
      </x:c>
      <x:c r="F34" s="220" t="n">
        <x:v>1</x:v>
      </x:c>
      <x:c r="G34" s="220" t="n">
        <x:v>0</x:v>
      </x:c>
      <x:c r="H34" s="220" t="n">
        <x:v>1</x:v>
      </x:c>
      <x:c r="I34" s="220" t="str">
        <x:v>7d3d62dcfe09a977bdb925b7998ce80c8c2656729ca786b4795e1b70215d9475</x:v>
      </x:c>
      <x:c r="J34" s="220" t="str">
        <x:v>DL5FAB VHF/UHF-JN49hu</x:v>
      </x:c>
      <x:c r="K34" s="220" t="n">
        <x:v>370</x:v>
      </x:c>
      <x:c r="L34" s="220" t="n">
        <x:v>371</x:v>
      </x:c>
      <x:c r="M34" s="220" t="n">
        <x:v>-83</x:v>
      </x:c>
      <x:c r="N34" s="220" t="n">
        <x:v>257</x:v>
      </x:c>
      <x:c r="O34" s="220" t="n">
        <x:v>33454</x:v>
      </x:c>
      <x:c r="P34" s="220" t="n">
        <x:v>11</x:v>
      </x:c>
      <x:c r="Q34" s="220" t="n">
        <x:v>4389321</x:v>
      </x:c>
      <x:c r="R34" s="220" t="n">
        <x:v>110</x:v>
      </x:c>
      <x:c r="S34" s="220" t="n">
        <x:v>2</x:v>
      </x:c>
      <x:c r="T34" s="220" t="n">
        <x:v>1126</x:v>
      </x:c>
      <x:c r="U34" s="220" t="n">
        <x:v>256</x:v>
      </x:c>
      <x:c r="V34" s="220" t="n">
        <x:v>1035520017</x:v>
      </x:c>
      <x:c r="W34" s="220" t="n">
        <x:v>-113</x:v>
      </x:c>
      <x:c r="X34" s="220" t="n">
        <x:v>1</x:v>
      </x:c>
      <x:c r="Y34" s="220" t="n">
        <x:v>17475770</x:v>
      </x:c>
      <x:c r="Z34" s="220" t="n">
        <x:v>22035</x:v>
      </x:c>
      <x:c r="AA34" s="220" t="n">
        <x:v>3048169566</x:v>
      </x:c>
      <x:c r="AB34" s="220" t="n">
        <x:v>1105712</x:v>
      </x:c>
    </x:row>
    <x:row r="35" ht="24" customHeight="1">
      <x:c r="A35" s="220" t="n">
        <x:v>30</x:v>
      </x:c>
      <x:c r="B35" s="229" t="n">
        <x:v>44589.742002314815</x:v>
      </x:c>
      <x:c r="C35" s="220" t="n">
        <x:f>ROUND((B35-$B$6)*86400,0)</x:f>
        <x:v>340</x:v>
      </x:c>
      <x:c r="D35" s="220" t="n">
        <x:v>144</x:v>
      </x:c>
      <x:c r="E35" s="220" t="str">
        <x:v>CRC32C_VERIFIED</x:v>
      </x:c>
      <x:c r="F35" s="220" t="n">
        <x:v>3</x:v>
      </x:c>
      <x:c r="G35" s="220" t="n">
        <x:v>2</x:v>
      </x:c>
      <x:c r="H35" s="220" t="n">
        <x:v>1</x:v>
      </x:c>
      <x:c r="I35" s="220" t="str">
        <x:v>a8c391ea8eda2792ab9fbc5ea128384474d5d7b85233cb0634bac3f58c40a557</x:v>
      </x:c>
      <x:c r="J35" s="220" t="str">
        <x:v>DL5FAB VHF/UHF-JN49hu | EA6TC-JM19jn | EU1XX-KO33ru</x:v>
      </x:c>
      <x:c r="K35" s="220" t="n">
        <x:v>370</x:v>
      </x:c>
      <x:c r="L35" s="220" t="n">
        <x:v>371</x:v>
      </x:c>
      <x:c r="M35" s="220" t="n">
        <x:v>-83</x:v>
      </x:c>
      <x:c r="N35" s="220" t="n">
        <x:v>257</x:v>
      </x:c>
      <x:c r="O35" s="220" t="n">
        <x:v>33455</x:v>
      </x:c>
      <x:c r="P35" s="220" t="n">
        <x:v>11</x:v>
      </x:c>
      <x:c r="Q35" s="220" t="n">
        <x:v>4389415</x:v>
      </x:c>
      <x:c r="R35" s="220" t="n">
        <x:v>110</x:v>
      </x:c>
      <x:c r="S35" s="220" t="n">
        <x:v>2</x:v>
      </x:c>
      <x:c r="T35" s="220" t="n">
        <x:v>1126</x:v>
      </x:c>
      <x:c r="U35" s="220" t="n">
        <x:v>256</x:v>
      </x:c>
      <x:c r="V35" s="220" t="n">
        <x:v>1035520017</x:v>
      </x:c>
      <x:c r="W35" s="220" t="n">
        <x:v>-108</x:v>
      </x:c>
      <x:c r="X35" s="220" t="n">
        <x:v>1</x:v>
      </x:c>
      <x:c r="Y35" s="220" t="n">
        <x:v>17475771</x:v>
      </x:c>
      <x:c r="Z35" s="220" t="n">
        <x:v>22035</x:v>
      </x:c>
      <x:c r="AA35" s="220" t="n">
        <x:v>3048169660</x:v>
      </x:c>
      <x:c r="AB35" s="220" t="n">
        <x:v>1105712</x:v>
      </x:c>
    </x:row>
    <x:row r="36" ht="24" customHeight="1">
      <x:c r="A36" s="220" t="n">
        <x:v>31</x:v>
      </x:c>
      <x:c r="B36" s="229" t="n">
        <x:v>44589.742118055554</x:v>
      </x:c>
      <x:c r="C36" s="220" t="n">
        <x:f>ROUND((B36-$B$6)*86400,0)</x:f>
        <x:v>350</x:v>
      </x:c>
      <x:c r="D36" s="220" t="n">
        <x:v>142</x:v>
      </x:c>
      <x:c r="E36" s="220" t="str">
        <x:v>CRC32C_VERIFIED</x:v>
      </x:c>
      <x:c r="F36" s="220" t="n">
        <x:v>2</x:v>
      </x:c>
      <x:c r="G36" s="220" t="n">
        <x:v>1</x:v>
      </x:c>
      <x:c r="H36" s="220" t="n">
        <x:v>1</x:v>
      </x:c>
      <x:c r="I36" s="220" t="str">
        <x:v>f2575d1f4e68da027632ff2d4cf5969eb1eb5f8870c552a7a117077896987442</x:v>
      </x:c>
      <x:c r="J36" s="220" t="str">
        <x:v>DL5FAB VHF/UHF-JN49hu | EA6TC-JM19jn</x:v>
      </x:c>
      <x:c r="K36" s="220" t="n">
        <x:v>370</x:v>
      </x:c>
      <x:c r="L36" s="220" t="n">
        <x:v>370</x:v>
      </x:c>
      <x:c r="M36" s="220" t="n">
        <x:v>-83</x:v>
      </x:c>
      <x:c r="N36" s="220" t="n">
        <x:v>257</x:v>
      </x:c>
      <x:c r="O36" s="220" t="n">
        <x:v>33456</x:v>
      </x:c>
      <x:c r="P36" s="220" t="n">
        <x:v>11</x:v>
      </x:c>
      <x:c r="Q36" s="220" t="n">
        <x:v>4389509</x:v>
      </x:c>
      <x:c r="R36" s="220" t="n">
        <x:v>110</x:v>
      </x:c>
      <x:c r="S36" s="220" t="n">
        <x:v>2</x:v>
      </x:c>
      <x:c r="T36" s="220" t="n">
        <x:v>1126</x:v>
      </x:c>
      <x:c r="U36" s="220" t="n">
        <x:v>256</x:v>
      </x:c>
      <x:c r="V36" s="220" t="n">
        <x:v>1035520017</x:v>
      </x:c>
      <x:c r="W36" s="220" t="n">
        <x:v>-93</x:v>
      </x:c>
      <x:c r="X36" s="220" t="n">
        <x:v>1</x:v>
      </x:c>
      <x:c r="Y36" s="220" t="n">
        <x:v>17475772</x:v>
      </x:c>
      <x:c r="Z36" s="220" t="n">
        <x:v>22035</x:v>
      </x:c>
      <x:c r="AA36" s="220" t="n">
        <x:v>3048169754</x:v>
      </x:c>
      <x:c r="AB36" s="220" t="n">
        <x:v>1105712</x:v>
      </x:c>
    </x:row>
    <x:row r="37" ht="24" customHeight="1">
      <x:c r="A37" s="220" t="n">
        <x:v>32</x:v>
      </x:c>
      <x:c r="B37" s="229" t="n">
        <x:v>44589.7422337963</x:v>
      </x:c>
      <x:c r="C37" s="220" t="n">
        <x:f>ROUND((B37-$B$6)*86400,0)</x:f>
        <x:v>360</x:v>
      </x:c>
      <x:c r="D37" s="220" t="n">
        <x:v>139</x:v>
      </x:c>
      <x:c r="E37" s="220" t="str">
        <x:v>CRC32C_VERIFIED</x:v>
      </x:c>
      <x:c r="F37" s="220" t="n">
        <x:v>3</x:v>
      </x:c>
      <x:c r="G37" s="220" t="n">
        <x:v>2</x:v>
      </x:c>
      <x:c r="H37" s="220" t="n">
        <x:v>1</x:v>
      </x:c>
      <x:c r="I37" s="220" t="str">
        <x:v>394dae6330472a9586cf0cba15d455ecf025be72b2acedce0208c9ee74679979</x:v>
      </x:c>
      <x:c r="J37" s="220" t="str">
        <x:v>DL5FAB VHF/UHF-JN49hu | EA6TC-JM19jn | EU1XX-KO33ru</x:v>
      </x:c>
      <x:c r="K37" s="220" t="n">
        <x:v>369</x:v>
      </x:c>
      <x:c r="L37" s="220" t="n">
        <x:v>370</x:v>
      </x:c>
      <x:c r="M37" s="220" t="n">
        <x:v>-83</x:v>
      </x:c>
      <x:c r="N37" s="220" t="n">
        <x:v>257</x:v>
      </x:c>
      <x:c r="O37" s="220" t="n">
        <x:v>33457</x:v>
      </x:c>
      <x:c r="P37" s="220" t="n">
        <x:v>11</x:v>
      </x:c>
      <x:c r="Q37" s="220" t="n">
        <x:v>4389603</x:v>
      </x:c>
      <x:c r="R37" s="220" t="n">
        <x:v>110</x:v>
      </x:c>
      <x:c r="S37" s="220" t="n">
        <x:v>2</x:v>
      </x:c>
      <x:c r="T37" s="220" t="n">
        <x:v>1126</x:v>
      </x:c>
      <x:c r="U37" s="220" t="n">
        <x:v>256</x:v>
      </x:c>
      <x:c r="V37" s="220" t="n">
        <x:v>1035520017</x:v>
      </x:c>
      <x:c r="W37" s="220" t="n">
        <x:v>-109</x:v>
      </x:c>
      <x:c r="X37" s="220" t="n">
        <x:v>1</x:v>
      </x:c>
      <x:c r="Y37" s="220" t="n">
        <x:v>17475773</x:v>
      </x:c>
      <x:c r="Z37" s="220" t="n">
        <x:v>22035</x:v>
      </x:c>
      <x:c r="AA37" s="220" t="n">
        <x:v>3048169848</x:v>
      </x:c>
      <x:c r="AB37" s="220" t="n">
        <x:v>1105712</x:v>
      </x:c>
    </x:row>
    <x:row r="38" ht="24" customHeight="1">
      <x:c r="A38" s="220" t="n">
        <x:v>33</x:v>
      </x:c>
      <x:c r="B38" s="229" t="n">
        <x:v>44589.74234953704</x:v>
      </x:c>
      <x:c r="C38" s="220" t="n">
        <x:f>ROUND((B38-$B$6)*86400,0)</x:f>
        <x:v>370</x:v>
      </x:c>
      <x:c r="D38" s="220" t="n">
        <x:v>137</x:v>
      </x:c>
      <x:c r="E38" s="220" t="str">
        <x:v>CRC32C_VERIFIED</x:v>
      </x:c>
      <x:c r="F38" s="220" t="n">
        <x:v>2</x:v>
      </x:c>
      <x:c r="G38" s="220" t="n">
        <x:v>1</x:v>
      </x:c>
      <x:c r="H38" s="220" t="n">
        <x:v>1</x:v>
      </x:c>
      <x:c r="I38" s="220" t="str">
        <x:v>6dac5d8e7fe8862c7065c274e4de77265d0430e7cc9b2546fa55d8d6d79ba56e</x:v>
      </x:c>
      <x:c r="J38" s="220" t="str">
        <x:v>DL5FAB VHF/UHF-JN49hu | EU1XX-KO33ru</x:v>
      </x:c>
      <x:c r="K38" s="220" t="n">
        <x:v>369</x:v>
      </x:c>
      <x:c r="L38" s="220" t="n">
        <x:v>370</x:v>
      </x:c>
      <x:c r="M38" s="220" t="n">
        <x:v>-83</x:v>
      </x:c>
      <x:c r="N38" s="220" t="n">
        <x:v>257</x:v>
      </x:c>
      <x:c r="O38" s="220" t="n">
        <x:v>33458</x:v>
      </x:c>
      <x:c r="P38" s="220" t="n">
        <x:v>11</x:v>
      </x:c>
      <x:c r="Q38" s="220" t="n">
        <x:v>4389697</x:v>
      </x:c>
      <x:c r="R38" s="220" t="n">
        <x:v>110</x:v>
      </x:c>
      <x:c r="S38" s="220" t="n">
        <x:v>2</x:v>
      </x:c>
      <x:c r="T38" s="220" t="n">
        <x:v>1126</x:v>
      </x:c>
      <x:c r="U38" s="220" t="n">
        <x:v>256</x:v>
      </x:c>
      <x:c r="V38" s="220" t="n">
        <x:v>1035520017</x:v>
      </x:c>
      <x:c r="W38" s="220" t="n">
        <x:v>-99</x:v>
      </x:c>
      <x:c r="X38" s="220" t="n">
        <x:v>1</x:v>
      </x:c>
      <x:c r="Y38" s="220" t="n">
        <x:v>17475774</x:v>
      </x:c>
      <x:c r="Z38" s="220" t="n">
        <x:v>22035</x:v>
      </x:c>
      <x:c r="AA38" s="220" t="n">
        <x:v>3048169942</x:v>
      </x:c>
      <x:c r="AB38" s="220" t="n">
        <x:v>1105712</x:v>
      </x:c>
    </x:row>
    <x:row r="39" ht="24" customHeight="1">
      <x:c r="A39" s="220" t="n">
        <x:v>34</x:v>
      </x:c>
      <x:c r="B39" s="229" t="n">
        <x:v>44589.74246527778</x:v>
      </x:c>
      <x:c r="C39" s="220" t="n">
        <x:f>ROUND((B39-$B$6)*86400,0)</x:f>
        <x:v>380</x:v>
      </x:c>
      <x:c r="D39" s="220" t="n">
        <x:v>135</x:v>
      </x:c>
      <x:c r="E39" s="220" t="str">
        <x:v>CRC32C_VERIFIED</x:v>
      </x:c>
      <x:c r="F39" s="220" t="n">
        <x:v>1</x:v>
      </x:c>
      <x:c r="G39" s="220" t="n">
        <x:v>1</x:v>
      </x:c>
      <x:c r="H39" s="220" t="n">
        <x:v>0</x:v>
      </x:c>
      <x:c r="I39" s="220" t="str">
        <x:v>7fca90c259044777c258fed73149b8a09607047d7aaabaad29832c936ba49324</x:v>
      </x:c>
      <x:c r="J39" s="220" t="str">
        <x:v>EU1XX-KO33ru</x:v>
      </x:c>
      <x:c r="K39" s="220" t="n">
        <x:v>369</x:v>
      </x:c>
      <x:c r="L39" s="220" t="n">
        <x:v>369</x:v>
      </x:c>
      <x:c r="M39" s="220" t="n">
        <x:v>-83</x:v>
      </x:c>
      <x:c r="N39" s="220" t="n">
        <x:v>257</x:v>
      </x:c>
      <x:c r="O39" s="220" t="n">
        <x:v>33459</x:v>
      </x:c>
      <x:c r="P39" s="220" t="n">
        <x:v>11</x:v>
      </x:c>
      <x:c r="Q39" s="220" t="n">
        <x:v>4389791</x:v>
      </x:c>
      <x:c r="R39" s="220" t="n">
        <x:v>110</x:v>
      </x:c>
      <x:c r="S39" s="220" t="n">
        <x:v>2</x:v>
      </x:c>
      <x:c r="T39" s="220" t="n">
        <x:v>1126</x:v>
      </x:c>
      <x:c r="U39" s="220" t="n">
        <x:v>256</x:v>
      </x:c>
      <x:c r="V39" s="220" t="n">
        <x:v>1035520017</x:v>
      </x:c>
      <x:c r="W39" s="220" t="n">
        <x:v>-98</x:v>
      </x:c>
      <x:c r="X39" s="220" t="n">
        <x:v>1</x:v>
      </x:c>
      <x:c r="Y39" s="220" t="n">
        <x:v>17475775</x:v>
      </x:c>
      <x:c r="Z39" s="220" t="n">
        <x:v>22035</x:v>
      </x:c>
      <x:c r="AA39" s="220" t="n">
        <x:v>3048170036</x:v>
      </x:c>
      <x:c r="AB39" s="220" t="n">
        <x:v>1105712</x:v>
      </x:c>
    </x:row>
    <x:row r="40" ht="24" customHeight="1">
      <x:c r="A40" s="220" t="n">
        <x:v>35</x:v>
      </x:c>
      <x:c r="B40" s="229" t="n">
        <x:v>44589.742581018516</x:v>
      </x:c>
      <x:c r="C40" s="220" t="n">
        <x:f>ROUND((B40-$B$6)*86400,0)</x:f>
        <x:v>390</x:v>
      </x:c>
      <x:c r="D40" s="220" t="n">
        <x:v>134</x:v>
      </x:c>
      <x:c r="E40" s="220" t="str">
        <x:v>CRC32C_VERIFIED</x:v>
      </x:c>
      <x:c r="F40" s="220" t="n">
        <x:v>1</x:v>
      </x:c>
      <x:c r="G40" s="220" t="n">
        <x:v>1</x:v>
      </x:c>
      <x:c r="H40" s="220" t="n">
        <x:v>0</x:v>
      </x:c>
      <x:c r="I40" s="220" t="str">
        <x:v>06ce46c6592e7fe663b1bde38a597646958dbd7d7c79755c0381fe72ffcf9e2f</x:v>
      </x:c>
      <x:c r="J40" s="220" t="str">
        <x:v>EU1XX-KO33ru</x:v>
      </x:c>
      <x:c r="K40" s="220" t="n">
        <x:v>369</x:v>
      </x:c>
      <x:c r="L40" s="220" t="n">
        <x:v>369</x:v>
      </x:c>
      <x:c r="M40" s="220" t="n">
        <x:v>-83</x:v>
      </x:c>
      <x:c r="N40" s="220" t="n">
        <x:v>257</x:v>
      </x:c>
      <x:c r="O40" s="220" t="n">
        <x:v>33460</x:v>
      </x:c>
      <x:c r="P40" s="220" t="n">
        <x:v>11</x:v>
      </x:c>
      <x:c r="Q40" s="220" t="n">
        <x:v>4389885</x:v>
      </x:c>
      <x:c r="R40" s="220" t="n">
        <x:v>110</x:v>
      </x:c>
      <x:c r="S40" s="220" t="n">
        <x:v>2</x:v>
      </x:c>
      <x:c r="T40" s="220" t="n">
        <x:v>1126</x:v>
      </x:c>
      <x:c r="U40" s="220" t="n">
        <x:v>256</x:v>
      </x:c>
      <x:c r="V40" s="220" t="n">
        <x:v>1035520017</x:v>
      </x:c>
      <x:c r="W40" s="220" t="n">
        <x:v>-99</x:v>
      </x:c>
      <x:c r="X40" s="220" t="n">
        <x:v>1</x:v>
      </x:c>
      <x:c r="Y40" s="220" t="n">
        <x:v>17475776</x:v>
      </x:c>
      <x:c r="Z40" s="220" t="n">
        <x:v>22035</x:v>
      </x:c>
      <x:c r="AA40" s="220" t="n">
        <x:v>3048170130</x:v>
      </x:c>
      <x:c r="AB40" s="220" t="n">
        <x:v>1105712</x:v>
      </x:c>
    </x:row>
    <x:row r="41" ht="24" customHeight="1">
      <x:c r="A41" s="220" t="n">
        <x:v>36</x:v>
      </x:c>
      <x:c r="B41" s="229" t="n">
        <x:v>44589.74269675926</x:v>
      </x:c>
      <x:c r="C41" s="220" t="n">
        <x:f>ROUND((B41-$B$6)*86400,0)</x:f>
        <x:v>400</x:v>
      </x:c>
      <x:c r="D41" s="220" t="n">
        <x:v>132</x:v>
      </x:c>
      <x:c r="E41" s="220" t="str">
        <x:v>CRC32C_VERIFIED</x:v>
      </x:c>
      <x:c r="F41" s="220" t="n">
        <x:v>3</x:v>
      </x:c>
      <x:c r="G41" s="220" t="n">
        <x:v>2</x:v>
      </x:c>
      <x:c r="H41" s="220" t="n">
        <x:v>1</x:v>
      </x:c>
      <x:c r="I41" s="220" t="str">
        <x:v>34dc2e56cc9a6b2eff525144d477d6be6fac7d767d74df7e0a9f9abff10bdd20</x:v>
      </x:c>
      <x:c r="J41" s="220" t="str">
        <x:v>DL5FAB VHF/UHF-JN49hu | EA6TC-JM19jn | EU1XX-KO33ru</x:v>
      </x:c>
      <x:c r="K41" s="220" t="n">
        <x:v>369</x:v>
      </x:c>
      <x:c r="L41" s="220" t="n">
        <x:v>369</x:v>
      </x:c>
      <x:c r="M41" s="220" t="n">
        <x:v>-83</x:v>
      </x:c>
      <x:c r="N41" s="220" t="n">
        <x:v>257</x:v>
      </x:c>
      <x:c r="O41" s="220" t="n">
        <x:v>33461</x:v>
      </x:c>
      <x:c r="P41" s="220" t="n">
        <x:v>11</x:v>
      </x:c>
      <x:c r="Q41" s="220" t="n">
        <x:v>4389979</x:v>
      </x:c>
      <x:c r="R41" s="220" t="n">
        <x:v>110</x:v>
      </x:c>
      <x:c r="S41" s="220" t="n">
        <x:v>2</x:v>
      </x:c>
      <x:c r="T41" s="220" t="n">
        <x:v>1126</x:v>
      </x:c>
      <x:c r="U41" s="220" t="n">
        <x:v>256</x:v>
      </x:c>
      <x:c r="V41" s="220" t="n">
        <x:v>1035520017</x:v>
      </x:c>
      <x:c r="W41" s="220" t="n">
        <x:v>-103</x:v>
      </x:c>
      <x:c r="X41" s="220" t="n">
        <x:v>1</x:v>
      </x:c>
      <x:c r="Y41" s="220" t="n">
        <x:v>17475777</x:v>
      </x:c>
      <x:c r="Z41" s="220" t="n">
        <x:v>22035</x:v>
      </x:c>
      <x:c r="AA41" s="220" t="n">
        <x:v>3048170224</x:v>
      </x:c>
      <x:c r="AB41" s="220" t="n">
        <x:v>1105712</x:v>
      </x:c>
    </x:row>
    <x:row r="42" ht="24" customHeight="1">
      <x:c r="A42" s="220" t="n">
        <x:v>37</x:v>
      </x:c>
      <x:c r="B42" s="229" t="n">
        <x:v>44589.7428125</x:v>
      </x:c>
      <x:c r="C42" s="220" t="n">
        <x:f>ROUND((B42-$B$6)*86400,0)</x:f>
        <x:v>410</x:v>
      </x:c>
      <x:c r="D42" s="220" t="n">
        <x:v>129</x:v>
      </x:c>
      <x:c r="E42" s="220" t="str">
        <x:v>CRC32C_VERIFIED</x:v>
      </x:c>
      <x:c r="F42" s="220" t="n">
        <x:v>3</x:v>
      </x:c>
      <x:c r="G42" s="220" t="n">
        <x:v>2</x:v>
      </x:c>
      <x:c r="H42" s="220" t="n">
        <x:v>1</x:v>
      </x:c>
      <x:c r="I42" s="220" t="str">
        <x:v>860252e67b9d3f2da27b9dfe35e32245fa33ff01e92c3f5eb2faae05a208df88</x:v>
      </x:c>
      <x:c r="J42" s="220" t="str">
        <x:v>DL5FAB VHF/UHF-JN49hu | EA6TC-JM19jn | EU1XX-KO33ru</x:v>
      </x:c>
      <x:c r="K42" s="220" t="n">
        <x:v>368</x:v>
      </x:c>
      <x:c r="L42" s="220" t="n">
        <x:v>369</x:v>
      </x:c>
      <x:c r="M42" s="220" t="n">
        <x:v>-83</x:v>
      </x:c>
      <x:c r="N42" s="220" t="n">
        <x:v>257</x:v>
      </x:c>
      <x:c r="O42" s="220" t="n">
        <x:v>33462</x:v>
      </x:c>
      <x:c r="P42" s="220" t="n">
        <x:v>11</x:v>
      </x:c>
      <x:c r="Q42" s="220" t="n">
        <x:v>4390073</x:v>
      </x:c>
      <x:c r="R42" s="220" t="n">
        <x:v>110</x:v>
      </x:c>
      <x:c r="S42" s="220" t="n">
        <x:v>2</x:v>
      </x:c>
      <x:c r="T42" s="220" t="n">
        <x:v>1126</x:v>
      </x:c>
      <x:c r="U42" s="220" t="n">
        <x:v>256</x:v>
      </x:c>
      <x:c r="V42" s="220" t="n">
        <x:v>1035520017</x:v>
      </x:c>
      <x:c r="W42" s="220" t="n">
        <x:v>-103</x:v>
      </x:c>
      <x:c r="X42" s="220" t="n">
        <x:v>1</x:v>
      </x:c>
      <x:c r="Y42" s="220" t="n">
        <x:v>17475778</x:v>
      </x:c>
      <x:c r="Z42" s="220" t="n">
        <x:v>22035</x:v>
      </x:c>
      <x:c r="AA42" s="220" t="n">
        <x:v>3048170318</x:v>
      </x:c>
      <x:c r="AB42" s="220" t="n">
        <x:v>1105712</x:v>
      </x:c>
    </x:row>
    <x:row r="43" ht="24" customHeight="1">
      <x:c r="A43" s="220" t="n">
        <x:v>38</x:v>
      </x:c>
      <x:c r="B43" s="229" t="n">
        <x:v>44589.74292824074</x:v>
      </x:c>
      <x:c r="C43" s="220" t="n">
        <x:f>ROUND((B43-$B$6)*86400,0)</x:f>
        <x:v>420</x:v>
      </x:c>
      <x:c r="D43" s="220" t="n">
        <x:v>127</x:v>
      </x:c>
      <x:c r="E43" s="220" t="str">
        <x:v>CRC32C_VERIFIED</x:v>
      </x:c>
      <x:c r="F43" s="220" t="n">
        <x:v>2</x:v>
      </x:c>
      <x:c r="G43" s="220" t="n">
        <x:v>1</x:v>
      </x:c>
      <x:c r="H43" s="220" t="n">
        <x:v>1</x:v>
      </x:c>
      <x:c r="I43" s="220" t="str">
        <x:v>4ad1f19a2023058cbd08fd6cc4d2896a25231711d357fc5963df45e150b3aaf1</x:v>
      </x:c>
      <x:c r="J43" s="220" t="str">
        <x:v>DL5FAB VHF/UHF-JN49hu | EA6TC-JM19jn</x:v>
      </x:c>
      <x:c r="K43" s="220" t="n">
        <x:v>368</x:v>
      </x:c>
      <x:c r="L43" s="220" t="n">
        <x:v>369</x:v>
      </x:c>
      <x:c r="M43" s="220" t="n">
        <x:v>-83</x:v>
      </x:c>
      <x:c r="N43" s="220" t="n">
        <x:v>257</x:v>
      </x:c>
      <x:c r="O43" s="220" t="n">
        <x:v>33463</x:v>
      </x:c>
      <x:c r="P43" s="220" t="n">
        <x:v>11</x:v>
      </x:c>
      <x:c r="Q43" s="220" t="n">
        <x:v>4390167</x:v>
      </x:c>
      <x:c r="R43" s="220" t="n">
        <x:v>110</x:v>
      </x:c>
      <x:c r="S43" s="220" t="n">
        <x:v>2</x:v>
      </x:c>
      <x:c r="T43" s="220" t="n">
        <x:v>1126</x:v>
      </x:c>
      <x:c r="U43" s="220" t="n">
        <x:v>256</x:v>
      </x:c>
      <x:c r="V43" s="220" t="n">
        <x:v>1035520017</x:v>
      </x:c>
      <x:c r="W43" s="220" t="n">
        <x:v>-108</x:v>
      </x:c>
      <x:c r="X43" s="220" t="n">
        <x:v>1</x:v>
      </x:c>
      <x:c r="Y43" s="220" t="n">
        <x:v>17475779</x:v>
      </x:c>
      <x:c r="Z43" s="220" t="n">
        <x:v>22035</x:v>
      </x:c>
      <x:c r="AA43" s="220" t="n">
        <x:v>3048170412</x:v>
      </x:c>
      <x:c r="AB43" s="220" t="n">
        <x:v>1105712</x:v>
      </x:c>
    </x:row>
    <x:row r="44" ht="24" customHeight="1">
      <x:c r="A44" s="220" t="n">
        <x:v>39</x:v>
      </x:c>
      <x:c r="B44" s="229" t="n">
        <x:v>44589.74304398148</x:v>
      </x:c>
      <x:c r="C44" s="220" t="n">
        <x:f>ROUND((B44-$B$6)*86400,0)</x:f>
        <x:v>430</x:v>
      </x:c>
      <x:c r="D44" s="220" t="n">
        <x:v>125</x:v>
      </x:c>
      <x:c r="E44" s="220" t="str">
        <x:v>PREPROCESSED_NO_CRC</x:v>
      </x:c>
      <x:c r="F44" s="220" t="n">
        <x:v>1</x:v>
      </x:c>
      <x:c r="G44" s="220" t="n">
        <x:v>0</x:v>
      </x:c>
      <x:c r="H44" s="220" t="n">
        <x:v>1</x:v>
      </x:c>
      <x:c r="I44" s="220" t="str">
        <x:v>1ea06b1101a4ff3a1881b9a50d9267d47e5f42f96f45575fd640b1ec55d4a389</x:v>
      </x:c>
      <x:c r="J44" s="220" t="str">
        <x:v>DL5FAB VHF/UHF-JN49hu</x:v>
      </x:c>
      <x:c r="K44" s="220" t="n">
        <x:v>368</x:v>
      </x:c>
      <x:c r="L44" s="220" t="n">
        <x:v>369</x:v>
      </x:c>
      <x:c r="M44" s="220" t="n">
        <x:v>-83</x:v>
      </x:c>
      <x:c r="N44" s="220" t="n">
        <x:v>257</x:v>
      </x:c>
      <x:c r="O44" s="220" t="n">
        <x:v>33464</x:v>
      </x:c>
      <x:c r="P44" s="220" t="n">
        <x:v>11</x:v>
      </x:c>
      <x:c r="Q44" s="220" t="n">
        <x:v>4390261</x:v>
      </x:c>
      <x:c r="R44" s="220" t="n">
        <x:v>110</x:v>
      </x:c>
      <x:c r="S44" s="220" t="n">
        <x:v>2</x:v>
      </x:c>
      <x:c r="T44" s="220" t="n">
        <x:v>1126</x:v>
      </x:c>
      <x:c r="U44" s="220" t="n">
        <x:v>256</x:v>
      </x:c>
      <x:c r="V44" s="220" t="n">
        <x:v>1035520017</x:v>
      </x:c>
      <x:c r="W44" s="220" t="n">
        <x:v>-96</x:v>
      </x:c>
      <x:c r="X44" s="220" t="n">
        <x:v>1</x:v>
      </x:c>
      <x:c r="Y44" s="220" t="n">
        <x:v>17475780</x:v>
      </x:c>
      <x:c r="Z44" s="220" t="n">
        <x:v>22035</x:v>
      </x:c>
      <x:c r="AA44" s="220" t="n">
        <x:v>3048170506</x:v>
      </x:c>
      <x:c r="AB44" s="220" t="n">
        <x:v>1105712</x:v>
      </x:c>
    </x:row>
    <x:row r="45" ht="24" customHeight="1">
      <x:c r="A45" s="220" t="n">
        <x:v>40</x:v>
      </x:c>
      <x:c r="B45" s="229" t="n">
        <x:v>44589.743159722224</x:v>
      </x:c>
      <x:c r="C45" s="220" t="n">
        <x:f>ROUND((B45-$B$6)*86400,0)</x:f>
        <x:v>440</x:v>
      </x:c>
      <x:c r="D45" s="220" t="n">
        <x:v>124</x:v>
      </x:c>
      <x:c r="E45" s="220" t="str">
        <x:v>CRC32C_VERIFIED</x:v>
      </x:c>
      <x:c r="F45" s="220" t="n">
        <x:v>1</x:v>
      </x:c>
      <x:c r="G45" s="220" t="n">
        <x:v>1</x:v>
      </x:c>
      <x:c r="H45" s="220" t="n">
        <x:v>0</x:v>
      </x:c>
      <x:c r="I45" s="220" t="str">
        <x:v>d7c1ba1b432fe6fb3af41de555a9eeb7013150ad5473a0a53804387a3768f77f</x:v>
      </x:c>
      <x:c r="J45" s="220" t="str">
        <x:v>EA6TC-JM19jn</x:v>
      </x:c>
      <x:c r="K45" s="220" t="n">
        <x:v>368</x:v>
      </x:c>
      <x:c r="L45" s="220" t="n">
        <x:v>369</x:v>
      </x:c>
      <x:c r="M45" s="220" t="n">
        <x:v>-83</x:v>
      </x:c>
      <x:c r="N45" s="220" t="n">
        <x:v>257</x:v>
      </x:c>
      <x:c r="O45" s="220" t="n">
        <x:v>33465</x:v>
      </x:c>
      <x:c r="P45" s="220" t="n">
        <x:v>11</x:v>
      </x:c>
      <x:c r="Q45" s="220" t="n">
        <x:v>4390355</x:v>
      </x:c>
      <x:c r="R45" s="220" t="n">
        <x:v>110</x:v>
      </x:c>
      <x:c r="S45" s="220" t="n">
        <x:v>2</x:v>
      </x:c>
      <x:c r="T45" s="220" t="n">
        <x:v>1126</x:v>
      </x:c>
      <x:c r="U45" s="220" t="n">
        <x:v>256</x:v>
      </x:c>
      <x:c r="V45" s="220" t="n">
        <x:v>1035520017</x:v>
      </x:c>
      <x:c r="W45" s="220" t="n">
        <x:v>-100</x:v>
      </x:c>
      <x:c r="X45" s="220" t="n">
        <x:v>1</x:v>
      </x:c>
      <x:c r="Y45" s="220" t="n">
        <x:v>17475781</x:v>
      </x:c>
      <x:c r="Z45" s="220" t="n">
        <x:v>22035</x:v>
      </x:c>
      <x:c r="AA45" s="220" t="n">
        <x:v>3048170600</x:v>
      </x:c>
      <x:c r="AB45" s="220" t="n">
        <x:v>1105712</x:v>
      </x:c>
    </x:row>
    <x:row r="46" ht="24" customHeight="1">
      <x:c r="A46" s="220" t="n">
        <x:v>41</x:v>
      </x:c>
      <x:c r="B46" s="229" t="n">
        <x:v>44589.74327546296</x:v>
      </x:c>
      <x:c r="C46" s="220" t="n">
        <x:f>ROUND((B46-$B$6)*86400,0)</x:f>
        <x:v>450</x:v>
      </x:c>
      <x:c r="D46" s="220" t="n">
        <x:v>123</x:v>
      </x:c>
      <x:c r="E46" s="220" t="str">
        <x:v>CRC32C_VERIFIED</x:v>
      </x:c>
      <x:c r="F46" s="220" t="n">
        <x:v>1</x:v>
      </x:c>
      <x:c r="G46" s="220" t="n">
        <x:v>1</x:v>
      </x:c>
      <x:c r="H46" s="220" t="n">
        <x:v>0</x:v>
      </x:c>
      <x:c r="I46" s="220" t="str">
        <x:v>1224daeed3345b9852131a9c488affd66ae6755d005445800e5e59e99e0626ea</x:v>
      </x:c>
      <x:c r="J46" s="220" t="str">
        <x:v>EA6TC-JM19jn</x:v>
      </x:c>
      <x:c r="K46" s="220" t="n">
        <x:v>368</x:v>
      </x:c>
      <x:c r="L46" s="220" t="n">
        <x:v>368</x:v>
      </x:c>
      <x:c r="M46" s="220" t="n">
        <x:v>-83</x:v>
      </x:c>
      <x:c r="N46" s="220" t="n">
        <x:v>257</x:v>
      </x:c>
      <x:c r="O46" s="220" t="n">
        <x:v>33466</x:v>
      </x:c>
      <x:c r="P46" s="220" t="n">
        <x:v>11</x:v>
      </x:c>
      <x:c r="Q46" s="220" t="n">
        <x:v>4390449</x:v>
      </x:c>
      <x:c r="R46" s="220" t="n">
        <x:v>110</x:v>
      </x:c>
      <x:c r="S46" s="220" t="n">
        <x:v>2</x:v>
      </x:c>
      <x:c r="T46" s="220" t="n">
        <x:v>1126</x:v>
      </x:c>
      <x:c r="U46" s="220" t="n">
        <x:v>256</x:v>
      </x:c>
      <x:c r="V46" s="220" t="n">
        <x:v>1035520017</x:v>
      </x:c>
      <x:c r="W46" s="220" t="n">
        <x:v>-101</x:v>
      </x:c>
      <x:c r="X46" s="220" t="n">
        <x:v>1</x:v>
      </x:c>
      <x:c r="Y46" s="220" t="n">
        <x:v>17475782</x:v>
      </x:c>
      <x:c r="Z46" s="220" t="n">
        <x:v>22035</x:v>
      </x:c>
      <x:c r="AA46" s="220" t="n">
        <x:v>3048170694</x:v>
      </x:c>
      <x:c r="AB46" s="220" t="n">
        <x:v>1105712</x:v>
      </x:c>
    </x:row>
    <x:row r="47" ht="24" customHeight="1">
      <x:c r="A47" s="220" t="n">
        <x:v>42</x:v>
      </x:c>
      <x:c r="B47" s="229" t="n">
        <x:v>44589.74350694445</x:v>
      </x:c>
      <x:c r="C47" s="220" t="n">
        <x:f>ROUND((B47-$B$6)*86400,0)</x:f>
        <x:v>470</x:v>
      </x:c>
      <x:c r="D47" s="220" t="n">
        <x:v>122</x:v>
      </x:c>
      <x:c r="E47" s="220" t="str">
        <x:v>CRC32C_VERIFIED</x:v>
      </x:c>
      <x:c r="F47" s="220" t="n">
        <x:v>1</x:v>
      </x:c>
      <x:c r="G47" s="220" t="n">
        <x:v>1</x:v>
      </x:c>
      <x:c r="H47" s="220" t="n">
        <x:v>0</x:v>
      </x:c>
      <x:c r="I47" s="220" t="str">
        <x:v>02cad7396142a8fd6bd03253d829b156afe9965b80bdb0c1efaf175d3296dba2</x:v>
      </x:c>
      <x:c r="J47" s="220" t="str">
        <x:v>EA6TC-JM19jn</x:v>
      </x:c>
      <x:c r="K47" s="220" t="n">
        <x:v>368</x:v>
      </x:c>
      <x:c r="L47" s="220" t="n">
        <x:v>368</x:v>
      </x:c>
      <x:c r="M47" s="220" t="n">
        <x:v>-83</x:v>
      </x:c>
      <x:c r="N47" s="220" t="n">
        <x:v>257</x:v>
      </x:c>
      <x:c r="O47" s="220" t="n">
        <x:v>33468</x:v>
      </x:c>
      <x:c r="P47" s="220" t="n">
        <x:v>11</x:v>
      </x:c>
      <x:c r="Q47" s="220" t="n">
        <x:v>4390637</x:v>
      </x:c>
      <x:c r="R47" s="220" t="n">
        <x:v>110</x:v>
      </x:c>
      <x:c r="S47" s="220" t="n">
        <x:v>2</x:v>
      </x:c>
      <x:c r="T47" s="220" t="n">
        <x:v>1126</x:v>
      </x:c>
      <x:c r="U47" s="220" t="n">
        <x:v>256</x:v>
      </x:c>
      <x:c r="V47" s="220" t="n">
        <x:v>1035520017</x:v>
      </x:c>
      <x:c r="W47" s="220" t="n">
        <x:v>-109</x:v>
      </x:c>
      <x:c r="X47" s="220" t="n">
        <x:v>1</x:v>
      </x:c>
      <x:c r="Y47" s="220" t="n">
        <x:v>17475784</x:v>
      </x:c>
      <x:c r="Z47" s="220" t="n">
        <x:v>22035</x:v>
      </x:c>
      <x:c r="AA47" s="220" t="n">
        <x:v>3048170882</x:v>
      </x:c>
      <x:c r="AB47" s="220" t="n">
        <x:v>1105712</x:v>
      </x:c>
    </x:row>
    <x:row r="48" ht="24" customHeight="1">
      <x:c r="A48" s="220" t="n">
        <x:v>43</x:v>
      </x:c>
      <x:c r="B48" s="229" t="n">
        <x:v>44589.743738425925</x:v>
      </x:c>
      <x:c r="C48" s="220" t="n">
        <x:f>ROUND((B48-$B$6)*86400,0)</x:f>
        <x:v>490</x:v>
      </x:c>
      <x:c r="D48" s="220" t="n">
        <x:v>121</x:v>
      </x:c>
      <x:c r="E48" s="220" t="str">
        <x:v>CRC32C_VERIFIED</x:v>
      </x:c>
      <x:c r="F48" s="220" t="n">
        <x:v>1</x:v>
      </x:c>
      <x:c r="G48" s="220" t="n">
        <x:v>1</x:v>
      </x:c>
      <x:c r="H48" s="220" t="n">
        <x:v>0</x:v>
      </x:c>
      <x:c r="I48" s="220" t="str">
        <x:v>2034a1cbbe5416b3f0d94fa63551a529607f15d3d948c9578f2dbd8a9dc21cbf</x:v>
      </x:c>
      <x:c r="J48" s="220" t="str">
        <x:v>EA6TC-JM19jn</x:v>
      </x:c>
      <x:c r="K48" s="220" t="n">
        <x:v>368</x:v>
      </x:c>
      <x:c r="L48" s="220" t="n">
        <x:v>368</x:v>
      </x:c>
      <x:c r="M48" s="220" t="n">
        <x:v>-83</x:v>
      </x:c>
      <x:c r="N48" s="220" t="n">
        <x:v>257</x:v>
      </x:c>
      <x:c r="O48" s="220" t="n">
        <x:v>33470</x:v>
      </x:c>
      <x:c r="P48" s="220" t="n">
        <x:v>11</x:v>
      </x:c>
      <x:c r="Q48" s="220" t="n">
        <x:v>4390825</x:v>
      </x:c>
      <x:c r="R48" s="220" t="n">
        <x:v>110</x:v>
      </x:c>
      <x:c r="S48" s="220" t="n">
        <x:v>2</x:v>
      </x:c>
      <x:c r="T48" s="220" t="n">
        <x:v>1126</x:v>
      </x:c>
      <x:c r="U48" s="220" t="n">
        <x:v>256</x:v>
      </x:c>
      <x:c r="V48" s="220" t="n">
        <x:v>1035520017</x:v>
      </x:c>
      <x:c r="W48" s="220" t="n">
        <x:v>-111</x:v>
      </x:c>
      <x:c r="X48" s="220" t="n">
        <x:v>1</x:v>
      </x:c>
      <x:c r="Y48" s="220" t="n">
        <x:v>17475786</x:v>
      </x:c>
      <x:c r="Z48" s="220" t="n">
        <x:v>22035</x:v>
      </x:c>
      <x:c r="AA48" s="220" t="n">
        <x:v>3048171070</x:v>
      </x:c>
      <x:c r="AB48" s="220" t="n">
        <x:v>1105712</x:v>
      </x:c>
    </x:row>
    <x:row r="49" ht="24" customHeight="1">
      <x:c r="A49" s="220" t="n">
        <x:v>44</x:v>
      </x:c>
      <x:c r="B49" s="229" t="n">
        <x:v>44589.74385416666</x:v>
      </x:c>
      <x:c r="C49" s="220" t="n">
        <x:f>ROUND((B49-$B$6)*86400,0)</x:f>
        <x:v>500</x:v>
      </x:c>
      <x:c r="D49" s="220" t="n">
        <x:v>120</x:v>
      </x:c>
      <x:c r="E49" s="220" t="str">
        <x:v>CRC32C_VERIFIED</x:v>
      </x:c>
      <x:c r="F49" s="220" t="n">
        <x:v>1</x:v>
      </x:c>
      <x:c r="G49" s="220" t="n">
        <x:v>1</x:v>
      </x:c>
      <x:c r="H49" s="220" t="n">
        <x:v>0</x:v>
      </x:c>
      <x:c r="I49" s="220" t="str">
        <x:v>46b350b7c56980914770985c93ca4783c25ed3c07b9ea9a944aa250529a69e9f</x:v>
      </x:c>
      <x:c r="J49" s="220" t="str">
        <x:v>EA6TC-JM19jn</x:v>
      </x:c>
      <x:c r="K49" s="220" t="n">
        <x:v>367</x:v>
      </x:c>
      <x:c r="L49" s="220" t="n">
        <x:v>368</x:v>
      </x:c>
      <x:c r="M49" s="220" t="n">
        <x:v>-83</x:v>
      </x:c>
      <x:c r="N49" s="220" t="n">
        <x:v>257</x:v>
      </x:c>
      <x:c r="O49" s="220" t="n">
        <x:v>33471</x:v>
      </x:c>
      <x:c r="P49" s="220" t="n">
        <x:v>11</x:v>
      </x:c>
      <x:c r="Q49" s="220" t="n">
        <x:v>4390919</x:v>
      </x:c>
      <x:c r="R49" s="220" t="n">
        <x:v>110</x:v>
      </x:c>
      <x:c r="S49" s="220" t="n">
        <x:v>2</x:v>
      </x:c>
      <x:c r="T49" s="220" t="n">
        <x:v>1126</x:v>
      </x:c>
      <x:c r="U49" s="220" t="n">
        <x:v>256</x:v>
      </x:c>
      <x:c r="V49" s="220" t="n">
        <x:v>1035520017</x:v>
      </x:c>
      <x:c r="W49" s="220" t="n">
        <x:v>-105</x:v>
      </x:c>
      <x:c r="X49" s="220" t="n">
        <x:v>1</x:v>
      </x:c>
      <x:c r="Y49" s="220" t="n">
        <x:v>17475787</x:v>
      </x:c>
      <x:c r="Z49" s="220" t="n">
        <x:v>22035</x:v>
      </x:c>
      <x:c r="AA49" s="220" t="n">
        <x:v>3048171164</x:v>
      </x:c>
      <x:c r="AB49" s="220" t="n">
        <x:v>1105712</x:v>
      </x:c>
    </x:row>
    <x:row r="50" ht="24" customHeight="1">
      <x:c r="A50" s="220" t="n">
        <x:v>45</x:v>
      </x:c>
      <x:c r="B50" s="229" t="n">
        <x:v>44589.74396990741</x:v>
      </x:c>
      <x:c r="C50" s="220" t="n">
        <x:f>ROUND((B50-$B$6)*86400,0)</x:f>
        <x:v>510</x:v>
      </x:c>
      <x:c r="D50" s="220" t="n">
        <x:v>119</x:v>
      </x:c>
      <x:c r="E50" s="220" t="str">
        <x:v>CRC32C_VERIFIED</x:v>
      </x:c>
      <x:c r="F50" s="220" t="n">
        <x:v>1</x:v>
      </x:c>
      <x:c r="G50" s="220" t="n">
        <x:v>1</x:v>
      </x:c>
      <x:c r="H50" s="220" t="n">
        <x:v>0</x:v>
      </x:c>
      <x:c r="I50" s="220" t="str">
        <x:v>c433598891c30315a21f6d9ee6e1dfcc0f1ee56f5aa75928d6df06d5f9940e7e</x:v>
      </x:c>
      <x:c r="J50" s="220" t="str">
        <x:v>EA6TC-JM19jn</x:v>
      </x:c>
      <x:c r="K50" s="220" t="n">
        <x:v>367</x:v>
      </x:c>
      <x:c r="L50" s="220" t="n">
        <x:v>368</x:v>
      </x:c>
      <x:c r="M50" s="220" t="n">
        <x:v>-83</x:v>
      </x:c>
      <x:c r="N50" s="220" t="n">
        <x:v>257</x:v>
      </x:c>
      <x:c r="O50" s="220" t="n">
        <x:v>33472</x:v>
      </x:c>
      <x:c r="P50" s="220" t="n">
        <x:v>11</x:v>
      </x:c>
      <x:c r="Q50" s="220" t="n">
        <x:v>4391013</x:v>
      </x:c>
      <x:c r="R50" s="220" t="n">
        <x:v>110</x:v>
      </x:c>
      <x:c r="S50" s="220" t="n">
        <x:v>2</x:v>
      </x:c>
      <x:c r="T50" s="220" t="n">
        <x:v>1126</x:v>
      </x:c>
      <x:c r="U50" s="220" t="n">
        <x:v>256</x:v>
      </x:c>
      <x:c r="V50" s="220" t="n">
        <x:v>1035520017</x:v>
      </x:c>
      <x:c r="W50" s="220" t="n">
        <x:v>-89</x:v>
      </x:c>
      <x:c r="X50" s="220" t="n">
        <x:v>1</x:v>
      </x:c>
      <x:c r="Y50" s="220" t="n">
        <x:v>17475788</x:v>
      </x:c>
      <x:c r="Z50" s="220" t="n">
        <x:v>22035</x:v>
      </x:c>
      <x:c r="AA50" s="220" t="n">
        <x:v>3048171258</x:v>
      </x:c>
      <x:c r="AB50" s="220" t="n">
        <x:v>1105712</x:v>
      </x:c>
    </x:row>
    <x:row r="51" ht="24" customHeight="1">
      <x:c r="A51" s="220" t="n">
        <x:v>46</x:v>
      </x:c>
      <x:c r="B51" s="229" t="n">
        <x:v>44589.74408564815</x:v>
      </x:c>
      <x:c r="C51" s="220" t="n">
        <x:f>ROUND((B51-$B$6)*86400,0)</x:f>
        <x:v>520</x:v>
      </x:c>
      <x:c r="D51" s="220" t="n">
        <x:v>118</x:v>
      </x:c>
      <x:c r="E51" s="220" t="str">
        <x:v>CRC32C_VERIFIED</x:v>
      </x:c>
      <x:c r="F51" s="220" t="n">
        <x:v>1</x:v>
      </x:c>
      <x:c r="G51" s="220" t="n">
        <x:v>1</x:v>
      </x:c>
      <x:c r="H51" s="220" t="n">
        <x:v>0</x:v>
      </x:c>
      <x:c r="I51" s="220" t="str">
        <x:v>17590310677129d0434b95b6c96e8bcf41668486ded4fe75137e36669209b1fc</x:v>
      </x:c>
      <x:c r="J51" s="220" t="str">
        <x:v>EA6TC-JM19jn</x:v>
      </x:c>
      <x:c r="K51" s="220" t="n">
        <x:v>367</x:v>
      </x:c>
      <x:c r="L51" s="220" t="n">
        <x:v>368</x:v>
      </x:c>
      <x:c r="M51" s="220" t="n">
        <x:v>-83</x:v>
      </x:c>
      <x:c r="N51" s="220" t="n">
        <x:v>257</x:v>
      </x:c>
      <x:c r="O51" s="220" t="n">
        <x:v>33473</x:v>
      </x:c>
      <x:c r="P51" s="220" t="n">
        <x:v>11</x:v>
      </x:c>
      <x:c r="Q51" s="220" t="n">
        <x:v>4391107</x:v>
      </x:c>
      <x:c r="R51" s="220" t="n">
        <x:v>110</x:v>
      </x:c>
      <x:c r="S51" s="220" t="n">
        <x:v>2</x:v>
      </x:c>
      <x:c r="T51" s="220" t="n">
        <x:v>1126</x:v>
      </x:c>
      <x:c r="U51" s="220" t="n">
        <x:v>256</x:v>
      </x:c>
      <x:c r="V51" s="220" t="n">
        <x:v>1035520017</x:v>
      </x:c>
      <x:c r="W51" s="220" t="n">
        <x:v>-109</x:v>
      </x:c>
      <x:c r="X51" s="220" t="n">
        <x:v>1</x:v>
      </x:c>
      <x:c r="Y51" s="220" t="n">
        <x:v>17475789</x:v>
      </x:c>
      <x:c r="Z51" s="220" t="n">
        <x:v>22035</x:v>
      </x:c>
      <x:c r="AA51" s="220" t="n">
        <x:v>3048171352</x:v>
      </x:c>
      <x:c r="AB51" s="220" t="n">
        <x:v>1105712</x:v>
      </x:c>
    </x:row>
    <x:row r="52" ht="24" customHeight="1">
      <x:c r="A52" s="220" t="n">
        <x:v>47</x:v>
      </x:c>
      <x:c r="B52" s="229" t="n">
        <x:v>44589.74420138889</x:v>
      </x:c>
      <x:c r="C52" s="220" t="n">
        <x:f>ROUND((B52-$B$6)*86400,0)</x:f>
        <x:v>530</x:v>
      </x:c>
      <x:c r="D52" s="220" t="n">
        <x:v>117</x:v>
      </x:c>
      <x:c r="E52" s="220" t="str">
        <x:v>CRC32C_VERIFIED</x:v>
      </x:c>
      <x:c r="F52" s="220" t="n">
        <x:v>1</x:v>
      </x:c>
      <x:c r="G52" s="220" t="n">
        <x:v>1</x:v>
      </x:c>
      <x:c r="H52" s="220" t="n">
        <x:v>0</x:v>
      </x:c>
      <x:c r="I52" s="220" t="str">
        <x:v>fb05dc4e4a4dbab70f339fb36a1c29f1b7d3af038494c138d8a7ea4516fa1075</x:v>
      </x:c>
      <x:c r="J52" s="220" t="str">
        <x:v>EA6TC-JM19jn</x:v>
      </x:c>
      <x:c r="K52" s="220" t="n">
        <x:v>367</x:v>
      </x:c>
      <x:c r="L52" s="220" t="n">
        <x:v>368</x:v>
      </x:c>
      <x:c r="M52" s="220" t="n">
        <x:v>-83</x:v>
      </x:c>
      <x:c r="N52" s="220" t="n">
        <x:v>257</x:v>
      </x:c>
      <x:c r="O52" s="220" t="n">
        <x:v>33474</x:v>
      </x:c>
      <x:c r="P52" s="220" t="n">
        <x:v>11</x:v>
      </x:c>
      <x:c r="Q52" s="220" t="n">
        <x:v>4391201</x:v>
      </x:c>
      <x:c r="R52" s="220" t="n">
        <x:v>110</x:v>
      </x:c>
      <x:c r="S52" s="220" t="n">
        <x:v>2</x:v>
      </x:c>
      <x:c r="T52" s="220" t="n">
        <x:v>1126</x:v>
      </x:c>
      <x:c r="U52" s="220" t="n">
        <x:v>256</x:v>
      </x:c>
      <x:c r="V52" s="220" t="n">
        <x:v>1035520017</x:v>
      </x:c>
      <x:c r="W52" s="220" t="n">
        <x:v>-91</x:v>
      </x:c>
      <x:c r="X52" s="220" t="n">
        <x:v>1</x:v>
      </x:c>
      <x:c r="Y52" s="220" t="n">
        <x:v>17475790</x:v>
      </x:c>
      <x:c r="Z52" s="220" t="n">
        <x:v>22035</x:v>
      </x:c>
      <x:c r="AA52" s="220" t="n">
        <x:v>3048171446</x:v>
      </x:c>
      <x:c r="AB52" s="220" t="n">
        <x:v>1105712</x:v>
      </x:c>
    </x:row>
    <x:row r="53" ht="24" customHeight="1">
      <x:c r="A53" s="220" t="n">
        <x:v>48</x:v>
      </x:c>
      <x:c r="B53" s="229" t="n">
        <x:v>44589.74431712963</x:v>
      </x:c>
      <x:c r="C53" s="220" t="n">
        <x:f>ROUND((B53-$B$6)*86400,0)</x:f>
        <x:v>540</x:v>
      </x:c>
      <x:c r="D53" s="220" t="n">
        <x:v>116</x:v>
      </x:c>
      <x:c r="E53" s="220" t="str">
        <x:v>CRC32C_VERIFIED</x:v>
      </x:c>
      <x:c r="F53" s="220" t="n">
        <x:v>1</x:v>
      </x:c>
      <x:c r="G53" s="220" t="n">
        <x:v>1</x:v>
      </x:c>
      <x:c r="H53" s="220" t="n">
        <x:v>0</x:v>
      </x:c>
      <x:c r="I53" s="220" t="str">
        <x:v>5efbfd072c3e1969fdb661f76bf946922e51ac138f097a73be341da27966babc</x:v>
      </x:c>
      <x:c r="J53" s="220" t="str">
        <x:v>EA6TC-JM19jn</x:v>
      </x:c>
      <x:c r="K53" s="220" t="n">
        <x:v>367</x:v>
      </x:c>
      <x:c r="L53" s="220" t="n">
        <x:v>368</x:v>
      </x:c>
      <x:c r="M53" s="220" t="n">
        <x:v>-83</x:v>
      </x:c>
      <x:c r="N53" s="220" t="n">
        <x:v>257</x:v>
      </x:c>
      <x:c r="O53" s="220" t="n">
        <x:v>33475</x:v>
      </x:c>
      <x:c r="P53" s="220" t="n">
        <x:v>11</x:v>
      </x:c>
      <x:c r="Q53" s="220" t="n">
        <x:v>4391295</x:v>
      </x:c>
      <x:c r="R53" s="220" t="n">
        <x:v>110</x:v>
      </x:c>
      <x:c r="S53" s="220" t="n">
        <x:v>2</x:v>
      </x:c>
      <x:c r="T53" s="220" t="n">
        <x:v>1126</x:v>
      </x:c>
      <x:c r="U53" s="220" t="n">
        <x:v>256</x:v>
      </x:c>
      <x:c r="V53" s="220" t="n">
        <x:v>1035520017</x:v>
      </x:c>
      <x:c r="W53" s="220" t="n">
        <x:v>-109</x:v>
      </x:c>
      <x:c r="X53" s="220" t="n">
        <x:v>1</x:v>
      </x:c>
      <x:c r="Y53" s="220" t="n">
        <x:v>17475791</x:v>
      </x:c>
      <x:c r="Z53" s="220" t="n">
        <x:v>22035</x:v>
      </x:c>
      <x:c r="AA53" s="220" t="n">
        <x:v>3048171540</x:v>
      </x:c>
      <x:c r="AB53" s="220" t="n">
        <x:v>1105712</x:v>
      </x:c>
    </x:row>
    <x:row r="54" ht="24" customHeight="1">
      <x:c r="A54" s="220" t="n">
        <x:v>49</x:v>
      </x:c>
      <x:c r="B54" s="229" t="n">
        <x:v>44589.74443287037</x:v>
      </x:c>
      <x:c r="C54" s="220" t="n">
        <x:f>ROUND((B54-$B$6)*86400,0)</x:f>
        <x:v>550</x:v>
      </x:c>
      <x:c r="D54" s="220" t="n">
        <x:v>115</x:v>
      </x:c>
      <x:c r="E54" s="220" t="str">
        <x:v>CRC32C_VERIFIED</x:v>
      </x:c>
      <x:c r="F54" s="220" t="n">
        <x:v>1</x:v>
      </x:c>
      <x:c r="G54" s="220" t="n">
        <x:v>1</x:v>
      </x:c>
      <x:c r="H54" s="220" t="n">
        <x:v>0</x:v>
      </x:c>
      <x:c r="I54" s="220" t="str">
        <x:v>3b68efcb5b7f1925b97f1382f043eaca62d93a048622f0a038547cd38719f50c</x:v>
      </x:c>
      <x:c r="J54" s="220" t="str">
        <x:v>EA6TC-JM19jn</x:v>
      </x:c>
      <x:c r="K54" s="220" t="n">
        <x:v>367</x:v>
      </x:c>
      <x:c r="L54" s="220" t="n">
        <x:v>368</x:v>
      </x:c>
      <x:c r="M54" s="220" t="n">
        <x:v>-83</x:v>
      </x:c>
      <x:c r="N54" s="220" t="n">
        <x:v>257</x:v>
      </x:c>
      <x:c r="O54" s="220" t="n">
        <x:v>33476</x:v>
      </x:c>
      <x:c r="P54" s="220" t="n">
        <x:v>11</x:v>
      </x:c>
      <x:c r="Q54" s="220" t="n">
        <x:v>4391389</x:v>
      </x:c>
      <x:c r="R54" s="220" t="n">
        <x:v>110</x:v>
      </x:c>
      <x:c r="S54" s="220" t="n">
        <x:v>2</x:v>
      </x:c>
      <x:c r="T54" s="220" t="n">
        <x:v>1126</x:v>
      </x:c>
      <x:c r="U54" s="220" t="n">
        <x:v>256</x:v>
      </x:c>
      <x:c r="V54" s="220" t="n">
        <x:v>1035520017</x:v>
      </x:c>
      <x:c r="W54" s="220" t="n">
        <x:v>-111</x:v>
      </x:c>
      <x:c r="X54" s="220" t="n">
        <x:v>1</x:v>
      </x:c>
      <x:c r="Y54" s="220" t="n">
        <x:v>17475792</x:v>
      </x:c>
      <x:c r="Z54" s="220" t="n">
        <x:v>22035</x:v>
      </x:c>
      <x:c r="AA54" s="220" t="n">
        <x:v>3048171634</x:v>
      </x:c>
      <x:c r="AB54" s="220" t="n">
        <x:v>1105712</x:v>
      </x:c>
    </x:row>
    <x:row r="55" ht="24" customHeight="1">
      <x:c r="A55" s="220" t="n">
        <x:v>50</x:v>
      </x:c>
      <x:c r="B55" s="229" t="n">
        <x:v>44589.74454861111</x:v>
      </x:c>
      <x:c r="C55" s="220" t="n">
        <x:f>ROUND((B55-$B$6)*86400,0)</x:f>
        <x:v>560</x:v>
      </x:c>
      <x:c r="D55" s="220" t="n">
        <x:v>114</x:v>
      </x:c>
      <x:c r="E55" s="220" t="str">
        <x:v>CRC32C_VERIFIED</x:v>
      </x:c>
      <x:c r="F55" s="220" t="n">
        <x:v>1</x:v>
      </x:c>
      <x:c r="G55" s="220" t="n">
        <x:v>1</x:v>
      </x:c>
      <x:c r="H55" s="220" t="n">
        <x:v>0</x:v>
      </x:c>
      <x:c r="I55" s="220" t="str">
        <x:v>8fed3a63f458853b5b1f4b948546c4351e57ff8ada45ed6d54012b6fc781e624</x:v>
      </x:c>
      <x:c r="J55" s="220" t="str">
        <x:v>EA6TC-JM19jn</x:v>
      </x:c>
      <x:c r="K55" s="220" t="n">
        <x:v>367</x:v>
      </x:c>
      <x:c r="L55" s="220" t="n">
        <x:v>368</x:v>
      </x:c>
      <x:c r="M55" s="220" t="n">
        <x:v>-83</x:v>
      </x:c>
      <x:c r="N55" s="220" t="n">
        <x:v>257</x:v>
      </x:c>
      <x:c r="O55" s="220" t="n">
        <x:v>33477</x:v>
      </x:c>
      <x:c r="P55" s="220" t="n">
        <x:v>11</x:v>
      </x:c>
      <x:c r="Q55" s="220" t="n">
        <x:v>4391483</x:v>
      </x:c>
      <x:c r="R55" s="220" t="n">
        <x:v>110</x:v>
      </x:c>
      <x:c r="S55" s="220" t="n">
        <x:v>2</x:v>
      </x:c>
      <x:c r="T55" s="220" t="n">
        <x:v>1126</x:v>
      </x:c>
      <x:c r="U55" s="220" t="n">
        <x:v>256</x:v>
      </x:c>
      <x:c r="V55" s="220" t="n">
        <x:v>1035520017</x:v>
      </x:c>
      <x:c r="W55" s="220" t="n">
        <x:v>-111</x:v>
      </x:c>
      <x:c r="X55" s="220" t="n">
        <x:v>1</x:v>
      </x:c>
      <x:c r="Y55" s="220" t="n">
        <x:v>17475793</x:v>
      </x:c>
      <x:c r="Z55" s="220" t="n">
        <x:v>22035</x:v>
      </x:c>
      <x:c r="AA55" s="220" t="n">
        <x:v>3048171728</x:v>
      </x:c>
      <x:c r="AB55" s="220" t="n">
        <x:v>1105712</x:v>
      </x:c>
    </x:row>
    <x:row r="56" ht="24" customHeight="1">
      <x:c r="A56" s="220" t="n">
        <x:v>51</x:v>
      </x:c>
      <x:c r="B56" s="229" t="n">
        <x:v>44589.74466435185</x:v>
      </x:c>
      <x:c r="C56" s="220" t="n">
        <x:f>ROUND((B56-$B$6)*86400,0)</x:f>
        <x:v>570</x:v>
      </x:c>
      <x:c r="D56" s="220" t="n">
        <x:v>113</x:v>
      </x:c>
      <x:c r="E56" s="220" t="str">
        <x:v>CRC32C_VERIFIED</x:v>
      </x:c>
      <x:c r="F56" s="220" t="n">
        <x:v>1</x:v>
      </x:c>
      <x:c r="G56" s="220" t="n">
        <x:v>1</x:v>
      </x:c>
      <x:c r="H56" s="220" t="n">
        <x:v>0</x:v>
      </x:c>
      <x:c r="I56" s="220" t="str">
        <x:v>db2e28df8a53c6b56664be8e9d168a12ad6327920efc5da011e3b428d494966e</x:v>
      </x:c>
      <x:c r="J56" s="220" t="str">
        <x:v>EA6TC-JM19jn</x:v>
      </x:c>
      <x:c r="K56" s="220" t="n">
        <x:v>367</x:v>
      </x:c>
      <x:c r="L56" s="220" t="n">
        <x:v>368</x:v>
      </x:c>
      <x:c r="M56" s="220" t="n">
        <x:v>-83</x:v>
      </x:c>
      <x:c r="N56" s="220" t="n">
        <x:v>257</x:v>
      </x:c>
      <x:c r="O56" s="220" t="n">
        <x:v>33478</x:v>
      </x:c>
      <x:c r="P56" s="220" t="n">
        <x:v>11</x:v>
      </x:c>
      <x:c r="Q56" s="220" t="n">
        <x:v>4391577</x:v>
      </x:c>
      <x:c r="R56" s="220" t="n">
        <x:v>110</x:v>
      </x:c>
      <x:c r="S56" s="220" t="n">
        <x:v>2</x:v>
      </x:c>
      <x:c r="T56" s="220" t="n">
        <x:v>1126</x:v>
      </x:c>
      <x:c r="U56" s="220" t="n">
        <x:v>256</x:v>
      </x:c>
      <x:c r="V56" s="220" t="n">
        <x:v>1035520017</x:v>
      </x:c>
      <x:c r="W56" s="220" t="n">
        <x:v>-102</x:v>
      </x:c>
      <x:c r="X56" s="220" t="n">
        <x:v>1</x:v>
      </x:c>
      <x:c r="Y56" s="220" t="n">
        <x:v>17475794</x:v>
      </x:c>
      <x:c r="Z56" s="220" t="n">
        <x:v>22035</x:v>
      </x:c>
      <x:c r="AA56" s="220" t="n">
        <x:v>3048171822</x:v>
      </x:c>
      <x:c r="AB56" s="220" t="n">
        <x:v>1105712</x:v>
      </x:c>
    </x:row>
    <x:row r="57" ht="24" customHeight="1">
      <x:c r="A57" s="220" t="n">
        <x:v>52</x:v>
      </x:c>
      <x:c r="B57" s="229" t="n">
        <x:v>44589.744780092595</x:v>
      </x:c>
      <x:c r="C57" s="220" t="n">
        <x:f>ROUND((B57-$B$6)*86400,0)</x:f>
        <x:v>580</x:v>
      </x:c>
      <x:c r="D57" s="220" t="n">
        <x:v>112</x:v>
      </x:c>
      <x:c r="E57" s="220" t="str">
        <x:v>CRC32C_VERIFIED</x:v>
      </x:c>
      <x:c r="F57" s="220" t="n">
        <x:v>1</x:v>
      </x:c>
      <x:c r="G57" s="220" t="n">
        <x:v>1</x:v>
      </x:c>
      <x:c r="H57" s="220" t="n">
        <x:v>0</x:v>
      </x:c>
      <x:c r="I57" s="220" t="str">
        <x:v>093fb6be8e587ddb864499c6e39dd64dbd8042929a1b2903ff7526b79216598d</x:v>
      </x:c>
      <x:c r="J57" s="220" t="str">
        <x:v>EA6TC-JM19jn</x:v>
      </x:c>
      <x:c r="K57" s="220" t="n">
        <x:v>367</x:v>
      </x:c>
      <x:c r="L57" s="220" t="n">
        <x:v>368</x:v>
      </x:c>
      <x:c r="M57" s="220" t="n">
        <x:v>-83</x:v>
      </x:c>
      <x:c r="N57" s="220" t="n">
        <x:v>257</x:v>
      </x:c>
      <x:c r="O57" s="220" t="n">
        <x:v>33479</x:v>
      </x:c>
      <x:c r="P57" s="220" t="n">
        <x:v>11</x:v>
      </x:c>
      <x:c r="Q57" s="220" t="n">
        <x:v>4391671</x:v>
      </x:c>
      <x:c r="R57" s="220" t="n">
        <x:v>110</x:v>
      </x:c>
      <x:c r="S57" s="220" t="n">
        <x:v>2</x:v>
      </x:c>
      <x:c r="T57" s="220" t="n">
        <x:v>1126</x:v>
      </x:c>
      <x:c r="U57" s="220" t="n">
        <x:v>256</x:v>
      </x:c>
      <x:c r="V57" s="220" t="n">
        <x:v>1035520017</x:v>
      </x:c>
      <x:c r="W57" s="220" t="n">
        <x:v>-112</x:v>
      </x:c>
      <x:c r="X57" s="220" t="n">
        <x:v>1</x:v>
      </x:c>
      <x:c r="Y57" s="220" t="n">
        <x:v>17475795</x:v>
      </x:c>
      <x:c r="Z57" s="220" t="n">
        <x:v>22035</x:v>
      </x:c>
      <x:c r="AA57" s="220" t="n">
        <x:v>3048171916</x:v>
      </x:c>
      <x:c r="AB57" s="220" t="n">
        <x:v>1105712</x:v>
      </x:c>
    </x:row>
    <x:row r="58" ht="24" customHeight="1">
      <x:c r="A58" s="220" t="n">
        <x:v>53</x:v>
      </x:c>
      <x:c r="B58" s="229" t="n">
        <x:v>44589.74489583333</x:v>
      </x:c>
      <x:c r="C58" s="220" t="n">
        <x:f>ROUND((B58-$B$6)*86400,0)</x:f>
        <x:v>590</x:v>
      </x:c>
      <x:c r="D58" s="220" t="n">
        <x:v>111</x:v>
      </x:c>
      <x:c r="E58" s="220" t="str">
        <x:v>CRC32C_VERIFIED</x:v>
      </x:c>
      <x:c r="F58" s="220" t="n">
        <x:v>1</x:v>
      </x:c>
      <x:c r="G58" s="220" t="n">
        <x:v>1</x:v>
      </x:c>
      <x:c r="H58" s="220" t="n">
        <x:v>0</x:v>
      </x:c>
      <x:c r="I58" s="220" t="str">
        <x:v>05d3007813a071d70460a98958cdc791f0bb6826a925226260ea3f7083591f7d</x:v>
      </x:c>
      <x:c r="J58" s="220" t="str">
        <x:v>EA6TC-JM19jn</x:v>
      </x:c>
      <x:c r="K58" s="220" t="n">
        <x:v>367</x:v>
      </x:c>
      <x:c r="L58" s="220" t="n">
        <x:v>368</x:v>
      </x:c>
      <x:c r="M58" s="220" t="n">
        <x:v>-83</x:v>
      </x:c>
      <x:c r="N58" s="220" t="n">
        <x:v>257</x:v>
      </x:c>
      <x:c r="O58" s="220" t="n">
        <x:v>33480</x:v>
      </x:c>
      <x:c r="P58" s="220" t="n">
        <x:v>11</x:v>
      </x:c>
      <x:c r="Q58" s="220" t="n">
        <x:v>4391765</x:v>
      </x:c>
      <x:c r="R58" s="220" t="n">
        <x:v>110</x:v>
      </x:c>
      <x:c r="S58" s="220" t="n">
        <x:v>2</x:v>
      </x:c>
      <x:c r="T58" s="220" t="n">
        <x:v>1126</x:v>
      </x:c>
      <x:c r="U58" s="220" t="n">
        <x:v>256</x:v>
      </x:c>
      <x:c r="V58" s="220" t="n">
        <x:v>1035520017</x:v>
      </x:c>
      <x:c r="W58" s="220" t="n">
        <x:v>-111</x:v>
      </x:c>
      <x:c r="X58" s="220" t="n">
        <x:v>1</x:v>
      </x:c>
      <x:c r="Y58" s="220" t="n">
        <x:v>17475796</x:v>
      </x:c>
      <x:c r="Z58" s="220" t="n">
        <x:v>22035</x:v>
      </x:c>
      <x:c r="AA58" s="220" t="n">
        <x:v>3048172010</x:v>
      </x:c>
      <x:c r="AB58" s="220" t="n">
        <x:v>1105712</x:v>
      </x:c>
    </x:row>
    <x:row r="59" ht="24" customHeight="1">
      <x:c r="A59" s="220" t="n">
        <x:v>54</x:v>
      </x:c>
      <x:c r="B59" s="229" t="n">
        <x:v>44589.74501157407</x:v>
      </x:c>
      <x:c r="C59" s="220" t="n">
        <x:f>ROUND((B59-$B$6)*86400,0)</x:f>
        <x:v>600</x:v>
      </x:c>
      <x:c r="D59" s="220" t="n">
        <x:v>110</x:v>
      </x:c>
      <x:c r="E59" s="220" t="str">
        <x:v>CRC32C_VERIFIED</x:v>
      </x:c>
      <x:c r="F59" s="220" t="n">
        <x:v>1</x:v>
      </x:c>
      <x:c r="G59" s="220" t="n">
        <x:v>1</x:v>
      </x:c>
      <x:c r="H59" s="220" t="n">
        <x:v>0</x:v>
      </x:c>
      <x:c r="I59" s="220" t="str">
        <x:v>78017da9dbb7435ee28b2ff295798e2e081bd0163e0c1c6043317867371bbba2</x:v>
      </x:c>
      <x:c r="J59" s="220" t="str">
        <x:v>EA6TC-JM19jn</x:v>
      </x:c>
      <x:c r="K59" s="220" t="n">
        <x:v>366</x:v>
      </x:c>
      <x:c r="L59" s="220" t="n">
        <x:v>368</x:v>
      </x:c>
      <x:c r="M59" s="220" t="n">
        <x:v>-83</x:v>
      </x:c>
      <x:c r="N59" s="220" t="n">
        <x:v>257</x:v>
      </x:c>
      <x:c r="O59" s="220" t="n">
        <x:v>33481</x:v>
      </x:c>
      <x:c r="P59" s="220" t="n">
        <x:v>11</x:v>
      </x:c>
      <x:c r="Q59" s="220" t="n">
        <x:v>4391859</x:v>
      </x:c>
      <x:c r="R59" s="220" t="n">
        <x:v>110</x:v>
      </x:c>
      <x:c r="S59" s="220" t="n">
        <x:v>2</x:v>
      </x:c>
      <x:c r="T59" s="220" t="n">
        <x:v>1126</x:v>
      </x:c>
      <x:c r="U59" s="220" t="n">
        <x:v>256</x:v>
      </x:c>
      <x:c r="V59" s="220" t="n">
        <x:v>1035520017</x:v>
      </x:c>
      <x:c r="W59" s="220" t="n">
        <x:v>-111</x:v>
      </x:c>
      <x:c r="X59" s="220" t="n">
        <x:v>1</x:v>
      </x:c>
      <x:c r="Y59" s="220" t="n">
        <x:v>17475797</x:v>
      </x:c>
      <x:c r="Z59" s="220" t="n">
        <x:v>22035</x:v>
      </x:c>
      <x:c r="AA59" s="220" t="n">
        <x:v>3048172104</x:v>
      </x:c>
      <x:c r="AB59" s="220" t="n">
        <x:v>1105712</x:v>
      </x:c>
    </x:row>
    <x:row r="60" ht="24" customHeight="1">
      <x:c r="A60" s="220" t="n">
        <x:v>55</x:v>
      </x:c>
      <x:c r="B60" s="229" t="n">
        <x:v>44589.74512731482</x:v>
      </x:c>
      <x:c r="C60" s="220" t="n">
        <x:f>ROUND((B60-$B$6)*86400,0)</x:f>
        <x:v>610</x:v>
      </x:c>
      <x:c r="D60" s="220" t="n">
        <x:v>109</x:v>
      </x:c>
      <x:c r="E60" s="220" t="str">
        <x:v>CRC32C_VERIFIED</x:v>
      </x:c>
      <x:c r="F60" s="220" t="n">
        <x:v>1</x:v>
      </x:c>
      <x:c r="G60" s="220" t="n">
        <x:v>1</x:v>
      </x:c>
      <x:c r="H60" s="220" t="n">
        <x:v>0</x:v>
      </x:c>
      <x:c r="I60" s="220" t="str">
        <x:v>53bb832568efa806c7048a4e0ee569304cf253b8c0d2a61f970bb620c773b262</x:v>
      </x:c>
      <x:c r="J60" s="220" t="str">
        <x:v>EA6TC-JM19jn</x:v>
      </x:c>
      <x:c r="K60" s="220" t="n">
        <x:v>366</x:v>
      </x:c>
      <x:c r="L60" s="220" t="n">
        <x:v>368</x:v>
      </x:c>
      <x:c r="M60" s="220" t="n">
        <x:v>-83</x:v>
      </x:c>
      <x:c r="N60" s="220" t="n">
        <x:v>257</x:v>
      </x:c>
      <x:c r="O60" s="220" t="n">
        <x:v>33482</x:v>
      </x:c>
      <x:c r="P60" s="220" t="n">
        <x:v>11</x:v>
      </x:c>
      <x:c r="Q60" s="220" t="n">
        <x:v>4391953</x:v>
      </x:c>
      <x:c r="R60" s="220" t="n">
        <x:v>110</x:v>
      </x:c>
      <x:c r="S60" s="220" t="n">
        <x:v>2</x:v>
      </x:c>
      <x:c r="T60" s="220" t="n">
        <x:v>1126</x:v>
      </x:c>
      <x:c r="U60" s="220" t="n">
        <x:v>256</x:v>
      </x:c>
      <x:c r="V60" s="220" t="n">
        <x:v>1035520017</x:v>
      </x:c>
      <x:c r="W60" s="220" t="n">
        <x:v>-112</x:v>
      </x:c>
      <x:c r="X60" s="220" t="n">
        <x:v>1</x:v>
      </x:c>
      <x:c r="Y60" s="220" t="n">
        <x:v>17475798</x:v>
      </x:c>
      <x:c r="Z60" s="220" t="n">
        <x:v>22035</x:v>
      </x:c>
      <x:c r="AA60" s="220" t="n">
        <x:v>3048172198</x:v>
      </x:c>
      <x:c r="AB60" s="220" t="n">
        <x:v>1105712</x:v>
      </x:c>
    </x:row>
    <x:row r="61" ht="24" customHeight="1">
      <x:c r="A61" s="220" t="n">
        <x:v>56</x:v>
      </x:c>
      <x:c r="B61" s="229" t="n">
        <x:v>44589.745254629626</x:v>
      </x:c>
      <x:c r="C61" s="220" t="n">
        <x:f>ROUND((B61-$B$6)*86400,0)</x:f>
        <x:v>621</x:v>
      </x:c>
      <x:c r="D61" s="220" t="n">
        <x:v>108</x:v>
      </x:c>
      <x:c r="E61" s="220" t="str">
        <x:v>CRC32C_VERIFIED</x:v>
      </x:c>
      <x:c r="F61" s="220" t="n">
        <x:v>1</x:v>
      </x:c>
      <x:c r="G61" s="220" t="n">
        <x:v>1</x:v>
      </x:c>
      <x:c r="H61" s="220" t="n">
        <x:v>0</x:v>
      </x:c>
      <x:c r="I61" s="220" t="str">
        <x:v>49405a7588d1f3ea6fd5eef2219045b66f9905c911b22c3b5097f890c27f7b59</x:v>
      </x:c>
      <x:c r="J61" s="220" t="str">
        <x:v>EA6TC-JM19jn</x:v>
      </x:c>
      <x:c r="K61" s="220" t="n">
        <x:v>366</x:v>
      </x:c>
      <x:c r="L61" s="220" t="n">
        <x:v>368</x:v>
      </x:c>
      <x:c r="M61" s="220" t="n">
        <x:v>-83</x:v>
      </x:c>
      <x:c r="N61" s="220" t="n">
        <x:v>257</x:v>
      </x:c>
      <x:c r="O61" s="220" t="n">
        <x:v>33483</x:v>
      </x:c>
      <x:c r="P61" s="220" t="n">
        <x:v>11</x:v>
      </x:c>
      <x:c r="Q61" s="220" t="n">
        <x:v>4392047</x:v>
      </x:c>
      <x:c r="R61" s="220" t="n">
        <x:v>110</x:v>
      </x:c>
      <x:c r="S61" s="220" t="n">
        <x:v>2</x:v>
      </x:c>
      <x:c r="T61" s="220" t="n">
        <x:v>1126</x:v>
      </x:c>
      <x:c r="U61" s="220" t="n">
        <x:v>256</x:v>
      </x:c>
      <x:c r="V61" s="220" t="n">
        <x:v>1035520017</x:v>
      </x:c>
      <x:c r="W61" s="220" t="n">
        <x:v>-114</x:v>
      </x:c>
      <x:c r="X61" s="220" t="n">
        <x:v>1</x:v>
      </x:c>
      <x:c r="Y61" s="220" t="n">
        <x:v>17475799</x:v>
      </x:c>
      <x:c r="Z61" s="220" t="n">
        <x:v>22035</x:v>
      </x:c>
      <x:c r="AA61" s="220" t="n">
        <x:v>3048172292</x:v>
      </x:c>
      <x:c r="AB61" s="220" t="n">
        <x:v>1105712</x:v>
      </x:c>
    </x:row>
    <x:row r="62" ht="24" customHeight="1">
      <x:c r="A62" s="220" t="n">
        <x:v>57</x:v>
      </x:c>
      <x:c r="B62" s="229" t="n">
        <x:v>44589.745358796295</x:v>
      </x:c>
      <x:c r="C62" s="220" t="n">
        <x:f>ROUND((B62-$B$6)*86400,0)</x:f>
        <x:v>630</x:v>
      </x:c>
      <x:c r="D62" s="220" t="n">
        <x:v>107</x:v>
      </x:c>
      <x:c r="E62" s="220" t="str">
        <x:v>CRC32C_VERIFIED</x:v>
      </x:c>
      <x:c r="F62" s="220" t="n">
        <x:v>1</x:v>
      </x:c>
      <x:c r="G62" s="220" t="n">
        <x:v>1</x:v>
      </x:c>
      <x:c r="H62" s="220" t="n">
        <x:v>0</x:v>
      </x:c>
      <x:c r="I62" s="220" t="str">
        <x:v>fa4369a99cc540d834cd21628a95cac49f6104b881030e6936c54d609f4a9f44</x:v>
      </x:c>
      <x:c r="J62" s="220" t="str">
        <x:v>EA6TC-JM19jn</x:v>
      </x:c>
      <x:c r="K62" s="220" t="n">
        <x:v>367</x:v>
      </x:c>
      <x:c r="L62" s="220" t="n">
        <x:v>370</x:v>
      </x:c>
      <x:c r="M62" s="220" t="n">
        <x:v>-83</x:v>
      </x:c>
      <x:c r="N62" s="220" t="n">
        <x:v>257</x:v>
      </x:c>
      <x:c r="O62" s="220" t="n">
        <x:v>33484</x:v>
      </x:c>
      <x:c r="P62" s="220" t="n">
        <x:v>11</x:v>
      </x:c>
      <x:c r="Q62" s="220" t="n">
        <x:v>4392141</x:v>
      </x:c>
      <x:c r="R62" s="220" t="n">
        <x:v>110</x:v>
      </x:c>
      <x:c r="S62" s="220" t="n">
        <x:v>2</x:v>
      </x:c>
      <x:c r="T62" s="220" t="n">
        <x:v>1126</x:v>
      </x:c>
      <x:c r="U62" s="220" t="n">
        <x:v>256</x:v>
      </x:c>
      <x:c r="V62" s="220" t="n">
        <x:v>1035520017</x:v>
      </x:c>
      <x:c r="W62" s="220" t="n">
        <x:v>-113</x:v>
      </x:c>
      <x:c r="X62" s="220" t="n">
        <x:v>1</x:v>
      </x:c>
      <x:c r="Y62" s="220" t="n">
        <x:v>17475800</x:v>
      </x:c>
      <x:c r="Z62" s="220" t="n">
        <x:v>22035</x:v>
      </x:c>
      <x:c r="AA62" s="220" t="n">
        <x:v>3048172386</x:v>
      </x:c>
      <x:c r="AB62" s="220" t="n">
        <x:v>1105712</x:v>
      </x:c>
    </x:row>
    <x:row r="63" ht="24" customHeight="1">
      <x:c r="A63" s="220" t="n">
        <x:v>58</x:v>
      </x:c>
      <x:c r="B63" s="229" t="n">
        <x:v>44589.745474537034</x:v>
      </x:c>
      <x:c r="C63" s="220" t="n">
        <x:f>ROUND((B63-$B$6)*86400,0)</x:f>
        <x:v>640</x:v>
      </x:c>
      <x:c r="D63" s="220" t="n">
        <x:v>106</x:v>
      </x:c>
      <x:c r="E63" s="220" t="str">
        <x:v>CRC32C_VERIFIED</x:v>
      </x:c>
      <x:c r="F63" s="220" t="n">
        <x:v>1</x:v>
      </x:c>
      <x:c r="G63" s="220" t="n">
        <x:v>1</x:v>
      </x:c>
      <x:c r="H63" s="220" t="n">
        <x:v>0</x:v>
      </x:c>
      <x:c r="I63" s="220" t="str">
        <x:v>a9ae6ac1f7bc702d5eca1f18e983cdc35ac7405357e20a3db23ba5484c9198e2</x:v>
      </x:c>
      <x:c r="J63" s="220" t="str">
        <x:v>EA6TC-JM19jn</x:v>
      </x:c>
      <x:c r="K63" s="220" t="n">
        <x:v>367</x:v>
      </x:c>
      <x:c r="L63" s="220" t="n">
        <x:v>368</x:v>
      </x:c>
      <x:c r="M63" s="220" t="n">
        <x:v>-83</x:v>
      </x:c>
      <x:c r="N63" s="220" t="n">
        <x:v>257</x:v>
      </x:c>
      <x:c r="O63" s="220" t="n">
        <x:v>33485</x:v>
      </x:c>
      <x:c r="P63" s="220" t="n">
        <x:v>11</x:v>
      </x:c>
      <x:c r="Q63" s="220" t="n">
        <x:v>4392235</x:v>
      </x:c>
      <x:c r="R63" s="220" t="n">
        <x:v>110</x:v>
      </x:c>
      <x:c r="S63" s="220" t="n">
        <x:v>2</x:v>
      </x:c>
      <x:c r="T63" s="220" t="n">
        <x:v>1126</x:v>
      </x:c>
      <x:c r="U63" s="220" t="n">
        <x:v>256</x:v>
      </x:c>
      <x:c r="V63" s="220" t="n">
        <x:v>1035520017</x:v>
      </x:c>
      <x:c r="W63" s="220" t="n">
        <x:v>-115</x:v>
      </x:c>
      <x:c r="X63" s="220" t="n">
        <x:v>1</x:v>
      </x:c>
      <x:c r="Y63" s="220" t="n">
        <x:v>17475801</x:v>
      </x:c>
      <x:c r="Z63" s="220" t="n">
        <x:v>22035</x:v>
      </x:c>
      <x:c r="AA63" s="220" t="n">
        <x:v>3048172480</x:v>
      </x:c>
      <x:c r="AB63" s="220" t="n">
        <x:v>1105712</x:v>
      </x:c>
    </x:row>
    <x:row r="64" ht="24" customHeight="1">
      <x:c r="A64" s="220" t="n">
        <x:v>59</x:v>
      </x:c>
      <x:c r="B64" s="229" t="n">
        <x:v>44589.74582175926</x:v>
      </x:c>
      <x:c r="C64" s="220" t="n">
        <x:f>ROUND((B64-$B$6)*86400,0)</x:f>
        <x:v>670</x:v>
      </x:c>
      <x:c r="D64" s="220" t="n">
        <x:v>105</x:v>
      </x:c>
      <x:c r="E64" s="220" t="str">
        <x:v>CRC32C_VERIFIED</x:v>
      </x:c>
      <x:c r="F64" s="220" t="n">
        <x:v>1</x:v>
      </x:c>
      <x:c r="G64" s="220" t="n">
        <x:v>1</x:v>
      </x:c>
      <x:c r="H64" s="220" t="n">
        <x:v>0</x:v>
      </x:c>
      <x:c r="I64" s="220" t="str">
        <x:v>313b125bc6e1d6861bdb6c8e11f7d165bba1b70ee0d0e7883aaf12fdcfeccb3b</x:v>
      </x:c>
      <x:c r="J64" s="220" t="str">
        <x:v>EA6TC-JM19jn</x:v>
      </x:c>
      <x:c r="K64" s="220" t="n">
        <x:v>367</x:v>
      </x:c>
      <x:c r="L64" s="220" t="n">
        <x:v>370</x:v>
      </x:c>
      <x:c r="M64" s="220" t="n">
        <x:v>-83</x:v>
      </x:c>
      <x:c r="N64" s="220" t="n">
        <x:v>257</x:v>
      </x:c>
      <x:c r="O64" s="220" t="n">
        <x:v>33488</x:v>
      </x:c>
      <x:c r="P64" s="220" t="n">
        <x:v>11</x:v>
      </x:c>
      <x:c r="Q64" s="220" t="n">
        <x:v>4392517</x:v>
      </x:c>
      <x:c r="R64" s="220" t="n">
        <x:v>110</x:v>
      </x:c>
      <x:c r="S64" s="220" t="n">
        <x:v>2</x:v>
      </x:c>
      <x:c r="T64" s="220" t="n">
        <x:v>1126</x:v>
      </x:c>
      <x:c r="U64" s="220" t="n">
        <x:v>256</x:v>
      </x:c>
      <x:c r="V64" s="220" t="n">
        <x:v>1035520017</x:v>
      </x:c>
      <x:c r="W64" s="220" t="n">
        <x:v>-102</x:v>
      </x:c>
      <x:c r="X64" s="220" t="n">
        <x:v>1</x:v>
      </x:c>
      <x:c r="Y64" s="220" t="n">
        <x:v>17475804</x:v>
      </x:c>
      <x:c r="Z64" s="220" t="n">
        <x:v>22035</x:v>
      </x:c>
      <x:c r="AA64" s="220" t="n">
        <x:v>3048172762</x:v>
      </x:c>
      <x:c r="AB64" s="220" t="n">
        <x:v>1105712</x:v>
      </x:c>
    </x:row>
    <x:row r="65" ht="24" customHeight="1">
      <x:c r="A65" s="220" t="n">
        <x:v>60</x:v>
      </x:c>
      <x:c r="B65" s="229" t="n">
        <x:v>44589.7459375</x:v>
      </x:c>
      <x:c r="C65" s="220" t="n">
        <x:f>ROUND((B65-$B$6)*86400,0)</x:f>
        <x:v>680</x:v>
      </x:c>
      <x:c r="D65" s="220" t="n">
        <x:v>104</x:v>
      </x:c>
      <x:c r="E65" s="220" t="str">
        <x:v>CRC32C_VERIFIED</x:v>
      </x:c>
      <x:c r="F65" s="220" t="n">
        <x:v>1</x:v>
      </x:c>
      <x:c r="G65" s="220" t="n">
        <x:v>1</x:v>
      </x:c>
      <x:c r="H65" s="220" t="n">
        <x:v>0</x:v>
      </x:c>
      <x:c r="I65" s="220" t="str">
        <x:v>b84db0c38de82d41042a79f0ca68f7d0adb61dc59e5df2bd3c996bbf3b4f2125</x:v>
      </x:c>
      <x:c r="J65" s="220" t="str">
        <x:v>EA6TC-JM19jn</x:v>
      </x:c>
      <x:c r="K65" s="220" t="n">
        <x:v>367</x:v>
      </x:c>
      <x:c r="L65" s="220" t="n">
        <x:v>369</x:v>
      </x:c>
      <x:c r="M65" s="220" t="n">
        <x:v>-83</x:v>
      </x:c>
      <x:c r="N65" s="220" t="n">
        <x:v>257</x:v>
      </x:c>
      <x:c r="O65" s="220" t="n">
        <x:v>33489</x:v>
      </x:c>
      <x:c r="P65" s="220" t="n">
        <x:v>11</x:v>
      </x:c>
      <x:c r="Q65" s="220" t="n">
        <x:v>4392611</x:v>
      </x:c>
      <x:c r="R65" s="220" t="n">
        <x:v>110</x:v>
      </x:c>
      <x:c r="S65" s="220" t="n">
        <x:v>2</x:v>
      </x:c>
      <x:c r="T65" s="220" t="n">
        <x:v>1126</x:v>
      </x:c>
      <x:c r="U65" s="220" t="n">
        <x:v>256</x:v>
      </x:c>
      <x:c r="V65" s="220" t="n">
        <x:v>1035520017</x:v>
      </x:c>
      <x:c r="W65" s="220" t="n">
        <x:v>-107</x:v>
      </x:c>
      <x:c r="X65" s="220" t="n">
        <x:v>1</x:v>
      </x:c>
      <x:c r="Y65" s="220" t="n">
        <x:v>17475805</x:v>
      </x:c>
      <x:c r="Z65" s="220" t="n">
        <x:v>22035</x:v>
      </x:c>
      <x:c r="AA65" s="220" t="n">
        <x:v>3048172856</x:v>
      </x:c>
      <x:c r="AB65" s="220" t="n">
        <x:v>1105712</x:v>
      </x:c>
    </x:row>
    <x:row r="66" ht="24" customHeight="1">
      <x:c r="A66" s="220" t="n">
        <x:v>61</x:v>
      </x:c>
      <x:c r="B66" s="229" t="n">
        <x:v>44589.74605324074</x:v>
      </x:c>
      <x:c r="C66" s="220" t="n">
        <x:f>ROUND((B66-$B$6)*86400,0)</x:f>
        <x:v>690</x:v>
      </x:c>
      <x:c r="D66" s="220" t="n">
        <x:v>103</x:v>
      </x:c>
      <x:c r="E66" s="220" t="str">
        <x:v>CRC32C_VERIFIED</x:v>
      </x:c>
      <x:c r="F66" s="220" t="n">
        <x:v>1</x:v>
      </x:c>
      <x:c r="G66" s="220" t="n">
        <x:v>1</x:v>
      </x:c>
      <x:c r="H66" s="220" t="n">
        <x:v>0</x:v>
      </x:c>
      <x:c r="I66" s="220" t="str">
        <x:v>e239640940967312302e733e249131a5539a2a1dc5fa254b33a87fadf9f404a2</x:v>
      </x:c>
      <x:c r="J66" s="220" t="str">
        <x:v>EA6TC-JM19jn</x:v>
      </x:c>
      <x:c r="K66" s="220" t="n">
        <x:v>367</x:v>
      </x:c>
      <x:c r="L66" s="220" t="n">
        <x:v>369</x:v>
      </x:c>
      <x:c r="M66" s="220" t="n">
        <x:v>-83</x:v>
      </x:c>
      <x:c r="N66" s="220" t="n">
        <x:v>257</x:v>
      </x:c>
      <x:c r="O66" s="220" t="n">
        <x:v>33490</x:v>
      </x:c>
      <x:c r="P66" s="220" t="n">
        <x:v>11</x:v>
      </x:c>
      <x:c r="Q66" s="220" t="n">
        <x:v>4392705</x:v>
      </x:c>
      <x:c r="R66" s="220" t="n">
        <x:v>110</x:v>
      </x:c>
      <x:c r="S66" s="220" t="n">
        <x:v>2</x:v>
      </x:c>
      <x:c r="T66" s="220" t="n">
        <x:v>1126</x:v>
      </x:c>
      <x:c r="U66" s="220" t="n">
        <x:v>256</x:v>
      </x:c>
      <x:c r="V66" s="220" t="n">
        <x:v>1035520017</x:v>
      </x:c>
      <x:c r="W66" s="220" t="n">
        <x:v>-114</x:v>
      </x:c>
      <x:c r="X66" s="220" t="n">
        <x:v>1</x:v>
      </x:c>
      <x:c r="Y66" s="220" t="n">
        <x:v>17475806</x:v>
      </x:c>
      <x:c r="Z66" s="220" t="n">
        <x:v>22035</x:v>
      </x:c>
      <x:c r="AA66" s="220" t="n">
        <x:v>3048172950</x:v>
      </x:c>
      <x:c r="AB66" s="220" t="n">
        <x:v>1105712</x:v>
      </x:c>
    </x:row>
  </x:sheetData>
  <x:mergeCells>
    <x:mergeCell ref="A1:AB2"/>
    <x:mergeCell ref="A3:AB4"/>
  </x:mergeCells>
  <x:pageMargins left="0.7" right="0.7" top="0.75" bottom="0.75" header="0.3" footer="0.3"/>
  <x:tableParts count="1">
    <x:tablePart xmlns:r="http://schemas.openxmlformats.org/officeDocument/2006/relationships" r:id="R3f5ab0b0ceaf4bf9"/>
  </x:tableParts>
</x:worksheet>
</file>

<file path=xl/worksheets/sheet30.xml><?xml version="1.0" encoding="utf-8"?>
<x:worksheet xmlns:x="http://schemas.openxmlformats.org/spreadsheetml/2006/main">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 min="18" max="18" width="21" hidden="0" customWidth="1"/>
  </x:cols>
  <x:sheetData>
    <x:row r="1" ht="24" customHeight="1">
      <x:c r="A1" s="223" t="str">
        <x:v>COMM | onboard counter activity — not link capacity</x:v>
      </x:c>
      <x:c r="B1" s="223"/>
      <x:c r="C1" s="223"/>
      <x:c r="D1" s="223"/>
      <x:c r="E1" s="223"/>
      <x:c r="F1" s="223"/>
      <x:c r="G1" s="223"/>
      <x:c r="H1" s="223"/>
      <x:c r="I1" s="223"/>
      <x:c r="J1" s="223"/>
      <x:c r="K1" s="223"/>
      <x:c r="L1" s="223"/>
      <x:c r="M1" s="223"/>
      <x:c r="N1" s="223"/>
      <x:c r="O1" s="223"/>
      <x:c r="P1" s="223"/>
      <x:c r="Q1" s="223"/>
      <x:c r="R1" s="223"/>
    </x:row>
    <x:row r="2" ht="24" customHeight="1">
      <x:c r="A2" s="223"/>
      <x:c r="B2" s="223"/>
      <x:c r="C2" s="223"/>
      <x:c r="D2" s="223"/>
      <x:c r="E2" s="223"/>
      <x:c r="F2" s="223"/>
      <x:c r="G2" s="223"/>
      <x:c r="H2" s="223"/>
      <x:c r="I2" s="223"/>
      <x:c r="J2" s="223"/>
      <x:c r="K2" s="223"/>
      <x:c r="L2" s="223"/>
      <x:c r="M2" s="223"/>
      <x:c r="N2" s="223"/>
      <x:c r="O2" s="223"/>
      <x:c r="P2" s="223"/>
      <x:c r="Q2" s="223"/>
      <x:c r="R2" s="223"/>
    </x:row>
    <x:row r="3" ht="25" customHeight="1">
      <x:c r="A3" s="225" t="str">
        <x:v>Reception-time intervals; screen reboots, counter decreases and lifetime-counter consistency. *Unobserved increments are NOT a packet-loss estimate. No activity rate replaces Settings!B28.</x:v>
      </x:c>
      <x:c r="B3" s="225"/>
      <x:c r="C3" s="225"/>
      <x:c r="D3" s="225"/>
      <x:c r="E3" s="225"/>
      <x:c r="F3" s="225"/>
      <x:c r="G3" s="225"/>
      <x:c r="H3" s="225"/>
      <x:c r="I3" s="225"/>
      <x:c r="J3" s="225"/>
      <x:c r="K3" s="225"/>
      <x:c r="L3" s="225"/>
      <x:c r="M3" s="225"/>
      <x:c r="N3" s="225"/>
      <x:c r="O3" s="225"/>
      <x:c r="P3" s="225"/>
      <x:c r="Q3" s="225"/>
      <x:c r="R3" s="225"/>
    </x:row>
    <x:row r="4" ht="25" customHeight="1">
      <x:c r="A4" s="225"/>
      <x:c r="B4" s="225"/>
      <x:c r="C4" s="225"/>
      <x:c r="D4" s="225"/>
      <x:c r="E4" s="225"/>
      <x:c r="F4" s="225"/>
      <x:c r="G4" s="225"/>
      <x:c r="H4" s="225"/>
      <x:c r="I4" s="225"/>
      <x:c r="J4" s="225"/>
      <x:c r="K4" s="225"/>
      <x:c r="L4" s="225"/>
      <x:c r="M4" s="225"/>
      <x:c r="N4" s="225"/>
      <x:c r="O4" s="225"/>
      <x:c r="P4" s="225"/>
      <x:c r="Q4" s="225"/>
      <x:c r="R4" s="225"/>
    </x:row>
    <x:row r="5" ht="58" customHeight="1">
      <x:c r="A5" s="228" t="str">
        <x:v>End beacon ID</x:v>
      </x:c>
      <x:c r="B5" s="228" t="str">
        <x:v>Start UTC</x:v>
      </x:c>
      <x:c r="C5" s="228" t="str">
        <x:v>End UTC</x:v>
      </x:c>
      <x:c r="D5" s="228" t="str">
        <x:v>Interval s</x:v>
      </x:c>
      <x:c r="E5" s="228" t="str">
        <x:v>TX packet increment</x:v>
      </x:c>
      <x:c r="F5" s="228" t="str">
        <x:v>TX byte increment</x:v>
      </x:c>
      <x:c r="G5" s="228" t="str">
        <x:v>RX packet increment</x:v>
      </x:c>
      <x:c r="H5" s="228" t="str">
        <x:v>RX byte increment</x:v>
      </x:c>
      <x:c r="I5" s="228" t="str">
        <x:v>TX counter packets/s</x:v>
      </x:c>
      <x:c r="J5" s="228" t="str">
        <x:v>TX counter bytes/s</x:v>
      </x:c>
      <x:c r="K5" s="228" t="str">
        <x:v>TX counter bits/s</x:v>
      </x:c>
      <x:c r="L5" s="228" t="str">
        <x:v>Bytes / TX increment</x:v>
      </x:c>
      <x:c r="M5" s="228" t="str">
        <x:v>New observed beacon</x:v>
      </x:c>
      <x:c r="N5" s="228" t="str">
        <x:v>Unobserved increments*</x:v>
      </x:c>
      <x:c r="O5" s="228" t="str">
        <x:v>Reboot changed</x:v>
      </x:c>
      <x:c r="P5" s="228" t="str">
        <x:v>Counter decrease</x:v>
      </x:c>
      <x:c r="Q5" s="228" t="str">
        <x:v>Lifetime deltas agree</x:v>
      </x:c>
      <x:c r="R5" s="228" t="str">
        <x:v>Interval eligible</x:v>
      </x:c>
    </x:row>
    <x:row r="6" ht="24" customHeight="1">
      <x:c r="A6" s="220" t="n">
        <x:v>2</x:v>
      </x:c>
      <x:c r="B6" s="229" t="n">
        <x:v>44589.73806712963</x:v>
      </x:c>
      <x:c r="C6" s="229" t="n">
        <x:v>44589.73841435185</x:v>
      </x:c>
      <x:c r="D6" s="220" t="n">
        <x:f>ROUND((C6-B6)*86400,0)</x:f>
        <x:v>30</x:v>
      </x:c>
      <x:c r="E6" s="220" t="n">
        <x:f>'COMM_Beacons'!O7-'COMM_Beacons'!O6</x:f>
        <x:v>3</x:v>
      </x:c>
      <x:c r="F6" s="220" t="n">
        <x:f>'COMM_Beacons'!Q7-'COMM_Beacons'!Q6</x:f>
        <x:v>282</x:v>
      </x:c>
      <x:c r="G6" s="220" t="n">
        <x:f>'COMM_Beacons'!P7-'COMM_Beacons'!P6</x:f>
        <x:v>0</x:v>
      </x:c>
      <x:c r="H6" s="220" t="n">
        <x:f>'COMM_Beacons'!R7-'COMM_Beacons'!R6</x:f>
        <x:v>0</x:v>
      </x:c>
      <x:c r="I6" s="230" t="n">
        <x:f>IF(R6,E6/D6,"")</x:f>
        <x:v>0.1</x:v>
      </x:c>
      <x:c r="J6" s="230" t="n">
        <x:f>IF(R6,F6/D6,"")</x:f>
        <x:v>9.4</x:v>
      </x:c>
      <x:c r="K6" s="230" t="n">
        <x:f>IF(R6,8*F6/D6,"")</x:f>
        <x:v>75.2</x:v>
      </x:c>
      <x:c r="L6" s="230" t="n">
        <x:f>IF(AND(R6,E6&gt;0),F6/E6,"")</x:f>
        <x:v>94</x:v>
      </x:c>
      <x:c r="M6" s="220" t="n">
        <x:f>1</x:f>
        <x:v>1</x:v>
      </x:c>
      <x:c r="N6" s="220" t="n">
        <x:f>IF(R6,E6-M6,"")</x:f>
        <x:v>2</x:v>
      </x:c>
      <x:c r="O6" s="220" t="b">
        <x:f>'COMM_Beacons'!T7&lt;&gt;'COMM_Beacons'!T6</x:f>
        <x:v>0</x:v>
      </x:c>
      <x:c r="P6" s="220" t="b">
        <x:f>MIN(E6:H6)&lt;0</x:f>
        <x:v>0</x:v>
      </x:c>
      <x:c r="Q6" s="220" t="b">
        <x:f>AND(E6='COMM_Beacons'!Y7-'COMM_Beacons'!Y6,F6='COMM_Beacons'!AA7-'COMM_Beacons'!AA6)</x:f>
        <x:v>1</x:v>
      </x:c>
      <x:c r="R6" s="220" t="b">
        <x:f>AND(D6&gt;0,NOT(O6),NOT(P6),Q6)</x:f>
        <x:v>1</x:v>
      </x:c>
    </x:row>
    <x:row r="7" ht="24" customHeight="1">
      <x:c r="A7" s="220" t="n">
        <x:v>3</x:v>
      </x:c>
      <x:c r="B7" s="229" t="n">
        <x:v>44589.73841435185</x:v>
      </x:c>
      <x:c r="C7" s="229" t="n">
        <x:v>44589.738541666666</x:v>
      </x:c>
      <x:c r="D7" s="220" t="n">
        <x:f>ROUND((C7-B7)*86400,0)</x:f>
        <x:v>11</x:v>
      </x:c>
      <x:c r="E7" s="220" t="n">
        <x:f>'COMM_Beacons'!O8-'COMM_Beacons'!O7</x:f>
        <x:v>1</x:v>
      </x:c>
      <x:c r="F7" s="220" t="n">
        <x:f>'COMM_Beacons'!Q8-'COMM_Beacons'!Q7</x:f>
        <x:v>94</x:v>
      </x:c>
      <x:c r="G7" s="220" t="n">
        <x:f>'COMM_Beacons'!P8-'COMM_Beacons'!P7</x:f>
        <x:v>0</x:v>
      </x:c>
      <x:c r="H7" s="220" t="n">
        <x:f>'COMM_Beacons'!R8-'COMM_Beacons'!R7</x:f>
        <x:v>0</x:v>
      </x:c>
      <x:c r="I7" s="230" t="n">
        <x:f>IF(R7,E7/D7,"")</x:f>
        <x:v>0.09090909090909091</x:v>
      </x:c>
      <x:c r="J7" s="230" t="n">
        <x:f>IF(R7,F7/D7,"")</x:f>
        <x:v>8.545454545454545</x:v>
      </x:c>
      <x:c r="K7" s="230" t="n">
        <x:f>IF(R7,8*F7/D7,"")</x:f>
        <x:v>68.36363636363636</x:v>
      </x:c>
      <x:c r="L7" s="230" t="n">
        <x:f>IF(AND(R7,E7&gt;0),F7/E7,"")</x:f>
        <x:v>94</x:v>
      </x:c>
      <x:c r="M7" s="220" t="n">
        <x:f>1</x:f>
        <x:v>1</x:v>
      </x:c>
      <x:c r="N7" s="220" t="n">
        <x:f>IF(R7,E7-M7,"")</x:f>
        <x:v>0</x:v>
      </x:c>
      <x:c r="O7" s="220" t="b">
        <x:f>'COMM_Beacons'!T8&lt;&gt;'COMM_Beacons'!T7</x:f>
        <x:v>0</x:v>
      </x:c>
      <x:c r="P7" s="220" t="b">
        <x:f>MIN(E7:H7)&lt;0</x:f>
        <x:v>0</x:v>
      </x:c>
      <x:c r="Q7" s="220" t="b">
        <x:f>AND(E7='COMM_Beacons'!Y8-'COMM_Beacons'!Y7,F7='COMM_Beacons'!AA8-'COMM_Beacons'!AA7)</x:f>
        <x:v>1</x:v>
      </x:c>
      <x:c r="R7" s="220" t="b">
        <x:f>AND(D7&gt;0,NOT(O7),NOT(P7),Q7)</x:f>
        <x:v>1</x:v>
      </x:c>
    </x:row>
    <x:row r="8" ht="24" customHeight="1">
      <x:c r="A8" s="220" t="n">
        <x:v>4</x:v>
      </x:c>
      <x:c r="B8" s="229" t="n">
        <x:v>44589.738541666666</x:v>
      </x:c>
      <x:c r="C8" s="229" t="n">
        <x:v>44589.738645833335</x:v>
      </x:c>
      <x:c r="D8" s="220" t="n">
        <x:f>ROUND((C8-B8)*86400,0)</x:f>
        <x:v>9</x:v>
      </x:c>
      <x:c r="E8" s="220" t="n">
        <x:f>'COMM_Beacons'!O9-'COMM_Beacons'!O8</x:f>
        <x:v>1</x:v>
      </x:c>
      <x:c r="F8" s="220" t="n">
        <x:f>'COMM_Beacons'!Q9-'COMM_Beacons'!Q8</x:f>
        <x:v>94</x:v>
      </x:c>
      <x:c r="G8" s="220" t="n">
        <x:f>'COMM_Beacons'!P9-'COMM_Beacons'!P8</x:f>
        <x:v>0</x:v>
      </x:c>
      <x:c r="H8" s="220" t="n">
        <x:f>'COMM_Beacons'!R9-'COMM_Beacons'!R8</x:f>
        <x:v>0</x:v>
      </x:c>
      <x:c r="I8" s="230" t="n">
        <x:f>IF(R8,E8/D8,"")</x:f>
        <x:v>0.1111111111111111</x:v>
      </x:c>
      <x:c r="J8" s="230" t="n">
        <x:f>IF(R8,F8/D8,"")</x:f>
        <x:v>10.444444444444445</x:v>
      </x:c>
      <x:c r="K8" s="230" t="n">
        <x:f>IF(R8,8*F8/D8,"")</x:f>
        <x:v>83.55555555555556</x:v>
      </x:c>
      <x:c r="L8" s="230" t="n">
        <x:f>IF(AND(R8,E8&gt;0),F8/E8,"")</x:f>
        <x:v>94</x:v>
      </x:c>
      <x:c r="M8" s="220" t="n">
        <x:f>1</x:f>
        <x:v>1</x:v>
      </x:c>
      <x:c r="N8" s="220" t="n">
        <x:f>IF(R8,E8-M8,"")</x:f>
        <x:v>0</x:v>
      </x:c>
      <x:c r="O8" s="220" t="b">
        <x:f>'COMM_Beacons'!T9&lt;&gt;'COMM_Beacons'!T8</x:f>
        <x:v>0</x:v>
      </x:c>
      <x:c r="P8" s="220" t="b">
        <x:f>MIN(E8:H8)&lt;0</x:f>
        <x:v>0</x:v>
      </x:c>
      <x:c r="Q8" s="220" t="b">
        <x:f>AND(E8='COMM_Beacons'!Y9-'COMM_Beacons'!Y8,F8='COMM_Beacons'!AA9-'COMM_Beacons'!AA8)</x:f>
        <x:v>1</x:v>
      </x:c>
      <x:c r="R8" s="220" t="b">
        <x:f>AND(D8&gt;0,NOT(O8),NOT(P8),Q8)</x:f>
        <x:v>1</x:v>
      </x:c>
    </x:row>
    <x:row r="9" ht="24" customHeight="1">
      <x:c r="A9" s="220" t="n">
        <x:v>5</x:v>
      </x:c>
      <x:c r="B9" s="229" t="n">
        <x:v>44589.738645833335</x:v>
      </x:c>
      <x:c r="C9" s="229" t="n">
        <x:v>44589.7391087963</x:v>
      </x:c>
      <x:c r="D9" s="220" t="n">
        <x:f>ROUND((C9-B9)*86400,0)</x:f>
        <x:v>40</x:v>
      </x:c>
      <x:c r="E9" s="220" t="n">
        <x:f>'COMM_Beacons'!O10-'COMM_Beacons'!O9</x:f>
        <x:v>4</x:v>
      </x:c>
      <x:c r="F9" s="220" t="n">
        <x:f>'COMM_Beacons'!Q10-'COMM_Beacons'!Q9</x:f>
        <x:v>376</x:v>
      </x:c>
      <x:c r="G9" s="220" t="n">
        <x:f>'COMM_Beacons'!P10-'COMM_Beacons'!P9</x:f>
        <x:v>0</x:v>
      </x:c>
      <x:c r="H9" s="220" t="n">
        <x:f>'COMM_Beacons'!R10-'COMM_Beacons'!R9</x:f>
        <x:v>0</x:v>
      </x:c>
      <x:c r="I9" s="230" t="n">
        <x:f>IF(R9,E9/D9,"")</x:f>
        <x:v>0.1</x:v>
      </x:c>
      <x:c r="J9" s="230" t="n">
        <x:f>IF(R9,F9/D9,"")</x:f>
        <x:v>9.4</x:v>
      </x:c>
      <x:c r="K9" s="230" t="n">
        <x:f>IF(R9,8*F9/D9,"")</x:f>
        <x:v>75.2</x:v>
      </x:c>
      <x:c r="L9" s="230" t="n">
        <x:f>IF(AND(R9,E9&gt;0),F9/E9,"")</x:f>
        <x:v>94</x:v>
      </x:c>
      <x:c r="M9" s="220" t="n">
        <x:f>1</x:f>
        <x:v>1</x:v>
      </x:c>
      <x:c r="N9" s="220" t="n">
        <x:f>IF(R9,E9-M9,"")</x:f>
        <x:v>3</x:v>
      </x:c>
      <x:c r="O9" s="220" t="b">
        <x:f>'COMM_Beacons'!T10&lt;&gt;'COMM_Beacons'!T9</x:f>
        <x:v>0</x:v>
      </x:c>
      <x:c r="P9" s="220" t="b">
        <x:f>MIN(E9:H9)&lt;0</x:f>
        <x:v>0</x:v>
      </x:c>
      <x:c r="Q9" s="220" t="b">
        <x:f>AND(E9='COMM_Beacons'!Y10-'COMM_Beacons'!Y9,F9='COMM_Beacons'!AA10-'COMM_Beacons'!AA9)</x:f>
        <x:v>1</x:v>
      </x:c>
      <x:c r="R9" s="220" t="b">
        <x:f>AND(D9&gt;0,NOT(O9),NOT(P9),Q9)</x:f>
        <x:v>1</x:v>
      </x:c>
    </x:row>
    <x:row r="10" ht="24" customHeight="1">
      <x:c r="A10" s="220" t="n">
        <x:v>6</x:v>
      </x:c>
      <x:c r="B10" s="229" t="n">
        <x:v>44589.7391087963</x:v>
      </x:c>
      <x:c r="C10" s="229" t="n">
        <x:v>44589.739224537036</x:v>
      </x:c>
      <x:c r="D10" s="220" t="n">
        <x:f>ROUND((C10-B10)*86400,0)</x:f>
        <x:v>10</x:v>
      </x:c>
      <x:c r="E10" s="220" t="n">
        <x:f>'COMM_Beacons'!O11-'COMM_Beacons'!O10</x:f>
        <x:v>1</x:v>
      </x:c>
      <x:c r="F10" s="220" t="n">
        <x:f>'COMM_Beacons'!Q11-'COMM_Beacons'!Q10</x:f>
        <x:v>94</x:v>
      </x:c>
      <x:c r="G10" s="220" t="n">
        <x:f>'COMM_Beacons'!P11-'COMM_Beacons'!P10</x:f>
        <x:v>0</x:v>
      </x:c>
      <x:c r="H10" s="220" t="n">
        <x:f>'COMM_Beacons'!R11-'COMM_Beacons'!R10</x:f>
        <x:v>0</x:v>
      </x:c>
      <x:c r="I10" s="230" t="n">
        <x:f>IF(R10,E10/D10,"")</x:f>
        <x:v>0.1</x:v>
      </x:c>
      <x:c r="J10" s="230" t="n">
        <x:f>IF(R10,F10/D10,"")</x:f>
        <x:v>9.4</x:v>
      </x:c>
      <x:c r="K10" s="230" t="n">
        <x:f>IF(R10,8*F10/D10,"")</x:f>
        <x:v>75.2</x:v>
      </x:c>
      <x:c r="L10" s="230" t="n">
        <x:f>IF(AND(R10,E10&gt;0),F10/E10,"")</x:f>
        <x:v>94</x:v>
      </x:c>
      <x:c r="M10" s="220" t="n">
        <x:f>1</x:f>
        <x:v>1</x:v>
      </x:c>
      <x:c r="N10" s="220" t="n">
        <x:f>IF(R10,E10-M10,"")</x:f>
        <x:v>0</x:v>
      </x:c>
      <x:c r="O10" s="220" t="b">
        <x:f>'COMM_Beacons'!T11&lt;&gt;'COMM_Beacons'!T10</x:f>
        <x:v>0</x:v>
      </x:c>
      <x:c r="P10" s="220" t="b">
        <x:f>MIN(E10:H10)&lt;0</x:f>
        <x:v>0</x:v>
      </x:c>
      <x:c r="Q10" s="220" t="b">
        <x:f>AND(E10='COMM_Beacons'!Y11-'COMM_Beacons'!Y10,F10='COMM_Beacons'!AA11-'COMM_Beacons'!AA10)</x:f>
        <x:v>1</x:v>
      </x:c>
      <x:c r="R10" s="220" t="b">
        <x:f>AND(D10&gt;0,NOT(O10),NOT(P10),Q10)</x:f>
        <x:v>1</x:v>
      </x:c>
    </x:row>
    <x:row r="11" ht="24" customHeight="1">
      <x:c r="A11" s="220" t="n">
        <x:v>7</x:v>
      </x:c>
      <x:c r="B11" s="229" t="n">
        <x:v>44589.739224537036</x:v>
      </x:c>
      <x:c r="C11" s="229" t="n">
        <x:v>44589.739340277774</x:v>
      </x:c>
      <x:c r="D11" s="220" t="n">
        <x:f>ROUND((C11-B11)*86400,0)</x:f>
        <x:v>10</x:v>
      </x:c>
      <x:c r="E11" s="220" t="n">
        <x:f>'COMM_Beacons'!O12-'COMM_Beacons'!O11</x:f>
        <x:v>1</x:v>
      </x:c>
      <x:c r="F11" s="220" t="n">
        <x:f>'COMM_Beacons'!Q12-'COMM_Beacons'!Q11</x:f>
        <x:v>94</x:v>
      </x:c>
      <x:c r="G11" s="220" t="n">
        <x:f>'COMM_Beacons'!P12-'COMM_Beacons'!P11</x:f>
        <x:v>0</x:v>
      </x:c>
      <x:c r="H11" s="220" t="n">
        <x:f>'COMM_Beacons'!R12-'COMM_Beacons'!R11</x:f>
        <x:v>0</x:v>
      </x:c>
      <x:c r="I11" s="230" t="n">
        <x:f>IF(R11,E11/D11,"")</x:f>
        <x:v>0.1</x:v>
      </x:c>
      <x:c r="J11" s="230" t="n">
        <x:f>IF(R11,F11/D11,"")</x:f>
        <x:v>9.4</x:v>
      </x:c>
      <x:c r="K11" s="230" t="n">
        <x:f>IF(R11,8*F11/D11,"")</x:f>
        <x:v>75.2</x:v>
      </x:c>
      <x:c r="L11" s="230" t="n">
        <x:f>IF(AND(R11,E11&gt;0),F11/E11,"")</x:f>
        <x:v>94</x:v>
      </x:c>
      <x:c r="M11" s="220" t="n">
        <x:f>1</x:f>
        <x:v>1</x:v>
      </x:c>
      <x:c r="N11" s="220" t="n">
        <x:f>IF(R11,E11-M11,"")</x:f>
        <x:v>0</x:v>
      </x:c>
      <x:c r="O11" s="220" t="b">
        <x:f>'COMM_Beacons'!T12&lt;&gt;'COMM_Beacons'!T11</x:f>
        <x:v>0</x:v>
      </x:c>
      <x:c r="P11" s="220" t="b">
        <x:f>MIN(E11:H11)&lt;0</x:f>
        <x:v>0</x:v>
      </x:c>
      <x:c r="Q11" s="220" t="b">
        <x:f>AND(E11='COMM_Beacons'!Y12-'COMM_Beacons'!Y11,F11='COMM_Beacons'!AA12-'COMM_Beacons'!AA11)</x:f>
        <x:v>1</x:v>
      </x:c>
      <x:c r="R11" s="220" t="b">
        <x:f>AND(D11&gt;0,NOT(O11),NOT(P11),Q11)</x:f>
        <x:v>1</x:v>
      </x:c>
    </x:row>
    <x:row r="12" ht="24" customHeight="1">
      <x:c r="A12" s="220" t="n">
        <x:v>8</x:v>
      </x:c>
      <x:c r="B12" s="229" t="n">
        <x:v>44589.739340277774</x:v>
      </x:c>
      <x:c r="C12" s="229" t="n">
        <x:v>44589.73945601852</x:v>
      </x:c>
      <x:c r="D12" s="220" t="n">
        <x:f>ROUND((C12-B12)*86400,0)</x:f>
        <x:v>10</x:v>
      </x:c>
      <x:c r="E12" s="220" t="n">
        <x:f>'COMM_Beacons'!O13-'COMM_Beacons'!O12</x:f>
        <x:v>1</x:v>
      </x:c>
      <x:c r="F12" s="220" t="n">
        <x:f>'COMM_Beacons'!Q13-'COMM_Beacons'!Q12</x:f>
        <x:v>94</x:v>
      </x:c>
      <x:c r="G12" s="220" t="n">
        <x:f>'COMM_Beacons'!P13-'COMM_Beacons'!P12</x:f>
        <x:v>0</x:v>
      </x:c>
      <x:c r="H12" s="220" t="n">
        <x:f>'COMM_Beacons'!R13-'COMM_Beacons'!R12</x:f>
        <x:v>0</x:v>
      </x:c>
      <x:c r="I12" s="230" t="n">
        <x:f>IF(R12,E12/D12,"")</x:f>
        <x:v>0.1</x:v>
      </x:c>
      <x:c r="J12" s="230" t="n">
        <x:f>IF(R12,F12/D12,"")</x:f>
        <x:v>9.4</x:v>
      </x:c>
      <x:c r="K12" s="230" t="n">
        <x:f>IF(R12,8*F12/D12,"")</x:f>
        <x:v>75.2</x:v>
      </x:c>
      <x:c r="L12" s="230" t="n">
        <x:f>IF(AND(R12,E12&gt;0),F12/E12,"")</x:f>
        <x:v>94</x:v>
      </x:c>
      <x:c r="M12" s="220" t="n">
        <x:f>1</x:f>
        <x:v>1</x:v>
      </x:c>
      <x:c r="N12" s="220" t="n">
        <x:f>IF(R12,E12-M12,"")</x:f>
        <x:v>0</x:v>
      </x:c>
      <x:c r="O12" s="220" t="b">
        <x:f>'COMM_Beacons'!T13&lt;&gt;'COMM_Beacons'!T12</x:f>
        <x:v>0</x:v>
      </x:c>
      <x:c r="P12" s="220" t="b">
        <x:f>MIN(E12:H12)&lt;0</x:f>
        <x:v>0</x:v>
      </x:c>
      <x:c r="Q12" s="220" t="b">
        <x:f>AND(E12='COMM_Beacons'!Y13-'COMM_Beacons'!Y12,F12='COMM_Beacons'!AA13-'COMM_Beacons'!AA12)</x:f>
        <x:v>1</x:v>
      </x:c>
      <x:c r="R12" s="220" t="b">
        <x:f>AND(D12&gt;0,NOT(O12),NOT(P12),Q12)</x:f>
        <x:v>1</x:v>
      </x:c>
    </x:row>
    <x:row r="13" ht="24" customHeight="1">
      <x:c r="A13" s="220" t="n">
        <x:v>9</x:v>
      </x:c>
      <x:c r="B13" s="229" t="n">
        <x:v>44589.73945601852</x:v>
      </x:c>
      <x:c r="C13" s="229" t="n">
        <x:v>44589.73957175926</x:v>
      </x:c>
      <x:c r="D13" s="220" t="n">
        <x:f>ROUND((C13-B13)*86400,0)</x:f>
        <x:v>10</x:v>
      </x:c>
      <x:c r="E13" s="220" t="n">
        <x:f>'COMM_Beacons'!O14-'COMM_Beacons'!O13</x:f>
        <x:v>1</x:v>
      </x:c>
      <x:c r="F13" s="220" t="n">
        <x:f>'COMM_Beacons'!Q14-'COMM_Beacons'!Q13</x:f>
        <x:v>94</x:v>
      </x:c>
      <x:c r="G13" s="220" t="n">
        <x:f>'COMM_Beacons'!P14-'COMM_Beacons'!P13</x:f>
        <x:v>0</x:v>
      </x:c>
      <x:c r="H13" s="220" t="n">
        <x:f>'COMM_Beacons'!R14-'COMM_Beacons'!R13</x:f>
        <x:v>0</x:v>
      </x:c>
      <x:c r="I13" s="230" t="n">
        <x:f>IF(R13,E13/D13,"")</x:f>
        <x:v>0.1</x:v>
      </x:c>
      <x:c r="J13" s="230" t="n">
        <x:f>IF(R13,F13/D13,"")</x:f>
        <x:v>9.4</x:v>
      </x:c>
      <x:c r="K13" s="230" t="n">
        <x:f>IF(R13,8*F13/D13,"")</x:f>
        <x:v>75.2</x:v>
      </x:c>
      <x:c r="L13" s="230" t="n">
        <x:f>IF(AND(R13,E13&gt;0),F13/E13,"")</x:f>
        <x:v>94</x:v>
      </x:c>
      <x:c r="M13" s="220" t="n">
        <x:f>1</x:f>
        <x:v>1</x:v>
      </x:c>
      <x:c r="N13" s="220" t="n">
        <x:f>IF(R13,E13-M13,"")</x:f>
        <x:v>0</x:v>
      </x:c>
      <x:c r="O13" s="220" t="b">
        <x:f>'COMM_Beacons'!T14&lt;&gt;'COMM_Beacons'!T13</x:f>
        <x:v>0</x:v>
      </x:c>
      <x:c r="P13" s="220" t="b">
        <x:f>MIN(E13:H13)&lt;0</x:f>
        <x:v>0</x:v>
      </x:c>
      <x:c r="Q13" s="220" t="b">
        <x:f>AND(E13='COMM_Beacons'!Y14-'COMM_Beacons'!Y13,F13='COMM_Beacons'!AA14-'COMM_Beacons'!AA13)</x:f>
        <x:v>1</x:v>
      </x:c>
      <x:c r="R13" s="220" t="b">
        <x:f>AND(D13&gt;0,NOT(O13),NOT(P13),Q13)</x:f>
        <x:v>1</x:v>
      </x:c>
    </x:row>
    <x:row r="14" ht="24" customHeight="1">
      <x:c r="A14" s="220" t="n">
        <x:v>10</x:v>
      </x:c>
      <x:c r="B14" s="229" t="n">
        <x:v>44589.73957175926</x:v>
      </x:c>
      <x:c r="C14" s="229" t="n">
        <x:v>44589.7396875</x:v>
      </x:c>
      <x:c r="D14" s="220" t="n">
        <x:f>ROUND((C14-B14)*86400,0)</x:f>
        <x:v>10</x:v>
      </x:c>
      <x:c r="E14" s="220" t="n">
        <x:f>'COMM_Beacons'!O15-'COMM_Beacons'!O14</x:f>
        <x:v>1</x:v>
      </x:c>
      <x:c r="F14" s="220" t="n">
        <x:f>'COMM_Beacons'!Q15-'COMM_Beacons'!Q14</x:f>
        <x:v>94</x:v>
      </x:c>
      <x:c r="G14" s="220" t="n">
        <x:f>'COMM_Beacons'!P15-'COMM_Beacons'!P14</x:f>
        <x:v>0</x:v>
      </x:c>
      <x:c r="H14" s="220" t="n">
        <x:f>'COMM_Beacons'!R15-'COMM_Beacons'!R14</x:f>
        <x:v>0</x:v>
      </x:c>
      <x:c r="I14" s="230" t="n">
        <x:f>IF(R14,E14/D14,"")</x:f>
        <x:v>0.1</x:v>
      </x:c>
      <x:c r="J14" s="230" t="n">
        <x:f>IF(R14,F14/D14,"")</x:f>
        <x:v>9.4</x:v>
      </x:c>
      <x:c r="K14" s="230" t="n">
        <x:f>IF(R14,8*F14/D14,"")</x:f>
        <x:v>75.2</x:v>
      </x:c>
      <x:c r="L14" s="230" t="n">
        <x:f>IF(AND(R14,E14&gt;0),F14/E14,"")</x:f>
        <x:v>94</x:v>
      </x:c>
      <x:c r="M14" s="220" t="n">
        <x:f>1</x:f>
        <x:v>1</x:v>
      </x:c>
      <x:c r="N14" s="220" t="n">
        <x:f>IF(R14,E14-M14,"")</x:f>
        <x:v>0</x:v>
      </x:c>
      <x:c r="O14" s="220" t="b">
        <x:f>'COMM_Beacons'!T15&lt;&gt;'COMM_Beacons'!T14</x:f>
        <x:v>0</x:v>
      </x:c>
      <x:c r="P14" s="220" t="b">
        <x:f>MIN(E14:H14)&lt;0</x:f>
        <x:v>0</x:v>
      </x:c>
      <x:c r="Q14" s="220" t="b">
        <x:f>AND(E14='COMM_Beacons'!Y15-'COMM_Beacons'!Y14,F14='COMM_Beacons'!AA15-'COMM_Beacons'!AA14)</x:f>
        <x:v>1</x:v>
      </x:c>
      <x:c r="R14" s="220" t="b">
        <x:f>AND(D14&gt;0,NOT(O14),NOT(P14),Q14)</x:f>
        <x:v>1</x:v>
      </x:c>
    </x:row>
    <x:row r="15" ht="24" customHeight="1">
      <x:c r="A15" s="220" t="n">
        <x:v>11</x:v>
      </x:c>
      <x:c r="B15" s="229" t="n">
        <x:v>44589.7396875</x:v>
      </x:c>
      <x:c r="C15" s="229" t="n">
        <x:v>44589.739803240744</x:v>
      </x:c>
      <x:c r="D15" s="220" t="n">
        <x:f>ROUND((C15-B15)*86400,0)</x:f>
        <x:v>10</x:v>
      </x:c>
      <x:c r="E15" s="220" t="n">
        <x:f>'COMM_Beacons'!O16-'COMM_Beacons'!O15</x:f>
        <x:v>1</x:v>
      </x:c>
      <x:c r="F15" s="220" t="n">
        <x:f>'COMM_Beacons'!Q16-'COMM_Beacons'!Q15</x:f>
        <x:v>94</x:v>
      </x:c>
      <x:c r="G15" s="220" t="n">
        <x:f>'COMM_Beacons'!P16-'COMM_Beacons'!P15</x:f>
        <x:v>0</x:v>
      </x:c>
      <x:c r="H15" s="220" t="n">
        <x:f>'COMM_Beacons'!R16-'COMM_Beacons'!R15</x:f>
        <x:v>0</x:v>
      </x:c>
      <x:c r="I15" s="230" t="n">
        <x:f>IF(R15,E15/D15,"")</x:f>
        <x:v>0.1</x:v>
      </x:c>
      <x:c r="J15" s="230" t="n">
        <x:f>IF(R15,F15/D15,"")</x:f>
        <x:v>9.4</x:v>
      </x:c>
      <x:c r="K15" s="230" t="n">
        <x:f>IF(R15,8*F15/D15,"")</x:f>
        <x:v>75.2</x:v>
      </x:c>
      <x:c r="L15" s="230" t="n">
        <x:f>IF(AND(R15,E15&gt;0),F15/E15,"")</x:f>
        <x:v>94</x:v>
      </x:c>
      <x:c r="M15" s="220" t="n">
        <x:f>1</x:f>
        <x:v>1</x:v>
      </x:c>
      <x:c r="N15" s="220" t="n">
        <x:f>IF(R15,E15-M15,"")</x:f>
        <x:v>0</x:v>
      </x:c>
      <x:c r="O15" s="220" t="b">
        <x:f>'COMM_Beacons'!T16&lt;&gt;'COMM_Beacons'!T15</x:f>
        <x:v>0</x:v>
      </x:c>
      <x:c r="P15" s="220" t="b">
        <x:f>MIN(E15:H15)&lt;0</x:f>
        <x:v>0</x:v>
      </x:c>
      <x:c r="Q15" s="220" t="b">
        <x:f>AND(E15='COMM_Beacons'!Y16-'COMM_Beacons'!Y15,F15='COMM_Beacons'!AA16-'COMM_Beacons'!AA15)</x:f>
        <x:v>1</x:v>
      </x:c>
      <x:c r="R15" s="220" t="b">
        <x:f>AND(D15&gt;0,NOT(O15),NOT(P15),Q15)</x:f>
        <x:v>1</x:v>
      </x:c>
    </x:row>
    <x:row r="16" ht="24" customHeight="1">
      <x:c r="A16" s="220" t="n">
        <x:v>12</x:v>
      </x:c>
      <x:c r="B16" s="229" t="n">
        <x:v>44589.739803240744</x:v>
      </x:c>
      <x:c r="C16" s="229" t="n">
        <x:v>44589.73991898148</x:v>
      </x:c>
      <x:c r="D16" s="220" t="n">
        <x:f>ROUND((C16-B16)*86400,0)</x:f>
        <x:v>10</x:v>
      </x:c>
      <x:c r="E16" s="220" t="n">
        <x:f>'COMM_Beacons'!O17-'COMM_Beacons'!O16</x:f>
        <x:v>1</x:v>
      </x:c>
      <x:c r="F16" s="220" t="n">
        <x:f>'COMM_Beacons'!Q17-'COMM_Beacons'!Q16</x:f>
        <x:v>94</x:v>
      </x:c>
      <x:c r="G16" s="220" t="n">
        <x:f>'COMM_Beacons'!P17-'COMM_Beacons'!P16</x:f>
        <x:v>0</x:v>
      </x:c>
      <x:c r="H16" s="220" t="n">
        <x:f>'COMM_Beacons'!R17-'COMM_Beacons'!R16</x:f>
        <x:v>0</x:v>
      </x:c>
      <x:c r="I16" s="230" t="n">
        <x:f>IF(R16,E16/D16,"")</x:f>
        <x:v>0.1</x:v>
      </x:c>
      <x:c r="J16" s="230" t="n">
        <x:f>IF(R16,F16/D16,"")</x:f>
        <x:v>9.4</x:v>
      </x:c>
      <x:c r="K16" s="230" t="n">
        <x:f>IF(R16,8*F16/D16,"")</x:f>
        <x:v>75.2</x:v>
      </x:c>
      <x:c r="L16" s="230" t="n">
        <x:f>IF(AND(R16,E16&gt;0),F16/E16,"")</x:f>
        <x:v>94</x:v>
      </x:c>
      <x:c r="M16" s="220" t="n">
        <x:f>1</x:f>
        <x:v>1</x:v>
      </x:c>
      <x:c r="N16" s="220" t="n">
        <x:f>IF(R16,E16-M16,"")</x:f>
        <x:v>0</x:v>
      </x:c>
      <x:c r="O16" s="220" t="b">
        <x:f>'COMM_Beacons'!T17&lt;&gt;'COMM_Beacons'!T16</x:f>
        <x:v>0</x:v>
      </x:c>
      <x:c r="P16" s="220" t="b">
        <x:f>MIN(E16:H16)&lt;0</x:f>
        <x:v>0</x:v>
      </x:c>
      <x:c r="Q16" s="220" t="b">
        <x:f>AND(E16='COMM_Beacons'!Y17-'COMM_Beacons'!Y16,F16='COMM_Beacons'!AA17-'COMM_Beacons'!AA16)</x:f>
        <x:v>1</x:v>
      </x:c>
      <x:c r="R16" s="220" t="b">
        <x:f>AND(D16&gt;0,NOT(O16),NOT(P16),Q16)</x:f>
        <x:v>1</x:v>
      </x:c>
    </x:row>
    <x:row r="17" ht="24" customHeight="1">
      <x:c r="A17" s="220" t="n">
        <x:v>13</x:v>
      </x:c>
      <x:c r="B17" s="229" t="n">
        <x:v>44589.73991898148</x:v>
      </x:c>
      <x:c r="C17" s="229" t="n">
        <x:v>44589.74003472222</x:v>
      </x:c>
      <x:c r="D17" s="220" t="n">
        <x:f>ROUND((C17-B17)*86400,0)</x:f>
        <x:v>10</x:v>
      </x:c>
      <x:c r="E17" s="220" t="n">
        <x:f>'COMM_Beacons'!O18-'COMM_Beacons'!O17</x:f>
        <x:v>1</x:v>
      </x:c>
      <x:c r="F17" s="220" t="n">
        <x:f>'COMM_Beacons'!Q18-'COMM_Beacons'!Q17</x:f>
        <x:v>94</x:v>
      </x:c>
      <x:c r="G17" s="220" t="n">
        <x:f>'COMM_Beacons'!P18-'COMM_Beacons'!P17</x:f>
        <x:v>0</x:v>
      </x:c>
      <x:c r="H17" s="220" t="n">
        <x:f>'COMM_Beacons'!R18-'COMM_Beacons'!R17</x:f>
        <x:v>0</x:v>
      </x:c>
      <x:c r="I17" s="230" t="n">
        <x:f>IF(R17,E17/D17,"")</x:f>
        <x:v>0.1</x:v>
      </x:c>
      <x:c r="J17" s="230" t="n">
        <x:f>IF(R17,F17/D17,"")</x:f>
        <x:v>9.4</x:v>
      </x:c>
      <x:c r="K17" s="230" t="n">
        <x:f>IF(R17,8*F17/D17,"")</x:f>
        <x:v>75.2</x:v>
      </x:c>
      <x:c r="L17" s="230" t="n">
        <x:f>IF(AND(R17,E17&gt;0),F17/E17,"")</x:f>
        <x:v>94</x:v>
      </x:c>
      <x:c r="M17" s="220" t="n">
        <x:f>1</x:f>
        <x:v>1</x:v>
      </x:c>
      <x:c r="N17" s="220" t="n">
        <x:f>IF(R17,E17-M17,"")</x:f>
        <x:v>0</x:v>
      </x:c>
      <x:c r="O17" s="220" t="b">
        <x:f>'COMM_Beacons'!T18&lt;&gt;'COMM_Beacons'!T17</x:f>
        <x:v>0</x:v>
      </x:c>
      <x:c r="P17" s="220" t="b">
        <x:f>MIN(E17:H17)&lt;0</x:f>
        <x:v>0</x:v>
      </x:c>
      <x:c r="Q17" s="220" t="b">
        <x:f>AND(E17='COMM_Beacons'!Y18-'COMM_Beacons'!Y17,F17='COMM_Beacons'!AA18-'COMM_Beacons'!AA17)</x:f>
        <x:v>1</x:v>
      </x:c>
      <x:c r="R17" s="220" t="b">
        <x:f>AND(D17&gt;0,NOT(O17),NOT(P17),Q17)</x:f>
        <x:v>1</x:v>
      </x:c>
    </x:row>
    <x:row r="18" ht="24" customHeight="1">
      <x:c r="A18" s="220" t="n">
        <x:v>14</x:v>
      </x:c>
      <x:c r="B18" s="229" t="n">
        <x:v>44589.74003472222</x:v>
      </x:c>
      <x:c r="C18" s="229" t="n">
        <x:v>44589.74015046296</x:v>
      </x:c>
      <x:c r="D18" s="220" t="n">
        <x:f>ROUND((C18-B18)*86400,0)</x:f>
        <x:v>10</x:v>
      </x:c>
      <x:c r="E18" s="220" t="n">
        <x:f>'COMM_Beacons'!O19-'COMM_Beacons'!O18</x:f>
        <x:v>1</x:v>
      </x:c>
      <x:c r="F18" s="220" t="n">
        <x:f>'COMM_Beacons'!Q19-'COMM_Beacons'!Q18</x:f>
        <x:v>94</x:v>
      </x:c>
      <x:c r="G18" s="220" t="n">
        <x:f>'COMM_Beacons'!P19-'COMM_Beacons'!P18</x:f>
        <x:v>0</x:v>
      </x:c>
      <x:c r="H18" s="220" t="n">
        <x:f>'COMM_Beacons'!R19-'COMM_Beacons'!R18</x:f>
        <x:v>0</x:v>
      </x:c>
      <x:c r="I18" s="230" t="n">
        <x:f>IF(R18,E18/D18,"")</x:f>
        <x:v>0.1</x:v>
      </x:c>
      <x:c r="J18" s="230" t="n">
        <x:f>IF(R18,F18/D18,"")</x:f>
        <x:v>9.4</x:v>
      </x:c>
      <x:c r="K18" s="230" t="n">
        <x:f>IF(R18,8*F18/D18,"")</x:f>
        <x:v>75.2</x:v>
      </x:c>
      <x:c r="L18" s="230" t="n">
        <x:f>IF(AND(R18,E18&gt;0),F18/E18,"")</x:f>
        <x:v>94</x:v>
      </x:c>
      <x:c r="M18" s="220" t="n">
        <x:f>1</x:f>
        <x:v>1</x:v>
      </x:c>
      <x:c r="N18" s="220" t="n">
        <x:f>IF(R18,E18-M18,"")</x:f>
        <x:v>0</x:v>
      </x:c>
      <x:c r="O18" s="220" t="b">
        <x:f>'COMM_Beacons'!T19&lt;&gt;'COMM_Beacons'!T18</x:f>
        <x:v>0</x:v>
      </x:c>
      <x:c r="P18" s="220" t="b">
        <x:f>MIN(E18:H18)&lt;0</x:f>
        <x:v>0</x:v>
      </x:c>
      <x:c r="Q18" s="220" t="b">
        <x:f>AND(E18='COMM_Beacons'!Y19-'COMM_Beacons'!Y18,F18='COMM_Beacons'!AA19-'COMM_Beacons'!AA18)</x:f>
        <x:v>1</x:v>
      </x:c>
      <x:c r="R18" s="220" t="b">
        <x:f>AND(D18&gt;0,NOT(O18),NOT(P18),Q18)</x:f>
        <x:v>1</x:v>
      </x:c>
    </x:row>
    <x:row r="19" ht="24" customHeight="1">
      <x:c r="A19" s="220" t="n">
        <x:v>15</x:v>
      </x:c>
      <x:c r="B19" s="229" t="n">
        <x:v>44589.74015046296</x:v>
      </x:c>
      <x:c r="C19" s="229" t="n">
        <x:v>44589.740266203706</x:v>
      </x:c>
      <x:c r="D19" s="220" t="n">
        <x:f>ROUND((C19-B19)*86400,0)</x:f>
        <x:v>10</x:v>
      </x:c>
      <x:c r="E19" s="220" t="n">
        <x:f>'COMM_Beacons'!O20-'COMM_Beacons'!O19</x:f>
        <x:v>1</x:v>
      </x:c>
      <x:c r="F19" s="220" t="n">
        <x:f>'COMM_Beacons'!Q20-'COMM_Beacons'!Q19</x:f>
        <x:v>94</x:v>
      </x:c>
      <x:c r="G19" s="220" t="n">
        <x:f>'COMM_Beacons'!P20-'COMM_Beacons'!P19</x:f>
        <x:v>0</x:v>
      </x:c>
      <x:c r="H19" s="220" t="n">
        <x:f>'COMM_Beacons'!R20-'COMM_Beacons'!R19</x:f>
        <x:v>0</x:v>
      </x:c>
      <x:c r="I19" s="230" t="n">
        <x:f>IF(R19,E19/D19,"")</x:f>
        <x:v>0.1</x:v>
      </x:c>
      <x:c r="J19" s="230" t="n">
        <x:f>IF(R19,F19/D19,"")</x:f>
        <x:v>9.4</x:v>
      </x:c>
      <x:c r="K19" s="230" t="n">
        <x:f>IF(R19,8*F19/D19,"")</x:f>
        <x:v>75.2</x:v>
      </x:c>
      <x:c r="L19" s="230" t="n">
        <x:f>IF(AND(R19,E19&gt;0),F19/E19,"")</x:f>
        <x:v>94</x:v>
      </x:c>
      <x:c r="M19" s="220" t="n">
        <x:f>1</x:f>
        <x:v>1</x:v>
      </x:c>
      <x:c r="N19" s="220" t="n">
        <x:f>IF(R19,E19-M19,"")</x:f>
        <x:v>0</x:v>
      </x:c>
      <x:c r="O19" s="220" t="b">
        <x:f>'COMM_Beacons'!T20&lt;&gt;'COMM_Beacons'!T19</x:f>
        <x:v>0</x:v>
      </x:c>
      <x:c r="P19" s="220" t="b">
        <x:f>MIN(E19:H19)&lt;0</x:f>
        <x:v>0</x:v>
      </x:c>
      <x:c r="Q19" s="220" t="b">
        <x:f>AND(E19='COMM_Beacons'!Y20-'COMM_Beacons'!Y19,F19='COMM_Beacons'!AA20-'COMM_Beacons'!AA19)</x:f>
        <x:v>1</x:v>
      </x:c>
      <x:c r="R19" s="220" t="b">
        <x:f>AND(D19&gt;0,NOT(O19),NOT(P19),Q19)</x:f>
        <x:v>1</x:v>
      </x:c>
    </x:row>
    <x:row r="20" ht="24" customHeight="1">
      <x:c r="A20" s="220" t="n">
        <x:v>16</x:v>
      </x:c>
      <x:c r="B20" s="229" t="n">
        <x:v>44589.740266203706</x:v>
      </x:c>
      <x:c r="C20" s="229" t="n">
        <x:v>44589.740381944444</x:v>
      </x:c>
      <x:c r="D20" s="220" t="n">
        <x:f>ROUND((C20-B20)*86400,0)</x:f>
        <x:v>10</x:v>
      </x:c>
      <x:c r="E20" s="220" t="n">
        <x:f>'COMM_Beacons'!O21-'COMM_Beacons'!O20</x:f>
        <x:v>1</x:v>
      </x:c>
      <x:c r="F20" s="220" t="n">
        <x:f>'COMM_Beacons'!Q21-'COMM_Beacons'!Q20</x:f>
        <x:v>94</x:v>
      </x:c>
      <x:c r="G20" s="220" t="n">
        <x:f>'COMM_Beacons'!P21-'COMM_Beacons'!P20</x:f>
        <x:v>0</x:v>
      </x:c>
      <x:c r="H20" s="220" t="n">
        <x:f>'COMM_Beacons'!R21-'COMM_Beacons'!R20</x:f>
        <x:v>0</x:v>
      </x:c>
      <x:c r="I20" s="230" t="n">
        <x:f>IF(R20,E20/D20,"")</x:f>
        <x:v>0.1</x:v>
      </x:c>
      <x:c r="J20" s="230" t="n">
        <x:f>IF(R20,F20/D20,"")</x:f>
        <x:v>9.4</x:v>
      </x:c>
      <x:c r="K20" s="230" t="n">
        <x:f>IF(R20,8*F20/D20,"")</x:f>
        <x:v>75.2</x:v>
      </x:c>
      <x:c r="L20" s="230" t="n">
        <x:f>IF(AND(R20,E20&gt;0),F20/E20,"")</x:f>
        <x:v>94</x:v>
      </x:c>
      <x:c r="M20" s="220" t="n">
        <x:f>1</x:f>
        <x:v>1</x:v>
      </x:c>
      <x:c r="N20" s="220" t="n">
        <x:f>IF(R20,E20-M20,"")</x:f>
        <x:v>0</x:v>
      </x:c>
      <x:c r="O20" s="220" t="b">
        <x:f>'COMM_Beacons'!T21&lt;&gt;'COMM_Beacons'!T20</x:f>
        <x:v>0</x:v>
      </x:c>
      <x:c r="P20" s="220" t="b">
        <x:f>MIN(E20:H20)&lt;0</x:f>
        <x:v>0</x:v>
      </x:c>
      <x:c r="Q20" s="220" t="b">
        <x:f>AND(E20='COMM_Beacons'!Y21-'COMM_Beacons'!Y20,F20='COMM_Beacons'!AA21-'COMM_Beacons'!AA20)</x:f>
        <x:v>1</x:v>
      </x:c>
      <x:c r="R20" s="220" t="b">
        <x:f>AND(D20&gt;0,NOT(O20),NOT(P20),Q20)</x:f>
        <x:v>1</x:v>
      </x:c>
    </x:row>
    <x:row r="21" ht="24" customHeight="1">
      <x:c r="A21" s="220" t="n">
        <x:v>17</x:v>
      </x:c>
      <x:c r="B21" s="229" t="n">
        <x:v>44589.740381944444</x:v>
      </x:c>
      <x:c r="C21" s="229" t="n">
        <x:v>44589.74049768518</x:v>
      </x:c>
      <x:c r="D21" s="220" t="n">
        <x:f>ROUND((C21-B21)*86400,0)</x:f>
        <x:v>10</x:v>
      </x:c>
      <x:c r="E21" s="220" t="n">
        <x:f>'COMM_Beacons'!O22-'COMM_Beacons'!O21</x:f>
        <x:v>1</x:v>
      </x:c>
      <x:c r="F21" s="220" t="n">
        <x:f>'COMM_Beacons'!Q22-'COMM_Beacons'!Q21</x:f>
        <x:v>94</x:v>
      </x:c>
      <x:c r="G21" s="220" t="n">
        <x:f>'COMM_Beacons'!P22-'COMM_Beacons'!P21</x:f>
        <x:v>0</x:v>
      </x:c>
      <x:c r="H21" s="220" t="n">
        <x:f>'COMM_Beacons'!R22-'COMM_Beacons'!R21</x:f>
        <x:v>0</x:v>
      </x:c>
      <x:c r="I21" s="230" t="n">
        <x:f>IF(R21,E21/D21,"")</x:f>
        <x:v>0.1</x:v>
      </x:c>
      <x:c r="J21" s="230" t="n">
        <x:f>IF(R21,F21/D21,"")</x:f>
        <x:v>9.4</x:v>
      </x:c>
      <x:c r="K21" s="230" t="n">
        <x:f>IF(R21,8*F21/D21,"")</x:f>
        <x:v>75.2</x:v>
      </x:c>
      <x:c r="L21" s="230" t="n">
        <x:f>IF(AND(R21,E21&gt;0),F21/E21,"")</x:f>
        <x:v>94</x:v>
      </x:c>
      <x:c r="M21" s="220" t="n">
        <x:f>1</x:f>
        <x:v>1</x:v>
      </x:c>
      <x:c r="N21" s="220" t="n">
        <x:f>IF(R21,E21-M21,"")</x:f>
        <x:v>0</x:v>
      </x:c>
      <x:c r="O21" s="220" t="b">
        <x:f>'COMM_Beacons'!T22&lt;&gt;'COMM_Beacons'!T21</x:f>
        <x:v>0</x:v>
      </x:c>
      <x:c r="P21" s="220" t="b">
        <x:f>MIN(E21:H21)&lt;0</x:f>
        <x:v>0</x:v>
      </x:c>
      <x:c r="Q21" s="220" t="b">
        <x:f>AND(E21='COMM_Beacons'!Y22-'COMM_Beacons'!Y21,F21='COMM_Beacons'!AA22-'COMM_Beacons'!AA21)</x:f>
        <x:v>1</x:v>
      </x:c>
      <x:c r="R21" s="220" t="b">
        <x:f>AND(D21&gt;0,NOT(O21),NOT(P21),Q21)</x:f>
        <x:v>1</x:v>
      </x:c>
    </x:row>
    <x:row r="22" ht="24" customHeight="1">
      <x:c r="A22" s="220" t="n">
        <x:v>18</x:v>
      </x:c>
      <x:c r="B22" s="229" t="n">
        <x:v>44589.74049768518</x:v>
      </x:c>
      <x:c r="C22" s="229" t="n">
        <x:v>44589.74061342593</x:v>
      </x:c>
      <x:c r="D22" s="220" t="n">
        <x:f>ROUND((C22-B22)*86400,0)</x:f>
        <x:v>10</x:v>
      </x:c>
      <x:c r="E22" s="220" t="n">
        <x:f>'COMM_Beacons'!O23-'COMM_Beacons'!O22</x:f>
        <x:v>1</x:v>
      </x:c>
      <x:c r="F22" s="220" t="n">
        <x:f>'COMM_Beacons'!Q23-'COMM_Beacons'!Q22</x:f>
        <x:v>94</x:v>
      </x:c>
      <x:c r="G22" s="220" t="n">
        <x:f>'COMM_Beacons'!P23-'COMM_Beacons'!P22</x:f>
        <x:v>0</x:v>
      </x:c>
      <x:c r="H22" s="220" t="n">
        <x:f>'COMM_Beacons'!R23-'COMM_Beacons'!R22</x:f>
        <x:v>0</x:v>
      </x:c>
      <x:c r="I22" s="230" t="n">
        <x:f>IF(R22,E22/D22,"")</x:f>
        <x:v>0.1</x:v>
      </x:c>
      <x:c r="J22" s="230" t="n">
        <x:f>IF(R22,F22/D22,"")</x:f>
        <x:v>9.4</x:v>
      </x:c>
      <x:c r="K22" s="230" t="n">
        <x:f>IF(R22,8*F22/D22,"")</x:f>
        <x:v>75.2</x:v>
      </x:c>
      <x:c r="L22" s="230" t="n">
        <x:f>IF(AND(R22,E22&gt;0),F22/E22,"")</x:f>
        <x:v>94</x:v>
      </x:c>
      <x:c r="M22" s="220" t="n">
        <x:f>1</x:f>
        <x:v>1</x:v>
      </x:c>
      <x:c r="N22" s="220" t="n">
        <x:f>IF(R22,E22-M22,"")</x:f>
        <x:v>0</x:v>
      </x:c>
      <x:c r="O22" s="220" t="b">
        <x:f>'COMM_Beacons'!T23&lt;&gt;'COMM_Beacons'!T22</x:f>
        <x:v>0</x:v>
      </x:c>
      <x:c r="P22" s="220" t="b">
        <x:f>MIN(E22:H22)&lt;0</x:f>
        <x:v>0</x:v>
      </x:c>
      <x:c r="Q22" s="220" t="b">
        <x:f>AND(E22='COMM_Beacons'!Y23-'COMM_Beacons'!Y22,F22='COMM_Beacons'!AA23-'COMM_Beacons'!AA22)</x:f>
        <x:v>1</x:v>
      </x:c>
      <x:c r="R22" s="220" t="b">
        <x:f>AND(D22&gt;0,NOT(O22),NOT(P22),Q22)</x:f>
        <x:v>1</x:v>
      </x:c>
    </x:row>
    <x:row r="23" ht="24" customHeight="1">
      <x:c r="A23" s="220" t="n">
        <x:v>19</x:v>
      </x:c>
      <x:c r="B23" s="229" t="n">
        <x:v>44589.74061342593</x:v>
      </x:c>
      <x:c r="C23" s="229" t="n">
        <x:v>44589.74072916667</x:v>
      </x:c>
      <x:c r="D23" s="220" t="n">
        <x:f>ROUND((C23-B23)*86400,0)</x:f>
        <x:v>10</x:v>
      </x:c>
      <x:c r="E23" s="220" t="n">
        <x:f>'COMM_Beacons'!O24-'COMM_Beacons'!O23</x:f>
        <x:v>1</x:v>
      </x:c>
      <x:c r="F23" s="220" t="n">
        <x:f>'COMM_Beacons'!Q24-'COMM_Beacons'!Q23</x:f>
        <x:v>94</x:v>
      </x:c>
      <x:c r="G23" s="220" t="n">
        <x:f>'COMM_Beacons'!P24-'COMM_Beacons'!P23</x:f>
        <x:v>0</x:v>
      </x:c>
      <x:c r="H23" s="220" t="n">
        <x:f>'COMM_Beacons'!R24-'COMM_Beacons'!R23</x:f>
        <x:v>0</x:v>
      </x:c>
      <x:c r="I23" s="230" t="n">
        <x:f>IF(R23,E23/D23,"")</x:f>
        <x:v>0.1</x:v>
      </x:c>
      <x:c r="J23" s="230" t="n">
        <x:f>IF(R23,F23/D23,"")</x:f>
        <x:v>9.4</x:v>
      </x:c>
      <x:c r="K23" s="230" t="n">
        <x:f>IF(R23,8*F23/D23,"")</x:f>
        <x:v>75.2</x:v>
      </x:c>
      <x:c r="L23" s="230" t="n">
        <x:f>IF(AND(R23,E23&gt;0),F23/E23,"")</x:f>
        <x:v>94</x:v>
      </x:c>
      <x:c r="M23" s="220" t="n">
        <x:f>1</x:f>
        <x:v>1</x:v>
      </x:c>
      <x:c r="N23" s="220" t="n">
        <x:f>IF(R23,E23-M23,"")</x:f>
        <x:v>0</x:v>
      </x:c>
      <x:c r="O23" s="220" t="b">
        <x:f>'COMM_Beacons'!T24&lt;&gt;'COMM_Beacons'!T23</x:f>
        <x:v>0</x:v>
      </x:c>
      <x:c r="P23" s="220" t="b">
        <x:f>MIN(E23:H23)&lt;0</x:f>
        <x:v>0</x:v>
      </x:c>
      <x:c r="Q23" s="220" t="b">
        <x:f>AND(E23='COMM_Beacons'!Y24-'COMM_Beacons'!Y23,F23='COMM_Beacons'!AA24-'COMM_Beacons'!AA23)</x:f>
        <x:v>1</x:v>
      </x:c>
      <x:c r="R23" s="220" t="b">
        <x:f>AND(D23&gt;0,NOT(O23),NOT(P23),Q23)</x:f>
        <x:v>1</x:v>
      </x:c>
    </x:row>
    <x:row r="24" ht="24" customHeight="1">
      <x:c r="A24" s="220" t="n">
        <x:v>20</x:v>
      </x:c>
      <x:c r="B24" s="229" t="n">
        <x:v>44589.74072916667</x:v>
      </x:c>
      <x:c r="C24" s="229" t="n">
        <x:v>44589.74084490741</x:v>
      </x:c>
      <x:c r="D24" s="220" t="n">
        <x:f>ROUND((C24-B24)*86400,0)</x:f>
        <x:v>10</x:v>
      </x:c>
      <x:c r="E24" s="220" t="n">
        <x:f>'COMM_Beacons'!O25-'COMM_Beacons'!O24</x:f>
        <x:v>1</x:v>
      </x:c>
      <x:c r="F24" s="220" t="n">
        <x:f>'COMM_Beacons'!Q25-'COMM_Beacons'!Q24</x:f>
        <x:v>94</x:v>
      </x:c>
      <x:c r="G24" s="220" t="n">
        <x:f>'COMM_Beacons'!P25-'COMM_Beacons'!P24</x:f>
        <x:v>0</x:v>
      </x:c>
      <x:c r="H24" s="220" t="n">
        <x:f>'COMM_Beacons'!R25-'COMM_Beacons'!R24</x:f>
        <x:v>0</x:v>
      </x:c>
      <x:c r="I24" s="230" t="n">
        <x:f>IF(R24,E24/D24,"")</x:f>
        <x:v>0.1</x:v>
      </x:c>
      <x:c r="J24" s="230" t="n">
        <x:f>IF(R24,F24/D24,"")</x:f>
        <x:v>9.4</x:v>
      </x:c>
      <x:c r="K24" s="230" t="n">
        <x:f>IF(R24,8*F24/D24,"")</x:f>
        <x:v>75.2</x:v>
      </x:c>
      <x:c r="L24" s="230" t="n">
        <x:f>IF(AND(R24,E24&gt;0),F24/E24,"")</x:f>
        <x:v>94</x:v>
      </x:c>
      <x:c r="M24" s="220" t="n">
        <x:f>1</x:f>
        <x:v>1</x:v>
      </x:c>
      <x:c r="N24" s="220" t="n">
        <x:f>IF(R24,E24-M24,"")</x:f>
        <x:v>0</x:v>
      </x:c>
      <x:c r="O24" s="220" t="b">
        <x:f>'COMM_Beacons'!T25&lt;&gt;'COMM_Beacons'!T24</x:f>
        <x:v>0</x:v>
      </x:c>
      <x:c r="P24" s="220" t="b">
        <x:f>MIN(E24:H24)&lt;0</x:f>
        <x:v>0</x:v>
      </x:c>
      <x:c r="Q24" s="220" t="b">
        <x:f>AND(E24='COMM_Beacons'!Y25-'COMM_Beacons'!Y24,F24='COMM_Beacons'!AA25-'COMM_Beacons'!AA24)</x:f>
        <x:v>1</x:v>
      </x:c>
      <x:c r="R24" s="220" t="b">
        <x:f>AND(D24&gt;0,NOT(O24),NOT(P24),Q24)</x:f>
        <x:v>1</x:v>
      </x:c>
    </x:row>
    <x:row r="25" ht="24" customHeight="1">
      <x:c r="A25" s="220" t="n">
        <x:v>21</x:v>
      </x:c>
      <x:c r="B25" s="229" t="n">
        <x:v>44589.74084490741</x:v>
      </x:c>
      <x:c r="C25" s="229" t="n">
        <x:v>44589.740960648145</x:v>
      </x:c>
      <x:c r="D25" s="220" t="n">
        <x:f>ROUND((C25-B25)*86400,0)</x:f>
        <x:v>10</x:v>
      </x:c>
      <x:c r="E25" s="220" t="n">
        <x:f>'COMM_Beacons'!O26-'COMM_Beacons'!O25</x:f>
        <x:v>1</x:v>
      </x:c>
      <x:c r="F25" s="220" t="n">
        <x:f>'COMM_Beacons'!Q26-'COMM_Beacons'!Q25</x:f>
        <x:v>94</x:v>
      </x:c>
      <x:c r="G25" s="220" t="n">
        <x:f>'COMM_Beacons'!P26-'COMM_Beacons'!P25</x:f>
        <x:v>0</x:v>
      </x:c>
      <x:c r="H25" s="220" t="n">
        <x:f>'COMM_Beacons'!R26-'COMM_Beacons'!R25</x:f>
        <x:v>0</x:v>
      </x:c>
      <x:c r="I25" s="230" t="n">
        <x:f>IF(R25,E25/D25,"")</x:f>
        <x:v>0.1</x:v>
      </x:c>
      <x:c r="J25" s="230" t="n">
        <x:f>IF(R25,F25/D25,"")</x:f>
        <x:v>9.4</x:v>
      </x:c>
      <x:c r="K25" s="230" t="n">
        <x:f>IF(R25,8*F25/D25,"")</x:f>
        <x:v>75.2</x:v>
      </x:c>
      <x:c r="L25" s="230" t="n">
        <x:f>IF(AND(R25,E25&gt;0),F25/E25,"")</x:f>
        <x:v>94</x:v>
      </x:c>
      <x:c r="M25" s="220" t="n">
        <x:f>1</x:f>
        <x:v>1</x:v>
      </x:c>
      <x:c r="N25" s="220" t="n">
        <x:f>IF(R25,E25-M25,"")</x:f>
        <x:v>0</x:v>
      </x:c>
      <x:c r="O25" s="220" t="b">
        <x:f>'COMM_Beacons'!T26&lt;&gt;'COMM_Beacons'!T25</x:f>
        <x:v>0</x:v>
      </x:c>
      <x:c r="P25" s="220" t="b">
        <x:f>MIN(E25:H25)&lt;0</x:f>
        <x:v>0</x:v>
      </x:c>
      <x:c r="Q25" s="220" t="b">
        <x:f>AND(E25='COMM_Beacons'!Y26-'COMM_Beacons'!Y25,F25='COMM_Beacons'!AA26-'COMM_Beacons'!AA25)</x:f>
        <x:v>1</x:v>
      </x:c>
      <x:c r="R25" s="220" t="b">
        <x:f>AND(D25&gt;0,NOT(O25),NOT(P25),Q25)</x:f>
        <x:v>1</x:v>
      </x:c>
    </x:row>
    <x:row r="26" ht="24" customHeight="1">
      <x:c r="A26" s="220" t="n">
        <x:v>22</x:v>
      </x:c>
      <x:c r="B26" s="229" t="n">
        <x:v>44589.740960648145</x:v>
      </x:c>
      <x:c r="C26" s="229" t="n">
        <x:v>44589.74107638889</x:v>
      </x:c>
      <x:c r="D26" s="220" t="n">
        <x:f>ROUND((C26-B26)*86400,0)</x:f>
        <x:v>10</x:v>
      </x:c>
      <x:c r="E26" s="220" t="n">
        <x:f>'COMM_Beacons'!O27-'COMM_Beacons'!O26</x:f>
        <x:v>1</x:v>
      </x:c>
      <x:c r="F26" s="220" t="n">
        <x:f>'COMM_Beacons'!Q27-'COMM_Beacons'!Q26</x:f>
        <x:v>94</x:v>
      </x:c>
      <x:c r="G26" s="220" t="n">
        <x:f>'COMM_Beacons'!P27-'COMM_Beacons'!P26</x:f>
        <x:v>0</x:v>
      </x:c>
      <x:c r="H26" s="220" t="n">
        <x:f>'COMM_Beacons'!R27-'COMM_Beacons'!R26</x:f>
        <x:v>0</x:v>
      </x:c>
      <x:c r="I26" s="230" t="n">
        <x:f>IF(R26,E26/D26,"")</x:f>
        <x:v>0.1</x:v>
      </x:c>
      <x:c r="J26" s="230" t="n">
        <x:f>IF(R26,F26/D26,"")</x:f>
        <x:v>9.4</x:v>
      </x:c>
      <x:c r="K26" s="230" t="n">
        <x:f>IF(R26,8*F26/D26,"")</x:f>
        <x:v>75.2</x:v>
      </x:c>
      <x:c r="L26" s="230" t="n">
        <x:f>IF(AND(R26,E26&gt;0),F26/E26,"")</x:f>
        <x:v>94</x:v>
      </x:c>
      <x:c r="M26" s="220" t="n">
        <x:f>1</x:f>
        <x:v>1</x:v>
      </x:c>
      <x:c r="N26" s="220" t="n">
        <x:f>IF(R26,E26-M26,"")</x:f>
        <x:v>0</x:v>
      </x:c>
      <x:c r="O26" s="220" t="b">
        <x:f>'COMM_Beacons'!T27&lt;&gt;'COMM_Beacons'!T26</x:f>
        <x:v>0</x:v>
      </x:c>
      <x:c r="P26" s="220" t="b">
        <x:f>MIN(E26:H26)&lt;0</x:f>
        <x:v>0</x:v>
      </x:c>
      <x:c r="Q26" s="220" t="b">
        <x:f>AND(E26='COMM_Beacons'!Y27-'COMM_Beacons'!Y26,F26='COMM_Beacons'!AA27-'COMM_Beacons'!AA26)</x:f>
        <x:v>1</x:v>
      </x:c>
      <x:c r="R26" s="220" t="b">
        <x:f>AND(D26&gt;0,NOT(O26),NOT(P26),Q26)</x:f>
        <x:v>1</x:v>
      </x:c>
    </x:row>
    <x:row r="27" ht="24" customHeight="1">
      <x:c r="A27" s="220" t="n">
        <x:v>23</x:v>
      </x:c>
      <x:c r="B27" s="229" t="n">
        <x:v>44589.74107638889</x:v>
      </x:c>
      <x:c r="C27" s="229" t="n">
        <x:v>44589.74119212963</x:v>
      </x:c>
      <x:c r="D27" s="220" t="n">
        <x:f>ROUND((C27-B27)*86400,0)</x:f>
        <x:v>10</x:v>
      </x:c>
      <x:c r="E27" s="220" t="n">
        <x:f>'COMM_Beacons'!O28-'COMM_Beacons'!O27</x:f>
        <x:v>1</x:v>
      </x:c>
      <x:c r="F27" s="220" t="n">
        <x:f>'COMM_Beacons'!Q28-'COMM_Beacons'!Q27</x:f>
        <x:v>94</x:v>
      </x:c>
      <x:c r="G27" s="220" t="n">
        <x:f>'COMM_Beacons'!P28-'COMM_Beacons'!P27</x:f>
        <x:v>0</x:v>
      </x:c>
      <x:c r="H27" s="220" t="n">
        <x:f>'COMM_Beacons'!R28-'COMM_Beacons'!R27</x:f>
        <x:v>0</x:v>
      </x:c>
      <x:c r="I27" s="230" t="n">
        <x:f>IF(R27,E27/D27,"")</x:f>
        <x:v>0.1</x:v>
      </x:c>
      <x:c r="J27" s="230" t="n">
        <x:f>IF(R27,F27/D27,"")</x:f>
        <x:v>9.4</x:v>
      </x:c>
      <x:c r="K27" s="230" t="n">
        <x:f>IF(R27,8*F27/D27,"")</x:f>
        <x:v>75.2</x:v>
      </x:c>
      <x:c r="L27" s="230" t="n">
        <x:f>IF(AND(R27,E27&gt;0),F27/E27,"")</x:f>
        <x:v>94</x:v>
      </x:c>
      <x:c r="M27" s="220" t="n">
        <x:f>1</x:f>
        <x:v>1</x:v>
      </x:c>
      <x:c r="N27" s="220" t="n">
        <x:f>IF(R27,E27-M27,"")</x:f>
        <x:v>0</x:v>
      </x:c>
      <x:c r="O27" s="220" t="b">
        <x:f>'COMM_Beacons'!T28&lt;&gt;'COMM_Beacons'!T27</x:f>
        <x:v>0</x:v>
      </x:c>
      <x:c r="P27" s="220" t="b">
        <x:f>MIN(E27:H27)&lt;0</x:f>
        <x:v>0</x:v>
      </x:c>
      <x:c r="Q27" s="220" t="b">
        <x:f>AND(E27='COMM_Beacons'!Y28-'COMM_Beacons'!Y27,F27='COMM_Beacons'!AA28-'COMM_Beacons'!AA27)</x:f>
        <x:v>1</x:v>
      </x:c>
      <x:c r="R27" s="220" t="b">
        <x:f>AND(D27&gt;0,NOT(O27),NOT(P27),Q27)</x:f>
        <x:v>1</x:v>
      </x:c>
    </x:row>
    <x:row r="28" ht="24" customHeight="1">
      <x:c r="A28" s="220" t="n">
        <x:v>24</x:v>
      </x:c>
      <x:c r="B28" s="229" t="n">
        <x:v>44589.74119212963</x:v>
      </x:c>
      <x:c r="C28" s="229" t="n">
        <x:v>44589.74130787037</x:v>
      </x:c>
      <x:c r="D28" s="220" t="n">
        <x:f>ROUND((C28-B28)*86400,0)</x:f>
        <x:v>10</x:v>
      </x:c>
      <x:c r="E28" s="220" t="n">
        <x:f>'COMM_Beacons'!O29-'COMM_Beacons'!O28</x:f>
        <x:v>1</x:v>
      </x:c>
      <x:c r="F28" s="220" t="n">
        <x:f>'COMM_Beacons'!Q29-'COMM_Beacons'!Q28</x:f>
        <x:v>94</x:v>
      </x:c>
      <x:c r="G28" s="220" t="n">
        <x:f>'COMM_Beacons'!P29-'COMM_Beacons'!P28</x:f>
        <x:v>0</x:v>
      </x:c>
      <x:c r="H28" s="220" t="n">
        <x:f>'COMM_Beacons'!R29-'COMM_Beacons'!R28</x:f>
        <x:v>0</x:v>
      </x:c>
      <x:c r="I28" s="230" t="n">
        <x:f>IF(R28,E28/D28,"")</x:f>
        <x:v>0.1</x:v>
      </x:c>
      <x:c r="J28" s="230" t="n">
        <x:f>IF(R28,F28/D28,"")</x:f>
        <x:v>9.4</x:v>
      </x:c>
      <x:c r="K28" s="230" t="n">
        <x:f>IF(R28,8*F28/D28,"")</x:f>
        <x:v>75.2</x:v>
      </x:c>
      <x:c r="L28" s="230" t="n">
        <x:f>IF(AND(R28,E28&gt;0),F28/E28,"")</x:f>
        <x:v>94</x:v>
      </x:c>
      <x:c r="M28" s="220" t="n">
        <x:f>1</x:f>
        <x:v>1</x:v>
      </x:c>
      <x:c r="N28" s="220" t="n">
        <x:f>IF(R28,E28-M28,"")</x:f>
        <x:v>0</x:v>
      </x:c>
      <x:c r="O28" s="220" t="b">
        <x:f>'COMM_Beacons'!T29&lt;&gt;'COMM_Beacons'!T28</x:f>
        <x:v>0</x:v>
      </x:c>
      <x:c r="P28" s="220" t="b">
        <x:f>MIN(E28:H28)&lt;0</x:f>
        <x:v>0</x:v>
      </x:c>
      <x:c r="Q28" s="220" t="b">
        <x:f>AND(E28='COMM_Beacons'!Y29-'COMM_Beacons'!Y28,F28='COMM_Beacons'!AA29-'COMM_Beacons'!AA28)</x:f>
        <x:v>1</x:v>
      </x:c>
      <x:c r="R28" s="220" t="b">
        <x:f>AND(D28&gt;0,NOT(O28),NOT(P28),Q28)</x:f>
        <x:v>1</x:v>
      </x:c>
    </x:row>
    <x:row r="29" ht="24" customHeight="1">
      <x:c r="A29" s="220" t="n">
        <x:v>25</x:v>
      </x:c>
      <x:c r="B29" s="229" t="n">
        <x:v>44589.74130787037</x:v>
      </x:c>
      <x:c r="C29" s="229" t="n">
        <x:v>44589.741423611114</x:v>
      </x:c>
      <x:c r="D29" s="220" t="n">
        <x:f>ROUND((C29-B29)*86400,0)</x:f>
        <x:v>10</x:v>
      </x:c>
      <x:c r="E29" s="220" t="n">
        <x:f>'COMM_Beacons'!O30-'COMM_Beacons'!O29</x:f>
        <x:v>1</x:v>
      </x:c>
      <x:c r="F29" s="220" t="n">
        <x:f>'COMM_Beacons'!Q30-'COMM_Beacons'!Q29</x:f>
        <x:v>94</x:v>
      </x:c>
      <x:c r="G29" s="220" t="n">
        <x:f>'COMM_Beacons'!P30-'COMM_Beacons'!P29</x:f>
        <x:v>0</x:v>
      </x:c>
      <x:c r="H29" s="220" t="n">
        <x:f>'COMM_Beacons'!R30-'COMM_Beacons'!R29</x:f>
        <x:v>0</x:v>
      </x:c>
      <x:c r="I29" s="230" t="n">
        <x:f>IF(R29,E29/D29,"")</x:f>
        <x:v>0.1</x:v>
      </x:c>
      <x:c r="J29" s="230" t="n">
        <x:f>IF(R29,F29/D29,"")</x:f>
        <x:v>9.4</x:v>
      </x:c>
      <x:c r="K29" s="230" t="n">
        <x:f>IF(R29,8*F29/D29,"")</x:f>
        <x:v>75.2</x:v>
      </x:c>
      <x:c r="L29" s="230" t="n">
        <x:f>IF(AND(R29,E29&gt;0),F29/E29,"")</x:f>
        <x:v>94</x:v>
      </x:c>
      <x:c r="M29" s="220" t="n">
        <x:f>1</x:f>
        <x:v>1</x:v>
      </x:c>
      <x:c r="N29" s="220" t="n">
        <x:f>IF(R29,E29-M29,"")</x:f>
        <x:v>0</x:v>
      </x:c>
      <x:c r="O29" s="220" t="b">
        <x:f>'COMM_Beacons'!T30&lt;&gt;'COMM_Beacons'!T29</x:f>
        <x:v>0</x:v>
      </x:c>
      <x:c r="P29" s="220" t="b">
        <x:f>MIN(E29:H29)&lt;0</x:f>
        <x:v>0</x:v>
      </x:c>
      <x:c r="Q29" s="220" t="b">
        <x:f>AND(E29='COMM_Beacons'!Y30-'COMM_Beacons'!Y29,F29='COMM_Beacons'!AA30-'COMM_Beacons'!AA29)</x:f>
        <x:v>1</x:v>
      </x:c>
      <x:c r="R29" s="220" t="b">
        <x:f>AND(D29&gt;0,NOT(O29),NOT(P29),Q29)</x:f>
        <x:v>1</x:v>
      </x:c>
    </x:row>
    <x:row r="30" ht="24" customHeight="1">
      <x:c r="A30" s="220" t="n">
        <x:v>26</x:v>
      </x:c>
      <x:c r="B30" s="229" t="n">
        <x:v>44589.741423611114</x:v>
      </x:c>
      <x:c r="C30" s="229" t="n">
        <x:v>44589.74153935185</x:v>
      </x:c>
      <x:c r="D30" s="220" t="n">
        <x:f>ROUND((C30-B30)*86400,0)</x:f>
        <x:v>10</x:v>
      </x:c>
      <x:c r="E30" s="220" t="n">
        <x:f>'COMM_Beacons'!O31-'COMM_Beacons'!O30</x:f>
        <x:v>1</x:v>
      </x:c>
      <x:c r="F30" s="220" t="n">
        <x:f>'COMM_Beacons'!Q31-'COMM_Beacons'!Q30</x:f>
        <x:v>94</x:v>
      </x:c>
      <x:c r="G30" s="220" t="n">
        <x:f>'COMM_Beacons'!P31-'COMM_Beacons'!P30</x:f>
        <x:v>0</x:v>
      </x:c>
      <x:c r="H30" s="220" t="n">
        <x:f>'COMM_Beacons'!R31-'COMM_Beacons'!R30</x:f>
        <x:v>0</x:v>
      </x:c>
      <x:c r="I30" s="230" t="n">
        <x:f>IF(R30,E30/D30,"")</x:f>
        <x:v>0.1</x:v>
      </x:c>
      <x:c r="J30" s="230" t="n">
        <x:f>IF(R30,F30/D30,"")</x:f>
        <x:v>9.4</x:v>
      </x:c>
      <x:c r="K30" s="230" t="n">
        <x:f>IF(R30,8*F30/D30,"")</x:f>
        <x:v>75.2</x:v>
      </x:c>
      <x:c r="L30" s="230" t="n">
        <x:f>IF(AND(R30,E30&gt;0),F30/E30,"")</x:f>
        <x:v>94</x:v>
      </x:c>
      <x:c r="M30" s="220" t="n">
        <x:f>1</x:f>
        <x:v>1</x:v>
      </x:c>
      <x:c r="N30" s="220" t="n">
        <x:f>IF(R30,E30-M30,"")</x:f>
        <x:v>0</x:v>
      </x:c>
      <x:c r="O30" s="220" t="b">
        <x:f>'COMM_Beacons'!T31&lt;&gt;'COMM_Beacons'!T30</x:f>
        <x:v>0</x:v>
      </x:c>
      <x:c r="P30" s="220" t="b">
        <x:f>MIN(E30:H30)&lt;0</x:f>
        <x:v>0</x:v>
      </x:c>
      <x:c r="Q30" s="220" t="b">
        <x:f>AND(E30='COMM_Beacons'!Y31-'COMM_Beacons'!Y30,F30='COMM_Beacons'!AA31-'COMM_Beacons'!AA30)</x:f>
        <x:v>1</x:v>
      </x:c>
      <x:c r="R30" s="220" t="b">
        <x:f>AND(D30&gt;0,NOT(O30),NOT(P30),Q30)</x:f>
        <x:v>1</x:v>
      </x:c>
    </x:row>
    <x:row r="31" ht="24" customHeight="1">
      <x:c r="A31" s="220" t="n">
        <x:v>27</x:v>
      </x:c>
      <x:c r="B31" s="229" t="n">
        <x:v>44589.74153935185</x:v>
      </x:c>
      <x:c r="C31" s="229" t="n">
        <x:v>44589.74165509259</x:v>
      </x:c>
      <x:c r="D31" s="220" t="n">
        <x:f>ROUND((C31-B31)*86400,0)</x:f>
        <x:v>10</x:v>
      </x:c>
      <x:c r="E31" s="220" t="n">
        <x:f>'COMM_Beacons'!O32-'COMM_Beacons'!O31</x:f>
        <x:v>1</x:v>
      </x:c>
      <x:c r="F31" s="220" t="n">
        <x:f>'COMM_Beacons'!Q32-'COMM_Beacons'!Q31</x:f>
        <x:v>94</x:v>
      </x:c>
      <x:c r="G31" s="220" t="n">
        <x:f>'COMM_Beacons'!P32-'COMM_Beacons'!P31</x:f>
        <x:v>0</x:v>
      </x:c>
      <x:c r="H31" s="220" t="n">
        <x:f>'COMM_Beacons'!R32-'COMM_Beacons'!R31</x:f>
        <x:v>0</x:v>
      </x:c>
      <x:c r="I31" s="230" t="n">
        <x:f>IF(R31,E31/D31,"")</x:f>
        <x:v>0.1</x:v>
      </x:c>
      <x:c r="J31" s="230" t="n">
        <x:f>IF(R31,F31/D31,"")</x:f>
        <x:v>9.4</x:v>
      </x:c>
      <x:c r="K31" s="230" t="n">
        <x:f>IF(R31,8*F31/D31,"")</x:f>
        <x:v>75.2</x:v>
      </x:c>
      <x:c r="L31" s="230" t="n">
        <x:f>IF(AND(R31,E31&gt;0),F31/E31,"")</x:f>
        <x:v>94</x:v>
      </x:c>
      <x:c r="M31" s="220" t="n">
        <x:f>1</x:f>
        <x:v>1</x:v>
      </x:c>
      <x:c r="N31" s="220" t="n">
        <x:f>IF(R31,E31-M31,"")</x:f>
        <x:v>0</x:v>
      </x:c>
      <x:c r="O31" s="220" t="b">
        <x:f>'COMM_Beacons'!T32&lt;&gt;'COMM_Beacons'!T31</x:f>
        <x:v>0</x:v>
      </x:c>
      <x:c r="P31" s="220" t="b">
        <x:f>MIN(E31:H31)&lt;0</x:f>
        <x:v>0</x:v>
      </x:c>
      <x:c r="Q31" s="220" t="b">
        <x:f>AND(E31='COMM_Beacons'!Y32-'COMM_Beacons'!Y31,F31='COMM_Beacons'!AA32-'COMM_Beacons'!AA31)</x:f>
        <x:v>1</x:v>
      </x:c>
      <x:c r="R31" s="220" t="b">
        <x:f>AND(D31&gt;0,NOT(O31),NOT(P31),Q31)</x:f>
        <x:v>1</x:v>
      </x:c>
    </x:row>
    <x:row r="32" ht="24" customHeight="1">
      <x:c r="A32" s="220" t="n">
        <x:v>28</x:v>
      </x:c>
      <x:c r="B32" s="229" t="n">
        <x:v>44589.74165509259</x:v>
      </x:c>
      <x:c r="C32" s="229" t="n">
        <x:v>44589.74177083333</x:v>
      </x:c>
      <x:c r="D32" s="220" t="n">
        <x:f>ROUND((C32-B32)*86400,0)</x:f>
        <x:v>10</x:v>
      </x:c>
      <x:c r="E32" s="220" t="n">
        <x:f>'COMM_Beacons'!O33-'COMM_Beacons'!O32</x:f>
        <x:v>1</x:v>
      </x:c>
      <x:c r="F32" s="220" t="n">
        <x:f>'COMM_Beacons'!Q33-'COMM_Beacons'!Q32</x:f>
        <x:v>94</x:v>
      </x:c>
      <x:c r="G32" s="220" t="n">
        <x:f>'COMM_Beacons'!P33-'COMM_Beacons'!P32</x:f>
        <x:v>0</x:v>
      </x:c>
      <x:c r="H32" s="220" t="n">
        <x:f>'COMM_Beacons'!R33-'COMM_Beacons'!R32</x:f>
        <x:v>0</x:v>
      </x:c>
      <x:c r="I32" s="230" t="n">
        <x:f>IF(R32,E32/D32,"")</x:f>
        <x:v>0.1</x:v>
      </x:c>
      <x:c r="J32" s="230" t="n">
        <x:f>IF(R32,F32/D32,"")</x:f>
        <x:v>9.4</x:v>
      </x:c>
      <x:c r="K32" s="230" t="n">
        <x:f>IF(R32,8*F32/D32,"")</x:f>
        <x:v>75.2</x:v>
      </x:c>
      <x:c r="L32" s="230" t="n">
        <x:f>IF(AND(R32,E32&gt;0),F32/E32,"")</x:f>
        <x:v>94</x:v>
      </x:c>
      <x:c r="M32" s="220" t="n">
        <x:f>1</x:f>
        <x:v>1</x:v>
      </x:c>
      <x:c r="N32" s="220" t="n">
        <x:f>IF(R32,E32-M32,"")</x:f>
        <x:v>0</x:v>
      </x:c>
      <x:c r="O32" s="220" t="b">
        <x:f>'COMM_Beacons'!T33&lt;&gt;'COMM_Beacons'!T32</x:f>
        <x:v>0</x:v>
      </x:c>
      <x:c r="P32" s="220" t="b">
        <x:f>MIN(E32:H32)&lt;0</x:f>
        <x:v>0</x:v>
      </x:c>
      <x:c r="Q32" s="220" t="b">
        <x:f>AND(E32='COMM_Beacons'!Y33-'COMM_Beacons'!Y32,F32='COMM_Beacons'!AA33-'COMM_Beacons'!AA32)</x:f>
        <x:v>1</x:v>
      </x:c>
      <x:c r="R32" s="220" t="b">
        <x:f>AND(D32&gt;0,NOT(O32),NOT(P32),Q32)</x:f>
        <x:v>1</x:v>
      </x:c>
    </x:row>
    <x:row r="33" ht="24" customHeight="1">
      <x:c r="A33" s="220" t="n">
        <x:v>29</x:v>
      </x:c>
      <x:c r="B33" s="229" t="n">
        <x:v>44589.74177083333</x:v>
      </x:c>
      <x:c r="C33" s="229" t="n">
        <x:v>44589.74188657408</x:v>
      </x:c>
      <x:c r="D33" s="220" t="n">
        <x:f>ROUND((C33-B33)*86400,0)</x:f>
        <x:v>10</x:v>
      </x:c>
      <x:c r="E33" s="220" t="n">
        <x:f>'COMM_Beacons'!O34-'COMM_Beacons'!O33</x:f>
        <x:v>1</x:v>
      </x:c>
      <x:c r="F33" s="220" t="n">
        <x:f>'COMM_Beacons'!Q34-'COMM_Beacons'!Q33</x:f>
        <x:v>94</x:v>
      </x:c>
      <x:c r="G33" s="220" t="n">
        <x:f>'COMM_Beacons'!P34-'COMM_Beacons'!P33</x:f>
        <x:v>0</x:v>
      </x:c>
      <x:c r="H33" s="220" t="n">
        <x:f>'COMM_Beacons'!R34-'COMM_Beacons'!R33</x:f>
        <x:v>0</x:v>
      </x:c>
      <x:c r="I33" s="230" t="n">
        <x:f>IF(R33,E33/D33,"")</x:f>
        <x:v>0.1</x:v>
      </x:c>
      <x:c r="J33" s="230" t="n">
        <x:f>IF(R33,F33/D33,"")</x:f>
        <x:v>9.4</x:v>
      </x:c>
      <x:c r="K33" s="230" t="n">
        <x:f>IF(R33,8*F33/D33,"")</x:f>
        <x:v>75.2</x:v>
      </x:c>
      <x:c r="L33" s="230" t="n">
        <x:f>IF(AND(R33,E33&gt;0),F33/E33,"")</x:f>
        <x:v>94</x:v>
      </x:c>
      <x:c r="M33" s="220" t="n">
        <x:f>1</x:f>
        <x:v>1</x:v>
      </x:c>
      <x:c r="N33" s="220" t="n">
        <x:f>IF(R33,E33-M33,"")</x:f>
        <x:v>0</x:v>
      </x:c>
      <x:c r="O33" s="220" t="b">
        <x:f>'COMM_Beacons'!T34&lt;&gt;'COMM_Beacons'!T33</x:f>
        <x:v>0</x:v>
      </x:c>
      <x:c r="P33" s="220" t="b">
        <x:f>MIN(E33:H33)&lt;0</x:f>
        <x:v>0</x:v>
      </x:c>
      <x:c r="Q33" s="220" t="b">
        <x:f>AND(E33='COMM_Beacons'!Y34-'COMM_Beacons'!Y33,F33='COMM_Beacons'!AA34-'COMM_Beacons'!AA33)</x:f>
        <x:v>1</x:v>
      </x:c>
      <x:c r="R33" s="220" t="b">
        <x:f>AND(D33&gt;0,NOT(O33),NOT(P33),Q33)</x:f>
        <x:v>1</x:v>
      </x:c>
    </x:row>
    <x:row r="34" ht="24" customHeight="1">
      <x:c r="A34" s="220" t="n">
        <x:v>30</x:v>
      </x:c>
      <x:c r="B34" s="229" t="n">
        <x:v>44589.74188657408</x:v>
      </x:c>
      <x:c r="C34" s="229" t="n">
        <x:v>44589.742002314815</x:v>
      </x:c>
      <x:c r="D34" s="220" t="n">
        <x:f>ROUND((C34-B34)*86400,0)</x:f>
        <x:v>10</x:v>
      </x:c>
      <x:c r="E34" s="220" t="n">
        <x:f>'COMM_Beacons'!O35-'COMM_Beacons'!O34</x:f>
        <x:v>1</x:v>
      </x:c>
      <x:c r="F34" s="220" t="n">
        <x:f>'COMM_Beacons'!Q35-'COMM_Beacons'!Q34</x:f>
        <x:v>94</x:v>
      </x:c>
      <x:c r="G34" s="220" t="n">
        <x:f>'COMM_Beacons'!P35-'COMM_Beacons'!P34</x:f>
        <x:v>0</x:v>
      </x:c>
      <x:c r="H34" s="220" t="n">
        <x:f>'COMM_Beacons'!R35-'COMM_Beacons'!R34</x:f>
        <x:v>0</x:v>
      </x:c>
      <x:c r="I34" s="230" t="n">
        <x:f>IF(R34,E34/D34,"")</x:f>
        <x:v>0.1</x:v>
      </x:c>
      <x:c r="J34" s="230" t="n">
        <x:f>IF(R34,F34/D34,"")</x:f>
        <x:v>9.4</x:v>
      </x:c>
      <x:c r="K34" s="230" t="n">
        <x:f>IF(R34,8*F34/D34,"")</x:f>
        <x:v>75.2</x:v>
      </x:c>
      <x:c r="L34" s="230" t="n">
        <x:f>IF(AND(R34,E34&gt;0),F34/E34,"")</x:f>
        <x:v>94</x:v>
      </x:c>
      <x:c r="M34" s="220" t="n">
        <x:f>1</x:f>
        <x:v>1</x:v>
      </x:c>
      <x:c r="N34" s="220" t="n">
        <x:f>IF(R34,E34-M34,"")</x:f>
        <x:v>0</x:v>
      </x:c>
      <x:c r="O34" s="220" t="b">
        <x:f>'COMM_Beacons'!T35&lt;&gt;'COMM_Beacons'!T34</x:f>
        <x:v>0</x:v>
      </x:c>
      <x:c r="P34" s="220" t="b">
        <x:f>MIN(E34:H34)&lt;0</x:f>
        <x:v>0</x:v>
      </x:c>
      <x:c r="Q34" s="220" t="b">
        <x:f>AND(E34='COMM_Beacons'!Y35-'COMM_Beacons'!Y34,F34='COMM_Beacons'!AA35-'COMM_Beacons'!AA34)</x:f>
        <x:v>1</x:v>
      </x:c>
      <x:c r="R34" s="220" t="b">
        <x:f>AND(D34&gt;0,NOT(O34),NOT(P34),Q34)</x:f>
        <x:v>1</x:v>
      </x:c>
    </x:row>
    <x:row r="35" ht="24" customHeight="1">
      <x:c r="A35" s="220" t="n">
        <x:v>31</x:v>
      </x:c>
      <x:c r="B35" s="229" t="n">
        <x:v>44589.742002314815</x:v>
      </x:c>
      <x:c r="C35" s="229" t="n">
        <x:v>44589.742118055554</x:v>
      </x:c>
      <x:c r="D35" s="220" t="n">
        <x:f>ROUND((C35-B35)*86400,0)</x:f>
        <x:v>10</x:v>
      </x:c>
      <x:c r="E35" s="220" t="n">
        <x:f>'COMM_Beacons'!O36-'COMM_Beacons'!O35</x:f>
        <x:v>1</x:v>
      </x:c>
      <x:c r="F35" s="220" t="n">
        <x:f>'COMM_Beacons'!Q36-'COMM_Beacons'!Q35</x:f>
        <x:v>94</x:v>
      </x:c>
      <x:c r="G35" s="220" t="n">
        <x:f>'COMM_Beacons'!P36-'COMM_Beacons'!P35</x:f>
        <x:v>0</x:v>
      </x:c>
      <x:c r="H35" s="220" t="n">
        <x:f>'COMM_Beacons'!R36-'COMM_Beacons'!R35</x:f>
        <x:v>0</x:v>
      </x:c>
      <x:c r="I35" s="230" t="n">
        <x:f>IF(R35,E35/D35,"")</x:f>
        <x:v>0.1</x:v>
      </x:c>
      <x:c r="J35" s="230" t="n">
        <x:f>IF(R35,F35/D35,"")</x:f>
        <x:v>9.4</x:v>
      </x:c>
      <x:c r="K35" s="230" t="n">
        <x:f>IF(R35,8*F35/D35,"")</x:f>
        <x:v>75.2</x:v>
      </x:c>
      <x:c r="L35" s="230" t="n">
        <x:f>IF(AND(R35,E35&gt;0),F35/E35,"")</x:f>
        <x:v>94</x:v>
      </x:c>
      <x:c r="M35" s="220" t="n">
        <x:f>1</x:f>
        <x:v>1</x:v>
      </x:c>
      <x:c r="N35" s="220" t="n">
        <x:f>IF(R35,E35-M35,"")</x:f>
        <x:v>0</x:v>
      </x:c>
      <x:c r="O35" s="220" t="b">
        <x:f>'COMM_Beacons'!T36&lt;&gt;'COMM_Beacons'!T35</x:f>
        <x:v>0</x:v>
      </x:c>
      <x:c r="P35" s="220" t="b">
        <x:f>MIN(E35:H35)&lt;0</x:f>
        <x:v>0</x:v>
      </x:c>
      <x:c r="Q35" s="220" t="b">
        <x:f>AND(E35='COMM_Beacons'!Y36-'COMM_Beacons'!Y35,F35='COMM_Beacons'!AA36-'COMM_Beacons'!AA35)</x:f>
        <x:v>1</x:v>
      </x:c>
      <x:c r="R35" s="220" t="b">
        <x:f>AND(D35&gt;0,NOT(O35),NOT(P35),Q35)</x:f>
        <x:v>1</x:v>
      </x:c>
    </x:row>
    <x:row r="36" ht="24" customHeight="1">
      <x:c r="A36" s="220" t="n">
        <x:v>32</x:v>
      </x:c>
      <x:c r="B36" s="229" t="n">
        <x:v>44589.742118055554</x:v>
      </x:c>
      <x:c r="C36" s="229" t="n">
        <x:v>44589.7422337963</x:v>
      </x:c>
      <x:c r="D36" s="220" t="n">
        <x:f>ROUND((C36-B36)*86400,0)</x:f>
        <x:v>10</x:v>
      </x:c>
      <x:c r="E36" s="220" t="n">
        <x:f>'COMM_Beacons'!O37-'COMM_Beacons'!O36</x:f>
        <x:v>1</x:v>
      </x:c>
      <x:c r="F36" s="220" t="n">
        <x:f>'COMM_Beacons'!Q37-'COMM_Beacons'!Q36</x:f>
        <x:v>94</x:v>
      </x:c>
      <x:c r="G36" s="220" t="n">
        <x:f>'COMM_Beacons'!P37-'COMM_Beacons'!P36</x:f>
        <x:v>0</x:v>
      </x:c>
      <x:c r="H36" s="220" t="n">
        <x:f>'COMM_Beacons'!R37-'COMM_Beacons'!R36</x:f>
        <x:v>0</x:v>
      </x:c>
      <x:c r="I36" s="230" t="n">
        <x:f>IF(R36,E36/D36,"")</x:f>
        <x:v>0.1</x:v>
      </x:c>
      <x:c r="J36" s="230" t="n">
        <x:f>IF(R36,F36/D36,"")</x:f>
        <x:v>9.4</x:v>
      </x:c>
      <x:c r="K36" s="230" t="n">
        <x:f>IF(R36,8*F36/D36,"")</x:f>
        <x:v>75.2</x:v>
      </x:c>
      <x:c r="L36" s="230" t="n">
        <x:f>IF(AND(R36,E36&gt;0),F36/E36,"")</x:f>
        <x:v>94</x:v>
      </x:c>
      <x:c r="M36" s="220" t="n">
        <x:f>1</x:f>
        <x:v>1</x:v>
      </x:c>
      <x:c r="N36" s="220" t="n">
        <x:f>IF(R36,E36-M36,"")</x:f>
        <x:v>0</x:v>
      </x:c>
      <x:c r="O36" s="220" t="b">
        <x:f>'COMM_Beacons'!T37&lt;&gt;'COMM_Beacons'!T36</x:f>
        <x:v>0</x:v>
      </x:c>
      <x:c r="P36" s="220" t="b">
        <x:f>MIN(E36:H36)&lt;0</x:f>
        <x:v>0</x:v>
      </x:c>
      <x:c r="Q36" s="220" t="b">
        <x:f>AND(E36='COMM_Beacons'!Y37-'COMM_Beacons'!Y36,F36='COMM_Beacons'!AA37-'COMM_Beacons'!AA36)</x:f>
        <x:v>1</x:v>
      </x:c>
      <x:c r="R36" s="220" t="b">
        <x:f>AND(D36&gt;0,NOT(O36),NOT(P36),Q36)</x:f>
        <x:v>1</x:v>
      </x:c>
    </x:row>
    <x:row r="37" ht="24" customHeight="1">
      <x:c r="A37" s="220" t="n">
        <x:v>33</x:v>
      </x:c>
      <x:c r="B37" s="229" t="n">
        <x:v>44589.7422337963</x:v>
      </x:c>
      <x:c r="C37" s="229" t="n">
        <x:v>44589.74234953704</x:v>
      </x:c>
      <x:c r="D37" s="220" t="n">
        <x:f>ROUND((C37-B37)*86400,0)</x:f>
        <x:v>10</x:v>
      </x:c>
      <x:c r="E37" s="220" t="n">
        <x:f>'COMM_Beacons'!O38-'COMM_Beacons'!O37</x:f>
        <x:v>1</x:v>
      </x:c>
      <x:c r="F37" s="220" t="n">
        <x:f>'COMM_Beacons'!Q38-'COMM_Beacons'!Q37</x:f>
        <x:v>94</x:v>
      </x:c>
      <x:c r="G37" s="220" t="n">
        <x:f>'COMM_Beacons'!P38-'COMM_Beacons'!P37</x:f>
        <x:v>0</x:v>
      </x:c>
      <x:c r="H37" s="220" t="n">
        <x:f>'COMM_Beacons'!R38-'COMM_Beacons'!R37</x:f>
        <x:v>0</x:v>
      </x:c>
      <x:c r="I37" s="230" t="n">
        <x:f>IF(R37,E37/D37,"")</x:f>
        <x:v>0.1</x:v>
      </x:c>
      <x:c r="J37" s="230" t="n">
        <x:f>IF(R37,F37/D37,"")</x:f>
        <x:v>9.4</x:v>
      </x:c>
      <x:c r="K37" s="230" t="n">
        <x:f>IF(R37,8*F37/D37,"")</x:f>
        <x:v>75.2</x:v>
      </x:c>
      <x:c r="L37" s="230" t="n">
        <x:f>IF(AND(R37,E37&gt;0),F37/E37,"")</x:f>
        <x:v>94</x:v>
      </x:c>
      <x:c r="M37" s="220" t="n">
        <x:f>1</x:f>
        <x:v>1</x:v>
      </x:c>
      <x:c r="N37" s="220" t="n">
        <x:f>IF(R37,E37-M37,"")</x:f>
        <x:v>0</x:v>
      </x:c>
      <x:c r="O37" s="220" t="b">
        <x:f>'COMM_Beacons'!T38&lt;&gt;'COMM_Beacons'!T37</x:f>
        <x:v>0</x:v>
      </x:c>
      <x:c r="P37" s="220" t="b">
        <x:f>MIN(E37:H37)&lt;0</x:f>
        <x:v>0</x:v>
      </x:c>
      <x:c r="Q37" s="220" t="b">
        <x:f>AND(E37='COMM_Beacons'!Y38-'COMM_Beacons'!Y37,F37='COMM_Beacons'!AA38-'COMM_Beacons'!AA37)</x:f>
        <x:v>1</x:v>
      </x:c>
      <x:c r="R37" s="220" t="b">
        <x:f>AND(D37&gt;0,NOT(O37),NOT(P37),Q37)</x:f>
        <x:v>1</x:v>
      </x:c>
    </x:row>
    <x:row r="38" ht="24" customHeight="1">
      <x:c r="A38" s="220" t="n">
        <x:v>34</x:v>
      </x:c>
      <x:c r="B38" s="229" t="n">
        <x:v>44589.74234953704</x:v>
      </x:c>
      <x:c r="C38" s="229" t="n">
        <x:v>44589.74246527778</x:v>
      </x:c>
      <x:c r="D38" s="220" t="n">
        <x:f>ROUND((C38-B38)*86400,0)</x:f>
        <x:v>10</x:v>
      </x:c>
      <x:c r="E38" s="220" t="n">
        <x:f>'COMM_Beacons'!O39-'COMM_Beacons'!O38</x:f>
        <x:v>1</x:v>
      </x:c>
      <x:c r="F38" s="220" t="n">
        <x:f>'COMM_Beacons'!Q39-'COMM_Beacons'!Q38</x:f>
        <x:v>94</x:v>
      </x:c>
      <x:c r="G38" s="220" t="n">
        <x:f>'COMM_Beacons'!P39-'COMM_Beacons'!P38</x:f>
        <x:v>0</x:v>
      </x:c>
      <x:c r="H38" s="220" t="n">
        <x:f>'COMM_Beacons'!R39-'COMM_Beacons'!R38</x:f>
        <x:v>0</x:v>
      </x:c>
      <x:c r="I38" s="230" t="n">
        <x:f>IF(R38,E38/D38,"")</x:f>
        <x:v>0.1</x:v>
      </x:c>
      <x:c r="J38" s="230" t="n">
        <x:f>IF(R38,F38/D38,"")</x:f>
        <x:v>9.4</x:v>
      </x:c>
      <x:c r="K38" s="230" t="n">
        <x:f>IF(R38,8*F38/D38,"")</x:f>
        <x:v>75.2</x:v>
      </x:c>
      <x:c r="L38" s="230" t="n">
        <x:f>IF(AND(R38,E38&gt;0),F38/E38,"")</x:f>
        <x:v>94</x:v>
      </x:c>
      <x:c r="M38" s="220" t="n">
        <x:f>1</x:f>
        <x:v>1</x:v>
      </x:c>
      <x:c r="N38" s="220" t="n">
        <x:f>IF(R38,E38-M38,"")</x:f>
        <x:v>0</x:v>
      </x:c>
      <x:c r="O38" s="220" t="b">
        <x:f>'COMM_Beacons'!T39&lt;&gt;'COMM_Beacons'!T38</x:f>
        <x:v>0</x:v>
      </x:c>
      <x:c r="P38" s="220" t="b">
        <x:f>MIN(E38:H38)&lt;0</x:f>
        <x:v>0</x:v>
      </x:c>
      <x:c r="Q38" s="220" t="b">
        <x:f>AND(E38='COMM_Beacons'!Y39-'COMM_Beacons'!Y38,F38='COMM_Beacons'!AA39-'COMM_Beacons'!AA38)</x:f>
        <x:v>1</x:v>
      </x:c>
      <x:c r="R38" s="220" t="b">
        <x:f>AND(D38&gt;0,NOT(O38),NOT(P38),Q38)</x:f>
        <x:v>1</x:v>
      </x:c>
    </x:row>
    <x:row r="39" ht="24" customHeight="1">
      <x:c r="A39" s="220" t="n">
        <x:v>35</x:v>
      </x:c>
      <x:c r="B39" s="229" t="n">
        <x:v>44589.74246527778</x:v>
      </x:c>
      <x:c r="C39" s="229" t="n">
        <x:v>44589.742581018516</x:v>
      </x:c>
      <x:c r="D39" s="220" t="n">
        <x:f>ROUND((C39-B39)*86400,0)</x:f>
        <x:v>10</x:v>
      </x:c>
      <x:c r="E39" s="220" t="n">
        <x:f>'COMM_Beacons'!O40-'COMM_Beacons'!O39</x:f>
        <x:v>1</x:v>
      </x:c>
      <x:c r="F39" s="220" t="n">
        <x:f>'COMM_Beacons'!Q40-'COMM_Beacons'!Q39</x:f>
        <x:v>94</x:v>
      </x:c>
      <x:c r="G39" s="220" t="n">
        <x:f>'COMM_Beacons'!P40-'COMM_Beacons'!P39</x:f>
        <x:v>0</x:v>
      </x:c>
      <x:c r="H39" s="220" t="n">
        <x:f>'COMM_Beacons'!R40-'COMM_Beacons'!R39</x:f>
        <x:v>0</x:v>
      </x:c>
      <x:c r="I39" s="230" t="n">
        <x:f>IF(R39,E39/D39,"")</x:f>
        <x:v>0.1</x:v>
      </x:c>
      <x:c r="J39" s="230" t="n">
        <x:f>IF(R39,F39/D39,"")</x:f>
        <x:v>9.4</x:v>
      </x:c>
      <x:c r="K39" s="230" t="n">
        <x:f>IF(R39,8*F39/D39,"")</x:f>
        <x:v>75.2</x:v>
      </x:c>
      <x:c r="L39" s="230" t="n">
        <x:f>IF(AND(R39,E39&gt;0),F39/E39,"")</x:f>
        <x:v>94</x:v>
      </x:c>
      <x:c r="M39" s="220" t="n">
        <x:f>1</x:f>
        <x:v>1</x:v>
      </x:c>
      <x:c r="N39" s="220" t="n">
        <x:f>IF(R39,E39-M39,"")</x:f>
        <x:v>0</x:v>
      </x:c>
      <x:c r="O39" s="220" t="b">
        <x:f>'COMM_Beacons'!T40&lt;&gt;'COMM_Beacons'!T39</x:f>
        <x:v>0</x:v>
      </x:c>
      <x:c r="P39" s="220" t="b">
        <x:f>MIN(E39:H39)&lt;0</x:f>
        <x:v>0</x:v>
      </x:c>
      <x:c r="Q39" s="220" t="b">
        <x:f>AND(E39='COMM_Beacons'!Y40-'COMM_Beacons'!Y39,F39='COMM_Beacons'!AA40-'COMM_Beacons'!AA39)</x:f>
        <x:v>1</x:v>
      </x:c>
      <x:c r="R39" s="220" t="b">
        <x:f>AND(D39&gt;0,NOT(O39),NOT(P39),Q39)</x:f>
        <x:v>1</x:v>
      </x:c>
    </x:row>
    <x:row r="40" ht="24" customHeight="1">
      <x:c r="A40" s="220" t="n">
        <x:v>36</x:v>
      </x:c>
      <x:c r="B40" s="229" t="n">
        <x:v>44589.742581018516</x:v>
      </x:c>
      <x:c r="C40" s="229" t="n">
        <x:v>44589.74269675926</x:v>
      </x:c>
      <x:c r="D40" s="220" t="n">
        <x:f>ROUND((C40-B40)*86400,0)</x:f>
        <x:v>10</x:v>
      </x:c>
      <x:c r="E40" s="220" t="n">
        <x:f>'COMM_Beacons'!O41-'COMM_Beacons'!O40</x:f>
        <x:v>1</x:v>
      </x:c>
      <x:c r="F40" s="220" t="n">
        <x:f>'COMM_Beacons'!Q41-'COMM_Beacons'!Q40</x:f>
        <x:v>94</x:v>
      </x:c>
      <x:c r="G40" s="220" t="n">
        <x:f>'COMM_Beacons'!P41-'COMM_Beacons'!P40</x:f>
        <x:v>0</x:v>
      </x:c>
      <x:c r="H40" s="220" t="n">
        <x:f>'COMM_Beacons'!R41-'COMM_Beacons'!R40</x:f>
        <x:v>0</x:v>
      </x:c>
      <x:c r="I40" s="230" t="n">
        <x:f>IF(R40,E40/D40,"")</x:f>
        <x:v>0.1</x:v>
      </x:c>
      <x:c r="J40" s="230" t="n">
        <x:f>IF(R40,F40/D40,"")</x:f>
        <x:v>9.4</x:v>
      </x:c>
      <x:c r="K40" s="230" t="n">
        <x:f>IF(R40,8*F40/D40,"")</x:f>
        <x:v>75.2</x:v>
      </x:c>
      <x:c r="L40" s="230" t="n">
        <x:f>IF(AND(R40,E40&gt;0),F40/E40,"")</x:f>
        <x:v>94</x:v>
      </x:c>
      <x:c r="M40" s="220" t="n">
        <x:f>1</x:f>
        <x:v>1</x:v>
      </x:c>
      <x:c r="N40" s="220" t="n">
        <x:f>IF(R40,E40-M40,"")</x:f>
        <x:v>0</x:v>
      </x:c>
      <x:c r="O40" s="220" t="b">
        <x:f>'COMM_Beacons'!T41&lt;&gt;'COMM_Beacons'!T40</x:f>
        <x:v>0</x:v>
      </x:c>
      <x:c r="P40" s="220" t="b">
        <x:f>MIN(E40:H40)&lt;0</x:f>
        <x:v>0</x:v>
      </x:c>
      <x:c r="Q40" s="220" t="b">
        <x:f>AND(E40='COMM_Beacons'!Y41-'COMM_Beacons'!Y40,F40='COMM_Beacons'!AA41-'COMM_Beacons'!AA40)</x:f>
        <x:v>1</x:v>
      </x:c>
      <x:c r="R40" s="220" t="b">
        <x:f>AND(D40&gt;0,NOT(O40),NOT(P40),Q40)</x:f>
        <x:v>1</x:v>
      </x:c>
    </x:row>
    <x:row r="41" ht="24" customHeight="1">
      <x:c r="A41" s="220" t="n">
        <x:v>37</x:v>
      </x:c>
      <x:c r="B41" s="229" t="n">
        <x:v>44589.74269675926</x:v>
      </x:c>
      <x:c r="C41" s="229" t="n">
        <x:v>44589.7428125</x:v>
      </x:c>
      <x:c r="D41" s="220" t="n">
        <x:f>ROUND((C41-B41)*86400,0)</x:f>
        <x:v>10</x:v>
      </x:c>
      <x:c r="E41" s="220" t="n">
        <x:f>'COMM_Beacons'!O42-'COMM_Beacons'!O41</x:f>
        <x:v>1</x:v>
      </x:c>
      <x:c r="F41" s="220" t="n">
        <x:f>'COMM_Beacons'!Q42-'COMM_Beacons'!Q41</x:f>
        <x:v>94</x:v>
      </x:c>
      <x:c r="G41" s="220" t="n">
        <x:f>'COMM_Beacons'!P42-'COMM_Beacons'!P41</x:f>
        <x:v>0</x:v>
      </x:c>
      <x:c r="H41" s="220" t="n">
        <x:f>'COMM_Beacons'!R42-'COMM_Beacons'!R41</x:f>
        <x:v>0</x:v>
      </x:c>
      <x:c r="I41" s="230" t="n">
        <x:f>IF(R41,E41/D41,"")</x:f>
        <x:v>0.1</x:v>
      </x:c>
      <x:c r="J41" s="230" t="n">
        <x:f>IF(R41,F41/D41,"")</x:f>
        <x:v>9.4</x:v>
      </x:c>
      <x:c r="K41" s="230" t="n">
        <x:f>IF(R41,8*F41/D41,"")</x:f>
        <x:v>75.2</x:v>
      </x:c>
      <x:c r="L41" s="230" t="n">
        <x:f>IF(AND(R41,E41&gt;0),F41/E41,"")</x:f>
        <x:v>94</x:v>
      </x:c>
      <x:c r="M41" s="220" t="n">
        <x:f>1</x:f>
        <x:v>1</x:v>
      </x:c>
      <x:c r="N41" s="220" t="n">
        <x:f>IF(R41,E41-M41,"")</x:f>
        <x:v>0</x:v>
      </x:c>
      <x:c r="O41" s="220" t="b">
        <x:f>'COMM_Beacons'!T42&lt;&gt;'COMM_Beacons'!T41</x:f>
        <x:v>0</x:v>
      </x:c>
      <x:c r="P41" s="220" t="b">
        <x:f>MIN(E41:H41)&lt;0</x:f>
        <x:v>0</x:v>
      </x:c>
      <x:c r="Q41" s="220" t="b">
        <x:f>AND(E41='COMM_Beacons'!Y42-'COMM_Beacons'!Y41,F41='COMM_Beacons'!AA42-'COMM_Beacons'!AA41)</x:f>
        <x:v>1</x:v>
      </x:c>
      <x:c r="R41" s="220" t="b">
        <x:f>AND(D41&gt;0,NOT(O41),NOT(P41),Q41)</x:f>
        <x:v>1</x:v>
      </x:c>
    </x:row>
    <x:row r="42" ht="24" customHeight="1">
      <x:c r="A42" s="220" t="n">
        <x:v>38</x:v>
      </x:c>
      <x:c r="B42" s="229" t="n">
        <x:v>44589.7428125</x:v>
      </x:c>
      <x:c r="C42" s="229" t="n">
        <x:v>44589.74292824074</x:v>
      </x:c>
      <x:c r="D42" s="220" t="n">
        <x:f>ROUND((C42-B42)*86400,0)</x:f>
        <x:v>10</x:v>
      </x:c>
      <x:c r="E42" s="220" t="n">
        <x:f>'COMM_Beacons'!O43-'COMM_Beacons'!O42</x:f>
        <x:v>1</x:v>
      </x:c>
      <x:c r="F42" s="220" t="n">
        <x:f>'COMM_Beacons'!Q43-'COMM_Beacons'!Q42</x:f>
        <x:v>94</x:v>
      </x:c>
      <x:c r="G42" s="220" t="n">
        <x:f>'COMM_Beacons'!P43-'COMM_Beacons'!P42</x:f>
        <x:v>0</x:v>
      </x:c>
      <x:c r="H42" s="220" t="n">
        <x:f>'COMM_Beacons'!R43-'COMM_Beacons'!R42</x:f>
        <x:v>0</x:v>
      </x:c>
      <x:c r="I42" s="230" t="n">
        <x:f>IF(R42,E42/D42,"")</x:f>
        <x:v>0.1</x:v>
      </x:c>
      <x:c r="J42" s="230" t="n">
        <x:f>IF(R42,F42/D42,"")</x:f>
        <x:v>9.4</x:v>
      </x:c>
      <x:c r="K42" s="230" t="n">
        <x:f>IF(R42,8*F42/D42,"")</x:f>
        <x:v>75.2</x:v>
      </x:c>
      <x:c r="L42" s="230" t="n">
        <x:f>IF(AND(R42,E42&gt;0),F42/E42,"")</x:f>
        <x:v>94</x:v>
      </x:c>
      <x:c r="M42" s="220" t="n">
        <x:f>1</x:f>
        <x:v>1</x:v>
      </x:c>
      <x:c r="N42" s="220" t="n">
        <x:f>IF(R42,E42-M42,"")</x:f>
        <x:v>0</x:v>
      </x:c>
      <x:c r="O42" s="220" t="b">
        <x:f>'COMM_Beacons'!T43&lt;&gt;'COMM_Beacons'!T42</x:f>
        <x:v>0</x:v>
      </x:c>
      <x:c r="P42" s="220" t="b">
        <x:f>MIN(E42:H42)&lt;0</x:f>
        <x:v>0</x:v>
      </x:c>
      <x:c r="Q42" s="220" t="b">
        <x:f>AND(E42='COMM_Beacons'!Y43-'COMM_Beacons'!Y42,F42='COMM_Beacons'!AA43-'COMM_Beacons'!AA42)</x:f>
        <x:v>1</x:v>
      </x:c>
      <x:c r="R42" s="220" t="b">
        <x:f>AND(D42&gt;0,NOT(O42),NOT(P42),Q42)</x:f>
        <x:v>1</x:v>
      </x:c>
    </x:row>
    <x:row r="43" ht="24" customHeight="1">
      <x:c r="A43" s="220" t="n">
        <x:v>39</x:v>
      </x:c>
      <x:c r="B43" s="229" t="n">
        <x:v>44589.74292824074</x:v>
      </x:c>
      <x:c r="C43" s="229" t="n">
        <x:v>44589.74304398148</x:v>
      </x:c>
      <x:c r="D43" s="220" t="n">
        <x:f>ROUND((C43-B43)*86400,0)</x:f>
        <x:v>10</x:v>
      </x:c>
      <x:c r="E43" s="220" t="n">
        <x:f>'COMM_Beacons'!O44-'COMM_Beacons'!O43</x:f>
        <x:v>1</x:v>
      </x:c>
      <x:c r="F43" s="220" t="n">
        <x:f>'COMM_Beacons'!Q44-'COMM_Beacons'!Q43</x:f>
        <x:v>94</x:v>
      </x:c>
      <x:c r="G43" s="220" t="n">
        <x:f>'COMM_Beacons'!P44-'COMM_Beacons'!P43</x:f>
        <x:v>0</x:v>
      </x:c>
      <x:c r="H43" s="220" t="n">
        <x:f>'COMM_Beacons'!R44-'COMM_Beacons'!R43</x:f>
        <x:v>0</x:v>
      </x:c>
      <x:c r="I43" s="230" t="n">
        <x:f>IF(R43,E43/D43,"")</x:f>
        <x:v>0.1</x:v>
      </x:c>
      <x:c r="J43" s="230" t="n">
        <x:f>IF(R43,F43/D43,"")</x:f>
        <x:v>9.4</x:v>
      </x:c>
      <x:c r="K43" s="230" t="n">
        <x:f>IF(R43,8*F43/D43,"")</x:f>
        <x:v>75.2</x:v>
      </x:c>
      <x:c r="L43" s="230" t="n">
        <x:f>IF(AND(R43,E43&gt;0),F43/E43,"")</x:f>
        <x:v>94</x:v>
      </x:c>
      <x:c r="M43" s="220" t="n">
        <x:f>1</x:f>
        <x:v>1</x:v>
      </x:c>
      <x:c r="N43" s="220" t="n">
        <x:f>IF(R43,E43-M43,"")</x:f>
        <x:v>0</x:v>
      </x:c>
      <x:c r="O43" s="220" t="b">
        <x:f>'COMM_Beacons'!T44&lt;&gt;'COMM_Beacons'!T43</x:f>
        <x:v>0</x:v>
      </x:c>
      <x:c r="P43" s="220" t="b">
        <x:f>MIN(E43:H43)&lt;0</x:f>
        <x:v>0</x:v>
      </x:c>
      <x:c r="Q43" s="220" t="b">
        <x:f>AND(E43='COMM_Beacons'!Y44-'COMM_Beacons'!Y43,F43='COMM_Beacons'!AA44-'COMM_Beacons'!AA43)</x:f>
        <x:v>1</x:v>
      </x:c>
      <x:c r="R43" s="220" t="b">
        <x:f>AND(D43&gt;0,NOT(O43),NOT(P43),Q43)</x:f>
        <x:v>1</x:v>
      </x:c>
    </x:row>
    <x:row r="44" ht="24" customHeight="1">
      <x:c r="A44" s="220" t="n">
        <x:v>40</x:v>
      </x:c>
      <x:c r="B44" s="229" t="n">
        <x:v>44589.74304398148</x:v>
      </x:c>
      <x:c r="C44" s="229" t="n">
        <x:v>44589.743159722224</x:v>
      </x:c>
      <x:c r="D44" s="220" t="n">
        <x:f>ROUND((C44-B44)*86400,0)</x:f>
        <x:v>10</x:v>
      </x:c>
      <x:c r="E44" s="220" t="n">
        <x:f>'COMM_Beacons'!O45-'COMM_Beacons'!O44</x:f>
        <x:v>1</x:v>
      </x:c>
      <x:c r="F44" s="220" t="n">
        <x:f>'COMM_Beacons'!Q45-'COMM_Beacons'!Q44</x:f>
        <x:v>94</x:v>
      </x:c>
      <x:c r="G44" s="220" t="n">
        <x:f>'COMM_Beacons'!P45-'COMM_Beacons'!P44</x:f>
        <x:v>0</x:v>
      </x:c>
      <x:c r="H44" s="220" t="n">
        <x:f>'COMM_Beacons'!R45-'COMM_Beacons'!R44</x:f>
        <x:v>0</x:v>
      </x:c>
      <x:c r="I44" s="230" t="n">
        <x:f>IF(R44,E44/D44,"")</x:f>
        <x:v>0.1</x:v>
      </x:c>
      <x:c r="J44" s="230" t="n">
        <x:f>IF(R44,F44/D44,"")</x:f>
        <x:v>9.4</x:v>
      </x:c>
      <x:c r="K44" s="230" t="n">
        <x:f>IF(R44,8*F44/D44,"")</x:f>
        <x:v>75.2</x:v>
      </x:c>
      <x:c r="L44" s="230" t="n">
        <x:f>IF(AND(R44,E44&gt;0),F44/E44,"")</x:f>
        <x:v>94</x:v>
      </x:c>
      <x:c r="M44" s="220" t="n">
        <x:f>1</x:f>
        <x:v>1</x:v>
      </x:c>
      <x:c r="N44" s="220" t="n">
        <x:f>IF(R44,E44-M44,"")</x:f>
        <x:v>0</x:v>
      </x:c>
      <x:c r="O44" s="220" t="b">
        <x:f>'COMM_Beacons'!T45&lt;&gt;'COMM_Beacons'!T44</x:f>
        <x:v>0</x:v>
      </x:c>
      <x:c r="P44" s="220" t="b">
        <x:f>MIN(E44:H44)&lt;0</x:f>
        <x:v>0</x:v>
      </x:c>
      <x:c r="Q44" s="220" t="b">
        <x:f>AND(E44='COMM_Beacons'!Y45-'COMM_Beacons'!Y44,F44='COMM_Beacons'!AA45-'COMM_Beacons'!AA44)</x:f>
        <x:v>1</x:v>
      </x:c>
      <x:c r="R44" s="220" t="b">
        <x:f>AND(D44&gt;0,NOT(O44),NOT(P44),Q44)</x:f>
        <x:v>1</x:v>
      </x:c>
    </x:row>
    <x:row r="45" ht="24" customHeight="1">
      <x:c r="A45" s="220" t="n">
        <x:v>41</x:v>
      </x:c>
      <x:c r="B45" s="229" t="n">
        <x:v>44589.743159722224</x:v>
      </x:c>
      <x:c r="C45" s="229" t="n">
        <x:v>44589.74327546296</x:v>
      </x:c>
      <x:c r="D45" s="220" t="n">
        <x:f>ROUND((C45-B45)*86400,0)</x:f>
        <x:v>10</x:v>
      </x:c>
      <x:c r="E45" s="220" t="n">
        <x:f>'COMM_Beacons'!O46-'COMM_Beacons'!O45</x:f>
        <x:v>1</x:v>
      </x:c>
      <x:c r="F45" s="220" t="n">
        <x:f>'COMM_Beacons'!Q46-'COMM_Beacons'!Q45</x:f>
        <x:v>94</x:v>
      </x:c>
      <x:c r="G45" s="220" t="n">
        <x:f>'COMM_Beacons'!P46-'COMM_Beacons'!P45</x:f>
        <x:v>0</x:v>
      </x:c>
      <x:c r="H45" s="220" t="n">
        <x:f>'COMM_Beacons'!R46-'COMM_Beacons'!R45</x:f>
        <x:v>0</x:v>
      </x:c>
      <x:c r="I45" s="230" t="n">
        <x:f>IF(R45,E45/D45,"")</x:f>
        <x:v>0.1</x:v>
      </x:c>
      <x:c r="J45" s="230" t="n">
        <x:f>IF(R45,F45/D45,"")</x:f>
        <x:v>9.4</x:v>
      </x:c>
      <x:c r="K45" s="230" t="n">
        <x:f>IF(R45,8*F45/D45,"")</x:f>
        <x:v>75.2</x:v>
      </x:c>
      <x:c r="L45" s="230" t="n">
        <x:f>IF(AND(R45,E45&gt;0),F45/E45,"")</x:f>
        <x:v>94</x:v>
      </x:c>
      <x:c r="M45" s="220" t="n">
        <x:f>1</x:f>
        <x:v>1</x:v>
      </x:c>
      <x:c r="N45" s="220" t="n">
        <x:f>IF(R45,E45-M45,"")</x:f>
        <x:v>0</x:v>
      </x:c>
      <x:c r="O45" s="220" t="b">
        <x:f>'COMM_Beacons'!T46&lt;&gt;'COMM_Beacons'!T45</x:f>
        <x:v>0</x:v>
      </x:c>
      <x:c r="P45" s="220" t="b">
        <x:f>MIN(E45:H45)&lt;0</x:f>
        <x:v>0</x:v>
      </x:c>
      <x:c r="Q45" s="220" t="b">
        <x:f>AND(E45='COMM_Beacons'!Y46-'COMM_Beacons'!Y45,F45='COMM_Beacons'!AA46-'COMM_Beacons'!AA45)</x:f>
        <x:v>1</x:v>
      </x:c>
      <x:c r="R45" s="220" t="b">
        <x:f>AND(D45&gt;0,NOT(O45),NOT(P45),Q45)</x:f>
        <x:v>1</x:v>
      </x:c>
    </x:row>
    <x:row r="46" ht="24" customHeight="1">
      <x:c r="A46" s="220" t="n">
        <x:v>42</x:v>
      </x:c>
      <x:c r="B46" s="229" t="n">
        <x:v>44589.74327546296</x:v>
      </x:c>
      <x:c r="C46" s="229" t="n">
        <x:v>44589.74350694445</x:v>
      </x:c>
      <x:c r="D46" s="220" t="n">
        <x:f>ROUND((C46-B46)*86400,0)</x:f>
        <x:v>20</x:v>
      </x:c>
      <x:c r="E46" s="220" t="n">
        <x:f>'COMM_Beacons'!O47-'COMM_Beacons'!O46</x:f>
        <x:v>2</x:v>
      </x:c>
      <x:c r="F46" s="220" t="n">
        <x:f>'COMM_Beacons'!Q47-'COMM_Beacons'!Q46</x:f>
        <x:v>188</x:v>
      </x:c>
      <x:c r="G46" s="220" t="n">
        <x:f>'COMM_Beacons'!P47-'COMM_Beacons'!P46</x:f>
        <x:v>0</x:v>
      </x:c>
      <x:c r="H46" s="220" t="n">
        <x:f>'COMM_Beacons'!R47-'COMM_Beacons'!R46</x:f>
        <x:v>0</x:v>
      </x:c>
      <x:c r="I46" s="230" t="n">
        <x:f>IF(R46,E46/D46,"")</x:f>
        <x:v>0.1</x:v>
      </x:c>
      <x:c r="J46" s="230" t="n">
        <x:f>IF(R46,F46/D46,"")</x:f>
        <x:v>9.4</x:v>
      </x:c>
      <x:c r="K46" s="230" t="n">
        <x:f>IF(R46,8*F46/D46,"")</x:f>
        <x:v>75.2</x:v>
      </x:c>
      <x:c r="L46" s="230" t="n">
        <x:f>IF(AND(R46,E46&gt;0),F46/E46,"")</x:f>
        <x:v>94</x:v>
      </x:c>
      <x:c r="M46" s="220" t="n">
        <x:f>1</x:f>
        <x:v>1</x:v>
      </x:c>
      <x:c r="N46" s="220" t="n">
        <x:f>IF(R46,E46-M46,"")</x:f>
        <x:v>1</x:v>
      </x:c>
      <x:c r="O46" s="220" t="b">
        <x:f>'COMM_Beacons'!T47&lt;&gt;'COMM_Beacons'!T46</x:f>
        <x:v>0</x:v>
      </x:c>
      <x:c r="P46" s="220" t="b">
        <x:f>MIN(E46:H46)&lt;0</x:f>
        <x:v>0</x:v>
      </x:c>
      <x:c r="Q46" s="220" t="b">
        <x:f>AND(E46='COMM_Beacons'!Y47-'COMM_Beacons'!Y46,F46='COMM_Beacons'!AA47-'COMM_Beacons'!AA46)</x:f>
        <x:v>1</x:v>
      </x:c>
      <x:c r="R46" s="220" t="b">
        <x:f>AND(D46&gt;0,NOT(O46),NOT(P46),Q46)</x:f>
        <x:v>1</x:v>
      </x:c>
    </x:row>
    <x:row r="47" ht="24" customHeight="1">
      <x:c r="A47" s="220" t="n">
        <x:v>43</x:v>
      </x:c>
      <x:c r="B47" s="229" t="n">
        <x:v>44589.74350694445</x:v>
      </x:c>
      <x:c r="C47" s="229" t="n">
        <x:v>44589.743738425925</x:v>
      </x:c>
      <x:c r="D47" s="220" t="n">
        <x:f>ROUND((C47-B47)*86400,0)</x:f>
        <x:v>20</x:v>
      </x:c>
      <x:c r="E47" s="220" t="n">
        <x:f>'COMM_Beacons'!O48-'COMM_Beacons'!O47</x:f>
        <x:v>2</x:v>
      </x:c>
      <x:c r="F47" s="220" t="n">
        <x:f>'COMM_Beacons'!Q48-'COMM_Beacons'!Q47</x:f>
        <x:v>188</x:v>
      </x:c>
      <x:c r="G47" s="220" t="n">
        <x:f>'COMM_Beacons'!P48-'COMM_Beacons'!P47</x:f>
        <x:v>0</x:v>
      </x:c>
      <x:c r="H47" s="220" t="n">
        <x:f>'COMM_Beacons'!R48-'COMM_Beacons'!R47</x:f>
        <x:v>0</x:v>
      </x:c>
      <x:c r="I47" s="230" t="n">
        <x:f>IF(R47,E47/D47,"")</x:f>
        <x:v>0.1</x:v>
      </x:c>
      <x:c r="J47" s="230" t="n">
        <x:f>IF(R47,F47/D47,"")</x:f>
        <x:v>9.4</x:v>
      </x:c>
      <x:c r="K47" s="230" t="n">
        <x:f>IF(R47,8*F47/D47,"")</x:f>
        <x:v>75.2</x:v>
      </x:c>
      <x:c r="L47" s="230" t="n">
        <x:f>IF(AND(R47,E47&gt;0),F47/E47,"")</x:f>
        <x:v>94</x:v>
      </x:c>
      <x:c r="M47" s="220" t="n">
        <x:f>1</x:f>
        <x:v>1</x:v>
      </x:c>
      <x:c r="N47" s="220" t="n">
        <x:f>IF(R47,E47-M47,"")</x:f>
        <x:v>1</x:v>
      </x:c>
      <x:c r="O47" s="220" t="b">
        <x:f>'COMM_Beacons'!T48&lt;&gt;'COMM_Beacons'!T47</x:f>
        <x:v>0</x:v>
      </x:c>
      <x:c r="P47" s="220" t="b">
        <x:f>MIN(E47:H47)&lt;0</x:f>
        <x:v>0</x:v>
      </x:c>
      <x:c r="Q47" s="220" t="b">
        <x:f>AND(E47='COMM_Beacons'!Y48-'COMM_Beacons'!Y47,F47='COMM_Beacons'!AA48-'COMM_Beacons'!AA47)</x:f>
        <x:v>1</x:v>
      </x:c>
      <x:c r="R47" s="220" t="b">
        <x:f>AND(D47&gt;0,NOT(O47),NOT(P47),Q47)</x:f>
        <x:v>1</x:v>
      </x:c>
    </x:row>
    <x:row r="48" ht="24" customHeight="1">
      <x:c r="A48" s="220" t="n">
        <x:v>44</x:v>
      </x:c>
      <x:c r="B48" s="229" t="n">
        <x:v>44589.743738425925</x:v>
      </x:c>
      <x:c r="C48" s="229" t="n">
        <x:v>44589.74385416666</x:v>
      </x:c>
      <x:c r="D48" s="220" t="n">
        <x:f>ROUND((C48-B48)*86400,0)</x:f>
        <x:v>10</x:v>
      </x:c>
      <x:c r="E48" s="220" t="n">
        <x:f>'COMM_Beacons'!O49-'COMM_Beacons'!O48</x:f>
        <x:v>1</x:v>
      </x:c>
      <x:c r="F48" s="220" t="n">
        <x:f>'COMM_Beacons'!Q49-'COMM_Beacons'!Q48</x:f>
        <x:v>94</x:v>
      </x:c>
      <x:c r="G48" s="220" t="n">
        <x:f>'COMM_Beacons'!P49-'COMM_Beacons'!P48</x:f>
        <x:v>0</x:v>
      </x:c>
      <x:c r="H48" s="220" t="n">
        <x:f>'COMM_Beacons'!R49-'COMM_Beacons'!R48</x:f>
        <x:v>0</x:v>
      </x:c>
      <x:c r="I48" s="230" t="n">
        <x:f>IF(R48,E48/D48,"")</x:f>
        <x:v>0.1</x:v>
      </x:c>
      <x:c r="J48" s="230" t="n">
        <x:f>IF(R48,F48/D48,"")</x:f>
        <x:v>9.4</x:v>
      </x:c>
      <x:c r="K48" s="230" t="n">
        <x:f>IF(R48,8*F48/D48,"")</x:f>
        <x:v>75.2</x:v>
      </x:c>
      <x:c r="L48" s="230" t="n">
        <x:f>IF(AND(R48,E48&gt;0),F48/E48,"")</x:f>
        <x:v>94</x:v>
      </x:c>
      <x:c r="M48" s="220" t="n">
        <x:f>1</x:f>
        <x:v>1</x:v>
      </x:c>
      <x:c r="N48" s="220" t="n">
        <x:f>IF(R48,E48-M48,"")</x:f>
        <x:v>0</x:v>
      </x:c>
      <x:c r="O48" s="220" t="b">
        <x:f>'COMM_Beacons'!T49&lt;&gt;'COMM_Beacons'!T48</x:f>
        <x:v>0</x:v>
      </x:c>
      <x:c r="P48" s="220" t="b">
        <x:f>MIN(E48:H48)&lt;0</x:f>
        <x:v>0</x:v>
      </x:c>
      <x:c r="Q48" s="220" t="b">
        <x:f>AND(E48='COMM_Beacons'!Y49-'COMM_Beacons'!Y48,F48='COMM_Beacons'!AA49-'COMM_Beacons'!AA48)</x:f>
        <x:v>1</x:v>
      </x:c>
      <x:c r="R48" s="220" t="b">
        <x:f>AND(D48&gt;0,NOT(O48),NOT(P48),Q48)</x:f>
        <x:v>1</x:v>
      </x:c>
    </x:row>
    <x:row r="49" ht="24" customHeight="1">
      <x:c r="A49" s="220" t="n">
        <x:v>45</x:v>
      </x:c>
      <x:c r="B49" s="229" t="n">
        <x:v>44589.74385416666</x:v>
      </x:c>
      <x:c r="C49" s="229" t="n">
        <x:v>44589.74396990741</x:v>
      </x:c>
      <x:c r="D49" s="220" t="n">
        <x:f>ROUND((C49-B49)*86400,0)</x:f>
        <x:v>10</x:v>
      </x:c>
      <x:c r="E49" s="220" t="n">
        <x:f>'COMM_Beacons'!O50-'COMM_Beacons'!O49</x:f>
        <x:v>1</x:v>
      </x:c>
      <x:c r="F49" s="220" t="n">
        <x:f>'COMM_Beacons'!Q50-'COMM_Beacons'!Q49</x:f>
        <x:v>94</x:v>
      </x:c>
      <x:c r="G49" s="220" t="n">
        <x:f>'COMM_Beacons'!P50-'COMM_Beacons'!P49</x:f>
        <x:v>0</x:v>
      </x:c>
      <x:c r="H49" s="220" t="n">
        <x:f>'COMM_Beacons'!R50-'COMM_Beacons'!R49</x:f>
        <x:v>0</x:v>
      </x:c>
      <x:c r="I49" s="230" t="n">
        <x:f>IF(R49,E49/D49,"")</x:f>
        <x:v>0.1</x:v>
      </x:c>
      <x:c r="J49" s="230" t="n">
        <x:f>IF(R49,F49/D49,"")</x:f>
        <x:v>9.4</x:v>
      </x:c>
      <x:c r="K49" s="230" t="n">
        <x:f>IF(R49,8*F49/D49,"")</x:f>
        <x:v>75.2</x:v>
      </x:c>
      <x:c r="L49" s="230" t="n">
        <x:f>IF(AND(R49,E49&gt;0),F49/E49,"")</x:f>
        <x:v>94</x:v>
      </x:c>
      <x:c r="M49" s="220" t="n">
        <x:f>1</x:f>
        <x:v>1</x:v>
      </x:c>
      <x:c r="N49" s="220" t="n">
        <x:f>IF(R49,E49-M49,"")</x:f>
        <x:v>0</x:v>
      </x:c>
      <x:c r="O49" s="220" t="b">
        <x:f>'COMM_Beacons'!T50&lt;&gt;'COMM_Beacons'!T49</x:f>
        <x:v>0</x:v>
      </x:c>
      <x:c r="P49" s="220" t="b">
        <x:f>MIN(E49:H49)&lt;0</x:f>
        <x:v>0</x:v>
      </x:c>
      <x:c r="Q49" s="220" t="b">
        <x:f>AND(E49='COMM_Beacons'!Y50-'COMM_Beacons'!Y49,F49='COMM_Beacons'!AA50-'COMM_Beacons'!AA49)</x:f>
        <x:v>1</x:v>
      </x:c>
      <x:c r="R49" s="220" t="b">
        <x:f>AND(D49&gt;0,NOT(O49),NOT(P49),Q49)</x:f>
        <x:v>1</x:v>
      </x:c>
    </x:row>
    <x:row r="50" ht="24" customHeight="1">
      <x:c r="A50" s="220" t="n">
        <x:v>46</x:v>
      </x:c>
      <x:c r="B50" s="229" t="n">
        <x:v>44589.74396990741</x:v>
      </x:c>
      <x:c r="C50" s="229" t="n">
        <x:v>44589.74408564815</x:v>
      </x:c>
      <x:c r="D50" s="220" t="n">
        <x:f>ROUND((C50-B50)*86400,0)</x:f>
        <x:v>10</x:v>
      </x:c>
      <x:c r="E50" s="220" t="n">
        <x:f>'COMM_Beacons'!O51-'COMM_Beacons'!O50</x:f>
        <x:v>1</x:v>
      </x:c>
      <x:c r="F50" s="220" t="n">
        <x:f>'COMM_Beacons'!Q51-'COMM_Beacons'!Q50</x:f>
        <x:v>94</x:v>
      </x:c>
      <x:c r="G50" s="220" t="n">
        <x:f>'COMM_Beacons'!P51-'COMM_Beacons'!P50</x:f>
        <x:v>0</x:v>
      </x:c>
      <x:c r="H50" s="220" t="n">
        <x:f>'COMM_Beacons'!R51-'COMM_Beacons'!R50</x:f>
        <x:v>0</x:v>
      </x:c>
      <x:c r="I50" s="230" t="n">
        <x:f>IF(R50,E50/D50,"")</x:f>
        <x:v>0.1</x:v>
      </x:c>
      <x:c r="J50" s="230" t="n">
        <x:f>IF(R50,F50/D50,"")</x:f>
        <x:v>9.4</x:v>
      </x:c>
      <x:c r="K50" s="230" t="n">
        <x:f>IF(R50,8*F50/D50,"")</x:f>
        <x:v>75.2</x:v>
      </x:c>
      <x:c r="L50" s="230" t="n">
        <x:f>IF(AND(R50,E50&gt;0),F50/E50,"")</x:f>
        <x:v>94</x:v>
      </x:c>
      <x:c r="M50" s="220" t="n">
        <x:f>1</x:f>
        <x:v>1</x:v>
      </x:c>
      <x:c r="N50" s="220" t="n">
        <x:f>IF(R50,E50-M50,"")</x:f>
        <x:v>0</x:v>
      </x:c>
      <x:c r="O50" s="220" t="b">
        <x:f>'COMM_Beacons'!T51&lt;&gt;'COMM_Beacons'!T50</x:f>
        <x:v>0</x:v>
      </x:c>
      <x:c r="P50" s="220" t="b">
        <x:f>MIN(E50:H50)&lt;0</x:f>
        <x:v>0</x:v>
      </x:c>
      <x:c r="Q50" s="220" t="b">
        <x:f>AND(E50='COMM_Beacons'!Y51-'COMM_Beacons'!Y50,F50='COMM_Beacons'!AA51-'COMM_Beacons'!AA50)</x:f>
        <x:v>1</x:v>
      </x:c>
      <x:c r="R50" s="220" t="b">
        <x:f>AND(D50&gt;0,NOT(O50),NOT(P50),Q50)</x:f>
        <x:v>1</x:v>
      </x:c>
    </x:row>
    <x:row r="51" ht="24" customHeight="1">
      <x:c r="A51" s="220" t="n">
        <x:v>47</x:v>
      </x:c>
      <x:c r="B51" s="229" t="n">
        <x:v>44589.74408564815</x:v>
      </x:c>
      <x:c r="C51" s="229" t="n">
        <x:v>44589.74420138889</x:v>
      </x:c>
      <x:c r="D51" s="220" t="n">
        <x:f>ROUND((C51-B51)*86400,0)</x:f>
        <x:v>10</x:v>
      </x:c>
      <x:c r="E51" s="220" t="n">
        <x:f>'COMM_Beacons'!O52-'COMM_Beacons'!O51</x:f>
        <x:v>1</x:v>
      </x:c>
      <x:c r="F51" s="220" t="n">
        <x:f>'COMM_Beacons'!Q52-'COMM_Beacons'!Q51</x:f>
        <x:v>94</x:v>
      </x:c>
      <x:c r="G51" s="220" t="n">
        <x:f>'COMM_Beacons'!P52-'COMM_Beacons'!P51</x:f>
        <x:v>0</x:v>
      </x:c>
      <x:c r="H51" s="220" t="n">
        <x:f>'COMM_Beacons'!R52-'COMM_Beacons'!R51</x:f>
        <x:v>0</x:v>
      </x:c>
      <x:c r="I51" s="230" t="n">
        <x:f>IF(R51,E51/D51,"")</x:f>
        <x:v>0.1</x:v>
      </x:c>
      <x:c r="J51" s="230" t="n">
        <x:f>IF(R51,F51/D51,"")</x:f>
        <x:v>9.4</x:v>
      </x:c>
      <x:c r="K51" s="230" t="n">
        <x:f>IF(R51,8*F51/D51,"")</x:f>
        <x:v>75.2</x:v>
      </x:c>
      <x:c r="L51" s="230" t="n">
        <x:f>IF(AND(R51,E51&gt;0),F51/E51,"")</x:f>
        <x:v>94</x:v>
      </x:c>
      <x:c r="M51" s="220" t="n">
        <x:f>1</x:f>
        <x:v>1</x:v>
      </x:c>
      <x:c r="N51" s="220" t="n">
        <x:f>IF(R51,E51-M51,"")</x:f>
        <x:v>0</x:v>
      </x:c>
      <x:c r="O51" s="220" t="b">
        <x:f>'COMM_Beacons'!T52&lt;&gt;'COMM_Beacons'!T51</x:f>
        <x:v>0</x:v>
      </x:c>
      <x:c r="P51" s="220" t="b">
        <x:f>MIN(E51:H51)&lt;0</x:f>
        <x:v>0</x:v>
      </x:c>
      <x:c r="Q51" s="220" t="b">
        <x:f>AND(E51='COMM_Beacons'!Y52-'COMM_Beacons'!Y51,F51='COMM_Beacons'!AA52-'COMM_Beacons'!AA51)</x:f>
        <x:v>1</x:v>
      </x:c>
      <x:c r="R51" s="220" t="b">
        <x:f>AND(D51&gt;0,NOT(O51),NOT(P51),Q51)</x:f>
        <x:v>1</x:v>
      </x:c>
    </x:row>
    <x:row r="52" ht="24" customHeight="1">
      <x:c r="A52" s="220" t="n">
        <x:v>48</x:v>
      </x:c>
      <x:c r="B52" s="229" t="n">
        <x:v>44589.74420138889</x:v>
      </x:c>
      <x:c r="C52" s="229" t="n">
        <x:v>44589.74431712963</x:v>
      </x:c>
      <x:c r="D52" s="220" t="n">
        <x:f>ROUND((C52-B52)*86400,0)</x:f>
        <x:v>10</x:v>
      </x:c>
      <x:c r="E52" s="220" t="n">
        <x:f>'COMM_Beacons'!O53-'COMM_Beacons'!O52</x:f>
        <x:v>1</x:v>
      </x:c>
      <x:c r="F52" s="220" t="n">
        <x:f>'COMM_Beacons'!Q53-'COMM_Beacons'!Q52</x:f>
        <x:v>94</x:v>
      </x:c>
      <x:c r="G52" s="220" t="n">
        <x:f>'COMM_Beacons'!P53-'COMM_Beacons'!P52</x:f>
        <x:v>0</x:v>
      </x:c>
      <x:c r="H52" s="220" t="n">
        <x:f>'COMM_Beacons'!R53-'COMM_Beacons'!R52</x:f>
        <x:v>0</x:v>
      </x:c>
      <x:c r="I52" s="230" t="n">
        <x:f>IF(R52,E52/D52,"")</x:f>
        <x:v>0.1</x:v>
      </x:c>
      <x:c r="J52" s="230" t="n">
        <x:f>IF(R52,F52/D52,"")</x:f>
        <x:v>9.4</x:v>
      </x:c>
      <x:c r="K52" s="230" t="n">
        <x:f>IF(R52,8*F52/D52,"")</x:f>
        <x:v>75.2</x:v>
      </x:c>
      <x:c r="L52" s="230" t="n">
        <x:f>IF(AND(R52,E52&gt;0),F52/E52,"")</x:f>
        <x:v>94</x:v>
      </x:c>
      <x:c r="M52" s="220" t="n">
        <x:f>1</x:f>
        <x:v>1</x:v>
      </x:c>
      <x:c r="N52" s="220" t="n">
        <x:f>IF(R52,E52-M52,"")</x:f>
        <x:v>0</x:v>
      </x:c>
      <x:c r="O52" s="220" t="b">
        <x:f>'COMM_Beacons'!T53&lt;&gt;'COMM_Beacons'!T52</x:f>
        <x:v>0</x:v>
      </x:c>
      <x:c r="P52" s="220" t="b">
        <x:f>MIN(E52:H52)&lt;0</x:f>
        <x:v>0</x:v>
      </x:c>
      <x:c r="Q52" s="220" t="b">
        <x:f>AND(E52='COMM_Beacons'!Y53-'COMM_Beacons'!Y52,F52='COMM_Beacons'!AA53-'COMM_Beacons'!AA52)</x:f>
        <x:v>1</x:v>
      </x:c>
      <x:c r="R52" s="220" t="b">
        <x:f>AND(D52&gt;0,NOT(O52),NOT(P52),Q52)</x:f>
        <x:v>1</x:v>
      </x:c>
    </x:row>
    <x:row r="53" ht="24" customHeight="1">
      <x:c r="A53" s="220" t="n">
        <x:v>49</x:v>
      </x:c>
      <x:c r="B53" s="229" t="n">
        <x:v>44589.74431712963</x:v>
      </x:c>
      <x:c r="C53" s="229" t="n">
        <x:v>44589.74443287037</x:v>
      </x:c>
      <x:c r="D53" s="220" t="n">
        <x:f>ROUND((C53-B53)*86400,0)</x:f>
        <x:v>10</x:v>
      </x:c>
      <x:c r="E53" s="220" t="n">
        <x:f>'COMM_Beacons'!O54-'COMM_Beacons'!O53</x:f>
        <x:v>1</x:v>
      </x:c>
      <x:c r="F53" s="220" t="n">
        <x:f>'COMM_Beacons'!Q54-'COMM_Beacons'!Q53</x:f>
        <x:v>94</x:v>
      </x:c>
      <x:c r="G53" s="220" t="n">
        <x:f>'COMM_Beacons'!P54-'COMM_Beacons'!P53</x:f>
        <x:v>0</x:v>
      </x:c>
      <x:c r="H53" s="220" t="n">
        <x:f>'COMM_Beacons'!R54-'COMM_Beacons'!R53</x:f>
        <x:v>0</x:v>
      </x:c>
      <x:c r="I53" s="230" t="n">
        <x:f>IF(R53,E53/D53,"")</x:f>
        <x:v>0.1</x:v>
      </x:c>
      <x:c r="J53" s="230" t="n">
        <x:f>IF(R53,F53/D53,"")</x:f>
        <x:v>9.4</x:v>
      </x:c>
      <x:c r="K53" s="230" t="n">
        <x:f>IF(R53,8*F53/D53,"")</x:f>
        <x:v>75.2</x:v>
      </x:c>
      <x:c r="L53" s="230" t="n">
        <x:f>IF(AND(R53,E53&gt;0),F53/E53,"")</x:f>
        <x:v>94</x:v>
      </x:c>
      <x:c r="M53" s="220" t="n">
        <x:f>1</x:f>
        <x:v>1</x:v>
      </x:c>
      <x:c r="N53" s="220" t="n">
        <x:f>IF(R53,E53-M53,"")</x:f>
        <x:v>0</x:v>
      </x:c>
      <x:c r="O53" s="220" t="b">
        <x:f>'COMM_Beacons'!T54&lt;&gt;'COMM_Beacons'!T53</x:f>
        <x:v>0</x:v>
      </x:c>
      <x:c r="P53" s="220" t="b">
        <x:f>MIN(E53:H53)&lt;0</x:f>
        <x:v>0</x:v>
      </x:c>
      <x:c r="Q53" s="220" t="b">
        <x:f>AND(E53='COMM_Beacons'!Y54-'COMM_Beacons'!Y53,F53='COMM_Beacons'!AA54-'COMM_Beacons'!AA53)</x:f>
        <x:v>1</x:v>
      </x:c>
      <x:c r="R53" s="220" t="b">
        <x:f>AND(D53&gt;0,NOT(O53),NOT(P53),Q53)</x:f>
        <x:v>1</x:v>
      </x:c>
    </x:row>
    <x:row r="54" ht="24" customHeight="1">
      <x:c r="A54" s="220" t="n">
        <x:v>50</x:v>
      </x:c>
      <x:c r="B54" s="229" t="n">
        <x:v>44589.74443287037</x:v>
      </x:c>
      <x:c r="C54" s="229" t="n">
        <x:v>44589.74454861111</x:v>
      </x:c>
      <x:c r="D54" s="220" t="n">
        <x:f>ROUND((C54-B54)*86400,0)</x:f>
        <x:v>10</x:v>
      </x:c>
      <x:c r="E54" s="220" t="n">
        <x:f>'COMM_Beacons'!O55-'COMM_Beacons'!O54</x:f>
        <x:v>1</x:v>
      </x:c>
      <x:c r="F54" s="220" t="n">
        <x:f>'COMM_Beacons'!Q55-'COMM_Beacons'!Q54</x:f>
        <x:v>94</x:v>
      </x:c>
      <x:c r="G54" s="220" t="n">
        <x:f>'COMM_Beacons'!P55-'COMM_Beacons'!P54</x:f>
        <x:v>0</x:v>
      </x:c>
      <x:c r="H54" s="220" t="n">
        <x:f>'COMM_Beacons'!R55-'COMM_Beacons'!R54</x:f>
        <x:v>0</x:v>
      </x:c>
      <x:c r="I54" s="230" t="n">
        <x:f>IF(R54,E54/D54,"")</x:f>
        <x:v>0.1</x:v>
      </x:c>
      <x:c r="J54" s="230" t="n">
        <x:f>IF(R54,F54/D54,"")</x:f>
        <x:v>9.4</x:v>
      </x:c>
      <x:c r="K54" s="230" t="n">
        <x:f>IF(R54,8*F54/D54,"")</x:f>
        <x:v>75.2</x:v>
      </x:c>
      <x:c r="L54" s="230" t="n">
        <x:f>IF(AND(R54,E54&gt;0),F54/E54,"")</x:f>
        <x:v>94</x:v>
      </x:c>
      <x:c r="M54" s="220" t="n">
        <x:f>1</x:f>
        <x:v>1</x:v>
      </x:c>
      <x:c r="N54" s="220" t="n">
        <x:f>IF(R54,E54-M54,"")</x:f>
        <x:v>0</x:v>
      </x:c>
      <x:c r="O54" s="220" t="b">
        <x:f>'COMM_Beacons'!T55&lt;&gt;'COMM_Beacons'!T54</x:f>
        <x:v>0</x:v>
      </x:c>
      <x:c r="P54" s="220" t="b">
        <x:f>MIN(E54:H54)&lt;0</x:f>
        <x:v>0</x:v>
      </x:c>
      <x:c r="Q54" s="220" t="b">
        <x:f>AND(E54='COMM_Beacons'!Y55-'COMM_Beacons'!Y54,F54='COMM_Beacons'!AA55-'COMM_Beacons'!AA54)</x:f>
        <x:v>1</x:v>
      </x:c>
      <x:c r="R54" s="220" t="b">
        <x:f>AND(D54&gt;0,NOT(O54),NOT(P54),Q54)</x:f>
        <x:v>1</x:v>
      </x:c>
    </x:row>
    <x:row r="55" ht="24" customHeight="1">
      <x:c r="A55" s="220" t="n">
        <x:v>51</x:v>
      </x:c>
      <x:c r="B55" s="229" t="n">
        <x:v>44589.74454861111</x:v>
      </x:c>
      <x:c r="C55" s="229" t="n">
        <x:v>44589.74466435185</x:v>
      </x:c>
      <x:c r="D55" s="220" t="n">
        <x:f>ROUND((C55-B55)*86400,0)</x:f>
        <x:v>10</x:v>
      </x:c>
      <x:c r="E55" s="220" t="n">
        <x:f>'COMM_Beacons'!O56-'COMM_Beacons'!O55</x:f>
        <x:v>1</x:v>
      </x:c>
      <x:c r="F55" s="220" t="n">
        <x:f>'COMM_Beacons'!Q56-'COMM_Beacons'!Q55</x:f>
        <x:v>94</x:v>
      </x:c>
      <x:c r="G55" s="220" t="n">
        <x:f>'COMM_Beacons'!P56-'COMM_Beacons'!P55</x:f>
        <x:v>0</x:v>
      </x:c>
      <x:c r="H55" s="220" t="n">
        <x:f>'COMM_Beacons'!R56-'COMM_Beacons'!R55</x:f>
        <x:v>0</x:v>
      </x:c>
      <x:c r="I55" s="230" t="n">
        <x:f>IF(R55,E55/D55,"")</x:f>
        <x:v>0.1</x:v>
      </x:c>
      <x:c r="J55" s="230" t="n">
        <x:f>IF(R55,F55/D55,"")</x:f>
        <x:v>9.4</x:v>
      </x:c>
      <x:c r="K55" s="230" t="n">
        <x:f>IF(R55,8*F55/D55,"")</x:f>
        <x:v>75.2</x:v>
      </x:c>
      <x:c r="L55" s="230" t="n">
        <x:f>IF(AND(R55,E55&gt;0),F55/E55,"")</x:f>
        <x:v>94</x:v>
      </x:c>
      <x:c r="M55" s="220" t="n">
        <x:f>1</x:f>
        <x:v>1</x:v>
      </x:c>
      <x:c r="N55" s="220" t="n">
        <x:f>IF(R55,E55-M55,"")</x:f>
        <x:v>0</x:v>
      </x:c>
      <x:c r="O55" s="220" t="b">
        <x:f>'COMM_Beacons'!T56&lt;&gt;'COMM_Beacons'!T55</x:f>
        <x:v>0</x:v>
      </x:c>
      <x:c r="P55" s="220" t="b">
        <x:f>MIN(E55:H55)&lt;0</x:f>
        <x:v>0</x:v>
      </x:c>
      <x:c r="Q55" s="220" t="b">
        <x:f>AND(E55='COMM_Beacons'!Y56-'COMM_Beacons'!Y55,F55='COMM_Beacons'!AA56-'COMM_Beacons'!AA55)</x:f>
        <x:v>1</x:v>
      </x:c>
      <x:c r="R55" s="220" t="b">
        <x:f>AND(D55&gt;0,NOT(O55),NOT(P55),Q55)</x:f>
        <x:v>1</x:v>
      </x:c>
    </x:row>
    <x:row r="56" ht="24" customHeight="1">
      <x:c r="A56" s="220" t="n">
        <x:v>52</x:v>
      </x:c>
      <x:c r="B56" s="229" t="n">
        <x:v>44589.74466435185</x:v>
      </x:c>
      <x:c r="C56" s="229" t="n">
        <x:v>44589.744780092595</x:v>
      </x:c>
      <x:c r="D56" s="220" t="n">
        <x:f>ROUND((C56-B56)*86400,0)</x:f>
        <x:v>10</x:v>
      </x:c>
      <x:c r="E56" s="220" t="n">
        <x:f>'COMM_Beacons'!O57-'COMM_Beacons'!O56</x:f>
        <x:v>1</x:v>
      </x:c>
      <x:c r="F56" s="220" t="n">
        <x:f>'COMM_Beacons'!Q57-'COMM_Beacons'!Q56</x:f>
        <x:v>94</x:v>
      </x:c>
      <x:c r="G56" s="220" t="n">
        <x:f>'COMM_Beacons'!P57-'COMM_Beacons'!P56</x:f>
        <x:v>0</x:v>
      </x:c>
      <x:c r="H56" s="220" t="n">
        <x:f>'COMM_Beacons'!R57-'COMM_Beacons'!R56</x:f>
        <x:v>0</x:v>
      </x:c>
      <x:c r="I56" s="230" t="n">
        <x:f>IF(R56,E56/D56,"")</x:f>
        <x:v>0.1</x:v>
      </x:c>
      <x:c r="J56" s="230" t="n">
        <x:f>IF(R56,F56/D56,"")</x:f>
        <x:v>9.4</x:v>
      </x:c>
      <x:c r="K56" s="230" t="n">
        <x:f>IF(R56,8*F56/D56,"")</x:f>
        <x:v>75.2</x:v>
      </x:c>
      <x:c r="L56" s="230" t="n">
        <x:f>IF(AND(R56,E56&gt;0),F56/E56,"")</x:f>
        <x:v>94</x:v>
      </x:c>
      <x:c r="M56" s="220" t="n">
        <x:f>1</x:f>
        <x:v>1</x:v>
      </x:c>
      <x:c r="N56" s="220" t="n">
        <x:f>IF(R56,E56-M56,"")</x:f>
        <x:v>0</x:v>
      </x:c>
      <x:c r="O56" s="220" t="b">
        <x:f>'COMM_Beacons'!T57&lt;&gt;'COMM_Beacons'!T56</x:f>
        <x:v>0</x:v>
      </x:c>
      <x:c r="P56" s="220" t="b">
        <x:f>MIN(E56:H56)&lt;0</x:f>
        <x:v>0</x:v>
      </x:c>
      <x:c r="Q56" s="220" t="b">
        <x:f>AND(E56='COMM_Beacons'!Y57-'COMM_Beacons'!Y56,F56='COMM_Beacons'!AA57-'COMM_Beacons'!AA56)</x:f>
        <x:v>1</x:v>
      </x:c>
      <x:c r="R56" s="220" t="b">
        <x:f>AND(D56&gt;0,NOT(O56),NOT(P56),Q56)</x:f>
        <x:v>1</x:v>
      </x:c>
    </x:row>
    <x:row r="57" ht="24" customHeight="1">
      <x:c r="A57" s="220" t="n">
        <x:v>53</x:v>
      </x:c>
      <x:c r="B57" s="229" t="n">
        <x:v>44589.744780092595</x:v>
      </x:c>
      <x:c r="C57" s="229" t="n">
        <x:v>44589.74489583333</x:v>
      </x:c>
      <x:c r="D57" s="220" t="n">
        <x:f>ROUND((C57-B57)*86400,0)</x:f>
        <x:v>10</x:v>
      </x:c>
      <x:c r="E57" s="220" t="n">
        <x:f>'COMM_Beacons'!O58-'COMM_Beacons'!O57</x:f>
        <x:v>1</x:v>
      </x:c>
      <x:c r="F57" s="220" t="n">
        <x:f>'COMM_Beacons'!Q58-'COMM_Beacons'!Q57</x:f>
        <x:v>94</x:v>
      </x:c>
      <x:c r="G57" s="220" t="n">
        <x:f>'COMM_Beacons'!P58-'COMM_Beacons'!P57</x:f>
        <x:v>0</x:v>
      </x:c>
      <x:c r="H57" s="220" t="n">
        <x:f>'COMM_Beacons'!R58-'COMM_Beacons'!R57</x:f>
        <x:v>0</x:v>
      </x:c>
      <x:c r="I57" s="230" t="n">
        <x:f>IF(R57,E57/D57,"")</x:f>
        <x:v>0.1</x:v>
      </x:c>
      <x:c r="J57" s="230" t="n">
        <x:f>IF(R57,F57/D57,"")</x:f>
        <x:v>9.4</x:v>
      </x:c>
      <x:c r="K57" s="230" t="n">
        <x:f>IF(R57,8*F57/D57,"")</x:f>
        <x:v>75.2</x:v>
      </x:c>
      <x:c r="L57" s="230" t="n">
        <x:f>IF(AND(R57,E57&gt;0),F57/E57,"")</x:f>
        <x:v>94</x:v>
      </x:c>
      <x:c r="M57" s="220" t="n">
        <x:f>1</x:f>
        <x:v>1</x:v>
      </x:c>
      <x:c r="N57" s="220" t="n">
        <x:f>IF(R57,E57-M57,"")</x:f>
        <x:v>0</x:v>
      </x:c>
      <x:c r="O57" s="220" t="b">
        <x:f>'COMM_Beacons'!T58&lt;&gt;'COMM_Beacons'!T57</x:f>
        <x:v>0</x:v>
      </x:c>
      <x:c r="P57" s="220" t="b">
        <x:f>MIN(E57:H57)&lt;0</x:f>
        <x:v>0</x:v>
      </x:c>
      <x:c r="Q57" s="220" t="b">
        <x:f>AND(E57='COMM_Beacons'!Y58-'COMM_Beacons'!Y57,F57='COMM_Beacons'!AA58-'COMM_Beacons'!AA57)</x:f>
        <x:v>1</x:v>
      </x:c>
      <x:c r="R57" s="220" t="b">
        <x:f>AND(D57&gt;0,NOT(O57),NOT(P57),Q57)</x:f>
        <x:v>1</x:v>
      </x:c>
    </x:row>
    <x:row r="58" ht="24" customHeight="1">
      <x:c r="A58" s="220" t="n">
        <x:v>54</x:v>
      </x:c>
      <x:c r="B58" s="229" t="n">
        <x:v>44589.74489583333</x:v>
      </x:c>
      <x:c r="C58" s="229" t="n">
        <x:v>44589.74501157407</x:v>
      </x:c>
      <x:c r="D58" s="220" t="n">
        <x:f>ROUND((C58-B58)*86400,0)</x:f>
        <x:v>10</x:v>
      </x:c>
      <x:c r="E58" s="220" t="n">
        <x:f>'COMM_Beacons'!O59-'COMM_Beacons'!O58</x:f>
        <x:v>1</x:v>
      </x:c>
      <x:c r="F58" s="220" t="n">
        <x:f>'COMM_Beacons'!Q59-'COMM_Beacons'!Q58</x:f>
        <x:v>94</x:v>
      </x:c>
      <x:c r="G58" s="220" t="n">
        <x:f>'COMM_Beacons'!P59-'COMM_Beacons'!P58</x:f>
        <x:v>0</x:v>
      </x:c>
      <x:c r="H58" s="220" t="n">
        <x:f>'COMM_Beacons'!R59-'COMM_Beacons'!R58</x:f>
        <x:v>0</x:v>
      </x:c>
      <x:c r="I58" s="230" t="n">
        <x:f>IF(R58,E58/D58,"")</x:f>
        <x:v>0.1</x:v>
      </x:c>
      <x:c r="J58" s="230" t="n">
        <x:f>IF(R58,F58/D58,"")</x:f>
        <x:v>9.4</x:v>
      </x:c>
      <x:c r="K58" s="230" t="n">
        <x:f>IF(R58,8*F58/D58,"")</x:f>
        <x:v>75.2</x:v>
      </x:c>
      <x:c r="L58" s="230" t="n">
        <x:f>IF(AND(R58,E58&gt;0),F58/E58,"")</x:f>
        <x:v>94</x:v>
      </x:c>
      <x:c r="M58" s="220" t="n">
        <x:f>1</x:f>
        <x:v>1</x:v>
      </x:c>
      <x:c r="N58" s="220" t="n">
        <x:f>IF(R58,E58-M58,"")</x:f>
        <x:v>0</x:v>
      </x:c>
      <x:c r="O58" s="220" t="b">
        <x:f>'COMM_Beacons'!T59&lt;&gt;'COMM_Beacons'!T58</x:f>
        <x:v>0</x:v>
      </x:c>
      <x:c r="P58" s="220" t="b">
        <x:f>MIN(E58:H58)&lt;0</x:f>
        <x:v>0</x:v>
      </x:c>
      <x:c r="Q58" s="220" t="b">
        <x:f>AND(E58='COMM_Beacons'!Y59-'COMM_Beacons'!Y58,F58='COMM_Beacons'!AA59-'COMM_Beacons'!AA58)</x:f>
        <x:v>1</x:v>
      </x:c>
      <x:c r="R58" s="220" t="b">
        <x:f>AND(D58&gt;0,NOT(O58),NOT(P58),Q58)</x:f>
        <x:v>1</x:v>
      </x:c>
    </x:row>
    <x:row r="59" ht="24" customHeight="1">
      <x:c r="A59" s="220" t="n">
        <x:v>55</x:v>
      </x:c>
      <x:c r="B59" s="229" t="n">
        <x:v>44589.74501157407</x:v>
      </x:c>
      <x:c r="C59" s="229" t="n">
        <x:v>44589.74512731482</x:v>
      </x:c>
      <x:c r="D59" s="220" t="n">
        <x:f>ROUND((C59-B59)*86400,0)</x:f>
        <x:v>10</x:v>
      </x:c>
      <x:c r="E59" s="220" t="n">
        <x:f>'COMM_Beacons'!O60-'COMM_Beacons'!O59</x:f>
        <x:v>1</x:v>
      </x:c>
      <x:c r="F59" s="220" t="n">
        <x:f>'COMM_Beacons'!Q60-'COMM_Beacons'!Q59</x:f>
        <x:v>94</x:v>
      </x:c>
      <x:c r="G59" s="220" t="n">
        <x:f>'COMM_Beacons'!P60-'COMM_Beacons'!P59</x:f>
        <x:v>0</x:v>
      </x:c>
      <x:c r="H59" s="220" t="n">
        <x:f>'COMM_Beacons'!R60-'COMM_Beacons'!R59</x:f>
        <x:v>0</x:v>
      </x:c>
      <x:c r="I59" s="230" t="n">
        <x:f>IF(R59,E59/D59,"")</x:f>
        <x:v>0.1</x:v>
      </x:c>
      <x:c r="J59" s="230" t="n">
        <x:f>IF(R59,F59/D59,"")</x:f>
        <x:v>9.4</x:v>
      </x:c>
      <x:c r="K59" s="230" t="n">
        <x:f>IF(R59,8*F59/D59,"")</x:f>
        <x:v>75.2</x:v>
      </x:c>
      <x:c r="L59" s="230" t="n">
        <x:f>IF(AND(R59,E59&gt;0),F59/E59,"")</x:f>
        <x:v>94</x:v>
      </x:c>
      <x:c r="M59" s="220" t="n">
        <x:f>1</x:f>
        <x:v>1</x:v>
      </x:c>
      <x:c r="N59" s="220" t="n">
        <x:f>IF(R59,E59-M59,"")</x:f>
        <x:v>0</x:v>
      </x:c>
      <x:c r="O59" s="220" t="b">
        <x:f>'COMM_Beacons'!T60&lt;&gt;'COMM_Beacons'!T59</x:f>
        <x:v>0</x:v>
      </x:c>
      <x:c r="P59" s="220" t="b">
        <x:f>MIN(E59:H59)&lt;0</x:f>
        <x:v>0</x:v>
      </x:c>
      <x:c r="Q59" s="220" t="b">
        <x:f>AND(E59='COMM_Beacons'!Y60-'COMM_Beacons'!Y59,F59='COMM_Beacons'!AA60-'COMM_Beacons'!AA59)</x:f>
        <x:v>1</x:v>
      </x:c>
      <x:c r="R59" s="220" t="b">
        <x:f>AND(D59&gt;0,NOT(O59),NOT(P59),Q59)</x:f>
        <x:v>1</x:v>
      </x:c>
    </x:row>
    <x:row r="60" ht="24" customHeight="1">
      <x:c r="A60" s="220" t="n">
        <x:v>56</x:v>
      </x:c>
      <x:c r="B60" s="229" t="n">
        <x:v>44589.74512731482</x:v>
      </x:c>
      <x:c r="C60" s="229" t="n">
        <x:v>44589.745254629626</x:v>
      </x:c>
      <x:c r="D60" s="220" t="n">
        <x:f>ROUND((C60-B60)*86400,0)</x:f>
        <x:v>11</x:v>
      </x:c>
      <x:c r="E60" s="220" t="n">
        <x:f>'COMM_Beacons'!O61-'COMM_Beacons'!O60</x:f>
        <x:v>1</x:v>
      </x:c>
      <x:c r="F60" s="220" t="n">
        <x:f>'COMM_Beacons'!Q61-'COMM_Beacons'!Q60</x:f>
        <x:v>94</x:v>
      </x:c>
      <x:c r="G60" s="220" t="n">
        <x:f>'COMM_Beacons'!P61-'COMM_Beacons'!P60</x:f>
        <x:v>0</x:v>
      </x:c>
      <x:c r="H60" s="220" t="n">
        <x:f>'COMM_Beacons'!R61-'COMM_Beacons'!R60</x:f>
        <x:v>0</x:v>
      </x:c>
      <x:c r="I60" s="230" t="n">
        <x:f>IF(R60,E60/D60,"")</x:f>
        <x:v>0.09090909090909091</x:v>
      </x:c>
      <x:c r="J60" s="230" t="n">
        <x:f>IF(R60,F60/D60,"")</x:f>
        <x:v>8.545454545454545</x:v>
      </x:c>
      <x:c r="K60" s="230" t="n">
        <x:f>IF(R60,8*F60/D60,"")</x:f>
        <x:v>68.36363636363636</x:v>
      </x:c>
      <x:c r="L60" s="230" t="n">
        <x:f>IF(AND(R60,E60&gt;0),F60/E60,"")</x:f>
        <x:v>94</x:v>
      </x:c>
      <x:c r="M60" s="220" t="n">
        <x:f>1</x:f>
        <x:v>1</x:v>
      </x:c>
      <x:c r="N60" s="220" t="n">
        <x:f>IF(R60,E60-M60,"")</x:f>
        <x:v>0</x:v>
      </x:c>
      <x:c r="O60" s="220" t="b">
        <x:f>'COMM_Beacons'!T61&lt;&gt;'COMM_Beacons'!T60</x:f>
        <x:v>0</x:v>
      </x:c>
      <x:c r="P60" s="220" t="b">
        <x:f>MIN(E60:H60)&lt;0</x:f>
        <x:v>0</x:v>
      </x:c>
      <x:c r="Q60" s="220" t="b">
        <x:f>AND(E60='COMM_Beacons'!Y61-'COMM_Beacons'!Y60,F60='COMM_Beacons'!AA61-'COMM_Beacons'!AA60)</x:f>
        <x:v>1</x:v>
      </x:c>
      <x:c r="R60" s="220" t="b">
        <x:f>AND(D60&gt;0,NOT(O60),NOT(P60),Q60)</x:f>
        <x:v>1</x:v>
      </x:c>
    </x:row>
    <x:row r="61" ht="24" customHeight="1">
      <x:c r="A61" s="220" t="n">
        <x:v>57</x:v>
      </x:c>
      <x:c r="B61" s="229" t="n">
        <x:v>44589.745254629626</x:v>
      </x:c>
      <x:c r="C61" s="229" t="n">
        <x:v>44589.745358796295</x:v>
      </x:c>
      <x:c r="D61" s="220" t="n">
        <x:f>ROUND((C61-B61)*86400,0)</x:f>
        <x:v>9</x:v>
      </x:c>
      <x:c r="E61" s="220" t="n">
        <x:f>'COMM_Beacons'!O62-'COMM_Beacons'!O61</x:f>
        <x:v>1</x:v>
      </x:c>
      <x:c r="F61" s="220" t="n">
        <x:f>'COMM_Beacons'!Q62-'COMM_Beacons'!Q61</x:f>
        <x:v>94</x:v>
      </x:c>
      <x:c r="G61" s="220" t="n">
        <x:f>'COMM_Beacons'!P62-'COMM_Beacons'!P61</x:f>
        <x:v>0</x:v>
      </x:c>
      <x:c r="H61" s="220" t="n">
        <x:f>'COMM_Beacons'!R62-'COMM_Beacons'!R61</x:f>
        <x:v>0</x:v>
      </x:c>
      <x:c r="I61" s="230" t="n">
        <x:f>IF(R61,E61/D61,"")</x:f>
        <x:v>0.1111111111111111</x:v>
      </x:c>
      <x:c r="J61" s="230" t="n">
        <x:f>IF(R61,F61/D61,"")</x:f>
        <x:v>10.444444444444445</x:v>
      </x:c>
      <x:c r="K61" s="230" t="n">
        <x:f>IF(R61,8*F61/D61,"")</x:f>
        <x:v>83.55555555555556</x:v>
      </x:c>
      <x:c r="L61" s="230" t="n">
        <x:f>IF(AND(R61,E61&gt;0),F61/E61,"")</x:f>
        <x:v>94</x:v>
      </x:c>
      <x:c r="M61" s="220" t="n">
        <x:f>1</x:f>
        <x:v>1</x:v>
      </x:c>
      <x:c r="N61" s="220" t="n">
        <x:f>IF(R61,E61-M61,"")</x:f>
        <x:v>0</x:v>
      </x:c>
      <x:c r="O61" s="220" t="b">
        <x:f>'COMM_Beacons'!T62&lt;&gt;'COMM_Beacons'!T61</x:f>
        <x:v>0</x:v>
      </x:c>
      <x:c r="P61" s="220" t="b">
        <x:f>MIN(E61:H61)&lt;0</x:f>
        <x:v>0</x:v>
      </x:c>
      <x:c r="Q61" s="220" t="b">
        <x:f>AND(E61='COMM_Beacons'!Y62-'COMM_Beacons'!Y61,F61='COMM_Beacons'!AA62-'COMM_Beacons'!AA61)</x:f>
        <x:v>1</x:v>
      </x:c>
      <x:c r="R61" s="220" t="b">
        <x:f>AND(D61&gt;0,NOT(O61),NOT(P61),Q61)</x:f>
        <x:v>1</x:v>
      </x:c>
    </x:row>
    <x:row r="62" ht="24" customHeight="1">
      <x:c r="A62" s="220" t="n">
        <x:v>58</x:v>
      </x:c>
      <x:c r="B62" s="229" t="n">
        <x:v>44589.745358796295</x:v>
      </x:c>
      <x:c r="C62" s="229" t="n">
        <x:v>44589.745474537034</x:v>
      </x:c>
      <x:c r="D62" s="220" t="n">
        <x:f>ROUND((C62-B62)*86400,0)</x:f>
        <x:v>10</x:v>
      </x:c>
      <x:c r="E62" s="220" t="n">
        <x:f>'COMM_Beacons'!O63-'COMM_Beacons'!O62</x:f>
        <x:v>1</x:v>
      </x:c>
      <x:c r="F62" s="220" t="n">
        <x:f>'COMM_Beacons'!Q63-'COMM_Beacons'!Q62</x:f>
        <x:v>94</x:v>
      </x:c>
      <x:c r="G62" s="220" t="n">
        <x:f>'COMM_Beacons'!P63-'COMM_Beacons'!P62</x:f>
        <x:v>0</x:v>
      </x:c>
      <x:c r="H62" s="220" t="n">
        <x:f>'COMM_Beacons'!R63-'COMM_Beacons'!R62</x:f>
        <x:v>0</x:v>
      </x:c>
      <x:c r="I62" s="230" t="n">
        <x:f>IF(R62,E62/D62,"")</x:f>
        <x:v>0.1</x:v>
      </x:c>
      <x:c r="J62" s="230" t="n">
        <x:f>IF(R62,F62/D62,"")</x:f>
        <x:v>9.4</x:v>
      </x:c>
      <x:c r="K62" s="230" t="n">
        <x:f>IF(R62,8*F62/D62,"")</x:f>
        <x:v>75.2</x:v>
      </x:c>
      <x:c r="L62" s="230" t="n">
        <x:f>IF(AND(R62,E62&gt;0),F62/E62,"")</x:f>
        <x:v>94</x:v>
      </x:c>
      <x:c r="M62" s="220" t="n">
        <x:f>1</x:f>
        <x:v>1</x:v>
      </x:c>
      <x:c r="N62" s="220" t="n">
        <x:f>IF(R62,E62-M62,"")</x:f>
        <x:v>0</x:v>
      </x:c>
      <x:c r="O62" s="220" t="b">
        <x:f>'COMM_Beacons'!T63&lt;&gt;'COMM_Beacons'!T62</x:f>
        <x:v>0</x:v>
      </x:c>
      <x:c r="P62" s="220" t="b">
        <x:f>MIN(E62:H62)&lt;0</x:f>
        <x:v>0</x:v>
      </x:c>
      <x:c r="Q62" s="220" t="b">
        <x:f>AND(E62='COMM_Beacons'!Y63-'COMM_Beacons'!Y62,F62='COMM_Beacons'!AA63-'COMM_Beacons'!AA62)</x:f>
        <x:v>1</x:v>
      </x:c>
      <x:c r="R62" s="220" t="b">
        <x:f>AND(D62&gt;0,NOT(O62),NOT(P62),Q62)</x:f>
        <x:v>1</x:v>
      </x:c>
    </x:row>
    <x:row r="63" ht="24" customHeight="1">
      <x:c r="A63" s="220" t="n">
        <x:v>59</x:v>
      </x:c>
      <x:c r="B63" s="229" t="n">
        <x:v>44589.745474537034</x:v>
      </x:c>
      <x:c r="C63" s="229" t="n">
        <x:v>44589.74582175926</x:v>
      </x:c>
      <x:c r="D63" s="220" t="n">
        <x:f>ROUND((C63-B63)*86400,0)</x:f>
        <x:v>30</x:v>
      </x:c>
      <x:c r="E63" s="220" t="n">
        <x:f>'COMM_Beacons'!O64-'COMM_Beacons'!O63</x:f>
        <x:v>3</x:v>
      </x:c>
      <x:c r="F63" s="220" t="n">
        <x:f>'COMM_Beacons'!Q64-'COMM_Beacons'!Q63</x:f>
        <x:v>282</x:v>
      </x:c>
      <x:c r="G63" s="220" t="n">
        <x:f>'COMM_Beacons'!P64-'COMM_Beacons'!P63</x:f>
        <x:v>0</x:v>
      </x:c>
      <x:c r="H63" s="220" t="n">
        <x:f>'COMM_Beacons'!R64-'COMM_Beacons'!R63</x:f>
        <x:v>0</x:v>
      </x:c>
      <x:c r="I63" s="230" t="n">
        <x:f>IF(R63,E63/D63,"")</x:f>
        <x:v>0.1</x:v>
      </x:c>
      <x:c r="J63" s="230" t="n">
        <x:f>IF(R63,F63/D63,"")</x:f>
        <x:v>9.4</x:v>
      </x:c>
      <x:c r="K63" s="230" t="n">
        <x:f>IF(R63,8*F63/D63,"")</x:f>
        <x:v>75.2</x:v>
      </x:c>
      <x:c r="L63" s="230" t="n">
        <x:f>IF(AND(R63,E63&gt;0),F63/E63,"")</x:f>
        <x:v>94</x:v>
      </x:c>
      <x:c r="M63" s="220" t="n">
        <x:f>1</x:f>
        <x:v>1</x:v>
      </x:c>
      <x:c r="N63" s="220" t="n">
        <x:f>IF(R63,E63-M63,"")</x:f>
        <x:v>2</x:v>
      </x:c>
      <x:c r="O63" s="220" t="b">
        <x:f>'COMM_Beacons'!T64&lt;&gt;'COMM_Beacons'!T63</x:f>
        <x:v>0</x:v>
      </x:c>
      <x:c r="P63" s="220" t="b">
        <x:f>MIN(E63:H63)&lt;0</x:f>
        <x:v>0</x:v>
      </x:c>
      <x:c r="Q63" s="220" t="b">
        <x:f>AND(E63='COMM_Beacons'!Y64-'COMM_Beacons'!Y63,F63='COMM_Beacons'!AA64-'COMM_Beacons'!AA63)</x:f>
        <x:v>1</x:v>
      </x:c>
      <x:c r="R63" s="220" t="b">
        <x:f>AND(D63&gt;0,NOT(O63),NOT(P63),Q63)</x:f>
        <x:v>1</x:v>
      </x:c>
    </x:row>
    <x:row r="64" ht="24" customHeight="1">
      <x:c r="A64" s="220" t="n">
        <x:v>60</x:v>
      </x:c>
      <x:c r="B64" s="229" t="n">
        <x:v>44589.74582175926</x:v>
      </x:c>
      <x:c r="C64" s="229" t="n">
        <x:v>44589.7459375</x:v>
      </x:c>
      <x:c r="D64" s="220" t="n">
        <x:f>ROUND((C64-B64)*86400,0)</x:f>
        <x:v>10</x:v>
      </x:c>
      <x:c r="E64" s="220" t="n">
        <x:f>'COMM_Beacons'!O65-'COMM_Beacons'!O64</x:f>
        <x:v>1</x:v>
      </x:c>
      <x:c r="F64" s="220" t="n">
        <x:f>'COMM_Beacons'!Q65-'COMM_Beacons'!Q64</x:f>
        <x:v>94</x:v>
      </x:c>
      <x:c r="G64" s="220" t="n">
        <x:f>'COMM_Beacons'!P65-'COMM_Beacons'!P64</x:f>
        <x:v>0</x:v>
      </x:c>
      <x:c r="H64" s="220" t="n">
        <x:f>'COMM_Beacons'!R65-'COMM_Beacons'!R64</x:f>
        <x:v>0</x:v>
      </x:c>
      <x:c r="I64" s="230" t="n">
        <x:f>IF(R64,E64/D64,"")</x:f>
        <x:v>0.1</x:v>
      </x:c>
      <x:c r="J64" s="230" t="n">
        <x:f>IF(R64,F64/D64,"")</x:f>
        <x:v>9.4</x:v>
      </x:c>
      <x:c r="K64" s="230" t="n">
        <x:f>IF(R64,8*F64/D64,"")</x:f>
        <x:v>75.2</x:v>
      </x:c>
      <x:c r="L64" s="230" t="n">
        <x:f>IF(AND(R64,E64&gt;0),F64/E64,"")</x:f>
        <x:v>94</x:v>
      </x:c>
      <x:c r="M64" s="220" t="n">
        <x:f>1</x:f>
        <x:v>1</x:v>
      </x:c>
      <x:c r="N64" s="220" t="n">
        <x:f>IF(R64,E64-M64,"")</x:f>
        <x:v>0</x:v>
      </x:c>
      <x:c r="O64" s="220" t="b">
        <x:f>'COMM_Beacons'!T65&lt;&gt;'COMM_Beacons'!T64</x:f>
        <x:v>0</x:v>
      </x:c>
      <x:c r="P64" s="220" t="b">
        <x:f>MIN(E64:H64)&lt;0</x:f>
        <x:v>0</x:v>
      </x:c>
      <x:c r="Q64" s="220" t="b">
        <x:f>AND(E64='COMM_Beacons'!Y65-'COMM_Beacons'!Y64,F64='COMM_Beacons'!AA65-'COMM_Beacons'!AA64)</x:f>
        <x:v>1</x:v>
      </x:c>
      <x:c r="R64" s="220" t="b">
        <x:f>AND(D64&gt;0,NOT(O64),NOT(P64),Q64)</x:f>
        <x:v>1</x:v>
      </x:c>
    </x:row>
    <x:row r="65" ht="24" customHeight="1">
      <x:c r="A65" s="220" t="n">
        <x:v>61</x:v>
      </x:c>
      <x:c r="B65" s="229" t="n">
        <x:v>44589.7459375</x:v>
      </x:c>
      <x:c r="C65" s="229" t="n">
        <x:v>44589.74605324074</x:v>
      </x:c>
      <x:c r="D65" s="220" t="n">
        <x:f>ROUND((C65-B65)*86400,0)</x:f>
        <x:v>10</x:v>
      </x:c>
      <x:c r="E65" s="220" t="n">
        <x:f>'COMM_Beacons'!O66-'COMM_Beacons'!O65</x:f>
        <x:v>1</x:v>
      </x:c>
      <x:c r="F65" s="220" t="n">
        <x:f>'COMM_Beacons'!Q66-'COMM_Beacons'!Q65</x:f>
        <x:v>94</x:v>
      </x:c>
      <x:c r="G65" s="220" t="n">
        <x:f>'COMM_Beacons'!P66-'COMM_Beacons'!P65</x:f>
        <x:v>0</x:v>
      </x:c>
      <x:c r="H65" s="220" t="n">
        <x:f>'COMM_Beacons'!R66-'COMM_Beacons'!R65</x:f>
        <x:v>0</x:v>
      </x:c>
      <x:c r="I65" s="230" t="n">
        <x:f>IF(R65,E65/D65,"")</x:f>
        <x:v>0.1</x:v>
      </x:c>
      <x:c r="J65" s="230" t="n">
        <x:f>IF(R65,F65/D65,"")</x:f>
        <x:v>9.4</x:v>
      </x:c>
      <x:c r="K65" s="230" t="n">
        <x:f>IF(R65,8*F65/D65,"")</x:f>
        <x:v>75.2</x:v>
      </x:c>
      <x:c r="L65" s="230" t="n">
        <x:f>IF(AND(R65,E65&gt;0),F65/E65,"")</x:f>
        <x:v>94</x:v>
      </x:c>
      <x:c r="M65" s="220" t="n">
        <x:f>1</x:f>
        <x:v>1</x:v>
      </x:c>
      <x:c r="N65" s="220" t="n">
        <x:f>IF(R65,E65-M65,"")</x:f>
        <x:v>0</x:v>
      </x:c>
      <x:c r="O65" s="220" t="b">
        <x:f>'COMM_Beacons'!T66&lt;&gt;'COMM_Beacons'!T65</x:f>
        <x:v>0</x:v>
      </x:c>
      <x:c r="P65" s="220" t="b">
        <x:f>MIN(E65:H65)&lt;0</x:f>
        <x:v>0</x:v>
      </x:c>
      <x:c r="Q65" s="220" t="b">
        <x:f>AND(E65='COMM_Beacons'!Y66-'COMM_Beacons'!Y65,F65='COMM_Beacons'!AA66-'COMM_Beacons'!AA65)</x:f>
        <x:v>1</x:v>
      </x:c>
      <x:c r="R65" s="220" t="b">
        <x:f>AND(D65&gt;0,NOT(O65),NOT(P65),Q65)</x:f>
        <x:v>1</x:v>
      </x:c>
    </x:row>
  </x:sheetData>
  <x:mergeCells>
    <x:mergeCell ref="A1:R2"/>
    <x:mergeCell ref="A3:R4"/>
  </x:mergeCells>
  <x:pageMargins left="0.7" right="0.7" top="0.75" bottom="0.75" header="0.3" footer="0.3"/>
  <x:tableParts count="1">
    <x:tablePart xmlns:r="http://schemas.openxmlformats.org/officeDocument/2006/relationships" r:id="Rdd98bd7fc0f44603"/>
  </x:tableParts>
</x:worksheet>
</file>

<file path=xl/worksheets/sheet31.xml><?xml version="1.0" encoding="utf-8"?>
<x:worksheet xmlns:x="http://schemas.openxmlformats.org/spreadsheetml/2006/main">
  <x:sheetFormatPr defaultRowHeight="15"/>
  <x:cols>
    <x:col min="1" max="1" width="21" hidden="0" customWidth="1"/>
    <x:col min="2" max="2" width="21" hidden="0" customWidth="1"/>
    <x:col min="3" max="3" width="38" hidden="0" customWidth="1"/>
    <x:col min="4" max="4" width="38" hidden="0" customWidth="1"/>
    <x:col min="5" max="5" width="38" hidden="0" customWidth="1"/>
    <x:col min="6" max="6" width="38" hidden="0" customWidth="1"/>
    <x:col min="7" max="7" width="21" hidden="0" customWidth="1"/>
    <x:col min="8" max="8" width="21" hidden="0" customWidth="1"/>
    <x:col min="9" max="9" width="21" hidden="0" customWidth="1"/>
  </x:cols>
  <x:sheetData>
    <x:row r="1" ht="24" customHeight="1">
      <x:c r="A1" s="223" t="str">
        <x:v>COMM | excluded original records</x:v>
      </x:c>
      <x:c r="B1" s="223"/>
      <x:c r="C1" s="223"/>
      <x:c r="D1" s="223"/>
      <x:c r="E1" s="223"/>
      <x:c r="F1" s="223"/>
      <x:c r="G1" s="223"/>
      <x:c r="H1" s="223"/>
      <x:c r="I1" s="223"/>
    </x:row>
    <x:row r="2" ht="24" customHeight="1">
      <x:c r="A2" s="223"/>
      <x:c r="B2" s="223"/>
      <x:c r="C2" s="223"/>
      <x:c r="D2" s="223"/>
      <x:c r="E2" s="223"/>
      <x:c r="F2" s="223"/>
      <x:c r="G2" s="223"/>
      <x:c r="H2" s="223"/>
      <x:c r="I2" s="223"/>
    </x:row>
    <x:row r="3" ht="25" customHeight="1">
      <x:c r="A3" s="225" t="str">
        <x:v>No header repair or guessed spacecraft identity. JSON row 160 has a malformed AX.25 source callsign. Its payload repeats beacon 24 from a separate valid-header reception; that beacon still has no retained CRC.</x:v>
      </x:c>
      <x:c r="B3" s="225"/>
      <x:c r="C3" s="225"/>
      <x:c r="D3" s="225"/>
      <x:c r="E3" s="225"/>
      <x:c r="F3" s="225"/>
      <x:c r="G3" s="225"/>
      <x:c r="H3" s="225"/>
      <x:c r="I3" s="225"/>
    </x:row>
    <x:row r="4" ht="25" customHeight="1">
      <x:c r="A4" s="225"/>
      <x:c r="B4" s="225"/>
      <x:c r="C4" s="225"/>
      <x:c r="D4" s="225"/>
      <x:c r="E4" s="225"/>
      <x:c r="F4" s="225"/>
      <x:c r="G4" s="225"/>
      <x:c r="H4" s="225"/>
      <x:c r="I4" s="225"/>
    </x:row>
    <x:row r="5" ht="58" customHeight="1">
      <x:c r="A5" s="228" t="str">
        <x:v>JSON row</x:v>
      </x:c>
      <x:c r="B5" s="228" t="str">
        <x:v>UTC</x:v>
      </x:c>
      <x:c r="C5" s="228" t="str">
        <x:v>Observer</x:v>
      </x:c>
      <x:c r="D5" s="228" t="str">
        <x:v>Reason for rejection</x:v>
      </x:c>
      <x:c r="E5" s="228" t="str">
        <x:v>Source callsign</x:v>
      </x:c>
      <x:c r="F5" s="228" t="str">
        <x:v>Original frame hex</x:v>
      </x:c>
      <x:c r="G5" s="228" t="str">
        <x:v>Payload duplicates an accepted beacon</x:v>
      </x:c>
      <x:c r="H5" s="228" t="str">
        <x:v>Matched beacon ID</x:v>
      </x:c>
      <x:c r="I5" s="228" t="str">
        <x:v>CRC corroboration</x:v>
      </x:c>
    </x:row>
    <x:row r="6" ht="96" customHeight="1">
      <x:c r="A6" s="232" t="n">
        <x:v>160</x:v>
      </x:c>
      <x:c r="B6" s="233" t="n">
        <x:v>44589.74130787037</x:v>
      </x:c>
      <x:c r="C6" s="232" t="str">
        <x:v>ESA Academy @ESTEC-JO22ff</x:v>
      </x:c>
      <x:c r="D6" s="232" t="str">
        <x:v>Not an expected OPS-SAT UI data frame</x:v>
      </x:c>
      <x:c r="E6" s="232" t="str">
        <x:v>DP6/\S</x:v>
      </x:c>
      <x:c r="F6" s="232" t="str">
        <x:v>8EC06C8AA6826088A06C5EB8A66103F0CAA7C00001740174FFAD0101000082A90000000B0042F7F30000006E020466000001003DB8C811FF9701010AA8B500005613B5AF5E880010DF30</x:v>
      </x:c>
      <x:c r="G6" s="234" t="b">
        <x:v>1</x:v>
      </x:c>
      <x:c r="H6" s="232" t="n">
        <x:v>24</x:v>
      </x:c>
      <x:c r="I6" s="234" t="b">
        <x:v>0</x:v>
      </x:c>
    </x:row>
  </x:sheetData>
  <x:mergeCells>
    <x:mergeCell ref="A1:I2"/>
    <x:mergeCell ref="A3:I4"/>
  </x:mergeCells>
  <x:pageMargins left="0.7" right="0.7" top="0.75" bottom="0.75" header="0.3" footer="0.3"/>
  <x:tableParts count="1">
    <x:tablePart xmlns:r="http://schemas.openxmlformats.org/officeDocument/2006/relationships" r:id="R5d0bc44bc13e47a3"/>
  </x:tableParts>
</x:worksheet>
</file>

<file path=xl/worksheets/sheet32.xml><?xml version="1.0" encoding="utf-8"?>
<x:worksheet xmlns:x="http://schemas.openxmlformats.org/spreadsheetml/2006/main">
  <x:sheetFormatPr defaultRowHeight="15"/>
  <x:cols>
    <x:col min="1" max="1" width="34" hidden="0" customWidth="1"/>
    <x:col min="2" max="2" width="34" hidden="0" customWidth="1"/>
    <x:col min="3" max="3" width="21" hidden="0" customWidth="1"/>
    <x:col min="4" max="4" width="21" hidden="0" customWidth="1"/>
    <x:col min="5" max="5" width="40" hidden="0" customWidth="1"/>
    <x:col min="6" max="6" width="40" hidden="0" customWidth="1"/>
    <x:col min="7" max="7" width="40" hidden="0" customWidth="1"/>
    <x:col min="8" max="8" width="40" hidden="0" customWidth="1"/>
  </x:cols>
  <x:sheetData>
    <x:row r="1" ht="24" customHeight="1">
      <x:c r="A1" s="223" t="str">
        <x:v>COMM | field-by-field admission</x:v>
      </x:c>
      <x:c r="B1" s="223"/>
      <x:c r="C1" s="223"/>
      <x:c r="D1" s="223"/>
      <x:c r="E1" s="223"/>
      <x:c r="F1" s="223"/>
      <x:c r="G1" s="223"/>
      <x:c r="H1" s="223"/>
    </x:row>
    <x:row r="2" ht="24" customHeight="1">
      <x:c r="A2" s="223"/>
      <x:c r="B2" s="223"/>
      <x:c r="C2" s="223"/>
      <x:c r="D2" s="223"/>
      <x:c r="E2" s="223"/>
      <x:c r="F2" s="223"/>
      <x:c r="G2" s="223"/>
      <x:c r="H2" s="223"/>
    </x:row>
    <x:row r="3" ht="25" customHeight="1">
      <x:c r="A3" s="225" t="str">
        <x:v>PASS for synchronized radio state and counter-activity attributes. No active empirical capacity, propagation, outage or loss input is established. No arbitrary conversion of codes or timestamps.</x:v>
      </x:c>
      <x:c r="B3" s="225"/>
      <x:c r="C3" s="225"/>
      <x:c r="D3" s="225"/>
      <x:c r="E3" s="225"/>
      <x:c r="F3" s="225"/>
      <x:c r="G3" s="225"/>
      <x:c r="H3" s="225"/>
    </x:row>
    <x:row r="4" ht="25" customHeight="1">
      <x:c r="A4" s="225"/>
      <x:c r="B4" s="225"/>
      <x:c r="C4" s="225"/>
      <x:c r="D4" s="225"/>
      <x:c r="E4" s="225"/>
      <x:c r="F4" s="225"/>
      <x:c r="G4" s="225"/>
      <x:c r="H4" s="225"/>
    </x:row>
    <x:row r="5" ht="58" customHeight="1">
      <x:c r="A5" s="228" t="str">
        <x:v>Field</x:v>
      </x:c>
      <x:c r="B5" s="228" t="str">
        <x:v>Unit / encoding</x:v>
      </x:c>
      <x:c r="C5" s="228" t="str">
        <x:v>Minimum</x:v>
      </x:c>
      <x:c r="D5" s="228" t="str">
        <x:v>Maximum</x:v>
      </x:c>
      <x:c r="E5" s="228" t="str">
        <x:v>v9 fit</x:v>
      </x:c>
      <x:c r="F5" s="228" t="str">
        <x:v>Permitted use</x:v>
      </x:c>
      <x:c r="G5" s="228" t="str">
        <x:v>Boundary / excluded inference</x:v>
      </x:c>
      <x:c r="H5" s="228" t="str">
        <x:v>Primary source</x:v>
      </x:c>
    </x:row>
    <x:row r="6" ht="78" customHeight="1">
      <x:c r="A6" s="232" t="str">
        <x:v>board_temperature</x:v>
      </x:c>
      <x:c r="B6" s="232" t="str">
        <x:v>raw integer / code</x:v>
      </x:c>
      <x:c r="C6" s="232" t="n">
        <x:f>MIN('COMM_Beacons'!K$6:K$66)</x:f>
        <x:v>366</x:v>
      </x:c>
      <x:c r="D6" s="232" t="n">
        <x:f>MAX('COMM_Beacons'!K$6:K$66)</x:f>
        <x:v>388</x:v>
      </x:c>
      <x:c r="E6" s="232" t="str">
        <x:v>CONTEXT ONLY</x:v>
      </x:c>
      <x:c r="F6" s="232" t="str">
        <x:v>Raw radio thermal state; no scale conversion admitted.</x:v>
      </x:c>
      <x:c r="G6" s="232" t="str">
        <x:v>No unit conversion or operational threshold imposed.</x:v>
      </x:c>
      <x:c r="H6" s="232" t="str">
        <x:v>https://gitlab.com/librespacefoundation/satnogs/satnogs-decoders/-/blob/master/ksy/opssat1.ksy</x:v>
      </x:c>
    </x:row>
    <x:row r="7" ht="78" customHeight="1">
      <x:c r="A7" s="232" t="str">
        <x:v>pa_temperature</x:v>
      </x:c>
      <x:c r="B7" s="232" t="str">
        <x:v>raw integer / code</x:v>
      </x:c>
      <x:c r="C7" s="232" t="n">
        <x:f>MIN('COMM_Beacons'!L$6:L$66)</x:f>
        <x:v>368</x:v>
      </x:c>
      <x:c r="D7" s="232" t="n">
        <x:f>MAX('COMM_Beacons'!L$6:L$66)</x:f>
        <x:v>388</x:v>
      </x:c>
      <x:c r="E7" s="232" t="str">
        <x:v>CONTEXT ONLY</x:v>
      </x:c>
      <x:c r="F7" s="232" t="str">
        <x:v>Raw radio thermal state; no scale conversion admitted.</x:v>
      </x:c>
      <x:c r="G7" s="232" t="str">
        <x:v>No unit conversion or operational threshold imposed.</x:v>
      </x:c>
      <x:c r="H7" s="232" t="str">
        <x:v>https://gitlab.com/librespacefoundation/satnogs/satnogs-decoders/-/blob/master/ksy/opssat1.ksy</x:v>
      </x:c>
    </x:row>
    <x:row r="8" ht="78" customHeight="1">
      <x:c r="A8" s="232" t="str">
        <x:v>last_received_rssi</x:v>
      </x:c>
      <x:c r="B8" s="232" t="str">
        <x:v>raw RSSI value (retained)</x:v>
      </x:c>
      <x:c r="C8" s="232" t="n">
        <x:f>MIN('COMM_Beacons'!M$6:M$66)</x:f>
        <x:v>-83</x:v>
      </x:c>
      <x:c r="D8" s="232" t="n">
        <x:f>MAX('COMM_Beacons'!M$6:M$66)</x:f>
        <x:v>-83</x:v>
      </x:c>
      <x:c r="E8" s="232" t="str">
        <x:v>CONTEXT ONLY</x:v>
      </x:c>
      <x:c r="F8" s="232" t="str">
        <x:v>Last received-packet RSSI; all values -83 in this window.</x:v>
      </x:c>
      <x:c r="G8" s="232" t="str">
        <x:v>Potentially stale; not a current-signal measurement or downlink RSSI.</x:v>
      </x:c>
      <x:c r="H8" s="232" t="str">
        <x:v>https://opssat.esa.int/ops-sat-1/docs/tm_analysis.html</x:v>
      </x:c>
    </x:row>
    <x:row r="9" ht="78" customHeight="1">
      <x:c r="A9" s="232" t="str">
        <x:v>last_received_rf_error</x:v>
      </x:c>
      <x:c r="B9" s="232" t="str">
        <x:v>raw integer / code</x:v>
      </x:c>
      <x:c r="C9" s="232" t="n">
        <x:f>MIN('COMM_Beacons'!N$6:N$66)</x:f>
        <x:v>257</x:v>
      </x:c>
      <x:c r="D9" s="232" t="n">
        <x:f>MAX('COMM_Beacons'!N$6:N$66)</x:f>
        <x:v>257</x:v>
      </x:c>
      <x:c r="E9" s="232" t="str">
        <x:v>CONTEXT ONLY</x:v>
      </x:c>
      <x:c r="F9" s="232" t="str">
        <x:v>Preserve raw value 257; interpretation/scaling not validated.</x:v>
      </x:c>
      <x:c r="G9" s="232" t="str">
        <x:v>Do not convert to packet-error rate or a Boolean failure.</x:v>
      </x:c>
      <x:c r="H9" s="232" t="str">
        <x:v>https://gitlab.com/librespacefoundation/satnogs/satnogs-decoders/-/blob/master/ksy/opssat1.ksy</x:v>
      </x:c>
    </x:row>
    <x:row r="10" ht="78" customHeight="1">
      <x:c r="A10" s="232" t="str">
        <x:v>number_of_tx_packets_since_reboot</x:v>
      </x:c>
      <x:c r="B10" s="232" t="str">
        <x:v>packets (onboard counter)</x:v>
      </x:c>
      <x:c r="C10" s="232" t="n">
        <x:f>MIN('COMM_Beacons'!O$6:O$66)</x:f>
        <x:v>33421</x:v>
      </x:c>
      <x:c r="D10" s="232" t="n">
        <x:f>MAX('COMM_Beacons'!O$6:O$66)</x:f>
        <x:v>33490</x:v>
      </x:c>
      <x:c r="E10" s="232" t="str">
        <x:v>PROXY FIT</x:v>
      </x:c>
      <x:c r="F10" s="232" t="str">
        <x:v>Counter deltas describe radio transmit activity.</x:v>
      </x:c>
      <x:c r="G10" s="232" t="str">
        <x:v>Not an end-to-end delivery or loss denominator.</x:v>
      </x:c>
      <x:c r="H10" s="232" t="str">
        <x:v>https://gitlab.com/librespacefoundation/satnogs/satnogs-decoders/-/blob/master/ksy/opssat1.ksy</x:v>
      </x:c>
    </x:row>
    <x:row r="11" ht="78" customHeight="1">
      <x:c r="A11" s="232" t="str">
        <x:v>number_of_rx_packets_since_reboot</x:v>
      </x:c>
      <x:c r="B11" s="232" t="str">
        <x:v>packets (onboard counter)</x:v>
      </x:c>
      <x:c r="C11" s="232" t="n">
        <x:f>MIN('COMM_Beacons'!P$6:P$66)</x:f>
        <x:v>11</x:v>
      </x:c>
      <x:c r="D11" s="232" t="n">
        <x:f>MAX('COMM_Beacons'!P$6:P$66)</x:f>
        <x:v>11</x:v>
      </x:c>
      <x:c r="E11" s="232" t="str">
        <x:v>CONTEXT ONLY</x:v>
      </x:c>
      <x:c r="F11" s="232" t="str">
        <x:v>Onboard receive counter; not a downlink reception counter.</x:v>
      </x:c>
      <x:c r="G11" s="232" t="str">
        <x:v>Not an end-to-end delivery or loss denominator.</x:v>
      </x:c>
      <x:c r="H11" s="232" t="str">
        <x:v>https://gitlab.com/librespacefoundation/satnogs/satnogs-decoders/-/blob/master/ksy/opssat1.ksy</x:v>
      </x:c>
    </x:row>
    <x:row r="12" ht="78" customHeight="1">
      <x:c r="A12" s="232" t="str">
        <x:v>number_of_tx_bytes_since_reboot</x:v>
      </x:c>
      <x:c r="B12" s="232" t="str">
        <x:v>bytes (onboard counter)</x:v>
      </x:c>
      <x:c r="C12" s="232" t="n">
        <x:f>MIN('COMM_Beacons'!Q$6:Q$66)</x:f>
        <x:v>4386219</x:v>
      </x:c>
      <x:c r="D12" s="232" t="n">
        <x:f>MAX('COMM_Beacons'!Q$6:Q$66)</x:f>
        <x:v>4392705</x:v>
      </x:c>
      <x:c r="E12" s="232" t="str">
        <x:v>PROXY FIT</x:v>
      </x:c>
      <x:c r="F12" s="232" t="str">
        <x:v>Counter deltas describe transmitted volume/activity.</x:v>
      </x:c>
      <x:c r="G12" s="232" t="str">
        <x:v>Not link capacity, available bandwidth, ground goodput, or application-task size.</x:v>
      </x:c>
      <x:c r="H12" s="232" t="str">
        <x:v>https://gitlab.com/librespacefoundation/satnogs/satnogs-decoders/-/blob/master/ksy/opssat1.ksy</x:v>
      </x:c>
    </x:row>
    <x:row r="13" ht="78" customHeight="1">
      <x:c r="A13" s="232" t="str">
        <x:v>number_of_rx_bytes_since_reboot</x:v>
      </x:c>
      <x:c r="B13" s="232" t="str">
        <x:v>bytes (onboard counter)</x:v>
      </x:c>
      <x:c r="C13" s="232" t="n">
        <x:f>MIN('COMM_Beacons'!R$6:R$66)</x:f>
        <x:v>110</x:v>
      </x:c>
      <x:c r="D13" s="232" t="n">
        <x:f>MAX('COMM_Beacons'!R$6:R$66)</x:f>
        <x:v>110</x:v>
      </x:c>
      <x:c r="E13" s="232" t="str">
        <x:v>CONTEXT ONLY</x:v>
      </x:c>
      <x:c r="F13" s="232" t="str">
        <x:v>Onboard received-byte counter.</x:v>
      </x:c>
      <x:c r="G13" s="232" t="str">
        <x:v>Not link capacity, available bandwidth, ground goodput, or application-task size.</x:v>
      </x:c>
      <x:c r="H13" s="232" t="str">
        <x:v>https://gitlab.com/librespacefoundation/satnogs/satnogs-decoders/-/blob/master/ksy/opssat1.ksy</x:v>
      </x:c>
    </x:row>
    <x:row r="14" ht="78" customHeight="1">
      <x:c r="A14" s="232" t="str">
        <x:v>active_system_configuration</x:v>
      </x:c>
      <x:c r="B14" s="232" t="str">
        <x:v>raw integer / code</x:v>
      </x:c>
      <x:c r="C14" s="232" t="n">
        <x:f>MIN('COMM_Beacons'!S$6:S$66)</x:f>
        <x:v>2</x:v>
      </x:c>
      <x:c r="D14" s="232" t="n">
        <x:f>MAX('COMM_Beacons'!S$6:S$66)</x:f>
        <x:v>2</x:v>
      </x:c>
      <x:c r="E14" s="232" t="str">
        <x:v>CONTEXT ONLY</x:v>
      </x:c>
      <x:c r="F14" s="232" t="str">
        <x:v>Observed configuration code 2.</x:v>
      </x:c>
      <x:c r="G14" s="232" t="str">
        <x:v>No unsupported mapping from code 2 to 'Up', 'Down', or rate.</x:v>
      </x:c>
      <x:c r="H14" s="232" t="str">
        <x:v>https://gitlab.com/librespacefoundation/satnogs/satnogs-decoders/-/blob/master/ksy/opssat1.ksy</x:v>
      </x:c>
    </x:row>
    <x:row r="15" ht="78" customHeight="1">
      <x:c r="A15" s="232" t="str">
        <x:v>reboot_number</x:v>
      </x:c>
      <x:c r="B15" s="232" t="str">
        <x:v>count/code</x:v>
      </x:c>
      <x:c r="C15" s="232" t="n">
        <x:f>MIN('COMM_Beacons'!T$6:T$66)</x:f>
        <x:v>1126</x:v>
      </x:c>
      <x:c r="D15" s="232" t="n">
        <x:f>MAX('COMM_Beacons'!T$6:T$66)</x:f>
        <x:v>1126</x:v>
      </x:c>
      <x:c r="E15" s="232" t="str">
        <x:v>CONTEXT ONLY</x:v>
      </x:c>
      <x:c r="F15" s="232" t="str">
        <x:v>Screen counter intervals for an observed reboot-number change.</x:v>
      </x:c>
      <x:c r="G15" s="232" t="str">
        <x:v>Unchanged value is a QC observation, not proof of uninterrupted link service.</x:v>
      </x:c>
      <x:c r="H15" s="232" t="str">
        <x:v>https://gitlab.com/librespacefoundation/satnogs/satnogs-decoders/-/blob/master/ksy/opssat1.ksy</x:v>
      </x:c>
    </x:row>
    <x:row r="16" ht="78" customHeight="1">
      <x:c r="A16" s="232" t="str">
        <x:v>reboot_cause</x:v>
      </x:c>
      <x:c r="B16" s="232" t="str">
        <x:v>raw integer / code</x:v>
      </x:c>
      <x:c r="C16" s="232" t="n">
        <x:f>MIN('COMM_Beacons'!U$6:U$66)</x:f>
        <x:v>256</x:v>
      </x:c>
      <x:c r="D16" s="232" t="n">
        <x:f>MAX('COMM_Beacons'!U$6:U$66)</x:f>
        <x:v>256</x:v>
      </x:c>
      <x:c r="E16" s="232" t="str">
        <x:v>CONTEXT ONLY</x:v>
      </x:c>
      <x:c r="F16" s="232" t="str">
        <x:v>Retained entity attribute; no automatic effect on queues.</x:v>
      </x:c>
      <x:c r="G16" s="232" t="str">
        <x:v>No unit conversion or operational threshold imposed.</x:v>
      </x:c>
      <x:c r="H16" s="232" t="str">
        <x:v>https://gitlab.com/librespacefoundation/satnogs/satnogs-decoders/-/blob/master/ksy/opssat1.ksy</x:v>
      </x:c>
    </x:row>
    <x:row r="17" ht="78" customHeight="1">
      <x:c r="A17" s="232" t="str">
        <x:v>last_valid_packet_timestamp</x:v>
      </x:c>
      <x:c r="B17" s="232" t="str">
        <x:v>raw integer / code</x:v>
      </x:c>
      <x:c r="C17" s="232" t="n">
        <x:f>MIN('COMM_Beacons'!V$6:V$66)</x:f>
        <x:v>1035520017</x:v>
      </x:c>
      <x:c r="D17" s="232" t="n">
        <x:f>MAX('COMM_Beacons'!V$6:V$66)</x:f>
        <x:v>1035520017</x:v>
      </x:c>
      <x:c r="E17" s="232" t="str">
        <x:v>CONTEXT ONLY</x:v>
      </x:c>
      <x:c r="F17" s="232" t="str">
        <x:v>Retain raw value 1035520017; epoch/unit not established.</x:v>
      </x:c>
      <x:c r="G17" s="232" t="str">
        <x:v>Do not convert to UTC, one-way latency, or a service/recovery interval.</x:v>
      </x:c>
      <x:c r="H17" s="232" t="str">
        <x:v>https://gitlab.com/librespacefoundation/satnogs/satnogs-decoders/-/blob/master/ksy/opssat1.ksy</x:v>
      </x:c>
    </x:row>
    <x:row r="18" ht="78" customHeight="1">
      <x:c r="A18" s="232" t="str">
        <x:v>background_rssi_level</x:v>
      </x:c>
      <x:c r="B18" s="232" t="str">
        <x:v>dBm</x:v>
      </x:c>
      <x:c r="C18" s="232" t="n">
        <x:f>MIN('COMM_Beacons'!W$6:W$66)</x:f>
        <x:v>-117</x:v>
      </x:c>
      <x:c r="D18" s="232" t="n">
        <x:f>MAX('COMM_Beacons'!W$6:W$66)</x:f>
        <x:v>-89</x:v>
      </x:c>
      <x:c r="E18" s="232" t="str">
        <x:v>CONTEXT ONLY</x:v>
      </x:c>
      <x:c r="F18" s="232" t="str">
        <x:v>Contemporaneous onboard receiver background-noise state.</x:v>
      </x:c>
      <x:c r="G18" s="232" t="str">
        <x:v>Not ground-received downlink signal or a validated throughput/outage function.</x:v>
      </x:c>
      <x:c r="H18" s="232" t="str">
        <x:v>https://opssat.esa.int/ops-sat-1/docs/tm_analysis.html</x:v>
      </x:c>
    </x:row>
    <x:row r="19" ht="78" customHeight="1">
      <x:c r="A19" s="232" t="str">
        <x:v>tx_duty_time_since_reboot</x:v>
      </x:c>
      <x:c r="B19" s="232" t="str">
        <x:v>raw integer / code</x:v>
      </x:c>
      <x:c r="C19" s="232" t="n">
        <x:f>MIN('COMM_Beacons'!X$6:X$66)</x:f>
        <x:v>1</x:v>
      </x:c>
      <x:c r="D19" s="232" t="n">
        <x:f>MAX('COMM_Beacons'!X$6:X$66)</x:f>
        <x:v>1</x:v>
      </x:c>
      <x:c r="E19" s="232" t="str">
        <x:v>CONTEXT ONLY</x:v>
      </x:c>
      <x:c r="F19" s="232" t="str">
        <x:v>Retain raw value 1; time scale/meaning not validated.</x:v>
      </x:c>
      <x:c r="G19" s="232" t="str">
        <x:v>Do not use as seconds, duty-cycle percent, airtime or availability.</x:v>
      </x:c>
      <x:c r="H19" s="232" t="str">
        <x:v>https://gitlab.com/librespacefoundation/satnogs/satnogs-decoders/-/blob/master/ksy/opssat1.ksy</x:v>
      </x:c>
    </x:row>
    <x:row r="20" ht="78" customHeight="1">
      <x:c r="A20" s="232" t="str">
        <x:v>total_tx_packets</x:v>
      </x:c>
      <x:c r="B20" s="232" t="str">
        <x:v>packets (onboard counter)</x:v>
      </x:c>
      <x:c r="C20" s="232" t="n">
        <x:f>MIN('COMM_Beacons'!Y$6:Y$66)</x:f>
        <x:v>17475737</x:v>
      </x:c>
      <x:c r="D20" s="232" t="n">
        <x:f>MAX('COMM_Beacons'!Y$6:Y$66)</x:f>
        <x:v>17475806</x:v>
      </x:c>
      <x:c r="E20" s="232" t="str">
        <x:v>PROXY FIT</x:v>
      </x:c>
      <x:c r="F20" s="232" t="str">
        <x:v>Counter deltas describe radio transmit activity.</x:v>
      </x:c>
      <x:c r="G20" s="232" t="str">
        <x:v>Not an end-to-end delivery or loss denominator.</x:v>
      </x:c>
      <x:c r="H20" s="232" t="str">
        <x:v>https://gitlab.com/librespacefoundation/satnogs/satnogs-decoders/-/blob/master/ksy/opssat1.ksy</x:v>
      </x:c>
    </x:row>
    <x:row r="21" ht="78" customHeight="1">
      <x:c r="A21" s="232" t="str">
        <x:v>total_rx_packets</x:v>
      </x:c>
      <x:c r="B21" s="232" t="str">
        <x:v>packets (onboard counter)</x:v>
      </x:c>
      <x:c r="C21" s="232" t="n">
        <x:f>MIN('COMM_Beacons'!Z$6:Z$66)</x:f>
        <x:v>22035</x:v>
      </x:c>
      <x:c r="D21" s="232" t="n">
        <x:f>MAX('COMM_Beacons'!Z$6:Z$66)</x:f>
        <x:v>22035</x:v>
      </x:c>
      <x:c r="E21" s="232" t="str">
        <x:v>CONTEXT ONLY</x:v>
      </x:c>
      <x:c r="F21" s="232" t="str">
        <x:v>Onboard receive counter; not a downlink reception counter.</x:v>
      </x:c>
      <x:c r="G21" s="232" t="str">
        <x:v>Not an end-to-end delivery or loss denominator.</x:v>
      </x:c>
      <x:c r="H21" s="232" t="str">
        <x:v>https://gitlab.com/librespacefoundation/satnogs/satnogs-decoders/-/blob/master/ksy/opssat1.ksy</x:v>
      </x:c>
    </x:row>
    <x:row r="22" ht="78" customHeight="1">
      <x:c r="A22" s="232" t="str">
        <x:v>total_tx_bytes</x:v>
      </x:c>
      <x:c r="B22" s="232" t="str">
        <x:v>bytes (onboard counter)</x:v>
      </x:c>
      <x:c r="C22" s="232" t="n">
        <x:f>MIN('COMM_Beacons'!AA$6:AA$66)</x:f>
        <x:v>3048166464</x:v>
      </x:c>
      <x:c r="D22" s="232" t="n">
        <x:f>MAX('COMM_Beacons'!AA$6:AA$66)</x:f>
        <x:v>3048172950</x:v>
      </x:c>
      <x:c r="E22" s="232" t="str">
        <x:v>PROXY FIT</x:v>
      </x:c>
      <x:c r="F22" s="232" t="str">
        <x:v>Counter deltas describe transmitted volume/activity.</x:v>
      </x:c>
      <x:c r="G22" s="232" t="str">
        <x:v>Not link capacity, available bandwidth, ground goodput, or application-task size.</x:v>
      </x:c>
      <x:c r="H22" s="232" t="str">
        <x:v>https://gitlab.com/librespacefoundation/satnogs/satnogs-decoders/-/blob/master/ksy/opssat1.ksy</x:v>
      </x:c>
    </x:row>
    <x:row r="23" ht="78" customHeight="1">
      <x:c r="A23" s="232" t="str">
        <x:v>total_rx_bytes</x:v>
      </x:c>
      <x:c r="B23" s="232" t="str">
        <x:v>bytes (onboard counter)</x:v>
      </x:c>
      <x:c r="C23" s="232" t="n">
        <x:f>MIN('COMM_Beacons'!AB$6:AB$66)</x:f>
        <x:v>1105712</x:v>
      </x:c>
      <x:c r="D23" s="232" t="n">
        <x:f>MAX('COMM_Beacons'!AB$6:AB$66)</x:f>
        <x:v>1105712</x:v>
      </x:c>
      <x:c r="E23" s="232" t="str">
        <x:v>CONTEXT ONLY</x:v>
      </x:c>
      <x:c r="F23" s="232" t="str">
        <x:v>Onboard received-byte counter.</x:v>
      </x:c>
      <x:c r="G23" s="232" t="str">
        <x:v>Not link capacity, available bandwidth, ground goodput, or application-task size.</x:v>
      </x:c>
      <x:c r="H23" s="232" t="str">
        <x:v>https://gitlab.com/librespacefoundation/satnogs/satnogs-decoders/-/blob/master/ksy/opssat1.ksy</x:v>
      </x:c>
    </x:row>
    <x:row r="24" ht="78" customHeight="1">
      <x:c r="A24" s="232" t="str">
        <x:v>TX counter activity rate</x:v>
      </x:c>
      <x:c r="B24" s="232" t="str">
        <x:v>bytes/s</x:v>
      </x:c>
      <x:c r="C24" s="232" t="n">
        <x:f>MIN('COMM_Counter_Deltas'!J6:J65)</x:f>
        <x:v>8.545454545454545</x:v>
      </x:c>
      <x:c r="D24" s="232" t="n">
        <x:f>MAX('COMM_Counter_Deltas'!J6:J65)</x:f>
        <x:v>10.444444444444445</x:v>
      </x:c>
      <x:c r="E24" s="232" t="str">
        <x:v>PROXY FIT</x:v>
      </x:c>
      <x:c r="F24" s="232" t="str">
        <x:v>Delta TX-byte counter / delta reception time; interval-weighted mean 9.4 B/s.</x:v>
      </x:c>
      <x:c r="G24" s="232" t="str">
        <x:v>Activity, not capacity. Reception-time jitter remains; no active v9 rate substitution.</x:v>
      </x:c>
      <x:c r="H24" s="232" t="str">
        <x:v>https://gitlab.com/librespacefoundation/satnogs/satnogs-decoders/-/blob/master/ksy/opssat1.ksy</x:v>
      </x:c>
    </x:row>
    <x:row r="25" ht="78" customHeight="1">
      <x:c r="A25" s="232" t="str">
        <x:v>Link rate / capacity</x:v>
      </x:c>
      <x:c r="B25" s="232" t="str">
        <x:v>Mbps</x:v>
      </x:c>
      <x:c r="C25" s="232"/>
      <x:c r="D25" s="232"/>
      <x:c r="E25" s="232" t="str">
        <x:v>MISSING</x:v>
      </x:c>
      <x:c r="F25" s="232" t="str">
        <x:v>Keep Settings!B28 = 100 (SYNTHETIC).</x:v>
      </x:c>
      <x:c r="G25" s="232" t="str">
        <x:v>No measured throughput, bandwidth or goodput series supplied.</x:v>
      </x:c>
      <x:c r="H25" s="232" t="str">
        <x:v>https://gitlab.com/librespacefoundation/satnogs/satnogs-decoders/-/blob/master/ksy/opssat1.ksy</x:v>
      </x:c>
    </x:row>
    <x:row r="26" ht="78" customHeight="1">
      <x:c r="A26" s="232" t="str">
        <x:v>Propagation / RTT</x:v>
      </x:c>
      <x:c r="B26" s="232" t="str">
        <x:v>s</x:v>
      </x:c>
      <x:c r="C26" s="232"/>
      <x:c r="D26" s="232"/>
      <x:c r="E26" s="232" t="str">
        <x:v>MISSING</x:v>
      </x:c>
      <x:c r="F26" s="232" t="str">
        <x:v>Keep Settings!B29 = 0.02 (SYNTHETIC).</x:v>
      </x:c>
      <x:c r="G26" s="232" t="str">
        <x:v>No corresponding clock-aligned TX/RX event pair.</x:v>
      </x:c>
      <x:c r="H26" s="232" t="str">
        <x:v>https://gitlab.com/librespacefoundation/satnogs/satnogs-decoders/-/blob/master/ksy/opssat1.ksy</x:v>
      </x:c>
    </x:row>
    <x:row r="27" ht="78" customHeight="1">
      <x:c r="A27" s="232" t="str">
        <x:v>Contact / outage schedule</x:v>
      </x:c>
      <x:c r="B27" s="232" t="str">
        <x:v>s / Boolean</x:v>
      </x:c>
      <x:c r="C27" s="232"/>
      <x:c r="D27" s="232"/>
      <x:c r="E27" s="232" t="str">
        <x:v>MISSING</x:v>
      </x:c>
      <x:c r="F27" s="232" t="str">
        <x:v>Keep 600 s up / 120 s down (SYNTHETIC).</x:v>
      </x:c>
      <x:c r="G27" s="232" t="str">
        <x:v>No visibility/receiver-operating log; missing reception is not an outage.</x:v>
      </x:c>
      <x:c r="H27" s="232" t="str">
        <x:v>https://gitlab.com/librespacefoundation/satnogs/satnogs-decoders/-/blob/master/ksy/opssat1.ksy</x:v>
      </x:c>
    </x:row>
    <x:row r="28" ht="78" customHeight="1">
      <x:c r="A28" s="232" t="str">
        <x:v>Packet loss</x:v>
      </x:c>
      <x:c r="B28" s="232" t="str">
        <x:v>fraction</x:v>
      </x:c>
      <x:c r="C28" s="232"/>
      <x:c r="D28" s="232"/>
      <x:c r="E28" s="232" t="str">
        <x:v>MISSING</x:v>
      </x:c>
      <x:c r="F28" s="232" t="str">
        <x:v>No measured packet-loss driver admitted.</x:v>
      </x:c>
      <x:c r="G28" s="232" t="str">
        <x:v>Counter/reception discrepancies are not a defensible downlink-loss estimate.</x:v>
      </x:c>
      <x:c r="H28" s="232" t="str">
        <x:v>https://gitlab.com/librespacefoundation/satnogs/satnogs-decoders/-/blob/master/ksy/opssat1.ksy</x:v>
      </x:c>
    </x:row>
  </x:sheetData>
  <x:mergeCells>
    <x:mergeCell ref="A1:H2"/>
    <x:mergeCell ref="A3:H4"/>
  </x:mergeCells>
  <x:pageMargins left="0.7" right="0.7" top="0.75" bottom="0.75" header="0.3" footer="0.3"/>
  <x:tableParts count="1">
    <x:tablePart xmlns:r="http://schemas.openxmlformats.org/officeDocument/2006/relationships" r:id="R9d53f99c0ec84bbb"/>
  </x:tableParts>
</x:worksheet>
</file>

<file path=xl/worksheets/sheet33.xml><?xml version="1.0" encoding="utf-8"?>
<x:worksheet xmlns:x="http://schemas.openxmlformats.org/spreadsheetml/2006/main">
  <x:sheetFormatPr defaultRowHeight="15"/>
  <x:cols>
    <x:col min="1" max="1" width="41" hidden="0" customWidth="1"/>
    <x:col min="2" max="2" width="21" hidden="0" customWidth="1"/>
    <x:col min="3" max="3" width="21" hidden="0" customWidth="1"/>
    <x:col min="4" max="4" width="21" hidden="0" customWidth="1"/>
    <x:col min="5" max="5" width="68" hidden="0" customWidth="1"/>
  </x:cols>
  <x:sheetData>
    <x:row r="1" ht="24" customHeight="1">
      <x:c r="A1" s="223" t="str">
        <x:v>COMM | decoding and admission checks</x:v>
      </x:c>
      <x:c r="B1" s="223"/>
      <x:c r="C1" s="223"/>
      <x:c r="D1" s="223"/>
      <x:c r="E1" s="223"/>
    </x:row>
    <x:row r="2" ht="24" customHeight="1">
      <x:c r="A2" s="223"/>
      <x:c r="B2" s="223"/>
      <x:c r="C2" s="223"/>
      <x:c r="D2" s="223"/>
      <x:c r="E2" s="223"/>
    </x:row>
    <x:row r="3" ht="25" customHeight="1">
      <x:c r="A3" s="225" t="str">
        <x:v>Each workbook calculation is checked against the independent decoder result. PASS means bounded state-data fit; it does NOT mean historical link-performance calibration.</x:v>
      </x:c>
      <x:c r="B3" s="225"/>
      <x:c r="C3" s="225"/>
      <x:c r="D3" s="225"/>
      <x:c r="E3" s="225"/>
    </x:row>
    <x:row r="4" ht="25" customHeight="1">
      <x:c r="A4" s="225"/>
      <x:c r="B4" s="225"/>
      <x:c r="C4" s="225"/>
      <x:c r="D4" s="225"/>
      <x:c r="E4" s="225"/>
    </x:row>
    <x:row r="5" ht="58" customHeight="1">
      <x:c r="A5" s="228" t="str">
        <x:v>Check</x:v>
      </x:c>
      <x:c r="B5" s="228" t="str">
        <x:v>Workbook result</x:v>
      </x:c>
      <x:c r="C5" s="228" t="str">
        <x:v>Independent reference</x:v>
      </x:c>
      <x:c r="D5" s="228" t="str">
        <x:v>Agreement</x:v>
      </x:c>
      <x:c r="E5" s="228" t="str">
        <x:v>Scope / limitation</x:v>
      </x:c>
    </x:row>
    <x:row r="6" ht="44" customHeight="1">
      <x:c r="A6" s="232" t="str">
        <x:v>Bounded original receptions</x:v>
      </x:c>
      <x:c r="B6" s="306" t="n">
        <x:f>COUNTA('COMM_Receptions'!A6:A106)</x:f>
        <x:v>101</x:v>
      </x:c>
      <x:c r="C6" s="306" t="n">
        <x:v>101</x:v>
      </x:c>
      <x:c r="D6" s="232" t="str">
        <x:f>IF(ABS(B6-C6)&lt;0.000001,"PASS","CHECK")</x:f>
        <x:v>PASS</x:v>
      </x:c>
      <x:c r="E6" s="232" t="str">
        <x:v>Raw cohort; original records are never removed.</x:v>
      </x:c>
    </x:row>
    <x:row r="7" ht="44" customHeight="1">
      <x:c r="A7" s="232" t="str">
        <x:v>Accepted decoded receptions</x:v>
      </x:c>
      <x:c r="B7" s="306" t="n">
        <x:f>COUNTA('COMM_Decoded'!A6:A105)</x:f>
        <x:v>100</x:v>
      </x:c>
      <x:c r="C7" s="306" t="n">
        <x:v>100</x:v>
      </x:c>
      <x:c r="D7" s="232" t="str">
        <x:f>IF(ABS(B7-C7)&lt;0.000001,"PASS","CHECK")</x:f>
        <x:v>PASS</x:v>
      </x:c>
      <x:c r="E7" s="232" t="str">
        <x:v>Pass AX.25/CSP structure; CRC checked when retained.</x:v>
      </x:c>
    </x:row>
    <x:row r="8" ht="44" customHeight="1">
      <x:c r="A8" s="232" t="str">
        <x:v>Rejected original receptions</x:v>
      </x:c>
      <x:c r="B8" s="306" t="n">
        <x:f>COUNTA('COMM_Rejected'!A6:A6)</x:f>
        <x:v>1</x:v>
      </x:c>
      <x:c r="C8" s="306" t="n">
        <x:v>1</x:v>
      </x:c>
      <x:c r="D8" s="232" t="str">
        <x:f>IF(ABS(B8-C8)&lt;0.000001,"PASS","CHECK")</x:f>
        <x:v>PASS</x:v>
      </x:c>
      <x:c r="E8" s="232" t="str">
        <x:v>Malformed source callsign in JSON row 160; not repaired.</x:v>
      </x:c>
    </x:row>
    <x:row r="9" ht="44" customHeight="1">
      <x:c r="A9" s="232" t="str">
        <x:v>Distinct canonical beacons</x:v>
      </x:c>
      <x:c r="B9" s="306" t="n">
        <x:f>COUNTA('COMM_Beacons'!A6:A66)</x:f>
        <x:v>61</x:v>
      </x:c>
      <x:c r="C9" s="306" t="n">
        <x:v>61</x:v>
      </x:c>
      <x:c r="D9" s="232" t="str">
        <x:f>IF(ABS(B9-C9)&lt;0.000001,"PASS","CHECK")</x:f>
        <x:v>PASS</x:v>
      </x:c>
      <x:c r="E9" s="232" t="str">
        <x:v>Deduplicate normalized header + 18 fields.</x:v>
      </x:c>
    </x:row>
    <x:row r="10" ht="44" customHeight="1">
      <x:c r="A10" s="232" t="str">
        <x:v>CRC32-C checks passed</x:v>
      </x:c>
      <x:c r="B10" s="306" t="n">
        <x:f>COUNTIF('COMM_Decoded'!H6:H105,"PASS")</x:f>
        <x:v>65</x:v>
      </x:c>
      <x:c r="C10" s="306" t="n">
        <x:v>65</x:v>
      </x:c>
      <x:c r="D10" s="232" t="str">
        <x:f>IF(ABS(B10-C10)&lt;0.000001,"PASS","CHECK")</x:f>
        <x:v>PASS</x:v>
      </x:c>
      <x:c r="E10" s="232" t="str">
        <x:v>110-byte frames; checksum over retained CSP header + beacon.</x:v>
      </x:c>
    </x:row>
    <x:row r="11" ht="44" customHeight="1">
      <x:c r="A11" s="232" t="str">
        <x:v>Accepted records without retained CRC</x:v>
      </x:c>
      <x:c r="B11" s="306" t="n">
        <x:f>COUNTIF('COMM_Decoded'!H6:H105,"NOT_PRESENT")</x:f>
        <x:v>35</x:v>
      </x:c>
      <x:c r="C11" s="306" t="n">
        <x:v>35</x:v>
      </x:c>
      <x:c r="D11" s="232" t="str">
        <x:f>IF(ABS(B11-C11)&lt;0.000001,"PASS","CHECK")</x:f>
        <x:v>PASS</x:v>
      </x:c>
      <x:c r="E11" s="232" t="str">
        <x:v>No CRC is invented for the 74-byte representation.</x:v>
      </x:c>
    </x:row>
    <x:row r="12" ht="44" customHeight="1">
      <x:c r="A12" s="232" t="str">
        <x:v>Distinct CRC-verified beacons</x:v>
      </x:c>
      <x:c r="B12" s="306" t="n">
        <x:f>COUNTIF('COMM_Beacons'!E6:E66,"CRC32C_VERIFIED")</x:f>
        <x:v>54</x:v>
      </x:c>
      <x:c r="C12" s="306" t="n">
        <x:v>54</x:v>
      </x:c>
      <x:c r="D12" s="232" t="str">
        <x:f>IF(ABS(B12-C12)&lt;0.000001,"PASS","CHECK")</x:f>
        <x:v>PASS</x:v>
      </x:c>
      <x:c r="E12" s="232" t="str">
        <x:v>At least one independently checked reception per canonical beacon.</x:v>
      </x:c>
    </x:row>
    <x:row r="13" ht="44" customHeight="1">
      <x:c r="A13" s="232" t="str">
        <x:v>Distinct preprocessed-only beacons</x:v>
      </x:c>
      <x:c r="B13" s="306" t="n">
        <x:f>COUNTIF('COMM_Beacons'!E6:E66,"PREPROCESSED_NO_CRC")</x:f>
        <x:v>7</x:v>
      </x:c>
      <x:c r="C13" s="306" t="n">
        <x:v>7</x:v>
      </x:c>
      <x:c r="D13" s="232" t="str">
        <x:f>IF(ABS(B13-C13)&lt;0.000001,"PASS","CHECK")</x:f>
        <x:v>PASS</x:v>
      </x:c>
      <x:c r="E13" s="232" t="str">
        <x:v>Use only with explicit no-CRC quality flag.</x:v>
      </x:c>
    </x:row>
    <x:row r="14" ht="44" customHeight="1">
      <x:c r="A14" s="232" t="str">
        <x:v>Cross-format matching beacons</x:v>
      </x:c>
      <x:c r="B14" s="306" t="n">
        <x:f>COUNTIFS('COMM_Beacons'!G6:G66,"&gt;0",'COMM_Beacons'!H6:H66,"&gt;0")</x:f>
        <x:v>25</x:v>
      </x:c>
      <x:c r="C14" s="306" t="n">
        <x:v>25</x:v>
      </x:c>
      <x:c r="D14" s="232" t="str">
        <x:f>IF(ABS(B14-C14)&lt;0.000001,"PASS","CHECK")</x:f>
        <x:v>PASS</x:v>
      </x:c>
      <x:c r="E14" s="232" t="str">
        <x:v>All 18 fields and normalized header agree byte-for-byte.</x:v>
      </x:c>
    </x:row>
    <x:row r="15" ht="44" customHeight="1">
      <x:c r="A15" s="232" t="str">
        <x:v>Duplicate accepted receptions</x:v>
      </x:c>
      <x:c r="B15" s="306" t="n">
        <x:f>B7-B9</x:f>
        <x:v>39</x:v>
      </x:c>
      <x:c r="C15" s="306" t="n">
        <x:v>39</x:v>
      </x:c>
      <x:c r="D15" s="232" t="str">
        <x:f>IF(ABS(B15-C15)&lt;0.000001,"PASS","CHECK")</x:f>
        <x:v>PASS</x:v>
      </x:c>
      <x:c r="E15" s="232" t="str">
        <x:v>Reception count is not a spacecraft transmission count.</x:v>
      </x:c>
    </x:row>
    <x:row r="16" ht="44" customHeight="1">
      <x:c r="A16" s="232" t="str">
        <x:v>Conflicting payload timestamps</x:v>
      </x:c>
      <x:c r="B16" s="306" t="n">
        <x:v>0</x:v>
      </x:c>
      <x:c r="C16" s="306" t="n">
        <x:v>0</x:v>
      </x:c>
      <x:c r="D16" s="232" t="str">
        <x:f>IF(ABS(B16-C16)&lt;0.000001,"PASS","CHECK")</x:f>
        <x:v>PASS</x:v>
      </x:c>
      <x:c r="E16" s="232" t="str">
        <x:v>Independent decoder audit; no conflicting canonical payload at the same timestamp.</x:v>
      </x:c>
    </x:row>
    <x:row r="17" ht="44" customHeight="1">
      <x:c r="A17" s="232" t="str">
        <x:v>Independent scalar checks</x:v>
      </x:c>
      <x:c r="B17" s="306" t="n">
        <x:v>1800</x:v>
      </x:c>
      <x:c r="C17" s="306" t="n">
        <x:v>1800</x:v>
      </x:c>
      <x:c r="D17" s="232" t="str">
        <x:f>IF(ABS(B17-C17)&lt;0.000001,"PASS","CHECK")</x:f>
        <x:v>PASS</x:v>
      </x:c>
      <x:c r="E17" s="232" t="str">
        <x:v>Schema/struct reader agrees with independent signed-byte reader: 100 × 18.</x:v>
      </x:c>
    </x:row>
    <x:row r="18" ht="44" customHeight="1">
      <x:c r="A18" s="232" t="str">
        <x:v>Background RSSI minimum dBm</x:v>
      </x:c>
      <x:c r="B18" s="306" t="n">
        <x:f>MIN('COMM_Beacons'!W6:W66)</x:f>
        <x:v>-117</x:v>
      </x:c>
      <x:c r="C18" s="306" t="n">
        <x:v>-117</x:v>
      </x:c>
      <x:c r="D18" s="232" t="str">
        <x:f>IF(ABS(B18-C18)&lt;0.000001,"PASS","CHECK")</x:f>
        <x:v>PASS</x:v>
      </x:c>
      <x:c r="E18" s="232" t="str">
        <x:v>Onboard receiver background noise; not ground downlink RSSI.</x:v>
      </x:c>
    </x:row>
    <x:row r="19" ht="44" customHeight="1">
      <x:c r="A19" s="232" t="str">
        <x:v>Background RSSI maximum dBm</x:v>
      </x:c>
      <x:c r="B19" s="306" t="n">
        <x:f>MAX('COMM_Beacons'!W6:W66)</x:f>
        <x:v>-89</x:v>
      </x:c>
      <x:c r="C19" s="306" t="n">
        <x:v>-89</x:v>
      </x:c>
      <x:c r="D19" s="232" t="str">
        <x:f>IF(ABS(B19-C19)&lt;0.000001,"PASS","CHECK")</x:f>
        <x:v>PASS</x:v>
      </x:c>
      <x:c r="E19" s="232" t="str">
        <x:v>No impairment threshold or rate mapping imposed.</x:v>
      </x:c>
    </x:row>
    <x:row r="20" ht="44" customHeight="1">
      <x:c r="A20" s="232" t="str">
        <x:v>Onboard TX-packet counter increment</x:v>
      </x:c>
      <x:c r="B20" s="306" t="n">
        <x:f>SUM('COMM_Counter_Deltas'!E6:E65)</x:f>
        <x:v>69</x:v>
      </x:c>
      <x:c r="C20" s="306" t="n">
        <x:v>69</x:v>
      </x:c>
      <x:c r="D20" s="232" t="str">
        <x:f>IF(ABS(B20-C20)&lt;0.000001,"PASS","CHECK")</x:f>
        <x:v>PASS</x:v>
      </x:c>
      <x:c r="E20" s="232" t="str">
        <x:v>Counter interval excludes an interpretation as received goodput.</x:v>
      </x:c>
    </x:row>
    <x:row r="21" ht="44" customHeight="1">
      <x:c r="A21" s="232" t="str">
        <x:v>Onboard TX-byte counter increment</x:v>
      </x:c>
      <x:c r="B21" s="306" t="n">
        <x:f>SUM('COMM_Counter_Deltas'!F6:F65)</x:f>
        <x:v>6486</x:v>
      </x:c>
      <x:c r="C21" s="306" t="n">
        <x:v>6486</x:v>
      </x:c>
      <x:c r="D21" s="232" t="str">
        <x:f>IF(ABS(B21-C21)&lt;0.000001,"PASS","CHECK")</x:f>
        <x:v>PASS</x:v>
      </x:c>
      <x:c r="E21" s="232" t="str">
        <x:v>Onboard transmitted-byte accounting; not application-task bytes.</x:v>
      </x:c>
    </x:row>
    <x:row r="22" ht="44" customHeight="1">
      <x:c r="A22" s="232" t="str">
        <x:v>Counter observation span s</x:v>
      </x:c>
      <x:c r="B22" s="306" t="n">
        <x:f>SUM('COMM_Counter_Deltas'!D6:D65)</x:f>
        <x:v>690</x:v>
      </x:c>
      <x:c r="C22" s="306" t="n">
        <x:v>690</x:v>
      </x:c>
      <x:c r="D22" s="232" t="str">
        <x:f>IF(ABS(B22-C22)&lt;0.000001,"PASS","CHECK")</x:f>
        <x:v>PASS</x:v>
      </x:c>
      <x:c r="E22" s="232" t="str">
        <x:v>Reception-time interval, not an aligned onboard clock measurement.</x:v>
      </x:c>
    </x:row>
    <x:row r="23" ht="44" customHeight="1">
      <x:c r="A23" s="232" t="str">
        <x:v>Mean onboard TX activity B/s</x:v>
      </x:c>
      <x:c r="B23" s="307" t="n">
        <x:f>B21/B22</x:f>
        <x:v>9.4</x:v>
      </x:c>
      <x:c r="C23" s="307" t="n">
        <x:v>9.4</x:v>
      </x:c>
      <x:c r="D23" s="232" t="str">
        <x:f>IF(ABS(B23-C23)&lt;0.000001,"PASS","CHECK")</x:f>
        <x:v>PASS</x:v>
      </x:c>
      <x:c r="E23" s="232" t="str">
        <x:v>Interval-weighted; NOT link capacity and not used as Settings!B28.</x:v>
      </x:c>
    </x:row>
    <x:row r="24" ht="44" customHeight="1">
      <x:c r="A24" s="232" t="str">
        <x:v>Onboard RX-packet counter increment</x:v>
      </x:c>
      <x:c r="B24" s="306" t="n">
        <x:f>SUM('COMM_Counter_Deltas'!G6:G65)</x:f>
        <x:v>0</x:v>
      </x:c>
      <x:c r="C24" s="306" t="n">
        <x:v>0</x:v>
      </x:c>
      <x:c r="D24" s="232" t="str">
        <x:f>IF(ABS(B24-C24)&lt;0.000001,"PASS","CHECK")</x:f>
        <x:v>PASS</x:v>
      </x:c>
      <x:c r="E24" s="232" t="str">
        <x:v>No increase is not proof of an outage.</x:v>
      </x:c>
    </x:row>
    <x:row r="25" ht="44" customHeight="1">
      <x:c r="A25" s="232" t="str">
        <x:v>Onboard RX-byte counter increment</x:v>
      </x:c>
      <x:c r="B25" s="306" t="n">
        <x:f>SUM('COMM_Counter_Deltas'!H6:H65)</x:f>
        <x:v>0</x:v>
      </x:c>
      <x:c r="C25" s="306" t="n">
        <x:v>0</x:v>
      </x:c>
      <x:c r="D25" s="232" t="str">
        <x:f>IF(ABS(B25-C25)&lt;0.000001,"PASS","CHECK")</x:f>
        <x:v>PASS</x:v>
      </x:c>
      <x:c r="E25" s="232" t="str">
        <x:v>No downlink loss calculation admitted.</x:v>
      </x:c>
    </x:row>
    <x:row r="26" ht="44" customHeight="1">
      <x:c r="A26" s="232" t="str">
        <x:v>Observed reboot-number changes</x:v>
      </x:c>
      <x:c r="B26" s="306" t="n">
        <x:f>SUMPRODUCT(--'COMM_Counter_Deltas'!O6:O65)</x:f>
        <x:v>0</x:v>
      </x:c>
      <x:c r="C26" s="306" t="n">
        <x:v>0</x:v>
      </x:c>
      <x:c r="D26" s="232" t="str">
        <x:f>IF(ABS(B26-C26)&lt;0.000001,"PASS","CHECK")</x:f>
        <x:v>PASS</x:v>
      </x:c>
      <x:c r="E26" s="232" t="str">
        <x:v>Screening only; raw reboot code is 1126 throughout.</x:v>
      </x:c>
    </x:row>
    <x:row r="27" ht="44" customHeight="1">
      <x:c r="A27" s="232" t="str">
        <x:v>Intervals with counter decreases</x:v>
      </x:c>
      <x:c r="B27" s="306" t="n">
        <x:f>SUMPRODUCT(--'COMM_Counter_Deltas'!P6:P65)</x:f>
        <x:v>0</x:v>
      </x:c>
      <x:c r="C27" s="306" t="n">
        <x:v>0</x:v>
      </x:c>
      <x:c r="D27" s="232" t="str">
        <x:f>IF(ABS(B27-C27)&lt;0.000001,"PASS","CHECK")</x:f>
        <x:v>PASS</x:v>
      </x:c>
      <x:c r="E27" s="232" t="str">
        <x:v>No reset/wrap/decrease seen in the bounded counter stream.</x:v>
      </x:c>
    </x:row>
    <x:row r="28" ht="44" customHeight="1">
      <x:c r="A28" s="232" t="str">
        <x:v>Lifetime deltas agree</x:v>
      </x:c>
      <x:c r="B28" s="306" t="n">
        <x:f>SUMPRODUCT(--'COMM_Counter_Deltas'!Q6:Q65)</x:f>
        <x:v>60</x:v>
      </x:c>
      <x:c r="C28" s="306" t="n">
        <x:v>60</x:v>
      </x:c>
      <x:c r="D28" s="232" t="str">
        <x:f>IF(ABS(B28-C28)&lt;0.000001,"PASS","CHECK")</x:f>
        <x:v>PASS</x:v>
      </x:c>
      <x:c r="E28" s="232" t="str">
        <x:v>Both since-reboot and lifetime TX counters yield the same increments.</x:v>
      </x:c>
    </x:row>
    <x:row r="29" ht="44" customHeight="1">
      <x:c r="A29" s="232" t="str">
        <x:v>Full retained ACE observations</x:v>
      </x:c>
      <x:c r="B29" s="306" t="n">
        <x:f>COUNTA('ACE_Input'!A6:A105)</x:f>
        <x:v>100</x:v>
      </x:c>
      <x:c r="C29" s="306" t="n">
        <x:v>100</x:v>
      </x:c>
      <x:c r="D29" s="232" t="str">
        <x:f>IF(ABS(B29-C29)&lt;0.000001,"PASS","CHECK")</x:f>
        <x:v>PASS</x:v>
      </x:c>
      <x:c r="E29" s="232" t="str">
        <x:v>Same 100 source rows and arrivals as v01.</x:v>
      </x:c>
    </x:row>
    <x:row r="30" ht="44" customHeight="1">
      <x:c r="A30" s="232" t="str">
        <x:v>Retained rows using a no-CRC beacon</x:v>
      </x:c>
      <x:c r="B30" s="306" t="n">
        <x:f>COUNTIF('ACE_Input'!AB6:AB105,"PREPROCESSED_NO_CRC")</x:f>
        <x:v>10</x:v>
      </x:c>
      <x:c r="C30" s="306" t="n">
        <x:v>10</x:v>
      </x:c>
      <x:c r="D30" s="232" t="str">
        <x:f>IF(ABS(B30-C30)&lt;0.000001,"PASS","CHECK")</x:f>
        <x:v>PASS</x:v>
      </x:c>
      <x:c r="E30" s="232" t="str">
        <x:v>QC-visible, not silently treated as checksum verified.</x:v>
      </x:c>
    </x:row>
    <x:row r="31" ht="44" customHeight="1">
      <x:c r="A31" s="232" t="str">
        <x:v>CRC-only 10 s cohort</x:v>
      </x:c>
      <x:c r="B31" s="306" t="n">
        <x:f>SUMPRODUCT(--'ACE_Input'!AX6:AX105)</x:f>
        <x:v>90</x:v>
      </x:c>
      <x:c r="C31" s="306" t="n">
        <x:v>90</x:v>
      </x:c>
      <x:c r="D31" s="232" t="str">
        <x:f>IF(ABS(B31-C31)&lt;0.000001,"PASS","CHECK")</x:f>
        <x:v>PASS</x:v>
      </x:c>
      <x:c r="E31" s="232" t="str">
        <x:v>Conservative sensitivity cohort; primary remains the explicitly qualified 100.</x:v>
      </x:c>
    </x:row>
    <x:row r="32" ht="44" customHeight="1">
      <x:c r="A32" s="232" t="str">
        <x:v>Rejected JSON row used as witness</x:v>
      </x:c>
      <x:c r="B32" s="306" t="n">
        <x:f>COUNTIF('ACE_Input'!K6:K105,160)</x:f>
        <x:v>0</x:v>
      </x:c>
      <x:c r="C32" s="306" t="n">
        <x:v>0</x:v>
      </x:c>
      <x:c r="D32" s="232" t="str">
        <x:f>IF(ABS(B32-C32)&lt;0.000001,"PASS","CHECK")</x:f>
        <x:v>PASS</x:v>
      </x:c>
      <x:c r="E32" s="232" t="str">
        <x:v>The malformed reception is never used as the empirical witness.</x:v>
      </x:c>
    </x:row>
    <x:row r="33" ht="44" customHeight="1">
      <x:c r="A33" s="232" t="str">
        <x:v>New measured link-capacity inputs</x:v>
      </x:c>
      <x:c r="B33" s="306" t="n">
        <x:v>0</x:v>
      </x:c>
      <x:c r="C33" s="306" t="n">
        <x:v>0</x:v>
      </x:c>
      <x:c r="D33" s="232" t="str">
        <x:f>IF(ABS(B33-C33)&lt;0.000001,"PASS","CHECK")</x:f>
        <x:v>PASS</x:v>
      </x:c>
      <x:c r="E33" s="232" t="str">
        <x:v>Rate, delay and outage parameters remain synthetic by design.</x:v>
      </x:c>
    </x:row>
  </x:sheetData>
  <x:mergeCells>
    <x:mergeCell ref="A1:E2"/>
    <x:mergeCell ref="A3:E4"/>
  </x:mergeCells>
  <x:conditionalFormatting sqref="D6:D33">
    <x:cfRule type="expression" dxfId="2" priority="1">
      <x:formula>D6="PASS"</x:formula>
    </x:cfRule>
    <x:cfRule type="expression" dxfId="3" priority="2">
      <x:formula>D6="CHECK"</x:formula>
    </x:cfRule>
  </x:conditionalFormatting>
  <x:pageMargins left="0.7" right="0.7" top="0.75" bottom="0.75" header="0.3" footer="0.3"/>
  <x:tableParts count="1">
    <x:tablePart xmlns:r="http://schemas.openxmlformats.org/officeDocument/2006/relationships" r:id="R3916462af0ab4ad9"/>
  </x:tableParts>
</x:worksheet>
</file>